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IDEES2021\Calibration_output\Results\xCountries\RO\"/>
    </mc:Choice>
  </mc:AlternateContent>
  <bookViews>
    <workbookView xWindow="0" yWindow="0" windowWidth="23040" windowHeight="6600" tabRatio="759"/>
  </bookViews>
  <sheets>
    <sheet name="cover" sheetId="1" r:id="rId1"/>
    <sheet name="index" sheetId="2" r:id="rId2"/>
    <sheet name="Ind_Summary" sheetId="4" r:id="rId3"/>
    <sheet name="Ind_Summary_fec" sheetId="5" r:id="rId4"/>
    <sheet name="Ind_Summary_ued" sheetId="6" r:id="rId5"/>
    <sheet name="Ind_Summary_emi" sheetId="7" r:id="rId6"/>
    <sheet name="ISI" sheetId="8" r:id="rId7"/>
    <sheet name="ISI_fec" sheetId="9" r:id="rId8"/>
    <sheet name="ISI_ued" sheetId="10" r:id="rId9"/>
    <sheet name="ISI_emi" sheetId="11" r:id="rId10"/>
    <sheet name="NFM" sheetId="12" r:id="rId11"/>
    <sheet name="NFM_fec" sheetId="13" r:id="rId12"/>
    <sheet name="NFM_ued" sheetId="14" r:id="rId13"/>
    <sheet name="NFM_emi" sheetId="15" r:id="rId14"/>
    <sheet name="CHI" sheetId="16" r:id="rId15"/>
    <sheet name="CHI_fec" sheetId="17" r:id="rId16"/>
    <sheet name="CHI_ued" sheetId="18" r:id="rId17"/>
    <sheet name="CHI_emi" sheetId="19" r:id="rId18"/>
    <sheet name="NMM" sheetId="20" r:id="rId19"/>
    <sheet name="NMM_fec" sheetId="21" r:id="rId20"/>
    <sheet name="NMM_ued" sheetId="22" r:id="rId21"/>
    <sheet name="NMM_emi" sheetId="23" r:id="rId22"/>
    <sheet name="PPA" sheetId="24" r:id="rId23"/>
    <sheet name="PPA_fec" sheetId="25" r:id="rId24"/>
    <sheet name="PPA_ued" sheetId="26" r:id="rId25"/>
    <sheet name="PPA_emi" sheetId="27" r:id="rId26"/>
    <sheet name="FBT" sheetId="28" r:id="rId27"/>
    <sheet name="FBT_fec" sheetId="29" r:id="rId28"/>
    <sheet name="FBT_ued" sheetId="30" r:id="rId29"/>
    <sheet name="FBT_emi" sheetId="31" r:id="rId30"/>
    <sheet name="TRE" sheetId="32" r:id="rId31"/>
    <sheet name="TRE_fec" sheetId="33" r:id="rId32"/>
    <sheet name="TRE_ued" sheetId="34" r:id="rId33"/>
    <sheet name="TRE_emi" sheetId="35" r:id="rId34"/>
    <sheet name="MAE" sheetId="36" r:id="rId35"/>
    <sheet name="MAE_fec" sheetId="37" r:id="rId36"/>
    <sheet name="MAE_ued" sheetId="38" r:id="rId37"/>
    <sheet name="MAE_emi" sheetId="39" r:id="rId38"/>
    <sheet name="TEL" sheetId="40" r:id="rId39"/>
    <sheet name="TEL_fec" sheetId="41" r:id="rId40"/>
    <sheet name="TEL_ued" sheetId="42" r:id="rId41"/>
    <sheet name="TEL_emi" sheetId="43" r:id="rId42"/>
    <sheet name="WWP" sheetId="44" r:id="rId43"/>
    <sheet name="WWP_fec" sheetId="45" r:id="rId44"/>
    <sheet name="WWP_ued" sheetId="46" r:id="rId45"/>
    <sheet name="WWP_emi" sheetId="47" r:id="rId46"/>
    <sheet name="OIS" sheetId="48" r:id="rId47"/>
    <sheet name="OIS_fec" sheetId="49" r:id="rId48"/>
    <sheet name="OIS_ued" sheetId="50" r:id="rId49"/>
    <sheet name="OIS_emi" sheetId="51" r:id="rId50"/>
  </sheets>
  <definedNames>
    <definedName name="_xlnm.Print_Area" localSheetId="2">Ind_Summary!$A$1:$L$128</definedName>
    <definedName name="_xlnm.Print_Titles" localSheetId="14">CHI!$1:$1</definedName>
    <definedName name="_xlnm.Print_Titles" localSheetId="17">CHI_emi!$1:$1</definedName>
    <definedName name="_xlnm.Print_Titles" localSheetId="15">CHI_fec!$1:$1</definedName>
    <definedName name="_xlnm.Print_Titles" localSheetId="16">CHI_ued!$1:$1</definedName>
    <definedName name="_xlnm.Print_Titles" localSheetId="26">FBT!$1:$1</definedName>
    <definedName name="_xlnm.Print_Titles" localSheetId="29">FBT_emi!$1:$1</definedName>
    <definedName name="_xlnm.Print_Titles" localSheetId="27">FBT_fec!$1:$1</definedName>
    <definedName name="_xlnm.Print_Titles" localSheetId="28">FBT_ued!$1:$1</definedName>
    <definedName name="_xlnm.Print_Titles" localSheetId="2">Ind_Summary!$1:$1</definedName>
    <definedName name="_xlnm.Print_Titles" localSheetId="5">Ind_Summary_emi!$1:$1</definedName>
    <definedName name="_xlnm.Print_Titles" localSheetId="3">Ind_Summary_fec!$1:$1</definedName>
    <definedName name="_xlnm.Print_Titles" localSheetId="4">Ind_Summary_ued!$1:$1</definedName>
    <definedName name="_xlnm.Print_Titles" localSheetId="6">ISI!$1:$1</definedName>
    <definedName name="_xlnm.Print_Titles" localSheetId="9">ISI_emi!$1:$1</definedName>
    <definedName name="_xlnm.Print_Titles" localSheetId="7">ISI_fec!$1:$1</definedName>
    <definedName name="_xlnm.Print_Titles" localSheetId="8">ISI_ued!$1:$1</definedName>
    <definedName name="_xlnm.Print_Titles" localSheetId="34">MAE!$1:$1</definedName>
    <definedName name="_xlnm.Print_Titles" localSheetId="37">MAE_emi!$1:$1</definedName>
    <definedName name="_xlnm.Print_Titles" localSheetId="35">MAE_fec!$1:$1</definedName>
    <definedName name="_xlnm.Print_Titles" localSheetId="36">MAE_ued!$1:$1</definedName>
    <definedName name="_xlnm.Print_Titles" localSheetId="10">NFM!$1:$1</definedName>
    <definedName name="_xlnm.Print_Titles" localSheetId="13">NFM_emi!$1:$1</definedName>
    <definedName name="_xlnm.Print_Titles" localSheetId="11">NFM_fec!$1:$1</definedName>
    <definedName name="_xlnm.Print_Titles" localSheetId="12">NFM_ued!$1:$1</definedName>
    <definedName name="_xlnm.Print_Titles" localSheetId="18">NMM!$1:$1</definedName>
    <definedName name="_xlnm.Print_Titles" localSheetId="21">NMM_emi!$1:$1</definedName>
    <definedName name="_xlnm.Print_Titles" localSheetId="19">NMM_fec!$1:$1</definedName>
    <definedName name="_xlnm.Print_Titles" localSheetId="20">NMM_ued!$1:$1</definedName>
    <definedName name="_xlnm.Print_Titles" localSheetId="46">OIS!$1:$1</definedName>
    <definedName name="_xlnm.Print_Titles" localSheetId="49">OIS_emi!$1:$1</definedName>
    <definedName name="_xlnm.Print_Titles" localSheetId="47">OIS_fec!$1:$1</definedName>
    <definedName name="_xlnm.Print_Titles" localSheetId="48">OIS_ued!$1:$1</definedName>
    <definedName name="_xlnm.Print_Titles" localSheetId="22">PPA!$1:$1</definedName>
    <definedName name="_xlnm.Print_Titles" localSheetId="25">PPA_emi!$1:$1</definedName>
    <definedName name="_xlnm.Print_Titles" localSheetId="23">PPA_fec!$1:$1</definedName>
    <definedName name="_xlnm.Print_Titles" localSheetId="24">PPA_ued!$1:$1</definedName>
    <definedName name="_xlnm.Print_Titles" localSheetId="38">TEL!$1:$1</definedName>
    <definedName name="_xlnm.Print_Titles" localSheetId="41">TEL_emi!$1:$1</definedName>
    <definedName name="_xlnm.Print_Titles" localSheetId="39">TEL_fec!$1:$1</definedName>
    <definedName name="_xlnm.Print_Titles" localSheetId="40">TEL_ued!$1:$1</definedName>
    <definedName name="_xlnm.Print_Titles" localSheetId="30">TRE!$1:$1</definedName>
    <definedName name="_xlnm.Print_Titles" localSheetId="33">TRE_emi!$1:$1</definedName>
    <definedName name="_xlnm.Print_Titles" localSheetId="31">TRE_fec!$1:$1</definedName>
    <definedName name="_xlnm.Print_Titles" localSheetId="32">TRE_ued!$1:$1</definedName>
    <definedName name="_xlnm.Print_Titles" localSheetId="42">WWP!$1:$1</definedName>
    <definedName name="_xlnm.Print_Titles" localSheetId="45">WWP_emi!$1:$1</definedName>
    <definedName name="_xlnm.Print_Titles" localSheetId="43">WWP_fec!$1:$1</definedName>
    <definedName name="_xlnm.Print_Titles" localSheetId="44">WWP_ued!$1:$1</definedName>
  </definedNames>
  <calcPr calcId="162913"/>
</workbook>
</file>

<file path=xl/calcChain.xml><?xml version="1.0" encoding="utf-8"?>
<calcChain xmlns="http://schemas.openxmlformats.org/spreadsheetml/2006/main">
  <c r="W107" i="51" l="1"/>
  <c r="V107" i="51"/>
  <c r="U107" i="51"/>
  <c r="T107" i="51"/>
  <c r="S107" i="51"/>
  <c r="R107" i="51"/>
  <c r="Q107" i="51"/>
  <c r="P107" i="51"/>
  <c r="O107" i="51"/>
  <c r="N107" i="51"/>
  <c r="M107" i="51"/>
  <c r="L107" i="51"/>
  <c r="K107" i="51"/>
  <c r="J107" i="51"/>
  <c r="I107" i="51"/>
  <c r="H107" i="51"/>
  <c r="G107" i="51"/>
  <c r="F107" i="51"/>
  <c r="E107" i="51"/>
  <c r="D107" i="51"/>
  <c r="C107" i="51"/>
  <c r="B107" i="51"/>
  <c r="W106" i="51"/>
  <c r="V106" i="51"/>
  <c r="U106" i="51"/>
  <c r="T106" i="51"/>
  <c r="S106" i="51"/>
  <c r="R106" i="51"/>
  <c r="Q106" i="51"/>
  <c r="P106" i="51"/>
  <c r="O106" i="51"/>
  <c r="N106" i="51"/>
  <c r="M106" i="51"/>
  <c r="L106" i="51"/>
  <c r="K106" i="51"/>
  <c r="J106" i="51"/>
  <c r="I106" i="51"/>
  <c r="H106" i="51"/>
  <c r="G106" i="51"/>
  <c r="F106" i="51"/>
  <c r="E106" i="51"/>
  <c r="D106" i="51"/>
  <c r="C106" i="51"/>
  <c r="B106" i="51"/>
  <c r="W102" i="51"/>
  <c r="V102" i="51"/>
  <c r="U102" i="51"/>
  <c r="T102" i="51"/>
  <c r="S102" i="51"/>
  <c r="R102" i="51"/>
  <c r="Q102" i="51"/>
  <c r="P102" i="51"/>
  <c r="O102" i="51"/>
  <c r="N102" i="51"/>
  <c r="M102" i="51"/>
  <c r="L102" i="51"/>
  <c r="K102" i="51"/>
  <c r="J102" i="51"/>
  <c r="I102" i="51"/>
  <c r="H102" i="51"/>
  <c r="G102" i="51"/>
  <c r="F102" i="51"/>
  <c r="E102" i="51"/>
  <c r="D102" i="51"/>
  <c r="C102" i="51"/>
  <c r="B102" i="51"/>
  <c r="W101" i="51"/>
  <c r="V101" i="51"/>
  <c r="U101" i="51"/>
  <c r="T101" i="51"/>
  <c r="S101" i="51"/>
  <c r="R101" i="51"/>
  <c r="Q101" i="51"/>
  <c r="P101" i="51"/>
  <c r="O101" i="51"/>
  <c r="N101" i="51"/>
  <c r="M101" i="51"/>
  <c r="L101" i="51"/>
  <c r="K101" i="51"/>
  <c r="J101" i="51"/>
  <c r="I101" i="51"/>
  <c r="H101" i="51"/>
  <c r="G101" i="51"/>
  <c r="F101" i="51"/>
  <c r="E101" i="51"/>
  <c r="D101" i="51"/>
  <c r="C101" i="51"/>
  <c r="B101" i="51"/>
  <c r="W100" i="51"/>
  <c r="V100" i="51"/>
  <c r="U100" i="51"/>
  <c r="T100" i="51"/>
  <c r="S100" i="51"/>
  <c r="R100" i="51"/>
  <c r="Q100" i="51"/>
  <c r="P100" i="51"/>
  <c r="O100" i="51"/>
  <c r="N100" i="51"/>
  <c r="M100" i="51"/>
  <c r="L100" i="51"/>
  <c r="K100" i="51"/>
  <c r="J100" i="51"/>
  <c r="I100" i="51"/>
  <c r="H100" i="51"/>
  <c r="G100" i="51"/>
  <c r="F100" i="51"/>
  <c r="E100" i="51"/>
  <c r="D100" i="51"/>
  <c r="C100" i="51"/>
  <c r="B100" i="51"/>
  <c r="W99" i="51"/>
  <c r="V99" i="51"/>
  <c r="U99" i="51"/>
  <c r="T99" i="51"/>
  <c r="S99" i="51"/>
  <c r="R99" i="51"/>
  <c r="Q99" i="51"/>
  <c r="P99" i="51"/>
  <c r="O99" i="51"/>
  <c r="N99" i="51"/>
  <c r="M99" i="51"/>
  <c r="L99" i="51"/>
  <c r="K99" i="51"/>
  <c r="J99" i="51"/>
  <c r="I99" i="51"/>
  <c r="H99" i="51"/>
  <c r="G99" i="51"/>
  <c r="F99" i="51"/>
  <c r="E99" i="51"/>
  <c r="D99" i="51"/>
  <c r="C99" i="51"/>
  <c r="B99" i="51"/>
  <c r="W98" i="51"/>
  <c r="V98" i="51"/>
  <c r="U98" i="51"/>
  <c r="T98" i="51"/>
  <c r="S98" i="51"/>
  <c r="R98" i="51"/>
  <c r="Q98" i="51"/>
  <c r="P98" i="51"/>
  <c r="O98" i="51"/>
  <c r="N98" i="51"/>
  <c r="M98" i="51"/>
  <c r="L98" i="51"/>
  <c r="K98" i="51"/>
  <c r="J98" i="51"/>
  <c r="I98" i="51"/>
  <c r="H98" i="51"/>
  <c r="G98" i="51"/>
  <c r="F98" i="51"/>
  <c r="E98" i="51"/>
  <c r="D98" i="51"/>
  <c r="C98" i="51"/>
  <c r="B98" i="51"/>
  <c r="W97" i="51"/>
  <c r="V97" i="51"/>
  <c r="U97" i="51"/>
  <c r="T97" i="51"/>
  <c r="S97" i="51"/>
  <c r="R97" i="51"/>
  <c r="Q97" i="51"/>
  <c r="P97" i="51"/>
  <c r="O97" i="51"/>
  <c r="N97" i="51"/>
  <c r="M97" i="51"/>
  <c r="L97" i="51"/>
  <c r="K97" i="51"/>
  <c r="J97" i="51"/>
  <c r="I97" i="51"/>
  <c r="H97" i="51"/>
  <c r="G97" i="51"/>
  <c r="F97" i="51"/>
  <c r="E97" i="51"/>
  <c r="D97" i="51"/>
  <c r="C97" i="51"/>
  <c r="B97" i="51"/>
  <c r="W96" i="51"/>
  <c r="V96" i="51"/>
  <c r="U96" i="51"/>
  <c r="T96" i="51"/>
  <c r="S96" i="51"/>
  <c r="R96" i="51"/>
  <c r="Q96" i="51"/>
  <c r="P96" i="51"/>
  <c r="O96" i="51"/>
  <c r="N96" i="51"/>
  <c r="M96" i="51"/>
  <c r="L96" i="51"/>
  <c r="K96" i="51"/>
  <c r="J96" i="51"/>
  <c r="I96" i="51"/>
  <c r="H96" i="51"/>
  <c r="G96" i="51"/>
  <c r="F96" i="51"/>
  <c r="E96" i="51"/>
  <c r="D96" i="51"/>
  <c r="C96" i="51"/>
  <c r="B96" i="51"/>
  <c r="W92" i="51"/>
  <c r="V92" i="51"/>
  <c r="U92" i="51"/>
  <c r="T92" i="51"/>
  <c r="S92" i="51"/>
  <c r="R92" i="51"/>
  <c r="Q92" i="51"/>
  <c r="P92" i="51"/>
  <c r="O92" i="51"/>
  <c r="N92" i="51"/>
  <c r="M92" i="51"/>
  <c r="L92" i="51"/>
  <c r="K92" i="51"/>
  <c r="J92" i="51"/>
  <c r="I92" i="51"/>
  <c r="H92" i="51"/>
  <c r="G92" i="51"/>
  <c r="F92" i="51"/>
  <c r="E92" i="51"/>
  <c r="D92" i="51"/>
  <c r="C92" i="51"/>
  <c r="B92" i="51"/>
  <c r="W91" i="51"/>
  <c r="V91" i="51"/>
  <c r="U91" i="51"/>
  <c r="T91" i="51"/>
  <c r="S91" i="51"/>
  <c r="R91" i="51"/>
  <c r="Q91" i="51"/>
  <c r="P91" i="51"/>
  <c r="O91" i="51"/>
  <c r="N91" i="51"/>
  <c r="M91" i="51"/>
  <c r="L91" i="51"/>
  <c r="K91" i="51"/>
  <c r="J91" i="51"/>
  <c r="I91" i="51"/>
  <c r="H91" i="51"/>
  <c r="G91" i="51"/>
  <c r="F91" i="51"/>
  <c r="E91" i="51"/>
  <c r="D91" i="51"/>
  <c r="C91" i="51"/>
  <c r="B91" i="51"/>
  <c r="W90" i="51"/>
  <c r="V90" i="51"/>
  <c r="U90" i="51"/>
  <c r="T90" i="51"/>
  <c r="S90" i="51"/>
  <c r="R90" i="51"/>
  <c r="Q90" i="51"/>
  <c r="P90" i="51"/>
  <c r="O90" i="51"/>
  <c r="N90" i="51"/>
  <c r="M90" i="51"/>
  <c r="L90" i="51"/>
  <c r="K90" i="51"/>
  <c r="J90" i="51"/>
  <c r="I90" i="51"/>
  <c r="H90" i="51"/>
  <c r="G90" i="51"/>
  <c r="F90" i="51"/>
  <c r="E90" i="51"/>
  <c r="D90" i="51"/>
  <c r="C90" i="51"/>
  <c r="B90" i="51"/>
  <c r="W89" i="51"/>
  <c r="V89" i="51"/>
  <c r="U89" i="51"/>
  <c r="T89" i="51"/>
  <c r="S89" i="51"/>
  <c r="R89" i="51"/>
  <c r="Q89" i="51"/>
  <c r="P89" i="51"/>
  <c r="O89" i="51"/>
  <c r="N89" i="51"/>
  <c r="M89" i="51"/>
  <c r="L89" i="51"/>
  <c r="K89" i="51"/>
  <c r="J89" i="51"/>
  <c r="I89" i="51"/>
  <c r="H89" i="51"/>
  <c r="G89" i="51"/>
  <c r="F89" i="51"/>
  <c r="E89" i="51"/>
  <c r="D89" i="51"/>
  <c r="C89" i="51"/>
  <c r="B89" i="51"/>
  <c r="W88" i="51"/>
  <c r="V88" i="51"/>
  <c r="U88" i="51"/>
  <c r="T88" i="51"/>
  <c r="S88" i="51"/>
  <c r="R88" i="51"/>
  <c r="Q88" i="51"/>
  <c r="P88" i="51"/>
  <c r="O88" i="51"/>
  <c r="N88" i="51"/>
  <c r="M88" i="51"/>
  <c r="L88" i="51"/>
  <c r="K88" i="51"/>
  <c r="J88" i="51"/>
  <c r="I88" i="51"/>
  <c r="H88" i="51"/>
  <c r="G88" i="51"/>
  <c r="F88" i="51"/>
  <c r="E88" i="51"/>
  <c r="D88" i="51"/>
  <c r="C88" i="51"/>
  <c r="B88" i="51"/>
  <c r="W86" i="51"/>
  <c r="V86" i="51"/>
  <c r="U86" i="51"/>
  <c r="T86" i="51"/>
  <c r="S86" i="51"/>
  <c r="R86" i="51"/>
  <c r="Q86" i="51"/>
  <c r="P86" i="51"/>
  <c r="O86" i="51"/>
  <c r="N86" i="51"/>
  <c r="M86" i="51"/>
  <c r="L86" i="51"/>
  <c r="K86" i="51"/>
  <c r="J86" i="51"/>
  <c r="I86" i="51"/>
  <c r="H86" i="51"/>
  <c r="G86" i="51"/>
  <c r="F86" i="51"/>
  <c r="E86" i="51"/>
  <c r="D86" i="51"/>
  <c r="C86" i="51"/>
  <c r="B86" i="51"/>
  <c r="W85" i="51"/>
  <c r="V85" i="51"/>
  <c r="U85" i="51"/>
  <c r="T85" i="51"/>
  <c r="S85" i="51"/>
  <c r="R85" i="51"/>
  <c r="Q85" i="51"/>
  <c r="P85" i="51"/>
  <c r="O85" i="51"/>
  <c r="N85" i="51"/>
  <c r="M85" i="51"/>
  <c r="L85" i="51"/>
  <c r="K85" i="51"/>
  <c r="J85" i="51"/>
  <c r="I85" i="51"/>
  <c r="H85" i="51"/>
  <c r="G85" i="51"/>
  <c r="F85" i="51"/>
  <c r="E85" i="51"/>
  <c r="D85" i="51"/>
  <c r="C85" i="51"/>
  <c r="B85" i="51"/>
  <c r="W84" i="51"/>
  <c r="V84" i="51"/>
  <c r="U84" i="51"/>
  <c r="T84" i="51"/>
  <c r="S84" i="51"/>
  <c r="R84" i="51"/>
  <c r="Q84" i="51"/>
  <c r="P84" i="51"/>
  <c r="O84" i="51"/>
  <c r="N84" i="51"/>
  <c r="M84" i="51"/>
  <c r="L84" i="51"/>
  <c r="K84" i="51"/>
  <c r="J84" i="51"/>
  <c r="I84" i="51"/>
  <c r="H84" i="51"/>
  <c r="G84" i="51"/>
  <c r="F84" i="51"/>
  <c r="E84" i="51"/>
  <c r="D84" i="51"/>
  <c r="C84" i="51"/>
  <c r="B84" i="51"/>
  <c r="W82" i="51"/>
  <c r="V82" i="51"/>
  <c r="U82" i="51"/>
  <c r="T82" i="51"/>
  <c r="S82" i="51"/>
  <c r="R82" i="51"/>
  <c r="Q82" i="51"/>
  <c r="P82" i="51"/>
  <c r="O82" i="51"/>
  <c r="N82" i="51"/>
  <c r="M82" i="51"/>
  <c r="L82" i="51"/>
  <c r="K82" i="51"/>
  <c r="J82" i="51"/>
  <c r="I82" i="51"/>
  <c r="H82" i="51"/>
  <c r="G82" i="51"/>
  <c r="F82" i="51"/>
  <c r="E82" i="51"/>
  <c r="D82" i="51"/>
  <c r="C82" i="51"/>
  <c r="B82" i="51"/>
  <c r="W81" i="51"/>
  <c r="V81" i="51"/>
  <c r="U81" i="51"/>
  <c r="T81" i="51"/>
  <c r="S81" i="51"/>
  <c r="R81" i="51"/>
  <c r="Q81" i="51"/>
  <c r="P81" i="51"/>
  <c r="O81" i="51"/>
  <c r="N81" i="51"/>
  <c r="M81" i="51"/>
  <c r="L81" i="51"/>
  <c r="K81" i="51"/>
  <c r="J81" i="51"/>
  <c r="I81" i="51"/>
  <c r="H81" i="51"/>
  <c r="G81" i="51"/>
  <c r="F81" i="51"/>
  <c r="E81" i="51"/>
  <c r="D81" i="51"/>
  <c r="C81" i="51"/>
  <c r="B81" i="51"/>
  <c r="R80" i="51"/>
  <c r="B80" i="51"/>
  <c r="W79" i="51"/>
  <c r="V79" i="51"/>
  <c r="U79" i="51"/>
  <c r="T79" i="51"/>
  <c r="S79" i="51"/>
  <c r="R79" i="51"/>
  <c r="Q79" i="51"/>
  <c r="P79" i="51"/>
  <c r="O79" i="51"/>
  <c r="N79" i="51"/>
  <c r="M79" i="51"/>
  <c r="L79" i="51"/>
  <c r="K79" i="51"/>
  <c r="J79" i="51"/>
  <c r="I79" i="51"/>
  <c r="H79" i="51"/>
  <c r="G79" i="51"/>
  <c r="F79" i="51"/>
  <c r="E79" i="51"/>
  <c r="D79" i="51"/>
  <c r="C79" i="51"/>
  <c r="B79" i="51"/>
  <c r="W78" i="51"/>
  <c r="V78" i="51"/>
  <c r="U78" i="51"/>
  <c r="T78" i="51"/>
  <c r="S78" i="51"/>
  <c r="R78" i="51"/>
  <c r="Q78" i="51"/>
  <c r="P78" i="51"/>
  <c r="O78" i="51"/>
  <c r="N78" i="51"/>
  <c r="M78" i="51"/>
  <c r="L78" i="51"/>
  <c r="K78" i="51"/>
  <c r="J78" i="51"/>
  <c r="I78" i="51"/>
  <c r="H78" i="51"/>
  <c r="G78" i="51"/>
  <c r="F78" i="51"/>
  <c r="E78" i="51"/>
  <c r="D78" i="51"/>
  <c r="C78" i="51"/>
  <c r="B78" i="51"/>
  <c r="W77" i="51"/>
  <c r="V77" i="51"/>
  <c r="U77" i="51"/>
  <c r="T77" i="51"/>
  <c r="S77" i="51"/>
  <c r="R77" i="51"/>
  <c r="Q77" i="51"/>
  <c r="P77" i="51"/>
  <c r="O77" i="51"/>
  <c r="N77" i="51"/>
  <c r="M77" i="51"/>
  <c r="L77" i="51"/>
  <c r="K77" i="51"/>
  <c r="J77" i="51"/>
  <c r="I77" i="51"/>
  <c r="H77" i="51"/>
  <c r="G77" i="51"/>
  <c r="F77" i="51"/>
  <c r="E77" i="51"/>
  <c r="D77" i="51"/>
  <c r="C77" i="51"/>
  <c r="B77" i="51"/>
  <c r="W76" i="51"/>
  <c r="V76" i="51"/>
  <c r="U76" i="51"/>
  <c r="T76" i="51"/>
  <c r="S76" i="51"/>
  <c r="R76" i="51"/>
  <c r="Q76" i="51"/>
  <c r="P76" i="51"/>
  <c r="O76" i="51"/>
  <c r="N76" i="51"/>
  <c r="M76" i="51"/>
  <c r="L76" i="51"/>
  <c r="K76" i="51"/>
  <c r="J76" i="51"/>
  <c r="I76" i="51"/>
  <c r="H76" i="51"/>
  <c r="G76" i="51"/>
  <c r="F76" i="51"/>
  <c r="E76" i="51"/>
  <c r="D76" i="51"/>
  <c r="C76" i="51"/>
  <c r="B76" i="51"/>
  <c r="W75" i="51"/>
  <c r="V75" i="51"/>
  <c r="U75" i="51"/>
  <c r="T75" i="51"/>
  <c r="S75" i="51"/>
  <c r="R75" i="51"/>
  <c r="Q75" i="51"/>
  <c r="P75" i="51"/>
  <c r="O75" i="51"/>
  <c r="N75" i="51"/>
  <c r="M75" i="51"/>
  <c r="L75" i="51"/>
  <c r="K75" i="51"/>
  <c r="K73" i="51" s="1"/>
  <c r="J75" i="51"/>
  <c r="I75" i="51"/>
  <c r="H75" i="51"/>
  <c r="G75" i="51"/>
  <c r="F75" i="51"/>
  <c r="E75" i="51"/>
  <c r="D75" i="51"/>
  <c r="C75" i="51"/>
  <c r="B75" i="51"/>
  <c r="W74" i="51"/>
  <c r="W73" i="51" s="1"/>
  <c r="V74" i="51"/>
  <c r="U74" i="51"/>
  <c r="T74" i="51"/>
  <c r="T73" i="51" s="1"/>
  <c r="S74" i="51"/>
  <c r="R74" i="51"/>
  <c r="Q74" i="51"/>
  <c r="P74" i="51"/>
  <c r="O74" i="51"/>
  <c r="O73" i="51" s="1"/>
  <c r="N74" i="51"/>
  <c r="M74" i="51"/>
  <c r="L74" i="51"/>
  <c r="L73" i="51" s="1"/>
  <c r="K74" i="51"/>
  <c r="J74" i="51"/>
  <c r="I74" i="51"/>
  <c r="H74" i="51"/>
  <c r="H73" i="51" s="1"/>
  <c r="G74" i="51"/>
  <c r="G73" i="51" s="1"/>
  <c r="F74" i="51"/>
  <c r="E74" i="51"/>
  <c r="E73" i="51" s="1"/>
  <c r="D74" i="51"/>
  <c r="D73" i="51" s="1"/>
  <c r="C74" i="51"/>
  <c r="B74" i="51"/>
  <c r="W54" i="51"/>
  <c r="V54" i="51"/>
  <c r="V87" i="51" s="1"/>
  <c r="U54" i="51"/>
  <c r="U87" i="51" s="1"/>
  <c r="T54" i="51"/>
  <c r="T87" i="51" s="1"/>
  <c r="S54" i="51"/>
  <c r="S87" i="51" s="1"/>
  <c r="R54" i="51"/>
  <c r="Q54" i="51"/>
  <c r="P54" i="51"/>
  <c r="P87" i="51" s="1"/>
  <c r="O54" i="51"/>
  <c r="N54" i="51"/>
  <c r="N87" i="51" s="1"/>
  <c r="M54" i="51"/>
  <c r="M87" i="51" s="1"/>
  <c r="L54" i="51"/>
  <c r="L87" i="51" s="1"/>
  <c r="K54" i="51"/>
  <c r="K87" i="51" s="1"/>
  <c r="J54" i="51"/>
  <c r="I54" i="51"/>
  <c r="I105" i="51" s="1"/>
  <c r="H54" i="51"/>
  <c r="H105" i="51" s="1"/>
  <c r="G54" i="51"/>
  <c r="G105" i="51" s="1"/>
  <c r="F54" i="51"/>
  <c r="F87" i="51" s="1"/>
  <c r="E54" i="51"/>
  <c r="E87" i="51" s="1"/>
  <c r="D54" i="51"/>
  <c r="D87" i="51" s="1"/>
  <c r="C54" i="51"/>
  <c r="C105" i="51" s="1"/>
  <c r="B54" i="51"/>
  <c r="W35" i="51"/>
  <c r="V35" i="51"/>
  <c r="U35" i="51"/>
  <c r="U83" i="51" s="1"/>
  <c r="T35" i="51"/>
  <c r="T83" i="51" s="1"/>
  <c r="S35" i="51"/>
  <c r="S83" i="51" s="1"/>
  <c r="R35" i="51"/>
  <c r="R83" i="51" s="1"/>
  <c r="Q35" i="51"/>
  <c r="P35" i="51"/>
  <c r="O35" i="51"/>
  <c r="N35" i="51"/>
  <c r="M35" i="51"/>
  <c r="M83" i="51" s="1"/>
  <c r="L35" i="51"/>
  <c r="L83" i="51" s="1"/>
  <c r="K35" i="51"/>
  <c r="K83" i="51" s="1"/>
  <c r="J35" i="51"/>
  <c r="J83" i="51" s="1"/>
  <c r="I35" i="51"/>
  <c r="H35" i="51"/>
  <c r="G35" i="51"/>
  <c r="F35" i="51"/>
  <c r="E35" i="51"/>
  <c r="E83" i="51" s="1"/>
  <c r="D35" i="51"/>
  <c r="D83" i="51" s="1"/>
  <c r="C35" i="51"/>
  <c r="C83" i="51" s="1"/>
  <c r="B35" i="51"/>
  <c r="B83" i="51" s="1"/>
  <c r="W27" i="51"/>
  <c r="W103" i="51" s="1"/>
  <c r="V27" i="51"/>
  <c r="V103" i="51" s="1"/>
  <c r="U27" i="51"/>
  <c r="U103" i="51" s="1"/>
  <c r="T27" i="51"/>
  <c r="T103" i="51" s="1"/>
  <c r="S27" i="51"/>
  <c r="S103" i="51" s="1"/>
  <c r="R27" i="51"/>
  <c r="Q27" i="51"/>
  <c r="P27" i="51"/>
  <c r="O27" i="51"/>
  <c r="N27" i="51"/>
  <c r="M27" i="51"/>
  <c r="M80" i="51" s="1"/>
  <c r="L27" i="51"/>
  <c r="K27" i="51"/>
  <c r="J27" i="51"/>
  <c r="J80" i="51" s="1"/>
  <c r="I27" i="51"/>
  <c r="H27" i="51"/>
  <c r="G27" i="51"/>
  <c r="F27" i="51"/>
  <c r="E27" i="51"/>
  <c r="E80" i="51" s="1"/>
  <c r="D27" i="51"/>
  <c r="C27" i="51"/>
  <c r="B27" i="51"/>
  <c r="A1" i="51"/>
  <c r="W107" i="50"/>
  <c r="V107" i="50"/>
  <c r="U107" i="50"/>
  <c r="T107" i="50"/>
  <c r="S107" i="50"/>
  <c r="R107" i="50"/>
  <c r="Q107" i="50"/>
  <c r="P107" i="50"/>
  <c r="O107" i="50"/>
  <c r="N107" i="50"/>
  <c r="M107" i="50"/>
  <c r="L107" i="50"/>
  <c r="K107" i="50"/>
  <c r="J107" i="50"/>
  <c r="I107" i="50"/>
  <c r="H107" i="50"/>
  <c r="G107" i="50"/>
  <c r="F107" i="50"/>
  <c r="E107" i="50"/>
  <c r="D107" i="50"/>
  <c r="C107" i="50"/>
  <c r="B107" i="50"/>
  <c r="W106" i="50"/>
  <c r="V106" i="50"/>
  <c r="U106" i="50"/>
  <c r="T106" i="50"/>
  <c r="S106" i="50"/>
  <c r="R106" i="50"/>
  <c r="Q106" i="50"/>
  <c r="P106" i="50"/>
  <c r="O106" i="50"/>
  <c r="N106" i="50"/>
  <c r="M106" i="50"/>
  <c r="L106" i="50"/>
  <c r="K106" i="50"/>
  <c r="J106" i="50"/>
  <c r="I106" i="50"/>
  <c r="H106" i="50"/>
  <c r="G106" i="50"/>
  <c r="F106" i="50"/>
  <c r="E106" i="50"/>
  <c r="D106" i="50"/>
  <c r="C106" i="50"/>
  <c r="B106" i="50"/>
  <c r="W102" i="50"/>
  <c r="V102" i="50"/>
  <c r="U102" i="50"/>
  <c r="T102" i="50"/>
  <c r="S102" i="50"/>
  <c r="R102" i="50"/>
  <c r="Q102" i="50"/>
  <c r="P102" i="50"/>
  <c r="O102" i="50"/>
  <c r="N102" i="50"/>
  <c r="M102" i="50"/>
  <c r="L102" i="50"/>
  <c r="K102" i="50"/>
  <c r="J102" i="50"/>
  <c r="I102" i="50"/>
  <c r="H102" i="50"/>
  <c r="G102" i="50"/>
  <c r="F102" i="50"/>
  <c r="E102" i="50"/>
  <c r="D102" i="50"/>
  <c r="C102" i="50"/>
  <c r="B102" i="50"/>
  <c r="W101" i="50"/>
  <c r="V101" i="50"/>
  <c r="U101" i="50"/>
  <c r="T101" i="50"/>
  <c r="S101" i="50"/>
  <c r="R101" i="50"/>
  <c r="Q101" i="50"/>
  <c r="P101" i="50"/>
  <c r="O101" i="50"/>
  <c r="N101" i="50"/>
  <c r="M101" i="50"/>
  <c r="L101" i="50"/>
  <c r="K101" i="50"/>
  <c r="J101" i="50"/>
  <c r="I101" i="50"/>
  <c r="H101" i="50"/>
  <c r="G101" i="50"/>
  <c r="F101" i="50"/>
  <c r="E101" i="50"/>
  <c r="D101" i="50"/>
  <c r="C101" i="50"/>
  <c r="B101" i="50"/>
  <c r="W100" i="50"/>
  <c r="V100" i="50"/>
  <c r="U100" i="50"/>
  <c r="T100" i="50"/>
  <c r="S100" i="50"/>
  <c r="R100" i="50"/>
  <c r="Q100" i="50"/>
  <c r="P100" i="50"/>
  <c r="O100" i="50"/>
  <c r="N100" i="50"/>
  <c r="M100" i="50"/>
  <c r="L100" i="50"/>
  <c r="K100" i="50"/>
  <c r="J100" i="50"/>
  <c r="I100" i="50"/>
  <c r="H100" i="50"/>
  <c r="G100" i="50"/>
  <c r="F100" i="50"/>
  <c r="E100" i="50"/>
  <c r="D100" i="50"/>
  <c r="C100" i="50"/>
  <c r="B100" i="50"/>
  <c r="W99" i="50"/>
  <c r="V99" i="50"/>
  <c r="U99" i="50"/>
  <c r="T99" i="50"/>
  <c r="S99" i="50"/>
  <c r="R99" i="50"/>
  <c r="Q99" i="50"/>
  <c r="P99" i="50"/>
  <c r="O99" i="50"/>
  <c r="N99" i="50"/>
  <c r="M99" i="50"/>
  <c r="L99" i="50"/>
  <c r="K99" i="50"/>
  <c r="J99" i="50"/>
  <c r="I99" i="50"/>
  <c r="H99" i="50"/>
  <c r="G99" i="50"/>
  <c r="F99" i="50"/>
  <c r="E99" i="50"/>
  <c r="D99" i="50"/>
  <c r="C99" i="50"/>
  <c r="B99" i="50"/>
  <c r="W98" i="50"/>
  <c r="V98" i="50"/>
  <c r="U98" i="50"/>
  <c r="T98" i="50"/>
  <c r="S98" i="50"/>
  <c r="R98" i="50"/>
  <c r="Q98" i="50"/>
  <c r="P98" i="50"/>
  <c r="O98" i="50"/>
  <c r="N98" i="50"/>
  <c r="M98" i="50"/>
  <c r="L98" i="50"/>
  <c r="K98" i="50"/>
  <c r="J98" i="50"/>
  <c r="I98" i="50"/>
  <c r="H98" i="50"/>
  <c r="G98" i="50"/>
  <c r="F98" i="50"/>
  <c r="E98" i="50"/>
  <c r="D98" i="50"/>
  <c r="C98" i="50"/>
  <c r="B98" i="50"/>
  <c r="W97" i="50"/>
  <c r="V97" i="50"/>
  <c r="U97" i="50"/>
  <c r="T97" i="50"/>
  <c r="S97" i="50"/>
  <c r="R97" i="50"/>
  <c r="Q97" i="50"/>
  <c r="P97" i="50"/>
  <c r="O97" i="50"/>
  <c r="N97" i="50"/>
  <c r="M97" i="50"/>
  <c r="L97" i="50"/>
  <c r="K97" i="50"/>
  <c r="J97" i="50"/>
  <c r="I97" i="50"/>
  <c r="H97" i="50"/>
  <c r="G97" i="50"/>
  <c r="F97" i="50"/>
  <c r="E97" i="50"/>
  <c r="D97" i="50"/>
  <c r="C97" i="50"/>
  <c r="B97" i="50"/>
  <c r="W96" i="50"/>
  <c r="V96" i="50"/>
  <c r="U96" i="50"/>
  <c r="T96" i="50"/>
  <c r="S96" i="50"/>
  <c r="R96" i="50"/>
  <c r="Q96" i="50"/>
  <c r="P96" i="50"/>
  <c r="O96" i="50"/>
  <c r="N96" i="50"/>
  <c r="M96" i="50"/>
  <c r="L96" i="50"/>
  <c r="K96" i="50"/>
  <c r="J96" i="50"/>
  <c r="I96" i="50"/>
  <c r="H96" i="50"/>
  <c r="G96" i="50"/>
  <c r="F96" i="50"/>
  <c r="E96" i="50"/>
  <c r="D96" i="50"/>
  <c r="C96" i="50"/>
  <c r="B96" i="50"/>
  <c r="W92" i="50"/>
  <c r="V92" i="50"/>
  <c r="U92" i="50"/>
  <c r="T92" i="50"/>
  <c r="S92" i="50"/>
  <c r="R92" i="50"/>
  <c r="Q92" i="50"/>
  <c r="P92" i="50"/>
  <c r="O92" i="50"/>
  <c r="N92" i="50"/>
  <c r="M92" i="50"/>
  <c r="L92" i="50"/>
  <c r="K92" i="50"/>
  <c r="J92" i="50"/>
  <c r="I92" i="50"/>
  <c r="H92" i="50"/>
  <c r="G92" i="50"/>
  <c r="F92" i="50"/>
  <c r="E92" i="50"/>
  <c r="D92" i="50"/>
  <c r="C92" i="50"/>
  <c r="B92" i="50"/>
  <c r="W91" i="50"/>
  <c r="V91" i="50"/>
  <c r="U91" i="50"/>
  <c r="T91" i="50"/>
  <c r="S91" i="50"/>
  <c r="R91" i="50"/>
  <c r="Q91" i="50"/>
  <c r="P91" i="50"/>
  <c r="O91" i="50"/>
  <c r="N91" i="50"/>
  <c r="M91" i="50"/>
  <c r="L91" i="50"/>
  <c r="K91" i="50"/>
  <c r="J91" i="50"/>
  <c r="I91" i="50"/>
  <c r="H91" i="50"/>
  <c r="G91" i="50"/>
  <c r="F91" i="50"/>
  <c r="E91" i="50"/>
  <c r="D91" i="50"/>
  <c r="C91" i="50"/>
  <c r="B91" i="50"/>
  <c r="W90" i="50"/>
  <c r="V90" i="50"/>
  <c r="U90" i="50"/>
  <c r="T90" i="50"/>
  <c r="S90" i="50"/>
  <c r="R90" i="50"/>
  <c r="Q90" i="50"/>
  <c r="P90" i="50"/>
  <c r="O90" i="50"/>
  <c r="N90" i="50"/>
  <c r="M90" i="50"/>
  <c r="L90" i="50"/>
  <c r="K90" i="50"/>
  <c r="J90" i="50"/>
  <c r="I90" i="50"/>
  <c r="H90" i="50"/>
  <c r="G90" i="50"/>
  <c r="F90" i="50"/>
  <c r="E90" i="50"/>
  <c r="D90" i="50"/>
  <c r="C90" i="50"/>
  <c r="B90" i="50"/>
  <c r="W89" i="50"/>
  <c r="V89" i="50"/>
  <c r="U89" i="50"/>
  <c r="T89" i="50"/>
  <c r="S89" i="50"/>
  <c r="R89" i="50"/>
  <c r="Q89" i="50"/>
  <c r="P89" i="50"/>
  <c r="O89" i="50"/>
  <c r="N89" i="50"/>
  <c r="M89" i="50"/>
  <c r="L89" i="50"/>
  <c r="K89" i="50"/>
  <c r="J89" i="50"/>
  <c r="I89" i="50"/>
  <c r="H89" i="50"/>
  <c r="G89" i="50"/>
  <c r="F89" i="50"/>
  <c r="E89" i="50"/>
  <c r="D89" i="50"/>
  <c r="C89" i="50"/>
  <c r="B89" i="50"/>
  <c r="W88" i="50"/>
  <c r="V88" i="50"/>
  <c r="U88" i="50"/>
  <c r="T88" i="50"/>
  <c r="S88" i="50"/>
  <c r="R88" i="50"/>
  <c r="Q88" i="50"/>
  <c r="P88" i="50"/>
  <c r="O88" i="50"/>
  <c r="N88" i="50"/>
  <c r="M88" i="50"/>
  <c r="L88" i="50"/>
  <c r="K88" i="50"/>
  <c r="J88" i="50"/>
  <c r="I88" i="50"/>
  <c r="H88" i="50"/>
  <c r="G88" i="50"/>
  <c r="F88" i="50"/>
  <c r="E88" i="50"/>
  <c r="D88" i="50"/>
  <c r="C88" i="50"/>
  <c r="B88" i="50"/>
  <c r="V87" i="50"/>
  <c r="S87" i="50"/>
  <c r="N87" i="50"/>
  <c r="K87" i="50"/>
  <c r="F87" i="50"/>
  <c r="C87" i="50"/>
  <c r="W86" i="50"/>
  <c r="V86" i="50"/>
  <c r="U86" i="50"/>
  <c r="T86" i="50"/>
  <c r="S86" i="50"/>
  <c r="R86" i="50"/>
  <c r="Q86" i="50"/>
  <c r="P86" i="50"/>
  <c r="O86" i="50"/>
  <c r="N86" i="50"/>
  <c r="M86" i="50"/>
  <c r="L86" i="50"/>
  <c r="K86" i="50"/>
  <c r="J86" i="50"/>
  <c r="I86" i="50"/>
  <c r="H86" i="50"/>
  <c r="G86" i="50"/>
  <c r="F86" i="50"/>
  <c r="E86" i="50"/>
  <c r="D86" i="50"/>
  <c r="C86" i="50"/>
  <c r="B86" i="50"/>
  <c r="W85" i="50"/>
  <c r="V85" i="50"/>
  <c r="U85" i="50"/>
  <c r="T85" i="50"/>
  <c r="S85" i="50"/>
  <c r="R85" i="50"/>
  <c r="R73" i="50" s="1"/>
  <c r="Q85" i="50"/>
  <c r="P85" i="50"/>
  <c r="O85" i="50"/>
  <c r="N85" i="50"/>
  <c r="M85" i="50"/>
  <c r="L85" i="50"/>
  <c r="K85" i="50"/>
  <c r="J85" i="50"/>
  <c r="I85" i="50"/>
  <c r="H85" i="50"/>
  <c r="G85" i="50"/>
  <c r="F85" i="50"/>
  <c r="E85" i="50"/>
  <c r="D85" i="50"/>
  <c r="C85" i="50"/>
  <c r="B85" i="50"/>
  <c r="W84" i="50"/>
  <c r="V84" i="50"/>
  <c r="U84" i="50"/>
  <c r="T84" i="50"/>
  <c r="S84" i="50"/>
  <c r="R84" i="50"/>
  <c r="Q84" i="50"/>
  <c r="P84" i="50"/>
  <c r="O84" i="50"/>
  <c r="N84" i="50"/>
  <c r="M84" i="50"/>
  <c r="L84" i="50"/>
  <c r="K84" i="50"/>
  <c r="J84" i="50"/>
  <c r="I84" i="50"/>
  <c r="H84" i="50"/>
  <c r="G84" i="50"/>
  <c r="F84" i="50"/>
  <c r="E84" i="50"/>
  <c r="D84" i="50"/>
  <c r="C84" i="50"/>
  <c r="B84" i="50"/>
  <c r="W82" i="50"/>
  <c r="V82" i="50"/>
  <c r="U82" i="50"/>
  <c r="T82" i="50"/>
  <c r="S82" i="50"/>
  <c r="R82" i="50"/>
  <c r="Q82" i="50"/>
  <c r="P82" i="50"/>
  <c r="O82" i="50"/>
  <c r="N82" i="50"/>
  <c r="M82" i="50"/>
  <c r="L82" i="50"/>
  <c r="K82" i="50"/>
  <c r="J82" i="50"/>
  <c r="I82" i="50"/>
  <c r="H82" i="50"/>
  <c r="G82" i="50"/>
  <c r="G73" i="50" s="1"/>
  <c r="F82" i="50"/>
  <c r="E82" i="50"/>
  <c r="D82" i="50"/>
  <c r="C82" i="50"/>
  <c r="B82" i="50"/>
  <c r="W81" i="50"/>
  <c r="V81" i="50"/>
  <c r="U81" i="50"/>
  <c r="T81" i="50"/>
  <c r="S81" i="50"/>
  <c r="R81" i="50"/>
  <c r="Q81" i="50"/>
  <c r="P81" i="50"/>
  <c r="O81" i="50"/>
  <c r="N81" i="50"/>
  <c r="M81" i="50"/>
  <c r="L81" i="50"/>
  <c r="K81" i="50"/>
  <c r="J81" i="50"/>
  <c r="I81" i="50"/>
  <c r="H81" i="50"/>
  <c r="G81" i="50"/>
  <c r="F81" i="50"/>
  <c r="E81" i="50"/>
  <c r="D81" i="50"/>
  <c r="C81" i="50"/>
  <c r="B81" i="50"/>
  <c r="U80" i="50"/>
  <c r="P80" i="50"/>
  <c r="H80" i="50"/>
  <c r="W79" i="50"/>
  <c r="V79" i="50"/>
  <c r="U79" i="50"/>
  <c r="T79" i="50"/>
  <c r="S79" i="50"/>
  <c r="R79" i="50"/>
  <c r="Q79" i="50"/>
  <c r="P79" i="50"/>
  <c r="O79" i="50"/>
  <c r="N79" i="50"/>
  <c r="M79" i="50"/>
  <c r="L79" i="50"/>
  <c r="K79" i="50"/>
  <c r="J79" i="50"/>
  <c r="I79" i="50"/>
  <c r="H79" i="50"/>
  <c r="G79" i="50"/>
  <c r="F79" i="50"/>
  <c r="E79" i="50"/>
  <c r="D79" i="50"/>
  <c r="C79" i="50"/>
  <c r="B79" i="50"/>
  <c r="W78" i="50"/>
  <c r="V78" i="50"/>
  <c r="U78" i="50"/>
  <c r="T78" i="50"/>
  <c r="S78" i="50"/>
  <c r="R78" i="50"/>
  <c r="Q78" i="50"/>
  <c r="P78" i="50"/>
  <c r="O78" i="50"/>
  <c r="N78" i="50"/>
  <c r="M78" i="50"/>
  <c r="L78" i="50"/>
  <c r="K78" i="50"/>
  <c r="J78" i="50"/>
  <c r="I78" i="50"/>
  <c r="H78" i="50"/>
  <c r="G78" i="50"/>
  <c r="F78" i="50"/>
  <c r="E78" i="50"/>
  <c r="D78" i="50"/>
  <c r="C78" i="50"/>
  <c r="B78" i="50"/>
  <c r="W77" i="50"/>
  <c r="V77" i="50"/>
  <c r="U77" i="50"/>
  <c r="T77" i="50"/>
  <c r="S77" i="50"/>
  <c r="R77" i="50"/>
  <c r="Q77" i="50"/>
  <c r="P77" i="50"/>
  <c r="O77" i="50"/>
  <c r="O73" i="50" s="1"/>
  <c r="N77" i="50"/>
  <c r="M77" i="50"/>
  <c r="L77" i="50"/>
  <c r="K77" i="50"/>
  <c r="J77" i="50"/>
  <c r="I77" i="50"/>
  <c r="H77" i="50"/>
  <c r="G77" i="50"/>
  <c r="F77" i="50"/>
  <c r="E77" i="50"/>
  <c r="D77" i="50"/>
  <c r="C77" i="50"/>
  <c r="B77" i="50"/>
  <c r="W76" i="50"/>
  <c r="V76" i="50"/>
  <c r="U76" i="50"/>
  <c r="T76" i="50"/>
  <c r="S76" i="50"/>
  <c r="R76" i="50"/>
  <c r="Q76" i="50"/>
  <c r="P76" i="50"/>
  <c r="O76" i="50"/>
  <c r="N76" i="50"/>
  <c r="M76" i="50"/>
  <c r="L76" i="50"/>
  <c r="K76" i="50"/>
  <c r="J76" i="50"/>
  <c r="I76" i="50"/>
  <c r="H76" i="50"/>
  <c r="G76" i="50"/>
  <c r="F76" i="50"/>
  <c r="E76" i="50"/>
  <c r="D76" i="50"/>
  <c r="C76" i="50"/>
  <c r="B76" i="50"/>
  <c r="W75" i="50"/>
  <c r="V75" i="50"/>
  <c r="U75" i="50"/>
  <c r="T75" i="50"/>
  <c r="S75" i="50"/>
  <c r="R75" i="50"/>
  <c r="Q75" i="50"/>
  <c r="P75" i="50"/>
  <c r="O75" i="50"/>
  <c r="N75" i="50"/>
  <c r="M75" i="50"/>
  <c r="L75" i="50"/>
  <c r="K75" i="50"/>
  <c r="J75" i="50"/>
  <c r="I75" i="50"/>
  <c r="H75" i="50"/>
  <c r="G75" i="50"/>
  <c r="F75" i="50"/>
  <c r="E75" i="50"/>
  <c r="D75" i="50"/>
  <c r="C75" i="50"/>
  <c r="B75" i="50"/>
  <c r="W74" i="50"/>
  <c r="W73" i="50" s="1"/>
  <c r="V74" i="50"/>
  <c r="U74" i="50"/>
  <c r="T74" i="50"/>
  <c r="S74" i="50"/>
  <c r="R74" i="50"/>
  <c r="Q74" i="50"/>
  <c r="P74" i="50"/>
  <c r="O74" i="50"/>
  <c r="N74" i="50"/>
  <c r="M74" i="50"/>
  <c r="L74" i="50"/>
  <c r="K74" i="50"/>
  <c r="J74" i="50"/>
  <c r="I74" i="50"/>
  <c r="H74" i="50"/>
  <c r="G74" i="50"/>
  <c r="F74" i="50"/>
  <c r="E74" i="50"/>
  <c r="D74" i="50"/>
  <c r="C74" i="50"/>
  <c r="B74" i="50"/>
  <c r="J73" i="50"/>
  <c r="B73" i="50"/>
  <c r="W54" i="50"/>
  <c r="W87" i="50" s="1"/>
  <c r="V54" i="50"/>
  <c r="U54" i="50"/>
  <c r="T54" i="50"/>
  <c r="S54" i="50"/>
  <c r="R54" i="50"/>
  <c r="Q54" i="50"/>
  <c r="Q87" i="50" s="1"/>
  <c r="P54" i="50"/>
  <c r="P87" i="50" s="1"/>
  <c r="O54" i="50"/>
  <c r="O87" i="50" s="1"/>
  <c r="N54" i="50"/>
  <c r="M54" i="50"/>
  <c r="L54" i="50"/>
  <c r="K54" i="50"/>
  <c r="J54" i="50"/>
  <c r="I54" i="50"/>
  <c r="I87" i="50" s="1"/>
  <c r="H54" i="50"/>
  <c r="H87" i="50" s="1"/>
  <c r="G54" i="50"/>
  <c r="G87" i="50" s="1"/>
  <c r="F54" i="50"/>
  <c r="F105" i="50" s="1"/>
  <c r="E54" i="50"/>
  <c r="E105" i="50" s="1"/>
  <c r="D54" i="50"/>
  <c r="D105" i="50" s="1"/>
  <c r="C54" i="50"/>
  <c r="C105" i="50" s="1"/>
  <c r="B54" i="50"/>
  <c r="B105" i="50" s="1"/>
  <c r="W35" i="50"/>
  <c r="W83" i="50" s="1"/>
  <c r="V35" i="50"/>
  <c r="V83" i="50" s="1"/>
  <c r="U35" i="50"/>
  <c r="U83" i="50" s="1"/>
  <c r="T35" i="50"/>
  <c r="S35" i="50"/>
  <c r="R35" i="50"/>
  <c r="Q35" i="50"/>
  <c r="P35" i="50"/>
  <c r="P83" i="50" s="1"/>
  <c r="O35" i="50"/>
  <c r="O83" i="50" s="1"/>
  <c r="N35" i="50"/>
  <c r="N83" i="50" s="1"/>
  <c r="M35" i="50"/>
  <c r="M83" i="50" s="1"/>
  <c r="L35" i="50"/>
  <c r="K35" i="50"/>
  <c r="J35" i="50"/>
  <c r="I35" i="50"/>
  <c r="H35" i="50"/>
  <c r="H83" i="50" s="1"/>
  <c r="G35" i="50"/>
  <c r="G83" i="50" s="1"/>
  <c r="F35" i="50"/>
  <c r="F83" i="50" s="1"/>
  <c r="E35" i="50"/>
  <c r="E83" i="50" s="1"/>
  <c r="D35" i="50"/>
  <c r="C35" i="50"/>
  <c r="C104" i="50" s="1"/>
  <c r="B35" i="50"/>
  <c r="B104" i="50" s="1"/>
  <c r="W27" i="50"/>
  <c r="W103" i="50" s="1"/>
  <c r="V27" i="50"/>
  <c r="V103" i="50" s="1"/>
  <c r="U27" i="50"/>
  <c r="U103" i="50" s="1"/>
  <c r="T27" i="50"/>
  <c r="T103" i="50" s="1"/>
  <c r="S27" i="50"/>
  <c r="S103" i="50" s="1"/>
  <c r="R27" i="50"/>
  <c r="R103" i="50" s="1"/>
  <c r="Q27" i="50"/>
  <c r="Q103" i="50" s="1"/>
  <c r="P27" i="50"/>
  <c r="O27" i="50"/>
  <c r="N27" i="50"/>
  <c r="M27" i="50"/>
  <c r="M80" i="50" s="1"/>
  <c r="L27" i="50"/>
  <c r="K27" i="50"/>
  <c r="J27" i="50"/>
  <c r="I27" i="50"/>
  <c r="H27" i="50"/>
  <c r="G27" i="50"/>
  <c r="F27" i="50"/>
  <c r="E27" i="50"/>
  <c r="E80" i="50" s="1"/>
  <c r="D27" i="50"/>
  <c r="C27" i="50"/>
  <c r="B27" i="50"/>
  <c r="A1" i="50"/>
  <c r="W107" i="49"/>
  <c r="V107" i="49"/>
  <c r="U107" i="49"/>
  <c r="T107" i="49"/>
  <c r="S107" i="49"/>
  <c r="R107" i="49"/>
  <c r="Q107" i="49"/>
  <c r="P107" i="49"/>
  <c r="O107" i="49"/>
  <c r="N107" i="49"/>
  <c r="M107" i="49"/>
  <c r="L107" i="49"/>
  <c r="K107" i="49"/>
  <c r="J107" i="49"/>
  <c r="I107" i="49"/>
  <c r="H107" i="49"/>
  <c r="G107" i="49"/>
  <c r="F107" i="49"/>
  <c r="E107" i="49"/>
  <c r="D107" i="49"/>
  <c r="C107" i="49"/>
  <c r="B107" i="49"/>
  <c r="W106" i="49"/>
  <c r="V106" i="49"/>
  <c r="U106" i="49"/>
  <c r="T106" i="49"/>
  <c r="S106" i="49"/>
  <c r="R106" i="49"/>
  <c r="Q106" i="49"/>
  <c r="P106" i="49"/>
  <c r="O106" i="49"/>
  <c r="N106" i="49"/>
  <c r="M106" i="49"/>
  <c r="L106" i="49"/>
  <c r="K106" i="49"/>
  <c r="J106" i="49"/>
  <c r="I106" i="49"/>
  <c r="H106" i="49"/>
  <c r="G106" i="49"/>
  <c r="F106" i="49"/>
  <c r="E106" i="49"/>
  <c r="D106" i="49"/>
  <c r="C106" i="49"/>
  <c r="B106" i="49"/>
  <c r="B104" i="49"/>
  <c r="W102" i="49"/>
  <c r="V102" i="49"/>
  <c r="U102" i="49"/>
  <c r="T102" i="49"/>
  <c r="S102" i="49"/>
  <c r="R102" i="49"/>
  <c r="Q102" i="49"/>
  <c r="P102" i="49"/>
  <c r="O102" i="49"/>
  <c r="N102" i="49"/>
  <c r="M102" i="49"/>
  <c r="L102" i="49"/>
  <c r="K102" i="49"/>
  <c r="J102" i="49"/>
  <c r="I102" i="49"/>
  <c r="H102" i="49"/>
  <c r="G102" i="49"/>
  <c r="F102" i="49"/>
  <c r="E102" i="49"/>
  <c r="D102" i="49"/>
  <c r="C102" i="49"/>
  <c r="B102" i="49"/>
  <c r="W101" i="49"/>
  <c r="V101" i="49"/>
  <c r="U101" i="49"/>
  <c r="T101" i="49"/>
  <c r="S101" i="49"/>
  <c r="R101" i="49"/>
  <c r="Q101" i="49"/>
  <c r="P101" i="49"/>
  <c r="O101" i="49"/>
  <c r="N101" i="49"/>
  <c r="M101" i="49"/>
  <c r="L101" i="49"/>
  <c r="K101" i="49"/>
  <c r="J101" i="49"/>
  <c r="I101" i="49"/>
  <c r="H101" i="49"/>
  <c r="G101" i="49"/>
  <c r="F101" i="49"/>
  <c r="E101" i="49"/>
  <c r="D101" i="49"/>
  <c r="C101" i="49"/>
  <c r="B101" i="49"/>
  <c r="W100" i="49"/>
  <c r="V100" i="49"/>
  <c r="U100" i="49"/>
  <c r="T100" i="49"/>
  <c r="S100" i="49"/>
  <c r="R100" i="49"/>
  <c r="Q100" i="49"/>
  <c r="P100" i="49"/>
  <c r="O100" i="49"/>
  <c r="N100" i="49"/>
  <c r="M100" i="49"/>
  <c r="L100" i="49"/>
  <c r="K100" i="49"/>
  <c r="J100" i="49"/>
  <c r="I100" i="49"/>
  <c r="H100" i="49"/>
  <c r="G100" i="49"/>
  <c r="F100" i="49"/>
  <c r="E100" i="49"/>
  <c r="D100" i="49"/>
  <c r="C100" i="49"/>
  <c r="B100" i="49"/>
  <c r="W99" i="49"/>
  <c r="V99" i="49"/>
  <c r="U99" i="49"/>
  <c r="T99" i="49"/>
  <c r="S99" i="49"/>
  <c r="R99" i="49"/>
  <c r="Q99" i="49"/>
  <c r="P99" i="49"/>
  <c r="O99" i="49"/>
  <c r="N99" i="49"/>
  <c r="M99" i="49"/>
  <c r="L99" i="49"/>
  <c r="K99" i="49"/>
  <c r="J99" i="49"/>
  <c r="I99" i="49"/>
  <c r="H99" i="49"/>
  <c r="G99" i="49"/>
  <c r="F99" i="49"/>
  <c r="E99" i="49"/>
  <c r="D99" i="49"/>
  <c r="C99" i="49"/>
  <c r="B99" i="49"/>
  <c r="W98" i="49"/>
  <c r="V98" i="49"/>
  <c r="U98" i="49"/>
  <c r="T98" i="49"/>
  <c r="S98" i="49"/>
  <c r="R98" i="49"/>
  <c r="Q98" i="49"/>
  <c r="P98" i="49"/>
  <c r="O98" i="49"/>
  <c r="N98" i="49"/>
  <c r="M98" i="49"/>
  <c r="L98" i="49"/>
  <c r="K98" i="49"/>
  <c r="J98" i="49"/>
  <c r="I98" i="49"/>
  <c r="H98" i="49"/>
  <c r="G98" i="49"/>
  <c r="F98" i="49"/>
  <c r="E98" i="49"/>
  <c r="D98" i="49"/>
  <c r="C98" i="49"/>
  <c r="B98" i="49"/>
  <c r="W97" i="49"/>
  <c r="V97" i="49"/>
  <c r="U97" i="49"/>
  <c r="T97" i="49"/>
  <c r="S97" i="49"/>
  <c r="R97" i="49"/>
  <c r="Q97" i="49"/>
  <c r="P97" i="49"/>
  <c r="O97" i="49"/>
  <c r="N97" i="49"/>
  <c r="M97" i="49"/>
  <c r="L97" i="49"/>
  <c r="K97" i="49"/>
  <c r="J97" i="49"/>
  <c r="I97" i="49"/>
  <c r="H97" i="49"/>
  <c r="G97" i="49"/>
  <c r="F97" i="49"/>
  <c r="E97" i="49"/>
  <c r="D97" i="49"/>
  <c r="C97" i="49"/>
  <c r="B97" i="49"/>
  <c r="W92" i="49"/>
  <c r="V92" i="49"/>
  <c r="U92" i="49"/>
  <c r="T92" i="49"/>
  <c r="S92" i="49"/>
  <c r="R92" i="49"/>
  <c r="Q92" i="49"/>
  <c r="P92" i="49"/>
  <c r="O92" i="49"/>
  <c r="N92" i="49"/>
  <c r="M92" i="49"/>
  <c r="L92" i="49"/>
  <c r="K92" i="49"/>
  <c r="J92" i="49"/>
  <c r="I92" i="49"/>
  <c r="H92" i="49"/>
  <c r="G92" i="49"/>
  <c r="F92" i="49"/>
  <c r="E92" i="49"/>
  <c r="D92" i="49"/>
  <c r="C92" i="49"/>
  <c r="B92" i="49"/>
  <c r="W91" i="49"/>
  <c r="V91" i="49"/>
  <c r="U91" i="49"/>
  <c r="T91" i="49"/>
  <c r="S91" i="49"/>
  <c r="R91" i="49"/>
  <c r="Q91" i="49"/>
  <c r="P91" i="49"/>
  <c r="O91" i="49"/>
  <c r="N91" i="49"/>
  <c r="M91" i="49"/>
  <c r="L91" i="49"/>
  <c r="K91" i="49"/>
  <c r="J91" i="49"/>
  <c r="I91" i="49"/>
  <c r="H91" i="49"/>
  <c r="G91" i="49"/>
  <c r="F91" i="49"/>
  <c r="E91" i="49"/>
  <c r="D91" i="49"/>
  <c r="C91" i="49"/>
  <c r="B91" i="49"/>
  <c r="W90" i="49"/>
  <c r="V90" i="49"/>
  <c r="U90" i="49"/>
  <c r="T90" i="49"/>
  <c r="S90" i="49"/>
  <c r="R90" i="49"/>
  <c r="Q90" i="49"/>
  <c r="P90" i="49"/>
  <c r="O90" i="49"/>
  <c r="N90" i="49"/>
  <c r="M90" i="49"/>
  <c r="L90" i="49"/>
  <c r="K90" i="49"/>
  <c r="J90" i="49"/>
  <c r="I90" i="49"/>
  <c r="H90" i="49"/>
  <c r="G90" i="49"/>
  <c r="F90" i="49"/>
  <c r="E90" i="49"/>
  <c r="D90" i="49"/>
  <c r="C90" i="49"/>
  <c r="B90" i="49"/>
  <c r="W89" i="49"/>
  <c r="V89" i="49"/>
  <c r="U89" i="49"/>
  <c r="T89" i="49"/>
  <c r="S89" i="49"/>
  <c r="R89" i="49"/>
  <c r="Q89" i="49"/>
  <c r="P89" i="49"/>
  <c r="O89" i="49"/>
  <c r="N89" i="49"/>
  <c r="M89" i="49"/>
  <c r="L89" i="49"/>
  <c r="K89" i="49"/>
  <c r="J89" i="49"/>
  <c r="I89" i="49"/>
  <c r="H89" i="49"/>
  <c r="G89" i="49"/>
  <c r="F89" i="49"/>
  <c r="E89" i="49"/>
  <c r="D89" i="49"/>
  <c r="C89" i="49"/>
  <c r="B89" i="49"/>
  <c r="W88" i="49"/>
  <c r="V88" i="49"/>
  <c r="U88" i="49"/>
  <c r="T88" i="49"/>
  <c r="S88" i="49"/>
  <c r="R88" i="49"/>
  <c r="Q88" i="49"/>
  <c r="P88" i="49"/>
  <c r="O88" i="49"/>
  <c r="N88" i="49"/>
  <c r="M88" i="49"/>
  <c r="L88" i="49"/>
  <c r="K88" i="49"/>
  <c r="J88" i="49"/>
  <c r="I88" i="49"/>
  <c r="H88" i="49"/>
  <c r="G88" i="49"/>
  <c r="F88" i="49"/>
  <c r="E88" i="49"/>
  <c r="D88" i="49"/>
  <c r="C88" i="49"/>
  <c r="B88" i="49"/>
  <c r="I87" i="49"/>
  <c r="F87" i="49"/>
  <c r="D87" i="49"/>
  <c r="W86" i="49"/>
  <c r="V86" i="49"/>
  <c r="U86" i="49"/>
  <c r="T86" i="49"/>
  <c r="S86" i="49"/>
  <c r="R86" i="49"/>
  <c r="Q86" i="49"/>
  <c r="P86" i="49"/>
  <c r="O86" i="49"/>
  <c r="N86" i="49"/>
  <c r="M86" i="49"/>
  <c r="L86" i="49"/>
  <c r="K86" i="49"/>
  <c r="J86" i="49"/>
  <c r="I86" i="49"/>
  <c r="H86" i="49"/>
  <c r="G86" i="49"/>
  <c r="F86" i="49"/>
  <c r="E86" i="49"/>
  <c r="D86" i="49"/>
  <c r="C86" i="49"/>
  <c r="B86" i="49"/>
  <c r="W85" i="49"/>
  <c r="V85" i="49"/>
  <c r="U85" i="49"/>
  <c r="T85" i="49"/>
  <c r="S85" i="49"/>
  <c r="R85" i="49"/>
  <c r="Q85" i="49"/>
  <c r="P85" i="49"/>
  <c r="O85" i="49"/>
  <c r="N85" i="49"/>
  <c r="M85" i="49"/>
  <c r="L85" i="49"/>
  <c r="K85" i="49"/>
  <c r="J85" i="49"/>
  <c r="I85" i="49"/>
  <c r="H85" i="49"/>
  <c r="G85" i="49"/>
  <c r="F85" i="49"/>
  <c r="E85" i="49"/>
  <c r="D85" i="49"/>
  <c r="C85" i="49"/>
  <c r="B85" i="49"/>
  <c r="W84" i="49"/>
  <c r="V84" i="49"/>
  <c r="U84" i="49"/>
  <c r="T84" i="49"/>
  <c r="S84" i="49"/>
  <c r="R84" i="49"/>
  <c r="Q84" i="49"/>
  <c r="P84" i="49"/>
  <c r="O84" i="49"/>
  <c r="N84" i="49"/>
  <c r="M84" i="49"/>
  <c r="L84" i="49"/>
  <c r="K84" i="49"/>
  <c r="J84" i="49"/>
  <c r="I84" i="49"/>
  <c r="H84" i="49"/>
  <c r="G84" i="49"/>
  <c r="F84" i="49"/>
  <c r="E84" i="49"/>
  <c r="D84" i="49"/>
  <c r="C84" i="49"/>
  <c r="B84" i="49"/>
  <c r="W82" i="49"/>
  <c r="V82" i="49"/>
  <c r="U82" i="49"/>
  <c r="T82" i="49"/>
  <c r="S82" i="49"/>
  <c r="R8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W81" i="49"/>
  <c r="V81" i="49"/>
  <c r="U81" i="49"/>
  <c r="T81" i="49"/>
  <c r="S81" i="49"/>
  <c r="R81" i="49"/>
  <c r="Q81" i="49"/>
  <c r="P81" i="49"/>
  <c r="O81" i="49"/>
  <c r="N81" i="49"/>
  <c r="M81" i="49"/>
  <c r="L81" i="49"/>
  <c r="K81" i="49"/>
  <c r="J81" i="49"/>
  <c r="I81" i="49"/>
  <c r="H81" i="49"/>
  <c r="G81" i="49"/>
  <c r="F81" i="49"/>
  <c r="E81" i="49"/>
  <c r="D81" i="49"/>
  <c r="C81" i="49"/>
  <c r="B81" i="49"/>
  <c r="V80" i="49"/>
  <c r="S80" i="49"/>
  <c r="W79" i="49"/>
  <c r="V79" i="49"/>
  <c r="U79" i="49"/>
  <c r="T79" i="49"/>
  <c r="S79" i="49"/>
  <c r="R79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W78" i="49"/>
  <c r="V78" i="49"/>
  <c r="U78" i="49"/>
  <c r="T78" i="49"/>
  <c r="S78" i="49"/>
  <c r="R78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W77" i="49"/>
  <c r="V77" i="49"/>
  <c r="U77" i="49"/>
  <c r="T77" i="49"/>
  <c r="S77" i="49"/>
  <c r="R77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E73" i="49" s="1"/>
  <c r="D77" i="49"/>
  <c r="C77" i="49"/>
  <c r="B77" i="49"/>
  <c r="W76" i="49"/>
  <c r="V76" i="49"/>
  <c r="U76" i="49"/>
  <c r="T76" i="49"/>
  <c r="S76" i="49"/>
  <c r="R76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B73" i="49" s="1"/>
  <c r="W75" i="49"/>
  <c r="V75" i="49"/>
  <c r="U75" i="49"/>
  <c r="T75" i="49"/>
  <c r="S75" i="49"/>
  <c r="R75" i="49"/>
  <c r="Q75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D75" i="49"/>
  <c r="C75" i="49"/>
  <c r="B75" i="49"/>
  <c r="W74" i="49"/>
  <c r="V74" i="49"/>
  <c r="U74" i="49"/>
  <c r="U73" i="49" s="1"/>
  <c r="T74" i="49"/>
  <c r="S74" i="49"/>
  <c r="R74" i="49"/>
  <c r="R73" i="49" s="1"/>
  <c r="Q74" i="49"/>
  <c r="P74" i="49"/>
  <c r="O74" i="49"/>
  <c r="O73" i="49" s="1"/>
  <c r="N74" i="49"/>
  <c r="N73" i="49" s="1"/>
  <c r="M74" i="49"/>
  <c r="M73" i="49" s="1"/>
  <c r="L74" i="49"/>
  <c r="K74" i="49"/>
  <c r="J74" i="49"/>
  <c r="J73" i="49" s="1"/>
  <c r="I74" i="49"/>
  <c r="H74" i="49"/>
  <c r="G74" i="49"/>
  <c r="F74" i="49"/>
  <c r="E74" i="49"/>
  <c r="D74" i="49"/>
  <c r="C74" i="49"/>
  <c r="B74" i="49"/>
  <c r="W54" i="49"/>
  <c r="W105" i="49" s="1"/>
  <c r="V54" i="49"/>
  <c r="V105" i="49" s="1"/>
  <c r="U54" i="49"/>
  <c r="U105" i="49" s="1"/>
  <c r="T54" i="49"/>
  <c r="T87" i="49" s="1"/>
  <c r="S54" i="49"/>
  <c r="S87" i="49" s="1"/>
  <c r="R54" i="49"/>
  <c r="R87" i="49" s="1"/>
  <c r="Q54" i="49"/>
  <c r="Q105" i="49" s="1"/>
  <c r="P54" i="49"/>
  <c r="P105" i="49" s="1"/>
  <c r="O54" i="49"/>
  <c r="O105" i="49" s="1"/>
  <c r="N54" i="49"/>
  <c r="N105" i="49" s="1"/>
  <c r="M54" i="49"/>
  <c r="M105" i="49" s="1"/>
  <c r="L54" i="49"/>
  <c r="L105" i="49" s="1"/>
  <c r="K54" i="49"/>
  <c r="K87" i="49" s="1"/>
  <c r="J54" i="49"/>
  <c r="J87" i="49" s="1"/>
  <c r="I54" i="49"/>
  <c r="I105" i="49" s="1"/>
  <c r="H54" i="49"/>
  <c r="H105" i="49" s="1"/>
  <c r="G54" i="49"/>
  <c r="G105" i="49" s="1"/>
  <c r="F54" i="49"/>
  <c r="F105" i="49" s="1"/>
  <c r="E54" i="49"/>
  <c r="E105" i="49" s="1"/>
  <c r="D54" i="49"/>
  <c r="D105" i="49" s="1"/>
  <c r="C54" i="49"/>
  <c r="C87" i="49" s="1"/>
  <c r="B54" i="49"/>
  <c r="B87" i="49" s="1"/>
  <c r="W35" i="49"/>
  <c r="W104" i="49" s="1"/>
  <c r="V35" i="49"/>
  <c r="V104" i="49" s="1"/>
  <c r="U35" i="49"/>
  <c r="U104" i="49" s="1"/>
  <c r="T35" i="49"/>
  <c r="T104" i="49" s="1"/>
  <c r="S35" i="49"/>
  <c r="S83" i="49" s="1"/>
  <c r="R35" i="49"/>
  <c r="R83" i="49" s="1"/>
  <c r="Q35" i="49"/>
  <c r="Q83" i="49" s="1"/>
  <c r="P35" i="49"/>
  <c r="P83" i="49" s="1"/>
  <c r="O35" i="49"/>
  <c r="O104" i="49" s="1"/>
  <c r="N35" i="49"/>
  <c r="N104" i="49" s="1"/>
  <c r="M35" i="49"/>
  <c r="M104" i="49" s="1"/>
  <c r="L35" i="49"/>
  <c r="L104" i="49" s="1"/>
  <c r="K35" i="49"/>
  <c r="K83" i="49" s="1"/>
  <c r="J35" i="49"/>
  <c r="J83" i="49" s="1"/>
  <c r="I35" i="49"/>
  <c r="I83" i="49" s="1"/>
  <c r="H35" i="49"/>
  <c r="H83" i="49" s="1"/>
  <c r="G35" i="49"/>
  <c r="G104" i="49" s="1"/>
  <c r="F35" i="49"/>
  <c r="F104" i="49" s="1"/>
  <c r="E35" i="49"/>
  <c r="E104" i="49" s="1"/>
  <c r="D35" i="49"/>
  <c r="D104" i="49" s="1"/>
  <c r="C35" i="49"/>
  <c r="C83" i="49" s="1"/>
  <c r="B35" i="49"/>
  <c r="B83" i="49" s="1"/>
  <c r="W27" i="49"/>
  <c r="W103" i="49" s="1"/>
  <c r="V27" i="49"/>
  <c r="V103" i="49" s="1"/>
  <c r="U27" i="49"/>
  <c r="U103" i="49" s="1"/>
  <c r="T27" i="49"/>
  <c r="T103" i="49" s="1"/>
  <c r="S27" i="49"/>
  <c r="S103" i="49" s="1"/>
  <c r="R27" i="49"/>
  <c r="R103" i="49" s="1"/>
  <c r="Q27" i="49"/>
  <c r="Q103" i="49" s="1"/>
  <c r="P27" i="49"/>
  <c r="P103" i="49" s="1"/>
  <c r="O27" i="49"/>
  <c r="O103" i="49" s="1"/>
  <c r="N27" i="49"/>
  <c r="N103" i="49" s="1"/>
  <c r="M27" i="49"/>
  <c r="M103" i="49" s="1"/>
  <c r="L27" i="49"/>
  <c r="L103" i="49" s="1"/>
  <c r="K27" i="49"/>
  <c r="K103" i="49" s="1"/>
  <c r="J27" i="49"/>
  <c r="J103" i="49" s="1"/>
  <c r="I27" i="49"/>
  <c r="I103" i="49" s="1"/>
  <c r="H27" i="49"/>
  <c r="H103" i="49" s="1"/>
  <c r="G27" i="49"/>
  <c r="G103" i="49" s="1"/>
  <c r="F27" i="49"/>
  <c r="F103" i="49" s="1"/>
  <c r="E27" i="49"/>
  <c r="E103" i="49" s="1"/>
  <c r="D27" i="49"/>
  <c r="D103" i="49" s="1"/>
  <c r="C27" i="49"/>
  <c r="C103" i="49" s="1"/>
  <c r="B27" i="49"/>
  <c r="B103" i="49" s="1"/>
  <c r="A1" i="49"/>
  <c r="W37" i="48"/>
  <c r="V37" i="48"/>
  <c r="U37" i="48"/>
  <c r="T37" i="48"/>
  <c r="S37" i="48"/>
  <c r="R37" i="48"/>
  <c r="Q37" i="48"/>
  <c r="P37" i="48"/>
  <c r="O37" i="48"/>
  <c r="N37" i="48"/>
  <c r="M37" i="48"/>
  <c r="L37" i="48"/>
  <c r="K37" i="48"/>
  <c r="J37" i="48"/>
  <c r="I37" i="48"/>
  <c r="H37" i="48"/>
  <c r="G37" i="48"/>
  <c r="F37" i="48"/>
  <c r="E37" i="48"/>
  <c r="D37" i="48"/>
  <c r="C37" i="48"/>
  <c r="B37" i="48"/>
  <c r="W36" i="48"/>
  <c r="V36" i="48"/>
  <c r="U36" i="48"/>
  <c r="T36" i="48"/>
  <c r="S36" i="48"/>
  <c r="R36" i="48"/>
  <c r="Q36" i="48"/>
  <c r="P36" i="48"/>
  <c r="O36" i="48"/>
  <c r="N36" i="48"/>
  <c r="M36" i="48"/>
  <c r="L36" i="48"/>
  <c r="K36" i="48"/>
  <c r="J36" i="48"/>
  <c r="I36" i="48"/>
  <c r="H36" i="48"/>
  <c r="G36" i="48"/>
  <c r="F36" i="48"/>
  <c r="E36" i="48"/>
  <c r="D36" i="48"/>
  <c r="C36" i="48"/>
  <c r="B36" i="48"/>
  <c r="W35" i="48"/>
  <c r="V35" i="48"/>
  <c r="U35" i="48"/>
  <c r="T35" i="48"/>
  <c r="S35" i="48"/>
  <c r="R35" i="48"/>
  <c r="Q35" i="48"/>
  <c r="P35" i="48"/>
  <c r="O35" i="48"/>
  <c r="N35" i="48"/>
  <c r="M35" i="48"/>
  <c r="L35" i="48"/>
  <c r="K35" i="48"/>
  <c r="J35" i="48"/>
  <c r="I35" i="48"/>
  <c r="H35" i="48"/>
  <c r="G35" i="48"/>
  <c r="F35" i="48"/>
  <c r="E35" i="48"/>
  <c r="D35" i="48"/>
  <c r="C35" i="48"/>
  <c r="B35" i="48"/>
  <c r="W33" i="48"/>
  <c r="W38" i="48" s="1"/>
  <c r="V33" i="48"/>
  <c r="V38" i="48" s="1"/>
  <c r="U33" i="48"/>
  <c r="U38" i="48" s="1"/>
  <c r="T33" i="48"/>
  <c r="T38" i="48" s="1"/>
  <c r="S33" i="48"/>
  <c r="S38" i="48" s="1"/>
  <c r="R33" i="48"/>
  <c r="R38" i="48" s="1"/>
  <c r="Q33" i="48"/>
  <c r="Q38" i="48" s="1"/>
  <c r="P33" i="48"/>
  <c r="P38" i="48" s="1"/>
  <c r="O33" i="48"/>
  <c r="O38" i="48" s="1"/>
  <c r="N33" i="48"/>
  <c r="N38" i="48" s="1"/>
  <c r="M33" i="48"/>
  <c r="M38" i="48" s="1"/>
  <c r="L33" i="48"/>
  <c r="L38" i="48" s="1"/>
  <c r="K33" i="48"/>
  <c r="K38" i="48" s="1"/>
  <c r="J33" i="48"/>
  <c r="J38" i="48" s="1"/>
  <c r="I33" i="48"/>
  <c r="I38" i="48" s="1"/>
  <c r="H33" i="48"/>
  <c r="H38" i="48" s="1"/>
  <c r="G33" i="48"/>
  <c r="G38" i="48" s="1"/>
  <c r="F33" i="48"/>
  <c r="F38" i="48" s="1"/>
  <c r="E33" i="48"/>
  <c r="E38" i="48" s="1"/>
  <c r="D33" i="48"/>
  <c r="D38" i="48" s="1"/>
  <c r="C33" i="48"/>
  <c r="C38" i="48" s="1"/>
  <c r="B33" i="48"/>
  <c r="B38" i="48" s="1"/>
  <c r="W23" i="48"/>
  <c r="V23" i="48"/>
  <c r="U23" i="48"/>
  <c r="T23" i="48"/>
  <c r="S23" i="48"/>
  <c r="R23" i="48"/>
  <c r="Q23" i="48"/>
  <c r="P23" i="48"/>
  <c r="O23" i="48"/>
  <c r="N23" i="48"/>
  <c r="M23" i="48"/>
  <c r="L23" i="48"/>
  <c r="K23" i="48"/>
  <c r="J23" i="48"/>
  <c r="I23" i="48"/>
  <c r="H23" i="48"/>
  <c r="G23" i="48"/>
  <c r="F23" i="48"/>
  <c r="E23" i="48"/>
  <c r="D23" i="48"/>
  <c r="C23" i="48"/>
  <c r="B23" i="48"/>
  <c r="W20" i="48"/>
  <c r="V20" i="48"/>
  <c r="U20" i="48"/>
  <c r="T20" i="48"/>
  <c r="S20" i="48"/>
  <c r="R20" i="48"/>
  <c r="Q20" i="48"/>
  <c r="P20" i="48"/>
  <c r="O20" i="48"/>
  <c r="N20" i="48"/>
  <c r="M20" i="48"/>
  <c r="L20" i="48"/>
  <c r="K20" i="48"/>
  <c r="J20" i="48"/>
  <c r="I20" i="48"/>
  <c r="H20" i="48"/>
  <c r="G20" i="48"/>
  <c r="F20" i="48"/>
  <c r="E20" i="48"/>
  <c r="D20" i="48"/>
  <c r="C20" i="48"/>
  <c r="B20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A1" i="48"/>
  <c r="W78" i="47"/>
  <c r="V78" i="47"/>
  <c r="U78" i="47"/>
  <c r="T78" i="47"/>
  <c r="S78" i="47"/>
  <c r="R78" i="47"/>
  <c r="Q78" i="47"/>
  <c r="P78" i="47"/>
  <c r="O78" i="47"/>
  <c r="N78" i="47"/>
  <c r="M78" i="47"/>
  <c r="L78" i="47"/>
  <c r="K78" i="47"/>
  <c r="J78" i="47"/>
  <c r="I78" i="47"/>
  <c r="H78" i="47"/>
  <c r="G78" i="47"/>
  <c r="F78" i="47"/>
  <c r="E78" i="47"/>
  <c r="D78" i="47"/>
  <c r="C78" i="47"/>
  <c r="B78" i="47"/>
  <c r="W76" i="47"/>
  <c r="V76" i="47"/>
  <c r="U76" i="47"/>
  <c r="T76" i="47"/>
  <c r="S76" i="47"/>
  <c r="R76" i="47"/>
  <c r="Q76" i="47"/>
  <c r="P76" i="47"/>
  <c r="O76" i="47"/>
  <c r="N76" i="47"/>
  <c r="M76" i="47"/>
  <c r="L76" i="47"/>
  <c r="K76" i="47"/>
  <c r="J76" i="47"/>
  <c r="I76" i="47"/>
  <c r="H76" i="47"/>
  <c r="G76" i="47"/>
  <c r="F76" i="47"/>
  <c r="E76" i="47"/>
  <c r="D76" i="47"/>
  <c r="C76" i="47"/>
  <c r="B76" i="47"/>
  <c r="W75" i="47"/>
  <c r="V75" i="47"/>
  <c r="U75" i="47"/>
  <c r="T75" i="47"/>
  <c r="S75" i="47"/>
  <c r="R75" i="47"/>
  <c r="Q75" i="47"/>
  <c r="P75" i="47"/>
  <c r="O75" i="47"/>
  <c r="N75" i="47"/>
  <c r="M75" i="47"/>
  <c r="L75" i="47"/>
  <c r="K75" i="47"/>
  <c r="J75" i="47"/>
  <c r="I75" i="47"/>
  <c r="H75" i="47"/>
  <c r="G75" i="47"/>
  <c r="F75" i="47"/>
  <c r="E75" i="47"/>
  <c r="D75" i="47"/>
  <c r="C75" i="47"/>
  <c r="B75" i="47"/>
  <c r="W74" i="47"/>
  <c r="V74" i="47"/>
  <c r="U74" i="47"/>
  <c r="T74" i="47"/>
  <c r="S74" i="47"/>
  <c r="R74" i="47"/>
  <c r="Q74" i="47"/>
  <c r="P74" i="47"/>
  <c r="O74" i="47"/>
  <c r="N74" i="47"/>
  <c r="M74" i="47"/>
  <c r="L74" i="47"/>
  <c r="K74" i="47"/>
  <c r="J74" i="47"/>
  <c r="I74" i="47"/>
  <c r="H74" i="47"/>
  <c r="G74" i="47"/>
  <c r="F74" i="47"/>
  <c r="E74" i="47"/>
  <c r="D74" i="47"/>
  <c r="C74" i="47"/>
  <c r="B74" i="47"/>
  <c r="W73" i="47"/>
  <c r="V73" i="47"/>
  <c r="U73" i="47"/>
  <c r="T73" i="47"/>
  <c r="S73" i="47"/>
  <c r="R73" i="47"/>
  <c r="Q73" i="47"/>
  <c r="P73" i="47"/>
  <c r="O73" i="47"/>
  <c r="N73" i="47"/>
  <c r="M73" i="47"/>
  <c r="L73" i="47"/>
  <c r="K73" i="47"/>
  <c r="J73" i="47"/>
  <c r="I73" i="47"/>
  <c r="H73" i="47"/>
  <c r="G73" i="47"/>
  <c r="F73" i="47"/>
  <c r="E73" i="47"/>
  <c r="D73" i="47"/>
  <c r="C73" i="47"/>
  <c r="B73" i="47"/>
  <c r="W72" i="47"/>
  <c r="V72" i="47"/>
  <c r="U72" i="47"/>
  <c r="T72" i="47"/>
  <c r="S72" i="47"/>
  <c r="R72" i="47"/>
  <c r="Q72" i="47"/>
  <c r="P72" i="47"/>
  <c r="O72" i="47"/>
  <c r="N72" i="47"/>
  <c r="M72" i="47"/>
  <c r="L72" i="47"/>
  <c r="K72" i="47"/>
  <c r="J72" i="47"/>
  <c r="I72" i="47"/>
  <c r="H72" i="47"/>
  <c r="G72" i="47"/>
  <c r="F72" i="47"/>
  <c r="E72" i="47"/>
  <c r="D72" i="47"/>
  <c r="C72" i="47"/>
  <c r="B72" i="47"/>
  <c r="W71" i="47"/>
  <c r="V71" i="47"/>
  <c r="U71" i="47"/>
  <c r="T71" i="47"/>
  <c r="S71" i="47"/>
  <c r="R71" i="47"/>
  <c r="Q71" i="47"/>
  <c r="P71" i="47"/>
  <c r="O71" i="47"/>
  <c r="N71" i="47"/>
  <c r="M71" i="47"/>
  <c r="L71" i="47"/>
  <c r="K71" i="47"/>
  <c r="J71" i="47"/>
  <c r="I71" i="47"/>
  <c r="H71" i="47"/>
  <c r="G71" i="47"/>
  <c r="F71" i="47"/>
  <c r="E71" i="47"/>
  <c r="D71" i="47"/>
  <c r="C71" i="47"/>
  <c r="B71" i="47"/>
  <c r="W70" i="47"/>
  <c r="V70" i="47"/>
  <c r="U70" i="47"/>
  <c r="T70" i="47"/>
  <c r="S70" i="47"/>
  <c r="R70" i="47"/>
  <c r="Q70" i="47"/>
  <c r="P70" i="47"/>
  <c r="O70" i="47"/>
  <c r="N70" i="47"/>
  <c r="M70" i="47"/>
  <c r="L70" i="47"/>
  <c r="K70" i="47"/>
  <c r="J70" i="47"/>
  <c r="I70" i="47"/>
  <c r="H70" i="47"/>
  <c r="G70" i="47"/>
  <c r="F70" i="47"/>
  <c r="E70" i="47"/>
  <c r="D70" i="47"/>
  <c r="C70" i="47"/>
  <c r="B70" i="47"/>
  <c r="W69" i="47"/>
  <c r="V69" i="47"/>
  <c r="U69" i="47"/>
  <c r="T69" i="47"/>
  <c r="S69" i="47"/>
  <c r="R69" i="47"/>
  <c r="Q69" i="47"/>
  <c r="P69" i="47"/>
  <c r="O69" i="47"/>
  <c r="N69" i="47"/>
  <c r="M69" i="47"/>
  <c r="L69" i="47"/>
  <c r="K69" i="47"/>
  <c r="J69" i="47"/>
  <c r="I69" i="47"/>
  <c r="H69" i="47"/>
  <c r="G69" i="47"/>
  <c r="F69" i="47"/>
  <c r="E69" i="47"/>
  <c r="D69" i="47"/>
  <c r="C69" i="47"/>
  <c r="B69" i="47"/>
  <c r="W65" i="47"/>
  <c r="V65" i="47"/>
  <c r="U65" i="47"/>
  <c r="T65" i="47"/>
  <c r="S65" i="47"/>
  <c r="R65" i="47"/>
  <c r="Q65" i="47"/>
  <c r="P65" i="47"/>
  <c r="O65" i="47"/>
  <c r="N65" i="47"/>
  <c r="M65" i="47"/>
  <c r="L65" i="47"/>
  <c r="K65" i="47"/>
  <c r="J65" i="47"/>
  <c r="I65" i="47"/>
  <c r="H65" i="47"/>
  <c r="G65" i="47"/>
  <c r="F65" i="47"/>
  <c r="E65" i="47"/>
  <c r="D65" i="47"/>
  <c r="C65" i="47"/>
  <c r="B65" i="47"/>
  <c r="W64" i="47"/>
  <c r="V64" i="47"/>
  <c r="U64" i="47"/>
  <c r="T64" i="47"/>
  <c r="S64" i="47"/>
  <c r="R64" i="47"/>
  <c r="Q64" i="47"/>
  <c r="P64" i="47"/>
  <c r="O64" i="47"/>
  <c r="N64" i="47"/>
  <c r="M64" i="47"/>
  <c r="L64" i="47"/>
  <c r="K64" i="47"/>
  <c r="J64" i="47"/>
  <c r="I64" i="47"/>
  <c r="H64" i="47"/>
  <c r="G64" i="47"/>
  <c r="F64" i="47"/>
  <c r="E64" i="47"/>
  <c r="D64" i="47"/>
  <c r="C64" i="47"/>
  <c r="B64" i="47"/>
  <c r="W63" i="47"/>
  <c r="W52" i="47" s="1"/>
  <c r="V63" i="47"/>
  <c r="U63" i="47"/>
  <c r="T63" i="47"/>
  <c r="S63" i="47"/>
  <c r="R63" i="47"/>
  <c r="Q63" i="47"/>
  <c r="P63" i="47"/>
  <c r="O63" i="47"/>
  <c r="N63" i="47"/>
  <c r="M63" i="47"/>
  <c r="L63" i="47"/>
  <c r="K63" i="47"/>
  <c r="J63" i="47"/>
  <c r="I63" i="47"/>
  <c r="H63" i="47"/>
  <c r="G63" i="47"/>
  <c r="F63" i="47"/>
  <c r="E63" i="47"/>
  <c r="D63" i="47"/>
  <c r="C63" i="47"/>
  <c r="B63" i="47"/>
  <c r="W62" i="47"/>
  <c r="V62" i="47"/>
  <c r="U62" i="47"/>
  <c r="T62" i="47"/>
  <c r="S62" i="47"/>
  <c r="R62" i="47"/>
  <c r="Q62" i="47"/>
  <c r="P62" i="47"/>
  <c r="O62" i="47"/>
  <c r="N62" i="47"/>
  <c r="M62" i="47"/>
  <c r="L62" i="47"/>
  <c r="K62" i="47"/>
  <c r="J62" i="47"/>
  <c r="I62" i="47"/>
  <c r="H62" i="47"/>
  <c r="G62" i="47"/>
  <c r="F62" i="47"/>
  <c r="E62" i="47"/>
  <c r="D62" i="47"/>
  <c r="C62" i="47"/>
  <c r="B62" i="47"/>
  <c r="W61" i="47"/>
  <c r="V61" i="47"/>
  <c r="U61" i="47"/>
  <c r="T61" i="47"/>
  <c r="S61" i="47"/>
  <c r="R61" i="47"/>
  <c r="Q61" i="47"/>
  <c r="P61" i="47"/>
  <c r="O61" i="47"/>
  <c r="N61" i="47"/>
  <c r="M61" i="47"/>
  <c r="L61" i="47"/>
  <c r="K61" i="47"/>
  <c r="J61" i="47"/>
  <c r="I61" i="47"/>
  <c r="H61" i="47"/>
  <c r="G61" i="47"/>
  <c r="F61" i="47"/>
  <c r="E61" i="47"/>
  <c r="D61" i="47"/>
  <c r="C61" i="47"/>
  <c r="B61" i="47"/>
  <c r="W60" i="47"/>
  <c r="W59" i="47"/>
  <c r="V59" i="47"/>
  <c r="U59" i="47"/>
  <c r="T59" i="47"/>
  <c r="S59" i="47"/>
  <c r="R59" i="47"/>
  <c r="Q59" i="47"/>
  <c r="P59" i="47"/>
  <c r="O59" i="47"/>
  <c r="N59" i="47"/>
  <c r="M59" i="47"/>
  <c r="L59" i="47"/>
  <c r="K59" i="47"/>
  <c r="J59" i="47"/>
  <c r="I59" i="47"/>
  <c r="H59" i="47"/>
  <c r="G59" i="47"/>
  <c r="F59" i="47"/>
  <c r="E59" i="47"/>
  <c r="D59" i="47"/>
  <c r="C59" i="47"/>
  <c r="B59" i="47"/>
  <c r="W58" i="47"/>
  <c r="V58" i="47"/>
  <c r="U58" i="47"/>
  <c r="T58" i="47"/>
  <c r="S58" i="47"/>
  <c r="R58" i="47"/>
  <c r="Q58" i="47"/>
  <c r="P58" i="47"/>
  <c r="O58" i="47"/>
  <c r="N58" i="47"/>
  <c r="M58" i="47"/>
  <c r="L58" i="47"/>
  <c r="K58" i="47"/>
  <c r="J58" i="47"/>
  <c r="I58" i="47"/>
  <c r="H58" i="47"/>
  <c r="G58" i="47"/>
  <c r="F58" i="47"/>
  <c r="E58" i="47"/>
  <c r="D58" i="47"/>
  <c r="C58" i="47"/>
  <c r="B58" i="47"/>
  <c r="W57" i="47"/>
  <c r="V57" i="47"/>
  <c r="U57" i="47"/>
  <c r="T57" i="47"/>
  <c r="S57" i="47"/>
  <c r="R57" i="47"/>
  <c r="Q57" i="47"/>
  <c r="P57" i="47"/>
  <c r="O57" i="47"/>
  <c r="N57" i="47"/>
  <c r="M57" i="47"/>
  <c r="L57" i="47"/>
  <c r="K57" i="47"/>
  <c r="J57" i="47"/>
  <c r="I57" i="47"/>
  <c r="H57" i="47"/>
  <c r="G57" i="47"/>
  <c r="F57" i="47"/>
  <c r="E57" i="47"/>
  <c r="D57" i="47"/>
  <c r="C57" i="47"/>
  <c r="B57" i="47"/>
  <c r="W56" i="47"/>
  <c r="V56" i="47"/>
  <c r="U56" i="47"/>
  <c r="T56" i="47"/>
  <c r="S56" i="47"/>
  <c r="R56" i="47"/>
  <c r="Q56" i="47"/>
  <c r="P56" i="47"/>
  <c r="O56" i="47"/>
  <c r="N56" i="47"/>
  <c r="M56" i="47"/>
  <c r="L56" i="47"/>
  <c r="K56" i="47"/>
  <c r="J56" i="47"/>
  <c r="I56" i="47"/>
  <c r="H56" i="47"/>
  <c r="G56" i="47"/>
  <c r="F56" i="47"/>
  <c r="E56" i="47"/>
  <c r="D56" i="47"/>
  <c r="C56" i="47"/>
  <c r="B56" i="47"/>
  <c r="W55" i="47"/>
  <c r="V55" i="47"/>
  <c r="U55" i="47"/>
  <c r="T55" i="47"/>
  <c r="T52" i="47" s="1"/>
  <c r="S55" i="47"/>
  <c r="R55" i="47"/>
  <c r="Q55" i="47"/>
  <c r="Q52" i="47" s="1"/>
  <c r="P55" i="47"/>
  <c r="O55" i="47"/>
  <c r="N55" i="47"/>
  <c r="M55" i="47"/>
  <c r="L55" i="47"/>
  <c r="K55" i="47"/>
  <c r="J55" i="47"/>
  <c r="I55" i="47"/>
  <c r="H55" i="47"/>
  <c r="G55" i="47"/>
  <c r="F55" i="47"/>
  <c r="E55" i="47"/>
  <c r="D55" i="47"/>
  <c r="C55" i="47"/>
  <c r="B55" i="47"/>
  <c r="W54" i="47"/>
  <c r="V54" i="47"/>
  <c r="U54" i="47"/>
  <c r="T54" i="47"/>
  <c r="S54" i="47"/>
  <c r="R54" i="47"/>
  <c r="Q54" i="47"/>
  <c r="P54" i="47"/>
  <c r="O54" i="47"/>
  <c r="N54" i="47"/>
  <c r="M54" i="47"/>
  <c r="L54" i="47"/>
  <c r="K54" i="47"/>
  <c r="J54" i="47"/>
  <c r="I54" i="47"/>
  <c r="H54" i="47"/>
  <c r="G54" i="47"/>
  <c r="F54" i="47"/>
  <c r="E54" i="47"/>
  <c r="D54" i="47"/>
  <c r="C54" i="47"/>
  <c r="B54" i="47"/>
  <c r="W53" i="47"/>
  <c r="V53" i="47"/>
  <c r="U53" i="47"/>
  <c r="T53" i="47"/>
  <c r="S53" i="47"/>
  <c r="R53" i="47"/>
  <c r="Q53" i="47"/>
  <c r="P53" i="47"/>
  <c r="O53" i="47"/>
  <c r="N53" i="47"/>
  <c r="M53" i="47"/>
  <c r="L53" i="47"/>
  <c r="K53" i="47"/>
  <c r="J53" i="47"/>
  <c r="I53" i="47"/>
  <c r="H53" i="47"/>
  <c r="G53" i="47"/>
  <c r="F53" i="47"/>
  <c r="E53" i="47"/>
  <c r="D53" i="47"/>
  <c r="D52" i="47" s="1"/>
  <c r="C53" i="47"/>
  <c r="B53" i="47"/>
  <c r="B52" i="47" s="1"/>
  <c r="L52" i="47"/>
  <c r="W28" i="47"/>
  <c r="V28" i="47"/>
  <c r="V60" i="47" s="1"/>
  <c r="U28" i="47"/>
  <c r="U60" i="47" s="1"/>
  <c r="T28" i="47"/>
  <c r="T60" i="47" s="1"/>
  <c r="S28" i="47"/>
  <c r="S60" i="47" s="1"/>
  <c r="R28" i="47"/>
  <c r="Q28" i="47"/>
  <c r="Q60" i="47" s="1"/>
  <c r="P28" i="47"/>
  <c r="P60" i="47" s="1"/>
  <c r="O28" i="47"/>
  <c r="O60" i="47" s="1"/>
  <c r="N28" i="47"/>
  <c r="N60" i="47" s="1"/>
  <c r="M28" i="47"/>
  <c r="M60" i="47" s="1"/>
  <c r="L28" i="47"/>
  <c r="L60" i="47" s="1"/>
  <c r="K28" i="47"/>
  <c r="K60" i="47" s="1"/>
  <c r="J28" i="47"/>
  <c r="I28" i="47"/>
  <c r="I60" i="47" s="1"/>
  <c r="H28" i="47"/>
  <c r="H60" i="47" s="1"/>
  <c r="G28" i="47"/>
  <c r="G60" i="47" s="1"/>
  <c r="F28" i="47"/>
  <c r="F60" i="47" s="1"/>
  <c r="E28" i="47"/>
  <c r="E60" i="47" s="1"/>
  <c r="D28" i="47"/>
  <c r="D60" i="47" s="1"/>
  <c r="C28" i="47"/>
  <c r="C60" i="47" s="1"/>
  <c r="B28" i="47"/>
  <c r="A1" i="47"/>
  <c r="W78" i="46"/>
  <c r="V78" i="46"/>
  <c r="U78" i="46"/>
  <c r="T78" i="46"/>
  <c r="S78" i="46"/>
  <c r="R78" i="46"/>
  <c r="Q78" i="46"/>
  <c r="P78" i="46"/>
  <c r="O78" i="46"/>
  <c r="N78" i="46"/>
  <c r="M78" i="46"/>
  <c r="L78" i="46"/>
  <c r="K78" i="46"/>
  <c r="J78" i="46"/>
  <c r="I78" i="46"/>
  <c r="H78" i="46"/>
  <c r="G78" i="46"/>
  <c r="F78" i="46"/>
  <c r="E78" i="46"/>
  <c r="D78" i="46"/>
  <c r="C78" i="46"/>
  <c r="B78" i="46"/>
  <c r="W76" i="46"/>
  <c r="V76" i="46"/>
  <c r="U76" i="46"/>
  <c r="T76" i="46"/>
  <c r="S76" i="46"/>
  <c r="R76" i="46"/>
  <c r="Q76" i="46"/>
  <c r="P76" i="46"/>
  <c r="O76" i="46"/>
  <c r="N76" i="46"/>
  <c r="M76" i="46"/>
  <c r="L76" i="46"/>
  <c r="K76" i="46"/>
  <c r="J76" i="46"/>
  <c r="I76" i="46"/>
  <c r="H76" i="46"/>
  <c r="G76" i="46"/>
  <c r="F76" i="46"/>
  <c r="E76" i="46"/>
  <c r="D76" i="46"/>
  <c r="C76" i="46"/>
  <c r="B76" i="46"/>
  <c r="W75" i="46"/>
  <c r="V75" i="46"/>
  <c r="U75" i="46"/>
  <c r="T75" i="46"/>
  <c r="S75" i="46"/>
  <c r="R75" i="46"/>
  <c r="Q75" i="46"/>
  <c r="P75" i="46"/>
  <c r="O75" i="46"/>
  <c r="N75" i="46"/>
  <c r="M75" i="46"/>
  <c r="L75" i="46"/>
  <c r="K75" i="46"/>
  <c r="J75" i="46"/>
  <c r="I75" i="46"/>
  <c r="H75" i="46"/>
  <c r="G75" i="46"/>
  <c r="F75" i="46"/>
  <c r="E75" i="46"/>
  <c r="D75" i="46"/>
  <c r="C75" i="46"/>
  <c r="B75" i="46"/>
  <c r="W74" i="46"/>
  <c r="V74" i="46"/>
  <c r="U74" i="46"/>
  <c r="T74" i="46"/>
  <c r="S74" i="46"/>
  <c r="R74" i="46"/>
  <c r="Q74" i="46"/>
  <c r="P74" i="46"/>
  <c r="O74" i="46"/>
  <c r="N74" i="46"/>
  <c r="M74" i="46"/>
  <c r="L74" i="46"/>
  <c r="K74" i="46"/>
  <c r="J74" i="46"/>
  <c r="I74" i="46"/>
  <c r="H74" i="46"/>
  <c r="G74" i="46"/>
  <c r="F74" i="46"/>
  <c r="E74" i="46"/>
  <c r="D74" i="46"/>
  <c r="C74" i="46"/>
  <c r="B74" i="46"/>
  <c r="W73" i="46"/>
  <c r="V73" i="46"/>
  <c r="U73" i="46"/>
  <c r="T73" i="46"/>
  <c r="S73" i="46"/>
  <c r="R73" i="46"/>
  <c r="Q73" i="46"/>
  <c r="P73" i="46"/>
  <c r="O73" i="46"/>
  <c r="N73" i="46"/>
  <c r="M73" i="46"/>
  <c r="L73" i="46"/>
  <c r="K73" i="46"/>
  <c r="J73" i="46"/>
  <c r="I73" i="46"/>
  <c r="H73" i="46"/>
  <c r="G73" i="46"/>
  <c r="F73" i="46"/>
  <c r="E73" i="46"/>
  <c r="D73" i="46"/>
  <c r="C73" i="46"/>
  <c r="B73" i="46"/>
  <c r="W72" i="46"/>
  <c r="V72" i="46"/>
  <c r="U72" i="46"/>
  <c r="T72" i="46"/>
  <c r="S72" i="46"/>
  <c r="R72" i="46"/>
  <c r="Q72" i="46"/>
  <c r="P72" i="46"/>
  <c r="O72" i="46"/>
  <c r="N72" i="46"/>
  <c r="M72" i="46"/>
  <c r="L72" i="46"/>
  <c r="K72" i="46"/>
  <c r="J72" i="46"/>
  <c r="I72" i="46"/>
  <c r="H72" i="46"/>
  <c r="G72" i="46"/>
  <c r="F72" i="46"/>
  <c r="E72" i="46"/>
  <c r="D72" i="46"/>
  <c r="C72" i="46"/>
  <c r="B72" i="46"/>
  <c r="W71" i="46"/>
  <c r="V71" i="46"/>
  <c r="U71" i="46"/>
  <c r="T71" i="46"/>
  <c r="S71" i="46"/>
  <c r="R71" i="46"/>
  <c r="Q71" i="46"/>
  <c r="P71" i="46"/>
  <c r="O71" i="46"/>
  <c r="N71" i="46"/>
  <c r="M71" i="46"/>
  <c r="L71" i="46"/>
  <c r="K71" i="46"/>
  <c r="J71" i="46"/>
  <c r="I71" i="46"/>
  <c r="H71" i="46"/>
  <c r="G71" i="46"/>
  <c r="F71" i="46"/>
  <c r="E71" i="46"/>
  <c r="D71" i="46"/>
  <c r="C71" i="46"/>
  <c r="B71" i="46"/>
  <c r="W70" i="46"/>
  <c r="V70" i="46"/>
  <c r="U70" i="46"/>
  <c r="T70" i="46"/>
  <c r="S70" i="46"/>
  <c r="R70" i="46"/>
  <c r="Q70" i="46"/>
  <c r="P70" i="46"/>
  <c r="O70" i="46"/>
  <c r="N70" i="46"/>
  <c r="M70" i="46"/>
  <c r="L70" i="46"/>
  <c r="K70" i="46"/>
  <c r="J70" i="46"/>
  <c r="I70" i="46"/>
  <c r="H70" i="46"/>
  <c r="G70" i="46"/>
  <c r="F70" i="46"/>
  <c r="E70" i="46"/>
  <c r="D70" i="46"/>
  <c r="C70" i="46"/>
  <c r="B70" i="46"/>
  <c r="W69" i="46"/>
  <c r="V69" i="46"/>
  <c r="U69" i="46"/>
  <c r="T69" i="46"/>
  <c r="S69" i="46"/>
  <c r="R69" i="46"/>
  <c r="Q69" i="46"/>
  <c r="P69" i="46"/>
  <c r="O69" i="46"/>
  <c r="N69" i="46"/>
  <c r="M69" i="46"/>
  <c r="L69" i="46"/>
  <c r="K69" i="46"/>
  <c r="J69" i="46"/>
  <c r="I69" i="46"/>
  <c r="H69" i="46"/>
  <c r="G69" i="46"/>
  <c r="F69" i="46"/>
  <c r="E69" i="46"/>
  <c r="D69" i="46"/>
  <c r="C69" i="46"/>
  <c r="B69" i="46"/>
  <c r="W65" i="46"/>
  <c r="V65" i="46"/>
  <c r="U65" i="46"/>
  <c r="T65" i="46"/>
  <c r="S65" i="46"/>
  <c r="R65" i="46"/>
  <c r="Q65" i="46"/>
  <c r="P65" i="46"/>
  <c r="O65" i="46"/>
  <c r="N65" i="46"/>
  <c r="M65" i="46"/>
  <c r="L65" i="46"/>
  <c r="K65" i="46"/>
  <c r="J65" i="46"/>
  <c r="I65" i="46"/>
  <c r="H65" i="46"/>
  <c r="G65" i="46"/>
  <c r="F65" i="46"/>
  <c r="E65" i="46"/>
  <c r="D65" i="46"/>
  <c r="C65" i="46"/>
  <c r="B65" i="46"/>
  <c r="W64" i="46"/>
  <c r="V64" i="46"/>
  <c r="U64" i="46"/>
  <c r="T64" i="46"/>
  <c r="S64" i="46"/>
  <c r="R64" i="46"/>
  <c r="Q64" i="46"/>
  <c r="P64" i="46"/>
  <c r="O64" i="46"/>
  <c r="N64" i="46"/>
  <c r="M64" i="46"/>
  <c r="L64" i="46"/>
  <c r="K64" i="46"/>
  <c r="J64" i="46"/>
  <c r="I64" i="46"/>
  <c r="H64" i="46"/>
  <c r="G64" i="46"/>
  <c r="F64" i="46"/>
  <c r="E64" i="46"/>
  <c r="D64" i="46"/>
  <c r="C64" i="46"/>
  <c r="B64" i="46"/>
  <c r="W63" i="46"/>
  <c r="V63" i="46"/>
  <c r="U63" i="46"/>
  <c r="T63" i="46"/>
  <c r="S63" i="46"/>
  <c r="R63" i="46"/>
  <c r="Q63" i="46"/>
  <c r="P63" i="46"/>
  <c r="O63" i="46"/>
  <c r="N63" i="46"/>
  <c r="M63" i="46"/>
  <c r="L63" i="46"/>
  <c r="K63" i="46"/>
  <c r="J63" i="46"/>
  <c r="I63" i="46"/>
  <c r="H63" i="46"/>
  <c r="G63" i="46"/>
  <c r="F63" i="46"/>
  <c r="E63" i="46"/>
  <c r="D63" i="46"/>
  <c r="C63" i="46"/>
  <c r="B63" i="46"/>
  <c r="W62" i="46"/>
  <c r="V62" i="46"/>
  <c r="U62" i="46"/>
  <c r="T62" i="46"/>
  <c r="S62" i="46"/>
  <c r="R62" i="46"/>
  <c r="Q62" i="46"/>
  <c r="P62" i="46"/>
  <c r="O62" i="46"/>
  <c r="N62" i="46"/>
  <c r="M62" i="46"/>
  <c r="L62" i="46"/>
  <c r="K62" i="46"/>
  <c r="J62" i="46"/>
  <c r="I62" i="46"/>
  <c r="H62" i="46"/>
  <c r="G62" i="46"/>
  <c r="F62" i="46"/>
  <c r="E62" i="46"/>
  <c r="D62" i="46"/>
  <c r="C62" i="46"/>
  <c r="B62" i="46"/>
  <c r="W61" i="46"/>
  <c r="V61" i="46"/>
  <c r="U61" i="46"/>
  <c r="T61" i="46"/>
  <c r="S61" i="46"/>
  <c r="R61" i="46"/>
  <c r="Q61" i="46"/>
  <c r="P61" i="46"/>
  <c r="O61" i="46"/>
  <c r="N61" i="46"/>
  <c r="M61" i="46"/>
  <c r="L61" i="46"/>
  <c r="K61" i="46"/>
  <c r="J61" i="46"/>
  <c r="I61" i="46"/>
  <c r="H61" i="46"/>
  <c r="G61" i="46"/>
  <c r="F61" i="46"/>
  <c r="E61" i="46"/>
  <c r="D61" i="46"/>
  <c r="C61" i="46"/>
  <c r="B61" i="46"/>
  <c r="W60" i="46"/>
  <c r="W59" i="46"/>
  <c r="V59" i="46"/>
  <c r="U59" i="46"/>
  <c r="T59" i="46"/>
  <c r="S59" i="46"/>
  <c r="R59" i="46"/>
  <c r="Q59" i="46"/>
  <c r="P59" i="46"/>
  <c r="O59" i="46"/>
  <c r="N59" i="46"/>
  <c r="M59" i="46"/>
  <c r="L59" i="46"/>
  <c r="K59" i="46"/>
  <c r="J59" i="46"/>
  <c r="I59" i="46"/>
  <c r="H59" i="46"/>
  <c r="G59" i="46"/>
  <c r="F59" i="46"/>
  <c r="E59" i="46"/>
  <c r="D59" i="46"/>
  <c r="C59" i="46"/>
  <c r="B59" i="46"/>
  <c r="W58" i="46"/>
  <c r="V58" i="46"/>
  <c r="U58" i="46"/>
  <c r="T58" i="46"/>
  <c r="S58" i="46"/>
  <c r="R58" i="46"/>
  <c r="Q58" i="46"/>
  <c r="P58" i="46"/>
  <c r="O58" i="46"/>
  <c r="N58" i="46"/>
  <c r="M58" i="46"/>
  <c r="L58" i="46"/>
  <c r="K58" i="46"/>
  <c r="J58" i="46"/>
  <c r="I58" i="46"/>
  <c r="H58" i="46"/>
  <c r="G58" i="46"/>
  <c r="F58" i="46"/>
  <c r="E58" i="46"/>
  <c r="D58" i="46"/>
  <c r="C58" i="46"/>
  <c r="B58" i="46"/>
  <c r="W57" i="46"/>
  <c r="V57" i="46"/>
  <c r="U57" i="46"/>
  <c r="T57" i="46"/>
  <c r="S57" i="46"/>
  <c r="R57" i="46"/>
  <c r="Q57" i="46"/>
  <c r="P57" i="46"/>
  <c r="P52" i="46" s="1"/>
  <c r="O57" i="46"/>
  <c r="N57" i="46"/>
  <c r="M57" i="46"/>
  <c r="L57" i="46"/>
  <c r="K57" i="46"/>
  <c r="J57" i="46"/>
  <c r="I57" i="46"/>
  <c r="H57" i="46"/>
  <c r="G57" i="46"/>
  <c r="F57" i="46"/>
  <c r="E57" i="46"/>
  <c r="D57" i="46"/>
  <c r="C57" i="46"/>
  <c r="B57" i="46"/>
  <c r="W56" i="46"/>
  <c r="V56" i="46"/>
  <c r="U56" i="46"/>
  <c r="T56" i="46"/>
  <c r="S56" i="46"/>
  <c r="R56" i="46"/>
  <c r="Q56" i="46"/>
  <c r="P56" i="46"/>
  <c r="O56" i="46"/>
  <c r="N56" i="46"/>
  <c r="M56" i="46"/>
  <c r="L56" i="46"/>
  <c r="K56" i="46"/>
  <c r="J56" i="46"/>
  <c r="I56" i="46"/>
  <c r="H56" i="46"/>
  <c r="G56" i="46"/>
  <c r="F56" i="46"/>
  <c r="E56" i="46"/>
  <c r="D56" i="46"/>
  <c r="C56" i="46"/>
  <c r="B56" i="46"/>
  <c r="W55" i="46"/>
  <c r="V55" i="46"/>
  <c r="U55" i="46"/>
  <c r="T55" i="46"/>
  <c r="S55" i="46"/>
  <c r="R55" i="46"/>
  <c r="Q55" i="46"/>
  <c r="P55" i="46"/>
  <c r="O55" i="46"/>
  <c r="N55" i="46"/>
  <c r="M55" i="46"/>
  <c r="L55" i="46"/>
  <c r="K55" i="46"/>
  <c r="J55" i="46"/>
  <c r="I55" i="46"/>
  <c r="H55" i="46"/>
  <c r="G55" i="46"/>
  <c r="F55" i="46"/>
  <c r="E55" i="46"/>
  <c r="D55" i="46"/>
  <c r="C55" i="46"/>
  <c r="B55" i="46"/>
  <c r="W54" i="46"/>
  <c r="V54" i="46"/>
  <c r="U54" i="46"/>
  <c r="T54" i="46"/>
  <c r="S54" i="46"/>
  <c r="R54" i="46"/>
  <c r="Q54" i="46"/>
  <c r="P54" i="46"/>
  <c r="O54" i="46"/>
  <c r="N54" i="46"/>
  <c r="M54" i="46"/>
  <c r="L54" i="46"/>
  <c r="K54" i="46"/>
  <c r="J54" i="46"/>
  <c r="I54" i="46"/>
  <c r="H54" i="46"/>
  <c r="G54" i="46"/>
  <c r="F54" i="46"/>
  <c r="F52" i="46" s="1"/>
  <c r="E54" i="46"/>
  <c r="D54" i="46"/>
  <c r="C54" i="46"/>
  <c r="B54" i="46"/>
  <c r="W53" i="46"/>
  <c r="V53" i="46"/>
  <c r="U53" i="46"/>
  <c r="T53" i="46"/>
  <c r="T52" i="46" s="1"/>
  <c r="S53" i="46"/>
  <c r="R53" i="46"/>
  <c r="Q53" i="46"/>
  <c r="P53" i="46"/>
  <c r="O53" i="46"/>
  <c r="N53" i="46"/>
  <c r="M53" i="46"/>
  <c r="L53" i="46"/>
  <c r="K53" i="46"/>
  <c r="J53" i="46"/>
  <c r="I53" i="46"/>
  <c r="H53" i="46"/>
  <c r="G53" i="46"/>
  <c r="F53" i="46"/>
  <c r="E53" i="46"/>
  <c r="D53" i="46"/>
  <c r="C53" i="46"/>
  <c r="B53" i="46"/>
  <c r="W28" i="46"/>
  <c r="V28" i="46"/>
  <c r="V60" i="46" s="1"/>
  <c r="U28" i="46"/>
  <c r="U60" i="46" s="1"/>
  <c r="T28" i="46"/>
  <c r="T60" i="46" s="1"/>
  <c r="S28" i="46"/>
  <c r="R28" i="46"/>
  <c r="R60" i="46" s="1"/>
  <c r="Q28" i="46"/>
  <c r="P28" i="46"/>
  <c r="P60" i="46" s="1"/>
  <c r="O28" i="46"/>
  <c r="O60" i="46" s="1"/>
  <c r="N28" i="46"/>
  <c r="N60" i="46" s="1"/>
  <c r="M28" i="46"/>
  <c r="M60" i="46" s="1"/>
  <c r="L28" i="46"/>
  <c r="L60" i="46" s="1"/>
  <c r="K28" i="46"/>
  <c r="J28" i="46"/>
  <c r="J60" i="46" s="1"/>
  <c r="I28" i="46"/>
  <c r="H28" i="46"/>
  <c r="G28" i="46"/>
  <c r="G60" i="46" s="1"/>
  <c r="F28" i="46"/>
  <c r="E28" i="46"/>
  <c r="D28" i="46"/>
  <c r="D60" i="46" s="1"/>
  <c r="C28" i="46"/>
  <c r="B28" i="46"/>
  <c r="B60" i="46" s="1"/>
  <c r="A1" i="46"/>
  <c r="W78" i="45"/>
  <c r="V78" i="45"/>
  <c r="U78" i="45"/>
  <c r="T78" i="45"/>
  <c r="S78" i="45"/>
  <c r="R78" i="45"/>
  <c r="Q78" i="45"/>
  <c r="P78" i="45"/>
  <c r="O78" i="45"/>
  <c r="N78" i="45"/>
  <c r="M78" i="45"/>
  <c r="L78" i="45"/>
  <c r="K78" i="45"/>
  <c r="J78" i="45"/>
  <c r="I78" i="45"/>
  <c r="H78" i="45"/>
  <c r="G78" i="45"/>
  <c r="F78" i="45"/>
  <c r="E78" i="45"/>
  <c r="D78" i="45"/>
  <c r="C78" i="45"/>
  <c r="B78" i="45"/>
  <c r="N77" i="45"/>
  <c r="W76" i="45"/>
  <c r="V76" i="45"/>
  <c r="U76" i="45"/>
  <c r="T76" i="45"/>
  <c r="S76" i="45"/>
  <c r="R76" i="45"/>
  <c r="Q76" i="45"/>
  <c r="P76" i="45"/>
  <c r="O76" i="45"/>
  <c r="N76" i="45"/>
  <c r="M76" i="45"/>
  <c r="L76" i="45"/>
  <c r="K76" i="45"/>
  <c r="J76" i="45"/>
  <c r="I76" i="45"/>
  <c r="H76" i="45"/>
  <c r="G76" i="45"/>
  <c r="F76" i="45"/>
  <c r="E76" i="45"/>
  <c r="D76" i="45"/>
  <c r="C76" i="45"/>
  <c r="B76" i="45"/>
  <c r="W75" i="45"/>
  <c r="V75" i="45"/>
  <c r="U75" i="45"/>
  <c r="T75" i="45"/>
  <c r="S75" i="45"/>
  <c r="R75" i="45"/>
  <c r="Q75" i="45"/>
  <c r="P75" i="45"/>
  <c r="O75" i="45"/>
  <c r="N75" i="45"/>
  <c r="M75" i="45"/>
  <c r="L75" i="45"/>
  <c r="K75" i="45"/>
  <c r="J75" i="45"/>
  <c r="I75" i="45"/>
  <c r="H75" i="45"/>
  <c r="G75" i="45"/>
  <c r="F75" i="45"/>
  <c r="E75" i="45"/>
  <c r="D75" i="45"/>
  <c r="C75" i="45"/>
  <c r="B75" i="45"/>
  <c r="W74" i="45"/>
  <c r="V74" i="45"/>
  <c r="U74" i="45"/>
  <c r="T74" i="45"/>
  <c r="S74" i="45"/>
  <c r="R74" i="45"/>
  <c r="Q74" i="45"/>
  <c r="P74" i="45"/>
  <c r="O74" i="45"/>
  <c r="N74" i="45"/>
  <c r="M74" i="45"/>
  <c r="L74" i="45"/>
  <c r="K74" i="45"/>
  <c r="J74" i="45"/>
  <c r="I74" i="45"/>
  <c r="H74" i="45"/>
  <c r="G74" i="45"/>
  <c r="F74" i="45"/>
  <c r="E74" i="45"/>
  <c r="D74" i="45"/>
  <c r="C74" i="45"/>
  <c r="B74" i="45"/>
  <c r="W73" i="45"/>
  <c r="V73" i="45"/>
  <c r="U73" i="45"/>
  <c r="T73" i="45"/>
  <c r="T69" i="45" s="1"/>
  <c r="S73" i="45"/>
  <c r="R73" i="45"/>
  <c r="Q73" i="45"/>
  <c r="P73" i="45"/>
  <c r="O73" i="45"/>
  <c r="N73" i="45"/>
  <c r="M73" i="45"/>
  <c r="L73" i="45"/>
  <c r="K73" i="45"/>
  <c r="J73" i="45"/>
  <c r="I73" i="45"/>
  <c r="H73" i="45"/>
  <c r="G73" i="45"/>
  <c r="F73" i="45"/>
  <c r="E73" i="45"/>
  <c r="D73" i="45"/>
  <c r="C73" i="45"/>
  <c r="B73" i="45"/>
  <c r="W72" i="45"/>
  <c r="V72" i="45"/>
  <c r="U72" i="45"/>
  <c r="T72" i="45"/>
  <c r="S72" i="45"/>
  <c r="R72" i="45"/>
  <c r="Q72" i="45"/>
  <c r="P72" i="45"/>
  <c r="O72" i="45"/>
  <c r="N72" i="45"/>
  <c r="M72" i="45"/>
  <c r="L72" i="45"/>
  <c r="K72" i="45"/>
  <c r="J72" i="45"/>
  <c r="I72" i="45"/>
  <c r="H72" i="45"/>
  <c r="G72" i="45"/>
  <c r="F72" i="45"/>
  <c r="E72" i="45"/>
  <c r="D72" i="45"/>
  <c r="C72" i="45"/>
  <c r="B72" i="45"/>
  <c r="W71" i="45"/>
  <c r="V71" i="45"/>
  <c r="U71" i="45"/>
  <c r="T71" i="45"/>
  <c r="S71" i="45"/>
  <c r="R71" i="45"/>
  <c r="Q71" i="45"/>
  <c r="P71" i="45"/>
  <c r="O71" i="45"/>
  <c r="N71" i="45"/>
  <c r="M71" i="45"/>
  <c r="L71" i="45"/>
  <c r="K71" i="45"/>
  <c r="J71" i="45"/>
  <c r="I71" i="45"/>
  <c r="H71" i="45"/>
  <c r="G71" i="45"/>
  <c r="F71" i="45"/>
  <c r="E71" i="45"/>
  <c r="D71" i="45"/>
  <c r="C71" i="45"/>
  <c r="B71" i="45"/>
  <c r="W70" i="45"/>
  <c r="V70" i="45"/>
  <c r="U70" i="45"/>
  <c r="T70" i="45"/>
  <c r="S70" i="45"/>
  <c r="R70" i="45"/>
  <c r="Q70" i="45"/>
  <c r="P70" i="45"/>
  <c r="O70" i="45"/>
  <c r="N70" i="45"/>
  <c r="M70" i="45"/>
  <c r="L70" i="45"/>
  <c r="K70" i="45"/>
  <c r="J70" i="45"/>
  <c r="I70" i="45"/>
  <c r="H70" i="45"/>
  <c r="G70" i="45"/>
  <c r="F70" i="45"/>
  <c r="E70" i="45"/>
  <c r="D70" i="45"/>
  <c r="C70" i="45"/>
  <c r="B70" i="45"/>
  <c r="W65" i="45"/>
  <c r="V65" i="45"/>
  <c r="U65" i="45"/>
  <c r="T65" i="45"/>
  <c r="S65" i="45"/>
  <c r="R65" i="45"/>
  <c r="Q65" i="45"/>
  <c r="P65" i="45"/>
  <c r="O65" i="45"/>
  <c r="N65" i="45"/>
  <c r="M65" i="45"/>
  <c r="L65" i="45"/>
  <c r="K65" i="45"/>
  <c r="J65" i="45"/>
  <c r="I65" i="45"/>
  <c r="H65" i="45"/>
  <c r="G65" i="45"/>
  <c r="F65" i="45"/>
  <c r="E65" i="45"/>
  <c r="D65" i="45"/>
  <c r="C65" i="45"/>
  <c r="B65" i="45"/>
  <c r="W64" i="45"/>
  <c r="V64" i="45"/>
  <c r="U64" i="45"/>
  <c r="T64" i="45"/>
  <c r="S64" i="45"/>
  <c r="R64" i="45"/>
  <c r="Q64" i="45"/>
  <c r="P64" i="45"/>
  <c r="O64" i="45"/>
  <c r="N64" i="45"/>
  <c r="M64" i="45"/>
  <c r="L64" i="45"/>
  <c r="K64" i="45"/>
  <c r="J64" i="45"/>
  <c r="I64" i="45"/>
  <c r="H64" i="45"/>
  <c r="G64" i="45"/>
  <c r="F64" i="45"/>
  <c r="E64" i="45"/>
  <c r="D64" i="45"/>
  <c r="C64" i="45"/>
  <c r="B64" i="45"/>
  <c r="W63" i="45"/>
  <c r="V63" i="45"/>
  <c r="U63" i="45"/>
  <c r="T63" i="45"/>
  <c r="S63" i="45"/>
  <c r="R63" i="45"/>
  <c r="Q63" i="45"/>
  <c r="P63" i="45"/>
  <c r="O63" i="45"/>
  <c r="N63" i="45"/>
  <c r="M63" i="45"/>
  <c r="L63" i="45"/>
  <c r="K63" i="45"/>
  <c r="J63" i="45"/>
  <c r="I63" i="45"/>
  <c r="H63" i="45"/>
  <c r="G63" i="45"/>
  <c r="F63" i="45"/>
  <c r="E63" i="45"/>
  <c r="D63" i="45"/>
  <c r="C63" i="45"/>
  <c r="B63" i="45"/>
  <c r="W62" i="45"/>
  <c r="V62" i="45"/>
  <c r="U62" i="45"/>
  <c r="T62" i="45"/>
  <c r="S62" i="45"/>
  <c r="R62" i="45"/>
  <c r="Q62" i="45"/>
  <c r="P62" i="45"/>
  <c r="O62" i="45"/>
  <c r="N62" i="45"/>
  <c r="M62" i="45"/>
  <c r="L62" i="45"/>
  <c r="K62" i="45"/>
  <c r="J62" i="45"/>
  <c r="I62" i="45"/>
  <c r="H62" i="45"/>
  <c r="G62" i="45"/>
  <c r="F62" i="45"/>
  <c r="E62" i="45"/>
  <c r="D62" i="45"/>
  <c r="C62" i="45"/>
  <c r="B62" i="45"/>
  <c r="W61" i="45"/>
  <c r="V61" i="45"/>
  <c r="U61" i="45"/>
  <c r="T61" i="45"/>
  <c r="S61" i="45"/>
  <c r="R61" i="45"/>
  <c r="Q61" i="45"/>
  <c r="P61" i="45"/>
  <c r="O61" i="45"/>
  <c r="N61" i="45"/>
  <c r="M61" i="45"/>
  <c r="L61" i="45"/>
  <c r="K61" i="45"/>
  <c r="J61" i="45"/>
  <c r="I61" i="45"/>
  <c r="H61" i="45"/>
  <c r="G61" i="45"/>
  <c r="F61" i="45"/>
  <c r="E61" i="45"/>
  <c r="D61" i="45"/>
  <c r="C61" i="45"/>
  <c r="B61" i="45"/>
  <c r="O60" i="45"/>
  <c r="K60" i="45"/>
  <c r="W59" i="45"/>
  <c r="V59" i="45"/>
  <c r="U59" i="45"/>
  <c r="T59" i="45"/>
  <c r="S59" i="45"/>
  <c r="R59" i="45"/>
  <c r="Q59" i="45"/>
  <c r="P59" i="45"/>
  <c r="O59" i="45"/>
  <c r="N59" i="45"/>
  <c r="M59" i="45"/>
  <c r="L59" i="45"/>
  <c r="K59" i="45"/>
  <c r="J59" i="45"/>
  <c r="I59" i="45"/>
  <c r="H59" i="45"/>
  <c r="G59" i="45"/>
  <c r="F59" i="45"/>
  <c r="E59" i="45"/>
  <c r="D59" i="45"/>
  <c r="C59" i="45"/>
  <c r="B59" i="45"/>
  <c r="W58" i="45"/>
  <c r="V58" i="45"/>
  <c r="U58" i="45"/>
  <c r="T58" i="45"/>
  <c r="S58" i="45"/>
  <c r="R58" i="45"/>
  <c r="Q58" i="45"/>
  <c r="P58" i="45"/>
  <c r="O58" i="45"/>
  <c r="N58" i="45"/>
  <c r="M58" i="45"/>
  <c r="L58" i="45"/>
  <c r="K58" i="45"/>
  <c r="J58" i="45"/>
  <c r="I58" i="45"/>
  <c r="H58" i="45"/>
  <c r="G58" i="45"/>
  <c r="F58" i="45"/>
  <c r="E58" i="45"/>
  <c r="D58" i="45"/>
  <c r="C58" i="45"/>
  <c r="B58" i="45"/>
  <c r="W57" i="45"/>
  <c r="V57" i="45"/>
  <c r="U57" i="45"/>
  <c r="T57" i="45"/>
  <c r="S57" i="45"/>
  <c r="R57" i="45"/>
  <c r="R52" i="45" s="1"/>
  <c r="Q57" i="45"/>
  <c r="P57" i="45"/>
  <c r="O57" i="45"/>
  <c r="N57" i="45"/>
  <c r="M57" i="45"/>
  <c r="L57" i="45"/>
  <c r="K57" i="45"/>
  <c r="J57" i="45"/>
  <c r="I57" i="45"/>
  <c r="H57" i="45"/>
  <c r="G57" i="45"/>
  <c r="F57" i="45"/>
  <c r="E57" i="45"/>
  <c r="D57" i="45"/>
  <c r="C57" i="45"/>
  <c r="B57" i="45"/>
  <c r="W56" i="45"/>
  <c r="V56" i="45"/>
  <c r="U56" i="45"/>
  <c r="T56" i="45"/>
  <c r="S56" i="45"/>
  <c r="R56" i="45"/>
  <c r="Q56" i="45"/>
  <c r="P56" i="45"/>
  <c r="O56" i="45"/>
  <c r="N56" i="45"/>
  <c r="M56" i="45"/>
  <c r="L56" i="45"/>
  <c r="K56" i="45"/>
  <c r="J56" i="45"/>
  <c r="I56" i="45"/>
  <c r="H56" i="45"/>
  <c r="G56" i="45"/>
  <c r="F56" i="45"/>
  <c r="E56" i="45"/>
  <c r="D56" i="45"/>
  <c r="C56" i="45"/>
  <c r="B56" i="45"/>
  <c r="W55" i="45"/>
  <c r="V55" i="45"/>
  <c r="U55" i="45"/>
  <c r="T55" i="45"/>
  <c r="S55" i="45"/>
  <c r="R55" i="45"/>
  <c r="Q55" i="45"/>
  <c r="P55" i="45"/>
  <c r="O55" i="45"/>
  <c r="N55" i="45"/>
  <c r="M55" i="45"/>
  <c r="L55" i="45"/>
  <c r="K55" i="45"/>
  <c r="J55" i="45"/>
  <c r="I55" i="45"/>
  <c r="H55" i="45"/>
  <c r="H52" i="45" s="1"/>
  <c r="G55" i="45"/>
  <c r="F55" i="45"/>
  <c r="E55" i="45"/>
  <c r="D55" i="45"/>
  <c r="C55" i="45"/>
  <c r="B55" i="45"/>
  <c r="W54" i="45"/>
  <c r="V54" i="45"/>
  <c r="U54" i="45"/>
  <c r="T54" i="45"/>
  <c r="S54" i="45"/>
  <c r="R54" i="45"/>
  <c r="Q54" i="45"/>
  <c r="P54" i="45"/>
  <c r="O54" i="45"/>
  <c r="N54" i="45"/>
  <c r="M54" i="45"/>
  <c r="L54" i="45"/>
  <c r="K54" i="45"/>
  <c r="J54" i="45"/>
  <c r="J52" i="45" s="1"/>
  <c r="I54" i="45"/>
  <c r="H54" i="45"/>
  <c r="G54" i="45"/>
  <c r="F54" i="45"/>
  <c r="E54" i="45"/>
  <c r="D54" i="45"/>
  <c r="C54" i="45"/>
  <c r="B54" i="45"/>
  <c r="B52" i="45" s="1"/>
  <c r="W53" i="45"/>
  <c r="V53" i="45"/>
  <c r="U53" i="45"/>
  <c r="T53" i="45"/>
  <c r="T52" i="45" s="1"/>
  <c r="S53" i="45"/>
  <c r="R53" i="45"/>
  <c r="Q53" i="45"/>
  <c r="P53" i="45"/>
  <c r="O53" i="45"/>
  <c r="N53" i="45"/>
  <c r="M53" i="45"/>
  <c r="L53" i="45"/>
  <c r="K53" i="45"/>
  <c r="J53" i="45"/>
  <c r="I53" i="45"/>
  <c r="H53" i="45"/>
  <c r="G53" i="45"/>
  <c r="G52" i="45" s="1"/>
  <c r="F53" i="45"/>
  <c r="E53" i="45"/>
  <c r="D53" i="45"/>
  <c r="C53" i="45"/>
  <c r="B53" i="45"/>
  <c r="W28" i="45"/>
  <c r="W77" i="45" s="1"/>
  <c r="V28" i="45"/>
  <c r="V77" i="45" s="1"/>
  <c r="U28" i="45"/>
  <c r="T28" i="45"/>
  <c r="T77" i="45" s="1"/>
  <c r="S28" i="45"/>
  <c r="S77" i="47" s="1"/>
  <c r="R28" i="45"/>
  <c r="Q28" i="45"/>
  <c r="Q77" i="45" s="1"/>
  <c r="P28" i="45"/>
  <c r="P77" i="47" s="1"/>
  <c r="O28" i="45"/>
  <c r="O77" i="45" s="1"/>
  <c r="N28" i="45"/>
  <c r="N60" i="45" s="1"/>
  <c r="M28" i="45"/>
  <c r="L28" i="45"/>
  <c r="L60" i="45" s="1"/>
  <c r="K28" i="45"/>
  <c r="K77" i="47" s="1"/>
  <c r="J28" i="45"/>
  <c r="J77" i="45" s="1"/>
  <c r="I28" i="45"/>
  <c r="I77" i="45" s="1"/>
  <c r="H28" i="45"/>
  <c r="H77" i="47" s="1"/>
  <c r="G28" i="45"/>
  <c r="G77" i="45" s="1"/>
  <c r="F28" i="45"/>
  <c r="F77" i="45" s="1"/>
  <c r="E28" i="45"/>
  <c r="E60" i="45" s="1"/>
  <c r="D28" i="45"/>
  <c r="D60" i="45" s="1"/>
  <c r="C28" i="45"/>
  <c r="C77" i="47" s="1"/>
  <c r="B28" i="45"/>
  <c r="B77" i="45" s="1"/>
  <c r="A1" i="45"/>
  <c r="D38" i="44"/>
  <c r="W37" i="44"/>
  <c r="V37" i="44"/>
  <c r="U37" i="44"/>
  <c r="T37" i="44"/>
  <c r="S37" i="44"/>
  <c r="R37" i="44"/>
  <c r="Q37" i="44"/>
  <c r="P37" i="44"/>
  <c r="O37" i="44"/>
  <c r="N37" i="44"/>
  <c r="M37" i="44"/>
  <c r="L37" i="44"/>
  <c r="K37" i="44"/>
  <c r="J37" i="44"/>
  <c r="I37" i="44"/>
  <c r="H37" i="44"/>
  <c r="G37" i="44"/>
  <c r="F37" i="44"/>
  <c r="E37" i="44"/>
  <c r="D37" i="44"/>
  <c r="C37" i="44"/>
  <c r="B37" i="44"/>
  <c r="W36" i="44"/>
  <c r="V36" i="44"/>
  <c r="U36" i="44"/>
  <c r="T36" i="44"/>
  <c r="S36" i="44"/>
  <c r="R36" i="44"/>
  <c r="Q36" i="44"/>
  <c r="P36" i="44"/>
  <c r="O36" i="44"/>
  <c r="N36" i="44"/>
  <c r="M36" i="44"/>
  <c r="L36" i="44"/>
  <c r="K36" i="44"/>
  <c r="J36" i="44"/>
  <c r="I36" i="44"/>
  <c r="H36" i="44"/>
  <c r="G36" i="44"/>
  <c r="F36" i="44"/>
  <c r="E36" i="44"/>
  <c r="D36" i="44"/>
  <c r="C36" i="44"/>
  <c r="B36" i="44"/>
  <c r="W35" i="44"/>
  <c r="V35" i="44"/>
  <c r="U35" i="44"/>
  <c r="T35" i="44"/>
  <c r="S35" i="44"/>
  <c r="R35" i="44"/>
  <c r="Q35" i="44"/>
  <c r="P35" i="44"/>
  <c r="O35" i="44"/>
  <c r="N35" i="44"/>
  <c r="M35" i="44"/>
  <c r="L35" i="44"/>
  <c r="K35" i="44"/>
  <c r="J35" i="44"/>
  <c r="I35" i="44"/>
  <c r="H35" i="44"/>
  <c r="G35" i="44"/>
  <c r="F35" i="44"/>
  <c r="E35" i="44"/>
  <c r="D35" i="44"/>
  <c r="C35" i="44"/>
  <c r="B35" i="44"/>
  <c r="W33" i="44"/>
  <c r="W38" i="44" s="1"/>
  <c r="V33" i="44"/>
  <c r="V38" i="44" s="1"/>
  <c r="U33" i="44"/>
  <c r="U38" i="44" s="1"/>
  <c r="T33" i="44"/>
  <c r="T38" i="44" s="1"/>
  <c r="S33" i="44"/>
  <c r="S38" i="44" s="1"/>
  <c r="R33" i="44"/>
  <c r="R38" i="44" s="1"/>
  <c r="Q33" i="44"/>
  <c r="Q38" i="44" s="1"/>
  <c r="P33" i="44"/>
  <c r="P38" i="44" s="1"/>
  <c r="O33" i="44"/>
  <c r="O38" i="44" s="1"/>
  <c r="N33" i="44"/>
  <c r="N38" i="44" s="1"/>
  <c r="M33" i="44"/>
  <c r="M38" i="44" s="1"/>
  <c r="L33" i="44"/>
  <c r="L38" i="44" s="1"/>
  <c r="K33" i="44"/>
  <c r="K38" i="44" s="1"/>
  <c r="J33" i="44"/>
  <c r="J38" i="44" s="1"/>
  <c r="I33" i="44"/>
  <c r="I38" i="44" s="1"/>
  <c r="H33" i="44"/>
  <c r="H38" i="44" s="1"/>
  <c r="G33" i="44"/>
  <c r="G38" i="44" s="1"/>
  <c r="F33" i="44"/>
  <c r="F38" i="44" s="1"/>
  <c r="E33" i="44"/>
  <c r="E38" i="44" s="1"/>
  <c r="D33" i="44"/>
  <c r="D124" i="4" s="1"/>
  <c r="C33" i="44"/>
  <c r="C38" i="44" s="1"/>
  <c r="C179" i="4" s="1"/>
  <c r="B33" i="44"/>
  <c r="B38" i="44" s="1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D23" i="44"/>
  <c r="C23" i="44"/>
  <c r="B23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D20" i="44"/>
  <c r="C20" i="44"/>
  <c r="B20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E14" i="44"/>
  <c r="D14" i="44"/>
  <c r="C14" i="44"/>
  <c r="B14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A1" i="44"/>
  <c r="W91" i="43"/>
  <c r="V91" i="43"/>
  <c r="U91" i="43"/>
  <c r="T91" i="43"/>
  <c r="S91" i="43"/>
  <c r="R91" i="43"/>
  <c r="Q91" i="43"/>
  <c r="P91" i="43"/>
  <c r="O91" i="43"/>
  <c r="N91" i="43"/>
  <c r="M91" i="43"/>
  <c r="L91" i="43"/>
  <c r="K91" i="43"/>
  <c r="J91" i="43"/>
  <c r="I91" i="43"/>
  <c r="H91" i="43"/>
  <c r="G91" i="43"/>
  <c r="F91" i="43"/>
  <c r="E91" i="43"/>
  <c r="D91" i="43"/>
  <c r="C91" i="43"/>
  <c r="B91" i="43"/>
  <c r="V90" i="43"/>
  <c r="W89" i="43"/>
  <c r="V89" i="43"/>
  <c r="U89" i="43"/>
  <c r="T89" i="43"/>
  <c r="S89" i="43"/>
  <c r="R89" i="43"/>
  <c r="Q89" i="43"/>
  <c r="P89" i="43"/>
  <c r="O89" i="43"/>
  <c r="N89" i="43"/>
  <c r="M89" i="43"/>
  <c r="L89" i="43"/>
  <c r="K89" i="43"/>
  <c r="J89" i="43"/>
  <c r="I89" i="43"/>
  <c r="H89" i="43"/>
  <c r="G89" i="43"/>
  <c r="F89" i="43"/>
  <c r="E89" i="43"/>
  <c r="D89" i="43"/>
  <c r="C89" i="43"/>
  <c r="B89" i="43"/>
  <c r="W88" i="43"/>
  <c r="V88" i="43"/>
  <c r="U88" i="43"/>
  <c r="T88" i="43"/>
  <c r="S88" i="43"/>
  <c r="R88" i="43"/>
  <c r="Q88" i="43"/>
  <c r="P88" i="43"/>
  <c r="O88" i="43"/>
  <c r="N88" i="43"/>
  <c r="M88" i="43"/>
  <c r="L88" i="43"/>
  <c r="K88" i="43"/>
  <c r="J88" i="43"/>
  <c r="I88" i="43"/>
  <c r="H88" i="43"/>
  <c r="G88" i="43"/>
  <c r="F88" i="43"/>
  <c r="E88" i="43"/>
  <c r="D88" i="43"/>
  <c r="C88" i="43"/>
  <c r="B88" i="43"/>
  <c r="W87" i="43"/>
  <c r="V87" i="43"/>
  <c r="U87" i="43"/>
  <c r="T87" i="43"/>
  <c r="S87" i="43"/>
  <c r="R87" i="43"/>
  <c r="Q87" i="43"/>
  <c r="P87" i="43"/>
  <c r="O87" i="43"/>
  <c r="N87" i="43"/>
  <c r="M87" i="43"/>
  <c r="L87" i="43"/>
  <c r="K87" i="43"/>
  <c r="J87" i="43"/>
  <c r="I87" i="43"/>
  <c r="H87" i="43"/>
  <c r="G87" i="43"/>
  <c r="F87" i="43"/>
  <c r="E87" i="43"/>
  <c r="D87" i="43"/>
  <c r="C87" i="43"/>
  <c r="B87" i="43"/>
  <c r="W86" i="43"/>
  <c r="V86" i="43"/>
  <c r="U86" i="43"/>
  <c r="T86" i="43"/>
  <c r="S86" i="43"/>
  <c r="R86" i="43"/>
  <c r="Q86" i="43"/>
  <c r="P86" i="43"/>
  <c r="O86" i="43"/>
  <c r="N86" i="43"/>
  <c r="M86" i="43"/>
  <c r="L86" i="43"/>
  <c r="K86" i="43"/>
  <c r="J86" i="43"/>
  <c r="I86" i="43"/>
  <c r="H86" i="43"/>
  <c r="G86" i="43"/>
  <c r="F86" i="43"/>
  <c r="E86" i="43"/>
  <c r="D86" i="43"/>
  <c r="C86" i="43"/>
  <c r="B86" i="43"/>
  <c r="W85" i="43"/>
  <c r="V85" i="43"/>
  <c r="U85" i="43"/>
  <c r="T85" i="43"/>
  <c r="S85" i="43"/>
  <c r="R85" i="43"/>
  <c r="Q85" i="43"/>
  <c r="P85" i="43"/>
  <c r="O85" i="43"/>
  <c r="N85" i="43"/>
  <c r="M85" i="43"/>
  <c r="L85" i="43"/>
  <c r="K85" i="43"/>
  <c r="J85" i="43"/>
  <c r="I85" i="43"/>
  <c r="H85" i="43"/>
  <c r="G85" i="43"/>
  <c r="F85" i="43"/>
  <c r="E85" i="43"/>
  <c r="D85" i="43"/>
  <c r="C85" i="43"/>
  <c r="B85" i="43"/>
  <c r="W84" i="43"/>
  <c r="V84" i="43"/>
  <c r="U84" i="43"/>
  <c r="T84" i="43"/>
  <c r="S84" i="43"/>
  <c r="R84" i="43"/>
  <c r="Q84" i="43"/>
  <c r="P84" i="43"/>
  <c r="O84" i="43"/>
  <c r="N84" i="43"/>
  <c r="M84" i="43"/>
  <c r="L84" i="43"/>
  <c r="K84" i="43"/>
  <c r="J84" i="43"/>
  <c r="I84" i="43"/>
  <c r="H84" i="43"/>
  <c r="G84" i="43"/>
  <c r="F84" i="43"/>
  <c r="E84" i="43"/>
  <c r="D84" i="43"/>
  <c r="C84" i="43"/>
  <c r="B84" i="43"/>
  <c r="W83" i="43"/>
  <c r="V83" i="43"/>
  <c r="U83" i="43"/>
  <c r="T83" i="43"/>
  <c r="S83" i="43"/>
  <c r="R83" i="43"/>
  <c r="Q83" i="43"/>
  <c r="P83" i="43"/>
  <c r="O83" i="43"/>
  <c r="N83" i="43"/>
  <c r="M83" i="43"/>
  <c r="L83" i="43"/>
  <c r="K83" i="43"/>
  <c r="J83" i="43"/>
  <c r="I83" i="43"/>
  <c r="H83" i="43"/>
  <c r="G83" i="43"/>
  <c r="F83" i="43"/>
  <c r="E83" i="43"/>
  <c r="D83" i="43"/>
  <c r="C83" i="43"/>
  <c r="B83" i="43"/>
  <c r="W82" i="43"/>
  <c r="V82" i="43"/>
  <c r="U82" i="43"/>
  <c r="T82" i="43"/>
  <c r="S82" i="43"/>
  <c r="R82" i="43"/>
  <c r="Q82" i="43"/>
  <c r="P82" i="43"/>
  <c r="O82" i="43"/>
  <c r="N82" i="43"/>
  <c r="M82" i="43"/>
  <c r="L82" i="43"/>
  <c r="K82" i="43"/>
  <c r="J82" i="43"/>
  <c r="I82" i="43"/>
  <c r="H82" i="43"/>
  <c r="G82" i="43"/>
  <c r="F82" i="43"/>
  <c r="E82" i="43"/>
  <c r="D82" i="43"/>
  <c r="C82" i="43"/>
  <c r="B82" i="43"/>
  <c r="W81" i="43"/>
  <c r="V81" i="43"/>
  <c r="U81" i="43"/>
  <c r="T81" i="43"/>
  <c r="S81" i="43"/>
  <c r="R81" i="43"/>
  <c r="Q81" i="43"/>
  <c r="P81" i="43"/>
  <c r="O81" i="43"/>
  <c r="N81" i="43"/>
  <c r="M81" i="43"/>
  <c r="L81" i="43"/>
  <c r="K81" i="43"/>
  <c r="J81" i="43"/>
  <c r="I81" i="43"/>
  <c r="H81" i="43"/>
  <c r="G81" i="43"/>
  <c r="F81" i="43"/>
  <c r="E81" i="43"/>
  <c r="D81" i="43"/>
  <c r="C81" i="43"/>
  <c r="B81" i="43"/>
  <c r="W77" i="43"/>
  <c r="V77" i="43"/>
  <c r="U77" i="43"/>
  <c r="T77" i="43"/>
  <c r="S77" i="43"/>
  <c r="R77" i="43"/>
  <c r="Q77" i="43"/>
  <c r="P77" i="43"/>
  <c r="O77" i="43"/>
  <c r="N77" i="43"/>
  <c r="M77" i="43"/>
  <c r="L77" i="43"/>
  <c r="K77" i="43"/>
  <c r="J77" i="43"/>
  <c r="I77" i="43"/>
  <c r="H77" i="43"/>
  <c r="G77" i="43"/>
  <c r="F77" i="43"/>
  <c r="E77" i="43"/>
  <c r="D77" i="43"/>
  <c r="C77" i="43"/>
  <c r="B77" i="43"/>
  <c r="W76" i="43"/>
  <c r="V76" i="43"/>
  <c r="U76" i="43"/>
  <c r="T76" i="43"/>
  <c r="S76" i="43"/>
  <c r="R76" i="43"/>
  <c r="Q76" i="43"/>
  <c r="P76" i="43"/>
  <c r="O76" i="43"/>
  <c r="N76" i="43"/>
  <c r="M76" i="43"/>
  <c r="L76" i="43"/>
  <c r="K76" i="43"/>
  <c r="J76" i="43"/>
  <c r="I76" i="43"/>
  <c r="H76" i="43"/>
  <c r="G76" i="43"/>
  <c r="F76" i="43"/>
  <c r="E76" i="43"/>
  <c r="D76" i="43"/>
  <c r="C76" i="43"/>
  <c r="B76" i="43"/>
  <c r="W75" i="43"/>
  <c r="V75" i="43"/>
  <c r="U75" i="43"/>
  <c r="T75" i="43"/>
  <c r="S75" i="43"/>
  <c r="R75" i="43"/>
  <c r="Q75" i="43"/>
  <c r="P75" i="43"/>
  <c r="O75" i="43"/>
  <c r="N75" i="43"/>
  <c r="M75" i="43"/>
  <c r="L75" i="43"/>
  <c r="K75" i="43"/>
  <c r="J75" i="43"/>
  <c r="I75" i="43"/>
  <c r="H75" i="43"/>
  <c r="G75" i="43"/>
  <c r="F75" i="43"/>
  <c r="E75" i="43"/>
  <c r="D75" i="43"/>
  <c r="C75" i="43"/>
  <c r="B75" i="43"/>
  <c r="W74" i="43"/>
  <c r="V74" i="43"/>
  <c r="U74" i="43"/>
  <c r="T74" i="43"/>
  <c r="S74" i="43"/>
  <c r="R74" i="43"/>
  <c r="Q74" i="43"/>
  <c r="P74" i="43"/>
  <c r="O74" i="43"/>
  <c r="N74" i="43"/>
  <c r="M74" i="43"/>
  <c r="L74" i="43"/>
  <c r="K74" i="43"/>
  <c r="J74" i="43"/>
  <c r="I74" i="43"/>
  <c r="H74" i="43"/>
  <c r="G74" i="43"/>
  <c r="F74" i="43"/>
  <c r="E74" i="43"/>
  <c r="D74" i="43"/>
  <c r="C74" i="43"/>
  <c r="B74" i="43"/>
  <c r="W73" i="43"/>
  <c r="V73" i="43"/>
  <c r="U73" i="43"/>
  <c r="T73" i="43"/>
  <c r="S73" i="43"/>
  <c r="R73" i="43"/>
  <c r="Q73" i="43"/>
  <c r="P73" i="43"/>
  <c r="O73" i="43"/>
  <c r="N73" i="43"/>
  <c r="M73" i="43"/>
  <c r="L73" i="43"/>
  <c r="K73" i="43"/>
  <c r="J73" i="43"/>
  <c r="I73" i="43"/>
  <c r="H73" i="43"/>
  <c r="G73" i="43"/>
  <c r="F73" i="43"/>
  <c r="E73" i="43"/>
  <c r="D73" i="43"/>
  <c r="C73" i="43"/>
  <c r="B73" i="43"/>
  <c r="S72" i="43"/>
  <c r="Q72" i="43"/>
  <c r="P72" i="43"/>
  <c r="H72" i="43"/>
  <c r="W71" i="43"/>
  <c r="V71" i="43"/>
  <c r="U71" i="43"/>
  <c r="T71" i="43"/>
  <c r="S71" i="43"/>
  <c r="R71" i="43"/>
  <c r="Q71" i="43"/>
  <c r="P71" i="43"/>
  <c r="O71" i="43"/>
  <c r="N71" i="43"/>
  <c r="M71" i="43"/>
  <c r="L71" i="43"/>
  <c r="K71" i="43"/>
  <c r="J71" i="43"/>
  <c r="I71" i="43"/>
  <c r="H71" i="43"/>
  <c r="G71" i="43"/>
  <c r="F71" i="43"/>
  <c r="E71" i="43"/>
  <c r="D71" i="43"/>
  <c r="C71" i="43"/>
  <c r="B71" i="43"/>
  <c r="W70" i="43"/>
  <c r="V70" i="43"/>
  <c r="U70" i="43"/>
  <c r="T70" i="43"/>
  <c r="S70" i="43"/>
  <c r="R70" i="43"/>
  <c r="Q70" i="43"/>
  <c r="P70" i="43"/>
  <c r="O70" i="43"/>
  <c r="N70" i="43"/>
  <c r="M70" i="43"/>
  <c r="L70" i="43"/>
  <c r="K70" i="43"/>
  <c r="J70" i="43"/>
  <c r="I70" i="43"/>
  <c r="H70" i="43"/>
  <c r="G70" i="43"/>
  <c r="F70" i="43"/>
  <c r="E70" i="43"/>
  <c r="D70" i="43"/>
  <c r="C70" i="43"/>
  <c r="B70" i="43"/>
  <c r="W69" i="43"/>
  <c r="V69" i="43"/>
  <c r="U69" i="43"/>
  <c r="T69" i="43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W68" i="43"/>
  <c r="V68" i="43"/>
  <c r="U68" i="43"/>
  <c r="T68" i="43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B68" i="43"/>
  <c r="W67" i="43"/>
  <c r="V67" i="43"/>
  <c r="U67" i="43"/>
  <c r="T67" i="43"/>
  <c r="S67" i="43"/>
  <c r="R67" i="43"/>
  <c r="Q67" i="43"/>
  <c r="P67" i="43"/>
  <c r="O67" i="43"/>
  <c r="N67" i="43"/>
  <c r="M67" i="43"/>
  <c r="L67" i="43"/>
  <c r="K67" i="43"/>
  <c r="J67" i="43"/>
  <c r="I67" i="43"/>
  <c r="H67" i="43"/>
  <c r="G67" i="43"/>
  <c r="F67" i="43"/>
  <c r="E67" i="43"/>
  <c r="D67" i="43"/>
  <c r="C67" i="43"/>
  <c r="B67" i="43"/>
  <c r="W66" i="43"/>
  <c r="V66" i="43"/>
  <c r="U66" i="43"/>
  <c r="T66" i="43"/>
  <c r="S66" i="43"/>
  <c r="R66" i="43"/>
  <c r="Q66" i="43"/>
  <c r="P66" i="43"/>
  <c r="O66" i="43"/>
  <c r="N66" i="43"/>
  <c r="M66" i="43"/>
  <c r="L66" i="43"/>
  <c r="K66" i="43"/>
  <c r="J66" i="43"/>
  <c r="I66" i="43"/>
  <c r="H66" i="43"/>
  <c r="G66" i="43"/>
  <c r="F66" i="43"/>
  <c r="E66" i="43"/>
  <c r="D66" i="43"/>
  <c r="C66" i="43"/>
  <c r="B66" i="43"/>
  <c r="W65" i="43"/>
  <c r="V65" i="43"/>
  <c r="V63" i="43" s="1"/>
  <c r="U65" i="43"/>
  <c r="T65" i="43"/>
  <c r="S65" i="43"/>
  <c r="R65" i="43"/>
  <c r="Q65" i="43"/>
  <c r="P65" i="43"/>
  <c r="O65" i="43"/>
  <c r="N65" i="43"/>
  <c r="M65" i="43"/>
  <c r="L65" i="43"/>
  <c r="K65" i="43"/>
  <c r="J65" i="43"/>
  <c r="I65" i="43"/>
  <c r="H65" i="43"/>
  <c r="G65" i="43"/>
  <c r="F65" i="43"/>
  <c r="E65" i="43"/>
  <c r="D65" i="43"/>
  <c r="C65" i="43"/>
  <c r="B65" i="43"/>
  <c r="W64" i="43"/>
  <c r="V64" i="43"/>
  <c r="U64" i="43"/>
  <c r="T64" i="43"/>
  <c r="S64" i="43"/>
  <c r="R64" i="43"/>
  <c r="Q64" i="43"/>
  <c r="Q63" i="43" s="1"/>
  <c r="P64" i="43"/>
  <c r="O64" i="43"/>
  <c r="N64" i="43"/>
  <c r="N63" i="43" s="1"/>
  <c r="M64" i="43"/>
  <c r="L64" i="43"/>
  <c r="K64" i="43"/>
  <c r="K63" i="43" s="1"/>
  <c r="J64" i="43"/>
  <c r="I64" i="43"/>
  <c r="I63" i="43" s="1"/>
  <c r="H64" i="43"/>
  <c r="G64" i="43"/>
  <c r="F64" i="43"/>
  <c r="F63" i="43" s="1"/>
  <c r="E64" i="43"/>
  <c r="D64" i="43"/>
  <c r="D63" i="43" s="1"/>
  <c r="C64" i="43"/>
  <c r="B64" i="43"/>
  <c r="W39" i="43"/>
  <c r="W90" i="43" s="1"/>
  <c r="V39" i="43"/>
  <c r="V72" i="43" s="1"/>
  <c r="U39" i="43"/>
  <c r="U72" i="43" s="1"/>
  <c r="T39" i="43"/>
  <c r="S39" i="43"/>
  <c r="S90" i="43" s="1"/>
  <c r="R39" i="43"/>
  <c r="Q39" i="43"/>
  <c r="Q90" i="43" s="1"/>
  <c r="P39" i="43"/>
  <c r="P90" i="43" s="1"/>
  <c r="O39" i="43"/>
  <c r="N39" i="43"/>
  <c r="N72" i="43" s="1"/>
  <c r="M39" i="43"/>
  <c r="M72" i="43" s="1"/>
  <c r="L39" i="43"/>
  <c r="K39" i="43"/>
  <c r="K90" i="43" s="1"/>
  <c r="J39" i="43"/>
  <c r="I39" i="43"/>
  <c r="I90" i="43" s="1"/>
  <c r="H39" i="43"/>
  <c r="H90" i="43" s="1"/>
  <c r="G39" i="43"/>
  <c r="F39" i="43"/>
  <c r="F72" i="43" s="1"/>
  <c r="E39" i="43"/>
  <c r="E72" i="43" s="1"/>
  <c r="D39" i="43"/>
  <c r="C39" i="43"/>
  <c r="C72" i="43" s="1"/>
  <c r="B39" i="43"/>
  <c r="A1" i="43"/>
  <c r="W91" i="42"/>
  <c r="V91" i="42"/>
  <c r="U91" i="42"/>
  <c r="T91" i="42"/>
  <c r="S91" i="42"/>
  <c r="R91" i="42"/>
  <c r="Q91" i="42"/>
  <c r="P91" i="42"/>
  <c r="O91" i="42"/>
  <c r="N91" i="42"/>
  <c r="M91" i="42"/>
  <c r="L91" i="42"/>
  <c r="K91" i="42"/>
  <c r="J91" i="42"/>
  <c r="I91" i="42"/>
  <c r="H91" i="42"/>
  <c r="G91" i="42"/>
  <c r="F91" i="42"/>
  <c r="E91" i="42"/>
  <c r="D91" i="42"/>
  <c r="C91" i="42"/>
  <c r="B91" i="42"/>
  <c r="I90" i="42"/>
  <c r="W89" i="42"/>
  <c r="V89" i="42"/>
  <c r="U89" i="42"/>
  <c r="T89" i="42"/>
  <c r="S89" i="42"/>
  <c r="R89" i="42"/>
  <c r="Q89" i="42"/>
  <c r="P89" i="42"/>
  <c r="O89" i="42"/>
  <c r="N89" i="42"/>
  <c r="M89" i="42"/>
  <c r="L89" i="42"/>
  <c r="K89" i="42"/>
  <c r="J89" i="42"/>
  <c r="I89" i="42"/>
  <c r="H89" i="42"/>
  <c r="G89" i="42"/>
  <c r="F89" i="42"/>
  <c r="E89" i="42"/>
  <c r="D89" i="42"/>
  <c r="C89" i="42"/>
  <c r="B89" i="42"/>
  <c r="W88" i="42"/>
  <c r="V88" i="42"/>
  <c r="U88" i="42"/>
  <c r="T88" i="42"/>
  <c r="S88" i="42"/>
  <c r="R88" i="42"/>
  <c r="Q88" i="42"/>
  <c r="P88" i="42"/>
  <c r="O88" i="42"/>
  <c r="N88" i="42"/>
  <c r="M88" i="42"/>
  <c r="L88" i="42"/>
  <c r="K88" i="42"/>
  <c r="J88" i="42"/>
  <c r="I88" i="42"/>
  <c r="H88" i="42"/>
  <c r="G88" i="42"/>
  <c r="F88" i="42"/>
  <c r="E88" i="42"/>
  <c r="D88" i="42"/>
  <c r="C88" i="42"/>
  <c r="B88" i="42"/>
  <c r="W87" i="42"/>
  <c r="V87" i="42"/>
  <c r="U87" i="42"/>
  <c r="T87" i="42"/>
  <c r="S87" i="42"/>
  <c r="R87" i="42"/>
  <c r="Q87" i="42"/>
  <c r="P87" i="42"/>
  <c r="O87" i="42"/>
  <c r="N87" i="42"/>
  <c r="M87" i="42"/>
  <c r="L87" i="42"/>
  <c r="K87" i="42"/>
  <c r="J87" i="42"/>
  <c r="I87" i="42"/>
  <c r="H87" i="42"/>
  <c r="G87" i="42"/>
  <c r="F87" i="42"/>
  <c r="E87" i="42"/>
  <c r="D87" i="42"/>
  <c r="C87" i="42"/>
  <c r="B87" i="42"/>
  <c r="W86" i="42"/>
  <c r="V86" i="42"/>
  <c r="U86" i="42"/>
  <c r="T86" i="42"/>
  <c r="S86" i="42"/>
  <c r="R86" i="42"/>
  <c r="Q86" i="42"/>
  <c r="P86" i="42"/>
  <c r="O86" i="42"/>
  <c r="N86" i="42"/>
  <c r="M86" i="42"/>
  <c r="L86" i="42"/>
  <c r="K86" i="42"/>
  <c r="J86" i="42"/>
  <c r="I86" i="42"/>
  <c r="H86" i="42"/>
  <c r="G86" i="42"/>
  <c r="F86" i="42"/>
  <c r="E86" i="42"/>
  <c r="D86" i="42"/>
  <c r="C86" i="42"/>
  <c r="B86" i="42"/>
  <c r="W85" i="42"/>
  <c r="V85" i="42"/>
  <c r="U85" i="42"/>
  <c r="T85" i="42"/>
  <c r="S85" i="42"/>
  <c r="R85" i="42"/>
  <c r="Q85" i="42"/>
  <c r="P85" i="42"/>
  <c r="O85" i="42"/>
  <c r="N85" i="42"/>
  <c r="M85" i="42"/>
  <c r="L85" i="42"/>
  <c r="K85" i="42"/>
  <c r="J85" i="42"/>
  <c r="I85" i="42"/>
  <c r="H85" i="42"/>
  <c r="G85" i="42"/>
  <c r="F85" i="42"/>
  <c r="E85" i="42"/>
  <c r="D85" i="42"/>
  <c r="C85" i="42"/>
  <c r="B85" i="42"/>
  <c r="W84" i="42"/>
  <c r="V84" i="42"/>
  <c r="U84" i="42"/>
  <c r="T84" i="42"/>
  <c r="S84" i="42"/>
  <c r="R84" i="42"/>
  <c r="Q84" i="42"/>
  <c r="P84" i="42"/>
  <c r="O84" i="42"/>
  <c r="N84" i="42"/>
  <c r="M84" i="42"/>
  <c r="L84" i="42"/>
  <c r="K84" i="42"/>
  <c r="J84" i="42"/>
  <c r="I84" i="42"/>
  <c r="H84" i="42"/>
  <c r="G84" i="42"/>
  <c r="F84" i="42"/>
  <c r="E84" i="42"/>
  <c r="D84" i="42"/>
  <c r="C84" i="42"/>
  <c r="B84" i="42"/>
  <c r="W83" i="42"/>
  <c r="V83" i="42"/>
  <c r="U83" i="42"/>
  <c r="T83" i="42"/>
  <c r="S83" i="42"/>
  <c r="R83" i="42"/>
  <c r="Q83" i="42"/>
  <c r="P83" i="42"/>
  <c r="O83" i="42"/>
  <c r="N83" i="42"/>
  <c r="M83" i="42"/>
  <c r="L83" i="42"/>
  <c r="K83" i="42"/>
  <c r="J83" i="42"/>
  <c r="I83" i="42"/>
  <c r="H83" i="42"/>
  <c r="G83" i="42"/>
  <c r="F83" i="42"/>
  <c r="E83" i="42"/>
  <c r="D83" i="42"/>
  <c r="C83" i="42"/>
  <c r="B83" i="42"/>
  <c r="W82" i="42"/>
  <c r="V82" i="42"/>
  <c r="U82" i="42"/>
  <c r="T82" i="42"/>
  <c r="S82" i="42"/>
  <c r="R82" i="42"/>
  <c r="Q82" i="42"/>
  <c r="P82" i="42"/>
  <c r="O82" i="42"/>
  <c r="N82" i="42"/>
  <c r="M82" i="42"/>
  <c r="L82" i="42"/>
  <c r="K82" i="42"/>
  <c r="J82" i="42"/>
  <c r="I82" i="42"/>
  <c r="H82" i="42"/>
  <c r="G82" i="42"/>
  <c r="F82" i="42"/>
  <c r="E82" i="42"/>
  <c r="D82" i="42"/>
  <c r="C82" i="42"/>
  <c r="B82" i="42"/>
  <c r="W81" i="42"/>
  <c r="V81" i="42"/>
  <c r="U81" i="42"/>
  <c r="T81" i="42"/>
  <c r="S81" i="42"/>
  <c r="R81" i="42"/>
  <c r="Q81" i="42"/>
  <c r="P81" i="42"/>
  <c r="O81" i="42"/>
  <c r="N81" i="42"/>
  <c r="M81" i="42"/>
  <c r="L81" i="42"/>
  <c r="K81" i="42"/>
  <c r="J81" i="42"/>
  <c r="I81" i="42"/>
  <c r="H81" i="42"/>
  <c r="G81" i="42"/>
  <c r="F81" i="42"/>
  <c r="E81" i="42"/>
  <c r="D81" i="42"/>
  <c r="C81" i="42"/>
  <c r="B81" i="42"/>
  <c r="W77" i="42"/>
  <c r="V77" i="42"/>
  <c r="U77" i="42"/>
  <c r="T77" i="42"/>
  <c r="S77" i="42"/>
  <c r="R77" i="42"/>
  <c r="Q77" i="42"/>
  <c r="P77" i="42"/>
  <c r="O77" i="42"/>
  <c r="N77" i="42"/>
  <c r="M77" i="42"/>
  <c r="L77" i="42"/>
  <c r="K77" i="42"/>
  <c r="J77" i="42"/>
  <c r="I77" i="42"/>
  <c r="H77" i="42"/>
  <c r="G77" i="42"/>
  <c r="F77" i="42"/>
  <c r="E77" i="42"/>
  <c r="D77" i="42"/>
  <c r="C77" i="42"/>
  <c r="B77" i="42"/>
  <c r="W76" i="42"/>
  <c r="V76" i="42"/>
  <c r="U76" i="42"/>
  <c r="T76" i="42"/>
  <c r="S76" i="42"/>
  <c r="R76" i="42"/>
  <c r="Q76" i="42"/>
  <c r="P76" i="42"/>
  <c r="O76" i="42"/>
  <c r="N76" i="42"/>
  <c r="M76" i="42"/>
  <c r="L76" i="42"/>
  <c r="K76" i="42"/>
  <c r="J76" i="42"/>
  <c r="I76" i="42"/>
  <c r="H76" i="42"/>
  <c r="G76" i="42"/>
  <c r="F76" i="42"/>
  <c r="E76" i="42"/>
  <c r="D76" i="42"/>
  <c r="C76" i="42"/>
  <c r="B76" i="42"/>
  <c r="W75" i="42"/>
  <c r="V75" i="42"/>
  <c r="U75" i="42"/>
  <c r="T75" i="42"/>
  <c r="S75" i="42"/>
  <c r="R75" i="42"/>
  <c r="Q75" i="42"/>
  <c r="P75" i="42"/>
  <c r="O75" i="42"/>
  <c r="N75" i="42"/>
  <c r="M75" i="42"/>
  <c r="L75" i="42"/>
  <c r="K75" i="42"/>
  <c r="J75" i="42"/>
  <c r="I75" i="42"/>
  <c r="H75" i="42"/>
  <c r="G75" i="42"/>
  <c r="F75" i="42"/>
  <c r="E75" i="42"/>
  <c r="D75" i="42"/>
  <c r="C75" i="42"/>
  <c r="B75" i="42"/>
  <c r="W74" i="42"/>
  <c r="V74" i="42"/>
  <c r="U74" i="42"/>
  <c r="T74" i="42"/>
  <c r="S74" i="42"/>
  <c r="R74" i="42"/>
  <c r="Q74" i="42"/>
  <c r="P74" i="42"/>
  <c r="O74" i="42"/>
  <c r="N74" i="42"/>
  <c r="M74" i="42"/>
  <c r="L74" i="42"/>
  <c r="K74" i="42"/>
  <c r="J74" i="42"/>
  <c r="I74" i="42"/>
  <c r="H74" i="42"/>
  <c r="G74" i="42"/>
  <c r="F74" i="42"/>
  <c r="E74" i="42"/>
  <c r="D74" i="42"/>
  <c r="C74" i="42"/>
  <c r="B74" i="42"/>
  <c r="W73" i="42"/>
  <c r="V73" i="42"/>
  <c r="U73" i="42"/>
  <c r="T73" i="42"/>
  <c r="S73" i="42"/>
  <c r="R73" i="42"/>
  <c r="Q73" i="42"/>
  <c r="P73" i="42"/>
  <c r="O73" i="42"/>
  <c r="N73" i="42"/>
  <c r="M73" i="42"/>
  <c r="L73" i="42"/>
  <c r="K73" i="42"/>
  <c r="J73" i="42"/>
  <c r="I73" i="42"/>
  <c r="H73" i="42"/>
  <c r="G73" i="42"/>
  <c r="F73" i="42"/>
  <c r="E73" i="42"/>
  <c r="D73" i="42"/>
  <c r="C73" i="42"/>
  <c r="B73" i="42"/>
  <c r="S72" i="42"/>
  <c r="C72" i="42"/>
  <c r="W71" i="42"/>
  <c r="V71" i="42"/>
  <c r="U71" i="42"/>
  <c r="T71" i="42"/>
  <c r="S71" i="42"/>
  <c r="R71" i="42"/>
  <c r="Q71" i="42"/>
  <c r="P71" i="42"/>
  <c r="O71" i="42"/>
  <c r="N71" i="42"/>
  <c r="M71" i="42"/>
  <c r="L71" i="42"/>
  <c r="K71" i="42"/>
  <c r="J71" i="42"/>
  <c r="I71" i="42"/>
  <c r="H71" i="42"/>
  <c r="G71" i="42"/>
  <c r="F71" i="42"/>
  <c r="E71" i="42"/>
  <c r="D71" i="42"/>
  <c r="C71" i="42"/>
  <c r="B71" i="42"/>
  <c r="W70" i="42"/>
  <c r="V70" i="42"/>
  <c r="U70" i="42"/>
  <c r="T70" i="42"/>
  <c r="S70" i="42"/>
  <c r="R70" i="42"/>
  <c r="Q70" i="42"/>
  <c r="P70" i="42"/>
  <c r="O70" i="42"/>
  <c r="N70" i="42"/>
  <c r="M70" i="42"/>
  <c r="L70" i="42"/>
  <c r="K70" i="42"/>
  <c r="J70" i="42"/>
  <c r="I70" i="42"/>
  <c r="H70" i="42"/>
  <c r="G70" i="42"/>
  <c r="F70" i="42"/>
  <c r="E70" i="42"/>
  <c r="D70" i="42"/>
  <c r="C70" i="42"/>
  <c r="B70" i="42"/>
  <c r="W69" i="42"/>
  <c r="V69" i="42"/>
  <c r="U69" i="42"/>
  <c r="T69" i="42"/>
  <c r="S69" i="42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W68" i="42"/>
  <c r="V68" i="42"/>
  <c r="U68" i="42"/>
  <c r="T68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W67" i="42"/>
  <c r="V67" i="42"/>
  <c r="U67" i="42"/>
  <c r="T67" i="42"/>
  <c r="S67" i="42"/>
  <c r="R67" i="42"/>
  <c r="Q67" i="42"/>
  <c r="P67" i="42"/>
  <c r="O67" i="42"/>
  <c r="N67" i="42"/>
  <c r="M67" i="42"/>
  <c r="L67" i="42"/>
  <c r="L63" i="42" s="1"/>
  <c r="K67" i="42"/>
  <c r="J67" i="42"/>
  <c r="I67" i="42"/>
  <c r="H67" i="42"/>
  <c r="G67" i="42"/>
  <c r="F67" i="42"/>
  <c r="E67" i="42"/>
  <c r="D67" i="42"/>
  <c r="C67" i="42"/>
  <c r="B67" i="42"/>
  <c r="W66" i="42"/>
  <c r="V66" i="42"/>
  <c r="U66" i="42"/>
  <c r="T66" i="42"/>
  <c r="S66" i="42"/>
  <c r="R66" i="42"/>
  <c r="Q66" i="42"/>
  <c r="P66" i="42"/>
  <c r="O66" i="42"/>
  <c r="N66" i="42"/>
  <c r="M66" i="42"/>
  <c r="L66" i="42"/>
  <c r="K66" i="42"/>
  <c r="J66" i="42"/>
  <c r="I66" i="42"/>
  <c r="H66" i="42"/>
  <c r="G66" i="42"/>
  <c r="F66" i="42"/>
  <c r="E66" i="42"/>
  <c r="D66" i="42"/>
  <c r="C66" i="42"/>
  <c r="B66" i="42"/>
  <c r="B63" i="42" s="1"/>
  <c r="W65" i="42"/>
  <c r="V65" i="42"/>
  <c r="U65" i="42"/>
  <c r="T65" i="42"/>
  <c r="S65" i="42"/>
  <c r="R65" i="42"/>
  <c r="Q65" i="42"/>
  <c r="P65" i="42"/>
  <c r="O65" i="42"/>
  <c r="N65" i="42"/>
  <c r="M65" i="42"/>
  <c r="L65" i="42"/>
  <c r="K65" i="42"/>
  <c r="J65" i="42"/>
  <c r="I65" i="42"/>
  <c r="H65" i="42"/>
  <c r="G65" i="42"/>
  <c r="F65" i="42"/>
  <c r="E65" i="42"/>
  <c r="D65" i="42"/>
  <c r="D63" i="42" s="1"/>
  <c r="C65" i="42"/>
  <c r="B65" i="42"/>
  <c r="W64" i="42"/>
  <c r="V64" i="42"/>
  <c r="U64" i="42"/>
  <c r="T64" i="42"/>
  <c r="T63" i="42" s="1"/>
  <c r="S64" i="42"/>
  <c r="R64" i="42"/>
  <c r="Q64" i="42"/>
  <c r="P64" i="42"/>
  <c r="O64" i="42"/>
  <c r="N64" i="42"/>
  <c r="M64" i="42"/>
  <c r="L64" i="42"/>
  <c r="K64" i="42"/>
  <c r="J64" i="42"/>
  <c r="I64" i="42"/>
  <c r="H64" i="42"/>
  <c r="G64" i="42"/>
  <c r="F64" i="42"/>
  <c r="E64" i="42"/>
  <c r="D64" i="42"/>
  <c r="C64" i="42"/>
  <c r="B64" i="42"/>
  <c r="W39" i="42"/>
  <c r="V39" i="42"/>
  <c r="V90" i="42" s="1"/>
  <c r="U39" i="42"/>
  <c r="U90" i="42" s="1"/>
  <c r="T39" i="42"/>
  <c r="T90" i="42" s="1"/>
  <c r="S39" i="42"/>
  <c r="S90" i="42" s="1"/>
  <c r="R39" i="42"/>
  <c r="Q39" i="42"/>
  <c r="Q72" i="42" s="1"/>
  <c r="P39" i="42"/>
  <c r="P72" i="42" s="1"/>
  <c r="O39" i="42"/>
  <c r="N39" i="42"/>
  <c r="N90" i="42" s="1"/>
  <c r="M39" i="42"/>
  <c r="M90" i="42" s="1"/>
  <c r="L39" i="42"/>
  <c r="K39" i="42"/>
  <c r="K72" i="42" s="1"/>
  <c r="J39" i="42"/>
  <c r="I39" i="42"/>
  <c r="I72" i="42" s="1"/>
  <c r="H39" i="42"/>
  <c r="H72" i="42" s="1"/>
  <c r="G39" i="42"/>
  <c r="F39" i="42"/>
  <c r="F72" i="42" s="1"/>
  <c r="E39" i="42"/>
  <c r="D39" i="42"/>
  <c r="C39" i="42"/>
  <c r="B39" i="42"/>
  <c r="A1" i="42"/>
  <c r="W91" i="41"/>
  <c r="V91" i="41"/>
  <c r="U91" i="41"/>
  <c r="T91" i="41"/>
  <c r="S91" i="41"/>
  <c r="R91" i="41"/>
  <c r="Q91" i="41"/>
  <c r="P91" i="41"/>
  <c r="O91" i="41"/>
  <c r="N91" i="41"/>
  <c r="M91" i="41"/>
  <c r="L91" i="41"/>
  <c r="K91" i="41"/>
  <c r="J91" i="41"/>
  <c r="I91" i="41"/>
  <c r="H91" i="41"/>
  <c r="G91" i="41"/>
  <c r="F91" i="41"/>
  <c r="E91" i="41"/>
  <c r="D91" i="41"/>
  <c r="C91" i="41"/>
  <c r="B91" i="41"/>
  <c r="W89" i="41"/>
  <c r="V89" i="41"/>
  <c r="U89" i="41"/>
  <c r="T89" i="41"/>
  <c r="S89" i="41"/>
  <c r="R89" i="41"/>
  <c r="Q89" i="41"/>
  <c r="P89" i="41"/>
  <c r="O89" i="41"/>
  <c r="N89" i="41"/>
  <c r="M89" i="41"/>
  <c r="L89" i="41"/>
  <c r="K89" i="41"/>
  <c r="J89" i="41"/>
  <c r="I89" i="41"/>
  <c r="H89" i="41"/>
  <c r="G89" i="41"/>
  <c r="F89" i="41"/>
  <c r="E89" i="41"/>
  <c r="D89" i="41"/>
  <c r="C89" i="41"/>
  <c r="B89" i="41"/>
  <c r="W88" i="41"/>
  <c r="V88" i="41"/>
  <c r="U88" i="41"/>
  <c r="T88" i="41"/>
  <c r="S88" i="41"/>
  <c r="R88" i="41"/>
  <c r="Q88" i="41"/>
  <c r="P88" i="41"/>
  <c r="O88" i="41"/>
  <c r="N88" i="41"/>
  <c r="M88" i="41"/>
  <c r="L88" i="41"/>
  <c r="K88" i="41"/>
  <c r="J88" i="41"/>
  <c r="I88" i="41"/>
  <c r="H88" i="41"/>
  <c r="G88" i="41"/>
  <c r="F88" i="41"/>
  <c r="E88" i="41"/>
  <c r="D88" i="41"/>
  <c r="C88" i="41"/>
  <c r="B88" i="41"/>
  <c r="W87" i="41"/>
  <c r="V87" i="41"/>
  <c r="U87" i="41"/>
  <c r="T87" i="41"/>
  <c r="S87" i="41"/>
  <c r="R87" i="41"/>
  <c r="Q87" i="41"/>
  <c r="P87" i="41"/>
  <c r="O87" i="41"/>
  <c r="N87" i="41"/>
  <c r="M87" i="41"/>
  <c r="L87" i="41"/>
  <c r="K87" i="41"/>
  <c r="J87" i="41"/>
  <c r="I87" i="41"/>
  <c r="H87" i="41"/>
  <c r="G87" i="41"/>
  <c r="F87" i="41"/>
  <c r="E87" i="41"/>
  <c r="D87" i="41"/>
  <c r="C87" i="41"/>
  <c r="B87" i="41"/>
  <c r="W86" i="41"/>
  <c r="V86" i="41"/>
  <c r="U86" i="41"/>
  <c r="T86" i="41"/>
  <c r="S86" i="41"/>
  <c r="R86" i="41"/>
  <c r="Q86" i="41"/>
  <c r="P86" i="41"/>
  <c r="O86" i="41"/>
  <c r="N86" i="41"/>
  <c r="M86" i="41"/>
  <c r="L86" i="41"/>
  <c r="K86" i="41"/>
  <c r="J86" i="41"/>
  <c r="I86" i="41"/>
  <c r="H86" i="41"/>
  <c r="G86" i="41"/>
  <c r="F86" i="41"/>
  <c r="E86" i="41"/>
  <c r="D86" i="41"/>
  <c r="C86" i="41"/>
  <c r="B86" i="41"/>
  <c r="W85" i="41"/>
  <c r="V85" i="41"/>
  <c r="U85" i="41"/>
  <c r="T85" i="41"/>
  <c r="S85" i="41"/>
  <c r="R85" i="41"/>
  <c r="Q85" i="41"/>
  <c r="P85" i="41"/>
  <c r="O85" i="41"/>
  <c r="N85" i="41"/>
  <c r="M85" i="41"/>
  <c r="L85" i="41"/>
  <c r="K85" i="41"/>
  <c r="J85" i="41"/>
  <c r="I85" i="41"/>
  <c r="H85" i="41"/>
  <c r="G85" i="41"/>
  <c r="F85" i="41"/>
  <c r="E85" i="41"/>
  <c r="D85" i="41"/>
  <c r="C85" i="41"/>
  <c r="B85" i="41"/>
  <c r="W84" i="41"/>
  <c r="V84" i="41"/>
  <c r="U84" i="41"/>
  <c r="T84" i="41"/>
  <c r="S84" i="41"/>
  <c r="R84" i="41"/>
  <c r="Q84" i="41"/>
  <c r="P84" i="41"/>
  <c r="O84" i="41"/>
  <c r="N84" i="41"/>
  <c r="M84" i="41"/>
  <c r="L84" i="41"/>
  <c r="K84" i="41"/>
  <c r="J84" i="41"/>
  <c r="I84" i="41"/>
  <c r="H84" i="41"/>
  <c r="G84" i="41"/>
  <c r="F84" i="41"/>
  <c r="E84" i="41"/>
  <c r="D84" i="41"/>
  <c r="C84" i="41"/>
  <c r="B84" i="41"/>
  <c r="W83" i="41"/>
  <c r="V83" i="41"/>
  <c r="U83" i="41"/>
  <c r="T83" i="41"/>
  <c r="S83" i="41"/>
  <c r="R83" i="41"/>
  <c r="Q83" i="41"/>
  <c r="P83" i="41"/>
  <c r="O83" i="41"/>
  <c r="N83" i="41"/>
  <c r="M83" i="41"/>
  <c r="L83" i="41"/>
  <c r="K83" i="41"/>
  <c r="J83" i="41"/>
  <c r="I83" i="41"/>
  <c r="H83" i="41"/>
  <c r="G83" i="41"/>
  <c r="F83" i="41"/>
  <c r="E83" i="41"/>
  <c r="D83" i="41"/>
  <c r="C83" i="41"/>
  <c r="B83" i="41"/>
  <c r="W82" i="41"/>
  <c r="V82" i="41"/>
  <c r="U82" i="41"/>
  <c r="T82" i="41"/>
  <c r="S82" i="41"/>
  <c r="R82" i="41"/>
  <c r="Q82" i="41"/>
  <c r="P82" i="41"/>
  <c r="O82" i="41"/>
  <c r="N82" i="41"/>
  <c r="M82" i="41"/>
  <c r="L82" i="41"/>
  <c r="K82" i="41"/>
  <c r="J82" i="41"/>
  <c r="I82" i="41"/>
  <c r="H82" i="41"/>
  <c r="G82" i="41"/>
  <c r="F82" i="41"/>
  <c r="E82" i="41"/>
  <c r="D82" i="41"/>
  <c r="C82" i="41"/>
  <c r="B82" i="41"/>
  <c r="W77" i="41"/>
  <c r="V77" i="41"/>
  <c r="U77" i="41"/>
  <c r="T77" i="41"/>
  <c r="S77" i="41"/>
  <c r="R77" i="41"/>
  <c r="Q77" i="41"/>
  <c r="P77" i="41"/>
  <c r="O77" i="41"/>
  <c r="N77" i="41"/>
  <c r="M77" i="41"/>
  <c r="L77" i="41"/>
  <c r="K77" i="41"/>
  <c r="J77" i="41"/>
  <c r="I77" i="41"/>
  <c r="H77" i="41"/>
  <c r="G77" i="41"/>
  <c r="F77" i="41"/>
  <c r="E77" i="41"/>
  <c r="D77" i="41"/>
  <c r="C77" i="41"/>
  <c r="B77" i="41"/>
  <c r="W76" i="41"/>
  <c r="V76" i="41"/>
  <c r="U76" i="41"/>
  <c r="T76" i="41"/>
  <c r="S76" i="41"/>
  <c r="R76" i="41"/>
  <c r="Q76" i="41"/>
  <c r="P76" i="41"/>
  <c r="O76" i="41"/>
  <c r="N76" i="41"/>
  <c r="M76" i="41"/>
  <c r="L76" i="41"/>
  <c r="K76" i="41"/>
  <c r="J76" i="41"/>
  <c r="I76" i="41"/>
  <c r="H76" i="41"/>
  <c r="G76" i="41"/>
  <c r="F76" i="41"/>
  <c r="E76" i="41"/>
  <c r="D76" i="41"/>
  <c r="C76" i="41"/>
  <c r="B76" i="41"/>
  <c r="W75" i="41"/>
  <c r="V75" i="41"/>
  <c r="U75" i="41"/>
  <c r="T75" i="41"/>
  <c r="S75" i="41"/>
  <c r="R75" i="41"/>
  <c r="Q75" i="41"/>
  <c r="P75" i="41"/>
  <c r="O75" i="41"/>
  <c r="N75" i="41"/>
  <c r="M75" i="41"/>
  <c r="L75" i="41"/>
  <c r="K75" i="41"/>
  <c r="J75" i="41"/>
  <c r="I75" i="41"/>
  <c r="H75" i="41"/>
  <c r="G75" i="41"/>
  <c r="F75" i="41"/>
  <c r="E75" i="41"/>
  <c r="D75" i="41"/>
  <c r="C75" i="41"/>
  <c r="B75" i="41"/>
  <c r="W74" i="41"/>
  <c r="V74" i="41"/>
  <c r="U74" i="41"/>
  <c r="T74" i="41"/>
  <c r="S74" i="41"/>
  <c r="R74" i="41"/>
  <c r="Q74" i="41"/>
  <c r="P74" i="41"/>
  <c r="O74" i="41"/>
  <c r="N74" i="41"/>
  <c r="M74" i="41"/>
  <c r="L74" i="41"/>
  <c r="K74" i="41"/>
  <c r="J74" i="41"/>
  <c r="I74" i="41"/>
  <c r="H74" i="41"/>
  <c r="G74" i="41"/>
  <c r="F74" i="41"/>
  <c r="E74" i="41"/>
  <c r="D74" i="41"/>
  <c r="C74" i="41"/>
  <c r="B74" i="41"/>
  <c r="W73" i="41"/>
  <c r="V73" i="41"/>
  <c r="U73" i="41"/>
  <c r="T73" i="41"/>
  <c r="S73" i="41"/>
  <c r="R73" i="41"/>
  <c r="Q73" i="41"/>
  <c r="P73" i="41"/>
  <c r="O73" i="41"/>
  <c r="N73" i="41"/>
  <c r="M73" i="41"/>
  <c r="L73" i="41"/>
  <c r="K73" i="41"/>
  <c r="J73" i="41"/>
  <c r="I73" i="41"/>
  <c r="H73" i="41"/>
  <c r="G73" i="41"/>
  <c r="F73" i="41"/>
  <c r="E73" i="41"/>
  <c r="D73" i="41"/>
  <c r="C73" i="41"/>
  <c r="B73" i="41"/>
  <c r="V72" i="41"/>
  <c r="Q72" i="41"/>
  <c r="N72" i="41"/>
  <c r="I72" i="41"/>
  <c r="F72" i="41"/>
  <c r="W71" i="41"/>
  <c r="V71" i="41"/>
  <c r="U71" i="41"/>
  <c r="T71" i="41"/>
  <c r="S71" i="41"/>
  <c r="R71" i="41"/>
  <c r="Q71" i="41"/>
  <c r="P71" i="41"/>
  <c r="O71" i="41"/>
  <c r="N71" i="41"/>
  <c r="M71" i="41"/>
  <c r="L71" i="41"/>
  <c r="K71" i="41"/>
  <c r="J71" i="41"/>
  <c r="I71" i="41"/>
  <c r="H71" i="41"/>
  <c r="G71" i="41"/>
  <c r="F71" i="41"/>
  <c r="E71" i="41"/>
  <c r="D71" i="41"/>
  <c r="C71" i="41"/>
  <c r="B71" i="41"/>
  <c r="W70" i="41"/>
  <c r="V70" i="41"/>
  <c r="U70" i="41"/>
  <c r="T70" i="41"/>
  <c r="S70" i="41"/>
  <c r="R70" i="41"/>
  <c r="Q70" i="41"/>
  <c r="P70" i="41"/>
  <c r="O70" i="41"/>
  <c r="N70" i="41"/>
  <c r="M70" i="41"/>
  <c r="L70" i="41"/>
  <c r="K70" i="41"/>
  <c r="J70" i="41"/>
  <c r="I70" i="41"/>
  <c r="H70" i="41"/>
  <c r="G70" i="41"/>
  <c r="F70" i="41"/>
  <c r="E70" i="41"/>
  <c r="D70" i="41"/>
  <c r="C70" i="41"/>
  <c r="B70" i="41"/>
  <c r="W69" i="41"/>
  <c r="V69" i="41"/>
  <c r="U69" i="41"/>
  <c r="T69" i="41"/>
  <c r="S69" i="4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W68" i="41"/>
  <c r="V68" i="41"/>
  <c r="U68" i="41"/>
  <c r="T68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W67" i="41"/>
  <c r="V67" i="41"/>
  <c r="U67" i="41"/>
  <c r="T67" i="41"/>
  <c r="S67" i="41"/>
  <c r="R67" i="41"/>
  <c r="Q67" i="41"/>
  <c r="P67" i="41"/>
  <c r="O67" i="41"/>
  <c r="N67" i="41"/>
  <c r="M67" i="41"/>
  <c r="L67" i="41"/>
  <c r="K67" i="41"/>
  <c r="J67" i="41"/>
  <c r="I67" i="41"/>
  <c r="H67" i="41"/>
  <c r="G67" i="41"/>
  <c r="F67" i="41"/>
  <c r="E67" i="41"/>
  <c r="D67" i="41"/>
  <c r="C67" i="41"/>
  <c r="B67" i="41"/>
  <c r="W66" i="41"/>
  <c r="V66" i="41"/>
  <c r="U66" i="41"/>
  <c r="T66" i="41"/>
  <c r="S66" i="41"/>
  <c r="R66" i="41"/>
  <c r="Q66" i="41"/>
  <c r="P66" i="41"/>
  <c r="O66" i="41"/>
  <c r="N66" i="41"/>
  <c r="M66" i="41"/>
  <c r="L66" i="41"/>
  <c r="K66" i="41"/>
  <c r="J66" i="41"/>
  <c r="I66" i="41"/>
  <c r="H66" i="41"/>
  <c r="G66" i="41"/>
  <c r="F66" i="41"/>
  <c r="E66" i="41"/>
  <c r="D66" i="41"/>
  <c r="C66" i="41"/>
  <c r="B66" i="41"/>
  <c r="W65" i="41"/>
  <c r="V65" i="41"/>
  <c r="U65" i="41"/>
  <c r="T65" i="41"/>
  <c r="S65" i="41"/>
  <c r="R65" i="41"/>
  <c r="Q65" i="41"/>
  <c r="P65" i="41"/>
  <c r="O65" i="41"/>
  <c r="N65" i="41"/>
  <c r="M65" i="41"/>
  <c r="L65" i="41"/>
  <c r="K65" i="41"/>
  <c r="J65" i="41"/>
  <c r="I65" i="41"/>
  <c r="H65" i="41"/>
  <c r="G65" i="41"/>
  <c r="F65" i="41"/>
  <c r="E65" i="41"/>
  <c r="D65" i="41"/>
  <c r="C65" i="41"/>
  <c r="B65" i="41"/>
  <c r="W64" i="41"/>
  <c r="W63" i="41" s="1"/>
  <c r="V64" i="41"/>
  <c r="U64" i="41"/>
  <c r="T64" i="41"/>
  <c r="S64" i="41"/>
  <c r="R64" i="41"/>
  <c r="Q64" i="41"/>
  <c r="P64" i="41"/>
  <c r="O64" i="41"/>
  <c r="O63" i="41" s="1"/>
  <c r="N64" i="41"/>
  <c r="M64" i="41"/>
  <c r="L64" i="41"/>
  <c r="K64" i="41"/>
  <c r="J64" i="41"/>
  <c r="I64" i="41"/>
  <c r="H64" i="41"/>
  <c r="G64" i="41"/>
  <c r="G63" i="41" s="1"/>
  <c r="F64" i="41"/>
  <c r="E64" i="41"/>
  <c r="D64" i="41"/>
  <c r="C64" i="41"/>
  <c r="B64" i="41"/>
  <c r="W39" i="41"/>
  <c r="W90" i="41" s="1"/>
  <c r="V39" i="41"/>
  <c r="V90" i="41" s="1"/>
  <c r="U39" i="41"/>
  <c r="U90" i="41" s="1"/>
  <c r="T39" i="41"/>
  <c r="T72" i="41" s="1"/>
  <c r="S39" i="41"/>
  <c r="S72" i="41" s="1"/>
  <c r="R39" i="41"/>
  <c r="Q39" i="41"/>
  <c r="Q90" i="41" s="1"/>
  <c r="P39" i="41"/>
  <c r="P90" i="41" s="1"/>
  <c r="O39" i="41"/>
  <c r="O90" i="41" s="1"/>
  <c r="N39" i="41"/>
  <c r="N90" i="41" s="1"/>
  <c r="M39" i="41"/>
  <c r="M90" i="41" s="1"/>
  <c r="L39" i="41"/>
  <c r="L72" i="41" s="1"/>
  <c r="K39" i="41"/>
  <c r="K72" i="41" s="1"/>
  <c r="J39" i="41"/>
  <c r="I39" i="41"/>
  <c r="I90" i="41" s="1"/>
  <c r="H39" i="41"/>
  <c r="H90" i="41" s="1"/>
  <c r="G39" i="41"/>
  <c r="G90" i="41" s="1"/>
  <c r="F39" i="41"/>
  <c r="F90" i="41" s="1"/>
  <c r="E39" i="41"/>
  <c r="E90" i="41" s="1"/>
  <c r="D39" i="41"/>
  <c r="D72" i="41" s="1"/>
  <c r="C39" i="41"/>
  <c r="C72" i="41" s="1"/>
  <c r="B39" i="41"/>
  <c r="A1" i="41"/>
  <c r="W37" i="40"/>
  <c r="V37" i="40"/>
  <c r="U37" i="40"/>
  <c r="T37" i="40"/>
  <c r="S37" i="40"/>
  <c r="R37" i="40"/>
  <c r="Q37" i="40"/>
  <c r="P37" i="40"/>
  <c r="O37" i="40"/>
  <c r="N37" i="40"/>
  <c r="M37" i="40"/>
  <c r="L37" i="40"/>
  <c r="K37" i="40"/>
  <c r="J37" i="40"/>
  <c r="I37" i="40"/>
  <c r="H37" i="40"/>
  <c r="G37" i="40"/>
  <c r="F37" i="40"/>
  <c r="E37" i="40"/>
  <c r="D37" i="40"/>
  <c r="C37" i="40"/>
  <c r="B37" i="40"/>
  <c r="W36" i="40"/>
  <c r="V36" i="40"/>
  <c r="U36" i="40"/>
  <c r="T36" i="40"/>
  <c r="S36" i="40"/>
  <c r="R36" i="40"/>
  <c r="Q36" i="40"/>
  <c r="P36" i="40"/>
  <c r="O36" i="40"/>
  <c r="N36" i="40"/>
  <c r="M36" i="40"/>
  <c r="L36" i="40"/>
  <c r="K36" i="40"/>
  <c r="J36" i="40"/>
  <c r="I36" i="40"/>
  <c r="H36" i="40"/>
  <c r="G36" i="40"/>
  <c r="F36" i="40"/>
  <c r="E36" i="40"/>
  <c r="D36" i="40"/>
  <c r="C36" i="40"/>
  <c r="B36" i="40"/>
  <c r="W35" i="40"/>
  <c r="V35" i="40"/>
  <c r="U35" i="40"/>
  <c r="T35" i="40"/>
  <c r="S35" i="40"/>
  <c r="R35" i="40"/>
  <c r="Q35" i="40"/>
  <c r="P35" i="40"/>
  <c r="O35" i="40"/>
  <c r="N35" i="40"/>
  <c r="M35" i="40"/>
  <c r="L35" i="40"/>
  <c r="K35" i="40"/>
  <c r="J35" i="40"/>
  <c r="I35" i="40"/>
  <c r="H35" i="40"/>
  <c r="G35" i="40"/>
  <c r="F35" i="40"/>
  <c r="E35" i="40"/>
  <c r="D35" i="40"/>
  <c r="C35" i="40"/>
  <c r="B35" i="40"/>
  <c r="W33" i="40"/>
  <c r="W38" i="40" s="1"/>
  <c r="W178" i="4" s="1"/>
  <c r="V33" i="40"/>
  <c r="V38" i="40" s="1"/>
  <c r="U33" i="40"/>
  <c r="U38" i="40" s="1"/>
  <c r="T33" i="40"/>
  <c r="T38" i="40" s="1"/>
  <c r="S33" i="40"/>
  <c r="S38" i="40" s="1"/>
  <c r="R33" i="40"/>
  <c r="R38" i="40" s="1"/>
  <c r="Q33" i="40"/>
  <c r="Q38" i="40" s="1"/>
  <c r="P33" i="40"/>
  <c r="P38" i="40" s="1"/>
  <c r="O33" i="40"/>
  <c r="O38" i="40" s="1"/>
  <c r="N33" i="40"/>
  <c r="N38" i="40" s="1"/>
  <c r="M33" i="40"/>
  <c r="M38" i="40" s="1"/>
  <c r="L33" i="40"/>
  <c r="L38" i="40" s="1"/>
  <c r="K33" i="40"/>
  <c r="K38" i="40" s="1"/>
  <c r="J33" i="40"/>
  <c r="J38" i="40" s="1"/>
  <c r="I33" i="40"/>
  <c r="I38" i="40" s="1"/>
  <c r="H33" i="40"/>
  <c r="H38" i="40" s="1"/>
  <c r="G33" i="40"/>
  <c r="G38" i="40" s="1"/>
  <c r="F33" i="40"/>
  <c r="F38" i="40" s="1"/>
  <c r="E33" i="40"/>
  <c r="E38" i="40" s="1"/>
  <c r="D33" i="40"/>
  <c r="D38" i="40" s="1"/>
  <c r="C33" i="40"/>
  <c r="C38" i="40" s="1"/>
  <c r="B33" i="40"/>
  <c r="B38" i="40" s="1"/>
  <c r="W23" i="40"/>
  <c r="V23" i="40"/>
  <c r="U23" i="40"/>
  <c r="T23" i="40"/>
  <c r="S23" i="40"/>
  <c r="R23" i="40"/>
  <c r="Q23" i="40"/>
  <c r="P23" i="40"/>
  <c r="O23" i="40"/>
  <c r="N23" i="40"/>
  <c r="M23" i="40"/>
  <c r="L23" i="40"/>
  <c r="K23" i="40"/>
  <c r="J23" i="40"/>
  <c r="I23" i="40"/>
  <c r="H23" i="40"/>
  <c r="G23" i="40"/>
  <c r="F23" i="40"/>
  <c r="E23" i="40"/>
  <c r="D23" i="40"/>
  <c r="C23" i="40"/>
  <c r="B23" i="40"/>
  <c r="W20" i="40"/>
  <c r="V20" i="40"/>
  <c r="U20" i="40"/>
  <c r="T20" i="40"/>
  <c r="S20" i="40"/>
  <c r="R20" i="40"/>
  <c r="Q20" i="40"/>
  <c r="P20" i="40"/>
  <c r="O20" i="40"/>
  <c r="N20" i="40"/>
  <c r="M20" i="40"/>
  <c r="L20" i="40"/>
  <c r="K20" i="40"/>
  <c r="J20" i="40"/>
  <c r="I20" i="40"/>
  <c r="H20" i="40"/>
  <c r="G20" i="40"/>
  <c r="F20" i="40"/>
  <c r="E20" i="40"/>
  <c r="D20" i="40"/>
  <c r="C20" i="40"/>
  <c r="B20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C14" i="40"/>
  <c r="B14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A1" i="40"/>
  <c r="W83" i="39"/>
  <c r="V83" i="39"/>
  <c r="U83" i="39"/>
  <c r="T83" i="39"/>
  <c r="S83" i="39"/>
  <c r="R83" i="39"/>
  <c r="Q83" i="39"/>
  <c r="P83" i="39"/>
  <c r="O83" i="39"/>
  <c r="N83" i="39"/>
  <c r="M83" i="39"/>
  <c r="L83" i="39"/>
  <c r="K83" i="39"/>
  <c r="J83" i="39"/>
  <c r="I83" i="39"/>
  <c r="H83" i="39"/>
  <c r="G83" i="39"/>
  <c r="F83" i="39"/>
  <c r="E83" i="39"/>
  <c r="D83" i="39"/>
  <c r="C83" i="39"/>
  <c r="B83" i="39"/>
  <c r="W82" i="39"/>
  <c r="V82" i="39"/>
  <c r="U82" i="39"/>
  <c r="T82" i="39"/>
  <c r="S82" i="39"/>
  <c r="R82" i="39"/>
  <c r="Q82" i="39"/>
  <c r="P82" i="39"/>
  <c r="O82" i="39"/>
  <c r="N82" i="39"/>
  <c r="M82" i="39"/>
  <c r="L82" i="39"/>
  <c r="K82" i="39"/>
  <c r="J82" i="39"/>
  <c r="I82" i="39"/>
  <c r="H82" i="39"/>
  <c r="G82" i="39"/>
  <c r="F82" i="39"/>
  <c r="E82" i="39"/>
  <c r="D82" i="39"/>
  <c r="C82" i="39"/>
  <c r="B82" i="39"/>
  <c r="W81" i="39"/>
  <c r="V81" i="39"/>
  <c r="U81" i="39"/>
  <c r="T81" i="39"/>
  <c r="S81" i="39"/>
  <c r="R81" i="39"/>
  <c r="Q81" i="39"/>
  <c r="P81" i="39"/>
  <c r="O81" i="39"/>
  <c r="N81" i="39"/>
  <c r="M81" i="39"/>
  <c r="L81" i="39"/>
  <c r="K81" i="39"/>
  <c r="J81" i="39"/>
  <c r="I81" i="39"/>
  <c r="H81" i="39"/>
  <c r="G81" i="39"/>
  <c r="F81" i="39"/>
  <c r="E81" i="39"/>
  <c r="D81" i="39"/>
  <c r="C81" i="39"/>
  <c r="B81" i="39"/>
  <c r="W77" i="39"/>
  <c r="V77" i="39"/>
  <c r="U77" i="39"/>
  <c r="T77" i="39"/>
  <c r="S77" i="39"/>
  <c r="R77" i="39"/>
  <c r="Q77" i="39"/>
  <c r="P77" i="39"/>
  <c r="O77" i="39"/>
  <c r="N77" i="39"/>
  <c r="M77" i="39"/>
  <c r="L77" i="39"/>
  <c r="K77" i="39"/>
  <c r="J77" i="39"/>
  <c r="I77" i="39"/>
  <c r="H77" i="39"/>
  <c r="G77" i="39"/>
  <c r="F77" i="39"/>
  <c r="E77" i="39"/>
  <c r="D77" i="39"/>
  <c r="C77" i="39"/>
  <c r="B77" i="39"/>
  <c r="W76" i="39"/>
  <c r="V76" i="39"/>
  <c r="U76" i="39"/>
  <c r="T76" i="39"/>
  <c r="S76" i="39"/>
  <c r="R76" i="39"/>
  <c r="Q76" i="39"/>
  <c r="P76" i="39"/>
  <c r="O76" i="39"/>
  <c r="N76" i="39"/>
  <c r="M76" i="39"/>
  <c r="L76" i="39"/>
  <c r="K76" i="39"/>
  <c r="J76" i="39"/>
  <c r="I76" i="39"/>
  <c r="H76" i="39"/>
  <c r="G76" i="39"/>
  <c r="F76" i="39"/>
  <c r="E76" i="39"/>
  <c r="D76" i="39"/>
  <c r="C76" i="39"/>
  <c r="B76" i="39"/>
  <c r="W75" i="39"/>
  <c r="V75" i="39"/>
  <c r="U75" i="39"/>
  <c r="T75" i="39"/>
  <c r="S75" i="39"/>
  <c r="R75" i="39"/>
  <c r="Q75" i="39"/>
  <c r="P75" i="39"/>
  <c r="O75" i="39"/>
  <c r="N75" i="39"/>
  <c r="M75" i="39"/>
  <c r="L75" i="39"/>
  <c r="K75" i="39"/>
  <c r="J75" i="39"/>
  <c r="I75" i="39"/>
  <c r="H75" i="39"/>
  <c r="G75" i="39"/>
  <c r="F75" i="39"/>
  <c r="E75" i="39"/>
  <c r="D75" i="39"/>
  <c r="C75" i="39"/>
  <c r="B75" i="39"/>
  <c r="W74" i="39"/>
  <c r="V74" i="39"/>
  <c r="U74" i="39"/>
  <c r="T74" i="39"/>
  <c r="S74" i="39"/>
  <c r="R74" i="39"/>
  <c r="Q74" i="39"/>
  <c r="P74" i="39"/>
  <c r="O74" i="39"/>
  <c r="N74" i="39"/>
  <c r="M74" i="39"/>
  <c r="L74" i="39"/>
  <c r="K74" i="39"/>
  <c r="J74" i="39"/>
  <c r="I74" i="39"/>
  <c r="H74" i="39"/>
  <c r="G74" i="39"/>
  <c r="F74" i="39"/>
  <c r="E74" i="39"/>
  <c r="D74" i="39"/>
  <c r="C74" i="39"/>
  <c r="B74" i="39"/>
  <c r="W73" i="39"/>
  <c r="V73" i="39"/>
  <c r="U73" i="39"/>
  <c r="T73" i="39"/>
  <c r="S73" i="39"/>
  <c r="R73" i="39"/>
  <c r="Q73" i="39"/>
  <c r="P73" i="39"/>
  <c r="O73" i="39"/>
  <c r="N73" i="39"/>
  <c r="M73" i="39"/>
  <c r="L73" i="39"/>
  <c r="K73" i="39"/>
  <c r="J73" i="39"/>
  <c r="I73" i="39"/>
  <c r="H73" i="39"/>
  <c r="G73" i="39"/>
  <c r="F73" i="39"/>
  <c r="E73" i="39"/>
  <c r="D73" i="39"/>
  <c r="C73" i="39"/>
  <c r="B73" i="39"/>
  <c r="W72" i="39"/>
  <c r="V72" i="39"/>
  <c r="U72" i="39"/>
  <c r="T72" i="39"/>
  <c r="S72" i="39"/>
  <c r="R72" i="39"/>
  <c r="Q72" i="39"/>
  <c r="P72" i="39"/>
  <c r="O72" i="39"/>
  <c r="N72" i="39"/>
  <c r="M72" i="39"/>
  <c r="L72" i="39"/>
  <c r="K72" i="39"/>
  <c r="J72" i="39"/>
  <c r="I72" i="39"/>
  <c r="H72" i="39"/>
  <c r="G72" i="39"/>
  <c r="F72" i="39"/>
  <c r="E72" i="39"/>
  <c r="D72" i="39"/>
  <c r="C72" i="39"/>
  <c r="B72" i="39"/>
  <c r="W68" i="39"/>
  <c r="V68" i="39"/>
  <c r="U68" i="39"/>
  <c r="T68" i="39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W67" i="39"/>
  <c r="V67" i="39"/>
  <c r="U67" i="39"/>
  <c r="T67" i="39"/>
  <c r="S67" i="39"/>
  <c r="R67" i="39"/>
  <c r="Q67" i="39"/>
  <c r="P67" i="39"/>
  <c r="O67" i="39"/>
  <c r="N67" i="39"/>
  <c r="M67" i="39"/>
  <c r="L67" i="39"/>
  <c r="K67" i="39"/>
  <c r="J67" i="39"/>
  <c r="I67" i="39"/>
  <c r="H67" i="39"/>
  <c r="G67" i="39"/>
  <c r="F67" i="39"/>
  <c r="E67" i="39"/>
  <c r="D67" i="39"/>
  <c r="C67" i="39"/>
  <c r="B67" i="39"/>
  <c r="W66" i="39"/>
  <c r="V66" i="39"/>
  <c r="U66" i="39"/>
  <c r="T66" i="39"/>
  <c r="S66" i="39"/>
  <c r="R66" i="39"/>
  <c r="Q66" i="39"/>
  <c r="P66" i="39"/>
  <c r="O66" i="39"/>
  <c r="N66" i="39"/>
  <c r="M66" i="39"/>
  <c r="L66" i="39"/>
  <c r="K66" i="39"/>
  <c r="J66" i="39"/>
  <c r="I66" i="39"/>
  <c r="H66" i="39"/>
  <c r="G66" i="39"/>
  <c r="F66" i="39"/>
  <c r="E66" i="39"/>
  <c r="D66" i="39"/>
  <c r="C66" i="39"/>
  <c r="B66" i="39"/>
  <c r="W65" i="39"/>
  <c r="V65" i="39"/>
  <c r="U65" i="39"/>
  <c r="T65" i="39"/>
  <c r="S65" i="39"/>
  <c r="R65" i="39"/>
  <c r="Q65" i="39"/>
  <c r="P65" i="39"/>
  <c r="O65" i="39"/>
  <c r="N65" i="39"/>
  <c r="M65" i="39"/>
  <c r="L65" i="39"/>
  <c r="K65" i="39"/>
  <c r="J65" i="39"/>
  <c r="I65" i="39"/>
  <c r="H65" i="39"/>
  <c r="G65" i="39"/>
  <c r="F65" i="39"/>
  <c r="E65" i="39"/>
  <c r="D65" i="39"/>
  <c r="C65" i="39"/>
  <c r="B65" i="39"/>
  <c r="W64" i="39"/>
  <c r="V64" i="39"/>
  <c r="U64" i="39"/>
  <c r="T64" i="39"/>
  <c r="S64" i="39"/>
  <c r="R64" i="39"/>
  <c r="Q64" i="39"/>
  <c r="P64" i="39"/>
  <c r="O64" i="39"/>
  <c r="N64" i="39"/>
  <c r="M64" i="39"/>
  <c r="L64" i="39"/>
  <c r="K64" i="39"/>
  <c r="J64" i="39"/>
  <c r="I64" i="39"/>
  <c r="H64" i="39"/>
  <c r="G64" i="39"/>
  <c r="F64" i="39"/>
  <c r="E64" i="39"/>
  <c r="D64" i="39"/>
  <c r="C64" i="39"/>
  <c r="B64" i="39"/>
  <c r="S63" i="39"/>
  <c r="W62" i="39"/>
  <c r="V62" i="39"/>
  <c r="U62" i="39"/>
  <c r="T62" i="39"/>
  <c r="S62" i="39"/>
  <c r="R62" i="39"/>
  <c r="Q62" i="39"/>
  <c r="P62" i="39"/>
  <c r="O62" i="39"/>
  <c r="N62" i="39"/>
  <c r="M62" i="39"/>
  <c r="L62" i="39"/>
  <c r="K62" i="39"/>
  <c r="J62" i="39"/>
  <c r="I62" i="39"/>
  <c r="H62" i="39"/>
  <c r="G62" i="39"/>
  <c r="F62" i="39"/>
  <c r="E62" i="39"/>
  <c r="D62" i="39"/>
  <c r="C62" i="39"/>
  <c r="B62" i="39"/>
  <c r="W61" i="39"/>
  <c r="V61" i="39"/>
  <c r="U61" i="39"/>
  <c r="T61" i="39"/>
  <c r="S61" i="39"/>
  <c r="R61" i="39"/>
  <c r="Q61" i="39"/>
  <c r="P61" i="39"/>
  <c r="O61" i="39"/>
  <c r="N61" i="39"/>
  <c r="M61" i="39"/>
  <c r="L61" i="39"/>
  <c r="K61" i="39"/>
  <c r="J61" i="39"/>
  <c r="I61" i="39"/>
  <c r="H61" i="39"/>
  <c r="G61" i="39"/>
  <c r="F61" i="39"/>
  <c r="E61" i="39"/>
  <c r="D61" i="39"/>
  <c r="C61" i="39"/>
  <c r="B61" i="39"/>
  <c r="U60" i="39"/>
  <c r="D60" i="39"/>
  <c r="W59" i="39"/>
  <c r="V59" i="39"/>
  <c r="U59" i="39"/>
  <c r="T59" i="39"/>
  <c r="S59" i="39"/>
  <c r="R59" i="39"/>
  <c r="Q59" i="39"/>
  <c r="P59" i="39"/>
  <c r="O59" i="39"/>
  <c r="N59" i="39"/>
  <c r="M59" i="39"/>
  <c r="L59" i="39"/>
  <c r="K59" i="39"/>
  <c r="J59" i="39"/>
  <c r="I59" i="39"/>
  <c r="H59" i="39"/>
  <c r="G59" i="39"/>
  <c r="F59" i="39"/>
  <c r="E59" i="39"/>
  <c r="D59" i="39"/>
  <c r="C59" i="39"/>
  <c r="B59" i="39"/>
  <c r="W58" i="39"/>
  <c r="V58" i="39"/>
  <c r="V51" i="39" s="1"/>
  <c r="U58" i="39"/>
  <c r="T58" i="39"/>
  <c r="S58" i="39"/>
  <c r="R58" i="39"/>
  <c r="R51" i="39" s="1"/>
  <c r="Q58" i="39"/>
  <c r="P58" i="39"/>
  <c r="O58" i="39"/>
  <c r="N58" i="39"/>
  <c r="M58" i="39"/>
  <c r="L58" i="39"/>
  <c r="K58" i="39"/>
  <c r="J58" i="39"/>
  <c r="I58" i="39"/>
  <c r="H58" i="39"/>
  <c r="G58" i="39"/>
  <c r="F58" i="39"/>
  <c r="E58" i="39"/>
  <c r="D58" i="39"/>
  <c r="C58" i="39"/>
  <c r="B58" i="39"/>
  <c r="W57" i="39"/>
  <c r="G57" i="39"/>
  <c r="B57" i="39"/>
  <c r="W56" i="39"/>
  <c r="V56" i="39"/>
  <c r="U56" i="39"/>
  <c r="T56" i="39"/>
  <c r="S56" i="39"/>
  <c r="R56" i="39"/>
  <c r="Q56" i="39"/>
  <c r="P56" i="39"/>
  <c r="O56" i="39"/>
  <c r="N56" i="39"/>
  <c r="M56" i="39"/>
  <c r="L56" i="39"/>
  <c r="K56" i="39"/>
  <c r="J56" i="39"/>
  <c r="I56" i="39"/>
  <c r="H56" i="39"/>
  <c r="G56" i="39"/>
  <c r="F56" i="39"/>
  <c r="E56" i="39"/>
  <c r="D56" i="39"/>
  <c r="C56" i="39"/>
  <c r="B56" i="39"/>
  <c r="W55" i="39"/>
  <c r="V55" i="39"/>
  <c r="U55" i="39"/>
  <c r="T55" i="39"/>
  <c r="S55" i="39"/>
  <c r="R55" i="39"/>
  <c r="Q55" i="39"/>
  <c r="P55" i="39"/>
  <c r="O55" i="39"/>
  <c r="N55" i="39"/>
  <c r="M55" i="39"/>
  <c r="L55" i="39"/>
  <c r="K55" i="39"/>
  <c r="J55" i="39"/>
  <c r="I55" i="39"/>
  <c r="H55" i="39"/>
  <c r="G55" i="39"/>
  <c r="F55" i="39"/>
  <c r="E55" i="39"/>
  <c r="D55" i="39"/>
  <c r="C55" i="39"/>
  <c r="B55" i="39"/>
  <c r="W54" i="39"/>
  <c r="V54" i="39"/>
  <c r="U54" i="39"/>
  <c r="T54" i="39"/>
  <c r="S54" i="39"/>
  <c r="R54" i="39"/>
  <c r="Q54" i="39"/>
  <c r="P54" i="39"/>
  <c r="O54" i="39"/>
  <c r="N54" i="39"/>
  <c r="N51" i="39" s="1"/>
  <c r="M54" i="39"/>
  <c r="L54" i="39"/>
  <c r="K54" i="39"/>
  <c r="J54" i="39"/>
  <c r="I54" i="39"/>
  <c r="H54" i="39"/>
  <c r="G54" i="39"/>
  <c r="G51" i="39" s="1"/>
  <c r="F54" i="39"/>
  <c r="E54" i="39"/>
  <c r="D54" i="39"/>
  <c r="C54" i="39"/>
  <c r="B54" i="39"/>
  <c r="W53" i="39"/>
  <c r="V53" i="39"/>
  <c r="U53" i="39"/>
  <c r="T53" i="39"/>
  <c r="S53" i="39"/>
  <c r="R53" i="39"/>
  <c r="Q53" i="39"/>
  <c r="P53" i="39"/>
  <c r="O53" i="39"/>
  <c r="N53" i="39"/>
  <c r="M53" i="39"/>
  <c r="L53" i="39"/>
  <c r="K53" i="39"/>
  <c r="J53" i="39"/>
  <c r="I53" i="39"/>
  <c r="H53" i="39"/>
  <c r="G53" i="39"/>
  <c r="F53" i="39"/>
  <c r="E53" i="39"/>
  <c r="D53" i="39"/>
  <c r="C53" i="39"/>
  <c r="B53" i="39"/>
  <c r="B51" i="39" s="1"/>
  <c r="W52" i="39"/>
  <c r="V52" i="39"/>
  <c r="U52" i="39"/>
  <c r="T52" i="39"/>
  <c r="S52" i="39"/>
  <c r="R52" i="39"/>
  <c r="Q52" i="39"/>
  <c r="P52" i="39"/>
  <c r="O52" i="39"/>
  <c r="N52" i="39"/>
  <c r="M52" i="39"/>
  <c r="L52" i="39"/>
  <c r="K52" i="39"/>
  <c r="J52" i="39"/>
  <c r="I52" i="39"/>
  <c r="H52" i="39"/>
  <c r="G52" i="39"/>
  <c r="F52" i="39"/>
  <c r="F51" i="39" s="1"/>
  <c r="E52" i="39"/>
  <c r="D52" i="39"/>
  <c r="C52" i="39"/>
  <c r="B52" i="39"/>
  <c r="W27" i="39"/>
  <c r="W63" i="39" s="1"/>
  <c r="V27" i="39"/>
  <c r="V63" i="39" s="1"/>
  <c r="U27" i="39"/>
  <c r="T27" i="39"/>
  <c r="S27" i="39"/>
  <c r="R27" i="39"/>
  <c r="Q27" i="39"/>
  <c r="P27" i="39"/>
  <c r="O27" i="39"/>
  <c r="O63" i="39" s="1"/>
  <c r="N27" i="39"/>
  <c r="N63" i="39" s="1"/>
  <c r="M27" i="39"/>
  <c r="L27" i="39"/>
  <c r="K27" i="39"/>
  <c r="K63" i="39" s="1"/>
  <c r="J27" i="39"/>
  <c r="J80" i="39" s="1"/>
  <c r="I27" i="39"/>
  <c r="H27" i="39"/>
  <c r="G27" i="39"/>
  <c r="G63" i="39" s="1"/>
  <c r="F27" i="39"/>
  <c r="F63" i="39" s="1"/>
  <c r="E27" i="39"/>
  <c r="D27" i="39"/>
  <c r="C27" i="39"/>
  <c r="C63" i="39" s="1"/>
  <c r="B27" i="39"/>
  <c r="B80" i="39" s="1"/>
  <c r="W24" i="39"/>
  <c r="V24" i="39"/>
  <c r="U24" i="39"/>
  <c r="T24" i="39"/>
  <c r="T60" i="39" s="1"/>
  <c r="S24" i="39"/>
  <c r="R24" i="39"/>
  <c r="Q24" i="39"/>
  <c r="Q60" i="39" s="1"/>
  <c r="P24" i="39"/>
  <c r="O24" i="39"/>
  <c r="N24" i="39"/>
  <c r="M24" i="39"/>
  <c r="M60" i="39" s="1"/>
  <c r="L24" i="39"/>
  <c r="L60" i="39" s="1"/>
  <c r="K24" i="39"/>
  <c r="J24" i="39"/>
  <c r="I24" i="39"/>
  <c r="H24" i="39"/>
  <c r="G24" i="39"/>
  <c r="F24" i="39"/>
  <c r="E24" i="39"/>
  <c r="E60" i="39" s="1"/>
  <c r="D24" i="39"/>
  <c r="C24" i="39"/>
  <c r="B24" i="39"/>
  <c r="W16" i="39"/>
  <c r="V16" i="39"/>
  <c r="V78" i="39" s="1"/>
  <c r="U16" i="39"/>
  <c r="T16" i="39"/>
  <c r="S16" i="39"/>
  <c r="S57" i="39" s="1"/>
  <c r="R16" i="39"/>
  <c r="R57" i="39" s="1"/>
  <c r="Q16" i="39"/>
  <c r="P16" i="39"/>
  <c r="O16" i="39"/>
  <c r="O57" i="39" s="1"/>
  <c r="N16" i="39"/>
  <c r="N78" i="39" s="1"/>
  <c r="M16" i="39"/>
  <c r="M57" i="39" s="1"/>
  <c r="L16" i="39"/>
  <c r="K16" i="39"/>
  <c r="K57" i="39" s="1"/>
  <c r="J16" i="39"/>
  <c r="J57" i="39" s="1"/>
  <c r="I16" i="39"/>
  <c r="H16" i="39"/>
  <c r="G16" i="39"/>
  <c r="F16" i="39"/>
  <c r="E16" i="39"/>
  <c r="D16" i="39"/>
  <c r="C16" i="39"/>
  <c r="B16" i="39"/>
  <c r="A1" i="39"/>
  <c r="W83" i="38"/>
  <c r="V83" i="38"/>
  <c r="U83" i="38"/>
  <c r="T83" i="38"/>
  <c r="S83" i="38"/>
  <c r="R83" i="38"/>
  <c r="Q83" i="38"/>
  <c r="P83" i="38"/>
  <c r="O83" i="38"/>
  <c r="N83" i="38"/>
  <c r="M83" i="38"/>
  <c r="L83" i="38"/>
  <c r="K83" i="38"/>
  <c r="J83" i="38"/>
  <c r="I83" i="38"/>
  <c r="H83" i="38"/>
  <c r="G83" i="38"/>
  <c r="F83" i="38"/>
  <c r="E83" i="38"/>
  <c r="D83" i="38"/>
  <c r="C83" i="38"/>
  <c r="B83" i="38"/>
  <c r="W82" i="38"/>
  <c r="V82" i="38"/>
  <c r="U82" i="38"/>
  <c r="T82" i="38"/>
  <c r="S82" i="38"/>
  <c r="R82" i="38"/>
  <c r="Q82" i="38"/>
  <c r="P82" i="38"/>
  <c r="O82" i="38"/>
  <c r="N82" i="38"/>
  <c r="M82" i="38"/>
  <c r="L82" i="38"/>
  <c r="K82" i="38"/>
  <c r="J82" i="38"/>
  <c r="I82" i="38"/>
  <c r="H82" i="38"/>
  <c r="G82" i="38"/>
  <c r="F82" i="38"/>
  <c r="E82" i="38"/>
  <c r="D82" i="38"/>
  <c r="C82" i="38"/>
  <c r="B82" i="38"/>
  <c r="W81" i="38"/>
  <c r="V81" i="38"/>
  <c r="U81" i="38"/>
  <c r="T81" i="38"/>
  <c r="S81" i="38"/>
  <c r="R81" i="38"/>
  <c r="Q81" i="38"/>
  <c r="P81" i="38"/>
  <c r="O81" i="38"/>
  <c r="N81" i="38"/>
  <c r="M81" i="38"/>
  <c r="L81" i="38"/>
  <c r="K81" i="38"/>
  <c r="J81" i="38"/>
  <c r="I81" i="38"/>
  <c r="H81" i="38"/>
  <c r="G81" i="38"/>
  <c r="F81" i="38"/>
  <c r="E81" i="38"/>
  <c r="D81" i="38"/>
  <c r="C81" i="38"/>
  <c r="B81" i="38"/>
  <c r="W77" i="38"/>
  <c r="V77" i="38"/>
  <c r="U77" i="38"/>
  <c r="T77" i="38"/>
  <c r="S77" i="38"/>
  <c r="R77" i="38"/>
  <c r="Q77" i="38"/>
  <c r="P77" i="38"/>
  <c r="O77" i="38"/>
  <c r="N77" i="38"/>
  <c r="M77" i="38"/>
  <c r="L77" i="38"/>
  <c r="K77" i="38"/>
  <c r="J77" i="38"/>
  <c r="I77" i="38"/>
  <c r="H77" i="38"/>
  <c r="G77" i="38"/>
  <c r="F77" i="38"/>
  <c r="E77" i="38"/>
  <c r="D77" i="38"/>
  <c r="C77" i="38"/>
  <c r="B77" i="38"/>
  <c r="W76" i="38"/>
  <c r="V76" i="38"/>
  <c r="U76" i="38"/>
  <c r="T76" i="38"/>
  <c r="S76" i="38"/>
  <c r="R76" i="38"/>
  <c r="Q76" i="38"/>
  <c r="P76" i="38"/>
  <c r="O76" i="38"/>
  <c r="N76" i="38"/>
  <c r="M76" i="38"/>
  <c r="L76" i="38"/>
  <c r="K76" i="38"/>
  <c r="J76" i="38"/>
  <c r="I76" i="38"/>
  <c r="H76" i="38"/>
  <c r="G76" i="38"/>
  <c r="F76" i="38"/>
  <c r="E76" i="38"/>
  <c r="D76" i="38"/>
  <c r="C76" i="38"/>
  <c r="B76" i="38"/>
  <c r="W75" i="38"/>
  <c r="V75" i="38"/>
  <c r="U75" i="38"/>
  <c r="T75" i="38"/>
  <c r="S75" i="38"/>
  <c r="R75" i="38"/>
  <c r="Q75" i="38"/>
  <c r="P75" i="38"/>
  <c r="O75" i="38"/>
  <c r="N75" i="38"/>
  <c r="M75" i="38"/>
  <c r="L75" i="38"/>
  <c r="K75" i="38"/>
  <c r="J75" i="38"/>
  <c r="I75" i="38"/>
  <c r="H75" i="38"/>
  <c r="G75" i="38"/>
  <c r="F75" i="38"/>
  <c r="E75" i="38"/>
  <c r="D75" i="38"/>
  <c r="C75" i="38"/>
  <c r="B75" i="38"/>
  <c r="W74" i="38"/>
  <c r="V74" i="38"/>
  <c r="U74" i="38"/>
  <c r="T74" i="38"/>
  <c r="S74" i="38"/>
  <c r="R74" i="38"/>
  <c r="Q74" i="38"/>
  <c r="P74" i="38"/>
  <c r="O74" i="38"/>
  <c r="N74" i="38"/>
  <c r="M74" i="38"/>
  <c r="L74" i="38"/>
  <c r="K74" i="38"/>
  <c r="J74" i="38"/>
  <c r="I74" i="38"/>
  <c r="H74" i="38"/>
  <c r="G74" i="38"/>
  <c r="F74" i="38"/>
  <c r="E74" i="38"/>
  <c r="D74" i="38"/>
  <c r="C74" i="38"/>
  <c r="B74" i="38"/>
  <c r="W73" i="38"/>
  <c r="V73" i="38"/>
  <c r="U73" i="38"/>
  <c r="T73" i="38"/>
  <c r="S73" i="38"/>
  <c r="R73" i="38"/>
  <c r="Q73" i="38"/>
  <c r="P73" i="38"/>
  <c r="O73" i="38"/>
  <c r="N73" i="38"/>
  <c r="M73" i="38"/>
  <c r="L73" i="38"/>
  <c r="K73" i="38"/>
  <c r="J73" i="38"/>
  <c r="I73" i="38"/>
  <c r="H73" i="38"/>
  <c r="G73" i="38"/>
  <c r="F73" i="38"/>
  <c r="E73" i="38"/>
  <c r="D73" i="38"/>
  <c r="C73" i="38"/>
  <c r="B73" i="38"/>
  <c r="W72" i="38"/>
  <c r="V72" i="38"/>
  <c r="U72" i="38"/>
  <c r="T72" i="38"/>
  <c r="S72" i="38"/>
  <c r="R72" i="38"/>
  <c r="Q72" i="38"/>
  <c r="P72" i="38"/>
  <c r="O72" i="38"/>
  <c r="N72" i="38"/>
  <c r="M72" i="38"/>
  <c r="L72" i="38"/>
  <c r="K72" i="38"/>
  <c r="J72" i="38"/>
  <c r="I72" i="38"/>
  <c r="H72" i="38"/>
  <c r="G72" i="38"/>
  <c r="F72" i="38"/>
  <c r="E72" i="38"/>
  <c r="D72" i="38"/>
  <c r="C72" i="38"/>
  <c r="B72" i="38"/>
  <c r="W68" i="38"/>
  <c r="V68" i="38"/>
  <c r="U68" i="38"/>
  <c r="T68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W67" i="38"/>
  <c r="V67" i="38"/>
  <c r="U67" i="38"/>
  <c r="T67" i="38"/>
  <c r="S67" i="38"/>
  <c r="R67" i="38"/>
  <c r="Q67" i="38"/>
  <c r="P67" i="38"/>
  <c r="O67" i="38"/>
  <c r="N67" i="38"/>
  <c r="M67" i="38"/>
  <c r="L67" i="38"/>
  <c r="K67" i="38"/>
  <c r="J67" i="38"/>
  <c r="I67" i="38"/>
  <c r="H67" i="38"/>
  <c r="G67" i="38"/>
  <c r="F67" i="38"/>
  <c r="E67" i="38"/>
  <c r="D67" i="38"/>
  <c r="C67" i="38"/>
  <c r="B67" i="38"/>
  <c r="W66" i="38"/>
  <c r="V66" i="38"/>
  <c r="U66" i="38"/>
  <c r="T66" i="38"/>
  <c r="S66" i="38"/>
  <c r="R66" i="38"/>
  <c r="Q66" i="38"/>
  <c r="P66" i="38"/>
  <c r="O66" i="38"/>
  <c r="N66" i="38"/>
  <c r="M66" i="38"/>
  <c r="L66" i="38"/>
  <c r="K66" i="38"/>
  <c r="J66" i="38"/>
  <c r="I66" i="38"/>
  <c r="H66" i="38"/>
  <c r="G66" i="38"/>
  <c r="F66" i="38"/>
  <c r="E66" i="38"/>
  <c r="D66" i="38"/>
  <c r="C66" i="38"/>
  <c r="B66" i="38"/>
  <c r="W65" i="38"/>
  <c r="V65" i="38"/>
  <c r="U65" i="38"/>
  <c r="T65" i="38"/>
  <c r="S65" i="38"/>
  <c r="R65" i="38"/>
  <c r="Q65" i="38"/>
  <c r="P65" i="38"/>
  <c r="O65" i="38"/>
  <c r="N65" i="38"/>
  <c r="M65" i="38"/>
  <c r="L65" i="38"/>
  <c r="K65" i="38"/>
  <c r="J65" i="38"/>
  <c r="I65" i="38"/>
  <c r="H65" i="38"/>
  <c r="G65" i="38"/>
  <c r="F65" i="38"/>
  <c r="E65" i="38"/>
  <c r="D65" i="38"/>
  <c r="C65" i="38"/>
  <c r="B65" i="38"/>
  <c r="W64" i="38"/>
  <c r="V64" i="38"/>
  <c r="U64" i="38"/>
  <c r="T64" i="38"/>
  <c r="S64" i="38"/>
  <c r="R64" i="38"/>
  <c r="Q64" i="38"/>
  <c r="P64" i="38"/>
  <c r="O64" i="38"/>
  <c r="N64" i="38"/>
  <c r="M64" i="38"/>
  <c r="L64" i="38"/>
  <c r="K64" i="38"/>
  <c r="J64" i="38"/>
  <c r="I64" i="38"/>
  <c r="H64" i="38"/>
  <c r="G64" i="38"/>
  <c r="F64" i="38"/>
  <c r="E64" i="38"/>
  <c r="D64" i="38"/>
  <c r="C64" i="38"/>
  <c r="B64" i="38"/>
  <c r="O63" i="38"/>
  <c r="L63" i="38"/>
  <c r="K63" i="38"/>
  <c r="J63" i="38"/>
  <c r="G63" i="38"/>
  <c r="D63" i="38"/>
  <c r="B63" i="38"/>
  <c r="W62" i="38"/>
  <c r="V62" i="38"/>
  <c r="U62" i="38"/>
  <c r="T62" i="38"/>
  <c r="S62" i="38"/>
  <c r="R62" i="38"/>
  <c r="Q62" i="38"/>
  <c r="P62" i="38"/>
  <c r="O62" i="38"/>
  <c r="N62" i="38"/>
  <c r="M62" i="38"/>
  <c r="L62" i="38"/>
  <c r="K62" i="38"/>
  <c r="J62" i="38"/>
  <c r="I62" i="38"/>
  <c r="H62" i="38"/>
  <c r="G62" i="38"/>
  <c r="F62" i="38"/>
  <c r="E62" i="38"/>
  <c r="D62" i="38"/>
  <c r="C62" i="38"/>
  <c r="B62" i="38"/>
  <c r="W61" i="38"/>
  <c r="V61" i="38"/>
  <c r="U61" i="38"/>
  <c r="T61" i="38"/>
  <c r="S61" i="38"/>
  <c r="R61" i="38"/>
  <c r="Q61" i="38"/>
  <c r="P61" i="38"/>
  <c r="O61" i="38"/>
  <c r="N61" i="38"/>
  <c r="M61" i="38"/>
  <c r="L61" i="38"/>
  <c r="K61" i="38"/>
  <c r="J61" i="38"/>
  <c r="I61" i="38"/>
  <c r="H61" i="38"/>
  <c r="G61" i="38"/>
  <c r="F61" i="38"/>
  <c r="E61" i="38"/>
  <c r="D61" i="38"/>
  <c r="C61" i="38"/>
  <c r="B61" i="38"/>
  <c r="I60" i="38"/>
  <c r="E60" i="38"/>
  <c r="D60" i="38"/>
  <c r="W59" i="38"/>
  <c r="V59" i="38"/>
  <c r="U59" i="38"/>
  <c r="T59" i="38"/>
  <c r="S59" i="38"/>
  <c r="R59" i="38"/>
  <c r="Q59" i="38"/>
  <c r="P59" i="38"/>
  <c r="O59" i="38"/>
  <c r="N59" i="38"/>
  <c r="M59" i="38"/>
  <c r="L59" i="38"/>
  <c r="K59" i="38"/>
  <c r="J59" i="38"/>
  <c r="I59" i="38"/>
  <c r="H59" i="38"/>
  <c r="G59" i="38"/>
  <c r="F59" i="38"/>
  <c r="E59" i="38"/>
  <c r="D59" i="38"/>
  <c r="C59" i="38"/>
  <c r="B59" i="38"/>
  <c r="W58" i="38"/>
  <c r="V58" i="38"/>
  <c r="U58" i="38"/>
  <c r="T58" i="38"/>
  <c r="S58" i="38"/>
  <c r="R58" i="38"/>
  <c r="Q58" i="38"/>
  <c r="P58" i="38"/>
  <c r="O58" i="38"/>
  <c r="N58" i="38"/>
  <c r="M58" i="38"/>
  <c r="L58" i="38"/>
  <c r="K58" i="38"/>
  <c r="J58" i="38"/>
  <c r="I58" i="38"/>
  <c r="H58" i="38"/>
  <c r="G58" i="38"/>
  <c r="F58" i="38"/>
  <c r="E58" i="38"/>
  <c r="D58" i="38"/>
  <c r="C58" i="38"/>
  <c r="B58" i="38"/>
  <c r="F57" i="38"/>
  <c r="C57" i="38"/>
  <c r="W56" i="38"/>
  <c r="V56" i="38"/>
  <c r="U56" i="38"/>
  <c r="T56" i="38"/>
  <c r="S56" i="38"/>
  <c r="R56" i="38"/>
  <c r="Q56" i="38"/>
  <c r="P56" i="38"/>
  <c r="O56" i="38"/>
  <c r="N56" i="38"/>
  <c r="M56" i="38"/>
  <c r="L56" i="38"/>
  <c r="K56" i="38"/>
  <c r="J56" i="38"/>
  <c r="I56" i="38"/>
  <c r="H56" i="38"/>
  <c r="G56" i="38"/>
  <c r="F56" i="38"/>
  <c r="E56" i="38"/>
  <c r="D56" i="38"/>
  <c r="C56" i="38"/>
  <c r="B56" i="38"/>
  <c r="W55" i="38"/>
  <c r="V55" i="38"/>
  <c r="U55" i="38"/>
  <c r="T55" i="38"/>
  <c r="S55" i="38"/>
  <c r="R55" i="38"/>
  <c r="Q55" i="38"/>
  <c r="P55" i="38"/>
  <c r="O55" i="38"/>
  <c r="O51" i="38" s="1"/>
  <c r="N55" i="38"/>
  <c r="M55" i="38"/>
  <c r="L55" i="38"/>
  <c r="K55" i="38"/>
  <c r="J55" i="38"/>
  <c r="I55" i="38"/>
  <c r="H55" i="38"/>
  <c r="G55" i="38"/>
  <c r="F55" i="38"/>
  <c r="E55" i="38"/>
  <c r="D55" i="38"/>
  <c r="C55" i="38"/>
  <c r="B55" i="38"/>
  <c r="W54" i="38"/>
  <c r="V54" i="38"/>
  <c r="U54" i="38"/>
  <c r="T54" i="38"/>
  <c r="S54" i="38"/>
  <c r="R54" i="38"/>
  <c r="Q54" i="38"/>
  <c r="P54" i="38"/>
  <c r="O54" i="38"/>
  <c r="N54" i="38"/>
  <c r="M54" i="38"/>
  <c r="L54" i="38"/>
  <c r="K54" i="38"/>
  <c r="J54" i="38"/>
  <c r="I54" i="38"/>
  <c r="H54" i="38"/>
  <c r="G54" i="38"/>
  <c r="F54" i="38"/>
  <c r="E54" i="38"/>
  <c r="D54" i="38"/>
  <c r="C54" i="38"/>
  <c r="C51" i="38" s="1"/>
  <c r="B54" i="38"/>
  <c r="B51" i="38" s="1"/>
  <c r="W53" i="38"/>
  <c r="V53" i="38"/>
  <c r="U53" i="38"/>
  <c r="T53" i="38"/>
  <c r="S53" i="38"/>
  <c r="R53" i="38"/>
  <c r="Q53" i="38"/>
  <c r="P53" i="38"/>
  <c r="O53" i="38"/>
  <c r="N53" i="38"/>
  <c r="M53" i="38"/>
  <c r="L53" i="38"/>
  <c r="K53" i="38"/>
  <c r="J53" i="38"/>
  <c r="I53" i="38"/>
  <c r="H53" i="38"/>
  <c r="G53" i="38"/>
  <c r="G51" i="38" s="1"/>
  <c r="F53" i="38"/>
  <c r="E53" i="38"/>
  <c r="D53" i="38"/>
  <c r="C53" i="38"/>
  <c r="B53" i="38"/>
  <c r="W52" i="38"/>
  <c r="V52" i="38"/>
  <c r="U52" i="38"/>
  <c r="T52" i="38"/>
  <c r="S52" i="38"/>
  <c r="S51" i="38" s="1"/>
  <c r="R52" i="38"/>
  <c r="R51" i="38" s="1"/>
  <c r="Q52" i="38"/>
  <c r="P52" i="38"/>
  <c r="O52" i="38"/>
  <c r="N52" i="38"/>
  <c r="M52" i="38"/>
  <c r="L52" i="38"/>
  <c r="K52" i="38"/>
  <c r="J52" i="38"/>
  <c r="I52" i="38"/>
  <c r="H52" i="38"/>
  <c r="G52" i="38"/>
  <c r="F52" i="38"/>
  <c r="E52" i="38"/>
  <c r="D52" i="38"/>
  <c r="C52" i="38"/>
  <c r="B52" i="38"/>
  <c r="W51" i="38"/>
  <c r="K51" i="38"/>
  <c r="W27" i="38"/>
  <c r="W63" i="38" s="1"/>
  <c r="V27" i="38"/>
  <c r="V63" i="38" s="1"/>
  <c r="U27" i="38"/>
  <c r="U63" i="38" s="1"/>
  <c r="T27" i="38"/>
  <c r="T63" i="38" s="1"/>
  <c r="S27" i="38"/>
  <c r="S63" i="38" s="1"/>
  <c r="R27" i="38"/>
  <c r="R63" i="38" s="1"/>
  <c r="Q27" i="38"/>
  <c r="P27" i="38"/>
  <c r="O27" i="38"/>
  <c r="N27" i="38"/>
  <c r="N63" i="38" s="1"/>
  <c r="M27" i="38"/>
  <c r="M63" i="38" s="1"/>
  <c r="L27" i="38"/>
  <c r="K27" i="38"/>
  <c r="J27" i="38"/>
  <c r="J80" i="38" s="1"/>
  <c r="I27" i="38"/>
  <c r="I63" i="38" s="1"/>
  <c r="H27" i="38"/>
  <c r="G27" i="38"/>
  <c r="F27" i="38"/>
  <c r="F80" i="38" s="1"/>
  <c r="E27" i="38"/>
  <c r="E80" i="38" s="1"/>
  <c r="D27" i="38"/>
  <c r="D80" i="38" s="1"/>
  <c r="C27" i="38"/>
  <c r="C63" i="38" s="1"/>
  <c r="B27" i="38"/>
  <c r="B80" i="38" s="1"/>
  <c r="W24" i="38"/>
  <c r="W60" i="38" s="1"/>
  <c r="V24" i="38"/>
  <c r="U24" i="38"/>
  <c r="U60" i="38" s="1"/>
  <c r="T24" i="38"/>
  <c r="T79" i="38" s="1"/>
  <c r="S24" i="38"/>
  <c r="S79" i="38" s="1"/>
  <c r="R24" i="38"/>
  <c r="Q24" i="38"/>
  <c r="Q60" i="38" s="1"/>
  <c r="P24" i="38"/>
  <c r="P60" i="38" s="1"/>
  <c r="O24" i="38"/>
  <c r="O60" i="38" s="1"/>
  <c r="N24" i="38"/>
  <c r="M24" i="38"/>
  <c r="M60" i="38" s="1"/>
  <c r="L24" i="38"/>
  <c r="L60" i="38" s="1"/>
  <c r="K24" i="38"/>
  <c r="J24" i="38"/>
  <c r="I24" i="38"/>
  <c r="H24" i="38"/>
  <c r="G24" i="38"/>
  <c r="F24" i="38"/>
  <c r="E24" i="38"/>
  <c r="D24" i="38"/>
  <c r="D79" i="38" s="1"/>
  <c r="C24" i="38"/>
  <c r="C79" i="38" s="1"/>
  <c r="B24" i="38"/>
  <c r="B60" i="38" s="1"/>
  <c r="W16" i="38"/>
  <c r="W57" i="38" s="1"/>
  <c r="V16" i="38"/>
  <c r="V78" i="38" s="1"/>
  <c r="U16" i="38"/>
  <c r="U57" i="38" s="1"/>
  <c r="T16" i="38"/>
  <c r="S16" i="38"/>
  <c r="S57" i="38" s="1"/>
  <c r="R16" i="38"/>
  <c r="R78" i="38" s="1"/>
  <c r="Q16" i="38"/>
  <c r="Q78" i="38" s="1"/>
  <c r="P16" i="38"/>
  <c r="P78" i="38" s="1"/>
  <c r="O16" i="38"/>
  <c r="O57" i="38" s="1"/>
  <c r="N16" i="38"/>
  <c r="N78" i="38" s="1"/>
  <c r="M16" i="38"/>
  <c r="M57" i="38" s="1"/>
  <c r="L16" i="38"/>
  <c r="K16" i="38"/>
  <c r="K57" i="38" s="1"/>
  <c r="J16" i="38"/>
  <c r="J57" i="38" s="1"/>
  <c r="I16" i="38"/>
  <c r="I78" i="38" s="1"/>
  <c r="H16" i="38"/>
  <c r="H57" i="38" s="1"/>
  <c r="G16" i="38"/>
  <c r="G57" i="38" s="1"/>
  <c r="F16" i="38"/>
  <c r="E16" i="38"/>
  <c r="D16" i="38"/>
  <c r="C16" i="38"/>
  <c r="B16" i="38"/>
  <c r="B57" i="38" s="1"/>
  <c r="A1" i="38"/>
  <c r="W83" i="37"/>
  <c r="V83" i="37"/>
  <c r="U83" i="37"/>
  <c r="T83" i="37"/>
  <c r="S83" i="37"/>
  <c r="R83" i="37"/>
  <c r="Q83" i="37"/>
  <c r="P83" i="37"/>
  <c r="O83" i="37"/>
  <c r="N83" i="37"/>
  <c r="M83" i="37"/>
  <c r="L83" i="37"/>
  <c r="K83" i="37"/>
  <c r="J83" i="37"/>
  <c r="I83" i="37"/>
  <c r="H83" i="37"/>
  <c r="G83" i="37"/>
  <c r="F83" i="37"/>
  <c r="E83" i="37"/>
  <c r="D83" i="37"/>
  <c r="C83" i="37"/>
  <c r="B83" i="37"/>
  <c r="W82" i="37"/>
  <c r="V82" i="37"/>
  <c r="U82" i="37"/>
  <c r="T82" i="37"/>
  <c r="S82" i="37"/>
  <c r="R82" i="37"/>
  <c r="Q82" i="37"/>
  <c r="P82" i="37"/>
  <c r="O82" i="37"/>
  <c r="N82" i="37"/>
  <c r="M82" i="37"/>
  <c r="L82" i="37"/>
  <c r="K82" i="37"/>
  <c r="J82" i="37"/>
  <c r="I82" i="37"/>
  <c r="H82" i="37"/>
  <c r="G82" i="37"/>
  <c r="F82" i="37"/>
  <c r="E82" i="37"/>
  <c r="D82" i="37"/>
  <c r="C82" i="37"/>
  <c r="B82" i="37"/>
  <c r="W81" i="37"/>
  <c r="V81" i="37"/>
  <c r="U81" i="37"/>
  <c r="T81" i="37"/>
  <c r="S81" i="37"/>
  <c r="R81" i="37"/>
  <c r="Q81" i="37"/>
  <c r="P81" i="37"/>
  <c r="O81" i="37"/>
  <c r="N81" i="37"/>
  <c r="M81" i="37"/>
  <c r="L81" i="37"/>
  <c r="K81" i="37"/>
  <c r="J81" i="37"/>
  <c r="I81" i="37"/>
  <c r="H81" i="37"/>
  <c r="G81" i="37"/>
  <c r="F81" i="37"/>
  <c r="E81" i="37"/>
  <c r="D81" i="37"/>
  <c r="C81" i="37"/>
  <c r="B81" i="37"/>
  <c r="F80" i="37"/>
  <c r="E80" i="37"/>
  <c r="T79" i="37"/>
  <c r="S79" i="37"/>
  <c r="K79" i="37"/>
  <c r="C79" i="37"/>
  <c r="W77" i="37"/>
  <c r="V77" i="37"/>
  <c r="U77" i="37"/>
  <c r="T77" i="37"/>
  <c r="S77" i="37"/>
  <c r="R77" i="37"/>
  <c r="Q77" i="37"/>
  <c r="P77" i="37"/>
  <c r="O77" i="37"/>
  <c r="N77" i="37"/>
  <c r="M77" i="37"/>
  <c r="L77" i="37"/>
  <c r="K77" i="37"/>
  <c r="J77" i="37"/>
  <c r="I77" i="37"/>
  <c r="H77" i="37"/>
  <c r="G77" i="37"/>
  <c r="F77" i="37"/>
  <c r="E77" i="37"/>
  <c r="D77" i="37"/>
  <c r="C77" i="37"/>
  <c r="B77" i="37"/>
  <c r="W76" i="37"/>
  <c r="V76" i="37"/>
  <c r="U76" i="37"/>
  <c r="T76" i="37"/>
  <c r="S76" i="37"/>
  <c r="R76" i="37"/>
  <c r="Q76" i="37"/>
  <c r="P76" i="37"/>
  <c r="O76" i="37"/>
  <c r="N76" i="37"/>
  <c r="M76" i="37"/>
  <c r="L76" i="37"/>
  <c r="K76" i="37"/>
  <c r="J76" i="37"/>
  <c r="I76" i="37"/>
  <c r="H76" i="37"/>
  <c r="G76" i="37"/>
  <c r="F76" i="37"/>
  <c r="E76" i="37"/>
  <c r="D76" i="37"/>
  <c r="C76" i="37"/>
  <c r="B76" i="37"/>
  <c r="W75" i="37"/>
  <c r="V75" i="37"/>
  <c r="U75" i="37"/>
  <c r="T75" i="37"/>
  <c r="S75" i="37"/>
  <c r="R75" i="37"/>
  <c r="Q75" i="37"/>
  <c r="P75" i="37"/>
  <c r="O75" i="37"/>
  <c r="N75" i="37"/>
  <c r="M75" i="37"/>
  <c r="L75" i="37"/>
  <c r="K75" i="37"/>
  <c r="J75" i="37"/>
  <c r="I75" i="37"/>
  <c r="H75" i="37"/>
  <c r="G75" i="37"/>
  <c r="F75" i="37"/>
  <c r="E75" i="37"/>
  <c r="D75" i="37"/>
  <c r="C75" i="37"/>
  <c r="B75" i="37"/>
  <c r="W74" i="37"/>
  <c r="V74" i="37"/>
  <c r="U74" i="37"/>
  <c r="T74" i="37"/>
  <c r="S74" i="37"/>
  <c r="R74" i="37"/>
  <c r="Q74" i="37"/>
  <c r="P74" i="37"/>
  <c r="O74" i="37"/>
  <c r="N74" i="37"/>
  <c r="M74" i="37"/>
  <c r="L74" i="37"/>
  <c r="K74" i="37"/>
  <c r="J74" i="37"/>
  <c r="I74" i="37"/>
  <c r="H74" i="37"/>
  <c r="G74" i="37"/>
  <c r="F74" i="37"/>
  <c r="E74" i="37"/>
  <c r="D74" i="37"/>
  <c r="C74" i="37"/>
  <c r="B74" i="37"/>
  <c r="W73" i="37"/>
  <c r="V73" i="37"/>
  <c r="U73" i="37"/>
  <c r="T73" i="37"/>
  <c r="S73" i="37"/>
  <c r="R73" i="37"/>
  <c r="Q73" i="37"/>
  <c r="P73" i="37"/>
  <c r="O73" i="37"/>
  <c r="N73" i="37"/>
  <c r="M73" i="37"/>
  <c r="L73" i="37"/>
  <c r="K73" i="37"/>
  <c r="J73" i="37"/>
  <c r="I73" i="37"/>
  <c r="H73" i="37"/>
  <c r="G73" i="37"/>
  <c r="F73" i="37"/>
  <c r="E73" i="37"/>
  <c r="D73" i="37"/>
  <c r="C73" i="37"/>
  <c r="B73" i="37"/>
  <c r="W68" i="37"/>
  <c r="V68" i="37"/>
  <c r="U68" i="37"/>
  <c r="T68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W67" i="37"/>
  <c r="V67" i="37"/>
  <c r="U67" i="37"/>
  <c r="T67" i="37"/>
  <c r="S67" i="37"/>
  <c r="R67" i="37"/>
  <c r="Q67" i="37"/>
  <c r="P67" i="37"/>
  <c r="O67" i="37"/>
  <c r="N67" i="37"/>
  <c r="M67" i="37"/>
  <c r="L67" i="37"/>
  <c r="K67" i="37"/>
  <c r="J67" i="37"/>
  <c r="I67" i="37"/>
  <c r="H67" i="37"/>
  <c r="G67" i="37"/>
  <c r="F67" i="37"/>
  <c r="E67" i="37"/>
  <c r="D67" i="37"/>
  <c r="C67" i="37"/>
  <c r="B67" i="37"/>
  <c r="W66" i="37"/>
  <c r="V66" i="37"/>
  <c r="U66" i="37"/>
  <c r="T66" i="37"/>
  <c r="S66" i="37"/>
  <c r="R66" i="37"/>
  <c r="Q66" i="37"/>
  <c r="P66" i="37"/>
  <c r="O66" i="37"/>
  <c r="N66" i="37"/>
  <c r="M66" i="37"/>
  <c r="L66" i="37"/>
  <c r="K66" i="37"/>
  <c r="J66" i="37"/>
  <c r="I66" i="37"/>
  <c r="H66" i="37"/>
  <c r="G66" i="37"/>
  <c r="F66" i="37"/>
  <c r="E66" i="37"/>
  <c r="D66" i="37"/>
  <c r="C66" i="37"/>
  <c r="B66" i="37"/>
  <c r="W65" i="37"/>
  <c r="V65" i="37"/>
  <c r="U65" i="37"/>
  <c r="T65" i="37"/>
  <c r="S65" i="37"/>
  <c r="R65" i="37"/>
  <c r="Q65" i="37"/>
  <c r="P65" i="37"/>
  <c r="O65" i="37"/>
  <c r="N65" i="37"/>
  <c r="M65" i="37"/>
  <c r="L65" i="37"/>
  <c r="K65" i="37"/>
  <c r="J65" i="37"/>
  <c r="I65" i="37"/>
  <c r="H65" i="37"/>
  <c r="G65" i="37"/>
  <c r="F65" i="37"/>
  <c r="E65" i="37"/>
  <c r="D65" i="37"/>
  <c r="C65" i="37"/>
  <c r="B65" i="37"/>
  <c r="W64" i="37"/>
  <c r="V64" i="37"/>
  <c r="U64" i="37"/>
  <c r="T64" i="37"/>
  <c r="S64" i="37"/>
  <c r="R64" i="37"/>
  <c r="Q64" i="37"/>
  <c r="P64" i="37"/>
  <c r="O64" i="37"/>
  <c r="N64" i="37"/>
  <c r="M64" i="37"/>
  <c r="L64" i="37"/>
  <c r="K64" i="37"/>
  <c r="J64" i="37"/>
  <c r="I64" i="37"/>
  <c r="H64" i="37"/>
  <c r="G64" i="37"/>
  <c r="F64" i="37"/>
  <c r="E64" i="37"/>
  <c r="D64" i="37"/>
  <c r="C64" i="37"/>
  <c r="B64" i="37"/>
  <c r="K63" i="37"/>
  <c r="J63" i="37"/>
  <c r="I63" i="37"/>
  <c r="F63" i="37"/>
  <c r="C63" i="37"/>
  <c r="B63" i="37"/>
  <c r="W62" i="37"/>
  <c r="V62" i="37"/>
  <c r="U62" i="37"/>
  <c r="T62" i="37"/>
  <c r="S62" i="37"/>
  <c r="R62" i="37"/>
  <c r="Q62" i="37"/>
  <c r="P62" i="37"/>
  <c r="O62" i="37"/>
  <c r="N62" i="37"/>
  <c r="M62" i="37"/>
  <c r="L62" i="37"/>
  <c r="K62" i="37"/>
  <c r="J62" i="37"/>
  <c r="I62" i="37"/>
  <c r="H62" i="37"/>
  <c r="G62" i="37"/>
  <c r="F62" i="37"/>
  <c r="E62" i="37"/>
  <c r="D62" i="37"/>
  <c r="C62" i="37"/>
  <c r="B62" i="37"/>
  <c r="W61" i="37"/>
  <c r="V61" i="37"/>
  <c r="U61" i="37"/>
  <c r="T61" i="37"/>
  <c r="S61" i="37"/>
  <c r="R61" i="37"/>
  <c r="Q61" i="37"/>
  <c r="P61" i="37"/>
  <c r="O61" i="37"/>
  <c r="N61" i="37"/>
  <c r="M61" i="37"/>
  <c r="L61" i="37"/>
  <c r="K61" i="37"/>
  <c r="J61" i="37"/>
  <c r="I61" i="37"/>
  <c r="H61" i="37"/>
  <c r="G61" i="37"/>
  <c r="F61" i="37"/>
  <c r="E61" i="37"/>
  <c r="D61" i="37"/>
  <c r="C61" i="37"/>
  <c r="B61" i="37"/>
  <c r="D60" i="37"/>
  <c r="C60" i="37"/>
  <c r="W59" i="37"/>
  <c r="V59" i="37"/>
  <c r="U59" i="37"/>
  <c r="T59" i="37"/>
  <c r="S59" i="37"/>
  <c r="R59" i="37"/>
  <c r="Q59" i="37"/>
  <c r="P59" i="37"/>
  <c r="O59" i="37"/>
  <c r="N59" i="37"/>
  <c r="M59" i="37"/>
  <c r="L59" i="37"/>
  <c r="K59" i="37"/>
  <c r="J59" i="37"/>
  <c r="I59" i="37"/>
  <c r="H59" i="37"/>
  <c r="G59" i="37"/>
  <c r="F59" i="37"/>
  <c r="E59" i="37"/>
  <c r="D59" i="37"/>
  <c r="C59" i="37"/>
  <c r="B59" i="37"/>
  <c r="W58" i="37"/>
  <c r="V58" i="37"/>
  <c r="U58" i="37"/>
  <c r="T58" i="37"/>
  <c r="S58" i="37"/>
  <c r="R58" i="37"/>
  <c r="Q58" i="37"/>
  <c r="P58" i="37"/>
  <c r="O58" i="37"/>
  <c r="N58" i="37"/>
  <c r="M58" i="37"/>
  <c r="L58" i="37"/>
  <c r="K58" i="37"/>
  <c r="J58" i="37"/>
  <c r="I58" i="37"/>
  <c r="H58" i="37"/>
  <c r="G58" i="37"/>
  <c r="F58" i="37"/>
  <c r="E58" i="37"/>
  <c r="D58" i="37"/>
  <c r="C58" i="37"/>
  <c r="B58" i="37"/>
  <c r="W57" i="37"/>
  <c r="W56" i="37"/>
  <c r="V56" i="37"/>
  <c r="U56" i="37"/>
  <c r="T56" i="37"/>
  <c r="S56" i="37"/>
  <c r="R56" i="37"/>
  <c r="Q56" i="37"/>
  <c r="P56" i="37"/>
  <c r="O56" i="37"/>
  <c r="N56" i="37"/>
  <c r="M56" i="37"/>
  <c r="L56" i="37"/>
  <c r="K56" i="37"/>
  <c r="J56" i="37"/>
  <c r="I56" i="37"/>
  <c r="H56" i="37"/>
  <c r="G56" i="37"/>
  <c r="F56" i="37"/>
  <c r="E56" i="37"/>
  <c r="D56" i="37"/>
  <c r="C56" i="37"/>
  <c r="B56" i="37"/>
  <c r="W55" i="37"/>
  <c r="V55" i="37"/>
  <c r="U55" i="37"/>
  <c r="T55" i="37"/>
  <c r="S55" i="37"/>
  <c r="R55" i="37"/>
  <c r="Q55" i="37"/>
  <c r="P55" i="37"/>
  <c r="O55" i="37"/>
  <c r="N55" i="37"/>
  <c r="M55" i="37"/>
  <c r="L55" i="37"/>
  <c r="K55" i="37"/>
  <c r="J55" i="37"/>
  <c r="J51" i="37" s="1"/>
  <c r="I55" i="37"/>
  <c r="H55" i="37"/>
  <c r="G55" i="37"/>
  <c r="F55" i="37"/>
  <c r="E55" i="37"/>
  <c r="D55" i="37"/>
  <c r="C55" i="37"/>
  <c r="B55" i="37"/>
  <c r="W54" i="37"/>
  <c r="V54" i="37"/>
  <c r="U54" i="37"/>
  <c r="T54" i="37"/>
  <c r="S54" i="37"/>
  <c r="R54" i="37"/>
  <c r="Q54" i="37"/>
  <c r="P54" i="37"/>
  <c r="O54" i="37"/>
  <c r="N54" i="37"/>
  <c r="M54" i="37"/>
  <c r="L54" i="37"/>
  <c r="K54" i="37"/>
  <c r="J54" i="37"/>
  <c r="I54" i="37"/>
  <c r="H54" i="37"/>
  <c r="G54" i="37"/>
  <c r="F54" i="37"/>
  <c r="F51" i="37" s="1"/>
  <c r="E54" i="37"/>
  <c r="D54" i="37"/>
  <c r="C54" i="37"/>
  <c r="B54" i="37"/>
  <c r="B51" i="37" s="1"/>
  <c r="W53" i="37"/>
  <c r="V53" i="37"/>
  <c r="U53" i="37"/>
  <c r="T53" i="37"/>
  <c r="S53" i="37"/>
  <c r="R53" i="37"/>
  <c r="Q53" i="37"/>
  <c r="P53" i="37"/>
  <c r="O53" i="37"/>
  <c r="N53" i="37"/>
  <c r="M53" i="37"/>
  <c r="L53" i="37"/>
  <c r="K53" i="37"/>
  <c r="J53" i="37"/>
  <c r="I53" i="37"/>
  <c r="H53" i="37"/>
  <c r="G53" i="37"/>
  <c r="F53" i="37"/>
  <c r="E53" i="37"/>
  <c r="D53" i="37"/>
  <c r="C53" i="37"/>
  <c r="B53" i="37"/>
  <c r="W52" i="37"/>
  <c r="V52" i="37"/>
  <c r="V51" i="37" s="1"/>
  <c r="U52" i="37"/>
  <c r="T52" i="37"/>
  <c r="S52" i="37"/>
  <c r="R52" i="37"/>
  <c r="R51" i="37" s="1"/>
  <c r="Q52" i="37"/>
  <c r="P52" i="37"/>
  <c r="P51" i="37" s="1"/>
  <c r="O52" i="37"/>
  <c r="N52" i="37"/>
  <c r="N51" i="37" s="1"/>
  <c r="M52" i="37"/>
  <c r="L52" i="37"/>
  <c r="K52" i="37"/>
  <c r="J52" i="37"/>
  <c r="I52" i="37"/>
  <c r="H52" i="37"/>
  <c r="G52" i="37"/>
  <c r="F52" i="37"/>
  <c r="E52" i="37"/>
  <c r="D52" i="37"/>
  <c r="C52" i="37"/>
  <c r="B52" i="37"/>
  <c r="W27" i="37"/>
  <c r="V27" i="37"/>
  <c r="V63" i="37" s="1"/>
  <c r="U27" i="37"/>
  <c r="U63" i="37" s="1"/>
  <c r="T27" i="37"/>
  <c r="S27" i="37"/>
  <c r="S80" i="37" s="1"/>
  <c r="R27" i="37"/>
  <c r="R80" i="37" s="1"/>
  <c r="Q27" i="37"/>
  <c r="Q80" i="37" s="1"/>
  <c r="P27" i="37"/>
  <c r="O27" i="37"/>
  <c r="N27" i="37"/>
  <c r="N63" i="37" s="1"/>
  <c r="M27" i="37"/>
  <c r="M63" i="37" s="1"/>
  <c r="L27" i="37"/>
  <c r="L80" i="38" s="1"/>
  <c r="K27" i="37"/>
  <c r="K80" i="37" s="1"/>
  <c r="J27" i="37"/>
  <c r="J80" i="37" s="1"/>
  <c r="I27" i="37"/>
  <c r="I80" i="37" s="1"/>
  <c r="H27" i="37"/>
  <c r="G27" i="37"/>
  <c r="F27" i="37"/>
  <c r="E27" i="37"/>
  <c r="E63" i="37" s="1"/>
  <c r="D27" i="37"/>
  <c r="C27" i="37"/>
  <c r="C80" i="37" s="1"/>
  <c r="B27" i="37"/>
  <c r="B80" i="37" s="1"/>
  <c r="W24" i="37"/>
  <c r="W79" i="37" s="1"/>
  <c r="V24" i="37"/>
  <c r="U24" i="37"/>
  <c r="T24" i="37"/>
  <c r="T60" i="37" s="1"/>
  <c r="S24" i="37"/>
  <c r="S60" i="37" s="1"/>
  <c r="R24" i="37"/>
  <c r="Q24" i="37"/>
  <c r="Q79" i="37" s="1"/>
  <c r="P24" i="37"/>
  <c r="P79" i="37" s="1"/>
  <c r="O24" i="37"/>
  <c r="O79" i="37" s="1"/>
  <c r="N24" i="37"/>
  <c r="M24" i="37"/>
  <c r="L24" i="37"/>
  <c r="L60" i="37" s="1"/>
  <c r="K24" i="37"/>
  <c r="K60" i="37" s="1"/>
  <c r="J24" i="37"/>
  <c r="I24" i="37"/>
  <c r="I79" i="37" s="1"/>
  <c r="H24" i="37"/>
  <c r="H79" i="37" s="1"/>
  <c r="G24" i="37"/>
  <c r="G79" i="37" s="1"/>
  <c r="F24" i="37"/>
  <c r="E24" i="37"/>
  <c r="E79" i="39" s="1"/>
  <c r="D24" i="37"/>
  <c r="D79" i="37" s="1"/>
  <c r="C24" i="37"/>
  <c r="B24" i="37"/>
  <c r="B79" i="38" s="1"/>
  <c r="W16" i="37"/>
  <c r="W78" i="37" s="1"/>
  <c r="V16" i="37"/>
  <c r="V78" i="37" s="1"/>
  <c r="U16" i="37"/>
  <c r="U78" i="37" s="1"/>
  <c r="T16" i="37"/>
  <c r="S16" i="37"/>
  <c r="R16" i="37"/>
  <c r="R78" i="37" s="1"/>
  <c r="Q16" i="37"/>
  <c r="Q57" i="37" s="1"/>
  <c r="P16" i="37"/>
  <c r="O16" i="37"/>
  <c r="O78" i="37" s="1"/>
  <c r="N16" i="37"/>
  <c r="N78" i="37" s="1"/>
  <c r="M16" i="37"/>
  <c r="M78" i="37" s="1"/>
  <c r="L16" i="37"/>
  <c r="K16" i="37"/>
  <c r="J16" i="37"/>
  <c r="J78" i="37" s="1"/>
  <c r="I16" i="37"/>
  <c r="I57" i="37" s="1"/>
  <c r="H16" i="37"/>
  <c r="G16" i="37"/>
  <c r="G78" i="37" s="1"/>
  <c r="F16" i="37"/>
  <c r="F78" i="37" s="1"/>
  <c r="E16" i="37"/>
  <c r="E78" i="37" s="1"/>
  <c r="D16" i="37"/>
  <c r="C16" i="37"/>
  <c r="B16" i="37"/>
  <c r="B78" i="37" s="1"/>
  <c r="A1" i="37"/>
  <c r="W37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W33" i="36"/>
  <c r="W38" i="36" s="1"/>
  <c r="V33" i="36"/>
  <c r="V38" i="36" s="1"/>
  <c r="U33" i="36"/>
  <c r="U38" i="36" s="1"/>
  <c r="U177" i="4" s="1"/>
  <c r="T33" i="36"/>
  <c r="T38" i="36" s="1"/>
  <c r="S33" i="36"/>
  <c r="S38" i="36" s="1"/>
  <c r="S177" i="4" s="1"/>
  <c r="R33" i="36"/>
  <c r="R38" i="36" s="1"/>
  <c r="R177" i="4" s="1"/>
  <c r="Q33" i="36"/>
  <c r="Q38" i="36" s="1"/>
  <c r="P33" i="36"/>
  <c r="P38" i="36" s="1"/>
  <c r="O33" i="36"/>
  <c r="O38" i="36" s="1"/>
  <c r="N33" i="36"/>
  <c r="N38" i="36" s="1"/>
  <c r="M33" i="36"/>
  <c r="M38" i="36" s="1"/>
  <c r="L33" i="36"/>
  <c r="L38" i="36" s="1"/>
  <c r="K33" i="36"/>
  <c r="K38" i="36" s="1"/>
  <c r="K177" i="4" s="1"/>
  <c r="J33" i="36"/>
  <c r="J38" i="36" s="1"/>
  <c r="I33" i="36"/>
  <c r="I38" i="36" s="1"/>
  <c r="H33" i="36"/>
  <c r="H38" i="36" s="1"/>
  <c r="G33" i="36"/>
  <c r="G38" i="36" s="1"/>
  <c r="F33" i="36"/>
  <c r="F38" i="36" s="1"/>
  <c r="E33" i="36"/>
  <c r="E38" i="36" s="1"/>
  <c r="D33" i="36"/>
  <c r="D38" i="36" s="1"/>
  <c r="C33" i="36"/>
  <c r="C38" i="36" s="1"/>
  <c r="B33" i="36"/>
  <c r="B38" i="36" s="1"/>
  <c r="W23" i="36"/>
  <c r="V23" i="36"/>
  <c r="U23" i="36"/>
  <c r="T23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C23" i="36"/>
  <c r="B23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A1" i="36"/>
  <c r="W83" i="35"/>
  <c r="V83" i="35"/>
  <c r="U83" i="35"/>
  <c r="T83" i="35"/>
  <c r="S83" i="35"/>
  <c r="R83" i="35"/>
  <c r="Q83" i="35"/>
  <c r="P83" i="35"/>
  <c r="O83" i="35"/>
  <c r="N83" i="35"/>
  <c r="M83" i="35"/>
  <c r="L83" i="35"/>
  <c r="K83" i="35"/>
  <c r="J83" i="35"/>
  <c r="I83" i="35"/>
  <c r="H83" i="35"/>
  <c r="G83" i="35"/>
  <c r="F83" i="35"/>
  <c r="E83" i="35"/>
  <c r="D83" i="35"/>
  <c r="C83" i="35"/>
  <c r="B83" i="35"/>
  <c r="W82" i="35"/>
  <c r="V82" i="35"/>
  <c r="U82" i="35"/>
  <c r="T82" i="35"/>
  <c r="S82" i="35"/>
  <c r="R82" i="35"/>
  <c r="Q82" i="35"/>
  <c r="P82" i="35"/>
  <c r="O82" i="35"/>
  <c r="N82" i="35"/>
  <c r="M82" i="35"/>
  <c r="L82" i="35"/>
  <c r="K82" i="35"/>
  <c r="J82" i="35"/>
  <c r="I82" i="35"/>
  <c r="H82" i="35"/>
  <c r="G82" i="35"/>
  <c r="F82" i="35"/>
  <c r="E82" i="35"/>
  <c r="D82" i="35"/>
  <c r="C82" i="35"/>
  <c r="B82" i="35"/>
  <c r="W81" i="35"/>
  <c r="V81" i="35"/>
  <c r="U81" i="35"/>
  <c r="T81" i="35"/>
  <c r="S81" i="35"/>
  <c r="R81" i="35"/>
  <c r="Q81" i="35"/>
  <c r="P81" i="35"/>
  <c r="O81" i="35"/>
  <c r="N81" i="35"/>
  <c r="M81" i="35"/>
  <c r="L81" i="35"/>
  <c r="K81" i="35"/>
  <c r="J81" i="35"/>
  <c r="I81" i="35"/>
  <c r="H81" i="35"/>
  <c r="G81" i="35"/>
  <c r="F81" i="35"/>
  <c r="E81" i="35"/>
  <c r="D81" i="35"/>
  <c r="C81" i="35"/>
  <c r="B81" i="35"/>
  <c r="H80" i="35"/>
  <c r="H79" i="35"/>
  <c r="W77" i="35"/>
  <c r="V77" i="35"/>
  <c r="U77" i="35"/>
  <c r="T77" i="35"/>
  <c r="S77" i="35"/>
  <c r="R77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B77" i="35"/>
  <c r="W76" i="35"/>
  <c r="V76" i="35"/>
  <c r="U76" i="35"/>
  <c r="T76" i="35"/>
  <c r="S76" i="35"/>
  <c r="R76" i="35"/>
  <c r="Q76" i="35"/>
  <c r="P76" i="35"/>
  <c r="O76" i="35"/>
  <c r="N76" i="35"/>
  <c r="M76" i="35"/>
  <c r="L76" i="35"/>
  <c r="K76" i="35"/>
  <c r="J76" i="35"/>
  <c r="I76" i="35"/>
  <c r="H76" i="35"/>
  <c r="G76" i="35"/>
  <c r="F76" i="35"/>
  <c r="E76" i="35"/>
  <c r="D76" i="35"/>
  <c r="C76" i="35"/>
  <c r="B76" i="35"/>
  <c r="W75" i="35"/>
  <c r="V75" i="35"/>
  <c r="U75" i="35"/>
  <c r="T75" i="35"/>
  <c r="S75" i="35"/>
  <c r="R75" i="35"/>
  <c r="Q75" i="35"/>
  <c r="P75" i="35"/>
  <c r="O75" i="35"/>
  <c r="N75" i="35"/>
  <c r="M75" i="35"/>
  <c r="L75" i="35"/>
  <c r="K75" i="35"/>
  <c r="J75" i="35"/>
  <c r="I75" i="35"/>
  <c r="H75" i="35"/>
  <c r="G75" i="35"/>
  <c r="F75" i="35"/>
  <c r="E75" i="35"/>
  <c r="D75" i="35"/>
  <c r="C75" i="35"/>
  <c r="B75" i="35"/>
  <c r="W74" i="35"/>
  <c r="V74" i="35"/>
  <c r="U74" i="35"/>
  <c r="T74" i="35"/>
  <c r="S74" i="35"/>
  <c r="R74" i="35"/>
  <c r="Q74" i="35"/>
  <c r="P74" i="35"/>
  <c r="O74" i="35"/>
  <c r="N74" i="35"/>
  <c r="M74" i="35"/>
  <c r="L74" i="35"/>
  <c r="K74" i="35"/>
  <c r="J74" i="35"/>
  <c r="I74" i="35"/>
  <c r="H74" i="35"/>
  <c r="G74" i="35"/>
  <c r="F74" i="35"/>
  <c r="E74" i="35"/>
  <c r="D74" i="35"/>
  <c r="C74" i="35"/>
  <c r="B74" i="35"/>
  <c r="W73" i="35"/>
  <c r="V73" i="35"/>
  <c r="U73" i="35"/>
  <c r="T73" i="35"/>
  <c r="S73" i="35"/>
  <c r="R73" i="35"/>
  <c r="Q73" i="35"/>
  <c r="P73" i="35"/>
  <c r="O73" i="35"/>
  <c r="N73" i="35"/>
  <c r="M73" i="35"/>
  <c r="L73" i="35"/>
  <c r="K73" i="35"/>
  <c r="J73" i="35"/>
  <c r="I73" i="35"/>
  <c r="H73" i="35"/>
  <c r="G73" i="35"/>
  <c r="F73" i="35"/>
  <c r="E73" i="35"/>
  <c r="D73" i="35"/>
  <c r="C73" i="35"/>
  <c r="B73" i="35"/>
  <c r="W72" i="35"/>
  <c r="V72" i="35"/>
  <c r="U72" i="35"/>
  <c r="T72" i="35"/>
  <c r="S72" i="35"/>
  <c r="R72" i="35"/>
  <c r="Q72" i="35"/>
  <c r="P72" i="35"/>
  <c r="O72" i="35"/>
  <c r="N72" i="35"/>
  <c r="M72" i="35"/>
  <c r="L72" i="35"/>
  <c r="K72" i="35"/>
  <c r="J72" i="35"/>
  <c r="I72" i="35"/>
  <c r="H72" i="35"/>
  <c r="G72" i="35"/>
  <c r="F72" i="35"/>
  <c r="E72" i="35"/>
  <c r="D72" i="35"/>
  <c r="C72" i="35"/>
  <c r="B72" i="35"/>
  <c r="W68" i="35"/>
  <c r="V68" i="35"/>
  <c r="U68" i="35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W67" i="35"/>
  <c r="V67" i="35"/>
  <c r="U67" i="35"/>
  <c r="T67" i="35"/>
  <c r="S67" i="35"/>
  <c r="R67" i="35"/>
  <c r="Q67" i="35"/>
  <c r="P67" i="35"/>
  <c r="O67" i="35"/>
  <c r="N67" i="35"/>
  <c r="M67" i="35"/>
  <c r="L67" i="35"/>
  <c r="K67" i="35"/>
  <c r="J67" i="35"/>
  <c r="I67" i="35"/>
  <c r="H67" i="35"/>
  <c r="G67" i="35"/>
  <c r="F67" i="35"/>
  <c r="E67" i="35"/>
  <c r="D67" i="35"/>
  <c r="C67" i="35"/>
  <c r="B67" i="35"/>
  <c r="W66" i="35"/>
  <c r="V66" i="35"/>
  <c r="U66" i="35"/>
  <c r="T66" i="35"/>
  <c r="S66" i="35"/>
  <c r="R66" i="35"/>
  <c r="Q66" i="35"/>
  <c r="P66" i="35"/>
  <c r="O66" i="35"/>
  <c r="N66" i="35"/>
  <c r="M66" i="35"/>
  <c r="L66" i="35"/>
  <c r="K66" i="35"/>
  <c r="J66" i="35"/>
  <c r="I66" i="35"/>
  <c r="H66" i="35"/>
  <c r="G66" i="35"/>
  <c r="F66" i="35"/>
  <c r="E66" i="35"/>
  <c r="D66" i="35"/>
  <c r="C66" i="35"/>
  <c r="B66" i="35"/>
  <c r="W65" i="35"/>
  <c r="V65" i="35"/>
  <c r="U65" i="35"/>
  <c r="T65" i="35"/>
  <c r="S65" i="35"/>
  <c r="R65" i="35"/>
  <c r="Q65" i="35"/>
  <c r="P65" i="35"/>
  <c r="O65" i="35"/>
  <c r="N65" i="35"/>
  <c r="M65" i="35"/>
  <c r="L65" i="35"/>
  <c r="K65" i="35"/>
  <c r="J65" i="35"/>
  <c r="I65" i="35"/>
  <c r="H65" i="35"/>
  <c r="G65" i="35"/>
  <c r="F65" i="35"/>
  <c r="E65" i="35"/>
  <c r="D65" i="35"/>
  <c r="C65" i="35"/>
  <c r="B65" i="35"/>
  <c r="W64" i="35"/>
  <c r="V64" i="35"/>
  <c r="U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M63" i="35"/>
  <c r="J63" i="35"/>
  <c r="W62" i="35"/>
  <c r="V62" i="35"/>
  <c r="U62" i="35"/>
  <c r="T62" i="35"/>
  <c r="S62" i="35"/>
  <c r="R62" i="35"/>
  <c r="Q62" i="35"/>
  <c r="P62" i="35"/>
  <c r="O62" i="35"/>
  <c r="N62" i="35"/>
  <c r="M62" i="35"/>
  <c r="L62" i="35"/>
  <c r="K62" i="35"/>
  <c r="J62" i="35"/>
  <c r="I62" i="35"/>
  <c r="H62" i="35"/>
  <c r="G62" i="35"/>
  <c r="F62" i="35"/>
  <c r="E62" i="35"/>
  <c r="D62" i="35"/>
  <c r="C62" i="35"/>
  <c r="B62" i="35"/>
  <c r="W61" i="35"/>
  <c r="V61" i="35"/>
  <c r="U61" i="35"/>
  <c r="T61" i="35"/>
  <c r="S61" i="35"/>
  <c r="R61" i="35"/>
  <c r="Q61" i="35"/>
  <c r="P61" i="35"/>
  <c r="O61" i="35"/>
  <c r="N61" i="35"/>
  <c r="M61" i="35"/>
  <c r="L61" i="35"/>
  <c r="K61" i="35"/>
  <c r="J61" i="35"/>
  <c r="I61" i="35"/>
  <c r="H61" i="35"/>
  <c r="G61" i="35"/>
  <c r="F61" i="35"/>
  <c r="E61" i="35"/>
  <c r="D61" i="35"/>
  <c r="C61" i="35"/>
  <c r="B61" i="35"/>
  <c r="K60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C59" i="35"/>
  <c r="B59" i="35"/>
  <c r="W58" i="35"/>
  <c r="V58" i="35"/>
  <c r="U58" i="35"/>
  <c r="T58" i="35"/>
  <c r="S58" i="35"/>
  <c r="R58" i="35"/>
  <c r="Q58" i="35"/>
  <c r="P58" i="35"/>
  <c r="O58" i="35"/>
  <c r="N58" i="35"/>
  <c r="M58" i="35"/>
  <c r="L58" i="35"/>
  <c r="K58" i="35"/>
  <c r="J58" i="35"/>
  <c r="I58" i="35"/>
  <c r="H58" i="35"/>
  <c r="G58" i="35"/>
  <c r="F58" i="35"/>
  <c r="E58" i="35"/>
  <c r="D58" i="35"/>
  <c r="C58" i="35"/>
  <c r="B58" i="35"/>
  <c r="Q57" i="35"/>
  <c r="O57" i="35"/>
  <c r="I57" i="35"/>
  <c r="W56" i="35"/>
  <c r="V56" i="35"/>
  <c r="U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W55" i="35"/>
  <c r="V55" i="35"/>
  <c r="U55" i="35"/>
  <c r="T55" i="35"/>
  <c r="S55" i="35"/>
  <c r="S51" i="35" s="1"/>
  <c r="R55" i="35"/>
  <c r="Q55" i="35"/>
  <c r="P55" i="35"/>
  <c r="O55" i="35"/>
  <c r="N55" i="35"/>
  <c r="M55" i="35"/>
  <c r="L55" i="35"/>
  <c r="K55" i="35"/>
  <c r="J55" i="35"/>
  <c r="I55" i="35"/>
  <c r="H55" i="35"/>
  <c r="G55" i="35"/>
  <c r="F55" i="35"/>
  <c r="E55" i="35"/>
  <c r="D55" i="35"/>
  <c r="C55" i="35"/>
  <c r="B55" i="35"/>
  <c r="W54" i="35"/>
  <c r="V54" i="35"/>
  <c r="U54" i="35"/>
  <c r="T54" i="35"/>
  <c r="S54" i="35"/>
  <c r="R54" i="35"/>
  <c r="Q54" i="35"/>
  <c r="P54" i="35"/>
  <c r="O54" i="35"/>
  <c r="N54" i="35"/>
  <c r="M54" i="35"/>
  <c r="L54" i="35"/>
  <c r="K54" i="35"/>
  <c r="J54" i="35"/>
  <c r="I54" i="35"/>
  <c r="I51" i="35" s="1"/>
  <c r="H54" i="35"/>
  <c r="G54" i="35"/>
  <c r="F54" i="35"/>
  <c r="E54" i="35"/>
  <c r="D54" i="35"/>
  <c r="C54" i="35"/>
  <c r="B54" i="35"/>
  <c r="W53" i="35"/>
  <c r="V53" i="35"/>
  <c r="U53" i="35"/>
  <c r="T53" i="35"/>
  <c r="S53" i="35"/>
  <c r="R53" i="35"/>
  <c r="Q53" i="35"/>
  <c r="P53" i="35"/>
  <c r="O53" i="35"/>
  <c r="N53" i="35"/>
  <c r="M53" i="35"/>
  <c r="L53" i="35"/>
  <c r="K53" i="35"/>
  <c r="J53" i="35"/>
  <c r="I53" i="35"/>
  <c r="H53" i="35"/>
  <c r="G53" i="35"/>
  <c r="F53" i="35"/>
  <c r="E53" i="35"/>
  <c r="D53" i="35"/>
  <c r="C53" i="35"/>
  <c r="B53" i="35"/>
  <c r="W52" i="35"/>
  <c r="V52" i="35"/>
  <c r="U52" i="35"/>
  <c r="T52" i="35"/>
  <c r="S52" i="35"/>
  <c r="R52" i="35"/>
  <c r="Q52" i="35"/>
  <c r="P52" i="35"/>
  <c r="O52" i="35"/>
  <c r="N52" i="35"/>
  <c r="M52" i="35"/>
  <c r="L52" i="35"/>
  <c r="K52" i="35"/>
  <c r="J52" i="35"/>
  <c r="I52" i="35"/>
  <c r="H52" i="35"/>
  <c r="G52" i="35"/>
  <c r="F52" i="35"/>
  <c r="E52" i="35"/>
  <c r="D52" i="35"/>
  <c r="C52" i="35"/>
  <c r="B52" i="35"/>
  <c r="W27" i="35"/>
  <c r="W63" i="35" s="1"/>
  <c r="V27" i="35"/>
  <c r="V80" i="35" s="1"/>
  <c r="U27" i="35"/>
  <c r="U63" i="35" s="1"/>
  <c r="T27" i="35"/>
  <c r="S27" i="35"/>
  <c r="S63" i="35" s="1"/>
  <c r="R27" i="35"/>
  <c r="R63" i="35" s="1"/>
  <c r="Q27" i="35"/>
  <c r="P27" i="35"/>
  <c r="P63" i="35" s="1"/>
  <c r="O27" i="35"/>
  <c r="N27" i="35"/>
  <c r="M27" i="35"/>
  <c r="L27" i="35"/>
  <c r="L63" i="35" s="1"/>
  <c r="K27" i="35"/>
  <c r="K63" i="35" s="1"/>
  <c r="J27" i="35"/>
  <c r="I27" i="35"/>
  <c r="H27" i="35"/>
  <c r="H63" i="35" s="1"/>
  <c r="G27" i="35"/>
  <c r="F27" i="35"/>
  <c r="F63" i="35" s="1"/>
  <c r="E27" i="35"/>
  <c r="E63" i="35" s="1"/>
  <c r="D27" i="35"/>
  <c r="D63" i="35" s="1"/>
  <c r="C27" i="35"/>
  <c r="C63" i="35" s="1"/>
  <c r="B27" i="35"/>
  <c r="B80" i="35" s="1"/>
  <c r="W24" i="35"/>
  <c r="V24" i="35"/>
  <c r="U24" i="35"/>
  <c r="T24" i="35"/>
  <c r="S24" i="35"/>
  <c r="S60" i="35" s="1"/>
  <c r="R24" i="35"/>
  <c r="Q24" i="35"/>
  <c r="Q79" i="35" s="1"/>
  <c r="P24" i="35"/>
  <c r="P79" i="35" s="1"/>
  <c r="O24" i="35"/>
  <c r="N24" i="35"/>
  <c r="N79" i="35" s="1"/>
  <c r="M24" i="35"/>
  <c r="L24" i="35"/>
  <c r="K24" i="35"/>
  <c r="J24" i="35"/>
  <c r="I24" i="35"/>
  <c r="H24" i="35"/>
  <c r="H60" i="35" s="1"/>
  <c r="G24" i="35"/>
  <c r="F24" i="35"/>
  <c r="F79" i="35" s="1"/>
  <c r="E24" i="35"/>
  <c r="D24" i="35"/>
  <c r="C24" i="35"/>
  <c r="B24" i="35"/>
  <c r="W16" i="35"/>
  <c r="W57" i="35" s="1"/>
  <c r="V16" i="35"/>
  <c r="V78" i="35" s="1"/>
  <c r="U16" i="35"/>
  <c r="T16" i="35"/>
  <c r="T57" i="35" s="1"/>
  <c r="S16" i="35"/>
  <c r="R16" i="35"/>
  <c r="R57" i="35" s="1"/>
  <c r="Q16" i="35"/>
  <c r="P16" i="35"/>
  <c r="P57" i="35" s="1"/>
  <c r="O16" i="35"/>
  <c r="N16" i="35"/>
  <c r="M16" i="35"/>
  <c r="L16" i="35"/>
  <c r="L57" i="35" s="1"/>
  <c r="K16" i="35"/>
  <c r="J16" i="35"/>
  <c r="J57" i="35" s="1"/>
  <c r="I16" i="35"/>
  <c r="H16" i="35"/>
  <c r="H57" i="35" s="1"/>
  <c r="G16" i="35"/>
  <c r="G57" i="35" s="1"/>
  <c r="F16" i="35"/>
  <c r="F57" i="35" s="1"/>
  <c r="E16" i="35"/>
  <c r="D16" i="35"/>
  <c r="D57" i="35" s="1"/>
  <c r="C16" i="35"/>
  <c r="B16" i="35"/>
  <c r="A1" i="35"/>
  <c r="W83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H83" i="34"/>
  <c r="G83" i="34"/>
  <c r="F83" i="34"/>
  <c r="E83" i="34"/>
  <c r="D83" i="34"/>
  <c r="C83" i="34"/>
  <c r="B83" i="34"/>
  <c r="W82" i="34"/>
  <c r="V82" i="34"/>
  <c r="U82" i="34"/>
  <c r="T82" i="34"/>
  <c r="S82" i="34"/>
  <c r="R82" i="34"/>
  <c r="Q82" i="34"/>
  <c r="P82" i="34"/>
  <c r="O82" i="34"/>
  <c r="N82" i="34"/>
  <c r="M82" i="34"/>
  <c r="L82" i="34"/>
  <c r="K82" i="34"/>
  <c r="J82" i="34"/>
  <c r="I82" i="34"/>
  <c r="H82" i="34"/>
  <c r="G82" i="34"/>
  <c r="F82" i="34"/>
  <c r="E82" i="34"/>
  <c r="D82" i="34"/>
  <c r="C82" i="34"/>
  <c r="B82" i="34"/>
  <c r="W81" i="34"/>
  <c r="V81" i="34"/>
  <c r="U81" i="34"/>
  <c r="T81" i="34"/>
  <c r="S81" i="34"/>
  <c r="R81" i="34"/>
  <c r="Q81" i="34"/>
  <c r="P81" i="34"/>
  <c r="O81" i="34"/>
  <c r="N81" i="34"/>
  <c r="M81" i="34"/>
  <c r="L81" i="34"/>
  <c r="K81" i="34"/>
  <c r="J81" i="34"/>
  <c r="I81" i="34"/>
  <c r="H81" i="34"/>
  <c r="G81" i="34"/>
  <c r="F81" i="34"/>
  <c r="E81" i="34"/>
  <c r="D81" i="34"/>
  <c r="C81" i="34"/>
  <c r="B81" i="34"/>
  <c r="W77" i="34"/>
  <c r="V77" i="34"/>
  <c r="U77" i="34"/>
  <c r="T77" i="34"/>
  <c r="S77" i="34"/>
  <c r="R77" i="34"/>
  <c r="Q77" i="34"/>
  <c r="P77" i="34"/>
  <c r="O77" i="34"/>
  <c r="N77" i="34"/>
  <c r="M77" i="34"/>
  <c r="L77" i="34"/>
  <c r="K77" i="34"/>
  <c r="J77" i="34"/>
  <c r="I77" i="34"/>
  <c r="H77" i="34"/>
  <c r="G77" i="34"/>
  <c r="F77" i="34"/>
  <c r="E77" i="34"/>
  <c r="D77" i="34"/>
  <c r="C77" i="34"/>
  <c r="B77" i="34"/>
  <c r="W76" i="34"/>
  <c r="V76" i="34"/>
  <c r="U76" i="34"/>
  <c r="T76" i="34"/>
  <c r="S76" i="34"/>
  <c r="R76" i="34"/>
  <c r="Q76" i="34"/>
  <c r="P76" i="34"/>
  <c r="O76" i="34"/>
  <c r="N76" i="34"/>
  <c r="M76" i="34"/>
  <c r="L76" i="34"/>
  <c r="K76" i="34"/>
  <c r="J76" i="34"/>
  <c r="I76" i="34"/>
  <c r="H76" i="34"/>
  <c r="G76" i="34"/>
  <c r="F76" i="34"/>
  <c r="E76" i="34"/>
  <c r="D76" i="34"/>
  <c r="C76" i="34"/>
  <c r="B76" i="34"/>
  <c r="W75" i="34"/>
  <c r="V75" i="34"/>
  <c r="U75" i="34"/>
  <c r="T75" i="34"/>
  <c r="S75" i="34"/>
  <c r="R75" i="34"/>
  <c r="Q75" i="34"/>
  <c r="P75" i="34"/>
  <c r="O75" i="34"/>
  <c r="N75" i="34"/>
  <c r="M75" i="34"/>
  <c r="L75" i="34"/>
  <c r="K75" i="34"/>
  <c r="J75" i="34"/>
  <c r="I75" i="34"/>
  <c r="H75" i="34"/>
  <c r="G75" i="34"/>
  <c r="F75" i="34"/>
  <c r="E75" i="34"/>
  <c r="D75" i="34"/>
  <c r="C75" i="34"/>
  <c r="B75" i="34"/>
  <c r="W74" i="34"/>
  <c r="V74" i="34"/>
  <c r="U74" i="34"/>
  <c r="T74" i="34"/>
  <c r="S74" i="34"/>
  <c r="R74" i="34"/>
  <c r="Q74" i="34"/>
  <c r="P74" i="34"/>
  <c r="O74" i="34"/>
  <c r="N74" i="34"/>
  <c r="M74" i="34"/>
  <c r="L74" i="34"/>
  <c r="K74" i="34"/>
  <c r="J74" i="34"/>
  <c r="I74" i="34"/>
  <c r="H74" i="34"/>
  <c r="G74" i="34"/>
  <c r="F74" i="34"/>
  <c r="E74" i="34"/>
  <c r="D74" i="34"/>
  <c r="C74" i="34"/>
  <c r="B74" i="34"/>
  <c r="W73" i="34"/>
  <c r="V73" i="34"/>
  <c r="U73" i="34"/>
  <c r="T73" i="34"/>
  <c r="S73" i="34"/>
  <c r="R73" i="34"/>
  <c r="Q73" i="34"/>
  <c r="P73" i="34"/>
  <c r="O73" i="34"/>
  <c r="N73" i="34"/>
  <c r="M73" i="34"/>
  <c r="L73" i="34"/>
  <c r="K73" i="34"/>
  <c r="J73" i="34"/>
  <c r="I73" i="34"/>
  <c r="H73" i="34"/>
  <c r="G73" i="34"/>
  <c r="F73" i="34"/>
  <c r="E73" i="34"/>
  <c r="D73" i="34"/>
  <c r="C73" i="34"/>
  <c r="B73" i="34"/>
  <c r="W72" i="34"/>
  <c r="V72" i="34"/>
  <c r="U72" i="34"/>
  <c r="T72" i="34"/>
  <c r="S72" i="34"/>
  <c r="R72" i="34"/>
  <c r="Q72" i="34"/>
  <c r="P72" i="34"/>
  <c r="O72" i="34"/>
  <c r="N72" i="34"/>
  <c r="M72" i="34"/>
  <c r="L72" i="34"/>
  <c r="K72" i="34"/>
  <c r="J72" i="34"/>
  <c r="I72" i="34"/>
  <c r="H72" i="34"/>
  <c r="G72" i="34"/>
  <c r="F72" i="34"/>
  <c r="E72" i="34"/>
  <c r="D72" i="34"/>
  <c r="C72" i="34"/>
  <c r="B72" i="34"/>
  <c r="W68" i="34"/>
  <c r="V68" i="34"/>
  <c r="U68" i="34"/>
  <c r="T68" i="34"/>
  <c r="S68" i="34"/>
  <c r="R68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E68" i="34"/>
  <c r="D68" i="34"/>
  <c r="C68" i="34"/>
  <c r="B68" i="34"/>
  <c r="W67" i="34"/>
  <c r="V67" i="34"/>
  <c r="U67" i="34"/>
  <c r="T67" i="34"/>
  <c r="S67" i="34"/>
  <c r="R67" i="34"/>
  <c r="Q67" i="34"/>
  <c r="P67" i="34"/>
  <c r="O67" i="34"/>
  <c r="N67" i="34"/>
  <c r="M67" i="34"/>
  <c r="L67" i="34"/>
  <c r="K67" i="34"/>
  <c r="J67" i="34"/>
  <c r="I67" i="34"/>
  <c r="H67" i="34"/>
  <c r="G67" i="34"/>
  <c r="F67" i="34"/>
  <c r="E67" i="34"/>
  <c r="D67" i="34"/>
  <c r="C67" i="34"/>
  <c r="B67" i="34"/>
  <c r="W66" i="34"/>
  <c r="V66" i="34"/>
  <c r="U66" i="34"/>
  <c r="T66" i="34"/>
  <c r="S66" i="34"/>
  <c r="R66" i="34"/>
  <c r="Q66" i="34"/>
  <c r="P66" i="34"/>
  <c r="O66" i="34"/>
  <c r="N66" i="34"/>
  <c r="M66" i="34"/>
  <c r="L66" i="34"/>
  <c r="K66" i="34"/>
  <c r="J66" i="34"/>
  <c r="I66" i="34"/>
  <c r="H66" i="34"/>
  <c r="G66" i="34"/>
  <c r="F66" i="34"/>
  <c r="E66" i="34"/>
  <c r="D66" i="34"/>
  <c r="C66" i="34"/>
  <c r="B66" i="34"/>
  <c r="W65" i="34"/>
  <c r="V65" i="34"/>
  <c r="U65" i="34"/>
  <c r="T65" i="34"/>
  <c r="S65" i="34"/>
  <c r="R65" i="34"/>
  <c r="Q65" i="34"/>
  <c r="P65" i="34"/>
  <c r="O65" i="34"/>
  <c r="N65" i="34"/>
  <c r="M65" i="34"/>
  <c r="L65" i="34"/>
  <c r="K65" i="34"/>
  <c r="J65" i="34"/>
  <c r="I65" i="34"/>
  <c r="H65" i="34"/>
  <c r="G65" i="34"/>
  <c r="F65" i="34"/>
  <c r="E65" i="34"/>
  <c r="D65" i="34"/>
  <c r="C65" i="34"/>
  <c r="B65" i="34"/>
  <c r="W64" i="34"/>
  <c r="V64" i="34"/>
  <c r="U64" i="34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D63" i="34"/>
  <c r="B63" i="34"/>
  <c r="W62" i="34"/>
  <c r="V62" i="34"/>
  <c r="U62" i="34"/>
  <c r="T62" i="34"/>
  <c r="S62" i="34"/>
  <c r="R62" i="34"/>
  <c r="Q62" i="34"/>
  <c r="P62" i="34"/>
  <c r="O62" i="34"/>
  <c r="N62" i="34"/>
  <c r="M62" i="34"/>
  <c r="L62" i="34"/>
  <c r="K62" i="34"/>
  <c r="J62" i="34"/>
  <c r="I62" i="34"/>
  <c r="H62" i="34"/>
  <c r="G62" i="34"/>
  <c r="F62" i="34"/>
  <c r="E62" i="34"/>
  <c r="D62" i="34"/>
  <c r="C62" i="34"/>
  <c r="B62" i="34"/>
  <c r="W61" i="34"/>
  <c r="V61" i="34"/>
  <c r="U61" i="34"/>
  <c r="T61" i="34"/>
  <c r="S61" i="34"/>
  <c r="R61" i="34"/>
  <c r="Q61" i="34"/>
  <c r="P61" i="34"/>
  <c r="O61" i="34"/>
  <c r="N61" i="34"/>
  <c r="M61" i="34"/>
  <c r="L61" i="34"/>
  <c r="K61" i="34"/>
  <c r="J61" i="34"/>
  <c r="I61" i="34"/>
  <c r="H61" i="34"/>
  <c r="G61" i="34"/>
  <c r="F61" i="34"/>
  <c r="E61" i="34"/>
  <c r="D61" i="34"/>
  <c r="C61" i="34"/>
  <c r="B61" i="34"/>
  <c r="W60" i="34"/>
  <c r="W59" i="34"/>
  <c r="V59" i="34"/>
  <c r="U59" i="34"/>
  <c r="T59" i="34"/>
  <c r="S59" i="34"/>
  <c r="R59" i="34"/>
  <c r="Q59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C59" i="34"/>
  <c r="B59" i="34"/>
  <c r="W58" i="34"/>
  <c r="V58" i="34"/>
  <c r="U58" i="34"/>
  <c r="T58" i="34"/>
  <c r="S58" i="34"/>
  <c r="R58" i="34"/>
  <c r="Q58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C58" i="34"/>
  <c r="B58" i="34"/>
  <c r="V57" i="34"/>
  <c r="P57" i="34"/>
  <c r="N57" i="34"/>
  <c r="M57" i="34"/>
  <c r="W56" i="34"/>
  <c r="V56" i="34"/>
  <c r="U56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W55" i="34"/>
  <c r="V55" i="34"/>
  <c r="U55" i="34"/>
  <c r="T55" i="34"/>
  <c r="S55" i="34"/>
  <c r="R55" i="34"/>
  <c r="Q55" i="34"/>
  <c r="P55" i="34"/>
  <c r="O55" i="34"/>
  <c r="N55" i="34"/>
  <c r="M55" i="34"/>
  <c r="L55" i="34"/>
  <c r="K55" i="34"/>
  <c r="J55" i="34"/>
  <c r="I55" i="34"/>
  <c r="H55" i="34"/>
  <c r="G55" i="34"/>
  <c r="F55" i="34"/>
  <c r="E55" i="34"/>
  <c r="D55" i="34"/>
  <c r="C55" i="34"/>
  <c r="B55" i="34"/>
  <c r="W54" i="34"/>
  <c r="V54" i="34"/>
  <c r="U54" i="34"/>
  <c r="T54" i="34"/>
  <c r="S54" i="34"/>
  <c r="R54" i="34"/>
  <c r="Q54" i="34"/>
  <c r="P54" i="34"/>
  <c r="O54" i="34"/>
  <c r="N54" i="34"/>
  <c r="M54" i="34"/>
  <c r="L54" i="34"/>
  <c r="K54" i="34"/>
  <c r="J54" i="34"/>
  <c r="I54" i="34"/>
  <c r="H54" i="34"/>
  <c r="G54" i="34"/>
  <c r="F54" i="34"/>
  <c r="E54" i="34"/>
  <c r="D54" i="34"/>
  <c r="C54" i="34"/>
  <c r="B54" i="34"/>
  <c r="W53" i="34"/>
  <c r="V53" i="34"/>
  <c r="U53" i="34"/>
  <c r="U51" i="34" s="1"/>
  <c r="T53" i="34"/>
  <c r="S53" i="34"/>
  <c r="R53" i="34"/>
  <c r="Q53" i="34"/>
  <c r="P53" i="34"/>
  <c r="O53" i="34"/>
  <c r="N53" i="34"/>
  <c r="M53" i="34"/>
  <c r="M51" i="34" s="1"/>
  <c r="L53" i="34"/>
  <c r="K53" i="34"/>
  <c r="J53" i="34"/>
  <c r="I53" i="34"/>
  <c r="H53" i="34"/>
  <c r="G53" i="34"/>
  <c r="F53" i="34"/>
  <c r="E53" i="34"/>
  <c r="D53" i="34"/>
  <c r="C53" i="34"/>
  <c r="B53" i="34"/>
  <c r="W52" i="34"/>
  <c r="V52" i="34"/>
  <c r="U52" i="34"/>
  <c r="T52" i="34"/>
  <c r="S52" i="34"/>
  <c r="R52" i="34"/>
  <c r="R51" i="34" s="1"/>
  <c r="Q52" i="34"/>
  <c r="Q51" i="34" s="1"/>
  <c r="P52" i="34"/>
  <c r="P51" i="34" s="1"/>
  <c r="O52" i="34"/>
  <c r="N52" i="34"/>
  <c r="M52" i="34"/>
  <c r="L52" i="34"/>
  <c r="K52" i="34"/>
  <c r="J52" i="34"/>
  <c r="I52" i="34"/>
  <c r="I51" i="34" s="1"/>
  <c r="H52" i="34"/>
  <c r="G52" i="34"/>
  <c r="F52" i="34"/>
  <c r="E52" i="34"/>
  <c r="D52" i="34"/>
  <c r="C52" i="34"/>
  <c r="B52" i="34"/>
  <c r="W27" i="34"/>
  <c r="W63" i="34" s="1"/>
  <c r="V27" i="34"/>
  <c r="V63" i="34" s="1"/>
  <c r="U27" i="34"/>
  <c r="U63" i="34" s="1"/>
  <c r="T27" i="34"/>
  <c r="T63" i="34" s="1"/>
  <c r="S27" i="34"/>
  <c r="R27" i="34"/>
  <c r="R63" i="34" s="1"/>
  <c r="Q27" i="34"/>
  <c r="Q63" i="34" s="1"/>
  <c r="P27" i="34"/>
  <c r="O27" i="34"/>
  <c r="O63" i="34" s="1"/>
  <c r="N27" i="34"/>
  <c r="N63" i="34" s="1"/>
  <c r="M27" i="34"/>
  <c r="M63" i="34" s="1"/>
  <c r="L27" i="34"/>
  <c r="L63" i="34" s="1"/>
  <c r="K27" i="34"/>
  <c r="K80" i="34" s="1"/>
  <c r="J27" i="34"/>
  <c r="J80" i="34" s="1"/>
  <c r="I27" i="34"/>
  <c r="I63" i="34" s="1"/>
  <c r="H27" i="34"/>
  <c r="G27" i="34"/>
  <c r="G63" i="34" s="1"/>
  <c r="F27" i="34"/>
  <c r="F63" i="34" s="1"/>
  <c r="E27" i="34"/>
  <c r="E63" i="34" s="1"/>
  <c r="D27" i="34"/>
  <c r="C27" i="34"/>
  <c r="B27" i="34"/>
  <c r="W24" i="34"/>
  <c r="V24" i="34"/>
  <c r="U24" i="34"/>
  <c r="T24" i="34"/>
  <c r="S24" i="34"/>
  <c r="S60" i="34" s="1"/>
  <c r="R24" i="34"/>
  <c r="R60" i="34" s="1"/>
  <c r="Q24" i="34"/>
  <c r="P24" i="34"/>
  <c r="O24" i="34"/>
  <c r="O60" i="34" s="1"/>
  <c r="N24" i="34"/>
  <c r="M24" i="34"/>
  <c r="L24" i="34"/>
  <c r="K24" i="34"/>
  <c r="K60" i="34" s="1"/>
  <c r="J24" i="34"/>
  <c r="J60" i="34" s="1"/>
  <c r="I24" i="34"/>
  <c r="H24" i="34"/>
  <c r="H79" i="34" s="1"/>
  <c r="G24" i="34"/>
  <c r="G60" i="34" s="1"/>
  <c r="F24" i="34"/>
  <c r="E24" i="34"/>
  <c r="E79" i="34" s="1"/>
  <c r="D24" i="34"/>
  <c r="D79" i="34" s="1"/>
  <c r="C24" i="34"/>
  <c r="C60" i="34" s="1"/>
  <c r="B24" i="34"/>
  <c r="B60" i="34" s="1"/>
  <c r="W16" i="34"/>
  <c r="W78" i="34" s="1"/>
  <c r="V16" i="34"/>
  <c r="V78" i="34" s="1"/>
  <c r="U16" i="34"/>
  <c r="U57" i="34" s="1"/>
  <c r="T16" i="34"/>
  <c r="S16" i="34"/>
  <c r="S57" i="34" s="1"/>
  <c r="R16" i="34"/>
  <c r="R57" i="34" s="1"/>
  <c r="Q16" i="34"/>
  <c r="Q57" i="34" s="1"/>
  <c r="P16" i="34"/>
  <c r="O16" i="34"/>
  <c r="N16" i="34"/>
  <c r="M16" i="34"/>
  <c r="L16" i="34"/>
  <c r="K16" i="34"/>
  <c r="K57" i="34" s="1"/>
  <c r="J16" i="34"/>
  <c r="J57" i="34" s="1"/>
  <c r="I16" i="34"/>
  <c r="I57" i="34" s="1"/>
  <c r="H16" i="34"/>
  <c r="H57" i="34" s="1"/>
  <c r="G16" i="34"/>
  <c r="F16" i="34"/>
  <c r="F57" i="34" s="1"/>
  <c r="E16" i="34"/>
  <c r="E57" i="34" s="1"/>
  <c r="D16" i="34"/>
  <c r="C16" i="34"/>
  <c r="C57" i="34" s="1"/>
  <c r="B16" i="34"/>
  <c r="B57" i="34" s="1"/>
  <c r="A1" i="34"/>
  <c r="W83" i="33"/>
  <c r="V83" i="33"/>
  <c r="U83" i="33"/>
  <c r="T83" i="33"/>
  <c r="S83" i="33"/>
  <c r="R83" i="33"/>
  <c r="Q83" i="33"/>
  <c r="P83" i="33"/>
  <c r="O83" i="33"/>
  <c r="N83" i="33"/>
  <c r="M83" i="33"/>
  <c r="L83" i="33"/>
  <c r="K83" i="33"/>
  <c r="J83" i="33"/>
  <c r="I83" i="33"/>
  <c r="H83" i="33"/>
  <c r="G83" i="33"/>
  <c r="F83" i="33"/>
  <c r="E83" i="33"/>
  <c r="D83" i="33"/>
  <c r="C83" i="33"/>
  <c r="B83" i="33"/>
  <c r="W82" i="33"/>
  <c r="V82" i="33"/>
  <c r="U82" i="33"/>
  <c r="T82" i="33"/>
  <c r="S82" i="33"/>
  <c r="R82" i="33"/>
  <c r="Q82" i="33"/>
  <c r="P82" i="33"/>
  <c r="O82" i="33"/>
  <c r="N82" i="33"/>
  <c r="M82" i="33"/>
  <c r="L82" i="33"/>
  <c r="K82" i="33"/>
  <c r="J82" i="33"/>
  <c r="I82" i="33"/>
  <c r="H82" i="33"/>
  <c r="G82" i="33"/>
  <c r="F82" i="33"/>
  <c r="E82" i="33"/>
  <c r="D82" i="33"/>
  <c r="C82" i="33"/>
  <c r="B82" i="33"/>
  <c r="W81" i="33"/>
  <c r="V81" i="33"/>
  <c r="U81" i="33"/>
  <c r="T81" i="33"/>
  <c r="S81" i="33"/>
  <c r="R81" i="33"/>
  <c r="Q81" i="33"/>
  <c r="P81" i="33"/>
  <c r="O81" i="33"/>
  <c r="N81" i="33"/>
  <c r="M81" i="33"/>
  <c r="L81" i="33"/>
  <c r="K81" i="33"/>
  <c r="J81" i="33"/>
  <c r="I81" i="33"/>
  <c r="H81" i="33"/>
  <c r="G81" i="33"/>
  <c r="F81" i="33"/>
  <c r="E81" i="33"/>
  <c r="D81" i="33"/>
  <c r="C81" i="33"/>
  <c r="B81" i="33"/>
  <c r="M80" i="33"/>
  <c r="L80" i="33"/>
  <c r="K80" i="33"/>
  <c r="B79" i="33"/>
  <c r="W78" i="33"/>
  <c r="P78" i="33"/>
  <c r="W77" i="33"/>
  <c r="V77" i="33"/>
  <c r="U77" i="33"/>
  <c r="T77" i="33"/>
  <c r="S77" i="33"/>
  <c r="R77" i="33"/>
  <c r="Q77" i="33"/>
  <c r="P77" i="33"/>
  <c r="O77" i="33"/>
  <c r="N77" i="33"/>
  <c r="M77" i="33"/>
  <c r="L77" i="33"/>
  <c r="K77" i="33"/>
  <c r="J77" i="33"/>
  <c r="I77" i="33"/>
  <c r="H77" i="33"/>
  <c r="G77" i="33"/>
  <c r="F77" i="33"/>
  <c r="E77" i="33"/>
  <c r="D77" i="33"/>
  <c r="C77" i="33"/>
  <c r="B77" i="33"/>
  <c r="W76" i="33"/>
  <c r="V76" i="33"/>
  <c r="U76" i="33"/>
  <c r="T76" i="33"/>
  <c r="S76" i="33"/>
  <c r="R76" i="33"/>
  <c r="Q76" i="33"/>
  <c r="P76" i="33"/>
  <c r="O76" i="33"/>
  <c r="N76" i="33"/>
  <c r="M76" i="33"/>
  <c r="L76" i="33"/>
  <c r="K76" i="33"/>
  <c r="J76" i="33"/>
  <c r="I76" i="33"/>
  <c r="H76" i="33"/>
  <c r="G76" i="33"/>
  <c r="F76" i="33"/>
  <c r="E76" i="33"/>
  <c r="D76" i="33"/>
  <c r="C76" i="33"/>
  <c r="B76" i="33"/>
  <c r="W75" i="33"/>
  <c r="V75" i="33"/>
  <c r="U75" i="33"/>
  <c r="T75" i="33"/>
  <c r="S75" i="33"/>
  <c r="R75" i="33"/>
  <c r="Q75" i="33"/>
  <c r="P75" i="33"/>
  <c r="O75" i="33"/>
  <c r="N75" i="33"/>
  <c r="M75" i="33"/>
  <c r="L75" i="33"/>
  <c r="K75" i="33"/>
  <c r="J75" i="33"/>
  <c r="I75" i="33"/>
  <c r="H75" i="33"/>
  <c r="G75" i="33"/>
  <c r="F75" i="33"/>
  <c r="E75" i="33"/>
  <c r="D75" i="33"/>
  <c r="C75" i="33"/>
  <c r="B75" i="33"/>
  <c r="W74" i="33"/>
  <c r="V74" i="33"/>
  <c r="U74" i="33"/>
  <c r="T74" i="33"/>
  <c r="S74" i="33"/>
  <c r="R74" i="33"/>
  <c r="Q74" i="33"/>
  <c r="P74" i="33"/>
  <c r="O74" i="33"/>
  <c r="N74" i="33"/>
  <c r="M74" i="33"/>
  <c r="L74" i="33"/>
  <c r="K74" i="33"/>
  <c r="J74" i="33"/>
  <c r="I74" i="33"/>
  <c r="H74" i="33"/>
  <c r="G74" i="33"/>
  <c r="F74" i="33"/>
  <c r="E74" i="33"/>
  <c r="D74" i="33"/>
  <c r="C74" i="33"/>
  <c r="B74" i="33"/>
  <c r="W73" i="33"/>
  <c r="V73" i="33"/>
  <c r="U73" i="33"/>
  <c r="T73" i="33"/>
  <c r="S73" i="33"/>
  <c r="R73" i="33"/>
  <c r="Q73" i="33"/>
  <c r="P73" i="33"/>
  <c r="O73" i="33"/>
  <c r="N73" i="33"/>
  <c r="M73" i="33"/>
  <c r="L73" i="33"/>
  <c r="K73" i="33"/>
  <c r="J73" i="33"/>
  <c r="I73" i="33"/>
  <c r="H73" i="33"/>
  <c r="G73" i="33"/>
  <c r="F73" i="33"/>
  <c r="E73" i="33"/>
  <c r="D73" i="33"/>
  <c r="C73" i="33"/>
  <c r="B73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C68" i="33"/>
  <c r="B68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J67" i="33"/>
  <c r="I67" i="33"/>
  <c r="I51" i="33" s="1"/>
  <c r="H67" i="33"/>
  <c r="G67" i="33"/>
  <c r="F67" i="33"/>
  <c r="E67" i="33"/>
  <c r="D67" i="33"/>
  <c r="C67" i="33"/>
  <c r="B67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I66" i="33"/>
  <c r="H66" i="33"/>
  <c r="G66" i="33"/>
  <c r="F66" i="33"/>
  <c r="E66" i="33"/>
  <c r="D66" i="33"/>
  <c r="C66" i="33"/>
  <c r="B66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J65" i="33"/>
  <c r="I65" i="33"/>
  <c r="H65" i="33"/>
  <c r="G65" i="33"/>
  <c r="F65" i="33"/>
  <c r="E65" i="33"/>
  <c r="D65" i="33"/>
  <c r="C65" i="33"/>
  <c r="B65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J64" i="33"/>
  <c r="I64" i="33"/>
  <c r="H64" i="33"/>
  <c r="G64" i="33"/>
  <c r="F64" i="33"/>
  <c r="E64" i="33"/>
  <c r="D64" i="33"/>
  <c r="C64" i="33"/>
  <c r="B64" i="33"/>
  <c r="W63" i="33"/>
  <c r="P63" i="33"/>
  <c r="K63" i="33"/>
  <c r="H63" i="33"/>
  <c r="G63" i="33"/>
  <c r="C63" i="33"/>
  <c r="W62" i="33"/>
  <c r="V62" i="33"/>
  <c r="U62" i="33"/>
  <c r="T62" i="33"/>
  <c r="S62" i="33"/>
  <c r="R62" i="33"/>
  <c r="Q62" i="33"/>
  <c r="P62" i="33"/>
  <c r="O62" i="33"/>
  <c r="N62" i="33"/>
  <c r="M62" i="33"/>
  <c r="L62" i="33"/>
  <c r="K62" i="33"/>
  <c r="J62" i="33"/>
  <c r="I62" i="33"/>
  <c r="H62" i="33"/>
  <c r="G62" i="33"/>
  <c r="F62" i="33"/>
  <c r="E62" i="33"/>
  <c r="D62" i="33"/>
  <c r="C62" i="33"/>
  <c r="B62" i="33"/>
  <c r="W61" i="33"/>
  <c r="V61" i="33"/>
  <c r="U61" i="33"/>
  <c r="T61" i="33"/>
  <c r="S61" i="33"/>
  <c r="R61" i="33"/>
  <c r="Q61" i="33"/>
  <c r="P61" i="33"/>
  <c r="O61" i="33"/>
  <c r="N61" i="33"/>
  <c r="M61" i="33"/>
  <c r="L61" i="33"/>
  <c r="K61" i="33"/>
  <c r="J61" i="33"/>
  <c r="I61" i="33"/>
  <c r="H61" i="33"/>
  <c r="G61" i="33"/>
  <c r="F61" i="33"/>
  <c r="E61" i="33"/>
  <c r="D61" i="33"/>
  <c r="C61" i="33"/>
  <c r="B61" i="33"/>
  <c r="J60" i="33"/>
  <c r="F60" i="33"/>
  <c r="C60" i="33"/>
  <c r="B60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C59" i="33"/>
  <c r="B59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C58" i="33"/>
  <c r="B58" i="33"/>
  <c r="W57" i="33"/>
  <c r="T57" i="33"/>
  <c r="D57" i="33"/>
  <c r="W56" i="33"/>
  <c r="V56" i="33"/>
  <c r="U56" i="33"/>
  <c r="T56" i="33"/>
  <c r="S56" i="33"/>
  <c r="R56" i="33"/>
  <c r="Q56" i="33"/>
  <c r="P56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C56" i="33"/>
  <c r="B56" i="33"/>
  <c r="W55" i="33"/>
  <c r="V55" i="33"/>
  <c r="U55" i="33"/>
  <c r="T55" i="33"/>
  <c r="S55" i="33"/>
  <c r="R55" i="33"/>
  <c r="Q55" i="33"/>
  <c r="P55" i="33"/>
  <c r="P51" i="33" s="1"/>
  <c r="O55" i="33"/>
  <c r="N55" i="33"/>
  <c r="M55" i="33"/>
  <c r="L55" i="33"/>
  <c r="K55" i="33"/>
  <c r="J55" i="33"/>
  <c r="I55" i="33"/>
  <c r="H55" i="33"/>
  <c r="G55" i="33"/>
  <c r="F55" i="33"/>
  <c r="E55" i="33"/>
  <c r="D55" i="33"/>
  <c r="C55" i="33"/>
  <c r="B55" i="33"/>
  <c r="W54" i="33"/>
  <c r="V54" i="33"/>
  <c r="U54" i="33"/>
  <c r="T54" i="33"/>
  <c r="S54" i="33"/>
  <c r="R54" i="33"/>
  <c r="Q54" i="33"/>
  <c r="P54" i="33"/>
  <c r="O54" i="33"/>
  <c r="N54" i="33"/>
  <c r="M54" i="33"/>
  <c r="L54" i="33"/>
  <c r="K54" i="33"/>
  <c r="J54" i="33"/>
  <c r="I54" i="33"/>
  <c r="H54" i="33"/>
  <c r="G54" i="33"/>
  <c r="G51" i="33" s="1"/>
  <c r="F54" i="33"/>
  <c r="E54" i="33"/>
  <c r="D54" i="33"/>
  <c r="C54" i="33"/>
  <c r="B54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I53" i="33"/>
  <c r="H53" i="33"/>
  <c r="H51" i="33" s="1"/>
  <c r="G53" i="33"/>
  <c r="F53" i="33"/>
  <c r="E53" i="33"/>
  <c r="D53" i="33"/>
  <c r="D51" i="33" s="1"/>
  <c r="C53" i="33"/>
  <c r="B53" i="33"/>
  <c r="W52" i="33"/>
  <c r="V52" i="33"/>
  <c r="U52" i="33"/>
  <c r="T52" i="33"/>
  <c r="S52" i="33"/>
  <c r="R52" i="33"/>
  <c r="R51" i="33" s="1"/>
  <c r="Q52" i="33"/>
  <c r="P52" i="33"/>
  <c r="O52" i="33"/>
  <c r="N52" i="33"/>
  <c r="M52" i="33"/>
  <c r="L52" i="33"/>
  <c r="K52" i="33"/>
  <c r="J52" i="33"/>
  <c r="I52" i="33"/>
  <c r="H52" i="33"/>
  <c r="G52" i="33"/>
  <c r="F52" i="33"/>
  <c r="E52" i="33"/>
  <c r="D52" i="33"/>
  <c r="C52" i="33"/>
  <c r="B52" i="33"/>
  <c r="W27" i="33"/>
  <c r="W80" i="33" s="1"/>
  <c r="V27" i="33"/>
  <c r="U27" i="33"/>
  <c r="U80" i="33" s="1"/>
  <c r="T27" i="33"/>
  <c r="T63" i="33" s="1"/>
  <c r="S27" i="33"/>
  <c r="S80" i="33" s="1"/>
  <c r="R27" i="33"/>
  <c r="R80" i="33" s="1"/>
  <c r="Q27" i="33"/>
  <c r="Q80" i="33" s="1"/>
  <c r="P27" i="33"/>
  <c r="P80" i="33" s="1"/>
  <c r="O27" i="33"/>
  <c r="O80" i="33" s="1"/>
  <c r="N27" i="33"/>
  <c r="M27" i="33"/>
  <c r="L27" i="33"/>
  <c r="L63" i="33" s="1"/>
  <c r="K27" i="33"/>
  <c r="J27" i="33"/>
  <c r="J80" i="33" s="1"/>
  <c r="I27" i="33"/>
  <c r="I80" i="33" s="1"/>
  <c r="H27" i="33"/>
  <c r="H80" i="33" s="1"/>
  <c r="G27" i="33"/>
  <c r="G80" i="33" s="1"/>
  <c r="F27" i="33"/>
  <c r="E27" i="33"/>
  <c r="E80" i="33" s="1"/>
  <c r="D27" i="33"/>
  <c r="D63" i="33" s="1"/>
  <c r="C27" i="33"/>
  <c r="C80" i="33" s="1"/>
  <c r="B27" i="33"/>
  <c r="B80" i="33" s="1"/>
  <c r="W24" i="33"/>
  <c r="V24" i="33"/>
  <c r="V79" i="33" s="1"/>
  <c r="U24" i="33"/>
  <c r="U79" i="33" s="1"/>
  <c r="T24" i="33"/>
  <c r="S24" i="33"/>
  <c r="S79" i="34" s="1"/>
  <c r="R24" i="33"/>
  <c r="R79" i="34" s="1"/>
  <c r="Q24" i="33"/>
  <c r="Q79" i="33" s="1"/>
  <c r="P24" i="33"/>
  <c r="P79" i="33" s="1"/>
  <c r="O24" i="33"/>
  <c r="N24" i="33"/>
  <c r="N79" i="33" s="1"/>
  <c r="M24" i="33"/>
  <c r="M79" i="33" s="1"/>
  <c r="L24" i="33"/>
  <c r="K24" i="33"/>
  <c r="J24" i="33"/>
  <c r="J79" i="34" s="1"/>
  <c r="I24" i="33"/>
  <c r="I79" i="33" s="1"/>
  <c r="H24" i="33"/>
  <c r="H79" i="33" s="1"/>
  <c r="G24" i="33"/>
  <c r="F24" i="33"/>
  <c r="F79" i="33" s="1"/>
  <c r="E24" i="33"/>
  <c r="E79" i="33" s="1"/>
  <c r="D24" i="33"/>
  <c r="C24" i="33"/>
  <c r="B24" i="33"/>
  <c r="W16" i="33"/>
  <c r="V16" i="33"/>
  <c r="V78" i="33" s="1"/>
  <c r="U16" i="33"/>
  <c r="U78" i="33" s="1"/>
  <c r="T16" i="33"/>
  <c r="T78" i="33" s="1"/>
  <c r="S16" i="33"/>
  <c r="S78" i="33" s="1"/>
  <c r="R16" i="33"/>
  <c r="Q16" i="33"/>
  <c r="P16" i="33"/>
  <c r="P57" i="33" s="1"/>
  <c r="O16" i="33"/>
  <c r="O57" i="33" s="1"/>
  <c r="N16" i="33"/>
  <c r="N78" i="33" s="1"/>
  <c r="M16" i="33"/>
  <c r="M78" i="33" s="1"/>
  <c r="L16" i="33"/>
  <c r="L78" i="33" s="1"/>
  <c r="K16" i="33"/>
  <c r="K78" i="33" s="1"/>
  <c r="J16" i="33"/>
  <c r="I16" i="33"/>
  <c r="I78" i="33" s="1"/>
  <c r="H16" i="33"/>
  <c r="H57" i="33" s="1"/>
  <c r="G16" i="33"/>
  <c r="G57" i="33" s="1"/>
  <c r="F16" i="33"/>
  <c r="F78" i="33" s="1"/>
  <c r="E16" i="33"/>
  <c r="E78" i="33" s="1"/>
  <c r="D16" i="33"/>
  <c r="D78" i="33" s="1"/>
  <c r="C16" i="33"/>
  <c r="C78" i="33" s="1"/>
  <c r="B16" i="33"/>
  <c r="A1" i="33"/>
  <c r="W37" i="32"/>
  <c r="V37" i="32"/>
  <c r="U37" i="32"/>
  <c r="T37" i="32"/>
  <c r="S37" i="32"/>
  <c r="R37" i="32"/>
  <c r="Q37" i="32"/>
  <c r="P37" i="32"/>
  <c r="O37" i="32"/>
  <c r="N37" i="32"/>
  <c r="M37" i="32"/>
  <c r="L37" i="32"/>
  <c r="K37" i="32"/>
  <c r="J37" i="32"/>
  <c r="I37" i="32"/>
  <c r="H37" i="32"/>
  <c r="G37" i="32"/>
  <c r="F37" i="32"/>
  <c r="E37" i="32"/>
  <c r="D37" i="32"/>
  <c r="C37" i="32"/>
  <c r="B37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B36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G35" i="32"/>
  <c r="F35" i="32"/>
  <c r="E35" i="32"/>
  <c r="D35" i="32"/>
  <c r="C35" i="32"/>
  <c r="B35" i="32"/>
  <c r="W33" i="32"/>
  <c r="W38" i="32" s="1"/>
  <c r="V33" i="32"/>
  <c r="V38" i="32" s="1"/>
  <c r="V176" i="4" s="1"/>
  <c r="U33" i="32"/>
  <c r="U38" i="32" s="1"/>
  <c r="U176" i="4" s="1"/>
  <c r="T33" i="32"/>
  <c r="T38" i="32" s="1"/>
  <c r="T176" i="4" s="1"/>
  <c r="S33" i="32"/>
  <c r="S38" i="32" s="1"/>
  <c r="R33" i="32"/>
  <c r="R38" i="32" s="1"/>
  <c r="R176" i="4" s="1"/>
  <c r="Q33" i="32"/>
  <c r="Q38" i="32" s="1"/>
  <c r="P33" i="32"/>
  <c r="P38" i="32" s="1"/>
  <c r="O33" i="32"/>
  <c r="O38" i="32" s="1"/>
  <c r="O176" i="4" s="1"/>
  <c r="N33" i="32"/>
  <c r="N38" i="32" s="1"/>
  <c r="N176" i="4" s="1"/>
  <c r="M33" i="32"/>
  <c r="M38" i="32" s="1"/>
  <c r="L33" i="32"/>
  <c r="L38" i="32" s="1"/>
  <c r="L176" i="4" s="1"/>
  <c r="K33" i="32"/>
  <c r="K38" i="32" s="1"/>
  <c r="J33" i="32"/>
  <c r="J38" i="32" s="1"/>
  <c r="I33" i="32"/>
  <c r="I38" i="32" s="1"/>
  <c r="H33" i="32"/>
  <c r="H38" i="32" s="1"/>
  <c r="G33" i="32"/>
  <c r="G38" i="32" s="1"/>
  <c r="F33" i="32"/>
  <c r="F38" i="32" s="1"/>
  <c r="E33" i="32"/>
  <c r="E38" i="32" s="1"/>
  <c r="D33" i="32"/>
  <c r="D38" i="32" s="1"/>
  <c r="D176" i="4" s="1"/>
  <c r="C33" i="32"/>
  <c r="C38" i="32" s="1"/>
  <c r="B33" i="32"/>
  <c r="B38" i="32" s="1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C23" i="32"/>
  <c r="B23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B20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A1" i="32"/>
  <c r="W124" i="31"/>
  <c r="V124" i="31"/>
  <c r="U124" i="31"/>
  <c r="T124" i="31"/>
  <c r="S124" i="31"/>
  <c r="R124" i="31"/>
  <c r="Q124" i="31"/>
  <c r="P124" i="31"/>
  <c r="O124" i="31"/>
  <c r="N124" i="31"/>
  <c r="M124" i="31"/>
  <c r="L124" i="31"/>
  <c r="K124" i="31"/>
  <c r="J124" i="31"/>
  <c r="I124" i="31"/>
  <c r="H124" i="31"/>
  <c r="G124" i="31"/>
  <c r="F124" i="31"/>
  <c r="E124" i="31"/>
  <c r="D124" i="31"/>
  <c r="C124" i="31"/>
  <c r="B124" i="31"/>
  <c r="W121" i="31"/>
  <c r="V121" i="31"/>
  <c r="U121" i="31"/>
  <c r="T121" i="31"/>
  <c r="S121" i="31"/>
  <c r="R121" i="31"/>
  <c r="Q121" i="31"/>
  <c r="P121" i="31"/>
  <c r="O121" i="31"/>
  <c r="N121" i="31"/>
  <c r="M121" i="31"/>
  <c r="L121" i="31"/>
  <c r="K121" i="31"/>
  <c r="J121" i="31"/>
  <c r="I121" i="31"/>
  <c r="H121" i="31"/>
  <c r="G121" i="31"/>
  <c r="F121" i="31"/>
  <c r="E121" i="31"/>
  <c r="D121" i="31"/>
  <c r="C121" i="31"/>
  <c r="B121" i="31"/>
  <c r="W118" i="31"/>
  <c r="V118" i="31"/>
  <c r="U118" i="31"/>
  <c r="T118" i="31"/>
  <c r="S118" i="31"/>
  <c r="R118" i="31"/>
  <c r="Q118" i="31"/>
  <c r="P118" i="31"/>
  <c r="O118" i="31"/>
  <c r="N118" i="31"/>
  <c r="M118" i="31"/>
  <c r="L118" i="31"/>
  <c r="K118" i="31"/>
  <c r="J118" i="31"/>
  <c r="I118" i="31"/>
  <c r="H118" i="31"/>
  <c r="G118" i="31"/>
  <c r="F118" i="31"/>
  <c r="E118" i="31"/>
  <c r="D118" i="31"/>
  <c r="C118" i="31"/>
  <c r="B118" i="31"/>
  <c r="W117" i="31"/>
  <c r="V117" i="31"/>
  <c r="U117" i="31"/>
  <c r="T117" i="31"/>
  <c r="S117" i="31"/>
  <c r="R117" i="31"/>
  <c r="Q117" i="31"/>
  <c r="P117" i="31"/>
  <c r="O117" i="31"/>
  <c r="N117" i="31"/>
  <c r="M117" i="31"/>
  <c r="L117" i="31"/>
  <c r="K117" i="31"/>
  <c r="J117" i="31"/>
  <c r="I117" i="31"/>
  <c r="H117" i="31"/>
  <c r="G117" i="31"/>
  <c r="F117" i="31"/>
  <c r="E117" i="31"/>
  <c r="D117" i="31"/>
  <c r="C117" i="31"/>
  <c r="B117" i="31"/>
  <c r="W116" i="31"/>
  <c r="V116" i="31"/>
  <c r="U116" i="31"/>
  <c r="T116" i="31"/>
  <c r="S116" i="31"/>
  <c r="R116" i="31"/>
  <c r="Q116" i="31"/>
  <c r="P116" i="31"/>
  <c r="O116" i="31"/>
  <c r="N116" i="31"/>
  <c r="M116" i="31"/>
  <c r="L116" i="31"/>
  <c r="K116" i="31"/>
  <c r="J116" i="31"/>
  <c r="I116" i="31"/>
  <c r="H116" i="31"/>
  <c r="G116" i="31"/>
  <c r="F116" i="31"/>
  <c r="E116" i="31"/>
  <c r="D116" i="31"/>
  <c r="C116" i="31"/>
  <c r="B116" i="31"/>
  <c r="W115" i="31"/>
  <c r="V115" i="31"/>
  <c r="U115" i="31"/>
  <c r="T115" i="31"/>
  <c r="S115" i="31"/>
  <c r="R115" i="31"/>
  <c r="Q115" i="31"/>
  <c r="P115" i="31"/>
  <c r="O115" i="31"/>
  <c r="N115" i="31"/>
  <c r="M115" i="31"/>
  <c r="L115" i="31"/>
  <c r="K115" i="31"/>
  <c r="J115" i="31"/>
  <c r="I115" i="31"/>
  <c r="H115" i="31"/>
  <c r="G115" i="31"/>
  <c r="F115" i="31"/>
  <c r="E115" i="31"/>
  <c r="D115" i="31"/>
  <c r="C115" i="31"/>
  <c r="B115" i="31"/>
  <c r="W114" i="31"/>
  <c r="V114" i="31"/>
  <c r="U114" i="31"/>
  <c r="T114" i="31"/>
  <c r="S114" i="31"/>
  <c r="R114" i="31"/>
  <c r="Q114" i="31"/>
  <c r="P114" i="31"/>
  <c r="O114" i="31"/>
  <c r="N114" i="31"/>
  <c r="M114" i="31"/>
  <c r="L114" i="31"/>
  <c r="K114" i="31"/>
  <c r="J114" i="31"/>
  <c r="I114" i="31"/>
  <c r="H114" i="31"/>
  <c r="G114" i="31"/>
  <c r="F114" i="31"/>
  <c r="E114" i="31"/>
  <c r="D114" i="31"/>
  <c r="C114" i="31"/>
  <c r="B114" i="31"/>
  <c r="W113" i="31"/>
  <c r="V113" i="31"/>
  <c r="U113" i="31"/>
  <c r="T113" i="31"/>
  <c r="S113" i="31"/>
  <c r="R113" i="31"/>
  <c r="Q113" i="31"/>
  <c r="P113" i="31"/>
  <c r="O113" i="31"/>
  <c r="N113" i="31"/>
  <c r="M113" i="31"/>
  <c r="L113" i="31"/>
  <c r="K113" i="31"/>
  <c r="J113" i="31"/>
  <c r="I113" i="31"/>
  <c r="H113" i="31"/>
  <c r="G113" i="31"/>
  <c r="F113" i="31"/>
  <c r="E113" i="31"/>
  <c r="D113" i="31"/>
  <c r="C113" i="31"/>
  <c r="B113" i="31"/>
  <c r="W109" i="31"/>
  <c r="V109" i="31"/>
  <c r="U109" i="31"/>
  <c r="T109" i="31"/>
  <c r="S109" i="31"/>
  <c r="R109" i="31"/>
  <c r="Q109" i="31"/>
  <c r="P109" i="31"/>
  <c r="O109" i="31"/>
  <c r="N109" i="31"/>
  <c r="M109" i="31"/>
  <c r="L109" i="31"/>
  <c r="K109" i="31"/>
  <c r="J109" i="31"/>
  <c r="I109" i="31"/>
  <c r="H109" i="31"/>
  <c r="G109" i="31"/>
  <c r="F109" i="31"/>
  <c r="E109" i="31"/>
  <c r="D109" i="31"/>
  <c r="C109" i="31"/>
  <c r="B109" i="31"/>
  <c r="W108" i="31"/>
  <c r="V108" i="31"/>
  <c r="U108" i="31"/>
  <c r="T108" i="31"/>
  <c r="S108" i="31"/>
  <c r="R108" i="31"/>
  <c r="Q108" i="31"/>
  <c r="P108" i="31"/>
  <c r="O108" i="31"/>
  <c r="N108" i="31"/>
  <c r="M108" i="31"/>
  <c r="L108" i="31"/>
  <c r="K108" i="31"/>
  <c r="J108" i="31"/>
  <c r="I108" i="31"/>
  <c r="H108" i="31"/>
  <c r="G108" i="31"/>
  <c r="F108" i="31"/>
  <c r="E108" i="31"/>
  <c r="D108" i="31"/>
  <c r="C108" i="31"/>
  <c r="B108" i="31"/>
  <c r="W107" i="31"/>
  <c r="V107" i="31"/>
  <c r="U107" i="31"/>
  <c r="T107" i="31"/>
  <c r="S107" i="31"/>
  <c r="R107" i="31"/>
  <c r="Q107" i="31"/>
  <c r="P107" i="31"/>
  <c r="O107" i="31"/>
  <c r="N107" i="31"/>
  <c r="M107" i="31"/>
  <c r="L107" i="31"/>
  <c r="K107" i="31"/>
  <c r="J107" i="31"/>
  <c r="I107" i="31"/>
  <c r="H107" i="31"/>
  <c r="G107" i="31"/>
  <c r="F107" i="31"/>
  <c r="E107" i="31"/>
  <c r="D107" i="31"/>
  <c r="C107" i="31"/>
  <c r="B107" i="31"/>
  <c r="W106" i="31"/>
  <c r="V106" i="31"/>
  <c r="U106" i="31"/>
  <c r="T106" i="31"/>
  <c r="S106" i="31"/>
  <c r="R106" i="31"/>
  <c r="Q106" i="31"/>
  <c r="P106" i="31"/>
  <c r="O106" i="31"/>
  <c r="N106" i="31"/>
  <c r="M106" i="31"/>
  <c r="L106" i="31"/>
  <c r="K106" i="31"/>
  <c r="J106" i="31"/>
  <c r="I106" i="31"/>
  <c r="H106" i="31"/>
  <c r="G106" i="31"/>
  <c r="F106" i="31"/>
  <c r="E106" i="31"/>
  <c r="D106" i="31"/>
  <c r="C106" i="31"/>
  <c r="B106" i="31"/>
  <c r="V105" i="31"/>
  <c r="P105" i="31"/>
  <c r="N105" i="31"/>
  <c r="F105" i="31"/>
  <c r="W104" i="31"/>
  <c r="V104" i="31"/>
  <c r="U104" i="31"/>
  <c r="T104" i="31"/>
  <c r="S104" i="31"/>
  <c r="R104" i="31"/>
  <c r="Q104" i="31"/>
  <c r="P104" i="31"/>
  <c r="O104" i="31"/>
  <c r="N104" i="31"/>
  <c r="M104" i="31"/>
  <c r="L104" i="31"/>
  <c r="K104" i="31"/>
  <c r="J104" i="31"/>
  <c r="I104" i="31"/>
  <c r="H104" i="31"/>
  <c r="G104" i="31"/>
  <c r="F104" i="31"/>
  <c r="E104" i="31"/>
  <c r="D104" i="31"/>
  <c r="C104" i="31"/>
  <c r="B104" i="31"/>
  <c r="W103" i="31"/>
  <c r="V103" i="31"/>
  <c r="U103" i="31"/>
  <c r="T103" i="31"/>
  <c r="S103" i="31"/>
  <c r="R103" i="31"/>
  <c r="Q103" i="31"/>
  <c r="P103" i="31"/>
  <c r="O103" i="31"/>
  <c r="N103" i="31"/>
  <c r="M103" i="31"/>
  <c r="L103" i="31"/>
  <c r="K103" i="31"/>
  <c r="J103" i="31"/>
  <c r="I103" i="31"/>
  <c r="H103" i="31"/>
  <c r="G103" i="31"/>
  <c r="F103" i="31"/>
  <c r="E103" i="31"/>
  <c r="D103" i="31"/>
  <c r="C103" i="31"/>
  <c r="B103" i="31"/>
  <c r="W102" i="31"/>
  <c r="V102" i="31"/>
  <c r="U102" i="31"/>
  <c r="T102" i="31"/>
  <c r="S102" i="31"/>
  <c r="R102" i="31"/>
  <c r="Q102" i="31"/>
  <c r="P102" i="31"/>
  <c r="O102" i="31"/>
  <c r="N102" i="31"/>
  <c r="M102" i="31"/>
  <c r="L102" i="31"/>
  <c r="K102" i="31"/>
  <c r="J102" i="31"/>
  <c r="I102" i="31"/>
  <c r="H102" i="31"/>
  <c r="G102" i="31"/>
  <c r="F102" i="31"/>
  <c r="E102" i="31"/>
  <c r="D102" i="31"/>
  <c r="C102" i="31"/>
  <c r="B102" i="31"/>
  <c r="W101" i="31"/>
  <c r="V101" i="31"/>
  <c r="U101" i="31"/>
  <c r="T101" i="31"/>
  <c r="S101" i="31"/>
  <c r="R101" i="31"/>
  <c r="Q101" i="31"/>
  <c r="P101" i="31"/>
  <c r="O101" i="31"/>
  <c r="N101" i="31"/>
  <c r="M101" i="31"/>
  <c r="L101" i="31"/>
  <c r="K101" i="31"/>
  <c r="J101" i="31"/>
  <c r="I101" i="31"/>
  <c r="H101" i="31"/>
  <c r="G101" i="31"/>
  <c r="F101" i="31"/>
  <c r="E101" i="31"/>
  <c r="D101" i="31"/>
  <c r="C101" i="31"/>
  <c r="B101" i="31"/>
  <c r="W100" i="31"/>
  <c r="V100" i="31"/>
  <c r="U100" i="31"/>
  <c r="T100" i="31"/>
  <c r="S100" i="31"/>
  <c r="R100" i="31"/>
  <c r="Q100" i="31"/>
  <c r="P100" i="31"/>
  <c r="O100" i="31"/>
  <c r="N100" i="31"/>
  <c r="M100" i="31"/>
  <c r="L100" i="31"/>
  <c r="K100" i="31"/>
  <c r="J100" i="31"/>
  <c r="I100" i="31"/>
  <c r="H100" i="31"/>
  <c r="G100" i="31"/>
  <c r="F100" i="31"/>
  <c r="E100" i="31"/>
  <c r="D100" i="31"/>
  <c r="C100" i="31"/>
  <c r="B100" i="31"/>
  <c r="T99" i="31"/>
  <c r="Q99" i="31"/>
  <c r="P99" i="31"/>
  <c r="L99" i="31"/>
  <c r="I99" i="31"/>
  <c r="W98" i="31"/>
  <c r="V98" i="31"/>
  <c r="U98" i="31"/>
  <c r="T98" i="31"/>
  <c r="S98" i="31"/>
  <c r="R98" i="31"/>
  <c r="Q98" i="31"/>
  <c r="P98" i="31"/>
  <c r="O98" i="31"/>
  <c r="N98" i="31"/>
  <c r="M98" i="31"/>
  <c r="L98" i="31"/>
  <c r="K98" i="31"/>
  <c r="J98" i="31"/>
  <c r="I98" i="31"/>
  <c r="H98" i="31"/>
  <c r="G98" i="31"/>
  <c r="F98" i="31"/>
  <c r="E98" i="31"/>
  <c r="D98" i="31"/>
  <c r="C98" i="31"/>
  <c r="B98" i="31"/>
  <c r="W97" i="31"/>
  <c r="V97" i="31"/>
  <c r="U97" i="31"/>
  <c r="T97" i="31"/>
  <c r="S97" i="31"/>
  <c r="R97" i="31"/>
  <c r="Q97" i="31"/>
  <c r="P97" i="31"/>
  <c r="O97" i="31"/>
  <c r="N97" i="31"/>
  <c r="M97" i="31"/>
  <c r="L97" i="31"/>
  <c r="K97" i="31"/>
  <c r="J97" i="31"/>
  <c r="I97" i="31"/>
  <c r="H97" i="31"/>
  <c r="G97" i="31"/>
  <c r="F97" i="31"/>
  <c r="E97" i="31"/>
  <c r="D97" i="31"/>
  <c r="C97" i="31"/>
  <c r="B97" i="31"/>
  <c r="W96" i="31"/>
  <c r="V96" i="31"/>
  <c r="U96" i="31"/>
  <c r="T96" i="31"/>
  <c r="S96" i="31"/>
  <c r="R96" i="31"/>
  <c r="Q96" i="31"/>
  <c r="P96" i="31"/>
  <c r="O96" i="31"/>
  <c r="N96" i="31"/>
  <c r="M96" i="31"/>
  <c r="L96" i="31"/>
  <c r="K96" i="31"/>
  <c r="J96" i="31"/>
  <c r="I96" i="31"/>
  <c r="H96" i="31"/>
  <c r="G96" i="31"/>
  <c r="F96" i="31"/>
  <c r="E96" i="31"/>
  <c r="D96" i="31"/>
  <c r="C96" i="31"/>
  <c r="B96" i="31"/>
  <c r="W95" i="31"/>
  <c r="V95" i="31"/>
  <c r="U95" i="31"/>
  <c r="T95" i="31"/>
  <c r="S95" i="31"/>
  <c r="R95" i="31"/>
  <c r="Q95" i="31"/>
  <c r="P95" i="31"/>
  <c r="O95" i="31"/>
  <c r="N95" i="31"/>
  <c r="M95" i="31"/>
  <c r="L95" i="31"/>
  <c r="K95" i="31"/>
  <c r="J95" i="31"/>
  <c r="I95" i="31"/>
  <c r="H95" i="31"/>
  <c r="G95" i="31"/>
  <c r="F95" i="31"/>
  <c r="E95" i="31"/>
  <c r="D95" i="31"/>
  <c r="C95" i="31"/>
  <c r="B95" i="31"/>
  <c r="G94" i="31"/>
  <c r="W93" i="31"/>
  <c r="V93" i="31"/>
  <c r="U93" i="31"/>
  <c r="T93" i="31"/>
  <c r="S93" i="31"/>
  <c r="R93" i="31"/>
  <c r="Q93" i="31"/>
  <c r="P93" i="31"/>
  <c r="O93" i="31"/>
  <c r="N93" i="31"/>
  <c r="M93" i="31"/>
  <c r="L93" i="31"/>
  <c r="K93" i="31"/>
  <c r="J93" i="31"/>
  <c r="I93" i="31"/>
  <c r="H93" i="31"/>
  <c r="G93" i="31"/>
  <c r="F93" i="31"/>
  <c r="E93" i="31"/>
  <c r="D93" i="31"/>
  <c r="C93" i="31"/>
  <c r="B93" i="31"/>
  <c r="W92" i="31"/>
  <c r="V92" i="31"/>
  <c r="U92" i="31"/>
  <c r="T92" i="31"/>
  <c r="S92" i="31"/>
  <c r="R92" i="31"/>
  <c r="Q92" i="31"/>
  <c r="P92" i="31"/>
  <c r="O92" i="31"/>
  <c r="N92" i="31"/>
  <c r="M92" i="31"/>
  <c r="L92" i="31"/>
  <c r="K92" i="31"/>
  <c r="J92" i="31"/>
  <c r="I92" i="31"/>
  <c r="H92" i="31"/>
  <c r="G92" i="31"/>
  <c r="F92" i="31"/>
  <c r="E92" i="31"/>
  <c r="D92" i="31"/>
  <c r="C92" i="31"/>
  <c r="B92" i="31"/>
  <c r="W91" i="31"/>
  <c r="V91" i="31"/>
  <c r="U91" i="31"/>
  <c r="T91" i="31"/>
  <c r="S91" i="31"/>
  <c r="R91" i="31"/>
  <c r="Q91" i="31"/>
  <c r="P91" i="31"/>
  <c r="O91" i="31"/>
  <c r="N91" i="31"/>
  <c r="M91" i="31"/>
  <c r="L91" i="31"/>
  <c r="K91" i="31"/>
  <c r="J91" i="31"/>
  <c r="I91" i="31"/>
  <c r="H91" i="31"/>
  <c r="G91" i="31"/>
  <c r="F91" i="31"/>
  <c r="E91" i="31"/>
  <c r="D91" i="31"/>
  <c r="C91" i="31"/>
  <c r="B91" i="31"/>
  <c r="U90" i="31"/>
  <c r="R90" i="31"/>
  <c r="E90" i="31"/>
  <c r="W89" i="31"/>
  <c r="V89" i="31"/>
  <c r="U89" i="31"/>
  <c r="T89" i="31"/>
  <c r="S89" i="31"/>
  <c r="R89" i="31"/>
  <c r="Q89" i="31"/>
  <c r="P89" i="31"/>
  <c r="O89" i="31"/>
  <c r="N89" i="31"/>
  <c r="M89" i="31"/>
  <c r="L89" i="31"/>
  <c r="K89" i="31"/>
  <c r="J89" i="31"/>
  <c r="I89" i="31"/>
  <c r="H89" i="31"/>
  <c r="G89" i="31"/>
  <c r="F89" i="31"/>
  <c r="E89" i="31"/>
  <c r="D89" i="31"/>
  <c r="C89" i="31"/>
  <c r="B89" i="31"/>
  <c r="W88" i="31"/>
  <c r="V88" i="31"/>
  <c r="U88" i="31"/>
  <c r="T88" i="31"/>
  <c r="S88" i="31"/>
  <c r="R88" i="31"/>
  <c r="R84" i="31" s="1"/>
  <c r="Q88" i="31"/>
  <c r="P88" i="31"/>
  <c r="O88" i="31"/>
  <c r="N88" i="31"/>
  <c r="M88" i="31"/>
  <c r="L88" i="31"/>
  <c r="K88" i="31"/>
  <c r="J88" i="31"/>
  <c r="I88" i="31"/>
  <c r="H88" i="31"/>
  <c r="G88" i="31"/>
  <c r="F88" i="31"/>
  <c r="E88" i="31"/>
  <c r="D88" i="31"/>
  <c r="C88" i="31"/>
  <c r="B88" i="31"/>
  <c r="W87" i="31"/>
  <c r="V87" i="31"/>
  <c r="U87" i="31"/>
  <c r="T87" i="31"/>
  <c r="S87" i="31"/>
  <c r="R87" i="31"/>
  <c r="Q87" i="31"/>
  <c r="P87" i="31"/>
  <c r="O87" i="31"/>
  <c r="N87" i="31"/>
  <c r="M87" i="31"/>
  <c r="L87" i="31"/>
  <c r="K87" i="31"/>
  <c r="J87" i="31"/>
  <c r="I87" i="31"/>
  <c r="H87" i="31"/>
  <c r="G87" i="31"/>
  <c r="F87" i="31"/>
  <c r="E87" i="31"/>
  <c r="D87" i="31"/>
  <c r="C87" i="31"/>
  <c r="B87" i="31"/>
  <c r="W86" i="31"/>
  <c r="V86" i="31"/>
  <c r="U86" i="31"/>
  <c r="T86" i="31"/>
  <c r="S86" i="31"/>
  <c r="R86" i="31"/>
  <c r="Q86" i="31"/>
  <c r="P86" i="31"/>
  <c r="O86" i="31"/>
  <c r="N86" i="31"/>
  <c r="M86" i="31"/>
  <c r="L86" i="31"/>
  <c r="K86" i="31"/>
  <c r="J86" i="31"/>
  <c r="I86" i="31"/>
  <c r="H86" i="31"/>
  <c r="G86" i="31"/>
  <c r="F86" i="31"/>
  <c r="E86" i="31"/>
  <c r="D86" i="31"/>
  <c r="C86" i="31"/>
  <c r="B86" i="31"/>
  <c r="W85" i="31"/>
  <c r="V85" i="31"/>
  <c r="U85" i="31"/>
  <c r="T85" i="31"/>
  <c r="S85" i="31"/>
  <c r="R85" i="31"/>
  <c r="Q85" i="31"/>
  <c r="P85" i="31"/>
  <c r="O85" i="31"/>
  <c r="N85" i="31"/>
  <c r="M85" i="31"/>
  <c r="L85" i="31"/>
  <c r="K85" i="31"/>
  <c r="J85" i="31"/>
  <c r="I85" i="31"/>
  <c r="H85" i="31"/>
  <c r="G85" i="31"/>
  <c r="F85" i="31"/>
  <c r="E85" i="31"/>
  <c r="D85" i="31"/>
  <c r="C85" i="31"/>
  <c r="B85" i="31"/>
  <c r="G84" i="31"/>
  <c r="W66" i="31"/>
  <c r="V66" i="31"/>
  <c r="U66" i="31"/>
  <c r="T66" i="31"/>
  <c r="S66" i="31"/>
  <c r="S105" i="31" s="1"/>
  <c r="R66" i="31"/>
  <c r="R105" i="31" s="1"/>
  <c r="Q66" i="31"/>
  <c r="P66" i="31"/>
  <c r="O66" i="31"/>
  <c r="N66" i="31"/>
  <c r="M66" i="31"/>
  <c r="M105" i="31" s="1"/>
  <c r="L66" i="31"/>
  <c r="K66" i="31"/>
  <c r="K105" i="31" s="1"/>
  <c r="J66" i="31"/>
  <c r="J105" i="31" s="1"/>
  <c r="I66" i="31"/>
  <c r="H66" i="31"/>
  <c r="G66" i="31"/>
  <c r="F66" i="31"/>
  <c r="E66" i="31"/>
  <c r="D66" i="31"/>
  <c r="C66" i="31"/>
  <c r="C105" i="31" s="1"/>
  <c r="B66" i="31"/>
  <c r="B105" i="31" s="1"/>
  <c r="W45" i="31"/>
  <c r="V45" i="31"/>
  <c r="U45" i="31"/>
  <c r="T45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H99" i="31" s="1"/>
  <c r="G45" i="31"/>
  <c r="F45" i="31"/>
  <c r="E45" i="31"/>
  <c r="D45" i="31"/>
  <c r="D99" i="31" s="1"/>
  <c r="C45" i="31"/>
  <c r="B45" i="31"/>
  <c r="W25" i="31"/>
  <c r="W94" i="31" s="1"/>
  <c r="V25" i="31"/>
  <c r="V94" i="31" s="1"/>
  <c r="U25" i="31"/>
  <c r="U94" i="31" s="1"/>
  <c r="T25" i="31"/>
  <c r="T94" i="31" s="1"/>
  <c r="S25" i="31"/>
  <c r="R25" i="31"/>
  <c r="R94" i="31" s="1"/>
  <c r="Q25" i="31"/>
  <c r="P25" i="31"/>
  <c r="O25" i="31"/>
  <c r="O94" i="31" s="1"/>
  <c r="N25" i="31"/>
  <c r="M25" i="31"/>
  <c r="M94" i="31" s="1"/>
  <c r="L25" i="31"/>
  <c r="L94" i="31" s="1"/>
  <c r="K25" i="31"/>
  <c r="J25" i="31"/>
  <c r="J94" i="31" s="1"/>
  <c r="I25" i="31"/>
  <c r="H25" i="31"/>
  <c r="G25" i="31"/>
  <c r="F25" i="31"/>
  <c r="F94" i="31" s="1"/>
  <c r="E25" i="31"/>
  <c r="D25" i="31"/>
  <c r="D94" i="31" s="1"/>
  <c r="C25" i="31"/>
  <c r="B25" i="31"/>
  <c r="B94" i="31" s="1"/>
  <c r="W16" i="31"/>
  <c r="W90" i="31" s="1"/>
  <c r="V16" i="31"/>
  <c r="U16" i="31"/>
  <c r="T16" i="31"/>
  <c r="T90" i="31" s="1"/>
  <c r="S16" i="31"/>
  <c r="R16" i="31"/>
  <c r="Q16" i="31"/>
  <c r="P16" i="31"/>
  <c r="P90" i="31" s="1"/>
  <c r="O16" i="31"/>
  <c r="O90" i="31" s="1"/>
  <c r="N16" i="31"/>
  <c r="M16" i="31"/>
  <c r="M90" i="31" s="1"/>
  <c r="L16" i="31"/>
  <c r="L90" i="31" s="1"/>
  <c r="K16" i="31"/>
  <c r="J16" i="31"/>
  <c r="J90" i="31" s="1"/>
  <c r="I16" i="31"/>
  <c r="H16" i="31"/>
  <c r="H90" i="31" s="1"/>
  <c r="G16" i="31"/>
  <c r="G90" i="31" s="1"/>
  <c r="F16" i="31"/>
  <c r="E16" i="31"/>
  <c r="D16" i="31"/>
  <c r="D90" i="31" s="1"/>
  <c r="C16" i="31"/>
  <c r="B16" i="31"/>
  <c r="A1" i="31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F124" i="30"/>
  <c r="E124" i="30"/>
  <c r="D124" i="30"/>
  <c r="C124" i="30"/>
  <c r="B124" i="30"/>
  <c r="W121" i="30"/>
  <c r="V121" i="30"/>
  <c r="U121" i="30"/>
  <c r="T121" i="30"/>
  <c r="S121" i="30"/>
  <c r="R121" i="30"/>
  <c r="Q121" i="30"/>
  <c r="P121" i="30"/>
  <c r="O121" i="30"/>
  <c r="N121" i="30"/>
  <c r="M121" i="30"/>
  <c r="L121" i="30"/>
  <c r="K121" i="30"/>
  <c r="J121" i="30"/>
  <c r="I121" i="30"/>
  <c r="H121" i="30"/>
  <c r="G121" i="30"/>
  <c r="F121" i="30"/>
  <c r="E121" i="30"/>
  <c r="D121" i="30"/>
  <c r="C121" i="30"/>
  <c r="B121" i="30"/>
  <c r="W118" i="30"/>
  <c r="V118" i="30"/>
  <c r="U118" i="30"/>
  <c r="T118" i="30"/>
  <c r="S118" i="30"/>
  <c r="R118" i="30"/>
  <c r="Q118" i="30"/>
  <c r="P118" i="30"/>
  <c r="O118" i="30"/>
  <c r="N118" i="30"/>
  <c r="M118" i="30"/>
  <c r="L118" i="30"/>
  <c r="K118" i="30"/>
  <c r="J118" i="30"/>
  <c r="I118" i="30"/>
  <c r="H118" i="30"/>
  <c r="G118" i="30"/>
  <c r="F118" i="30"/>
  <c r="E118" i="30"/>
  <c r="D118" i="30"/>
  <c r="C118" i="30"/>
  <c r="B118" i="30"/>
  <c r="W117" i="30"/>
  <c r="V117" i="30"/>
  <c r="U117" i="30"/>
  <c r="T117" i="30"/>
  <c r="S117" i="30"/>
  <c r="R117" i="30"/>
  <c r="Q117" i="30"/>
  <c r="P117" i="30"/>
  <c r="O117" i="30"/>
  <c r="N117" i="30"/>
  <c r="M117" i="30"/>
  <c r="L117" i="30"/>
  <c r="K117" i="30"/>
  <c r="J117" i="30"/>
  <c r="I117" i="30"/>
  <c r="H117" i="30"/>
  <c r="G117" i="30"/>
  <c r="F117" i="30"/>
  <c r="E117" i="30"/>
  <c r="D117" i="30"/>
  <c r="C117" i="30"/>
  <c r="B117" i="30"/>
  <c r="W116" i="30"/>
  <c r="V116" i="30"/>
  <c r="U116" i="30"/>
  <c r="T116" i="30"/>
  <c r="S116" i="30"/>
  <c r="R116" i="30"/>
  <c r="Q116" i="30"/>
  <c r="P116" i="30"/>
  <c r="O116" i="30"/>
  <c r="N116" i="30"/>
  <c r="M116" i="30"/>
  <c r="L116" i="30"/>
  <c r="K116" i="30"/>
  <c r="J116" i="30"/>
  <c r="I116" i="30"/>
  <c r="H116" i="30"/>
  <c r="G116" i="30"/>
  <c r="F116" i="30"/>
  <c r="E116" i="30"/>
  <c r="D116" i="30"/>
  <c r="C116" i="30"/>
  <c r="B116" i="30"/>
  <c r="W115" i="30"/>
  <c r="V115" i="30"/>
  <c r="U115" i="30"/>
  <c r="T115" i="30"/>
  <c r="S115" i="30"/>
  <c r="R115" i="30"/>
  <c r="Q115" i="30"/>
  <c r="P115" i="30"/>
  <c r="O115" i="30"/>
  <c r="N115" i="30"/>
  <c r="M115" i="30"/>
  <c r="L115" i="30"/>
  <c r="K115" i="30"/>
  <c r="J115" i="30"/>
  <c r="I115" i="30"/>
  <c r="H115" i="30"/>
  <c r="G115" i="30"/>
  <c r="F115" i="30"/>
  <c r="E115" i="30"/>
  <c r="D115" i="30"/>
  <c r="C115" i="30"/>
  <c r="B115" i="30"/>
  <c r="W114" i="30"/>
  <c r="V114" i="30"/>
  <c r="U114" i="30"/>
  <c r="T114" i="30"/>
  <c r="S114" i="30"/>
  <c r="R114" i="30"/>
  <c r="Q114" i="30"/>
  <c r="P114" i="30"/>
  <c r="O114" i="30"/>
  <c r="N114" i="30"/>
  <c r="M114" i="30"/>
  <c r="L114" i="30"/>
  <c r="K114" i="30"/>
  <c r="J114" i="30"/>
  <c r="I114" i="30"/>
  <c r="H114" i="30"/>
  <c r="G114" i="30"/>
  <c r="F114" i="30"/>
  <c r="E114" i="30"/>
  <c r="D114" i="30"/>
  <c r="C114" i="30"/>
  <c r="B114" i="30"/>
  <c r="W113" i="30"/>
  <c r="V113" i="30"/>
  <c r="U113" i="30"/>
  <c r="T113" i="30"/>
  <c r="S113" i="30"/>
  <c r="R113" i="30"/>
  <c r="Q113" i="30"/>
  <c r="P113" i="30"/>
  <c r="O113" i="30"/>
  <c r="N113" i="30"/>
  <c r="M113" i="30"/>
  <c r="L113" i="30"/>
  <c r="K113" i="30"/>
  <c r="J113" i="30"/>
  <c r="I113" i="30"/>
  <c r="H113" i="30"/>
  <c r="G113" i="30"/>
  <c r="F113" i="30"/>
  <c r="E113" i="30"/>
  <c r="D113" i="30"/>
  <c r="C113" i="30"/>
  <c r="B113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B109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B108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B107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B106" i="30"/>
  <c r="W105" i="30"/>
  <c r="P105" i="30"/>
  <c r="O105" i="30"/>
  <c r="J105" i="30"/>
  <c r="W104" i="30"/>
  <c r="V104" i="30"/>
  <c r="U104" i="30"/>
  <c r="T104" i="30"/>
  <c r="S104" i="30"/>
  <c r="R104" i="30"/>
  <c r="Q104" i="30"/>
  <c r="P104" i="30"/>
  <c r="O104" i="30"/>
  <c r="N104" i="30"/>
  <c r="M104" i="30"/>
  <c r="L104" i="30"/>
  <c r="K104" i="30"/>
  <c r="J104" i="30"/>
  <c r="I104" i="30"/>
  <c r="H104" i="30"/>
  <c r="G104" i="30"/>
  <c r="F104" i="30"/>
  <c r="E104" i="30"/>
  <c r="D104" i="30"/>
  <c r="C104" i="30"/>
  <c r="B104" i="30"/>
  <c r="W103" i="30"/>
  <c r="V103" i="30"/>
  <c r="U103" i="30"/>
  <c r="T103" i="30"/>
  <c r="S103" i="30"/>
  <c r="R103" i="30"/>
  <c r="Q103" i="30"/>
  <c r="P103" i="30"/>
  <c r="O103" i="30"/>
  <c r="N103" i="30"/>
  <c r="M103" i="30"/>
  <c r="L103" i="30"/>
  <c r="K103" i="30"/>
  <c r="J103" i="30"/>
  <c r="I103" i="30"/>
  <c r="H103" i="30"/>
  <c r="G103" i="30"/>
  <c r="F103" i="30"/>
  <c r="E103" i="30"/>
  <c r="D103" i="30"/>
  <c r="C103" i="30"/>
  <c r="B103" i="30"/>
  <c r="W102" i="30"/>
  <c r="V102" i="30"/>
  <c r="U102" i="30"/>
  <c r="T102" i="30"/>
  <c r="S102" i="30"/>
  <c r="R102" i="30"/>
  <c r="Q102" i="30"/>
  <c r="P102" i="30"/>
  <c r="O102" i="30"/>
  <c r="N102" i="30"/>
  <c r="M102" i="30"/>
  <c r="L102" i="30"/>
  <c r="K102" i="30"/>
  <c r="J102" i="30"/>
  <c r="I102" i="30"/>
  <c r="H102" i="30"/>
  <c r="G102" i="30"/>
  <c r="F102" i="30"/>
  <c r="E102" i="30"/>
  <c r="D102" i="30"/>
  <c r="C102" i="30"/>
  <c r="B102" i="30"/>
  <c r="W101" i="30"/>
  <c r="V101" i="30"/>
  <c r="U101" i="30"/>
  <c r="T101" i="30"/>
  <c r="S101" i="30"/>
  <c r="R101" i="30"/>
  <c r="Q101" i="30"/>
  <c r="P101" i="30"/>
  <c r="O101" i="30"/>
  <c r="N101" i="30"/>
  <c r="M101" i="30"/>
  <c r="L101" i="30"/>
  <c r="K101" i="30"/>
  <c r="J101" i="30"/>
  <c r="I101" i="30"/>
  <c r="H101" i="30"/>
  <c r="G101" i="30"/>
  <c r="F101" i="30"/>
  <c r="E101" i="30"/>
  <c r="D101" i="30"/>
  <c r="C101" i="30"/>
  <c r="B101" i="30"/>
  <c r="W100" i="30"/>
  <c r="V100" i="30"/>
  <c r="U100" i="30"/>
  <c r="T100" i="30"/>
  <c r="S100" i="30"/>
  <c r="R100" i="30"/>
  <c r="Q100" i="30"/>
  <c r="P100" i="30"/>
  <c r="O100" i="30"/>
  <c r="N100" i="30"/>
  <c r="M100" i="30"/>
  <c r="L100" i="30"/>
  <c r="K100" i="30"/>
  <c r="J100" i="30"/>
  <c r="I100" i="30"/>
  <c r="H100" i="30"/>
  <c r="G100" i="30"/>
  <c r="F100" i="30"/>
  <c r="E100" i="30"/>
  <c r="D100" i="30"/>
  <c r="C100" i="30"/>
  <c r="B100" i="30"/>
  <c r="V99" i="30"/>
  <c r="U99" i="30"/>
  <c r="S99" i="30"/>
  <c r="N99" i="30"/>
  <c r="M99" i="30"/>
  <c r="K99" i="30"/>
  <c r="W98" i="30"/>
  <c r="V98" i="30"/>
  <c r="U98" i="30"/>
  <c r="T98" i="30"/>
  <c r="S98" i="30"/>
  <c r="R98" i="30"/>
  <c r="Q98" i="30"/>
  <c r="P98" i="30"/>
  <c r="O98" i="30"/>
  <c r="N98" i="30"/>
  <c r="M98" i="30"/>
  <c r="L98" i="30"/>
  <c r="K98" i="30"/>
  <c r="J98" i="30"/>
  <c r="I98" i="30"/>
  <c r="H98" i="30"/>
  <c r="G98" i="30"/>
  <c r="F98" i="30"/>
  <c r="E98" i="30"/>
  <c r="D98" i="30"/>
  <c r="C98" i="30"/>
  <c r="B98" i="30"/>
  <c r="W97" i="30"/>
  <c r="V97" i="30"/>
  <c r="U97" i="30"/>
  <c r="T97" i="30"/>
  <c r="S97" i="30"/>
  <c r="R97" i="30"/>
  <c r="Q97" i="30"/>
  <c r="P97" i="30"/>
  <c r="O97" i="30"/>
  <c r="N97" i="30"/>
  <c r="M97" i="30"/>
  <c r="L97" i="30"/>
  <c r="K97" i="30"/>
  <c r="J97" i="30"/>
  <c r="I97" i="30"/>
  <c r="H97" i="30"/>
  <c r="G97" i="30"/>
  <c r="F97" i="30"/>
  <c r="E97" i="30"/>
  <c r="D97" i="30"/>
  <c r="C97" i="30"/>
  <c r="B97" i="30"/>
  <c r="W96" i="30"/>
  <c r="V96" i="30"/>
  <c r="U96" i="30"/>
  <c r="T96" i="30"/>
  <c r="S96" i="30"/>
  <c r="R96" i="30"/>
  <c r="Q96" i="30"/>
  <c r="P96" i="30"/>
  <c r="O96" i="30"/>
  <c r="N96" i="30"/>
  <c r="M96" i="30"/>
  <c r="L96" i="30"/>
  <c r="K96" i="30"/>
  <c r="J96" i="30"/>
  <c r="I96" i="30"/>
  <c r="H96" i="30"/>
  <c r="G96" i="30"/>
  <c r="F96" i="30"/>
  <c r="E96" i="30"/>
  <c r="D96" i="30"/>
  <c r="C96" i="30"/>
  <c r="B96" i="30"/>
  <c r="W95" i="30"/>
  <c r="V95" i="30"/>
  <c r="U95" i="30"/>
  <c r="T95" i="30"/>
  <c r="S95" i="30"/>
  <c r="R95" i="30"/>
  <c r="Q95" i="30"/>
  <c r="P95" i="30"/>
  <c r="O95" i="30"/>
  <c r="N95" i="30"/>
  <c r="M95" i="30"/>
  <c r="L95" i="30"/>
  <c r="K95" i="30"/>
  <c r="J95" i="30"/>
  <c r="I95" i="30"/>
  <c r="H95" i="30"/>
  <c r="G95" i="30"/>
  <c r="F95" i="30"/>
  <c r="E95" i="30"/>
  <c r="D95" i="30"/>
  <c r="C95" i="30"/>
  <c r="B95" i="30"/>
  <c r="K94" i="30"/>
  <c r="I94" i="30"/>
  <c r="C94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B93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B92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B91" i="30"/>
  <c r="W90" i="30"/>
  <c r="O90" i="30"/>
  <c r="I90" i="30"/>
  <c r="D90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B89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B88" i="30"/>
  <c r="W87" i="30"/>
  <c r="W84" i="30" s="1"/>
  <c r="V87" i="30"/>
  <c r="U87" i="30"/>
  <c r="T87" i="30"/>
  <c r="S87" i="30"/>
  <c r="R87" i="30"/>
  <c r="Q87" i="30"/>
  <c r="P87" i="30"/>
  <c r="O87" i="30"/>
  <c r="N87" i="30"/>
  <c r="N84" i="30" s="1"/>
  <c r="M87" i="30"/>
  <c r="L87" i="30"/>
  <c r="K87" i="30"/>
  <c r="J87" i="30"/>
  <c r="I87" i="30"/>
  <c r="H87" i="30"/>
  <c r="G87" i="30"/>
  <c r="F87" i="30"/>
  <c r="E87" i="30"/>
  <c r="D87" i="30"/>
  <c r="C87" i="30"/>
  <c r="B87" i="30"/>
  <c r="W86" i="30"/>
  <c r="V86" i="30"/>
  <c r="U86" i="30"/>
  <c r="T86" i="30"/>
  <c r="S86" i="30"/>
  <c r="R86" i="30"/>
  <c r="Q86" i="30"/>
  <c r="P86" i="30"/>
  <c r="O86" i="30"/>
  <c r="N86" i="30"/>
  <c r="M86" i="30"/>
  <c r="L86" i="30"/>
  <c r="K86" i="30"/>
  <c r="J86" i="30"/>
  <c r="I86" i="30"/>
  <c r="H86" i="30"/>
  <c r="G86" i="30"/>
  <c r="F86" i="30"/>
  <c r="E86" i="30"/>
  <c r="D86" i="30"/>
  <c r="C86" i="30"/>
  <c r="B86" i="30"/>
  <c r="W85" i="30"/>
  <c r="V85" i="30"/>
  <c r="U85" i="30"/>
  <c r="T85" i="30"/>
  <c r="S85" i="30"/>
  <c r="R85" i="30"/>
  <c r="Q85" i="30"/>
  <c r="P85" i="30"/>
  <c r="O85" i="30"/>
  <c r="N85" i="30"/>
  <c r="M85" i="30"/>
  <c r="M84" i="30" s="1"/>
  <c r="L85" i="30"/>
  <c r="K85" i="30"/>
  <c r="K84" i="30" s="1"/>
  <c r="J85" i="30"/>
  <c r="I85" i="30"/>
  <c r="H85" i="30"/>
  <c r="G85" i="30"/>
  <c r="F85" i="30"/>
  <c r="E85" i="30"/>
  <c r="D85" i="30"/>
  <c r="D84" i="30" s="1"/>
  <c r="C85" i="30"/>
  <c r="C84" i="30" s="1"/>
  <c r="B85" i="30"/>
  <c r="B84" i="30" s="1"/>
  <c r="U84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H105" i="30" s="1"/>
  <c r="G66" i="30"/>
  <c r="G105" i="30" s="1"/>
  <c r="F66" i="30"/>
  <c r="F105" i="30" s="1"/>
  <c r="E66" i="30"/>
  <c r="E105" i="30" s="1"/>
  <c r="D66" i="30"/>
  <c r="D105" i="30" s="1"/>
  <c r="C66" i="30"/>
  <c r="B66" i="30"/>
  <c r="B105" i="30" s="1"/>
  <c r="W45" i="30"/>
  <c r="V45" i="30"/>
  <c r="U45" i="30"/>
  <c r="T45" i="30"/>
  <c r="T99" i="30" s="1"/>
  <c r="S45" i="30"/>
  <c r="R45" i="30"/>
  <c r="Q45" i="30"/>
  <c r="P45" i="30"/>
  <c r="O45" i="30"/>
  <c r="N45" i="30"/>
  <c r="M45" i="30"/>
  <c r="L45" i="30"/>
  <c r="K45" i="30"/>
  <c r="J45" i="30"/>
  <c r="J99" i="30" s="1"/>
  <c r="I45" i="30"/>
  <c r="I99" i="30" s="1"/>
  <c r="H45" i="30"/>
  <c r="H99" i="30" s="1"/>
  <c r="G45" i="30"/>
  <c r="F45" i="30"/>
  <c r="E45" i="30"/>
  <c r="E99" i="30" s="1"/>
  <c r="D45" i="30"/>
  <c r="D99" i="30" s="1"/>
  <c r="C45" i="30"/>
  <c r="C99" i="30" s="1"/>
  <c r="B45" i="30"/>
  <c r="B99" i="30" s="1"/>
  <c r="W25" i="30"/>
  <c r="W94" i="30" s="1"/>
  <c r="V25" i="30"/>
  <c r="U25" i="30"/>
  <c r="U94" i="30" s="1"/>
  <c r="T25" i="30"/>
  <c r="T94" i="30" s="1"/>
  <c r="S25" i="30"/>
  <c r="S94" i="30" s="1"/>
  <c r="R25" i="30"/>
  <c r="R94" i="30" s="1"/>
  <c r="Q25" i="30"/>
  <c r="Q94" i="30" s="1"/>
  <c r="P25" i="30"/>
  <c r="P94" i="30" s="1"/>
  <c r="O25" i="30"/>
  <c r="O94" i="30" s="1"/>
  <c r="N25" i="30"/>
  <c r="M25" i="30"/>
  <c r="L25" i="30"/>
  <c r="K25" i="30"/>
  <c r="J25" i="30"/>
  <c r="I25" i="30"/>
  <c r="H25" i="30"/>
  <c r="G25" i="30"/>
  <c r="F25" i="30"/>
  <c r="E25" i="30"/>
  <c r="D25" i="30"/>
  <c r="C25" i="30"/>
  <c r="B25" i="30"/>
  <c r="W16" i="30"/>
  <c r="V16" i="30"/>
  <c r="V90" i="30" s="1"/>
  <c r="U16" i="30"/>
  <c r="T16" i="30"/>
  <c r="S16" i="30"/>
  <c r="R16" i="30"/>
  <c r="Q16" i="30"/>
  <c r="Q90" i="30" s="1"/>
  <c r="P16" i="30"/>
  <c r="P119" i="30" s="1"/>
  <c r="O16" i="30"/>
  <c r="O119" i="30" s="1"/>
  <c r="N16" i="30"/>
  <c r="M16" i="30"/>
  <c r="L16" i="30"/>
  <c r="L119" i="30" s="1"/>
  <c r="K16" i="30"/>
  <c r="J16" i="30"/>
  <c r="I16" i="30"/>
  <c r="H16" i="30"/>
  <c r="H90" i="30" s="1"/>
  <c r="G16" i="30"/>
  <c r="F16" i="30"/>
  <c r="F90" i="30" s="1"/>
  <c r="E16" i="30"/>
  <c r="D16" i="30"/>
  <c r="C16" i="30"/>
  <c r="C90" i="30" s="1"/>
  <c r="B16" i="30"/>
  <c r="A1" i="30"/>
  <c r="W124" i="29"/>
  <c r="V124" i="29"/>
  <c r="U124" i="29"/>
  <c r="T124" i="29"/>
  <c r="S124" i="29"/>
  <c r="R124" i="29"/>
  <c r="Q124" i="29"/>
  <c r="P124" i="29"/>
  <c r="O124" i="29"/>
  <c r="N124" i="29"/>
  <c r="M124" i="29"/>
  <c r="L124" i="29"/>
  <c r="K124" i="29"/>
  <c r="J124" i="29"/>
  <c r="I124" i="29"/>
  <c r="H124" i="29"/>
  <c r="G124" i="29"/>
  <c r="F124" i="29"/>
  <c r="E124" i="29"/>
  <c r="D124" i="29"/>
  <c r="C124" i="29"/>
  <c r="B124" i="29"/>
  <c r="W121" i="29"/>
  <c r="V121" i="29"/>
  <c r="U121" i="29"/>
  <c r="T121" i="29"/>
  <c r="S121" i="29"/>
  <c r="R121" i="29"/>
  <c r="Q121" i="29"/>
  <c r="P121" i="29"/>
  <c r="O121" i="29"/>
  <c r="N121" i="29"/>
  <c r="M121" i="29"/>
  <c r="L121" i="29"/>
  <c r="K121" i="29"/>
  <c r="J121" i="29"/>
  <c r="I121" i="29"/>
  <c r="H121" i="29"/>
  <c r="G121" i="29"/>
  <c r="F121" i="29"/>
  <c r="E121" i="29"/>
  <c r="D121" i="29"/>
  <c r="C121" i="29"/>
  <c r="B121" i="29"/>
  <c r="W118" i="29"/>
  <c r="V118" i="29"/>
  <c r="U118" i="29"/>
  <c r="T118" i="29"/>
  <c r="S118" i="29"/>
  <c r="R118" i="29"/>
  <c r="Q118" i="29"/>
  <c r="P118" i="29"/>
  <c r="O118" i="29"/>
  <c r="N118" i="29"/>
  <c r="M118" i="29"/>
  <c r="L118" i="29"/>
  <c r="K118" i="29"/>
  <c r="J118" i="29"/>
  <c r="I118" i="29"/>
  <c r="H118" i="29"/>
  <c r="G118" i="29"/>
  <c r="F118" i="29"/>
  <c r="E118" i="29"/>
  <c r="D118" i="29"/>
  <c r="C118" i="29"/>
  <c r="B118" i="29"/>
  <c r="W117" i="29"/>
  <c r="V117" i="29"/>
  <c r="U117" i="29"/>
  <c r="T117" i="29"/>
  <c r="S117" i="29"/>
  <c r="R117" i="29"/>
  <c r="Q117" i="29"/>
  <c r="P117" i="29"/>
  <c r="O117" i="29"/>
  <c r="N117" i="29"/>
  <c r="M117" i="29"/>
  <c r="L117" i="29"/>
  <c r="K117" i="29"/>
  <c r="J117" i="29"/>
  <c r="I117" i="29"/>
  <c r="H117" i="29"/>
  <c r="G117" i="29"/>
  <c r="F117" i="29"/>
  <c r="E117" i="29"/>
  <c r="D117" i="29"/>
  <c r="C117" i="29"/>
  <c r="B117" i="29"/>
  <c r="W116" i="29"/>
  <c r="V116" i="29"/>
  <c r="U116" i="29"/>
  <c r="T116" i="29"/>
  <c r="S116" i="29"/>
  <c r="R116" i="29"/>
  <c r="Q116" i="29"/>
  <c r="P116" i="29"/>
  <c r="O116" i="29"/>
  <c r="N116" i="29"/>
  <c r="M116" i="29"/>
  <c r="L116" i="29"/>
  <c r="K116" i="29"/>
  <c r="J116" i="29"/>
  <c r="I116" i="29"/>
  <c r="H116" i="29"/>
  <c r="G116" i="29"/>
  <c r="F116" i="29"/>
  <c r="E116" i="29"/>
  <c r="D116" i="29"/>
  <c r="C116" i="29"/>
  <c r="B116" i="29"/>
  <c r="W115" i="29"/>
  <c r="V115" i="29"/>
  <c r="U115" i="29"/>
  <c r="T115" i="29"/>
  <c r="S115" i="29"/>
  <c r="R115" i="29"/>
  <c r="Q115" i="29"/>
  <c r="P115" i="29"/>
  <c r="O115" i="29"/>
  <c r="N115" i="29"/>
  <c r="M115" i="29"/>
  <c r="L115" i="29"/>
  <c r="K115" i="29"/>
  <c r="J115" i="29"/>
  <c r="I115" i="29"/>
  <c r="H115" i="29"/>
  <c r="G115" i="29"/>
  <c r="F115" i="29"/>
  <c r="E115" i="29"/>
  <c r="D115" i="29"/>
  <c r="C115" i="29"/>
  <c r="B115" i="29"/>
  <c r="W114" i="29"/>
  <c r="V114" i="29"/>
  <c r="U114" i="29"/>
  <c r="T114" i="29"/>
  <c r="S114" i="29"/>
  <c r="R114" i="29"/>
  <c r="Q114" i="29"/>
  <c r="P114" i="29"/>
  <c r="O114" i="29"/>
  <c r="N114" i="29"/>
  <c r="M114" i="29"/>
  <c r="L114" i="29"/>
  <c r="K114" i="29"/>
  <c r="J114" i="29"/>
  <c r="I114" i="29"/>
  <c r="H114" i="29"/>
  <c r="G114" i="29"/>
  <c r="F114" i="29"/>
  <c r="E114" i="29"/>
  <c r="D114" i="29"/>
  <c r="C114" i="29"/>
  <c r="B114" i="29"/>
  <c r="W109" i="29"/>
  <c r="V109" i="29"/>
  <c r="U109" i="29"/>
  <c r="T109" i="29"/>
  <c r="S109" i="29"/>
  <c r="R109" i="29"/>
  <c r="Q109" i="29"/>
  <c r="P109" i="29"/>
  <c r="O109" i="29"/>
  <c r="N109" i="29"/>
  <c r="M109" i="29"/>
  <c r="L109" i="29"/>
  <c r="K109" i="29"/>
  <c r="J109" i="29"/>
  <c r="I109" i="29"/>
  <c r="H109" i="29"/>
  <c r="G109" i="29"/>
  <c r="F109" i="29"/>
  <c r="E109" i="29"/>
  <c r="D109" i="29"/>
  <c r="C109" i="29"/>
  <c r="B109" i="29"/>
  <c r="W108" i="29"/>
  <c r="V108" i="29"/>
  <c r="U108" i="29"/>
  <c r="T108" i="29"/>
  <c r="S108" i="29"/>
  <c r="R108" i="29"/>
  <c r="Q108" i="29"/>
  <c r="P108" i="29"/>
  <c r="O108" i="29"/>
  <c r="N108" i="29"/>
  <c r="M108" i="29"/>
  <c r="L108" i="29"/>
  <c r="K108" i="29"/>
  <c r="J108" i="29"/>
  <c r="I108" i="29"/>
  <c r="H108" i="29"/>
  <c r="G108" i="29"/>
  <c r="F108" i="29"/>
  <c r="E108" i="29"/>
  <c r="D108" i="29"/>
  <c r="C108" i="29"/>
  <c r="B108" i="29"/>
  <c r="W107" i="29"/>
  <c r="V107" i="29"/>
  <c r="U107" i="29"/>
  <c r="T107" i="29"/>
  <c r="S107" i="29"/>
  <c r="R107" i="29"/>
  <c r="Q107" i="29"/>
  <c r="P107" i="29"/>
  <c r="O107" i="29"/>
  <c r="N107" i="29"/>
  <c r="M107" i="29"/>
  <c r="L107" i="29"/>
  <c r="K107" i="29"/>
  <c r="J107" i="29"/>
  <c r="I107" i="29"/>
  <c r="H107" i="29"/>
  <c r="G107" i="29"/>
  <c r="F107" i="29"/>
  <c r="E107" i="29"/>
  <c r="D107" i="29"/>
  <c r="C107" i="29"/>
  <c r="B107" i="29"/>
  <c r="W106" i="29"/>
  <c r="V106" i="29"/>
  <c r="U106" i="29"/>
  <c r="T106" i="29"/>
  <c r="S106" i="29"/>
  <c r="R106" i="29"/>
  <c r="Q106" i="29"/>
  <c r="P106" i="29"/>
  <c r="O106" i="29"/>
  <c r="N106" i="29"/>
  <c r="M106" i="29"/>
  <c r="L106" i="29"/>
  <c r="K106" i="29"/>
  <c r="J106" i="29"/>
  <c r="I106" i="29"/>
  <c r="H106" i="29"/>
  <c r="G106" i="29"/>
  <c r="F106" i="29"/>
  <c r="E106" i="29"/>
  <c r="D106" i="29"/>
  <c r="C106" i="29"/>
  <c r="B106" i="29"/>
  <c r="C105" i="29"/>
  <c r="W104" i="29"/>
  <c r="V104" i="29"/>
  <c r="U104" i="29"/>
  <c r="T104" i="29"/>
  <c r="S104" i="29"/>
  <c r="R104" i="29"/>
  <c r="Q104" i="29"/>
  <c r="P104" i="29"/>
  <c r="O104" i="29"/>
  <c r="N104" i="29"/>
  <c r="M104" i="29"/>
  <c r="L104" i="29"/>
  <c r="K104" i="29"/>
  <c r="J104" i="29"/>
  <c r="I104" i="29"/>
  <c r="H104" i="29"/>
  <c r="G104" i="29"/>
  <c r="F104" i="29"/>
  <c r="E104" i="29"/>
  <c r="D104" i="29"/>
  <c r="C104" i="29"/>
  <c r="B104" i="29"/>
  <c r="W103" i="29"/>
  <c r="V103" i="29"/>
  <c r="U103" i="29"/>
  <c r="T103" i="29"/>
  <c r="S103" i="29"/>
  <c r="R103" i="29"/>
  <c r="Q103" i="29"/>
  <c r="P103" i="29"/>
  <c r="O103" i="29"/>
  <c r="N103" i="29"/>
  <c r="M103" i="29"/>
  <c r="L103" i="29"/>
  <c r="K103" i="29"/>
  <c r="J103" i="29"/>
  <c r="I103" i="29"/>
  <c r="H103" i="29"/>
  <c r="G103" i="29"/>
  <c r="F103" i="29"/>
  <c r="E103" i="29"/>
  <c r="D103" i="29"/>
  <c r="C103" i="29"/>
  <c r="B103" i="29"/>
  <c r="W102" i="29"/>
  <c r="V102" i="29"/>
  <c r="U102" i="29"/>
  <c r="T102" i="29"/>
  <c r="S102" i="29"/>
  <c r="R102" i="29"/>
  <c r="Q102" i="29"/>
  <c r="P102" i="29"/>
  <c r="O102" i="29"/>
  <c r="N102" i="29"/>
  <c r="M102" i="29"/>
  <c r="L102" i="29"/>
  <c r="K102" i="29"/>
  <c r="J102" i="29"/>
  <c r="I102" i="29"/>
  <c r="H102" i="29"/>
  <c r="G102" i="29"/>
  <c r="F102" i="29"/>
  <c r="E102" i="29"/>
  <c r="D102" i="29"/>
  <c r="C102" i="29"/>
  <c r="B102" i="29"/>
  <c r="W101" i="29"/>
  <c r="V101" i="29"/>
  <c r="U101" i="29"/>
  <c r="T101" i="29"/>
  <c r="S101" i="29"/>
  <c r="R101" i="29"/>
  <c r="Q101" i="29"/>
  <c r="P101" i="29"/>
  <c r="O101" i="29"/>
  <c r="N101" i="29"/>
  <c r="M101" i="29"/>
  <c r="L101" i="29"/>
  <c r="K101" i="29"/>
  <c r="J101" i="29"/>
  <c r="I101" i="29"/>
  <c r="H101" i="29"/>
  <c r="G101" i="29"/>
  <c r="F101" i="29"/>
  <c r="E101" i="29"/>
  <c r="D101" i="29"/>
  <c r="C101" i="29"/>
  <c r="B101" i="29"/>
  <c r="W100" i="29"/>
  <c r="V100" i="29"/>
  <c r="U100" i="29"/>
  <c r="T100" i="29"/>
  <c r="S100" i="29"/>
  <c r="R100" i="29"/>
  <c r="Q100" i="29"/>
  <c r="P100" i="29"/>
  <c r="O100" i="29"/>
  <c r="N100" i="29"/>
  <c r="M100" i="29"/>
  <c r="L100" i="29"/>
  <c r="K100" i="29"/>
  <c r="J100" i="29"/>
  <c r="I100" i="29"/>
  <c r="H100" i="29"/>
  <c r="G100" i="29"/>
  <c r="F100" i="29"/>
  <c r="E100" i="29"/>
  <c r="D100" i="29"/>
  <c r="C100" i="29"/>
  <c r="B100" i="29"/>
  <c r="W98" i="29"/>
  <c r="V98" i="29"/>
  <c r="U98" i="29"/>
  <c r="T98" i="29"/>
  <c r="S98" i="29"/>
  <c r="R98" i="29"/>
  <c r="Q98" i="29"/>
  <c r="P98" i="29"/>
  <c r="O98" i="29"/>
  <c r="N98" i="29"/>
  <c r="M98" i="29"/>
  <c r="L98" i="29"/>
  <c r="K98" i="29"/>
  <c r="J98" i="29"/>
  <c r="I98" i="29"/>
  <c r="H98" i="29"/>
  <c r="G98" i="29"/>
  <c r="F98" i="29"/>
  <c r="E98" i="29"/>
  <c r="D98" i="29"/>
  <c r="C98" i="29"/>
  <c r="B98" i="29"/>
  <c r="W97" i="29"/>
  <c r="V97" i="29"/>
  <c r="U97" i="29"/>
  <c r="T97" i="29"/>
  <c r="S97" i="29"/>
  <c r="R97" i="29"/>
  <c r="Q97" i="29"/>
  <c r="P97" i="29"/>
  <c r="O97" i="29"/>
  <c r="N97" i="29"/>
  <c r="M97" i="29"/>
  <c r="L97" i="29"/>
  <c r="K97" i="29"/>
  <c r="J97" i="29"/>
  <c r="I97" i="29"/>
  <c r="H97" i="29"/>
  <c r="G97" i="29"/>
  <c r="F97" i="29"/>
  <c r="E97" i="29"/>
  <c r="D97" i="29"/>
  <c r="C97" i="29"/>
  <c r="B97" i="29"/>
  <c r="W96" i="29"/>
  <c r="V96" i="29"/>
  <c r="U96" i="29"/>
  <c r="T96" i="29"/>
  <c r="S96" i="29"/>
  <c r="R96" i="29"/>
  <c r="Q96" i="29"/>
  <c r="P96" i="29"/>
  <c r="O96" i="29"/>
  <c r="N96" i="29"/>
  <c r="M96" i="29"/>
  <c r="L96" i="29"/>
  <c r="K96" i="29"/>
  <c r="J96" i="29"/>
  <c r="I96" i="29"/>
  <c r="H96" i="29"/>
  <c r="G96" i="29"/>
  <c r="F96" i="29"/>
  <c r="E96" i="29"/>
  <c r="D96" i="29"/>
  <c r="C96" i="29"/>
  <c r="B96" i="29"/>
  <c r="W95" i="29"/>
  <c r="V95" i="29"/>
  <c r="U95" i="29"/>
  <c r="T95" i="29"/>
  <c r="S95" i="29"/>
  <c r="R95" i="29"/>
  <c r="Q95" i="29"/>
  <c r="P95" i="29"/>
  <c r="O95" i="29"/>
  <c r="N95" i="29"/>
  <c r="M95" i="29"/>
  <c r="L95" i="29"/>
  <c r="K95" i="29"/>
  <c r="J95" i="29"/>
  <c r="I95" i="29"/>
  <c r="H95" i="29"/>
  <c r="G95" i="29"/>
  <c r="F95" i="29"/>
  <c r="E95" i="29"/>
  <c r="D95" i="29"/>
  <c r="C95" i="29"/>
  <c r="B95" i="29"/>
  <c r="O94" i="29"/>
  <c r="W93" i="29"/>
  <c r="V93" i="29"/>
  <c r="U93" i="29"/>
  <c r="T93" i="29"/>
  <c r="S93" i="29"/>
  <c r="R93" i="29"/>
  <c r="Q93" i="29"/>
  <c r="P93" i="29"/>
  <c r="O93" i="29"/>
  <c r="N93" i="29"/>
  <c r="M93" i="29"/>
  <c r="L93" i="29"/>
  <c r="K93" i="29"/>
  <c r="J93" i="29"/>
  <c r="I93" i="29"/>
  <c r="H93" i="29"/>
  <c r="G93" i="29"/>
  <c r="F93" i="29"/>
  <c r="E93" i="29"/>
  <c r="D93" i="29"/>
  <c r="C93" i="29"/>
  <c r="B93" i="29"/>
  <c r="W92" i="29"/>
  <c r="V92" i="29"/>
  <c r="U92" i="29"/>
  <c r="T92" i="29"/>
  <c r="S92" i="29"/>
  <c r="R92" i="29"/>
  <c r="Q92" i="29"/>
  <c r="P92" i="29"/>
  <c r="O92" i="29"/>
  <c r="N92" i="29"/>
  <c r="M92" i="29"/>
  <c r="L92" i="29"/>
  <c r="K92" i="29"/>
  <c r="J92" i="29"/>
  <c r="I92" i="29"/>
  <c r="H92" i="29"/>
  <c r="G92" i="29"/>
  <c r="F92" i="29"/>
  <c r="E92" i="29"/>
  <c r="D92" i="29"/>
  <c r="C92" i="29"/>
  <c r="B92" i="29"/>
  <c r="W91" i="29"/>
  <c r="V91" i="29"/>
  <c r="U91" i="29"/>
  <c r="T91" i="29"/>
  <c r="S91" i="29"/>
  <c r="R91" i="29"/>
  <c r="Q91" i="29"/>
  <c r="P91" i="29"/>
  <c r="O91" i="29"/>
  <c r="N91" i="29"/>
  <c r="M91" i="29"/>
  <c r="L91" i="29"/>
  <c r="K91" i="29"/>
  <c r="J91" i="29"/>
  <c r="I91" i="29"/>
  <c r="H91" i="29"/>
  <c r="G91" i="29"/>
  <c r="F91" i="29"/>
  <c r="E91" i="29"/>
  <c r="D91" i="29"/>
  <c r="C91" i="29"/>
  <c r="B91" i="29"/>
  <c r="W90" i="29"/>
  <c r="V90" i="29"/>
  <c r="W89" i="29"/>
  <c r="V89" i="29"/>
  <c r="U89" i="29"/>
  <c r="T89" i="29"/>
  <c r="S89" i="29"/>
  <c r="R89" i="29"/>
  <c r="Q89" i="29"/>
  <c r="P89" i="29"/>
  <c r="O89" i="29"/>
  <c r="N89" i="29"/>
  <c r="M89" i="29"/>
  <c r="L89" i="29"/>
  <c r="K89" i="29"/>
  <c r="J89" i="29"/>
  <c r="I89" i="29"/>
  <c r="H89" i="29"/>
  <c r="G89" i="29"/>
  <c r="F89" i="29"/>
  <c r="E89" i="29"/>
  <c r="D89" i="29"/>
  <c r="C89" i="29"/>
  <c r="B89" i="29"/>
  <c r="W88" i="29"/>
  <c r="V88" i="29"/>
  <c r="U88" i="29"/>
  <c r="T88" i="29"/>
  <c r="S88" i="29"/>
  <c r="R88" i="29"/>
  <c r="Q88" i="29"/>
  <c r="P88" i="29"/>
  <c r="O88" i="29"/>
  <c r="N88" i="29"/>
  <c r="M88" i="29"/>
  <c r="L88" i="29"/>
  <c r="K88" i="29"/>
  <c r="J88" i="29"/>
  <c r="I88" i="29"/>
  <c r="H88" i="29"/>
  <c r="G88" i="29"/>
  <c r="F88" i="29"/>
  <c r="E88" i="29"/>
  <c r="D88" i="29"/>
  <c r="C88" i="29"/>
  <c r="B88" i="29"/>
  <c r="W87" i="29"/>
  <c r="V87" i="29"/>
  <c r="U87" i="29"/>
  <c r="T87" i="29"/>
  <c r="S87" i="29"/>
  <c r="R87" i="29"/>
  <c r="Q87" i="29"/>
  <c r="P87" i="29"/>
  <c r="O87" i="29"/>
  <c r="N87" i="29"/>
  <c r="M87" i="29"/>
  <c r="L87" i="29"/>
  <c r="K87" i="29"/>
  <c r="J87" i="29"/>
  <c r="I87" i="29"/>
  <c r="H87" i="29"/>
  <c r="G87" i="29"/>
  <c r="F87" i="29"/>
  <c r="E87" i="29"/>
  <c r="D87" i="29"/>
  <c r="C87" i="29"/>
  <c r="C84" i="29" s="1"/>
  <c r="B87" i="29"/>
  <c r="B84" i="29" s="1"/>
  <c r="W86" i="29"/>
  <c r="V86" i="29"/>
  <c r="U86" i="29"/>
  <c r="T86" i="29"/>
  <c r="S86" i="29"/>
  <c r="R86" i="29"/>
  <c r="Q86" i="29"/>
  <c r="P86" i="29"/>
  <c r="O86" i="29"/>
  <c r="N86" i="29"/>
  <c r="M86" i="29"/>
  <c r="L86" i="29"/>
  <c r="K86" i="29"/>
  <c r="J86" i="29"/>
  <c r="I86" i="29"/>
  <c r="H86" i="29"/>
  <c r="G86" i="29"/>
  <c r="F86" i="29"/>
  <c r="E86" i="29"/>
  <c r="D86" i="29"/>
  <c r="C86" i="29"/>
  <c r="B86" i="29"/>
  <c r="W85" i="29"/>
  <c r="V85" i="29"/>
  <c r="V84" i="29" s="1"/>
  <c r="U85" i="29"/>
  <c r="T85" i="29"/>
  <c r="S85" i="29"/>
  <c r="S84" i="29" s="1"/>
  <c r="R85" i="29"/>
  <c r="R84" i="29" s="1"/>
  <c r="Q85" i="29"/>
  <c r="P85" i="29"/>
  <c r="O85" i="29"/>
  <c r="N85" i="29"/>
  <c r="M85" i="29"/>
  <c r="L85" i="29"/>
  <c r="K85" i="29"/>
  <c r="K84" i="29" s="1"/>
  <c r="J85" i="29"/>
  <c r="J84" i="29" s="1"/>
  <c r="I85" i="29"/>
  <c r="H85" i="29"/>
  <c r="G85" i="29"/>
  <c r="F85" i="29"/>
  <c r="E85" i="29"/>
  <c r="D85" i="29"/>
  <c r="C85" i="29"/>
  <c r="B85" i="29"/>
  <c r="W66" i="29"/>
  <c r="W123" i="30" s="1"/>
  <c r="V66" i="29"/>
  <c r="V105" i="29" s="1"/>
  <c r="U66" i="29"/>
  <c r="U123" i="29" s="1"/>
  <c r="T66" i="29"/>
  <c r="T105" i="29" s="1"/>
  <c r="S66" i="29"/>
  <c r="S123" i="31" s="1"/>
  <c r="R66" i="29"/>
  <c r="R123" i="31" s="1"/>
  <c r="Q66" i="29"/>
  <c r="Q105" i="29" s="1"/>
  <c r="P66" i="29"/>
  <c r="P123" i="30" s="1"/>
  <c r="O66" i="29"/>
  <c r="O123" i="30" s="1"/>
  <c r="N66" i="29"/>
  <c r="N105" i="29" s="1"/>
  <c r="M66" i="29"/>
  <c r="M123" i="29" s="1"/>
  <c r="L66" i="29"/>
  <c r="L123" i="29" s="1"/>
  <c r="K66" i="29"/>
  <c r="K123" i="31" s="1"/>
  <c r="J66" i="29"/>
  <c r="J123" i="29" s="1"/>
  <c r="I66" i="29"/>
  <c r="I123" i="29" s="1"/>
  <c r="H66" i="29"/>
  <c r="H123" i="29" s="1"/>
  <c r="G66" i="29"/>
  <c r="G123" i="29" s="1"/>
  <c r="F66" i="29"/>
  <c r="F105" i="29" s="1"/>
  <c r="E66" i="29"/>
  <c r="E123" i="29" s="1"/>
  <c r="D66" i="29"/>
  <c r="D105" i="29" s="1"/>
  <c r="C66" i="29"/>
  <c r="B66" i="29"/>
  <c r="W45" i="29"/>
  <c r="W99" i="29" s="1"/>
  <c r="V45" i="29"/>
  <c r="V99" i="29" s="1"/>
  <c r="U45" i="29"/>
  <c r="U122" i="30" s="1"/>
  <c r="T45" i="29"/>
  <c r="T99" i="29" s="1"/>
  <c r="S45" i="29"/>
  <c r="S122" i="29" s="1"/>
  <c r="R45" i="29"/>
  <c r="R122" i="29" s="1"/>
  <c r="Q45" i="29"/>
  <c r="Q122" i="31" s="1"/>
  <c r="P45" i="29"/>
  <c r="P122" i="29" s="1"/>
  <c r="O45" i="29"/>
  <c r="O122" i="29" s="1"/>
  <c r="N45" i="29"/>
  <c r="N122" i="29" s="1"/>
  <c r="M45" i="29"/>
  <c r="M122" i="30" s="1"/>
  <c r="L45" i="29"/>
  <c r="L99" i="29" s="1"/>
  <c r="K45" i="29"/>
  <c r="K122" i="29" s="1"/>
  <c r="J45" i="29"/>
  <c r="J122" i="29" s="1"/>
  <c r="I45" i="29"/>
  <c r="I122" i="31" s="1"/>
  <c r="H45" i="29"/>
  <c r="H122" i="31" s="1"/>
  <c r="G45" i="29"/>
  <c r="G122" i="29" s="1"/>
  <c r="F45" i="29"/>
  <c r="F122" i="29" s="1"/>
  <c r="E45" i="29"/>
  <c r="E122" i="29" s="1"/>
  <c r="D45" i="29"/>
  <c r="D99" i="29" s="1"/>
  <c r="C45" i="29"/>
  <c r="C122" i="29" s="1"/>
  <c r="B45" i="29"/>
  <c r="B122" i="29" s="1"/>
  <c r="W25" i="29"/>
  <c r="W120" i="29" s="1"/>
  <c r="V25" i="29"/>
  <c r="V94" i="29" s="1"/>
  <c r="U25" i="29"/>
  <c r="U94" i="29" s="1"/>
  <c r="T25" i="29"/>
  <c r="T94" i="29" s="1"/>
  <c r="S25" i="29"/>
  <c r="R25" i="29"/>
  <c r="R120" i="29" s="1"/>
  <c r="Q25" i="29"/>
  <c r="Q120" i="29" s="1"/>
  <c r="P25" i="29"/>
  <c r="P120" i="29" s="1"/>
  <c r="O25" i="29"/>
  <c r="O120" i="29" s="1"/>
  <c r="N25" i="29"/>
  <c r="N94" i="29" s="1"/>
  <c r="M25" i="29"/>
  <c r="M94" i="29" s="1"/>
  <c r="L25" i="29"/>
  <c r="L94" i="29" s="1"/>
  <c r="K25" i="29"/>
  <c r="K120" i="30" s="1"/>
  <c r="J25" i="29"/>
  <c r="J94" i="29" s="1"/>
  <c r="I25" i="29"/>
  <c r="I120" i="29" s="1"/>
  <c r="H25" i="29"/>
  <c r="H120" i="29" s="1"/>
  <c r="G25" i="29"/>
  <c r="G120" i="29" s="1"/>
  <c r="F25" i="29"/>
  <c r="F94" i="29" s="1"/>
  <c r="E25" i="29"/>
  <c r="E94" i="29" s="1"/>
  <c r="D25" i="29"/>
  <c r="D94" i="29" s="1"/>
  <c r="C25" i="29"/>
  <c r="C120" i="30" s="1"/>
  <c r="B25" i="29"/>
  <c r="B94" i="29" s="1"/>
  <c r="W16" i="29"/>
  <c r="W119" i="29" s="1"/>
  <c r="V16" i="29"/>
  <c r="V119" i="29" s="1"/>
  <c r="U16" i="29"/>
  <c r="U119" i="29" s="1"/>
  <c r="T16" i="29"/>
  <c r="T119" i="29" s="1"/>
  <c r="S16" i="29"/>
  <c r="S119" i="29" s="1"/>
  <c r="R16" i="29"/>
  <c r="R119" i="29" s="1"/>
  <c r="Q16" i="29"/>
  <c r="P16" i="29"/>
  <c r="P119" i="29" s="1"/>
  <c r="O16" i="29"/>
  <c r="O119" i="29" s="1"/>
  <c r="N16" i="29"/>
  <c r="N119" i="29" s="1"/>
  <c r="M16" i="29"/>
  <c r="M119" i="29" s="1"/>
  <c r="L16" i="29"/>
  <c r="L119" i="29" s="1"/>
  <c r="K16" i="29"/>
  <c r="K119" i="29" s="1"/>
  <c r="J16" i="29"/>
  <c r="J119" i="29" s="1"/>
  <c r="I16" i="29"/>
  <c r="I119" i="29" s="1"/>
  <c r="H16" i="29"/>
  <c r="H119" i="29" s="1"/>
  <c r="G16" i="29"/>
  <c r="G119" i="29" s="1"/>
  <c r="F16" i="29"/>
  <c r="F119" i="29" s="1"/>
  <c r="E16" i="29"/>
  <c r="E119" i="29" s="1"/>
  <c r="D16" i="29"/>
  <c r="D90" i="29" s="1"/>
  <c r="C16" i="29"/>
  <c r="C119" i="29" s="1"/>
  <c r="B16" i="29"/>
  <c r="B119" i="29" s="1"/>
  <c r="A1" i="29"/>
  <c r="W37" i="28"/>
  <c r="V37" i="28"/>
  <c r="U37" i="28"/>
  <c r="T37" i="28"/>
  <c r="S37" i="28"/>
  <c r="R37" i="28"/>
  <c r="Q37" i="28"/>
  <c r="P37" i="28"/>
  <c r="O37" i="28"/>
  <c r="N37" i="28"/>
  <c r="M37" i="28"/>
  <c r="L37" i="28"/>
  <c r="K37" i="28"/>
  <c r="J37" i="28"/>
  <c r="I37" i="28"/>
  <c r="H37" i="28"/>
  <c r="G37" i="28"/>
  <c r="F37" i="28"/>
  <c r="E37" i="28"/>
  <c r="D37" i="28"/>
  <c r="C37" i="28"/>
  <c r="B37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W33" i="28"/>
  <c r="W38" i="28" s="1"/>
  <c r="V33" i="28"/>
  <c r="V38" i="28" s="1"/>
  <c r="U33" i="28"/>
  <c r="U38" i="28" s="1"/>
  <c r="T33" i="28"/>
  <c r="T38" i="28" s="1"/>
  <c r="T175" i="4" s="1"/>
  <c r="S33" i="28"/>
  <c r="S38" i="28" s="1"/>
  <c r="R33" i="28"/>
  <c r="R38" i="28" s="1"/>
  <c r="Q33" i="28"/>
  <c r="Q38" i="28" s="1"/>
  <c r="P33" i="28"/>
  <c r="P38" i="28" s="1"/>
  <c r="O33" i="28"/>
  <c r="O38" i="28" s="1"/>
  <c r="N33" i="28"/>
  <c r="N38" i="28" s="1"/>
  <c r="M33" i="28"/>
  <c r="M38" i="28" s="1"/>
  <c r="L33" i="28"/>
  <c r="L38" i="28" s="1"/>
  <c r="K33" i="28"/>
  <c r="K38" i="28" s="1"/>
  <c r="J33" i="28"/>
  <c r="J38" i="28" s="1"/>
  <c r="J175" i="4" s="1"/>
  <c r="I33" i="28"/>
  <c r="I38" i="28" s="1"/>
  <c r="I175" i="4" s="1"/>
  <c r="H33" i="28"/>
  <c r="H38" i="28" s="1"/>
  <c r="G33" i="28"/>
  <c r="G38" i="28" s="1"/>
  <c r="F33" i="28"/>
  <c r="F38" i="28" s="1"/>
  <c r="E33" i="28"/>
  <c r="E38" i="28" s="1"/>
  <c r="D33" i="28"/>
  <c r="D38" i="28" s="1"/>
  <c r="C33" i="28"/>
  <c r="C38" i="28" s="1"/>
  <c r="B33" i="28"/>
  <c r="B38" i="28" s="1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W20" i="28"/>
  <c r="V20" i="28"/>
  <c r="U20" i="28"/>
  <c r="T20" i="28"/>
  <c r="S20" i="28"/>
  <c r="R20" i="28"/>
  <c r="Q20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C20" i="28"/>
  <c r="B20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A1" i="28"/>
  <c r="W162" i="27"/>
  <c r="V162" i="27"/>
  <c r="U162" i="27"/>
  <c r="T162" i="27"/>
  <c r="S162" i="27"/>
  <c r="R162" i="27"/>
  <c r="Q162" i="27"/>
  <c r="P162" i="27"/>
  <c r="O162" i="27"/>
  <c r="N162" i="27"/>
  <c r="M162" i="27"/>
  <c r="L162" i="27"/>
  <c r="K162" i="27"/>
  <c r="J162" i="27"/>
  <c r="I162" i="27"/>
  <c r="H162" i="27"/>
  <c r="G162" i="27"/>
  <c r="F162" i="27"/>
  <c r="E162" i="27"/>
  <c r="D162" i="27"/>
  <c r="C162" i="27"/>
  <c r="B162" i="27"/>
  <c r="W161" i="27"/>
  <c r="V161" i="27"/>
  <c r="U161" i="27"/>
  <c r="T161" i="27"/>
  <c r="S161" i="27"/>
  <c r="R161" i="27"/>
  <c r="Q161" i="27"/>
  <c r="P161" i="27"/>
  <c r="O161" i="27"/>
  <c r="N161" i="27"/>
  <c r="M161" i="27"/>
  <c r="L161" i="27"/>
  <c r="K161" i="27"/>
  <c r="J161" i="27"/>
  <c r="I161" i="27"/>
  <c r="H161" i="27"/>
  <c r="G161" i="27"/>
  <c r="F161" i="27"/>
  <c r="E161" i="27"/>
  <c r="D161" i="27"/>
  <c r="C161" i="27"/>
  <c r="B161" i="27"/>
  <c r="W160" i="27"/>
  <c r="V160" i="27"/>
  <c r="U160" i="27"/>
  <c r="T160" i="27"/>
  <c r="S160" i="27"/>
  <c r="R160" i="27"/>
  <c r="Q160" i="27"/>
  <c r="P160" i="27"/>
  <c r="O160" i="27"/>
  <c r="N160" i="27"/>
  <c r="M160" i="27"/>
  <c r="L160" i="27"/>
  <c r="K160" i="27"/>
  <c r="J160" i="27"/>
  <c r="I160" i="27"/>
  <c r="H160" i="27"/>
  <c r="G160" i="27"/>
  <c r="F160" i="27"/>
  <c r="E160" i="27"/>
  <c r="D160" i="27"/>
  <c r="C160" i="27"/>
  <c r="B160" i="27"/>
  <c r="W159" i="27"/>
  <c r="V159" i="27"/>
  <c r="U159" i="27"/>
  <c r="T159" i="27"/>
  <c r="S159" i="27"/>
  <c r="R159" i="27"/>
  <c r="Q159" i="27"/>
  <c r="P159" i="27"/>
  <c r="O159" i="27"/>
  <c r="N159" i="27"/>
  <c r="M159" i="27"/>
  <c r="L159" i="27"/>
  <c r="K159" i="27"/>
  <c r="J159" i="27"/>
  <c r="I159" i="27"/>
  <c r="H159" i="27"/>
  <c r="G159" i="27"/>
  <c r="F159" i="27"/>
  <c r="E159" i="27"/>
  <c r="D159" i="27"/>
  <c r="C159" i="27"/>
  <c r="B159" i="27"/>
  <c r="W158" i="27"/>
  <c r="V158" i="27"/>
  <c r="U158" i="27"/>
  <c r="T158" i="27"/>
  <c r="S158" i="27"/>
  <c r="R158" i="27"/>
  <c r="Q158" i="27"/>
  <c r="P158" i="27"/>
  <c r="O158" i="27"/>
  <c r="N158" i="27"/>
  <c r="M158" i="27"/>
  <c r="L158" i="27"/>
  <c r="K158" i="27"/>
  <c r="J158" i="27"/>
  <c r="I158" i="27"/>
  <c r="H158" i="27"/>
  <c r="G158" i="27"/>
  <c r="F158" i="27"/>
  <c r="E158" i="27"/>
  <c r="D158" i="27"/>
  <c r="C158" i="27"/>
  <c r="B158" i="27"/>
  <c r="W157" i="27"/>
  <c r="V157" i="27"/>
  <c r="U157" i="27"/>
  <c r="T157" i="27"/>
  <c r="S157" i="27"/>
  <c r="R157" i="27"/>
  <c r="Q157" i="27"/>
  <c r="P157" i="27"/>
  <c r="O157" i="27"/>
  <c r="N157" i="27"/>
  <c r="M157" i="27"/>
  <c r="L157" i="27"/>
  <c r="K157" i="27"/>
  <c r="J157" i="27"/>
  <c r="I157" i="27"/>
  <c r="H157" i="27"/>
  <c r="G157" i="27"/>
  <c r="F157" i="27"/>
  <c r="E157" i="27"/>
  <c r="D157" i="27"/>
  <c r="C157" i="27"/>
  <c r="B157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B156" i="27"/>
  <c r="W151" i="27"/>
  <c r="V151" i="27"/>
  <c r="U151" i="27"/>
  <c r="T151" i="27"/>
  <c r="S151" i="27"/>
  <c r="R151" i="27"/>
  <c r="Q151" i="27"/>
  <c r="P151" i="27"/>
  <c r="O151" i="27"/>
  <c r="N151" i="27"/>
  <c r="M151" i="27"/>
  <c r="L151" i="27"/>
  <c r="K151" i="27"/>
  <c r="J151" i="27"/>
  <c r="I151" i="27"/>
  <c r="H151" i="27"/>
  <c r="G151" i="27"/>
  <c r="F151" i="27"/>
  <c r="E151" i="27"/>
  <c r="D151" i="27"/>
  <c r="C151" i="27"/>
  <c r="B151" i="27"/>
  <c r="W150" i="27"/>
  <c r="V150" i="27"/>
  <c r="U150" i="27"/>
  <c r="T150" i="27"/>
  <c r="S150" i="27"/>
  <c r="R150" i="27"/>
  <c r="Q150" i="27"/>
  <c r="P150" i="27"/>
  <c r="O150" i="27"/>
  <c r="N150" i="27"/>
  <c r="M150" i="27"/>
  <c r="L150" i="27"/>
  <c r="K150" i="27"/>
  <c r="J150" i="27"/>
  <c r="I150" i="27"/>
  <c r="H150" i="27"/>
  <c r="G150" i="27"/>
  <c r="F150" i="27"/>
  <c r="E150" i="27"/>
  <c r="D150" i="27"/>
  <c r="C150" i="27"/>
  <c r="B150" i="27"/>
  <c r="W149" i="27"/>
  <c r="V149" i="27"/>
  <c r="U149" i="27"/>
  <c r="T149" i="27"/>
  <c r="S149" i="27"/>
  <c r="R149" i="27"/>
  <c r="Q149" i="27"/>
  <c r="P149" i="27"/>
  <c r="O149" i="27"/>
  <c r="N149" i="27"/>
  <c r="M149" i="27"/>
  <c r="L149" i="27"/>
  <c r="K149" i="27"/>
  <c r="J149" i="27"/>
  <c r="I149" i="27"/>
  <c r="H149" i="27"/>
  <c r="G149" i="27"/>
  <c r="F149" i="27"/>
  <c r="E149" i="27"/>
  <c r="D149" i="27"/>
  <c r="C149" i="27"/>
  <c r="B149" i="27"/>
  <c r="W148" i="27"/>
  <c r="V148" i="27"/>
  <c r="U148" i="27"/>
  <c r="T148" i="27"/>
  <c r="S148" i="27"/>
  <c r="R148" i="27"/>
  <c r="Q148" i="27"/>
  <c r="P148" i="27"/>
  <c r="O148" i="27"/>
  <c r="N148" i="27"/>
  <c r="M148" i="27"/>
  <c r="L148" i="27"/>
  <c r="K148" i="27"/>
  <c r="J148" i="27"/>
  <c r="I148" i="27"/>
  <c r="H148" i="27"/>
  <c r="G148" i="27"/>
  <c r="F148" i="27"/>
  <c r="E148" i="27"/>
  <c r="D148" i="27"/>
  <c r="C148" i="27"/>
  <c r="B148" i="27"/>
  <c r="W147" i="27"/>
  <c r="V147" i="27"/>
  <c r="U147" i="27"/>
  <c r="T147" i="27"/>
  <c r="S147" i="27"/>
  <c r="R147" i="27"/>
  <c r="Q147" i="27"/>
  <c r="P147" i="27"/>
  <c r="O147" i="27"/>
  <c r="N147" i="27"/>
  <c r="M147" i="27"/>
  <c r="L147" i="27"/>
  <c r="K147" i="27"/>
  <c r="J147" i="27"/>
  <c r="I147" i="27"/>
  <c r="H147" i="27"/>
  <c r="G147" i="27"/>
  <c r="F147" i="27"/>
  <c r="E147" i="27"/>
  <c r="D147" i="27"/>
  <c r="C147" i="27"/>
  <c r="B147" i="27"/>
  <c r="W146" i="27"/>
  <c r="V146" i="27"/>
  <c r="U146" i="27"/>
  <c r="T146" i="27"/>
  <c r="S146" i="27"/>
  <c r="R146" i="27"/>
  <c r="Q146" i="27"/>
  <c r="P146" i="27"/>
  <c r="O146" i="27"/>
  <c r="N146" i="27"/>
  <c r="M146" i="27"/>
  <c r="L146" i="27"/>
  <c r="K146" i="27"/>
  <c r="J146" i="27"/>
  <c r="I146" i="27"/>
  <c r="H146" i="27"/>
  <c r="G146" i="27"/>
  <c r="F146" i="27"/>
  <c r="E146" i="27"/>
  <c r="D146" i="27"/>
  <c r="C146" i="27"/>
  <c r="B146" i="27"/>
  <c r="W144" i="27"/>
  <c r="V144" i="27"/>
  <c r="U144" i="27"/>
  <c r="T144" i="27"/>
  <c r="S144" i="27"/>
  <c r="R144" i="27"/>
  <c r="Q144" i="27"/>
  <c r="P144" i="27"/>
  <c r="O144" i="27"/>
  <c r="N144" i="27"/>
  <c r="M144" i="27"/>
  <c r="L144" i="27"/>
  <c r="K144" i="27"/>
  <c r="J144" i="27"/>
  <c r="I144" i="27"/>
  <c r="H144" i="27"/>
  <c r="G144" i="27"/>
  <c r="F144" i="27"/>
  <c r="E144" i="27"/>
  <c r="D144" i="27"/>
  <c r="C144" i="27"/>
  <c r="B144" i="27"/>
  <c r="W142" i="27"/>
  <c r="V142" i="27"/>
  <c r="U142" i="27"/>
  <c r="T142" i="27"/>
  <c r="S142" i="27"/>
  <c r="R142" i="27"/>
  <c r="Q142" i="27"/>
  <c r="P142" i="27"/>
  <c r="O142" i="27"/>
  <c r="N142" i="27"/>
  <c r="M142" i="27"/>
  <c r="L142" i="27"/>
  <c r="K142" i="27"/>
  <c r="J142" i="27"/>
  <c r="I142" i="27"/>
  <c r="H142" i="27"/>
  <c r="G142" i="27"/>
  <c r="F142" i="27"/>
  <c r="E142" i="27"/>
  <c r="D142" i="27"/>
  <c r="C142" i="27"/>
  <c r="B142" i="27"/>
  <c r="W141" i="27"/>
  <c r="V141" i="27"/>
  <c r="U141" i="27"/>
  <c r="T141" i="27"/>
  <c r="S141" i="27"/>
  <c r="R141" i="27"/>
  <c r="Q141" i="27"/>
  <c r="P141" i="27"/>
  <c r="O141" i="27"/>
  <c r="N141" i="27"/>
  <c r="M141" i="27"/>
  <c r="L141" i="27"/>
  <c r="K141" i="27"/>
  <c r="J141" i="27"/>
  <c r="I141" i="27"/>
  <c r="H141" i="27"/>
  <c r="G141" i="27"/>
  <c r="F141" i="27"/>
  <c r="E141" i="27"/>
  <c r="D141" i="27"/>
  <c r="C141" i="27"/>
  <c r="B141" i="27"/>
  <c r="W140" i="27"/>
  <c r="V140" i="27"/>
  <c r="U140" i="27"/>
  <c r="T140" i="27"/>
  <c r="S140" i="27"/>
  <c r="R140" i="27"/>
  <c r="Q140" i="27"/>
  <c r="P140" i="27"/>
  <c r="O140" i="27"/>
  <c r="N140" i="27"/>
  <c r="M140" i="27"/>
  <c r="L140" i="27"/>
  <c r="K140" i="27"/>
  <c r="J140" i="27"/>
  <c r="I140" i="27"/>
  <c r="H140" i="27"/>
  <c r="G140" i="27"/>
  <c r="F140" i="27"/>
  <c r="E140" i="27"/>
  <c r="D140" i="27"/>
  <c r="C140" i="27"/>
  <c r="B140" i="27"/>
  <c r="W139" i="27"/>
  <c r="V139" i="27"/>
  <c r="U139" i="27"/>
  <c r="T139" i="27"/>
  <c r="S139" i="27"/>
  <c r="R139" i="27"/>
  <c r="Q139" i="27"/>
  <c r="P139" i="27"/>
  <c r="O139" i="27"/>
  <c r="N139" i="27"/>
  <c r="M139" i="27"/>
  <c r="L139" i="27"/>
  <c r="K139" i="27"/>
  <c r="J139" i="27"/>
  <c r="I139" i="27"/>
  <c r="H139" i="27"/>
  <c r="G139" i="27"/>
  <c r="F139" i="27"/>
  <c r="E139" i="27"/>
  <c r="D139" i="27"/>
  <c r="C139" i="27"/>
  <c r="B139" i="27"/>
  <c r="W138" i="27"/>
  <c r="V138" i="27"/>
  <c r="U138" i="27"/>
  <c r="T138" i="27"/>
  <c r="S138" i="27"/>
  <c r="R138" i="27"/>
  <c r="Q138" i="27"/>
  <c r="P138" i="27"/>
  <c r="O138" i="27"/>
  <c r="N138" i="27"/>
  <c r="M138" i="27"/>
  <c r="L138" i="27"/>
  <c r="K138" i="27"/>
  <c r="J138" i="27"/>
  <c r="I138" i="27"/>
  <c r="H138" i="27"/>
  <c r="G138" i="27"/>
  <c r="F138" i="27"/>
  <c r="E138" i="27"/>
  <c r="D138" i="27"/>
  <c r="C138" i="27"/>
  <c r="B138" i="27"/>
  <c r="W137" i="27"/>
  <c r="V137" i="27"/>
  <c r="U137" i="27"/>
  <c r="T137" i="27"/>
  <c r="S137" i="27"/>
  <c r="R137" i="27"/>
  <c r="Q137" i="27"/>
  <c r="P137" i="27"/>
  <c r="O137" i="27"/>
  <c r="N137" i="27"/>
  <c r="M137" i="27"/>
  <c r="L137" i="27"/>
  <c r="K137" i="27"/>
  <c r="J137" i="27"/>
  <c r="I137" i="27"/>
  <c r="H137" i="27"/>
  <c r="G137" i="27"/>
  <c r="F137" i="27"/>
  <c r="E137" i="27"/>
  <c r="D137" i="27"/>
  <c r="C137" i="27"/>
  <c r="B137" i="27"/>
  <c r="W136" i="27"/>
  <c r="V136" i="27"/>
  <c r="U136" i="27"/>
  <c r="T136" i="27"/>
  <c r="S136" i="27"/>
  <c r="R136" i="27"/>
  <c r="Q136" i="27"/>
  <c r="P136" i="27"/>
  <c r="O136" i="27"/>
  <c r="N136" i="27"/>
  <c r="M136" i="27"/>
  <c r="L136" i="27"/>
  <c r="K136" i="27"/>
  <c r="J136" i="27"/>
  <c r="I136" i="27"/>
  <c r="H136" i="27"/>
  <c r="G136" i="27"/>
  <c r="F136" i="27"/>
  <c r="E136" i="27"/>
  <c r="D136" i="27"/>
  <c r="C136" i="27"/>
  <c r="B136" i="27"/>
  <c r="W132" i="27"/>
  <c r="V132" i="27"/>
  <c r="U132" i="27"/>
  <c r="T132" i="27"/>
  <c r="S132" i="27"/>
  <c r="R132" i="27"/>
  <c r="Q132" i="27"/>
  <c r="P132" i="27"/>
  <c r="O132" i="27"/>
  <c r="N132" i="27"/>
  <c r="M132" i="27"/>
  <c r="L132" i="27"/>
  <c r="K132" i="27"/>
  <c r="J132" i="27"/>
  <c r="I132" i="27"/>
  <c r="H132" i="27"/>
  <c r="G132" i="27"/>
  <c r="F132" i="27"/>
  <c r="E132" i="27"/>
  <c r="D132" i="27"/>
  <c r="C132" i="27"/>
  <c r="B132" i="27"/>
  <c r="W131" i="27"/>
  <c r="V131" i="27"/>
  <c r="U131" i="27"/>
  <c r="T131" i="27"/>
  <c r="S131" i="27"/>
  <c r="R131" i="27"/>
  <c r="Q131" i="27"/>
  <c r="P131" i="27"/>
  <c r="O131" i="27"/>
  <c r="N131" i="27"/>
  <c r="M131" i="27"/>
  <c r="L131" i="27"/>
  <c r="K131" i="27"/>
  <c r="J131" i="27"/>
  <c r="I131" i="27"/>
  <c r="H131" i="27"/>
  <c r="G131" i="27"/>
  <c r="F131" i="27"/>
  <c r="E131" i="27"/>
  <c r="D131" i="27"/>
  <c r="C131" i="27"/>
  <c r="B131" i="27"/>
  <c r="W130" i="27"/>
  <c r="W126" i="27" s="1"/>
  <c r="V130" i="27"/>
  <c r="U130" i="27"/>
  <c r="T130" i="27"/>
  <c r="S130" i="27"/>
  <c r="R130" i="27"/>
  <c r="Q130" i="27"/>
  <c r="P130" i="27"/>
  <c r="O130" i="27"/>
  <c r="N130" i="27"/>
  <c r="M130" i="27"/>
  <c r="L130" i="27"/>
  <c r="K130" i="27"/>
  <c r="J130" i="27"/>
  <c r="I130" i="27"/>
  <c r="H130" i="27"/>
  <c r="G130" i="27"/>
  <c r="F130" i="27"/>
  <c r="E130" i="27"/>
  <c r="D130" i="27"/>
  <c r="C130" i="27"/>
  <c r="B130" i="27"/>
  <c r="W129" i="27"/>
  <c r="V129" i="27"/>
  <c r="U129" i="27"/>
  <c r="T129" i="27"/>
  <c r="S129" i="27"/>
  <c r="R129" i="27"/>
  <c r="Q129" i="27"/>
  <c r="P129" i="27"/>
  <c r="O129" i="27"/>
  <c r="N129" i="27"/>
  <c r="M129" i="27"/>
  <c r="L129" i="27"/>
  <c r="K129" i="27"/>
  <c r="J129" i="27"/>
  <c r="I129" i="27"/>
  <c r="H129" i="27"/>
  <c r="G129" i="27"/>
  <c r="F129" i="27"/>
  <c r="E129" i="27"/>
  <c r="D129" i="27"/>
  <c r="C129" i="27"/>
  <c r="B129" i="27"/>
  <c r="W128" i="27"/>
  <c r="V128" i="27"/>
  <c r="U128" i="27"/>
  <c r="T128" i="27"/>
  <c r="S128" i="27"/>
  <c r="R128" i="27"/>
  <c r="Q128" i="27"/>
  <c r="P128" i="27"/>
  <c r="O128" i="27"/>
  <c r="N128" i="27"/>
  <c r="M128" i="27"/>
  <c r="M126" i="27" s="1"/>
  <c r="L128" i="27"/>
  <c r="K128" i="27"/>
  <c r="J128" i="27"/>
  <c r="I128" i="27"/>
  <c r="H128" i="27"/>
  <c r="G128" i="27"/>
  <c r="F128" i="27"/>
  <c r="E128" i="27"/>
  <c r="E126" i="27" s="1"/>
  <c r="D128" i="27"/>
  <c r="C128" i="27"/>
  <c r="B128" i="27"/>
  <c r="W127" i="27"/>
  <c r="V127" i="27"/>
  <c r="U127" i="27"/>
  <c r="T127" i="27"/>
  <c r="S127" i="27"/>
  <c r="R127" i="27"/>
  <c r="Q127" i="27"/>
  <c r="P127" i="27"/>
  <c r="O127" i="27"/>
  <c r="N127" i="27"/>
  <c r="M127" i="27"/>
  <c r="L127" i="27"/>
  <c r="K127" i="27"/>
  <c r="J127" i="27"/>
  <c r="I127" i="27"/>
  <c r="H127" i="27"/>
  <c r="G127" i="27"/>
  <c r="G126" i="27" s="1"/>
  <c r="F127" i="27"/>
  <c r="E127" i="27"/>
  <c r="D127" i="27"/>
  <c r="C127" i="27"/>
  <c r="B127" i="27"/>
  <c r="W124" i="27"/>
  <c r="V124" i="27"/>
  <c r="U124" i="27"/>
  <c r="T124" i="27"/>
  <c r="S124" i="27"/>
  <c r="R124" i="27"/>
  <c r="Q124" i="27"/>
  <c r="P124" i="27"/>
  <c r="O124" i="27"/>
  <c r="N124" i="27"/>
  <c r="M124" i="27"/>
  <c r="L124" i="27"/>
  <c r="K124" i="27"/>
  <c r="J124" i="27"/>
  <c r="I124" i="27"/>
  <c r="H124" i="27"/>
  <c r="G124" i="27"/>
  <c r="F124" i="27"/>
  <c r="E124" i="27"/>
  <c r="D124" i="27"/>
  <c r="C124" i="27"/>
  <c r="B124" i="27"/>
  <c r="W123" i="27"/>
  <c r="V123" i="27"/>
  <c r="U123" i="27"/>
  <c r="T123" i="27"/>
  <c r="S123" i="27"/>
  <c r="R123" i="27"/>
  <c r="Q123" i="27"/>
  <c r="P123" i="27"/>
  <c r="O123" i="27"/>
  <c r="N123" i="27"/>
  <c r="M123" i="27"/>
  <c r="L123" i="27"/>
  <c r="K123" i="27"/>
  <c r="J123" i="27"/>
  <c r="I123" i="27"/>
  <c r="H123" i="27"/>
  <c r="G123" i="27"/>
  <c r="F123" i="27"/>
  <c r="E123" i="27"/>
  <c r="D123" i="27"/>
  <c r="C123" i="27"/>
  <c r="B123" i="27"/>
  <c r="K122" i="27"/>
  <c r="W121" i="27"/>
  <c r="V121" i="27"/>
  <c r="U121" i="27"/>
  <c r="T121" i="27"/>
  <c r="S121" i="27"/>
  <c r="R121" i="27"/>
  <c r="Q121" i="27"/>
  <c r="P121" i="27"/>
  <c r="O121" i="27"/>
  <c r="N121" i="27"/>
  <c r="M121" i="27"/>
  <c r="L121" i="27"/>
  <c r="K121" i="27"/>
  <c r="J121" i="27"/>
  <c r="I121" i="27"/>
  <c r="H121" i="27"/>
  <c r="G121" i="27"/>
  <c r="F121" i="27"/>
  <c r="E121" i="27"/>
  <c r="D121" i="27"/>
  <c r="C121" i="27"/>
  <c r="B121" i="27"/>
  <c r="W120" i="27"/>
  <c r="V120" i="27"/>
  <c r="U120" i="27"/>
  <c r="T120" i="27"/>
  <c r="S120" i="27"/>
  <c r="R120" i="27"/>
  <c r="Q120" i="27"/>
  <c r="P120" i="27"/>
  <c r="O120" i="27"/>
  <c r="N120" i="27"/>
  <c r="M120" i="27"/>
  <c r="L120" i="27"/>
  <c r="K120" i="27"/>
  <c r="J120" i="27"/>
  <c r="I120" i="27"/>
  <c r="H120" i="27"/>
  <c r="G120" i="27"/>
  <c r="F120" i="27"/>
  <c r="E120" i="27"/>
  <c r="D120" i="27"/>
  <c r="C120" i="27"/>
  <c r="B120" i="27"/>
  <c r="D119" i="27"/>
  <c r="W118" i="27"/>
  <c r="V118" i="27"/>
  <c r="U118" i="27"/>
  <c r="T118" i="27"/>
  <c r="S118" i="27"/>
  <c r="R118" i="27"/>
  <c r="Q118" i="27"/>
  <c r="P118" i="27"/>
  <c r="O118" i="27"/>
  <c r="N118" i="27"/>
  <c r="M118" i="27"/>
  <c r="L118" i="27"/>
  <c r="K118" i="27"/>
  <c r="J118" i="27"/>
  <c r="I118" i="27"/>
  <c r="H118" i="27"/>
  <c r="G118" i="27"/>
  <c r="F118" i="27"/>
  <c r="E118" i="27"/>
  <c r="D118" i="27"/>
  <c r="C118" i="27"/>
  <c r="B118" i="27"/>
  <c r="W117" i="27"/>
  <c r="V117" i="27"/>
  <c r="U117" i="27"/>
  <c r="T117" i="27"/>
  <c r="S117" i="27"/>
  <c r="R117" i="27"/>
  <c r="Q117" i="27"/>
  <c r="P117" i="27"/>
  <c r="O117" i="27"/>
  <c r="N117" i="27"/>
  <c r="M117" i="27"/>
  <c r="L117" i="27"/>
  <c r="K117" i="27"/>
  <c r="J117" i="27"/>
  <c r="I117" i="27"/>
  <c r="H117" i="27"/>
  <c r="G117" i="27"/>
  <c r="F117" i="27"/>
  <c r="E117" i="27"/>
  <c r="D117" i="27"/>
  <c r="C117" i="27"/>
  <c r="B117" i="27"/>
  <c r="W116" i="27"/>
  <c r="W115" i="27"/>
  <c r="V115" i="27"/>
  <c r="U115" i="27"/>
  <c r="T115" i="27"/>
  <c r="S115" i="27"/>
  <c r="R115" i="27"/>
  <c r="Q115" i="27"/>
  <c r="P115" i="27"/>
  <c r="O115" i="27"/>
  <c r="N115" i="27"/>
  <c r="M115" i="27"/>
  <c r="L115" i="27"/>
  <c r="K115" i="27"/>
  <c r="J115" i="27"/>
  <c r="I115" i="27"/>
  <c r="H115" i="27"/>
  <c r="G115" i="27"/>
  <c r="F115" i="27"/>
  <c r="E115" i="27"/>
  <c r="D115" i="27"/>
  <c r="C115" i="27"/>
  <c r="B115" i="27"/>
  <c r="W114" i="27"/>
  <c r="V114" i="27"/>
  <c r="U114" i="27"/>
  <c r="T114" i="27"/>
  <c r="S114" i="27"/>
  <c r="R114" i="27"/>
  <c r="Q114" i="27"/>
  <c r="P114" i="27"/>
  <c r="O114" i="27"/>
  <c r="N114" i="27"/>
  <c r="M114" i="27"/>
  <c r="L114" i="27"/>
  <c r="K114" i="27"/>
  <c r="J114" i="27"/>
  <c r="I114" i="27"/>
  <c r="H114" i="27"/>
  <c r="G114" i="27"/>
  <c r="F114" i="27"/>
  <c r="E114" i="27"/>
  <c r="D114" i="27"/>
  <c r="C114" i="27"/>
  <c r="B114" i="27"/>
  <c r="W113" i="27"/>
  <c r="V113" i="27"/>
  <c r="U113" i="27"/>
  <c r="T113" i="27"/>
  <c r="S113" i="27"/>
  <c r="R113" i="27"/>
  <c r="Q113" i="27"/>
  <c r="Q110" i="27" s="1"/>
  <c r="P113" i="27"/>
  <c r="O113" i="27"/>
  <c r="N113" i="27"/>
  <c r="M113" i="27"/>
  <c r="L113" i="27"/>
  <c r="K113" i="27"/>
  <c r="J113" i="27"/>
  <c r="I113" i="27"/>
  <c r="H113" i="27"/>
  <c r="G113" i="27"/>
  <c r="F113" i="27"/>
  <c r="E113" i="27"/>
  <c r="D113" i="27"/>
  <c r="C113" i="27"/>
  <c r="B113" i="27"/>
  <c r="W112" i="27"/>
  <c r="V112" i="27"/>
  <c r="U112" i="27"/>
  <c r="T112" i="27"/>
  <c r="S112" i="27"/>
  <c r="R112" i="27"/>
  <c r="Q112" i="27"/>
  <c r="P112" i="27"/>
  <c r="O112" i="27"/>
  <c r="N112" i="27"/>
  <c r="M112" i="27"/>
  <c r="L112" i="27"/>
  <c r="K112" i="27"/>
  <c r="J112" i="27"/>
  <c r="I112" i="27"/>
  <c r="H112" i="27"/>
  <c r="G112" i="27"/>
  <c r="F112" i="27"/>
  <c r="E112" i="27"/>
  <c r="D112" i="27"/>
  <c r="C112" i="27"/>
  <c r="B112" i="27"/>
  <c r="W111" i="27"/>
  <c r="V111" i="27"/>
  <c r="U111" i="27"/>
  <c r="T111" i="27"/>
  <c r="S111" i="27"/>
  <c r="R111" i="27"/>
  <c r="Q111" i="27"/>
  <c r="P111" i="27"/>
  <c r="O111" i="27"/>
  <c r="O110" i="27" s="1"/>
  <c r="N111" i="27"/>
  <c r="M111" i="27"/>
  <c r="L111" i="27"/>
  <c r="K111" i="27"/>
  <c r="K110" i="27" s="1"/>
  <c r="J111" i="27"/>
  <c r="J110" i="27" s="1"/>
  <c r="I111" i="27"/>
  <c r="H111" i="27"/>
  <c r="G111" i="27"/>
  <c r="F111" i="27"/>
  <c r="E111" i="27"/>
  <c r="D111" i="27"/>
  <c r="C111" i="27"/>
  <c r="C110" i="27" s="1"/>
  <c r="B111" i="27"/>
  <c r="W108" i="27"/>
  <c r="V108" i="27"/>
  <c r="U108" i="27"/>
  <c r="T108" i="27"/>
  <c r="S108" i="27"/>
  <c r="R108" i="27"/>
  <c r="Q108" i="27"/>
  <c r="P108" i="27"/>
  <c r="O108" i="27"/>
  <c r="N108" i="27"/>
  <c r="M108" i="27"/>
  <c r="L108" i="27"/>
  <c r="K108" i="27"/>
  <c r="J108" i="27"/>
  <c r="I108" i="27"/>
  <c r="H108" i="27"/>
  <c r="G108" i="27"/>
  <c r="F108" i="27"/>
  <c r="E108" i="27"/>
  <c r="D108" i="27"/>
  <c r="C108" i="27"/>
  <c r="B108" i="27"/>
  <c r="B98" i="27" s="1"/>
  <c r="W107" i="27"/>
  <c r="V107" i="27"/>
  <c r="U107" i="27"/>
  <c r="T107" i="27"/>
  <c r="S107" i="27"/>
  <c r="R107" i="27"/>
  <c r="Q107" i="27"/>
  <c r="P107" i="27"/>
  <c r="O107" i="27"/>
  <c r="N107" i="27"/>
  <c r="M107" i="27"/>
  <c r="L107" i="27"/>
  <c r="K107" i="27"/>
  <c r="J107" i="27"/>
  <c r="I107" i="27"/>
  <c r="H107" i="27"/>
  <c r="G107" i="27"/>
  <c r="F107" i="27"/>
  <c r="E107" i="27"/>
  <c r="D107" i="27"/>
  <c r="C107" i="27"/>
  <c r="B107" i="27"/>
  <c r="W106" i="27"/>
  <c r="V106" i="27"/>
  <c r="U106" i="27"/>
  <c r="T106" i="27"/>
  <c r="S106" i="27"/>
  <c r="R106" i="27"/>
  <c r="Q106" i="27"/>
  <c r="P106" i="27"/>
  <c r="O106" i="27"/>
  <c r="N106" i="27"/>
  <c r="M106" i="27"/>
  <c r="L106" i="27"/>
  <c r="K106" i="27"/>
  <c r="J106" i="27"/>
  <c r="I106" i="27"/>
  <c r="H106" i="27"/>
  <c r="G106" i="27"/>
  <c r="F106" i="27"/>
  <c r="E106" i="27"/>
  <c r="D106" i="27"/>
  <c r="C106" i="27"/>
  <c r="B106" i="27"/>
  <c r="W105" i="27"/>
  <c r="P105" i="27"/>
  <c r="O105" i="27"/>
  <c r="K105" i="27"/>
  <c r="I105" i="27"/>
  <c r="H105" i="27"/>
  <c r="G105" i="27"/>
  <c r="W104" i="27"/>
  <c r="V104" i="27"/>
  <c r="U104" i="27"/>
  <c r="T104" i="27"/>
  <c r="S104" i="27"/>
  <c r="R104" i="27"/>
  <c r="Q104" i="27"/>
  <c r="P104" i="27"/>
  <c r="O104" i="27"/>
  <c r="N104" i="27"/>
  <c r="M104" i="27"/>
  <c r="L104" i="27"/>
  <c r="K104" i="27"/>
  <c r="J104" i="27"/>
  <c r="I104" i="27"/>
  <c r="H104" i="27"/>
  <c r="G104" i="27"/>
  <c r="F104" i="27"/>
  <c r="E104" i="27"/>
  <c r="D104" i="27"/>
  <c r="C104" i="27"/>
  <c r="B104" i="27"/>
  <c r="W103" i="27"/>
  <c r="V103" i="27"/>
  <c r="U103" i="27"/>
  <c r="T103" i="27"/>
  <c r="S103" i="27"/>
  <c r="R103" i="27"/>
  <c r="Q103" i="27"/>
  <c r="P103" i="27"/>
  <c r="O103" i="27"/>
  <c r="N103" i="27"/>
  <c r="M103" i="27"/>
  <c r="L103" i="27"/>
  <c r="K103" i="27"/>
  <c r="J103" i="27"/>
  <c r="I103" i="27"/>
  <c r="H103" i="27"/>
  <c r="G103" i="27"/>
  <c r="F103" i="27"/>
  <c r="E103" i="27"/>
  <c r="D103" i="27"/>
  <c r="C103" i="27"/>
  <c r="B103" i="27"/>
  <c r="W102" i="27"/>
  <c r="V102" i="27"/>
  <c r="U102" i="27"/>
  <c r="T102" i="27"/>
  <c r="S102" i="27"/>
  <c r="R102" i="27"/>
  <c r="Q102" i="27"/>
  <c r="P102" i="27"/>
  <c r="O102" i="27"/>
  <c r="N102" i="27"/>
  <c r="M102" i="27"/>
  <c r="L102" i="27"/>
  <c r="K102" i="27"/>
  <c r="J102" i="27"/>
  <c r="I102" i="27"/>
  <c r="H102" i="27"/>
  <c r="G102" i="27"/>
  <c r="F102" i="27"/>
  <c r="E102" i="27"/>
  <c r="D102" i="27"/>
  <c r="C102" i="27"/>
  <c r="B102" i="27"/>
  <c r="W101" i="27"/>
  <c r="V101" i="27"/>
  <c r="U101" i="27"/>
  <c r="T101" i="27"/>
  <c r="S101" i="27"/>
  <c r="R101" i="27"/>
  <c r="Q101" i="27"/>
  <c r="P101" i="27"/>
  <c r="O101" i="27"/>
  <c r="N101" i="27"/>
  <c r="M101" i="27"/>
  <c r="L101" i="27"/>
  <c r="L98" i="27" s="1"/>
  <c r="K101" i="27"/>
  <c r="K98" i="27" s="1"/>
  <c r="J101" i="27"/>
  <c r="J98" i="27" s="1"/>
  <c r="I101" i="27"/>
  <c r="H101" i="27"/>
  <c r="G101" i="27"/>
  <c r="F101" i="27"/>
  <c r="E101" i="27"/>
  <c r="D101" i="27"/>
  <c r="C101" i="27"/>
  <c r="B101" i="27"/>
  <c r="W100" i="27"/>
  <c r="V100" i="27"/>
  <c r="U100" i="27"/>
  <c r="T100" i="27"/>
  <c r="S100" i="27"/>
  <c r="R100" i="27"/>
  <c r="Q100" i="27"/>
  <c r="P100" i="27"/>
  <c r="O100" i="27"/>
  <c r="N100" i="27"/>
  <c r="M100" i="27"/>
  <c r="L100" i="27"/>
  <c r="K100" i="27"/>
  <c r="J100" i="27"/>
  <c r="I100" i="27"/>
  <c r="H100" i="27"/>
  <c r="G100" i="27"/>
  <c r="F100" i="27"/>
  <c r="E100" i="27"/>
  <c r="D100" i="27"/>
  <c r="C100" i="27"/>
  <c r="B100" i="27"/>
  <c r="W99" i="27"/>
  <c r="V99" i="27"/>
  <c r="U99" i="27"/>
  <c r="T99" i="27"/>
  <c r="S99" i="27"/>
  <c r="R99" i="27"/>
  <c r="Q99" i="27"/>
  <c r="P99" i="27"/>
  <c r="O99" i="27"/>
  <c r="N99" i="27"/>
  <c r="M99" i="27"/>
  <c r="L99" i="27"/>
  <c r="K99" i="27"/>
  <c r="J99" i="27"/>
  <c r="I99" i="27"/>
  <c r="H99" i="27"/>
  <c r="G99" i="27"/>
  <c r="F99" i="27"/>
  <c r="E99" i="27"/>
  <c r="D99" i="27"/>
  <c r="C99" i="27"/>
  <c r="B99" i="27"/>
  <c r="W69" i="27"/>
  <c r="V69" i="27"/>
  <c r="U69" i="27"/>
  <c r="T69" i="27"/>
  <c r="S69" i="27"/>
  <c r="R69" i="27"/>
  <c r="Q69" i="27"/>
  <c r="P69" i="27"/>
  <c r="O69" i="27"/>
  <c r="N69" i="27"/>
  <c r="M69" i="27"/>
  <c r="L69" i="27"/>
  <c r="K69" i="27"/>
  <c r="J69" i="27"/>
  <c r="J122" i="27" s="1"/>
  <c r="I69" i="27"/>
  <c r="I122" i="27" s="1"/>
  <c r="H69" i="27"/>
  <c r="G69" i="27"/>
  <c r="F69" i="27"/>
  <c r="E69" i="27"/>
  <c r="D69" i="27"/>
  <c r="C69" i="27"/>
  <c r="B69" i="27"/>
  <c r="W56" i="27"/>
  <c r="V56" i="27"/>
  <c r="U56" i="27"/>
  <c r="T56" i="27"/>
  <c r="T119" i="27" s="1"/>
  <c r="S56" i="27"/>
  <c r="S119" i="27" s="1"/>
  <c r="R56" i="27"/>
  <c r="R119" i="27" s="1"/>
  <c r="Q56" i="27"/>
  <c r="P56" i="27"/>
  <c r="O56" i="27"/>
  <c r="N56" i="27"/>
  <c r="M56" i="27"/>
  <c r="L56" i="27"/>
  <c r="L119" i="27" s="1"/>
  <c r="K56" i="27"/>
  <c r="K119" i="27" s="1"/>
  <c r="J56" i="27"/>
  <c r="J119" i="27" s="1"/>
  <c r="I56" i="27"/>
  <c r="H56" i="27"/>
  <c r="G56" i="27"/>
  <c r="F56" i="27"/>
  <c r="E56" i="27"/>
  <c r="D56" i="27"/>
  <c r="C56" i="27"/>
  <c r="C119" i="27" s="1"/>
  <c r="B56" i="27"/>
  <c r="B119" i="27" s="1"/>
  <c r="W43" i="27"/>
  <c r="V43" i="27"/>
  <c r="V116" i="27" s="1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G116" i="27" s="1"/>
  <c r="F43" i="27"/>
  <c r="F116" i="27" s="1"/>
  <c r="E43" i="27"/>
  <c r="D43" i="27"/>
  <c r="C43" i="27"/>
  <c r="B43" i="27"/>
  <c r="W17" i="27"/>
  <c r="W143" i="27" s="1"/>
  <c r="V17" i="27"/>
  <c r="V105" i="27" s="1"/>
  <c r="U17" i="27"/>
  <c r="T17" i="27"/>
  <c r="S17" i="27"/>
  <c r="S143" i="27" s="1"/>
  <c r="R17" i="27"/>
  <c r="R143" i="27" s="1"/>
  <c r="Q17" i="27"/>
  <c r="Q143" i="27" s="1"/>
  <c r="P17" i="27"/>
  <c r="P143" i="27" s="1"/>
  <c r="O17" i="27"/>
  <c r="O143" i="27" s="1"/>
  <c r="N17" i="27"/>
  <c r="N105" i="27" s="1"/>
  <c r="M17" i="27"/>
  <c r="L17" i="27"/>
  <c r="K17" i="27"/>
  <c r="J17" i="27"/>
  <c r="J105" i="27" s="1"/>
  <c r="I17" i="27"/>
  <c r="H17" i="27"/>
  <c r="G17" i="27"/>
  <c r="F17" i="27"/>
  <c r="F105" i="27" s="1"/>
  <c r="E17" i="27"/>
  <c r="D17" i="27"/>
  <c r="C17" i="27"/>
  <c r="B17" i="27"/>
  <c r="A1" i="27"/>
  <c r="W162" i="26"/>
  <c r="V162" i="26"/>
  <c r="U162" i="26"/>
  <c r="T162" i="26"/>
  <c r="S162" i="26"/>
  <c r="R162" i="26"/>
  <c r="Q162" i="26"/>
  <c r="P162" i="26"/>
  <c r="O162" i="26"/>
  <c r="N162" i="26"/>
  <c r="M162" i="26"/>
  <c r="L162" i="26"/>
  <c r="K162" i="26"/>
  <c r="J162" i="26"/>
  <c r="I162" i="26"/>
  <c r="H162" i="26"/>
  <c r="G162" i="26"/>
  <c r="F162" i="26"/>
  <c r="E162" i="26"/>
  <c r="D162" i="26"/>
  <c r="C162" i="26"/>
  <c r="B162" i="26"/>
  <c r="W161" i="26"/>
  <c r="V161" i="26"/>
  <c r="U161" i="26"/>
  <c r="T161" i="26"/>
  <c r="S161" i="26"/>
  <c r="R161" i="26"/>
  <c r="Q161" i="26"/>
  <c r="P161" i="26"/>
  <c r="O161" i="26"/>
  <c r="N161" i="26"/>
  <c r="M161" i="26"/>
  <c r="L161" i="26"/>
  <c r="K161" i="26"/>
  <c r="J161" i="26"/>
  <c r="I161" i="26"/>
  <c r="H161" i="26"/>
  <c r="G161" i="26"/>
  <c r="F161" i="26"/>
  <c r="E161" i="26"/>
  <c r="D161" i="26"/>
  <c r="C161" i="26"/>
  <c r="B161" i="26"/>
  <c r="W160" i="26"/>
  <c r="V160" i="26"/>
  <c r="U160" i="26"/>
  <c r="T160" i="26"/>
  <c r="S160" i="26"/>
  <c r="R160" i="26"/>
  <c r="Q160" i="26"/>
  <c r="P160" i="26"/>
  <c r="O160" i="26"/>
  <c r="N160" i="26"/>
  <c r="M160" i="26"/>
  <c r="L160" i="26"/>
  <c r="K160" i="26"/>
  <c r="J160" i="26"/>
  <c r="I160" i="26"/>
  <c r="H160" i="26"/>
  <c r="G160" i="26"/>
  <c r="F160" i="26"/>
  <c r="E160" i="26"/>
  <c r="D160" i="26"/>
  <c r="C160" i="26"/>
  <c r="B160" i="26"/>
  <c r="W159" i="26"/>
  <c r="V159" i="26"/>
  <c r="U159" i="26"/>
  <c r="T159" i="26"/>
  <c r="S159" i="26"/>
  <c r="R159" i="26"/>
  <c r="Q159" i="26"/>
  <c r="P159" i="26"/>
  <c r="O159" i="26"/>
  <c r="N159" i="26"/>
  <c r="M159" i="26"/>
  <c r="L159" i="26"/>
  <c r="K159" i="26"/>
  <c r="J159" i="26"/>
  <c r="I159" i="26"/>
  <c r="H159" i="26"/>
  <c r="G159" i="26"/>
  <c r="F159" i="26"/>
  <c r="E159" i="26"/>
  <c r="D159" i="26"/>
  <c r="C159" i="26"/>
  <c r="B159" i="26"/>
  <c r="W158" i="26"/>
  <c r="V158" i="26"/>
  <c r="U158" i="26"/>
  <c r="T158" i="26"/>
  <c r="S158" i="26"/>
  <c r="R158" i="26"/>
  <c r="Q158" i="26"/>
  <c r="P158" i="26"/>
  <c r="O158" i="26"/>
  <c r="N158" i="26"/>
  <c r="M158" i="26"/>
  <c r="L158" i="26"/>
  <c r="K158" i="26"/>
  <c r="J158" i="26"/>
  <c r="I158" i="26"/>
  <c r="H158" i="26"/>
  <c r="G158" i="26"/>
  <c r="F158" i="26"/>
  <c r="E158" i="26"/>
  <c r="D158" i="26"/>
  <c r="C158" i="26"/>
  <c r="B158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C157" i="26"/>
  <c r="B157" i="26"/>
  <c r="W156" i="26"/>
  <c r="V156" i="26"/>
  <c r="U156" i="26"/>
  <c r="T156" i="26"/>
  <c r="S156" i="26"/>
  <c r="R156" i="26"/>
  <c r="Q156" i="26"/>
  <c r="P156" i="26"/>
  <c r="O156" i="26"/>
  <c r="N156" i="26"/>
  <c r="M156" i="26"/>
  <c r="L156" i="26"/>
  <c r="K156" i="26"/>
  <c r="J156" i="26"/>
  <c r="I156" i="26"/>
  <c r="H156" i="26"/>
  <c r="G156" i="26"/>
  <c r="F156" i="26"/>
  <c r="E156" i="26"/>
  <c r="D156" i="26"/>
  <c r="C156" i="26"/>
  <c r="B156" i="26"/>
  <c r="W151" i="26"/>
  <c r="V151" i="26"/>
  <c r="U151" i="26"/>
  <c r="T151" i="26"/>
  <c r="S151" i="26"/>
  <c r="R151" i="26"/>
  <c r="Q151" i="26"/>
  <c r="P151" i="26"/>
  <c r="O151" i="26"/>
  <c r="N151" i="26"/>
  <c r="M151" i="26"/>
  <c r="L151" i="26"/>
  <c r="K151" i="26"/>
  <c r="J151" i="26"/>
  <c r="I151" i="26"/>
  <c r="H151" i="26"/>
  <c r="G151" i="26"/>
  <c r="F151" i="26"/>
  <c r="E151" i="26"/>
  <c r="D151" i="26"/>
  <c r="C151" i="26"/>
  <c r="B151" i="26"/>
  <c r="W150" i="26"/>
  <c r="V150" i="26"/>
  <c r="U150" i="26"/>
  <c r="T150" i="26"/>
  <c r="S150" i="26"/>
  <c r="R150" i="26"/>
  <c r="Q150" i="26"/>
  <c r="P150" i="26"/>
  <c r="O150" i="26"/>
  <c r="N150" i="26"/>
  <c r="M150" i="26"/>
  <c r="L150" i="26"/>
  <c r="K150" i="26"/>
  <c r="J150" i="26"/>
  <c r="I150" i="26"/>
  <c r="H150" i="26"/>
  <c r="G150" i="26"/>
  <c r="F150" i="26"/>
  <c r="E150" i="26"/>
  <c r="D150" i="26"/>
  <c r="C150" i="26"/>
  <c r="B150" i="26"/>
  <c r="W149" i="26"/>
  <c r="V149" i="26"/>
  <c r="U149" i="26"/>
  <c r="T149" i="26"/>
  <c r="S149" i="26"/>
  <c r="R149" i="26"/>
  <c r="Q149" i="26"/>
  <c r="P149" i="26"/>
  <c r="O149" i="26"/>
  <c r="N149" i="26"/>
  <c r="M149" i="26"/>
  <c r="L149" i="26"/>
  <c r="K149" i="26"/>
  <c r="J149" i="26"/>
  <c r="I149" i="26"/>
  <c r="H149" i="26"/>
  <c r="G149" i="26"/>
  <c r="F149" i="26"/>
  <c r="E149" i="26"/>
  <c r="D149" i="26"/>
  <c r="C149" i="26"/>
  <c r="B149" i="26"/>
  <c r="W148" i="26"/>
  <c r="V148" i="26"/>
  <c r="U148" i="26"/>
  <c r="T148" i="26"/>
  <c r="S148" i="26"/>
  <c r="R148" i="26"/>
  <c r="Q148" i="26"/>
  <c r="P148" i="26"/>
  <c r="O148" i="26"/>
  <c r="N148" i="26"/>
  <c r="M148" i="26"/>
  <c r="L148" i="26"/>
  <c r="K148" i="26"/>
  <c r="J148" i="26"/>
  <c r="I148" i="26"/>
  <c r="H148" i="26"/>
  <c r="G148" i="26"/>
  <c r="F148" i="26"/>
  <c r="E148" i="26"/>
  <c r="D148" i="26"/>
  <c r="C148" i="26"/>
  <c r="B148" i="26"/>
  <c r="W147" i="26"/>
  <c r="V147" i="26"/>
  <c r="U147" i="26"/>
  <c r="T147" i="26"/>
  <c r="S147" i="26"/>
  <c r="R147" i="26"/>
  <c r="Q147" i="26"/>
  <c r="P147" i="26"/>
  <c r="O147" i="26"/>
  <c r="N147" i="26"/>
  <c r="M147" i="26"/>
  <c r="L147" i="26"/>
  <c r="K147" i="26"/>
  <c r="J147" i="26"/>
  <c r="I147" i="26"/>
  <c r="H147" i="26"/>
  <c r="G147" i="26"/>
  <c r="F147" i="26"/>
  <c r="E147" i="26"/>
  <c r="D147" i="26"/>
  <c r="C147" i="26"/>
  <c r="B147" i="26"/>
  <c r="W146" i="26"/>
  <c r="V146" i="26"/>
  <c r="U146" i="26"/>
  <c r="T146" i="26"/>
  <c r="S146" i="26"/>
  <c r="R146" i="26"/>
  <c r="Q146" i="26"/>
  <c r="P146" i="26"/>
  <c r="O146" i="26"/>
  <c r="N146" i="26"/>
  <c r="M146" i="26"/>
  <c r="L146" i="26"/>
  <c r="K146" i="26"/>
  <c r="J146" i="26"/>
  <c r="I146" i="26"/>
  <c r="H146" i="26"/>
  <c r="G146" i="26"/>
  <c r="F146" i="26"/>
  <c r="E146" i="26"/>
  <c r="D146" i="26"/>
  <c r="C146" i="26"/>
  <c r="B146" i="26"/>
  <c r="W144" i="26"/>
  <c r="V144" i="26"/>
  <c r="U144" i="26"/>
  <c r="T144" i="26"/>
  <c r="S144" i="26"/>
  <c r="R144" i="26"/>
  <c r="Q144" i="26"/>
  <c r="P144" i="26"/>
  <c r="O144" i="26"/>
  <c r="N144" i="26"/>
  <c r="M144" i="26"/>
  <c r="L144" i="26"/>
  <c r="K144" i="26"/>
  <c r="J144" i="26"/>
  <c r="I144" i="26"/>
  <c r="H144" i="26"/>
  <c r="G144" i="26"/>
  <c r="F144" i="26"/>
  <c r="E144" i="26"/>
  <c r="D144" i="26"/>
  <c r="C144" i="26"/>
  <c r="B144" i="26"/>
  <c r="W142" i="26"/>
  <c r="V142" i="26"/>
  <c r="U142" i="26"/>
  <c r="T142" i="26"/>
  <c r="S142" i="26"/>
  <c r="R142" i="26"/>
  <c r="Q142" i="26"/>
  <c r="P142" i="26"/>
  <c r="O142" i="26"/>
  <c r="N142" i="26"/>
  <c r="M142" i="26"/>
  <c r="L142" i="26"/>
  <c r="K142" i="26"/>
  <c r="J142" i="26"/>
  <c r="I142" i="26"/>
  <c r="H142" i="26"/>
  <c r="G142" i="26"/>
  <c r="F142" i="26"/>
  <c r="E142" i="26"/>
  <c r="D142" i="26"/>
  <c r="C142" i="26"/>
  <c r="B142" i="26"/>
  <c r="W141" i="26"/>
  <c r="V141" i="26"/>
  <c r="U141" i="26"/>
  <c r="T141" i="26"/>
  <c r="S141" i="26"/>
  <c r="R141" i="26"/>
  <c r="Q141" i="26"/>
  <c r="P141" i="26"/>
  <c r="O141" i="26"/>
  <c r="N141" i="26"/>
  <c r="M141" i="26"/>
  <c r="L141" i="26"/>
  <c r="K141" i="26"/>
  <c r="J141" i="26"/>
  <c r="I141" i="26"/>
  <c r="H141" i="26"/>
  <c r="G141" i="26"/>
  <c r="F141" i="26"/>
  <c r="E141" i="26"/>
  <c r="D141" i="26"/>
  <c r="C141" i="26"/>
  <c r="B141" i="26"/>
  <c r="W140" i="26"/>
  <c r="V140" i="26"/>
  <c r="U140" i="26"/>
  <c r="T140" i="26"/>
  <c r="S140" i="26"/>
  <c r="R140" i="26"/>
  <c r="Q140" i="26"/>
  <c r="P140" i="26"/>
  <c r="O140" i="26"/>
  <c r="N140" i="26"/>
  <c r="M140" i="26"/>
  <c r="L140" i="26"/>
  <c r="K140" i="26"/>
  <c r="J140" i="26"/>
  <c r="I140" i="26"/>
  <c r="H140" i="26"/>
  <c r="G140" i="26"/>
  <c r="F140" i="26"/>
  <c r="E140" i="26"/>
  <c r="D140" i="26"/>
  <c r="C140" i="26"/>
  <c r="B140" i="26"/>
  <c r="W139" i="26"/>
  <c r="V139" i="26"/>
  <c r="U139" i="26"/>
  <c r="T139" i="26"/>
  <c r="S139" i="26"/>
  <c r="R139" i="26"/>
  <c r="Q139" i="26"/>
  <c r="P139" i="26"/>
  <c r="O139" i="26"/>
  <c r="N139" i="26"/>
  <c r="M139" i="26"/>
  <c r="L139" i="26"/>
  <c r="K139" i="26"/>
  <c r="J139" i="26"/>
  <c r="I139" i="26"/>
  <c r="H139" i="26"/>
  <c r="G139" i="26"/>
  <c r="F139" i="26"/>
  <c r="E139" i="26"/>
  <c r="D139" i="26"/>
  <c r="C139" i="26"/>
  <c r="B139" i="26"/>
  <c r="W138" i="26"/>
  <c r="V138" i="26"/>
  <c r="U138" i="26"/>
  <c r="T138" i="26"/>
  <c r="S138" i="26"/>
  <c r="R138" i="26"/>
  <c r="Q138" i="26"/>
  <c r="P138" i="26"/>
  <c r="O138" i="26"/>
  <c r="N138" i="26"/>
  <c r="M138" i="26"/>
  <c r="L138" i="26"/>
  <c r="K138" i="26"/>
  <c r="J138" i="26"/>
  <c r="I138" i="26"/>
  <c r="H138" i="26"/>
  <c r="G138" i="26"/>
  <c r="F138" i="26"/>
  <c r="E138" i="26"/>
  <c r="D138" i="26"/>
  <c r="C138" i="26"/>
  <c r="B138" i="26"/>
  <c r="W137" i="26"/>
  <c r="V137" i="26"/>
  <c r="U137" i="26"/>
  <c r="T137" i="26"/>
  <c r="S137" i="26"/>
  <c r="R137" i="26"/>
  <c r="Q137" i="26"/>
  <c r="P137" i="26"/>
  <c r="O137" i="26"/>
  <c r="N137" i="26"/>
  <c r="M137" i="26"/>
  <c r="L137" i="26"/>
  <c r="K137" i="26"/>
  <c r="J137" i="26"/>
  <c r="I137" i="26"/>
  <c r="H137" i="26"/>
  <c r="G137" i="26"/>
  <c r="F137" i="26"/>
  <c r="E137" i="26"/>
  <c r="D137" i="26"/>
  <c r="C137" i="26"/>
  <c r="B137" i="26"/>
  <c r="W136" i="26"/>
  <c r="V136" i="26"/>
  <c r="U136" i="26"/>
  <c r="T136" i="26"/>
  <c r="S136" i="26"/>
  <c r="R136" i="26"/>
  <c r="Q136" i="26"/>
  <c r="P136" i="26"/>
  <c r="O136" i="26"/>
  <c r="N136" i="26"/>
  <c r="M136" i="26"/>
  <c r="L136" i="26"/>
  <c r="K136" i="26"/>
  <c r="J136" i="26"/>
  <c r="I136" i="26"/>
  <c r="H136" i="26"/>
  <c r="G136" i="26"/>
  <c r="F136" i="26"/>
  <c r="E136" i="26"/>
  <c r="D136" i="26"/>
  <c r="C136" i="26"/>
  <c r="B136" i="26"/>
  <c r="W132" i="26"/>
  <c r="V132" i="26"/>
  <c r="U132" i="26"/>
  <c r="T132" i="26"/>
  <c r="S132" i="26"/>
  <c r="R132" i="26"/>
  <c r="Q132" i="26"/>
  <c r="P132" i="26"/>
  <c r="O132" i="26"/>
  <c r="N132" i="26"/>
  <c r="M132" i="26"/>
  <c r="L132" i="26"/>
  <c r="K132" i="26"/>
  <c r="J132" i="26"/>
  <c r="I132" i="26"/>
  <c r="H132" i="26"/>
  <c r="G132" i="26"/>
  <c r="F132" i="26"/>
  <c r="E132" i="26"/>
  <c r="D132" i="26"/>
  <c r="C132" i="26"/>
  <c r="B132" i="26"/>
  <c r="W131" i="26"/>
  <c r="V131" i="26"/>
  <c r="U131" i="26"/>
  <c r="T131" i="26"/>
  <c r="S131" i="26"/>
  <c r="R131" i="26"/>
  <c r="Q131" i="26"/>
  <c r="P131" i="26"/>
  <c r="O131" i="26"/>
  <c r="N131" i="26"/>
  <c r="M131" i="26"/>
  <c r="L131" i="26"/>
  <c r="K131" i="26"/>
  <c r="J131" i="26"/>
  <c r="I131" i="26"/>
  <c r="H131" i="26"/>
  <c r="G131" i="26"/>
  <c r="F131" i="26"/>
  <c r="E131" i="26"/>
  <c r="D131" i="26"/>
  <c r="C131" i="26"/>
  <c r="B131" i="26"/>
  <c r="W130" i="26"/>
  <c r="V130" i="26"/>
  <c r="U130" i="26"/>
  <c r="T130" i="26"/>
  <c r="S130" i="26"/>
  <c r="R130" i="26"/>
  <c r="Q130" i="26"/>
  <c r="P130" i="26"/>
  <c r="O130" i="26"/>
  <c r="N130" i="26"/>
  <c r="M130" i="26"/>
  <c r="L130" i="26"/>
  <c r="K130" i="26"/>
  <c r="J130" i="26"/>
  <c r="I130" i="26"/>
  <c r="H130" i="26"/>
  <c r="G130" i="26"/>
  <c r="F130" i="26"/>
  <c r="E130" i="26"/>
  <c r="D130" i="26"/>
  <c r="C130" i="26"/>
  <c r="B130" i="26"/>
  <c r="W129" i="26"/>
  <c r="V129" i="26"/>
  <c r="U129" i="26"/>
  <c r="T129" i="26"/>
  <c r="S129" i="26"/>
  <c r="R129" i="26"/>
  <c r="Q129" i="26"/>
  <c r="P129" i="26"/>
  <c r="O129" i="26"/>
  <c r="N129" i="26"/>
  <c r="M129" i="26"/>
  <c r="L129" i="26"/>
  <c r="K129" i="26"/>
  <c r="J129" i="26"/>
  <c r="I129" i="26"/>
  <c r="H129" i="26"/>
  <c r="G129" i="26"/>
  <c r="F129" i="26"/>
  <c r="E129" i="26"/>
  <c r="D129" i="26"/>
  <c r="C129" i="26"/>
  <c r="B129" i="26"/>
  <c r="W128" i="26"/>
  <c r="V128" i="26"/>
  <c r="U128" i="26"/>
  <c r="T128" i="26"/>
  <c r="S128" i="26"/>
  <c r="R128" i="26"/>
  <c r="Q128" i="26"/>
  <c r="P128" i="26"/>
  <c r="O128" i="26"/>
  <c r="N128" i="26"/>
  <c r="M128" i="26"/>
  <c r="L128" i="26"/>
  <c r="K128" i="26"/>
  <c r="J128" i="26"/>
  <c r="I128" i="26"/>
  <c r="H128" i="26"/>
  <c r="G128" i="26"/>
  <c r="F128" i="26"/>
  <c r="E128" i="26"/>
  <c r="D128" i="26"/>
  <c r="C128" i="26"/>
  <c r="B128" i="26"/>
  <c r="W127" i="26"/>
  <c r="V127" i="26"/>
  <c r="U127" i="26"/>
  <c r="T127" i="26"/>
  <c r="T126" i="26" s="1"/>
  <c r="S127" i="26"/>
  <c r="R127" i="26"/>
  <c r="R126" i="26" s="1"/>
  <c r="Q127" i="26"/>
  <c r="P127" i="26"/>
  <c r="O127" i="26"/>
  <c r="O126" i="26" s="1"/>
  <c r="N127" i="26"/>
  <c r="M127" i="26"/>
  <c r="M126" i="26" s="1"/>
  <c r="L127" i="26"/>
  <c r="L126" i="26" s="1"/>
  <c r="K127" i="26"/>
  <c r="J127" i="26"/>
  <c r="I127" i="26"/>
  <c r="I126" i="26" s="1"/>
  <c r="H127" i="26"/>
  <c r="G127" i="26"/>
  <c r="F127" i="26"/>
  <c r="E127" i="26"/>
  <c r="E126" i="26" s="1"/>
  <c r="D127" i="26"/>
  <c r="D126" i="26" s="1"/>
  <c r="C127" i="26"/>
  <c r="B127" i="26"/>
  <c r="U126" i="26"/>
  <c r="W124" i="26"/>
  <c r="V124" i="26"/>
  <c r="U124" i="26"/>
  <c r="T124" i="26"/>
  <c r="S124" i="26"/>
  <c r="R124" i="26"/>
  <c r="Q124" i="26"/>
  <c r="P124" i="26"/>
  <c r="O124" i="26"/>
  <c r="N124" i="26"/>
  <c r="M124" i="26"/>
  <c r="L124" i="26"/>
  <c r="K124" i="26"/>
  <c r="J124" i="26"/>
  <c r="I124" i="26"/>
  <c r="H124" i="26"/>
  <c r="G124" i="26"/>
  <c r="F124" i="26"/>
  <c r="E124" i="26"/>
  <c r="D124" i="26"/>
  <c r="C124" i="26"/>
  <c r="B124" i="26"/>
  <c r="W123" i="26"/>
  <c r="V123" i="26"/>
  <c r="U123" i="26"/>
  <c r="T123" i="26"/>
  <c r="S123" i="26"/>
  <c r="R123" i="26"/>
  <c r="Q123" i="26"/>
  <c r="P123" i="26"/>
  <c r="O123" i="26"/>
  <c r="N123" i="26"/>
  <c r="M123" i="26"/>
  <c r="L123" i="26"/>
  <c r="K123" i="26"/>
  <c r="J123" i="26"/>
  <c r="I123" i="26"/>
  <c r="H123" i="26"/>
  <c r="G123" i="26"/>
  <c r="F123" i="26"/>
  <c r="E123" i="26"/>
  <c r="D123" i="26"/>
  <c r="C123" i="26"/>
  <c r="B123" i="26"/>
  <c r="W121" i="26"/>
  <c r="V121" i="26"/>
  <c r="U121" i="26"/>
  <c r="T121" i="26"/>
  <c r="S121" i="26"/>
  <c r="R121" i="26"/>
  <c r="Q121" i="26"/>
  <c r="P121" i="26"/>
  <c r="O121" i="26"/>
  <c r="N121" i="26"/>
  <c r="M121" i="26"/>
  <c r="L121" i="26"/>
  <c r="K121" i="26"/>
  <c r="J121" i="26"/>
  <c r="I121" i="26"/>
  <c r="H121" i="26"/>
  <c r="G121" i="26"/>
  <c r="F121" i="26"/>
  <c r="E121" i="26"/>
  <c r="D121" i="26"/>
  <c r="C121" i="26"/>
  <c r="B121" i="26"/>
  <c r="W120" i="26"/>
  <c r="V120" i="26"/>
  <c r="U120" i="26"/>
  <c r="T120" i="26"/>
  <c r="S120" i="26"/>
  <c r="R120" i="26"/>
  <c r="Q120" i="26"/>
  <c r="P120" i="26"/>
  <c r="O120" i="26"/>
  <c r="N120" i="26"/>
  <c r="M120" i="26"/>
  <c r="L120" i="26"/>
  <c r="K120" i="26"/>
  <c r="J120" i="26"/>
  <c r="I120" i="26"/>
  <c r="H120" i="26"/>
  <c r="G120" i="26"/>
  <c r="F120" i="26"/>
  <c r="E120" i="26"/>
  <c r="D120" i="26"/>
  <c r="C120" i="26"/>
  <c r="B120" i="26"/>
  <c r="R119" i="26"/>
  <c r="K119" i="26"/>
  <c r="J119" i="26"/>
  <c r="I119" i="26"/>
  <c r="H119" i="26"/>
  <c r="C119" i="26"/>
  <c r="W118" i="26"/>
  <c r="V118" i="26"/>
  <c r="U118" i="26"/>
  <c r="T118" i="26"/>
  <c r="S118" i="26"/>
  <c r="R118" i="26"/>
  <c r="Q118" i="26"/>
  <c r="P118" i="26"/>
  <c r="O118" i="26"/>
  <c r="N118" i="26"/>
  <c r="M118" i="26"/>
  <c r="L118" i="26"/>
  <c r="K118" i="26"/>
  <c r="J118" i="26"/>
  <c r="I118" i="26"/>
  <c r="H118" i="26"/>
  <c r="G118" i="26"/>
  <c r="F118" i="26"/>
  <c r="E118" i="26"/>
  <c r="D118" i="26"/>
  <c r="C118" i="26"/>
  <c r="B118" i="26"/>
  <c r="W117" i="26"/>
  <c r="V117" i="26"/>
  <c r="U117" i="26"/>
  <c r="T117" i="26"/>
  <c r="S117" i="26"/>
  <c r="R117" i="26"/>
  <c r="Q117" i="26"/>
  <c r="P117" i="26"/>
  <c r="O117" i="26"/>
  <c r="N117" i="26"/>
  <c r="M117" i="26"/>
  <c r="L117" i="26"/>
  <c r="K117" i="26"/>
  <c r="J117" i="26"/>
  <c r="I117" i="26"/>
  <c r="H117" i="26"/>
  <c r="G117" i="26"/>
  <c r="F117" i="26"/>
  <c r="E117" i="26"/>
  <c r="D117" i="26"/>
  <c r="C117" i="26"/>
  <c r="B117" i="26"/>
  <c r="W115" i="26"/>
  <c r="V115" i="26"/>
  <c r="U115" i="26"/>
  <c r="T115" i="26"/>
  <c r="S115" i="26"/>
  <c r="R115" i="26"/>
  <c r="Q115" i="26"/>
  <c r="P115" i="26"/>
  <c r="O115" i="26"/>
  <c r="N115" i="26"/>
  <c r="M115" i="26"/>
  <c r="L115" i="26"/>
  <c r="K115" i="26"/>
  <c r="J115" i="26"/>
  <c r="I115" i="26"/>
  <c r="H115" i="26"/>
  <c r="G115" i="26"/>
  <c r="F115" i="26"/>
  <c r="F110" i="26" s="1"/>
  <c r="E115" i="26"/>
  <c r="D115" i="26"/>
  <c r="C115" i="26"/>
  <c r="B115" i="26"/>
  <c r="W114" i="26"/>
  <c r="V114" i="26"/>
  <c r="U114" i="26"/>
  <c r="T114" i="26"/>
  <c r="S114" i="26"/>
  <c r="R114" i="26"/>
  <c r="Q114" i="26"/>
  <c r="P114" i="26"/>
  <c r="O114" i="26"/>
  <c r="N114" i="26"/>
  <c r="M114" i="26"/>
  <c r="L114" i="26"/>
  <c r="K114" i="26"/>
  <c r="J114" i="26"/>
  <c r="I114" i="26"/>
  <c r="H114" i="26"/>
  <c r="G114" i="26"/>
  <c r="F114" i="26"/>
  <c r="E114" i="26"/>
  <c r="D114" i="26"/>
  <c r="C114" i="26"/>
  <c r="B114" i="26"/>
  <c r="W113" i="26"/>
  <c r="V113" i="26"/>
  <c r="U113" i="26"/>
  <c r="T113" i="26"/>
  <c r="S113" i="26"/>
  <c r="R113" i="26"/>
  <c r="Q113" i="26"/>
  <c r="P113" i="26"/>
  <c r="O113" i="26"/>
  <c r="N113" i="26"/>
  <c r="M113" i="26"/>
  <c r="L113" i="26"/>
  <c r="K113" i="26"/>
  <c r="J113" i="26"/>
  <c r="I113" i="26"/>
  <c r="H113" i="26"/>
  <c r="G113" i="26"/>
  <c r="F113" i="26"/>
  <c r="E113" i="26"/>
  <c r="D113" i="26"/>
  <c r="C113" i="26"/>
  <c r="B113" i="26"/>
  <c r="W112" i="26"/>
  <c r="W110" i="26" s="1"/>
  <c r="V112" i="26"/>
  <c r="U112" i="26"/>
  <c r="T112" i="26"/>
  <c r="S112" i="26"/>
  <c r="R112" i="26"/>
  <c r="Q112" i="26"/>
  <c r="P112" i="26"/>
  <c r="O112" i="26"/>
  <c r="N112" i="26"/>
  <c r="M112" i="26"/>
  <c r="L112" i="26"/>
  <c r="K112" i="26"/>
  <c r="J112" i="26"/>
  <c r="I112" i="26"/>
  <c r="H112" i="26"/>
  <c r="G112" i="26"/>
  <c r="F112" i="26"/>
  <c r="E112" i="26"/>
  <c r="D112" i="26"/>
  <c r="C112" i="26"/>
  <c r="B112" i="26"/>
  <c r="W111" i="26"/>
  <c r="V111" i="26"/>
  <c r="V110" i="26" s="1"/>
  <c r="U111" i="26"/>
  <c r="T111" i="26"/>
  <c r="S111" i="26"/>
  <c r="R111" i="26"/>
  <c r="Q111" i="26"/>
  <c r="P111" i="26"/>
  <c r="O111" i="26"/>
  <c r="O110" i="26" s="1"/>
  <c r="N111" i="26"/>
  <c r="N110" i="26" s="1"/>
  <c r="M111" i="26"/>
  <c r="L111" i="26"/>
  <c r="K111" i="26"/>
  <c r="K110" i="26" s="1"/>
  <c r="J111" i="26"/>
  <c r="J110" i="26" s="1"/>
  <c r="I111" i="26"/>
  <c r="H111" i="26"/>
  <c r="G111" i="26"/>
  <c r="G110" i="26" s="1"/>
  <c r="F111" i="26"/>
  <c r="E111" i="26"/>
  <c r="D111" i="26"/>
  <c r="C111" i="26"/>
  <c r="B111" i="26"/>
  <c r="W108" i="26"/>
  <c r="V108" i="26"/>
  <c r="U108" i="26"/>
  <c r="T108" i="26"/>
  <c r="S108" i="26"/>
  <c r="R108" i="26"/>
  <c r="Q108" i="26"/>
  <c r="P108" i="26"/>
  <c r="O108" i="26"/>
  <c r="N108" i="26"/>
  <c r="M108" i="26"/>
  <c r="L108" i="26"/>
  <c r="K108" i="26"/>
  <c r="J108" i="26"/>
  <c r="I108" i="26"/>
  <c r="H108" i="26"/>
  <c r="G108" i="26"/>
  <c r="F108" i="26"/>
  <c r="E108" i="26"/>
  <c r="D108" i="26"/>
  <c r="C108" i="26"/>
  <c r="B108" i="26"/>
  <c r="W107" i="26"/>
  <c r="V107" i="26"/>
  <c r="U107" i="26"/>
  <c r="T107" i="26"/>
  <c r="S107" i="26"/>
  <c r="R107" i="26"/>
  <c r="Q107" i="26"/>
  <c r="P107" i="26"/>
  <c r="O107" i="26"/>
  <c r="N107" i="26"/>
  <c r="M107" i="26"/>
  <c r="L107" i="26"/>
  <c r="K107" i="26"/>
  <c r="J107" i="26"/>
  <c r="I107" i="26"/>
  <c r="H107" i="26"/>
  <c r="G107" i="26"/>
  <c r="F107" i="26"/>
  <c r="E107" i="26"/>
  <c r="D107" i="26"/>
  <c r="C107" i="26"/>
  <c r="B107" i="26"/>
  <c r="W106" i="26"/>
  <c r="V106" i="26"/>
  <c r="U106" i="26"/>
  <c r="T106" i="26"/>
  <c r="S106" i="26"/>
  <c r="R106" i="26"/>
  <c r="Q106" i="26"/>
  <c r="P106" i="26"/>
  <c r="O106" i="26"/>
  <c r="N106" i="26"/>
  <c r="M106" i="26"/>
  <c r="L106" i="26"/>
  <c r="K106" i="26"/>
  <c r="J106" i="26"/>
  <c r="I106" i="26"/>
  <c r="H106" i="26"/>
  <c r="G106" i="26"/>
  <c r="F106" i="26"/>
  <c r="E106" i="26"/>
  <c r="D106" i="26"/>
  <c r="C106" i="26"/>
  <c r="B106" i="26"/>
  <c r="W105" i="26"/>
  <c r="V105" i="26"/>
  <c r="O105" i="26"/>
  <c r="N105" i="26"/>
  <c r="G105" i="26"/>
  <c r="W104" i="26"/>
  <c r="V104" i="26"/>
  <c r="U104" i="26"/>
  <c r="T104" i="26"/>
  <c r="S104" i="26"/>
  <c r="R104" i="26"/>
  <c r="Q104" i="26"/>
  <c r="P104" i="26"/>
  <c r="O104" i="26"/>
  <c r="N104" i="26"/>
  <c r="M104" i="26"/>
  <c r="L104" i="26"/>
  <c r="K104" i="26"/>
  <c r="J104" i="26"/>
  <c r="I104" i="26"/>
  <c r="H104" i="26"/>
  <c r="G104" i="26"/>
  <c r="F104" i="26"/>
  <c r="E104" i="26"/>
  <c r="D104" i="26"/>
  <c r="C104" i="26"/>
  <c r="B104" i="26"/>
  <c r="W103" i="26"/>
  <c r="V103" i="26"/>
  <c r="U103" i="26"/>
  <c r="T103" i="26"/>
  <c r="S103" i="26"/>
  <c r="R103" i="26"/>
  <c r="Q103" i="26"/>
  <c r="Q98" i="26" s="1"/>
  <c r="P103" i="26"/>
  <c r="O103" i="26"/>
  <c r="N103" i="26"/>
  <c r="M103" i="26"/>
  <c r="L103" i="26"/>
  <c r="K103" i="26"/>
  <c r="J103" i="26"/>
  <c r="I103" i="26"/>
  <c r="H103" i="26"/>
  <c r="G103" i="26"/>
  <c r="F103" i="26"/>
  <c r="E103" i="26"/>
  <c r="D103" i="26"/>
  <c r="C103" i="26"/>
  <c r="B103" i="26"/>
  <c r="W102" i="26"/>
  <c r="V102" i="26"/>
  <c r="U102" i="26"/>
  <c r="T102" i="26"/>
  <c r="S102" i="26"/>
  <c r="R102" i="26"/>
  <c r="Q102" i="26"/>
  <c r="P102" i="26"/>
  <c r="O102" i="26"/>
  <c r="N102" i="26"/>
  <c r="M102" i="26"/>
  <c r="L102" i="26"/>
  <c r="K102" i="26"/>
  <c r="J102" i="26"/>
  <c r="I102" i="26"/>
  <c r="H102" i="26"/>
  <c r="G102" i="26"/>
  <c r="F102" i="26"/>
  <c r="E102" i="26"/>
  <c r="D102" i="26"/>
  <c r="C102" i="26"/>
  <c r="B102" i="26"/>
  <c r="W101" i="26"/>
  <c r="V101" i="26"/>
  <c r="U101" i="26"/>
  <c r="T101" i="26"/>
  <c r="S101" i="26"/>
  <c r="R101" i="26"/>
  <c r="Q101" i="26"/>
  <c r="P101" i="26"/>
  <c r="O101" i="26"/>
  <c r="N101" i="26"/>
  <c r="M101" i="26"/>
  <c r="L101" i="26"/>
  <c r="K101" i="26"/>
  <c r="J101" i="26"/>
  <c r="I101" i="26"/>
  <c r="I98" i="26" s="1"/>
  <c r="H101" i="26"/>
  <c r="G101" i="26"/>
  <c r="F101" i="26"/>
  <c r="E101" i="26"/>
  <c r="D101" i="26"/>
  <c r="C101" i="26"/>
  <c r="B101" i="26"/>
  <c r="W100" i="26"/>
  <c r="V100" i="26"/>
  <c r="U100" i="26"/>
  <c r="T100" i="26"/>
  <c r="S100" i="26"/>
  <c r="R100" i="26"/>
  <c r="Q100" i="26"/>
  <c r="P100" i="26"/>
  <c r="P98" i="26" s="1"/>
  <c r="O100" i="26"/>
  <c r="N100" i="26"/>
  <c r="M100" i="26"/>
  <c r="L100" i="26"/>
  <c r="K100" i="26"/>
  <c r="J100" i="26"/>
  <c r="I100" i="26"/>
  <c r="H100" i="26"/>
  <c r="H98" i="26" s="1"/>
  <c r="G100" i="26"/>
  <c r="F100" i="26"/>
  <c r="E100" i="26"/>
  <c r="D100" i="26"/>
  <c r="C100" i="26"/>
  <c r="B100" i="26"/>
  <c r="W99" i="26"/>
  <c r="V99" i="26"/>
  <c r="U99" i="26"/>
  <c r="T99" i="26"/>
  <c r="S99" i="26"/>
  <c r="R99" i="26"/>
  <c r="Q99" i="26"/>
  <c r="P99" i="26"/>
  <c r="O99" i="26"/>
  <c r="N99" i="26"/>
  <c r="M99" i="26"/>
  <c r="L99" i="26"/>
  <c r="K99" i="26"/>
  <c r="J99" i="26"/>
  <c r="I99" i="26"/>
  <c r="H99" i="26"/>
  <c r="G99" i="26"/>
  <c r="F99" i="26"/>
  <c r="E99" i="26"/>
  <c r="D99" i="26"/>
  <c r="C99" i="26"/>
  <c r="B99" i="26"/>
  <c r="W69" i="26"/>
  <c r="W154" i="26" s="1"/>
  <c r="V69" i="26"/>
  <c r="V154" i="26" s="1"/>
  <c r="U69" i="26"/>
  <c r="U122" i="26" s="1"/>
  <c r="T69" i="26"/>
  <c r="T122" i="26" s="1"/>
  <c r="S69" i="26"/>
  <c r="S122" i="26" s="1"/>
  <c r="R69" i="26"/>
  <c r="R122" i="26" s="1"/>
  <c r="Q69" i="26"/>
  <c r="P69" i="26"/>
  <c r="P122" i="26" s="1"/>
  <c r="O69" i="26"/>
  <c r="N69" i="26"/>
  <c r="M69" i="26"/>
  <c r="M122" i="26" s="1"/>
  <c r="L69" i="26"/>
  <c r="L122" i="26" s="1"/>
  <c r="K69" i="26"/>
  <c r="K122" i="26" s="1"/>
  <c r="J69" i="26"/>
  <c r="J122" i="26" s="1"/>
  <c r="I69" i="26"/>
  <c r="H69" i="26"/>
  <c r="H122" i="26" s="1"/>
  <c r="G69" i="26"/>
  <c r="G122" i="26" s="1"/>
  <c r="F69" i="26"/>
  <c r="E69" i="26"/>
  <c r="E122" i="26" s="1"/>
  <c r="D69" i="26"/>
  <c r="D122" i="26" s="1"/>
  <c r="C69" i="26"/>
  <c r="C122" i="26" s="1"/>
  <c r="B69" i="26"/>
  <c r="B122" i="26" s="1"/>
  <c r="W56" i="26"/>
  <c r="V56" i="26"/>
  <c r="V119" i="26" s="1"/>
  <c r="U56" i="26"/>
  <c r="U119" i="26" s="1"/>
  <c r="T56" i="26"/>
  <c r="T119" i="26" s="1"/>
  <c r="S56" i="26"/>
  <c r="S119" i="26" s="1"/>
  <c r="R56" i="26"/>
  <c r="Q56" i="26"/>
  <c r="Q119" i="26" s="1"/>
  <c r="P56" i="26"/>
  <c r="P153" i="26" s="1"/>
  <c r="O56" i="26"/>
  <c r="N56" i="26"/>
  <c r="N119" i="26" s="1"/>
  <c r="M56" i="26"/>
  <c r="M119" i="26" s="1"/>
  <c r="L56" i="26"/>
  <c r="L119" i="26" s="1"/>
  <c r="K56" i="26"/>
  <c r="J56" i="26"/>
  <c r="I56" i="26"/>
  <c r="H56" i="26"/>
  <c r="G56" i="26"/>
  <c r="F56" i="26"/>
  <c r="F119" i="26" s="1"/>
  <c r="E56" i="26"/>
  <c r="E119" i="26" s="1"/>
  <c r="D56" i="26"/>
  <c r="D119" i="26" s="1"/>
  <c r="C56" i="26"/>
  <c r="B56" i="26"/>
  <c r="B119" i="26" s="1"/>
  <c r="W43" i="26"/>
  <c r="V43" i="26"/>
  <c r="U43" i="26"/>
  <c r="T43" i="26"/>
  <c r="S43" i="26"/>
  <c r="R43" i="26"/>
  <c r="Q43" i="26"/>
  <c r="Q116" i="26" s="1"/>
  <c r="P43" i="26"/>
  <c r="P116" i="26" s="1"/>
  <c r="O43" i="26"/>
  <c r="N43" i="26"/>
  <c r="N152" i="26" s="1"/>
  <c r="M43" i="26"/>
  <c r="M152" i="26" s="1"/>
  <c r="L43" i="26"/>
  <c r="L152" i="26" s="1"/>
  <c r="K43" i="26"/>
  <c r="K152" i="26" s="1"/>
  <c r="J43" i="26"/>
  <c r="J152" i="26" s="1"/>
  <c r="I43" i="26"/>
  <c r="I116" i="26" s="1"/>
  <c r="H43" i="26"/>
  <c r="H116" i="26" s="1"/>
  <c r="G43" i="26"/>
  <c r="F43" i="26"/>
  <c r="E43" i="26"/>
  <c r="D43" i="26"/>
  <c r="C43" i="26"/>
  <c r="B43" i="26"/>
  <c r="W17" i="26"/>
  <c r="W143" i="26" s="1"/>
  <c r="V17" i="26"/>
  <c r="V143" i="26" s="1"/>
  <c r="U17" i="26"/>
  <c r="U105" i="26" s="1"/>
  <c r="T17" i="26"/>
  <c r="T105" i="26" s="1"/>
  <c r="S17" i="26"/>
  <c r="S105" i="26" s="1"/>
  <c r="R17" i="26"/>
  <c r="R105" i="26" s="1"/>
  <c r="Q17" i="26"/>
  <c r="Q105" i="26" s="1"/>
  <c r="P17" i="26"/>
  <c r="P105" i="26" s="1"/>
  <c r="O17" i="26"/>
  <c r="O143" i="26" s="1"/>
  <c r="N17" i="26"/>
  <c r="N143" i="26" s="1"/>
  <c r="M17" i="26"/>
  <c r="M105" i="26" s="1"/>
  <c r="L17" i="26"/>
  <c r="L105" i="26" s="1"/>
  <c r="K17" i="26"/>
  <c r="K105" i="26" s="1"/>
  <c r="J17" i="26"/>
  <c r="J105" i="26" s="1"/>
  <c r="I17" i="26"/>
  <c r="I105" i="26" s="1"/>
  <c r="H17" i="26"/>
  <c r="H105" i="26" s="1"/>
  <c r="G17" i="26"/>
  <c r="F17" i="26"/>
  <c r="F105" i="26" s="1"/>
  <c r="E17" i="26"/>
  <c r="E105" i="26" s="1"/>
  <c r="D17" i="26"/>
  <c r="D105" i="26" s="1"/>
  <c r="C17" i="26"/>
  <c r="C105" i="26" s="1"/>
  <c r="B17" i="26"/>
  <c r="B105" i="26" s="1"/>
  <c r="A1" i="26"/>
  <c r="W162" i="25"/>
  <c r="V162" i="25"/>
  <c r="U162" i="25"/>
  <c r="T162" i="25"/>
  <c r="S162" i="25"/>
  <c r="R162" i="25"/>
  <c r="Q162" i="25"/>
  <c r="P162" i="25"/>
  <c r="O162" i="25"/>
  <c r="N162" i="25"/>
  <c r="M162" i="25"/>
  <c r="L162" i="25"/>
  <c r="K162" i="25"/>
  <c r="J162" i="25"/>
  <c r="I162" i="25"/>
  <c r="H162" i="25"/>
  <c r="G162" i="25"/>
  <c r="F162" i="25"/>
  <c r="E162" i="25"/>
  <c r="D162" i="25"/>
  <c r="C162" i="25"/>
  <c r="B162" i="25"/>
  <c r="W161" i="25"/>
  <c r="V161" i="25"/>
  <c r="U161" i="25"/>
  <c r="T161" i="25"/>
  <c r="S161" i="25"/>
  <c r="S156" i="25" s="1"/>
  <c r="R161" i="25"/>
  <c r="Q161" i="25"/>
  <c r="P161" i="25"/>
  <c r="O161" i="25"/>
  <c r="N161" i="25"/>
  <c r="M161" i="25"/>
  <c r="L161" i="25"/>
  <c r="K161" i="25"/>
  <c r="J161" i="25"/>
  <c r="I161" i="25"/>
  <c r="H161" i="25"/>
  <c r="G161" i="25"/>
  <c r="F161" i="25"/>
  <c r="E161" i="25"/>
  <c r="D161" i="25"/>
  <c r="C161" i="25"/>
  <c r="B161" i="25"/>
  <c r="W160" i="25"/>
  <c r="V160" i="25"/>
  <c r="U160" i="25"/>
  <c r="T160" i="25"/>
  <c r="S160" i="25"/>
  <c r="R160" i="25"/>
  <c r="Q160" i="25"/>
  <c r="P160" i="25"/>
  <c r="O160" i="25"/>
  <c r="N160" i="25"/>
  <c r="M160" i="25"/>
  <c r="L160" i="25"/>
  <c r="K160" i="25"/>
  <c r="J160" i="25"/>
  <c r="I160" i="25"/>
  <c r="H160" i="25"/>
  <c r="G160" i="25"/>
  <c r="F160" i="25"/>
  <c r="E160" i="25"/>
  <c r="D160" i="25"/>
  <c r="C160" i="25"/>
  <c r="B160" i="25"/>
  <c r="W159" i="25"/>
  <c r="V159" i="25"/>
  <c r="U159" i="25"/>
  <c r="T159" i="25"/>
  <c r="S159" i="25"/>
  <c r="R159" i="25"/>
  <c r="Q159" i="25"/>
  <c r="P159" i="25"/>
  <c r="O159" i="25"/>
  <c r="N159" i="25"/>
  <c r="M159" i="25"/>
  <c r="L159" i="25"/>
  <c r="K159" i="25"/>
  <c r="K156" i="25" s="1"/>
  <c r="J159" i="25"/>
  <c r="I159" i="25"/>
  <c r="H159" i="25"/>
  <c r="G159" i="25"/>
  <c r="F159" i="25"/>
  <c r="E159" i="25"/>
  <c r="D159" i="25"/>
  <c r="C159" i="25"/>
  <c r="B159" i="25"/>
  <c r="W158" i="25"/>
  <c r="V158" i="25"/>
  <c r="U158" i="25"/>
  <c r="T158" i="25"/>
  <c r="S158" i="25"/>
  <c r="R158" i="25"/>
  <c r="Q158" i="25"/>
  <c r="P158" i="25"/>
  <c r="O158" i="25"/>
  <c r="N158" i="25"/>
  <c r="M158" i="25"/>
  <c r="L158" i="25"/>
  <c r="K158" i="25"/>
  <c r="J158" i="25"/>
  <c r="I158" i="25"/>
  <c r="H158" i="25"/>
  <c r="G158" i="25"/>
  <c r="F158" i="25"/>
  <c r="E158" i="25"/>
  <c r="D158" i="25"/>
  <c r="C158" i="25"/>
  <c r="C156" i="25" s="1"/>
  <c r="B158" i="25"/>
  <c r="W157" i="25"/>
  <c r="V157" i="25"/>
  <c r="U157" i="25"/>
  <c r="T157" i="25"/>
  <c r="S157" i="25"/>
  <c r="R157" i="25"/>
  <c r="Q157" i="25"/>
  <c r="P157" i="25"/>
  <c r="O157" i="25"/>
  <c r="N157" i="25"/>
  <c r="M157" i="25"/>
  <c r="L157" i="25"/>
  <c r="K157" i="25"/>
  <c r="J157" i="25"/>
  <c r="I157" i="25"/>
  <c r="H157" i="25"/>
  <c r="G157" i="25"/>
  <c r="F157" i="25"/>
  <c r="E157" i="25"/>
  <c r="D157" i="25"/>
  <c r="D156" i="25" s="1"/>
  <c r="C157" i="25"/>
  <c r="B157" i="25"/>
  <c r="R154" i="25"/>
  <c r="P153" i="25"/>
  <c r="H153" i="25"/>
  <c r="V152" i="25"/>
  <c r="F152" i="25"/>
  <c r="W151" i="25"/>
  <c r="V151" i="25"/>
  <c r="U151" i="25"/>
  <c r="T151" i="25"/>
  <c r="S151" i="25"/>
  <c r="R151" i="25"/>
  <c r="Q151" i="25"/>
  <c r="P151" i="25"/>
  <c r="O151" i="25"/>
  <c r="N151" i="25"/>
  <c r="M151" i="25"/>
  <c r="L151" i="25"/>
  <c r="K151" i="25"/>
  <c r="J151" i="25"/>
  <c r="I151" i="25"/>
  <c r="H151" i="25"/>
  <c r="G151" i="25"/>
  <c r="F151" i="25"/>
  <c r="E151" i="25"/>
  <c r="D151" i="25"/>
  <c r="C151" i="25"/>
  <c r="B151" i="25"/>
  <c r="W150" i="25"/>
  <c r="V150" i="25"/>
  <c r="U150" i="25"/>
  <c r="T150" i="25"/>
  <c r="S150" i="25"/>
  <c r="R150" i="25"/>
  <c r="Q150" i="25"/>
  <c r="P150" i="25"/>
  <c r="O150" i="25"/>
  <c r="N150" i="25"/>
  <c r="M150" i="25"/>
  <c r="L150" i="25"/>
  <c r="K150" i="25"/>
  <c r="J150" i="25"/>
  <c r="I150" i="25"/>
  <c r="H150" i="25"/>
  <c r="G150" i="25"/>
  <c r="F150" i="25"/>
  <c r="E150" i="25"/>
  <c r="D150" i="25"/>
  <c r="C150" i="25"/>
  <c r="B150" i="25"/>
  <c r="W149" i="25"/>
  <c r="V149" i="25"/>
  <c r="U149" i="25"/>
  <c r="T149" i="25"/>
  <c r="S149" i="25"/>
  <c r="R149" i="25"/>
  <c r="Q149" i="25"/>
  <c r="P149" i="25"/>
  <c r="O149" i="25"/>
  <c r="N149" i="25"/>
  <c r="M149" i="25"/>
  <c r="L149" i="25"/>
  <c r="K149" i="25"/>
  <c r="J149" i="25"/>
  <c r="I149" i="25"/>
  <c r="H149" i="25"/>
  <c r="G149" i="25"/>
  <c r="F149" i="25"/>
  <c r="E149" i="25"/>
  <c r="D149" i="25"/>
  <c r="C149" i="25"/>
  <c r="B149" i="25"/>
  <c r="W148" i="25"/>
  <c r="V148" i="25"/>
  <c r="U148" i="25"/>
  <c r="T148" i="25"/>
  <c r="S148" i="25"/>
  <c r="R148" i="25"/>
  <c r="Q148" i="25"/>
  <c r="P148" i="25"/>
  <c r="O148" i="25"/>
  <c r="N148" i="25"/>
  <c r="M148" i="25"/>
  <c r="L148" i="25"/>
  <c r="K148" i="25"/>
  <c r="J148" i="25"/>
  <c r="I148" i="25"/>
  <c r="H148" i="25"/>
  <c r="G148" i="25"/>
  <c r="F148" i="25"/>
  <c r="E148" i="25"/>
  <c r="D148" i="25"/>
  <c r="C148" i="25"/>
  <c r="B148" i="25"/>
  <c r="W147" i="25"/>
  <c r="V147" i="25"/>
  <c r="U147" i="25"/>
  <c r="T147" i="25"/>
  <c r="S147" i="25"/>
  <c r="R147" i="25"/>
  <c r="Q147" i="25"/>
  <c r="P147" i="25"/>
  <c r="O147" i="25"/>
  <c r="N147" i="25"/>
  <c r="M147" i="25"/>
  <c r="L147" i="25"/>
  <c r="K147" i="25"/>
  <c r="J147" i="25"/>
  <c r="I147" i="25"/>
  <c r="H147" i="25"/>
  <c r="G147" i="25"/>
  <c r="F147" i="25"/>
  <c r="E147" i="25"/>
  <c r="D147" i="25"/>
  <c r="C147" i="25"/>
  <c r="B147" i="25"/>
  <c r="W144" i="25"/>
  <c r="V144" i="25"/>
  <c r="U144" i="25"/>
  <c r="T144" i="25"/>
  <c r="S144" i="25"/>
  <c r="R144" i="25"/>
  <c r="Q144" i="25"/>
  <c r="P144" i="25"/>
  <c r="O144" i="25"/>
  <c r="N144" i="25"/>
  <c r="M144" i="25"/>
  <c r="L144" i="25"/>
  <c r="K144" i="25"/>
  <c r="J144" i="25"/>
  <c r="I144" i="25"/>
  <c r="H144" i="25"/>
  <c r="G144" i="25"/>
  <c r="F144" i="25"/>
  <c r="E144" i="25"/>
  <c r="D144" i="25"/>
  <c r="C144" i="25"/>
  <c r="B144" i="25"/>
  <c r="W142" i="25"/>
  <c r="V142" i="25"/>
  <c r="U142" i="25"/>
  <c r="T142" i="25"/>
  <c r="S142" i="25"/>
  <c r="R142" i="25"/>
  <c r="Q142" i="25"/>
  <c r="P142" i="25"/>
  <c r="O142" i="25"/>
  <c r="N142" i="25"/>
  <c r="M142" i="25"/>
  <c r="L142" i="25"/>
  <c r="K142" i="25"/>
  <c r="J142" i="25"/>
  <c r="I142" i="25"/>
  <c r="H142" i="25"/>
  <c r="G142" i="25"/>
  <c r="F142" i="25"/>
  <c r="E142" i="25"/>
  <c r="D142" i="25"/>
  <c r="C142" i="25"/>
  <c r="B142" i="25"/>
  <c r="W141" i="25"/>
  <c r="V141" i="25"/>
  <c r="U141" i="25"/>
  <c r="T141" i="25"/>
  <c r="S141" i="25"/>
  <c r="R141" i="25"/>
  <c r="Q141" i="25"/>
  <c r="P141" i="25"/>
  <c r="O141" i="25"/>
  <c r="N141" i="25"/>
  <c r="M141" i="25"/>
  <c r="L141" i="25"/>
  <c r="K141" i="25"/>
  <c r="J141" i="25"/>
  <c r="I141" i="25"/>
  <c r="H141" i="25"/>
  <c r="G141" i="25"/>
  <c r="F141" i="25"/>
  <c r="E141" i="25"/>
  <c r="D141" i="25"/>
  <c r="C141" i="25"/>
  <c r="B141" i="25"/>
  <c r="W140" i="25"/>
  <c r="V140" i="25"/>
  <c r="U140" i="25"/>
  <c r="T140" i="25"/>
  <c r="S140" i="25"/>
  <c r="R140" i="25"/>
  <c r="Q140" i="25"/>
  <c r="P140" i="25"/>
  <c r="O140" i="25"/>
  <c r="N140" i="25"/>
  <c r="M140" i="25"/>
  <c r="L140" i="25"/>
  <c r="K140" i="25"/>
  <c r="J140" i="25"/>
  <c r="I140" i="25"/>
  <c r="H140" i="25"/>
  <c r="G140" i="25"/>
  <c r="F140" i="25"/>
  <c r="E140" i="25"/>
  <c r="D140" i="25"/>
  <c r="C140" i="25"/>
  <c r="B140" i="25"/>
  <c r="W139" i="25"/>
  <c r="V139" i="25"/>
  <c r="U139" i="25"/>
  <c r="T139" i="25"/>
  <c r="S139" i="25"/>
  <c r="R139" i="25"/>
  <c r="Q139" i="25"/>
  <c r="P139" i="25"/>
  <c r="O139" i="25"/>
  <c r="N139" i="25"/>
  <c r="M139" i="25"/>
  <c r="L139" i="25"/>
  <c r="K139" i="25"/>
  <c r="J139" i="25"/>
  <c r="I139" i="25"/>
  <c r="H139" i="25"/>
  <c r="G139" i="25"/>
  <c r="F139" i="25"/>
  <c r="E139" i="25"/>
  <c r="D139" i="25"/>
  <c r="C139" i="25"/>
  <c r="B139" i="25"/>
  <c r="W138" i="25"/>
  <c r="V138" i="25"/>
  <c r="U138" i="25"/>
  <c r="T138" i="25"/>
  <c r="S138" i="25"/>
  <c r="R138" i="25"/>
  <c r="Q138" i="25"/>
  <c r="P138" i="25"/>
  <c r="O138" i="25"/>
  <c r="N138" i="25"/>
  <c r="M138" i="25"/>
  <c r="L138" i="25"/>
  <c r="K138" i="25"/>
  <c r="J138" i="25"/>
  <c r="I138" i="25"/>
  <c r="H138" i="25"/>
  <c r="G138" i="25"/>
  <c r="F138" i="25"/>
  <c r="E138" i="25"/>
  <c r="D138" i="25"/>
  <c r="C138" i="25"/>
  <c r="B138" i="25"/>
  <c r="W137" i="25"/>
  <c r="V137" i="25"/>
  <c r="U137" i="25"/>
  <c r="T137" i="25"/>
  <c r="S137" i="25"/>
  <c r="R137" i="25"/>
  <c r="Q137" i="25"/>
  <c r="P137" i="25"/>
  <c r="O137" i="25"/>
  <c r="N137" i="25"/>
  <c r="M137" i="25"/>
  <c r="L137" i="25"/>
  <c r="K137" i="25"/>
  <c r="J137" i="25"/>
  <c r="I137" i="25"/>
  <c r="H137" i="25"/>
  <c r="G137" i="25"/>
  <c r="F137" i="25"/>
  <c r="E137" i="25"/>
  <c r="D137" i="25"/>
  <c r="C137" i="25"/>
  <c r="B137" i="25"/>
  <c r="W132" i="25"/>
  <c r="V132" i="25"/>
  <c r="U132" i="25"/>
  <c r="T132" i="25"/>
  <c r="S132" i="25"/>
  <c r="R132" i="25"/>
  <c r="Q132" i="25"/>
  <c r="P132" i="25"/>
  <c r="O132" i="25"/>
  <c r="N132" i="25"/>
  <c r="M132" i="25"/>
  <c r="L132" i="25"/>
  <c r="K132" i="25"/>
  <c r="J132" i="25"/>
  <c r="I132" i="25"/>
  <c r="H132" i="25"/>
  <c r="G132" i="25"/>
  <c r="F132" i="25"/>
  <c r="E132" i="25"/>
  <c r="D132" i="25"/>
  <c r="C132" i="25"/>
  <c r="B132" i="25"/>
  <c r="W131" i="25"/>
  <c r="V131" i="25"/>
  <c r="U131" i="25"/>
  <c r="T131" i="25"/>
  <c r="S131" i="25"/>
  <c r="R131" i="25"/>
  <c r="Q131" i="25"/>
  <c r="P131" i="25"/>
  <c r="O131" i="25"/>
  <c r="N131" i="25"/>
  <c r="M131" i="25"/>
  <c r="L131" i="25"/>
  <c r="K131" i="25"/>
  <c r="J131" i="25"/>
  <c r="I131" i="25"/>
  <c r="H131" i="25"/>
  <c r="G131" i="25"/>
  <c r="F131" i="25"/>
  <c r="E131" i="25"/>
  <c r="D131" i="25"/>
  <c r="C131" i="25"/>
  <c r="B131" i="25"/>
  <c r="W130" i="25"/>
  <c r="V130" i="25"/>
  <c r="U130" i="25"/>
  <c r="T130" i="25"/>
  <c r="S130" i="25"/>
  <c r="R130" i="25"/>
  <c r="Q130" i="25"/>
  <c r="P130" i="25"/>
  <c r="O130" i="25"/>
  <c r="N130" i="25"/>
  <c r="M130" i="25"/>
  <c r="L130" i="25"/>
  <c r="K130" i="25"/>
  <c r="J130" i="25"/>
  <c r="I130" i="25"/>
  <c r="H130" i="25"/>
  <c r="G130" i="25"/>
  <c r="F130" i="25"/>
  <c r="E130" i="25"/>
  <c r="D130" i="25"/>
  <c r="C130" i="25"/>
  <c r="B130" i="25"/>
  <c r="W129" i="25"/>
  <c r="V129" i="25"/>
  <c r="U129" i="25"/>
  <c r="T129" i="25"/>
  <c r="S129" i="25"/>
  <c r="R129" i="25"/>
  <c r="Q129" i="25"/>
  <c r="P129" i="25"/>
  <c r="O129" i="25"/>
  <c r="N129" i="25"/>
  <c r="M129" i="25"/>
  <c r="L129" i="25"/>
  <c r="K129" i="25"/>
  <c r="J129" i="25"/>
  <c r="I129" i="25"/>
  <c r="H129" i="25"/>
  <c r="G129" i="25"/>
  <c r="F129" i="25"/>
  <c r="E129" i="25"/>
  <c r="D129" i="25"/>
  <c r="C129" i="25"/>
  <c r="B129" i="25"/>
  <c r="B126" i="25" s="1"/>
  <c r="W128" i="25"/>
  <c r="V128" i="25"/>
  <c r="U128" i="25"/>
  <c r="T128" i="25"/>
  <c r="S128" i="25"/>
  <c r="R128" i="25"/>
  <c r="Q128" i="25"/>
  <c r="P128" i="25"/>
  <c r="O128" i="25"/>
  <c r="O126" i="25" s="1"/>
  <c r="N128" i="25"/>
  <c r="M128" i="25"/>
  <c r="L128" i="25"/>
  <c r="K128" i="25"/>
  <c r="J128" i="25"/>
  <c r="I128" i="25"/>
  <c r="H128" i="25"/>
  <c r="G128" i="25"/>
  <c r="F128" i="25"/>
  <c r="E128" i="25"/>
  <c r="D128" i="25"/>
  <c r="C128" i="25"/>
  <c r="B128" i="25"/>
  <c r="W127" i="25"/>
  <c r="V127" i="25"/>
  <c r="U127" i="25"/>
  <c r="T127" i="25"/>
  <c r="S127" i="25"/>
  <c r="S126" i="25" s="1"/>
  <c r="R127" i="25"/>
  <c r="R126" i="25" s="1"/>
  <c r="Q127" i="25"/>
  <c r="Q126" i="25" s="1"/>
  <c r="P127" i="25"/>
  <c r="O127" i="25"/>
  <c r="N127" i="25"/>
  <c r="M127" i="25"/>
  <c r="L127" i="25"/>
  <c r="L126" i="25" s="1"/>
  <c r="K127" i="25"/>
  <c r="K126" i="25" s="1"/>
  <c r="J127" i="25"/>
  <c r="J126" i="25" s="1"/>
  <c r="I127" i="25"/>
  <c r="I126" i="25" s="1"/>
  <c r="H127" i="25"/>
  <c r="H126" i="25" s="1"/>
  <c r="G127" i="25"/>
  <c r="F127" i="25"/>
  <c r="E127" i="25"/>
  <c r="D127" i="25"/>
  <c r="C127" i="25"/>
  <c r="B127" i="25"/>
  <c r="C126" i="25"/>
  <c r="W124" i="25"/>
  <c r="V124" i="25"/>
  <c r="U124" i="25"/>
  <c r="T124" i="25"/>
  <c r="S124" i="25"/>
  <c r="R124" i="25"/>
  <c r="Q124" i="25"/>
  <c r="P124" i="25"/>
  <c r="O124" i="25"/>
  <c r="N124" i="25"/>
  <c r="M124" i="25"/>
  <c r="L124" i="25"/>
  <c r="K124" i="25"/>
  <c r="J124" i="25"/>
  <c r="I124" i="25"/>
  <c r="H124" i="25"/>
  <c r="G124" i="25"/>
  <c r="F124" i="25"/>
  <c r="E124" i="25"/>
  <c r="D124" i="25"/>
  <c r="C124" i="25"/>
  <c r="B124" i="25"/>
  <c r="W123" i="25"/>
  <c r="V123" i="25"/>
  <c r="U123" i="25"/>
  <c r="T123" i="25"/>
  <c r="S123" i="25"/>
  <c r="R123" i="25"/>
  <c r="Q123" i="25"/>
  <c r="P123" i="25"/>
  <c r="O123" i="25"/>
  <c r="N123" i="25"/>
  <c r="M123" i="25"/>
  <c r="L123" i="25"/>
  <c r="K123" i="25"/>
  <c r="K110" i="25" s="1"/>
  <c r="J123" i="25"/>
  <c r="I123" i="25"/>
  <c r="H123" i="25"/>
  <c r="G123" i="25"/>
  <c r="F123" i="25"/>
  <c r="E123" i="25"/>
  <c r="D123" i="25"/>
  <c r="C123" i="25"/>
  <c r="B123" i="25"/>
  <c r="W121" i="25"/>
  <c r="V121" i="25"/>
  <c r="U121" i="25"/>
  <c r="T121" i="25"/>
  <c r="S121" i="25"/>
  <c r="R121" i="25"/>
  <c r="Q121" i="25"/>
  <c r="P121" i="25"/>
  <c r="O121" i="25"/>
  <c r="N121" i="25"/>
  <c r="M121" i="25"/>
  <c r="L121" i="25"/>
  <c r="K121" i="25"/>
  <c r="J121" i="25"/>
  <c r="I121" i="25"/>
  <c r="H121" i="25"/>
  <c r="G121" i="25"/>
  <c r="F121" i="25"/>
  <c r="E121" i="25"/>
  <c r="D121" i="25"/>
  <c r="C121" i="25"/>
  <c r="B121" i="25"/>
  <c r="W120" i="25"/>
  <c r="V120" i="25"/>
  <c r="U120" i="25"/>
  <c r="T120" i="25"/>
  <c r="S120" i="25"/>
  <c r="R120" i="25"/>
  <c r="Q120" i="25"/>
  <c r="P120" i="25"/>
  <c r="O120" i="25"/>
  <c r="N120" i="25"/>
  <c r="M120" i="25"/>
  <c r="L120" i="25"/>
  <c r="K120" i="25"/>
  <c r="J120" i="25"/>
  <c r="I120" i="25"/>
  <c r="H120" i="25"/>
  <c r="G120" i="25"/>
  <c r="F120" i="25"/>
  <c r="E120" i="25"/>
  <c r="D120" i="25"/>
  <c r="C120" i="25"/>
  <c r="B120" i="25"/>
  <c r="V119" i="25"/>
  <c r="U119" i="25"/>
  <c r="P119" i="25"/>
  <c r="O119" i="25"/>
  <c r="M119" i="25"/>
  <c r="H119" i="25"/>
  <c r="W118" i="25"/>
  <c r="V118" i="25"/>
  <c r="U118" i="25"/>
  <c r="T118" i="25"/>
  <c r="S118" i="25"/>
  <c r="R118" i="25"/>
  <c r="Q118" i="25"/>
  <c r="P118" i="25"/>
  <c r="O118" i="25"/>
  <c r="N118" i="25"/>
  <c r="M118" i="25"/>
  <c r="L118" i="25"/>
  <c r="K118" i="25"/>
  <c r="J118" i="25"/>
  <c r="I118" i="25"/>
  <c r="H118" i="25"/>
  <c r="G118" i="25"/>
  <c r="F118" i="25"/>
  <c r="E118" i="25"/>
  <c r="D118" i="25"/>
  <c r="C118" i="25"/>
  <c r="B118" i="25"/>
  <c r="W117" i="25"/>
  <c r="V117" i="25"/>
  <c r="U117" i="25"/>
  <c r="T117" i="25"/>
  <c r="S117" i="25"/>
  <c r="R117" i="25"/>
  <c r="Q117" i="25"/>
  <c r="P117" i="25"/>
  <c r="O117" i="25"/>
  <c r="N117" i="25"/>
  <c r="M117" i="25"/>
  <c r="L117" i="25"/>
  <c r="K117" i="25"/>
  <c r="J117" i="25"/>
  <c r="I117" i="25"/>
  <c r="H117" i="25"/>
  <c r="G117" i="25"/>
  <c r="F117" i="25"/>
  <c r="E117" i="25"/>
  <c r="D117" i="25"/>
  <c r="C117" i="25"/>
  <c r="B117" i="25"/>
  <c r="W115" i="25"/>
  <c r="V115" i="25"/>
  <c r="U115" i="25"/>
  <c r="T115" i="25"/>
  <c r="S115" i="25"/>
  <c r="R115" i="25"/>
  <c r="Q115" i="25"/>
  <c r="P115" i="25"/>
  <c r="O115" i="25"/>
  <c r="N115" i="25"/>
  <c r="M115" i="25"/>
  <c r="L115" i="25"/>
  <c r="K115" i="25"/>
  <c r="J115" i="25"/>
  <c r="I115" i="25"/>
  <c r="H115" i="25"/>
  <c r="G115" i="25"/>
  <c r="F115" i="25"/>
  <c r="E115" i="25"/>
  <c r="D115" i="25"/>
  <c r="C115" i="25"/>
  <c r="B115" i="25"/>
  <c r="W114" i="25"/>
  <c r="V114" i="25"/>
  <c r="U114" i="25"/>
  <c r="T114" i="25"/>
  <c r="S114" i="25"/>
  <c r="R114" i="25"/>
  <c r="Q114" i="25"/>
  <c r="P114" i="25"/>
  <c r="O114" i="25"/>
  <c r="N114" i="25"/>
  <c r="M114" i="25"/>
  <c r="L114" i="25"/>
  <c r="L110" i="25" s="1"/>
  <c r="K114" i="25"/>
  <c r="J114" i="25"/>
  <c r="I114" i="25"/>
  <c r="H114" i="25"/>
  <c r="G114" i="25"/>
  <c r="F114" i="25"/>
  <c r="E114" i="25"/>
  <c r="D114" i="25"/>
  <c r="C114" i="25"/>
  <c r="B114" i="25"/>
  <c r="W113" i="25"/>
  <c r="V113" i="25"/>
  <c r="U113" i="25"/>
  <c r="T113" i="25"/>
  <c r="S113" i="25"/>
  <c r="R113" i="25"/>
  <c r="Q113" i="25"/>
  <c r="P113" i="25"/>
  <c r="O113" i="25"/>
  <c r="N113" i="25"/>
  <c r="M113" i="25"/>
  <c r="L113" i="25"/>
  <c r="K113" i="25"/>
  <c r="J113" i="25"/>
  <c r="I113" i="25"/>
  <c r="H113" i="25"/>
  <c r="G113" i="25"/>
  <c r="F113" i="25"/>
  <c r="E113" i="25"/>
  <c r="D113" i="25"/>
  <c r="C113" i="25"/>
  <c r="B113" i="25"/>
  <c r="W112" i="25"/>
  <c r="V112" i="25"/>
  <c r="U112" i="25"/>
  <c r="T112" i="25"/>
  <c r="S112" i="25"/>
  <c r="R112" i="25"/>
  <c r="Q112" i="25"/>
  <c r="P112" i="25"/>
  <c r="O112" i="25"/>
  <c r="N112" i="25"/>
  <c r="M112" i="25"/>
  <c r="L112" i="25"/>
  <c r="K112" i="25"/>
  <c r="J112" i="25"/>
  <c r="I112" i="25"/>
  <c r="H112" i="25"/>
  <c r="G112" i="25"/>
  <c r="F112" i="25"/>
  <c r="E112" i="25"/>
  <c r="D112" i="25"/>
  <c r="C112" i="25"/>
  <c r="C110" i="25" s="1"/>
  <c r="B112" i="25"/>
  <c r="W111" i="25"/>
  <c r="V111" i="25"/>
  <c r="U111" i="25"/>
  <c r="T111" i="25"/>
  <c r="S111" i="25"/>
  <c r="S110" i="25" s="1"/>
  <c r="R111" i="25"/>
  <c r="Q111" i="25"/>
  <c r="P111" i="25"/>
  <c r="O111" i="25"/>
  <c r="N111" i="25"/>
  <c r="M111" i="25"/>
  <c r="L111" i="25"/>
  <c r="K111" i="25"/>
  <c r="J111" i="25"/>
  <c r="I111" i="25"/>
  <c r="H111" i="25"/>
  <c r="G111" i="25"/>
  <c r="F111" i="25"/>
  <c r="E111" i="25"/>
  <c r="D111" i="25"/>
  <c r="C111" i="25"/>
  <c r="B111" i="25"/>
  <c r="W108" i="25"/>
  <c r="V108" i="25"/>
  <c r="U108" i="25"/>
  <c r="T108" i="25"/>
  <c r="S108" i="25"/>
  <c r="R108" i="25"/>
  <c r="Q108" i="25"/>
  <c r="P108" i="25"/>
  <c r="O108" i="25"/>
  <c r="N108" i="25"/>
  <c r="M108" i="25"/>
  <c r="L108" i="25"/>
  <c r="K108" i="25"/>
  <c r="J108" i="25"/>
  <c r="I108" i="25"/>
  <c r="H108" i="25"/>
  <c r="G108" i="25"/>
  <c r="F108" i="25"/>
  <c r="E108" i="25"/>
  <c r="D108" i="25"/>
  <c r="C108" i="25"/>
  <c r="B108" i="25"/>
  <c r="W107" i="25"/>
  <c r="V107" i="25"/>
  <c r="U107" i="25"/>
  <c r="T107" i="25"/>
  <c r="S107" i="25"/>
  <c r="R107" i="25"/>
  <c r="Q107" i="25"/>
  <c r="P107" i="25"/>
  <c r="O107" i="25"/>
  <c r="N107" i="25"/>
  <c r="M107" i="25"/>
  <c r="L107" i="25"/>
  <c r="K107" i="25"/>
  <c r="J107" i="25"/>
  <c r="I107" i="25"/>
  <c r="H107" i="25"/>
  <c r="G107" i="25"/>
  <c r="F107" i="25"/>
  <c r="E107" i="25"/>
  <c r="D107" i="25"/>
  <c r="C107" i="25"/>
  <c r="B107" i="25"/>
  <c r="W106" i="25"/>
  <c r="V106" i="25"/>
  <c r="U106" i="25"/>
  <c r="T106" i="25"/>
  <c r="S106" i="25"/>
  <c r="R106" i="25"/>
  <c r="Q106" i="25"/>
  <c r="P106" i="25"/>
  <c r="O106" i="25"/>
  <c r="N106" i="25"/>
  <c r="M106" i="25"/>
  <c r="L106" i="25"/>
  <c r="K106" i="25"/>
  <c r="J106" i="25"/>
  <c r="I106" i="25"/>
  <c r="H106" i="25"/>
  <c r="G106" i="25"/>
  <c r="F106" i="25"/>
  <c r="E106" i="25"/>
  <c r="D106" i="25"/>
  <c r="C106" i="25"/>
  <c r="B106" i="25"/>
  <c r="C105" i="25"/>
  <c r="W104" i="25"/>
  <c r="V104" i="25"/>
  <c r="U104" i="25"/>
  <c r="T104" i="25"/>
  <c r="S104" i="25"/>
  <c r="R104" i="25"/>
  <c r="Q104" i="25"/>
  <c r="P104" i="25"/>
  <c r="O104" i="25"/>
  <c r="N104" i="25"/>
  <c r="M104" i="25"/>
  <c r="L104" i="25"/>
  <c r="K104" i="25"/>
  <c r="J104" i="25"/>
  <c r="I104" i="25"/>
  <c r="H104" i="25"/>
  <c r="G104" i="25"/>
  <c r="F104" i="25"/>
  <c r="E104" i="25"/>
  <c r="D104" i="25"/>
  <c r="C104" i="25"/>
  <c r="B104" i="25"/>
  <c r="W103" i="25"/>
  <c r="V103" i="25"/>
  <c r="U103" i="25"/>
  <c r="T103" i="25"/>
  <c r="S103" i="25"/>
  <c r="R103" i="25"/>
  <c r="Q103" i="25"/>
  <c r="P103" i="25"/>
  <c r="O103" i="25"/>
  <c r="N103" i="25"/>
  <c r="M103" i="25"/>
  <c r="L103" i="25"/>
  <c r="K103" i="25"/>
  <c r="J103" i="25"/>
  <c r="I103" i="25"/>
  <c r="H103" i="25"/>
  <c r="G103" i="25"/>
  <c r="F103" i="25"/>
  <c r="E103" i="25"/>
  <c r="D103" i="25"/>
  <c r="C103" i="25"/>
  <c r="B103" i="25"/>
  <c r="W102" i="25"/>
  <c r="V102" i="25"/>
  <c r="U102" i="25"/>
  <c r="T102" i="25"/>
  <c r="S102" i="25"/>
  <c r="R102" i="25"/>
  <c r="Q102" i="25"/>
  <c r="P102" i="25"/>
  <c r="O102" i="25"/>
  <c r="N102" i="25"/>
  <c r="M102" i="25"/>
  <c r="L102" i="25"/>
  <c r="K102" i="25"/>
  <c r="J102" i="25"/>
  <c r="I102" i="25"/>
  <c r="H102" i="25"/>
  <c r="G102" i="25"/>
  <c r="F102" i="25"/>
  <c r="E102" i="25"/>
  <c r="D102" i="25"/>
  <c r="C102" i="25"/>
  <c r="B102" i="25"/>
  <c r="W101" i="25"/>
  <c r="V101" i="25"/>
  <c r="U101" i="25"/>
  <c r="T101" i="25"/>
  <c r="S101" i="25"/>
  <c r="R101" i="25"/>
  <c r="Q101" i="25"/>
  <c r="P101" i="25"/>
  <c r="O101" i="25"/>
  <c r="N101" i="25"/>
  <c r="M101" i="25"/>
  <c r="L101" i="25"/>
  <c r="K101" i="25"/>
  <c r="J101" i="25"/>
  <c r="I101" i="25"/>
  <c r="H101" i="25"/>
  <c r="G101" i="25"/>
  <c r="F101" i="25"/>
  <c r="E101" i="25"/>
  <c r="D101" i="25"/>
  <c r="C101" i="25"/>
  <c r="B101" i="25"/>
  <c r="W100" i="25"/>
  <c r="W98" i="25" s="1"/>
  <c r="V100" i="25"/>
  <c r="U100" i="25"/>
  <c r="T100" i="25"/>
  <c r="S100" i="25"/>
  <c r="S98" i="25" s="1"/>
  <c r="R100" i="25"/>
  <c r="Q100" i="25"/>
  <c r="P100" i="25"/>
  <c r="O100" i="25"/>
  <c r="N100" i="25"/>
  <c r="M100" i="25"/>
  <c r="L100" i="25"/>
  <c r="K100" i="25"/>
  <c r="J100" i="25"/>
  <c r="I100" i="25"/>
  <c r="H100" i="25"/>
  <c r="G100" i="25"/>
  <c r="F100" i="25"/>
  <c r="E100" i="25"/>
  <c r="D100" i="25"/>
  <c r="C100" i="25"/>
  <c r="B100" i="25"/>
  <c r="W99" i="25"/>
  <c r="V99" i="25"/>
  <c r="V98" i="25" s="1"/>
  <c r="U99" i="25"/>
  <c r="T99" i="25"/>
  <c r="S99" i="25"/>
  <c r="R99" i="25"/>
  <c r="Q99" i="25"/>
  <c r="P99" i="25"/>
  <c r="O99" i="25"/>
  <c r="O98" i="25" s="1"/>
  <c r="N99" i="25"/>
  <c r="M99" i="25"/>
  <c r="L99" i="25"/>
  <c r="K99" i="25"/>
  <c r="J99" i="25"/>
  <c r="I99" i="25"/>
  <c r="H99" i="25"/>
  <c r="G99" i="25"/>
  <c r="G98" i="25" s="1"/>
  <c r="F99" i="25"/>
  <c r="E99" i="25"/>
  <c r="E98" i="25" s="1"/>
  <c r="D99" i="25"/>
  <c r="C99" i="25"/>
  <c r="B99" i="25"/>
  <c r="W69" i="25"/>
  <c r="W154" i="25" s="1"/>
  <c r="V69" i="25"/>
  <c r="V154" i="25" s="1"/>
  <c r="U69" i="25"/>
  <c r="T69" i="25"/>
  <c r="T154" i="25" s="1"/>
  <c r="S69" i="25"/>
  <c r="R69" i="25"/>
  <c r="R122" i="25" s="1"/>
  <c r="Q69" i="25"/>
  <c r="Q122" i="25" s="1"/>
  <c r="P69" i="25"/>
  <c r="P154" i="25" s="1"/>
  <c r="O69" i="25"/>
  <c r="O154" i="25" s="1"/>
  <c r="N69" i="25"/>
  <c r="N154" i="25" s="1"/>
  <c r="M69" i="25"/>
  <c r="L69" i="25"/>
  <c r="L154" i="25" s="1"/>
  <c r="K69" i="25"/>
  <c r="J69" i="25"/>
  <c r="J122" i="25" s="1"/>
  <c r="I69" i="25"/>
  <c r="I122" i="25" s="1"/>
  <c r="H69" i="25"/>
  <c r="H154" i="25" s="1"/>
  <c r="G69" i="25"/>
  <c r="G154" i="25" s="1"/>
  <c r="F69" i="25"/>
  <c r="F154" i="25" s="1"/>
  <c r="E69" i="25"/>
  <c r="D69" i="25"/>
  <c r="D154" i="25" s="1"/>
  <c r="C69" i="25"/>
  <c r="B69" i="25"/>
  <c r="B122" i="25" s="1"/>
  <c r="W56" i="25"/>
  <c r="W153" i="25" s="1"/>
  <c r="V56" i="25"/>
  <c r="V153" i="25" s="1"/>
  <c r="U56" i="25"/>
  <c r="U153" i="25" s="1"/>
  <c r="T56" i="25"/>
  <c r="T119" i="25" s="1"/>
  <c r="S56" i="25"/>
  <c r="R56" i="25"/>
  <c r="Q56" i="25"/>
  <c r="P56" i="25"/>
  <c r="O56" i="25"/>
  <c r="O153" i="25" s="1"/>
  <c r="N56" i="25"/>
  <c r="N153" i="25" s="1"/>
  <c r="M56" i="25"/>
  <c r="M153" i="25" s="1"/>
  <c r="L56" i="25"/>
  <c r="L119" i="25" s="1"/>
  <c r="K56" i="25"/>
  <c r="J56" i="25"/>
  <c r="I56" i="25"/>
  <c r="H56" i="25"/>
  <c r="G56" i="25"/>
  <c r="G153" i="25" s="1"/>
  <c r="F56" i="25"/>
  <c r="F153" i="25" s="1"/>
  <c r="E56" i="25"/>
  <c r="E153" i="25" s="1"/>
  <c r="D56" i="25"/>
  <c r="D119" i="25" s="1"/>
  <c r="C56" i="25"/>
  <c r="B56" i="25"/>
  <c r="W43" i="25"/>
  <c r="V43" i="25"/>
  <c r="V116" i="25" s="1"/>
  <c r="U43" i="25"/>
  <c r="U116" i="25" s="1"/>
  <c r="T43" i="25"/>
  <c r="T152" i="25" s="1"/>
  <c r="S43" i="25"/>
  <c r="S152" i="25" s="1"/>
  <c r="R43" i="25"/>
  <c r="R152" i="25" s="1"/>
  <c r="Q43" i="25"/>
  <c r="P43" i="25"/>
  <c r="P152" i="25" s="1"/>
  <c r="O43" i="25"/>
  <c r="N43" i="25"/>
  <c r="N116" i="25" s="1"/>
  <c r="M43" i="25"/>
  <c r="M116" i="25" s="1"/>
  <c r="L43" i="25"/>
  <c r="L152" i="25" s="1"/>
  <c r="K43" i="25"/>
  <c r="K152" i="25" s="1"/>
  <c r="J43" i="25"/>
  <c r="J152" i="25" s="1"/>
  <c r="I43" i="25"/>
  <c r="H43" i="25"/>
  <c r="H152" i="25" s="1"/>
  <c r="G43" i="25"/>
  <c r="F43" i="25"/>
  <c r="F116" i="25" s="1"/>
  <c r="E43" i="25"/>
  <c r="E116" i="25" s="1"/>
  <c r="D43" i="25"/>
  <c r="D152" i="25" s="1"/>
  <c r="C43" i="25"/>
  <c r="C152" i="25" s="1"/>
  <c r="B43" i="25"/>
  <c r="B152" i="25" s="1"/>
  <c r="W17" i="25"/>
  <c r="V17" i="25"/>
  <c r="U17" i="25"/>
  <c r="T17" i="25"/>
  <c r="T143" i="25" s="1"/>
  <c r="S17" i="25"/>
  <c r="S143" i="25" s="1"/>
  <c r="R17" i="25"/>
  <c r="R105" i="25" s="1"/>
  <c r="Q17" i="25"/>
  <c r="Q105" i="25" s="1"/>
  <c r="P17" i="25"/>
  <c r="P105" i="25" s="1"/>
  <c r="O17" i="25"/>
  <c r="N17" i="25"/>
  <c r="M17" i="25"/>
  <c r="L17" i="25"/>
  <c r="L143" i="25" s="1"/>
  <c r="K17" i="25"/>
  <c r="K143" i="25" s="1"/>
  <c r="J17" i="25"/>
  <c r="J105" i="25" s="1"/>
  <c r="I17" i="25"/>
  <c r="I105" i="25" s="1"/>
  <c r="H17" i="25"/>
  <c r="H105" i="25" s="1"/>
  <c r="G17" i="25"/>
  <c r="F17" i="25"/>
  <c r="E17" i="25"/>
  <c r="D17" i="25"/>
  <c r="D143" i="25" s="1"/>
  <c r="C17" i="25"/>
  <c r="C143" i="25" s="1"/>
  <c r="B17" i="25"/>
  <c r="B105" i="25" s="1"/>
  <c r="A1" i="25"/>
  <c r="W73" i="24"/>
  <c r="V73" i="24"/>
  <c r="U73" i="24"/>
  <c r="T73" i="24"/>
  <c r="S73" i="24"/>
  <c r="R73" i="24"/>
  <c r="Q73" i="24"/>
  <c r="P73" i="24"/>
  <c r="O73" i="24"/>
  <c r="N73" i="24"/>
  <c r="M73" i="24"/>
  <c r="L73" i="24"/>
  <c r="K73" i="24"/>
  <c r="J73" i="24"/>
  <c r="I73" i="24"/>
  <c r="H73" i="24"/>
  <c r="G73" i="24"/>
  <c r="F73" i="24"/>
  <c r="E73" i="24"/>
  <c r="D73" i="24"/>
  <c r="C73" i="24"/>
  <c r="B73" i="24"/>
  <c r="W72" i="24"/>
  <c r="V72" i="24"/>
  <c r="U72" i="24"/>
  <c r="T72" i="24"/>
  <c r="S72" i="24"/>
  <c r="R72" i="24"/>
  <c r="Q72" i="24"/>
  <c r="P72" i="24"/>
  <c r="O72" i="24"/>
  <c r="N72" i="24"/>
  <c r="M72" i="24"/>
  <c r="L72" i="24"/>
  <c r="K72" i="24"/>
  <c r="J72" i="24"/>
  <c r="I72" i="24"/>
  <c r="H72" i="24"/>
  <c r="G72" i="24"/>
  <c r="F72" i="24"/>
  <c r="E72" i="24"/>
  <c r="D72" i="24"/>
  <c r="C72" i="24"/>
  <c r="B72" i="24"/>
  <c r="W71" i="24"/>
  <c r="V71" i="24"/>
  <c r="U71" i="24"/>
  <c r="T71" i="24"/>
  <c r="S71" i="24"/>
  <c r="R71" i="24"/>
  <c r="Q71" i="24"/>
  <c r="P71" i="24"/>
  <c r="O71" i="24"/>
  <c r="N71" i="24"/>
  <c r="M71" i="24"/>
  <c r="L71" i="24"/>
  <c r="K71" i="24"/>
  <c r="J71" i="24"/>
  <c r="I71" i="24"/>
  <c r="H71" i="24"/>
  <c r="G71" i="24"/>
  <c r="F71" i="24"/>
  <c r="E71" i="24"/>
  <c r="D71" i="24"/>
  <c r="C71" i="24"/>
  <c r="B71" i="24"/>
  <c r="P69" i="24"/>
  <c r="W65" i="24"/>
  <c r="V65" i="24"/>
  <c r="U65" i="24"/>
  <c r="T65" i="24"/>
  <c r="S65" i="24"/>
  <c r="R65" i="24"/>
  <c r="Q65" i="24"/>
  <c r="P65" i="24"/>
  <c r="O65" i="24"/>
  <c r="N65" i="24"/>
  <c r="M65" i="24"/>
  <c r="L65" i="24"/>
  <c r="K65" i="24"/>
  <c r="J65" i="24"/>
  <c r="I65" i="24"/>
  <c r="H65" i="24"/>
  <c r="G65" i="24"/>
  <c r="F65" i="24"/>
  <c r="E65" i="24"/>
  <c r="D65" i="24"/>
  <c r="C65" i="24"/>
  <c r="B65" i="24"/>
  <c r="W64" i="24"/>
  <c r="V64" i="24"/>
  <c r="U64" i="24"/>
  <c r="T64" i="24"/>
  <c r="S64" i="24"/>
  <c r="R64" i="24"/>
  <c r="Q64" i="24"/>
  <c r="P64" i="24"/>
  <c r="O64" i="24"/>
  <c r="N64" i="24"/>
  <c r="M64" i="24"/>
  <c r="L64" i="24"/>
  <c r="K64" i="24"/>
  <c r="J64" i="24"/>
  <c r="I64" i="24"/>
  <c r="H64" i="24"/>
  <c r="G64" i="24"/>
  <c r="F64" i="24"/>
  <c r="E64" i="24"/>
  <c r="D64" i="24"/>
  <c r="C64" i="24"/>
  <c r="B64" i="24"/>
  <c r="W63" i="24"/>
  <c r="V63" i="24"/>
  <c r="U63" i="24"/>
  <c r="T63" i="24"/>
  <c r="S63" i="24"/>
  <c r="R63" i="24"/>
  <c r="Q63" i="24"/>
  <c r="P63" i="24"/>
  <c r="O63" i="24"/>
  <c r="N63" i="24"/>
  <c r="M63" i="24"/>
  <c r="L63" i="24"/>
  <c r="K63" i="24"/>
  <c r="J63" i="24"/>
  <c r="I63" i="24"/>
  <c r="H63" i="24"/>
  <c r="G63" i="24"/>
  <c r="F63" i="24"/>
  <c r="E63" i="24"/>
  <c r="D63" i="24"/>
  <c r="C63" i="24"/>
  <c r="B63" i="24"/>
  <c r="W60" i="24"/>
  <c r="W119" i="4" s="1"/>
  <c r="V60" i="24"/>
  <c r="V119" i="4" s="1"/>
  <c r="U60" i="24"/>
  <c r="U119" i="4" s="1"/>
  <c r="T60" i="24"/>
  <c r="T119" i="4" s="1"/>
  <c r="S60" i="24"/>
  <c r="S119" i="4" s="1"/>
  <c r="R60" i="24"/>
  <c r="Q60" i="24"/>
  <c r="P60" i="24"/>
  <c r="O60" i="24"/>
  <c r="N60" i="24"/>
  <c r="M60" i="24"/>
  <c r="L60" i="24"/>
  <c r="K60" i="24"/>
  <c r="J60" i="24"/>
  <c r="I60" i="24"/>
  <c r="H60" i="24"/>
  <c r="G60" i="24"/>
  <c r="G77" i="24" s="1"/>
  <c r="G174" i="4" s="1"/>
  <c r="F60" i="24"/>
  <c r="E60" i="24"/>
  <c r="E119" i="4" s="1"/>
  <c r="D60" i="24"/>
  <c r="C60" i="24"/>
  <c r="B60" i="24"/>
  <c r="W59" i="24"/>
  <c r="V59" i="24"/>
  <c r="V118" i="4" s="1"/>
  <c r="U59" i="24"/>
  <c r="U118" i="4" s="1"/>
  <c r="T59" i="24"/>
  <c r="T118" i="4" s="1"/>
  <c r="S59" i="24"/>
  <c r="R59" i="24"/>
  <c r="R118" i="4" s="1"/>
  <c r="Q59" i="24"/>
  <c r="Q118" i="4" s="1"/>
  <c r="P59" i="24"/>
  <c r="O59" i="24"/>
  <c r="O118" i="4" s="1"/>
  <c r="N59" i="24"/>
  <c r="N118" i="4" s="1"/>
  <c r="M59" i="24"/>
  <c r="M118" i="4" s="1"/>
  <c r="L59" i="24"/>
  <c r="K59" i="24"/>
  <c r="K76" i="24" s="1"/>
  <c r="K173" i="4" s="1"/>
  <c r="J59" i="24"/>
  <c r="J118" i="4" s="1"/>
  <c r="I59" i="24"/>
  <c r="I118" i="4" s="1"/>
  <c r="H59" i="24"/>
  <c r="H118" i="4" s="1"/>
  <c r="G59" i="24"/>
  <c r="F59" i="24"/>
  <c r="E59" i="24"/>
  <c r="D59" i="24"/>
  <c r="C59" i="24"/>
  <c r="B59" i="24"/>
  <c r="W58" i="24"/>
  <c r="W57" i="24" s="1"/>
  <c r="W116" i="4" s="1"/>
  <c r="V58" i="24"/>
  <c r="U58" i="24"/>
  <c r="U57" i="24" s="1"/>
  <c r="U116" i="4" s="1"/>
  <c r="T58" i="24"/>
  <c r="S58" i="24"/>
  <c r="R58" i="24"/>
  <c r="Q58" i="24"/>
  <c r="P58" i="24"/>
  <c r="O58" i="24"/>
  <c r="O117" i="4" s="1"/>
  <c r="N58" i="24"/>
  <c r="M58" i="24"/>
  <c r="L58" i="24"/>
  <c r="L117" i="4" s="1"/>
  <c r="K58" i="24"/>
  <c r="J58" i="24"/>
  <c r="I58" i="24"/>
  <c r="H58" i="24"/>
  <c r="H117" i="4" s="1"/>
  <c r="G58" i="24"/>
  <c r="F58" i="24"/>
  <c r="E58" i="24"/>
  <c r="E117" i="4" s="1"/>
  <c r="D58" i="24"/>
  <c r="D117" i="4" s="1"/>
  <c r="C58" i="24"/>
  <c r="C117" i="4" s="1"/>
  <c r="B58" i="24"/>
  <c r="T57" i="24"/>
  <c r="T116" i="4" s="1"/>
  <c r="W55" i="24"/>
  <c r="W77" i="24" s="1"/>
  <c r="W174" i="4" s="1"/>
  <c r="V55" i="24"/>
  <c r="V69" i="24" s="1"/>
  <c r="U55" i="24"/>
  <c r="U69" i="24" s="1"/>
  <c r="T55" i="24"/>
  <c r="T69" i="24" s="1"/>
  <c r="S55" i="24"/>
  <c r="R55" i="24"/>
  <c r="Q55" i="24"/>
  <c r="Q72" i="4" s="1"/>
  <c r="P55" i="24"/>
  <c r="O55" i="24"/>
  <c r="O72" i="4" s="1"/>
  <c r="O145" i="4" s="1"/>
  <c r="N55" i="24"/>
  <c r="M55" i="24"/>
  <c r="M69" i="24" s="1"/>
  <c r="L55" i="24"/>
  <c r="L69" i="24" s="1"/>
  <c r="K55" i="24"/>
  <c r="K72" i="4" s="1"/>
  <c r="J55" i="24"/>
  <c r="J72" i="4" s="1"/>
  <c r="J145" i="4" s="1"/>
  <c r="I55" i="24"/>
  <c r="H55" i="24"/>
  <c r="G55" i="24"/>
  <c r="G69" i="24" s="1"/>
  <c r="F55" i="24"/>
  <c r="F72" i="4" s="1"/>
  <c r="E55" i="24"/>
  <c r="E69" i="24" s="1"/>
  <c r="D55" i="24"/>
  <c r="D69" i="24" s="1"/>
  <c r="C55" i="24"/>
  <c r="C72" i="4" s="1"/>
  <c r="B55" i="24"/>
  <c r="B72" i="4" s="1"/>
  <c r="W54" i="24"/>
  <c r="W68" i="24" s="1"/>
  <c r="V54" i="24"/>
  <c r="V71" i="4" s="1"/>
  <c r="V144" i="4" s="1"/>
  <c r="U54" i="24"/>
  <c r="U71" i="4" s="1"/>
  <c r="U144" i="4" s="1"/>
  <c r="T54" i="24"/>
  <c r="T71" i="4" s="1"/>
  <c r="S54" i="24"/>
  <c r="S68" i="24" s="1"/>
  <c r="R54" i="24"/>
  <c r="R68" i="24" s="1"/>
  <c r="Q54" i="24"/>
  <c r="P54" i="24"/>
  <c r="O54" i="24"/>
  <c r="O68" i="24" s="1"/>
  <c r="N54" i="24"/>
  <c r="M54" i="24"/>
  <c r="M68" i="24" s="1"/>
  <c r="L54" i="24"/>
  <c r="K54" i="24"/>
  <c r="K68" i="24" s="1"/>
  <c r="J54" i="24"/>
  <c r="J68" i="24" s="1"/>
  <c r="I54" i="24"/>
  <c r="I71" i="4" s="1"/>
  <c r="H54" i="24"/>
  <c r="H71" i="4" s="1"/>
  <c r="H144" i="4" s="1"/>
  <c r="G54" i="24"/>
  <c r="G68" i="24" s="1"/>
  <c r="F54" i="24"/>
  <c r="E54" i="24"/>
  <c r="D54" i="24"/>
  <c r="C54" i="24"/>
  <c r="C68" i="24" s="1"/>
  <c r="B54" i="24"/>
  <c r="B68" i="24" s="1"/>
  <c r="W53" i="24"/>
  <c r="W52" i="24" s="1"/>
  <c r="V53" i="24"/>
  <c r="U53" i="24"/>
  <c r="U75" i="24" s="1"/>
  <c r="U172" i="4" s="1"/>
  <c r="T53" i="24"/>
  <c r="T75" i="24" s="1"/>
  <c r="T172" i="4" s="1"/>
  <c r="S53" i="24"/>
  <c r="S67" i="24" s="1"/>
  <c r="R53" i="24"/>
  <c r="Q53" i="24"/>
  <c r="P53" i="24"/>
  <c r="P67" i="24" s="1"/>
  <c r="O53" i="24"/>
  <c r="N53" i="24"/>
  <c r="M53" i="24"/>
  <c r="M75" i="24" s="1"/>
  <c r="M172" i="4" s="1"/>
  <c r="L53" i="24"/>
  <c r="L75" i="24" s="1"/>
  <c r="L172" i="4" s="1"/>
  <c r="K53" i="24"/>
  <c r="K75" i="24" s="1"/>
  <c r="K172" i="4" s="1"/>
  <c r="J53" i="24"/>
  <c r="I53" i="24"/>
  <c r="H53" i="24"/>
  <c r="H67" i="24" s="1"/>
  <c r="G53" i="24"/>
  <c r="F53" i="24"/>
  <c r="E53" i="24"/>
  <c r="E70" i="4" s="1"/>
  <c r="D53" i="24"/>
  <c r="C53" i="24"/>
  <c r="C70" i="4" s="1"/>
  <c r="C143" i="4" s="1"/>
  <c r="B53" i="24"/>
  <c r="B70" i="4" s="1"/>
  <c r="W43" i="24"/>
  <c r="V43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B43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C40" i="24"/>
  <c r="B40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B34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W24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W4" i="24"/>
  <c r="V4" i="24"/>
  <c r="V3" i="24" s="1"/>
  <c r="U4" i="24"/>
  <c r="T4" i="24"/>
  <c r="S4" i="24"/>
  <c r="S3" i="24" s="1"/>
  <c r="R4" i="24"/>
  <c r="R3" i="24" s="1"/>
  <c r="Q4" i="24"/>
  <c r="P4" i="24"/>
  <c r="P3" i="24" s="1"/>
  <c r="O4" i="24"/>
  <c r="O3" i="24" s="1"/>
  <c r="N4" i="24"/>
  <c r="N3" i="24" s="1"/>
  <c r="M4" i="24"/>
  <c r="M3" i="24" s="1"/>
  <c r="L4" i="24"/>
  <c r="L3" i="24" s="1"/>
  <c r="L17" i="4" s="1"/>
  <c r="K4" i="24"/>
  <c r="K3" i="24" s="1"/>
  <c r="K17" i="4" s="1"/>
  <c r="J4" i="24"/>
  <c r="J3" i="24" s="1"/>
  <c r="I4" i="24"/>
  <c r="I3" i="24" s="1"/>
  <c r="I17" i="4" s="1"/>
  <c r="H4" i="24"/>
  <c r="H3" i="24" s="1"/>
  <c r="G4" i="24"/>
  <c r="G3" i="24" s="1"/>
  <c r="F4" i="24"/>
  <c r="F3" i="24" s="1"/>
  <c r="F17" i="4" s="1"/>
  <c r="E4" i="24"/>
  <c r="E3" i="24" s="1"/>
  <c r="E17" i="4" s="1"/>
  <c r="D4" i="24"/>
  <c r="D3" i="24" s="1"/>
  <c r="D17" i="4" s="1"/>
  <c r="C4" i="24"/>
  <c r="C3" i="24" s="1"/>
  <c r="C17" i="4" s="1"/>
  <c r="B4" i="24"/>
  <c r="B3" i="24" s="1"/>
  <c r="W3" i="24"/>
  <c r="W17" i="4" s="1"/>
  <c r="U3" i="24"/>
  <c r="U17" i="4" s="1"/>
  <c r="T3" i="24"/>
  <c r="T17" i="4" s="1"/>
  <c r="Q3" i="24"/>
  <c r="Q17" i="4" s="1"/>
  <c r="A1" i="24"/>
  <c r="W214" i="23"/>
  <c r="V214" i="23"/>
  <c r="U214" i="23"/>
  <c r="T214" i="23"/>
  <c r="S214" i="23"/>
  <c r="R214" i="23"/>
  <c r="Q214" i="23"/>
  <c r="P214" i="23"/>
  <c r="O214" i="23"/>
  <c r="N214" i="23"/>
  <c r="M214" i="23"/>
  <c r="L214" i="23"/>
  <c r="K214" i="23"/>
  <c r="J214" i="23"/>
  <c r="I214" i="23"/>
  <c r="H214" i="23"/>
  <c r="G214" i="23"/>
  <c r="F214" i="23"/>
  <c r="E214" i="23"/>
  <c r="D214" i="23"/>
  <c r="C214" i="23"/>
  <c r="B214" i="23"/>
  <c r="W212" i="23"/>
  <c r="V212" i="23"/>
  <c r="U212" i="23"/>
  <c r="T212" i="23"/>
  <c r="S212" i="23"/>
  <c r="R212" i="23"/>
  <c r="Q212" i="23"/>
  <c r="P212" i="23"/>
  <c r="O212" i="23"/>
  <c r="N212" i="23"/>
  <c r="M212" i="23"/>
  <c r="L212" i="23"/>
  <c r="K212" i="23"/>
  <c r="J212" i="23"/>
  <c r="I212" i="23"/>
  <c r="H212" i="23"/>
  <c r="G212" i="23"/>
  <c r="F212" i="23"/>
  <c r="E212" i="23"/>
  <c r="D212" i="23"/>
  <c r="C212" i="23"/>
  <c r="B212" i="23"/>
  <c r="W210" i="23"/>
  <c r="V210" i="23"/>
  <c r="U210" i="23"/>
  <c r="T210" i="23"/>
  <c r="S210" i="23"/>
  <c r="R210" i="23"/>
  <c r="Q210" i="23"/>
  <c r="P210" i="23"/>
  <c r="O210" i="23"/>
  <c r="N210" i="23"/>
  <c r="M210" i="23"/>
  <c r="L210" i="23"/>
  <c r="K210" i="23"/>
  <c r="J210" i="23"/>
  <c r="I210" i="23"/>
  <c r="H210" i="23"/>
  <c r="G210" i="23"/>
  <c r="F210" i="23"/>
  <c r="E210" i="23"/>
  <c r="D210" i="23"/>
  <c r="C210" i="23"/>
  <c r="B210" i="23"/>
  <c r="W209" i="23"/>
  <c r="V209" i="23"/>
  <c r="U209" i="23"/>
  <c r="T209" i="23"/>
  <c r="S209" i="23"/>
  <c r="R209" i="23"/>
  <c r="Q209" i="23"/>
  <c r="P209" i="23"/>
  <c r="O209" i="23"/>
  <c r="N209" i="23"/>
  <c r="M209" i="23"/>
  <c r="L209" i="23"/>
  <c r="K209" i="23"/>
  <c r="J209" i="23"/>
  <c r="I209" i="23"/>
  <c r="H209" i="23"/>
  <c r="G209" i="23"/>
  <c r="F209" i="23"/>
  <c r="E209" i="23"/>
  <c r="D209" i="23"/>
  <c r="C209" i="23"/>
  <c r="B209" i="23"/>
  <c r="W208" i="23"/>
  <c r="V208" i="23"/>
  <c r="U208" i="23"/>
  <c r="T208" i="23"/>
  <c r="S208" i="23"/>
  <c r="R208" i="23"/>
  <c r="Q208" i="23"/>
  <c r="P208" i="23"/>
  <c r="O208" i="23"/>
  <c r="N208" i="23"/>
  <c r="M208" i="23"/>
  <c r="L208" i="23"/>
  <c r="K208" i="23"/>
  <c r="J208" i="23"/>
  <c r="I208" i="23"/>
  <c r="H208" i="23"/>
  <c r="G208" i="23"/>
  <c r="F208" i="23"/>
  <c r="E208" i="23"/>
  <c r="D208" i="23"/>
  <c r="C208" i="23"/>
  <c r="B208" i="23"/>
  <c r="W207" i="23"/>
  <c r="V207" i="23"/>
  <c r="U207" i="23"/>
  <c r="T207" i="23"/>
  <c r="S207" i="23"/>
  <c r="R207" i="23"/>
  <c r="Q207" i="23"/>
  <c r="P207" i="23"/>
  <c r="O207" i="23"/>
  <c r="N207" i="23"/>
  <c r="M207" i="23"/>
  <c r="L207" i="23"/>
  <c r="K207" i="23"/>
  <c r="J207" i="23"/>
  <c r="I207" i="23"/>
  <c r="H207" i="23"/>
  <c r="G207" i="23"/>
  <c r="F207" i="23"/>
  <c r="E207" i="23"/>
  <c r="D207" i="23"/>
  <c r="C207" i="23"/>
  <c r="B207" i="23"/>
  <c r="W206" i="23"/>
  <c r="V206" i="23"/>
  <c r="U206" i="23"/>
  <c r="T206" i="23"/>
  <c r="S206" i="23"/>
  <c r="R206" i="23"/>
  <c r="Q206" i="23"/>
  <c r="P206" i="23"/>
  <c r="O206" i="23"/>
  <c r="N206" i="23"/>
  <c r="M206" i="23"/>
  <c r="L206" i="23"/>
  <c r="K206" i="23"/>
  <c r="J206" i="23"/>
  <c r="I206" i="23"/>
  <c r="H206" i="23"/>
  <c r="G206" i="23"/>
  <c r="F206" i="23"/>
  <c r="E206" i="23"/>
  <c r="D206" i="23"/>
  <c r="C206" i="23"/>
  <c r="B206" i="23"/>
  <c r="U202" i="23"/>
  <c r="W200" i="23"/>
  <c r="V200" i="23"/>
  <c r="U200" i="23"/>
  <c r="T200" i="23"/>
  <c r="S200" i="23"/>
  <c r="R200" i="23"/>
  <c r="Q200" i="23"/>
  <c r="P200" i="23"/>
  <c r="O200" i="23"/>
  <c r="N200" i="23"/>
  <c r="M200" i="23"/>
  <c r="L200" i="23"/>
  <c r="K200" i="23"/>
  <c r="J200" i="23"/>
  <c r="I200" i="23"/>
  <c r="H200" i="23"/>
  <c r="G200" i="23"/>
  <c r="F200" i="23"/>
  <c r="E200" i="23"/>
  <c r="D200" i="23"/>
  <c r="C200" i="23"/>
  <c r="B200" i="23"/>
  <c r="W199" i="23"/>
  <c r="V199" i="23"/>
  <c r="U199" i="23"/>
  <c r="T199" i="23"/>
  <c r="S199" i="23"/>
  <c r="R199" i="23"/>
  <c r="Q199" i="23"/>
  <c r="P199" i="23"/>
  <c r="O199" i="23"/>
  <c r="N199" i="23"/>
  <c r="M199" i="23"/>
  <c r="L199" i="23"/>
  <c r="K199" i="23"/>
  <c r="J199" i="23"/>
  <c r="I199" i="23"/>
  <c r="H199" i="23"/>
  <c r="G199" i="23"/>
  <c r="F199" i="23"/>
  <c r="E199" i="23"/>
  <c r="D199" i="23"/>
  <c r="C199" i="23"/>
  <c r="B199" i="23"/>
  <c r="W198" i="23"/>
  <c r="V198" i="23"/>
  <c r="U198" i="23"/>
  <c r="T198" i="23"/>
  <c r="S198" i="23"/>
  <c r="R198" i="23"/>
  <c r="Q198" i="23"/>
  <c r="P198" i="23"/>
  <c r="O198" i="23"/>
  <c r="N198" i="23"/>
  <c r="M198" i="23"/>
  <c r="L198" i="23"/>
  <c r="K198" i="23"/>
  <c r="J198" i="23"/>
  <c r="I198" i="23"/>
  <c r="H198" i="23"/>
  <c r="G198" i="23"/>
  <c r="F198" i="23"/>
  <c r="E198" i="23"/>
  <c r="D198" i="23"/>
  <c r="C198" i="23"/>
  <c r="B198" i="23"/>
  <c r="W197" i="23"/>
  <c r="V197" i="23"/>
  <c r="U197" i="23"/>
  <c r="T197" i="23"/>
  <c r="S197" i="23"/>
  <c r="R197" i="23"/>
  <c r="Q197" i="23"/>
  <c r="P197" i="23"/>
  <c r="O197" i="23"/>
  <c r="N197" i="23"/>
  <c r="M197" i="23"/>
  <c r="L197" i="23"/>
  <c r="K197" i="23"/>
  <c r="J197" i="23"/>
  <c r="I197" i="23"/>
  <c r="H197" i="23"/>
  <c r="G197" i="23"/>
  <c r="F197" i="23"/>
  <c r="E197" i="23"/>
  <c r="D197" i="23"/>
  <c r="C197" i="23"/>
  <c r="B197" i="23"/>
  <c r="W196" i="23"/>
  <c r="V196" i="23"/>
  <c r="U196" i="23"/>
  <c r="T196" i="23"/>
  <c r="S196" i="23"/>
  <c r="R196" i="23"/>
  <c r="Q196" i="23"/>
  <c r="P196" i="23"/>
  <c r="O196" i="23"/>
  <c r="N196" i="23"/>
  <c r="M196" i="23"/>
  <c r="L196" i="23"/>
  <c r="K196" i="23"/>
  <c r="J196" i="23"/>
  <c r="I196" i="23"/>
  <c r="H196" i="23"/>
  <c r="G196" i="23"/>
  <c r="F196" i="23"/>
  <c r="E196" i="23"/>
  <c r="D196" i="23"/>
  <c r="C196" i="23"/>
  <c r="B196" i="23"/>
  <c r="W195" i="23"/>
  <c r="V195" i="23"/>
  <c r="U195" i="23"/>
  <c r="T195" i="23"/>
  <c r="S195" i="23"/>
  <c r="R195" i="23"/>
  <c r="Q195" i="23"/>
  <c r="P195" i="23"/>
  <c r="O195" i="23"/>
  <c r="N195" i="23"/>
  <c r="M195" i="23"/>
  <c r="L195" i="23"/>
  <c r="K195" i="23"/>
  <c r="J195" i="23"/>
  <c r="I195" i="23"/>
  <c r="H195" i="23"/>
  <c r="G195" i="23"/>
  <c r="F195" i="23"/>
  <c r="E195" i="23"/>
  <c r="D195" i="23"/>
  <c r="C195" i="23"/>
  <c r="B195" i="23"/>
  <c r="W191" i="23"/>
  <c r="V191" i="23"/>
  <c r="U191" i="23"/>
  <c r="T191" i="23"/>
  <c r="S191" i="23"/>
  <c r="R191" i="23"/>
  <c r="Q191" i="23"/>
  <c r="P191" i="23"/>
  <c r="O191" i="23"/>
  <c r="N191" i="23"/>
  <c r="M191" i="23"/>
  <c r="L191" i="23"/>
  <c r="K191" i="23"/>
  <c r="J191" i="23"/>
  <c r="I191" i="23"/>
  <c r="H191" i="23"/>
  <c r="G191" i="23"/>
  <c r="F191" i="23"/>
  <c r="E191" i="23"/>
  <c r="D191" i="23"/>
  <c r="C191" i="23"/>
  <c r="B191" i="23"/>
  <c r="W190" i="23"/>
  <c r="V190" i="23"/>
  <c r="U190" i="23"/>
  <c r="T190" i="23"/>
  <c r="S190" i="23"/>
  <c r="R190" i="23"/>
  <c r="Q190" i="23"/>
  <c r="P190" i="23"/>
  <c r="O190" i="23"/>
  <c r="N190" i="23"/>
  <c r="M190" i="23"/>
  <c r="L190" i="23"/>
  <c r="K190" i="23"/>
  <c r="J190" i="23"/>
  <c r="I190" i="23"/>
  <c r="H190" i="23"/>
  <c r="G190" i="23"/>
  <c r="F190" i="23"/>
  <c r="E190" i="23"/>
  <c r="D190" i="23"/>
  <c r="C190" i="23"/>
  <c r="B190" i="23"/>
  <c r="W189" i="23"/>
  <c r="V189" i="23"/>
  <c r="U189" i="23"/>
  <c r="T189" i="23"/>
  <c r="S189" i="23"/>
  <c r="R189" i="23"/>
  <c r="Q189" i="23"/>
  <c r="P189" i="23"/>
  <c r="O189" i="23"/>
  <c r="N189" i="23"/>
  <c r="M189" i="23"/>
  <c r="L189" i="23"/>
  <c r="K189" i="23"/>
  <c r="J189" i="23"/>
  <c r="I189" i="23"/>
  <c r="H189" i="23"/>
  <c r="G189" i="23"/>
  <c r="F189" i="23"/>
  <c r="E189" i="23"/>
  <c r="D189" i="23"/>
  <c r="C189" i="23"/>
  <c r="B189" i="23"/>
  <c r="W188" i="23"/>
  <c r="V188" i="23"/>
  <c r="U188" i="23"/>
  <c r="T188" i="23"/>
  <c r="S188" i="23"/>
  <c r="R188" i="23"/>
  <c r="Q188" i="23"/>
  <c r="P188" i="23"/>
  <c r="O188" i="23"/>
  <c r="N188" i="23"/>
  <c r="M188" i="23"/>
  <c r="L188" i="23"/>
  <c r="K188" i="23"/>
  <c r="J188" i="23"/>
  <c r="I188" i="23"/>
  <c r="H188" i="23"/>
  <c r="G188" i="23"/>
  <c r="F188" i="23"/>
  <c r="E188" i="23"/>
  <c r="D188" i="23"/>
  <c r="C188" i="23"/>
  <c r="B188" i="23"/>
  <c r="W187" i="23"/>
  <c r="V187" i="23"/>
  <c r="U187" i="23"/>
  <c r="T187" i="23"/>
  <c r="S187" i="23"/>
  <c r="R187" i="23"/>
  <c r="Q187" i="23"/>
  <c r="P187" i="23"/>
  <c r="O187" i="23"/>
  <c r="N187" i="23"/>
  <c r="M187" i="23"/>
  <c r="L187" i="23"/>
  <c r="K187" i="23"/>
  <c r="J187" i="23"/>
  <c r="I187" i="23"/>
  <c r="H187" i="23"/>
  <c r="G187" i="23"/>
  <c r="F187" i="23"/>
  <c r="E187" i="23"/>
  <c r="D187" i="23"/>
  <c r="C187" i="23"/>
  <c r="B187" i="23"/>
  <c r="W186" i="23"/>
  <c r="V186" i="23"/>
  <c r="U186" i="23"/>
  <c r="T186" i="23"/>
  <c r="S186" i="23"/>
  <c r="R186" i="23"/>
  <c r="Q186" i="23"/>
  <c r="P186" i="23"/>
  <c r="O186" i="23"/>
  <c r="N186" i="23"/>
  <c r="M186" i="23"/>
  <c r="L186" i="23"/>
  <c r="K186" i="23"/>
  <c r="J186" i="23"/>
  <c r="I186" i="23"/>
  <c r="H186" i="23"/>
  <c r="G186" i="23"/>
  <c r="F186" i="23"/>
  <c r="E186" i="23"/>
  <c r="D186" i="23"/>
  <c r="C186" i="23"/>
  <c r="B186" i="23"/>
  <c r="W185" i="23"/>
  <c r="V185" i="23"/>
  <c r="U185" i="23"/>
  <c r="T185" i="23"/>
  <c r="S185" i="23"/>
  <c r="R185" i="23"/>
  <c r="Q185" i="23"/>
  <c r="P185" i="23"/>
  <c r="O185" i="23"/>
  <c r="N185" i="23"/>
  <c r="M185" i="23"/>
  <c r="L185" i="23"/>
  <c r="K185" i="23"/>
  <c r="J185" i="23"/>
  <c r="I185" i="23"/>
  <c r="H185" i="23"/>
  <c r="G185" i="23"/>
  <c r="F185" i="23"/>
  <c r="E185" i="23"/>
  <c r="D185" i="23"/>
  <c r="C185" i="23"/>
  <c r="B185" i="23"/>
  <c r="W184" i="23"/>
  <c r="V184" i="23"/>
  <c r="U184" i="23"/>
  <c r="T184" i="23"/>
  <c r="S184" i="23"/>
  <c r="R184" i="23"/>
  <c r="Q184" i="23"/>
  <c r="P184" i="23"/>
  <c r="O184" i="23"/>
  <c r="N184" i="23"/>
  <c r="M184" i="23"/>
  <c r="L184" i="23"/>
  <c r="K184" i="23"/>
  <c r="J184" i="23"/>
  <c r="I184" i="23"/>
  <c r="H184" i="23"/>
  <c r="G184" i="23"/>
  <c r="F184" i="23"/>
  <c r="E184" i="23"/>
  <c r="D184" i="23"/>
  <c r="C184" i="23"/>
  <c r="B184" i="23"/>
  <c r="M183" i="23"/>
  <c r="W178" i="23"/>
  <c r="V178" i="23"/>
  <c r="U178" i="23"/>
  <c r="T178" i="23"/>
  <c r="S178" i="23"/>
  <c r="R178" i="23"/>
  <c r="Q178" i="23"/>
  <c r="P178" i="23"/>
  <c r="O178" i="23"/>
  <c r="N178" i="23"/>
  <c r="M178" i="23"/>
  <c r="L178" i="23"/>
  <c r="K178" i="23"/>
  <c r="J178" i="23"/>
  <c r="I178" i="23"/>
  <c r="H178" i="23"/>
  <c r="G178" i="23"/>
  <c r="F178" i="23"/>
  <c r="E178" i="23"/>
  <c r="D178" i="23"/>
  <c r="C178" i="23"/>
  <c r="B178" i="23"/>
  <c r="W177" i="23"/>
  <c r="V177" i="23"/>
  <c r="U177" i="23"/>
  <c r="T177" i="23"/>
  <c r="S177" i="23"/>
  <c r="R177" i="23"/>
  <c r="Q177" i="23"/>
  <c r="P177" i="23"/>
  <c r="O177" i="23"/>
  <c r="N177" i="23"/>
  <c r="M177" i="23"/>
  <c r="L177" i="23"/>
  <c r="K177" i="23"/>
  <c r="J177" i="23"/>
  <c r="I177" i="23"/>
  <c r="H177" i="23"/>
  <c r="G177" i="23"/>
  <c r="F177" i="23"/>
  <c r="E177" i="23"/>
  <c r="D177" i="23"/>
  <c r="C177" i="23"/>
  <c r="B177" i="23"/>
  <c r="W174" i="23"/>
  <c r="V174" i="23"/>
  <c r="U174" i="23"/>
  <c r="T174" i="23"/>
  <c r="S174" i="23"/>
  <c r="R174" i="23"/>
  <c r="Q174" i="23"/>
  <c r="P174" i="23"/>
  <c r="O174" i="23"/>
  <c r="N174" i="23"/>
  <c r="M174" i="23"/>
  <c r="L174" i="23"/>
  <c r="K174" i="23"/>
  <c r="J174" i="23"/>
  <c r="I174" i="23"/>
  <c r="H174" i="23"/>
  <c r="G174" i="23"/>
  <c r="F174" i="23"/>
  <c r="E174" i="23"/>
  <c r="D174" i="23"/>
  <c r="C174" i="23"/>
  <c r="B174" i="23"/>
  <c r="W173" i="23"/>
  <c r="V173" i="23"/>
  <c r="U173" i="23"/>
  <c r="T173" i="23"/>
  <c r="S173" i="23"/>
  <c r="R173" i="23"/>
  <c r="Q173" i="23"/>
  <c r="P173" i="23"/>
  <c r="O173" i="23"/>
  <c r="N173" i="23"/>
  <c r="M173" i="23"/>
  <c r="L173" i="23"/>
  <c r="K173" i="23"/>
  <c r="J173" i="23"/>
  <c r="I173" i="23"/>
  <c r="H173" i="23"/>
  <c r="G173" i="23"/>
  <c r="F173" i="23"/>
  <c r="E173" i="23"/>
  <c r="D173" i="23"/>
  <c r="C173" i="23"/>
  <c r="B173" i="23"/>
  <c r="W169" i="23"/>
  <c r="V169" i="23"/>
  <c r="U169" i="23"/>
  <c r="T169" i="23"/>
  <c r="S169" i="23"/>
  <c r="R169" i="23"/>
  <c r="Q169" i="23"/>
  <c r="P169" i="23"/>
  <c r="O169" i="23"/>
  <c r="N169" i="23"/>
  <c r="M169" i="23"/>
  <c r="L169" i="23"/>
  <c r="K169" i="23"/>
  <c r="J169" i="23"/>
  <c r="I169" i="23"/>
  <c r="H169" i="23"/>
  <c r="G169" i="23"/>
  <c r="F169" i="23"/>
  <c r="E169" i="23"/>
  <c r="D169" i="23"/>
  <c r="C169" i="23"/>
  <c r="B169" i="23"/>
  <c r="W168" i="23"/>
  <c r="V168" i="23"/>
  <c r="U168" i="23"/>
  <c r="T168" i="23"/>
  <c r="S168" i="23"/>
  <c r="R168" i="23"/>
  <c r="Q168" i="23"/>
  <c r="P168" i="23"/>
  <c r="O168" i="23"/>
  <c r="N168" i="23"/>
  <c r="M168" i="23"/>
  <c r="L168" i="23"/>
  <c r="K168" i="23"/>
  <c r="J168" i="23"/>
  <c r="I168" i="23"/>
  <c r="H168" i="23"/>
  <c r="G168" i="23"/>
  <c r="F168" i="23"/>
  <c r="E168" i="23"/>
  <c r="D168" i="23"/>
  <c r="C168" i="23"/>
  <c r="B168" i="23"/>
  <c r="W167" i="23"/>
  <c r="V167" i="23"/>
  <c r="U167" i="23"/>
  <c r="T167" i="23"/>
  <c r="S167" i="23"/>
  <c r="R167" i="23"/>
  <c r="Q167" i="23"/>
  <c r="P167" i="23"/>
  <c r="O167" i="23"/>
  <c r="N167" i="23"/>
  <c r="M167" i="23"/>
  <c r="L167" i="23"/>
  <c r="K167" i="23"/>
  <c r="J167" i="23"/>
  <c r="I167" i="23"/>
  <c r="H167" i="23"/>
  <c r="G167" i="23"/>
  <c r="F167" i="23"/>
  <c r="E167" i="23"/>
  <c r="D167" i="23"/>
  <c r="C167" i="23"/>
  <c r="B167" i="23"/>
  <c r="W166" i="23"/>
  <c r="V166" i="23"/>
  <c r="U166" i="23"/>
  <c r="T166" i="23"/>
  <c r="S166" i="23"/>
  <c r="R166" i="23"/>
  <c r="Q166" i="23"/>
  <c r="P166" i="23"/>
  <c r="O166" i="23"/>
  <c r="N166" i="23"/>
  <c r="M166" i="23"/>
  <c r="L166" i="23"/>
  <c r="K166" i="23"/>
  <c r="J166" i="23"/>
  <c r="I166" i="23"/>
  <c r="H166" i="23"/>
  <c r="G166" i="23"/>
  <c r="F166" i="23"/>
  <c r="E166" i="23"/>
  <c r="D166" i="23"/>
  <c r="C166" i="23"/>
  <c r="B166" i="23"/>
  <c r="W162" i="23"/>
  <c r="V162" i="23"/>
  <c r="U162" i="23"/>
  <c r="T162" i="23"/>
  <c r="S162" i="23"/>
  <c r="R162" i="23"/>
  <c r="Q162" i="23"/>
  <c r="P162" i="23"/>
  <c r="O162" i="23"/>
  <c r="N162" i="23"/>
  <c r="M162" i="23"/>
  <c r="L162" i="23"/>
  <c r="K162" i="23"/>
  <c r="J162" i="23"/>
  <c r="I162" i="23"/>
  <c r="H162" i="23"/>
  <c r="G162" i="23"/>
  <c r="F162" i="23"/>
  <c r="E162" i="23"/>
  <c r="D162" i="23"/>
  <c r="C162" i="23"/>
  <c r="B162" i="23"/>
  <c r="W159" i="23"/>
  <c r="V159" i="23"/>
  <c r="U159" i="23"/>
  <c r="T159" i="23"/>
  <c r="S159" i="23"/>
  <c r="R159" i="23"/>
  <c r="Q159" i="23"/>
  <c r="P159" i="23"/>
  <c r="O159" i="23"/>
  <c r="N159" i="23"/>
  <c r="M159" i="23"/>
  <c r="L159" i="23"/>
  <c r="K159" i="23"/>
  <c r="J159" i="23"/>
  <c r="I159" i="23"/>
  <c r="H159" i="23"/>
  <c r="G159" i="23"/>
  <c r="F159" i="23"/>
  <c r="E159" i="23"/>
  <c r="D159" i="23"/>
  <c r="C159" i="23"/>
  <c r="B159" i="23"/>
  <c r="W156" i="23"/>
  <c r="V156" i="23"/>
  <c r="U156" i="23"/>
  <c r="T156" i="23"/>
  <c r="S156" i="23"/>
  <c r="R156" i="23"/>
  <c r="Q156" i="23"/>
  <c r="P156" i="23"/>
  <c r="O156" i="23"/>
  <c r="N156" i="23"/>
  <c r="M156" i="23"/>
  <c r="L156" i="23"/>
  <c r="K156" i="23"/>
  <c r="J156" i="23"/>
  <c r="I156" i="23"/>
  <c r="H156" i="23"/>
  <c r="G156" i="23"/>
  <c r="F156" i="23"/>
  <c r="E156" i="23"/>
  <c r="D156" i="23"/>
  <c r="C156" i="23"/>
  <c r="B156" i="23"/>
  <c r="W152" i="23"/>
  <c r="V152" i="23"/>
  <c r="U152" i="23"/>
  <c r="T152" i="23"/>
  <c r="S152" i="23"/>
  <c r="R152" i="23"/>
  <c r="Q152" i="23"/>
  <c r="P152" i="23"/>
  <c r="O152" i="23"/>
  <c r="N152" i="23"/>
  <c r="M152" i="23"/>
  <c r="L152" i="23"/>
  <c r="K152" i="23"/>
  <c r="J152" i="23"/>
  <c r="I152" i="23"/>
  <c r="H152" i="23"/>
  <c r="G152" i="23"/>
  <c r="F152" i="23"/>
  <c r="E152" i="23"/>
  <c r="D152" i="23"/>
  <c r="C152" i="23"/>
  <c r="B152" i="23"/>
  <c r="W150" i="23"/>
  <c r="V150" i="23"/>
  <c r="U150" i="23"/>
  <c r="T150" i="23"/>
  <c r="S150" i="23"/>
  <c r="R150" i="23"/>
  <c r="Q150" i="23"/>
  <c r="P150" i="23"/>
  <c r="O150" i="23"/>
  <c r="N150" i="23"/>
  <c r="M150" i="23"/>
  <c r="L150" i="23"/>
  <c r="K150" i="23"/>
  <c r="J150" i="23"/>
  <c r="I150" i="23"/>
  <c r="H150" i="23"/>
  <c r="G150" i="23"/>
  <c r="F150" i="23"/>
  <c r="E150" i="23"/>
  <c r="D150" i="23"/>
  <c r="C150" i="23"/>
  <c r="B150" i="23"/>
  <c r="W149" i="23"/>
  <c r="V149" i="23"/>
  <c r="U149" i="23"/>
  <c r="T149" i="23"/>
  <c r="S149" i="23"/>
  <c r="R149" i="23"/>
  <c r="Q149" i="23"/>
  <c r="P149" i="23"/>
  <c r="O149" i="23"/>
  <c r="N149" i="23"/>
  <c r="M149" i="23"/>
  <c r="L149" i="23"/>
  <c r="K149" i="23"/>
  <c r="J149" i="23"/>
  <c r="I149" i="23"/>
  <c r="H149" i="23"/>
  <c r="G149" i="23"/>
  <c r="F149" i="23"/>
  <c r="E149" i="23"/>
  <c r="D149" i="23"/>
  <c r="C149" i="23"/>
  <c r="B149" i="23"/>
  <c r="W148" i="23"/>
  <c r="V148" i="23"/>
  <c r="U148" i="23"/>
  <c r="T148" i="23"/>
  <c r="S148" i="23"/>
  <c r="R148" i="23"/>
  <c r="Q148" i="23"/>
  <c r="P148" i="23"/>
  <c r="O148" i="23"/>
  <c r="N148" i="23"/>
  <c r="M148" i="23"/>
  <c r="L148" i="23"/>
  <c r="K148" i="23"/>
  <c r="J148" i="23"/>
  <c r="I148" i="23"/>
  <c r="H148" i="23"/>
  <c r="G148" i="23"/>
  <c r="F148" i="23"/>
  <c r="E148" i="23"/>
  <c r="D148" i="23"/>
  <c r="C148" i="23"/>
  <c r="B148" i="23"/>
  <c r="W147" i="23"/>
  <c r="V147" i="23"/>
  <c r="U147" i="23"/>
  <c r="T147" i="23"/>
  <c r="S147" i="23"/>
  <c r="R147" i="23"/>
  <c r="Q147" i="23"/>
  <c r="P147" i="23"/>
  <c r="O147" i="23"/>
  <c r="N147" i="23"/>
  <c r="M147" i="23"/>
  <c r="L147" i="23"/>
  <c r="K147" i="23"/>
  <c r="J147" i="23"/>
  <c r="I147" i="23"/>
  <c r="H147" i="23"/>
  <c r="G147" i="23"/>
  <c r="F147" i="23"/>
  <c r="E147" i="23"/>
  <c r="D147" i="23"/>
  <c r="C147" i="23"/>
  <c r="B147" i="23"/>
  <c r="W142" i="23"/>
  <c r="V142" i="23"/>
  <c r="U142" i="23"/>
  <c r="T142" i="23"/>
  <c r="S142" i="23"/>
  <c r="R142" i="23"/>
  <c r="Q142" i="23"/>
  <c r="P142" i="23"/>
  <c r="O142" i="23"/>
  <c r="N142" i="23"/>
  <c r="M142" i="23"/>
  <c r="L142" i="23"/>
  <c r="K142" i="23"/>
  <c r="J142" i="23"/>
  <c r="I142" i="23"/>
  <c r="H142" i="23"/>
  <c r="G142" i="23"/>
  <c r="F142" i="23"/>
  <c r="E142" i="23"/>
  <c r="D142" i="23"/>
  <c r="C142" i="23"/>
  <c r="B142" i="23"/>
  <c r="W138" i="23"/>
  <c r="V138" i="23"/>
  <c r="U138" i="23"/>
  <c r="T138" i="23"/>
  <c r="S138" i="23"/>
  <c r="R138" i="23"/>
  <c r="Q138" i="23"/>
  <c r="P138" i="23"/>
  <c r="O138" i="23"/>
  <c r="N138" i="23"/>
  <c r="M138" i="23"/>
  <c r="L138" i="23"/>
  <c r="K138" i="23"/>
  <c r="J138" i="23"/>
  <c r="I138" i="23"/>
  <c r="H138" i="23"/>
  <c r="G138" i="23"/>
  <c r="F138" i="23"/>
  <c r="E138" i="23"/>
  <c r="D138" i="23"/>
  <c r="C138" i="23"/>
  <c r="B138" i="23"/>
  <c r="W136" i="23"/>
  <c r="V136" i="23"/>
  <c r="U136" i="23"/>
  <c r="T136" i="23"/>
  <c r="S136" i="23"/>
  <c r="R136" i="23"/>
  <c r="Q136" i="23"/>
  <c r="P136" i="23"/>
  <c r="O136" i="23"/>
  <c r="N136" i="23"/>
  <c r="M136" i="23"/>
  <c r="L136" i="23"/>
  <c r="K136" i="23"/>
  <c r="J136" i="23"/>
  <c r="I136" i="23"/>
  <c r="H136" i="23"/>
  <c r="G136" i="23"/>
  <c r="F136" i="23"/>
  <c r="E136" i="23"/>
  <c r="D136" i="23"/>
  <c r="C136" i="23"/>
  <c r="B136" i="23"/>
  <c r="W135" i="23"/>
  <c r="V135" i="23"/>
  <c r="U135" i="23"/>
  <c r="T135" i="23"/>
  <c r="S135" i="23"/>
  <c r="R135" i="23"/>
  <c r="Q135" i="23"/>
  <c r="P135" i="23"/>
  <c r="O135" i="23"/>
  <c r="N135" i="23"/>
  <c r="M135" i="23"/>
  <c r="L135" i="23"/>
  <c r="K135" i="23"/>
  <c r="J135" i="23"/>
  <c r="I135" i="23"/>
  <c r="H135" i="23"/>
  <c r="G135" i="23"/>
  <c r="F135" i="23"/>
  <c r="E135" i="23"/>
  <c r="D135" i="23"/>
  <c r="C135" i="23"/>
  <c r="B135" i="23"/>
  <c r="W134" i="23"/>
  <c r="V134" i="23"/>
  <c r="U134" i="23"/>
  <c r="T134" i="23"/>
  <c r="S134" i="23"/>
  <c r="R134" i="23"/>
  <c r="Q134" i="23"/>
  <c r="P134" i="23"/>
  <c r="O134" i="23"/>
  <c r="N134" i="23"/>
  <c r="M134" i="23"/>
  <c r="L134" i="23"/>
  <c r="K134" i="23"/>
  <c r="J134" i="23"/>
  <c r="I134" i="23"/>
  <c r="H134" i="23"/>
  <c r="G134" i="23"/>
  <c r="F134" i="23"/>
  <c r="E134" i="23"/>
  <c r="D134" i="23"/>
  <c r="C134" i="23"/>
  <c r="B134" i="23"/>
  <c r="W133" i="23"/>
  <c r="V133" i="23"/>
  <c r="U133" i="23"/>
  <c r="T133" i="23"/>
  <c r="S133" i="23"/>
  <c r="R133" i="23"/>
  <c r="Q133" i="23"/>
  <c r="P133" i="23"/>
  <c r="O133" i="23"/>
  <c r="N133" i="23"/>
  <c r="M133" i="23"/>
  <c r="L133" i="23"/>
  <c r="K133" i="23"/>
  <c r="J133" i="23"/>
  <c r="I133" i="23"/>
  <c r="H133" i="23"/>
  <c r="G133" i="23"/>
  <c r="F133" i="23"/>
  <c r="E133" i="23"/>
  <c r="D133" i="23"/>
  <c r="C133" i="23"/>
  <c r="B133" i="23"/>
  <c r="W119" i="23"/>
  <c r="V119" i="23"/>
  <c r="V213" i="23" s="1"/>
  <c r="U119" i="23"/>
  <c r="T119" i="23"/>
  <c r="S119" i="23"/>
  <c r="S213" i="23" s="1"/>
  <c r="R119" i="23"/>
  <c r="R99" i="23" s="1"/>
  <c r="R62" i="20" s="1"/>
  <c r="R115" i="4" s="1"/>
  <c r="Q119" i="23"/>
  <c r="P119" i="23"/>
  <c r="P213" i="23" s="1"/>
  <c r="O119" i="23"/>
  <c r="O213" i="23" s="1"/>
  <c r="N119" i="23"/>
  <c r="M119" i="23"/>
  <c r="L119" i="23"/>
  <c r="L213" i="23" s="1"/>
  <c r="K119" i="23"/>
  <c r="K213" i="23" s="1"/>
  <c r="J119" i="23"/>
  <c r="J213" i="23" s="1"/>
  <c r="I119" i="23"/>
  <c r="H119" i="23"/>
  <c r="G119" i="23"/>
  <c r="G213" i="23" s="1"/>
  <c r="F119" i="23"/>
  <c r="F213" i="23" s="1"/>
  <c r="E119" i="23"/>
  <c r="D119" i="23"/>
  <c r="C119" i="23"/>
  <c r="C213" i="23" s="1"/>
  <c r="B119" i="23"/>
  <c r="W110" i="23"/>
  <c r="V110" i="23"/>
  <c r="V211" i="23" s="1"/>
  <c r="U110" i="23"/>
  <c r="U99" i="23" s="1"/>
  <c r="T110" i="23"/>
  <c r="S110" i="23"/>
  <c r="S99" i="23" s="1"/>
  <c r="R110" i="23"/>
  <c r="R211" i="23" s="1"/>
  <c r="Q110" i="23"/>
  <c r="Q211" i="23" s="1"/>
  <c r="P110" i="23"/>
  <c r="O110" i="23"/>
  <c r="O211" i="23" s="1"/>
  <c r="N110" i="23"/>
  <c r="M110" i="23"/>
  <c r="M99" i="23" s="1"/>
  <c r="L110" i="23"/>
  <c r="L211" i="23" s="1"/>
  <c r="K110" i="23"/>
  <c r="K99" i="23" s="1"/>
  <c r="K62" i="20" s="1"/>
  <c r="K115" i="4" s="1"/>
  <c r="J110" i="23"/>
  <c r="I110" i="23"/>
  <c r="I211" i="23" s="1"/>
  <c r="H110" i="23"/>
  <c r="H211" i="23" s="1"/>
  <c r="G110" i="23"/>
  <c r="F110" i="23"/>
  <c r="F211" i="23" s="1"/>
  <c r="E110" i="23"/>
  <c r="D110" i="23"/>
  <c r="C110" i="23"/>
  <c r="C211" i="23" s="1"/>
  <c r="B110" i="23"/>
  <c r="E99" i="23"/>
  <c r="E62" i="20" s="1"/>
  <c r="E115" i="4" s="1"/>
  <c r="W89" i="23"/>
  <c r="W203" i="23" s="1"/>
  <c r="V89" i="23"/>
  <c r="V203" i="23" s="1"/>
  <c r="U89" i="23"/>
  <c r="T89" i="23"/>
  <c r="T203" i="23" s="1"/>
  <c r="S89" i="23"/>
  <c r="R89" i="23"/>
  <c r="Q89" i="23"/>
  <c r="P89" i="23"/>
  <c r="P203" i="23" s="1"/>
  <c r="O89" i="23"/>
  <c r="O203" i="23" s="1"/>
  <c r="N89" i="23"/>
  <c r="N203" i="23" s="1"/>
  <c r="M89" i="23"/>
  <c r="M203" i="23" s="1"/>
  <c r="L89" i="23"/>
  <c r="K89" i="23"/>
  <c r="K203" i="23" s="1"/>
  <c r="J89" i="23"/>
  <c r="I89" i="23"/>
  <c r="H89" i="23"/>
  <c r="G89" i="23"/>
  <c r="G203" i="23" s="1"/>
  <c r="F89" i="23"/>
  <c r="F203" i="23" s="1"/>
  <c r="E89" i="23"/>
  <c r="E203" i="23" s="1"/>
  <c r="D89" i="23"/>
  <c r="D203" i="23" s="1"/>
  <c r="C89" i="23"/>
  <c r="B89" i="23"/>
  <c r="B203" i="23" s="1"/>
  <c r="W79" i="23"/>
  <c r="W202" i="23" s="1"/>
  <c r="V79" i="23"/>
  <c r="V202" i="23" s="1"/>
  <c r="U79" i="23"/>
  <c r="T79" i="23"/>
  <c r="T202" i="23" s="1"/>
  <c r="S79" i="23"/>
  <c r="R79" i="23"/>
  <c r="Q79" i="23"/>
  <c r="Q202" i="23" s="1"/>
  <c r="P79" i="23"/>
  <c r="P202" i="23" s="1"/>
  <c r="O79" i="23"/>
  <c r="O202" i="23" s="1"/>
  <c r="N79" i="23"/>
  <c r="N202" i="23" s="1"/>
  <c r="M79" i="23"/>
  <c r="L79" i="23"/>
  <c r="K79" i="23"/>
  <c r="J79" i="23"/>
  <c r="J48" i="23" s="1"/>
  <c r="I79" i="23"/>
  <c r="I202" i="23" s="1"/>
  <c r="H79" i="23"/>
  <c r="H202" i="23" s="1"/>
  <c r="G79" i="23"/>
  <c r="G202" i="23" s="1"/>
  <c r="F79" i="23"/>
  <c r="F202" i="23" s="1"/>
  <c r="E79" i="23"/>
  <c r="D79" i="23"/>
  <c r="D202" i="23" s="1"/>
  <c r="C79" i="23"/>
  <c r="B79" i="23"/>
  <c r="B202" i="23" s="1"/>
  <c r="W60" i="23"/>
  <c r="W201" i="23" s="1"/>
  <c r="V60" i="23"/>
  <c r="V201" i="23" s="1"/>
  <c r="U60" i="23"/>
  <c r="T60" i="23"/>
  <c r="T201" i="23" s="1"/>
  <c r="S60" i="23"/>
  <c r="S201" i="23" s="1"/>
  <c r="R60" i="23"/>
  <c r="R201" i="23" s="1"/>
  <c r="Q60" i="23"/>
  <c r="Q201" i="23" s="1"/>
  <c r="P60" i="23"/>
  <c r="P201" i="23" s="1"/>
  <c r="O60" i="23"/>
  <c r="O201" i="23" s="1"/>
  <c r="N60" i="23"/>
  <c r="N201" i="23" s="1"/>
  <c r="M60" i="23"/>
  <c r="L60" i="23"/>
  <c r="L201" i="23" s="1"/>
  <c r="K60" i="23"/>
  <c r="K201" i="23" s="1"/>
  <c r="J60" i="23"/>
  <c r="J201" i="23" s="1"/>
  <c r="I60" i="23"/>
  <c r="I201" i="23" s="1"/>
  <c r="H60" i="23"/>
  <c r="H201" i="23" s="1"/>
  <c r="G60" i="23"/>
  <c r="G201" i="23" s="1"/>
  <c r="F60" i="23"/>
  <c r="F201" i="23" s="1"/>
  <c r="E60" i="23"/>
  <c r="D60" i="23"/>
  <c r="D201" i="23" s="1"/>
  <c r="C60" i="23"/>
  <c r="C201" i="23" s="1"/>
  <c r="B60" i="23"/>
  <c r="B201" i="23" s="1"/>
  <c r="S48" i="23"/>
  <c r="S161" i="23" s="1"/>
  <c r="R48" i="23"/>
  <c r="R163" i="23" s="1"/>
  <c r="C48" i="23"/>
  <c r="W33" i="23"/>
  <c r="V33" i="23"/>
  <c r="V192" i="23" s="1"/>
  <c r="U33" i="23"/>
  <c r="U192" i="23" s="1"/>
  <c r="T33" i="23"/>
  <c r="T192" i="23" s="1"/>
  <c r="S33" i="23"/>
  <c r="S192" i="23" s="1"/>
  <c r="R33" i="23"/>
  <c r="R192" i="23" s="1"/>
  <c r="Q33" i="23"/>
  <c r="Q192" i="23" s="1"/>
  <c r="P33" i="23"/>
  <c r="P192" i="23" s="1"/>
  <c r="O33" i="23"/>
  <c r="N33" i="23"/>
  <c r="N192" i="23" s="1"/>
  <c r="M33" i="23"/>
  <c r="M192" i="23" s="1"/>
  <c r="L33" i="23"/>
  <c r="L192" i="23" s="1"/>
  <c r="K33" i="23"/>
  <c r="K192" i="23" s="1"/>
  <c r="J33" i="23"/>
  <c r="J192" i="23" s="1"/>
  <c r="I33" i="23"/>
  <c r="I192" i="23" s="1"/>
  <c r="H33" i="23"/>
  <c r="H192" i="23" s="1"/>
  <c r="G33" i="23"/>
  <c r="G5" i="23" s="1"/>
  <c r="F33" i="23"/>
  <c r="F192" i="23" s="1"/>
  <c r="E33" i="23"/>
  <c r="E192" i="23" s="1"/>
  <c r="D33" i="23"/>
  <c r="D192" i="23" s="1"/>
  <c r="C33" i="23"/>
  <c r="C192" i="23" s="1"/>
  <c r="B33" i="23"/>
  <c r="B192" i="23" s="1"/>
  <c r="W5" i="23"/>
  <c r="W137" i="23" s="1"/>
  <c r="V5" i="23"/>
  <c r="V139" i="23" s="1"/>
  <c r="U5" i="23"/>
  <c r="O5" i="23"/>
  <c r="O137" i="23" s="1"/>
  <c r="A1" i="23"/>
  <c r="W214" i="22"/>
  <c r="V214" i="22"/>
  <c r="U214" i="22"/>
  <c r="T214" i="22"/>
  <c r="S214" i="22"/>
  <c r="R214" i="22"/>
  <c r="Q214" i="22"/>
  <c r="P214" i="22"/>
  <c r="O214" i="22"/>
  <c r="N214" i="22"/>
  <c r="M214" i="22"/>
  <c r="L214" i="22"/>
  <c r="K214" i="22"/>
  <c r="J214" i="22"/>
  <c r="I214" i="22"/>
  <c r="H214" i="22"/>
  <c r="G214" i="22"/>
  <c r="F214" i="22"/>
  <c r="E214" i="22"/>
  <c r="D214" i="22"/>
  <c r="C214" i="22"/>
  <c r="B214" i="22"/>
  <c r="W212" i="22"/>
  <c r="V212" i="22"/>
  <c r="U212" i="22"/>
  <c r="T212" i="22"/>
  <c r="S212" i="22"/>
  <c r="R212" i="22"/>
  <c r="Q212" i="22"/>
  <c r="P212" i="22"/>
  <c r="O212" i="22"/>
  <c r="N212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W210" i="22"/>
  <c r="V210" i="22"/>
  <c r="U210" i="22"/>
  <c r="T210" i="22"/>
  <c r="S210" i="22"/>
  <c r="R210" i="22"/>
  <c r="Q210" i="22"/>
  <c r="P210" i="22"/>
  <c r="O210" i="22"/>
  <c r="N210" i="22"/>
  <c r="M210" i="22"/>
  <c r="L210" i="22"/>
  <c r="K210" i="22"/>
  <c r="J210" i="22"/>
  <c r="I210" i="22"/>
  <c r="H210" i="22"/>
  <c r="G210" i="22"/>
  <c r="F210" i="22"/>
  <c r="E210" i="22"/>
  <c r="D210" i="22"/>
  <c r="C210" i="22"/>
  <c r="B210" i="22"/>
  <c r="W209" i="22"/>
  <c r="V209" i="22"/>
  <c r="U209" i="22"/>
  <c r="T209" i="22"/>
  <c r="S209" i="22"/>
  <c r="R209" i="22"/>
  <c r="Q209" i="22"/>
  <c r="P209" i="22"/>
  <c r="O209" i="22"/>
  <c r="N209" i="22"/>
  <c r="M209" i="22"/>
  <c r="L209" i="22"/>
  <c r="K209" i="22"/>
  <c r="J209" i="22"/>
  <c r="I209" i="22"/>
  <c r="H209" i="22"/>
  <c r="G209" i="22"/>
  <c r="F209" i="22"/>
  <c r="E209" i="22"/>
  <c r="D209" i="22"/>
  <c r="C209" i="22"/>
  <c r="B209" i="22"/>
  <c r="W208" i="22"/>
  <c r="V208" i="22"/>
  <c r="U208" i="22"/>
  <c r="T208" i="22"/>
  <c r="S208" i="22"/>
  <c r="R208" i="22"/>
  <c r="Q208" i="22"/>
  <c r="P208" i="22"/>
  <c r="O208" i="22"/>
  <c r="N208" i="22"/>
  <c r="M208" i="22"/>
  <c r="L208" i="22"/>
  <c r="K208" i="22"/>
  <c r="J208" i="22"/>
  <c r="I208" i="22"/>
  <c r="H208" i="22"/>
  <c r="G208" i="22"/>
  <c r="F208" i="22"/>
  <c r="E208" i="22"/>
  <c r="D208" i="22"/>
  <c r="C208" i="22"/>
  <c r="B208" i="22"/>
  <c r="W207" i="22"/>
  <c r="V207" i="22"/>
  <c r="U207" i="22"/>
  <c r="T207" i="22"/>
  <c r="S207" i="22"/>
  <c r="R207" i="22"/>
  <c r="Q207" i="22"/>
  <c r="P207" i="22"/>
  <c r="O207" i="22"/>
  <c r="N207" i="22"/>
  <c r="M207" i="22"/>
  <c r="L207" i="22"/>
  <c r="K207" i="22"/>
  <c r="J207" i="22"/>
  <c r="I207" i="22"/>
  <c r="H207" i="22"/>
  <c r="G207" i="22"/>
  <c r="F207" i="22"/>
  <c r="E207" i="22"/>
  <c r="D207" i="22"/>
  <c r="C207" i="22"/>
  <c r="B207" i="22"/>
  <c r="W206" i="22"/>
  <c r="V206" i="22"/>
  <c r="U206" i="22"/>
  <c r="T206" i="22"/>
  <c r="S206" i="22"/>
  <c r="R206" i="22"/>
  <c r="Q206" i="22"/>
  <c r="P206" i="22"/>
  <c r="O206" i="22"/>
  <c r="N206" i="22"/>
  <c r="M206" i="22"/>
  <c r="L206" i="22"/>
  <c r="K206" i="22"/>
  <c r="J206" i="22"/>
  <c r="I206" i="22"/>
  <c r="H206" i="22"/>
  <c r="G206" i="22"/>
  <c r="F206" i="22"/>
  <c r="E206" i="22"/>
  <c r="D206" i="22"/>
  <c r="C206" i="22"/>
  <c r="B206" i="22"/>
  <c r="W205" i="22"/>
  <c r="V205" i="22"/>
  <c r="U205" i="22"/>
  <c r="T205" i="22"/>
  <c r="S205" i="22"/>
  <c r="R205" i="22"/>
  <c r="Q205" i="22"/>
  <c r="P205" i="22"/>
  <c r="O205" i="22"/>
  <c r="N205" i="22"/>
  <c r="M205" i="22"/>
  <c r="L205" i="22"/>
  <c r="K205" i="22"/>
  <c r="J205" i="22"/>
  <c r="I205" i="22"/>
  <c r="H205" i="22"/>
  <c r="G205" i="22"/>
  <c r="F205" i="22"/>
  <c r="E205" i="22"/>
  <c r="D205" i="22"/>
  <c r="C205" i="22"/>
  <c r="B205" i="22"/>
  <c r="W200" i="22"/>
  <c r="V200" i="22"/>
  <c r="U200" i="22"/>
  <c r="T200" i="22"/>
  <c r="S200" i="22"/>
  <c r="R200" i="22"/>
  <c r="Q200" i="22"/>
  <c r="P200" i="22"/>
  <c r="O200" i="22"/>
  <c r="N200" i="22"/>
  <c r="M200" i="22"/>
  <c r="L200" i="22"/>
  <c r="K200" i="22"/>
  <c r="J200" i="22"/>
  <c r="I200" i="22"/>
  <c r="H200" i="22"/>
  <c r="G200" i="22"/>
  <c r="F200" i="22"/>
  <c r="E200" i="22"/>
  <c r="D200" i="22"/>
  <c r="C200" i="22"/>
  <c r="B200" i="22"/>
  <c r="W199" i="22"/>
  <c r="V199" i="22"/>
  <c r="U199" i="22"/>
  <c r="T199" i="22"/>
  <c r="S199" i="22"/>
  <c r="R199" i="22"/>
  <c r="Q199" i="22"/>
  <c r="P199" i="22"/>
  <c r="O199" i="22"/>
  <c r="N199" i="22"/>
  <c r="M199" i="22"/>
  <c r="L199" i="22"/>
  <c r="K199" i="22"/>
  <c r="J199" i="22"/>
  <c r="I199" i="22"/>
  <c r="H199" i="22"/>
  <c r="G199" i="22"/>
  <c r="F199" i="22"/>
  <c r="E199" i="22"/>
  <c r="D199" i="22"/>
  <c r="C199" i="22"/>
  <c r="B199" i="22"/>
  <c r="W198" i="22"/>
  <c r="V198" i="22"/>
  <c r="U198" i="22"/>
  <c r="T198" i="22"/>
  <c r="S198" i="22"/>
  <c r="R198" i="22"/>
  <c r="Q198" i="22"/>
  <c r="P198" i="22"/>
  <c r="O198" i="22"/>
  <c r="N198" i="22"/>
  <c r="M198" i="22"/>
  <c r="L198" i="22"/>
  <c r="K198" i="22"/>
  <c r="J198" i="22"/>
  <c r="I198" i="22"/>
  <c r="H198" i="22"/>
  <c r="G198" i="22"/>
  <c r="F198" i="22"/>
  <c r="E198" i="22"/>
  <c r="D198" i="22"/>
  <c r="C198" i="22"/>
  <c r="B198" i="22"/>
  <c r="W197" i="22"/>
  <c r="V197" i="22"/>
  <c r="U197" i="22"/>
  <c r="T197" i="22"/>
  <c r="S197" i="22"/>
  <c r="R197" i="22"/>
  <c r="Q197" i="22"/>
  <c r="P197" i="22"/>
  <c r="O197" i="22"/>
  <c r="N197" i="22"/>
  <c r="M197" i="22"/>
  <c r="L197" i="22"/>
  <c r="K197" i="22"/>
  <c r="J197" i="22"/>
  <c r="I197" i="22"/>
  <c r="H197" i="22"/>
  <c r="G197" i="22"/>
  <c r="F197" i="22"/>
  <c r="E197" i="22"/>
  <c r="D197" i="22"/>
  <c r="C197" i="22"/>
  <c r="B197" i="22"/>
  <c r="W196" i="22"/>
  <c r="V196" i="22"/>
  <c r="U196" i="22"/>
  <c r="T196" i="22"/>
  <c r="S196" i="22"/>
  <c r="R196" i="22"/>
  <c r="Q196" i="22"/>
  <c r="P196" i="22"/>
  <c r="O196" i="22"/>
  <c r="N196" i="22"/>
  <c r="M196" i="22"/>
  <c r="L196" i="22"/>
  <c r="K196" i="22"/>
  <c r="J196" i="22"/>
  <c r="I196" i="22"/>
  <c r="H196" i="22"/>
  <c r="G196" i="22"/>
  <c r="F196" i="22"/>
  <c r="E196" i="22"/>
  <c r="D196" i="22"/>
  <c r="C196" i="22"/>
  <c r="B196" i="22"/>
  <c r="W195" i="22"/>
  <c r="V195" i="22"/>
  <c r="U195" i="22"/>
  <c r="T195" i="22"/>
  <c r="S195" i="22"/>
  <c r="R195" i="22"/>
  <c r="Q195" i="22"/>
  <c r="P195" i="22"/>
  <c r="O195" i="22"/>
  <c r="N195" i="22"/>
  <c r="M195" i="22"/>
  <c r="L195" i="22"/>
  <c r="K195" i="22"/>
  <c r="J195" i="22"/>
  <c r="I195" i="22"/>
  <c r="H195" i="22"/>
  <c r="G195" i="22"/>
  <c r="F195" i="22"/>
  <c r="E195" i="22"/>
  <c r="D195" i="22"/>
  <c r="C195" i="22"/>
  <c r="B195" i="22"/>
  <c r="W194" i="22"/>
  <c r="V194" i="22"/>
  <c r="U194" i="22"/>
  <c r="T194" i="22"/>
  <c r="S194" i="22"/>
  <c r="R194" i="22"/>
  <c r="Q194" i="22"/>
  <c r="P194" i="22"/>
  <c r="O194" i="22"/>
  <c r="N194" i="22"/>
  <c r="M194" i="22"/>
  <c r="L194" i="22"/>
  <c r="K194" i="22"/>
  <c r="J194" i="22"/>
  <c r="I194" i="22"/>
  <c r="H194" i="22"/>
  <c r="G194" i="22"/>
  <c r="F194" i="22"/>
  <c r="E194" i="22"/>
  <c r="D194" i="22"/>
  <c r="C194" i="22"/>
  <c r="B194" i="22"/>
  <c r="W191" i="22"/>
  <c r="V191" i="22"/>
  <c r="U191" i="22"/>
  <c r="T191" i="22"/>
  <c r="S191" i="22"/>
  <c r="R191" i="22"/>
  <c r="Q191" i="22"/>
  <c r="P191" i="22"/>
  <c r="O191" i="22"/>
  <c r="N191" i="22"/>
  <c r="M191" i="22"/>
  <c r="L191" i="22"/>
  <c r="K191" i="22"/>
  <c r="J191" i="22"/>
  <c r="I191" i="22"/>
  <c r="H191" i="22"/>
  <c r="G191" i="22"/>
  <c r="F191" i="22"/>
  <c r="E191" i="22"/>
  <c r="D191" i="22"/>
  <c r="C191" i="22"/>
  <c r="B191" i="22"/>
  <c r="W190" i="22"/>
  <c r="V190" i="22"/>
  <c r="U190" i="22"/>
  <c r="T190" i="22"/>
  <c r="S190" i="22"/>
  <c r="R190" i="22"/>
  <c r="Q190" i="22"/>
  <c r="P190" i="22"/>
  <c r="O190" i="22"/>
  <c r="N190" i="22"/>
  <c r="M190" i="22"/>
  <c r="L190" i="22"/>
  <c r="K190" i="22"/>
  <c r="J190" i="22"/>
  <c r="I190" i="22"/>
  <c r="H190" i="22"/>
  <c r="G190" i="22"/>
  <c r="F190" i="22"/>
  <c r="E190" i="22"/>
  <c r="D190" i="22"/>
  <c r="C190" i="22"/>
  <c r="B190" i="22"/>
  <c r="W189" i="22"/>
  <c r="V189" i="22"/>
  <c r="U189" i="22"/>
  <c r="T189" i="22"/>
  <c r="S189" i="22"/>
  <c r="R189" i="22"/>
  <c r="Q189" i="22"/>
  <c r="P189" i="22"/>
  <c r="O189" i="22"/>
  <c r="N189" i="22"/>
  <c r="M189" i="22"/>
  <c r="L189" i="22"/>
  <c r="K189" i="22"/>
  <c r="J189" i="22"/>
  <c r="I189" i="22"/>
  <c r="H189" i="22"/>
  <c r="G189" i="22"/>
  <c r="F189" i="22"/>
  <c r="E189" i="22"/>
  <c r="D189" i="22"/>
  <c r="C189" i="22"/>
  <c r="B189" i="22"/>
  <c r="W188" i="22"/>
  <c r="V188" i="22"/>
  <c r="U188" i="22"/>
  <c r="T188" i="22"/>
  <c r="S188" i="22"/>
  <c r="R188" i="22"/>
  <c r="Q188" i="22"/>
  <c r="P188" i="22"/>
  <c r="O188" i="22"/>
  <c r="N188" i="22"/>
  <c r="M188" i="22"/>
  <c r="L188" i="22"/>
  <c r="K188" i="22"/>
  <c r="J188" i="22"/>
  <c r="I188" i="22"/>
  <c r="H188" i="22"/>
  <c r="G188" i="22"/>
  <c r="F188" i="22"/>
  <c r="E188" i="22"/>
  <c r="D188" i="22"/>
  <c r="C188" i="22"/>
  <c r="B188" i="22"/>
  <c r="W187" i="22"/>
  <c r="V187" i="22"/>
  <c r="U187" i="22"/>
  <c r="T187" i="22"/>
  <c r="S187" i="22"/>
  <c r="R187" i="22"/>
  <c r="Q187" i="22"/>
  <c r="P187" i="22"/>
  <c r="O187" i="22"/>
  <c r="N187" i="22"/>
  <c r="M187" i="22"/>
  <c r="L187" i="22"/>
  <c r="K187" i="22"/>
  <c r="J187" i="22"/>
  <c r="I187" i="22"/>
  <c r="H187" i="22"/>
  <c r="G187" i="22"/>
  <c r="F187" i="22"/>
  <c r="E187" i="22"/>
  <c r="D187" i="22"/>
  <c r="C187" i="22"/>
  <c r="B187" i="22"/>
  <c r="W186" i="22"/>
  <c r="V186" i="22"/>
  <c r="U186" i="22"/>
  <c r="T186" i="22"/>
  <c r="S186" i="22"/>
  <c r="R186" i="22"/>
  <c r="Q186" i="22"/>
  <c r="P186" i="22"/>
  <c r="O186" i="22"/>
  <c r="N186" i="22"/>
  <c r="M186" i="22"/>
  <c r="L186" i="22"/>
  <c r="K186" i="22"/>
  <c r="J186" i="22"/>
  <c r="I186" i="22"/>
  <c r="H186" i="22"/>
  <c r="G186" i="22"/>
  <c r="F186" i="22"/>
  <c r="E186" i="22"/>
  <c r="D186" i="22"/>
  <c r="C186" i="22"/>
  <c r="B186" i="22"/>
  <c r="W185" i="22"/>
  <c r="V185" i="22"/>
  <c r="U185" i="22"/>
  <c r="T185" i="22"/>
  <c r="S185" i="22"/>
  <c r="R185" i="22"/>
  <c r="Q185" i="22"/>
  <c r="P185" i="22"/>
  <c r="O185" i="22"/>
  <c r="N185" i="22"/>
  <c r="M185" i="22"/>
  <c r="L185" i="22"/>
  <c r="K185" i="22"/>
  <c r="J185" i="22"/>
  <c r="I185" i="22"/>
  <c r="H185" i="22"/>
  <c r="G185" i="22"/>
  <c r="F185" i="22"/>
  <c r="E185" i="22"/>
  <c r="D185" i="22"/>
  <c r="C185" i="22"/>
  <c r="B185" i="22"/>
  <c r="W184" i="22"/>
  <c r="V184" i="22"/>
  <c r="U184" i="22"/>
  <c r="T184" i="22"/>
  <c r="S184" i="22"/>
  <c r="R184" i="22"/>
  <c r="Q184" i="22"/>
  <c r="P184" i="22"/>
  <c r="O184" i="22"/>
  <c r="N184" i="22"/>
  <c r="M184" i="22"/>
  <c r="L184" i="22"/>
  <c r="K184" i="22"/>
  <c r="J184" i="22"/>
  <c r="I184" i="22"/>
  <c r="H184" i="22"/>
  <c r="G184" i="22"/>
  <c r="F184" i="22"/>
  <c r="E184" i="22"/>
  <c r="D184" i="22"/>
  <c r="C184" i="22"/>
  <c r="B184" i="22"/>
  <c r="W183" i="22"/>
  <c r="V183" i="22"/>
  <c r="U183" i="22"/>
  <c r="T183" i="22"/>
  <c r="S183" i="22"/>
  <c r="R183" i="22"/>
  <c r="Q183" i="22"/>
  <c r="P183" i="22"/>
  <c r="O183" i="22"/>
  <c r="N183" i="22"/>
  <c r="M183" i="22"/>
  <c r="L183" i="22"/>
  <c r="K183" i="22"/>
  <c r="J183" i="22"/>
  <c r="I183" i="22"/>
  <c r="H183" i="22"/>
  <c r="G183" i="22"/>
  <c r="F183" i="22"/>
  <c r="E183" i="22"/>
  <c r="D183" i="22"/>
  <c r="C183" i="22"/>
  <c r="B183" i="22"/>
  <c r="W178" i="22"/>
  <c r="V178" i="22"/>
  <c r="U178" i="22"/>
  <c r="T178" i="22"/>
  <c r="S178" i="22"/>
  <c r="R178" i="22"/>
  <c r="Q178" i="22"/>
  <c r="P178" i="22"/>
  <c r="O178" i="22"/>
  <c r="N178" i="22"/>
  <c r="M178" i="22"/>
  <c r="L178" i="22"/>
  <c r="K178" i="22"/>
  <c r="J178" i="22"/>
  <c r="I178" i="22"/>
  <c r="H178" i="22"/>
  <c r="G178" i="22"/>
  <c r="F178" i="22"/>
  <c r="E178" i="22"/>
  <c r="D178" i="22"/>
  <c r="C178" i="22"/>
  <c r="B178" i="22"/>
  <c r="W177" i="22"/>
  <c r="V177" i="22"/>
  <c r="U177" i="22"/>
  <c r="T177" i="22"/>
  <c r="S177" i="22"/>
  <c r="R177" i="22"/>
  <c r="Q177" i="22"/>
  <c r="P177" i="22"/>
  <c r="O177" i="22"/>
  <c r="N177" i="22"/>
  <c r="M177" i="22"/>
  <c r="L177" i="22"/>
  <c r="K177" i="22"/>
  <c r="J177" i="22"/>
  <c r="I177" i="22"/>
  <c r="H177" i="22"/>
  <c r="G177" i="22"/>
  <c r="F177" i="22"/>
  <c r="E177" i="22"/>
  <c r="D177" i="22"/>
  <c r="C177" i="22"/>
  <c r="B177" i="22"/>
  <c r="W176" i="22"/>
  <c r="V176" i="22"/>
  <c r="U176" i="22"/>
  <c r="T176" i="22"/>
  <c r="S176" i="22"/>
  <c r="R176" i="22"/>
  <c r="Q176" i="22"/>
  <c r="P176" i="22"/>
  <c r="O176" i="22"/>
  <c r="N176" i="22"/>
  <c r="M176" i="22"/>
  <c r="L176" i="22"/>
  <c r="K176" i="22"/>
  <c r="J176" i="22"/>
  <c r="I176" i="22"/>
  <c r="H176" i="22"/>
  <c r="G176" i="22"/>
  <c r="F176" i="22"/>
  <c r="E176" i="22"/>
  <c r="D176" i="22"/>
  <c r="C176" i="22"/>
  <c r="B176" i="22"/>
  <c r="W174" i="22"/>
  <c r="V174" i="22"/>
  <c r="U174" i="22"/>
  <c r="T174" i="22"/>
  <c r="S174" i="22"/>
  <c r="R174" i="22"/>
  <c r="Q174" i="22"/>
  <c r="P174" i="22"/>
  <c r="O174" i="22"/>
  <c r="N174" i="22"/>
  <c r="M174" i="22"/>
  <c r="L174" i="22"/>
  <c r="K174" i="22"/>
  <c r="J174" i="22"/>
  <c r="I174" i="22"/>
  <c r="H174" i="22"/>
  <c r="G174" i="22"/>
  <c r="F174" i="22"/>
  <c r="E174" i="22"/>
  <c r="D174" i="22"/>
  <c r="C174" i="22"/>
  <c r="B174" i="22"/>
  <c r="W173" i="22"/>
  <c r="V173" i="22"/>
  <c r="U173" i="22"/>
  <c r="T173" i="22"/>
  <c r="S173" i="22"/>
  <c r="R173" i="22"/>
  <c r="Q173" i="22"/>
  <c r="P173" i="22"/>
  <c r="O173" i="22"/>
  <c r="N173" i="22"/>
  <c r="M173" i="22"/>
  <c r="L173" i="22"/>
  <c r="K173" i="22"/>
  <c r="J173" i="22"/>
  <c r="I173" i="22"/>
  <c r="H173" i="22"/>
  <c r="G173" i="22"/>
  <c r="F173" i="22"/>
  <c r="E173" i="22"/>
  <c r="D173" i="22"/>
  <c r="C173" i="22"/>
  <c r="B173" i="22"/>
  <c r="W172" i="22"/>
  <c r="V172" i="22"/>
  <c r="U172" i="22"/>
  <c r="T172" i="22"/>
  <c r="S172" i="22"/>
  <c r="R172" i="22"/>
  <c r="Q172" i="22"/>
  <c r="P172" i="22"/>
  <c r="O172" i="22"/>
  <c r="N172" i="22"/>
  <c r="M172" i="22"/>
  <c r="L172" i="22"/>
  <c r="K172" i="22"/>
  <c r="J172" i="22"/>
  <c r="I172" i="22"/>
  <c r="H172" i="22"/>
  <c r="G172" i="22"/>
  <c r="F172" i="22"/>
  <c r="E172" i="22"/>
  <c r="D172" i="22"/>
  <c r="C172" i="22"/>
  <c r="B172" i="22"/>
  <c r="L171" i="22"/>
  <c r="D171" i="22"/>
  <c r="W170" i="22"/>
  <c r="W165" i="22" s="1"/>
  <c r="V170" i="22"/>
  <c r="U170" i="22"/>
  <c r="T170" i="22"/>
  <c r="S170" i="22"/>
  <c r="R170" i="22"/>
  <c r="Q170" i="22"/>
  <c r="P170" i="22"/>
  <c r="O170" i="22"/>
  <c r="N170" i="22"/>
  <c r="M170" i="22"/>
  <c r="L170" i="22"/>
  <c r="K170" i="22"/>
  <c r="J170" i="22"/>
  <c r="I170" i="22"/>
  <c r="H170" i="22"/>
  <c r="G170" i="22"/>
  <c r="F170" i="22"/>
  <c r="E170" i="22"/>
  <c r="D170" i="22"/>
  <c r="C170" i="22"/>
  <c r="B170" i="22"/>
  <c r="W169" i="22"/>
  <c r="V169" i="22"/>
  <c r="U169" i="22"/>
  <c r="T169" i="22"/>
  <c r="S169" i="22"/>
  <c r="R169" i="22"/>
  <c r="Q169" i="22"/>
  <c r="P169" i="22"/>
  <c r="O169" i="22"/>
  <c r="N169" i="22"/>
  <c r="M169" i="22"/>
  <c r="L169" i="22"/>
  <c r="K169" i="22"/>
  <c r="J169" i="22"/>
  <c r="I169" i="22"/>
  <c r="H169" i="22"/>
  <c r="G169" i="22"/>
  <c r="F169" i="22"/>
  <c r="E169" i="22"/>
  <c r="D169" i="22"/>
  <c r="C169" i="22"/>
  <c r="B169" i="22"/>
  <c r="W168" i="22"/>
  <c r="V168" i="22"/>
  <c r="U168" i="22"/>
  <c r="T168" i="22"/>
  <c r="S168" i="22"/>
  <c r="R168" i="22"/>
  <c r="Q168" i="22"/>
  <c r="P168" i="22"/>
  <c r="O168" i="22"/>
  <c r="N168" i="22"/>
  <c r="M168" i="22"/>
  <c r="L168" i="22"/>
  <c r="K168" i="22"/>
  <c r="J168" i="22"/>
  <c r="I168" i="22"/>
  <c r="H168" i="22"/>
  <c r="G168" i="22"/>
  <c r="F168" i="22"/>
  <c r="E168" i="22"/>
  <c r="D168" i="22"/>
  <c r="C168" i="22"/>
  <c r="B168" i="22"/>
  <c r="W167" i="22"/>
  <c r="V167" i="22"/>
  <c r="U167" i="22"/>
  <c r="T167" i="22"/>
  <c r="S167" i="22"/>
  <c r="R167" i="22"/>
  <c r="Q167" i="22"/>
  <c r="P167" i="22"/>
  <c r="O167" i="22"/>
  <c r="N167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W166" i="22"/>
  <c r="V166" i="22"/>
  <c r="U166" i="22"/>
  <c r="T166" i="22"/>
  <c r="S166" i="22"/>
  <c r="R166" i="22"/>
  <c r="Q166" i="22"/>
  <c r="P166" i="22"/>
  <c r="O166" i="22"/>
  <c r="N166" i="22"/>
  <c r="M166" i="22"/>
  <c r="L166" i="22"/>
  <c r="K166" i="22"/>
  <c r="K165" i="22" s="1"/>
  <c r="J166" i="22"/>
  <c r="I166" i="22"/>
  <c r="H166" i="22"/>
  <c r="G166" i="22"/>
  <c r="G165" i="22" s="1"/>
  <c r="F166" i="22"/>
  <c r="E166" i="22"/>
  <c r="D166" i="22"/>
  <c r="C166" i="22"/>
  <c r="C165" i="22" s="1"/>
  <c r="B166" i="22"/>
  <c r="S165" i="22"/>
  <c r="O165" i="22"/>
  <c r="W162" i="22"/>
  <c r="V162" i="22"/>
  <c r="U162" i="22"/>
  <c r="T162" i="22"/>
  <c r="S162" i="22"/>
  <c r="R162" i="22"/>
  <c r="Q162" i="22"/>
  <c r="P162" i="22"/>
  <c r="O162" i="22"/>
  <c r="N162" i="22"/>
  <c r="M162" i="22"/>
  <c r="L162" i="22"/>
  <c r="K162" i="22"/>
  <c r="J162" i="22"/>
  <c r="I162" i="22"/>
  <c r="H162" i="22"/>
  <c r="G162" i="22"/>
  <c r="F162" i="22"/>
  <c r="E162" i="22"/>
  <c r="D162" i="22"/>
  <c r="C162" i="22"/>
  <c r="B162" i="22"/>
  <c r="W161" i="22"/>
  <c r="V161" i="22"/>
  <c r="U161" i="22"/>
  <c r="T161" i="22"/>
  <c r="S161" i="22"/>
  <c r="R161" i="22"/>
  <c r="Q161" i="22"/>
  <c r="P161" i="22"/>
  <c r="O161" i="22"/>
  <c r="N161" i="22"/>
  <c r="M161" i="22"/>
  <c r="L161" i="22"/>
  <c r="K161" i="22"/>
  <c r="J161" i="22"/>
  <c r="I161" i="22"/>
  <c r="H161" i="22"/>
  <c r="G161" i="22"/>
  <c r="F161" i="22"/>
  <c r="E161" i="22"/>
  <c r="D161" i="22"/>
  <c r="C161" i="22"/>
  <c r="B161" i="22"/>
  <c r="J160" i="22"/>
  <c r="W159" i="22"/>
  <c r="V159" i="22"/>
  <c r="U159" i="22"/>
  <c r="T159" i="22"/>
  <c r="S159" i="22"/>
  <c r="R159" i="22"/>
  <c r="Q159" i="22"/>
  <c r="P159" i="22"/>
  <c r="O159" i="22"/>
  <c r="N159" i="22"/>
  <c r="M159" i="22"/>
  <c r="L159" i="22"/>
  <c r="K159" i="22"/>
  <c r="J159" i="22"/>
  <c r="I159" i="22"/>
  <c r="H159" i="22"/>
  <c r="G159" i="22"/>
  <c r="F159" i="22"/>
  <c r="E159" i="22"/>
  <c r="D159" i="22"/>
  <c r="C159" i="22"/>
  <c r="B159" i="22"/>
  <c r="W158" i="22"/>
  <c r="V158" i="22"/>
  <c r="U158" i="22"/>
  <c r="T158" i="22"/>
  <c r="S158" i="22"/>
  <c r="R158" i="22"/>
  <c r="Q158" i="22"/>
  <c r="P158" i="22"/>
  <c r="O158" i="22"/>
  <c r="N158" i="22"/>
  <c r="M158" i="22"/>
  <c r="L158" i="22"/>
  <c r="K158" i="22"/>
  <c r="J158" i="22"/>
  <c r="I158" i="22"/>
  <c r="H158" i="22"/>
  <c r="G158" i="22"/>
  <c r="F158" i="22"/>
  <c r="E158" i="22"/>
  <c r="D158" i="22"/>
  <c r="C158" i="22"/>
  <c r="B158" i="22"/>
  <c r="D157" i="22"/>
  <c r="W156" i="22"/>
  <c r="V156" i="22"/>
  <c r="U156" i="22"/>
  <c r="T156" i="22"/>
  <c r="S156" i="22"/>
  <c r="R156" i="22"/>
  <c r="Q156" i="22"/>
  <c r="P156" i="22"/>
  <c r="O156" i="22"/>
  <c r="N156" i="22"/>
  <c r="M156" i="22"/>
  <c r="L156" i="22"/>
  <c r="K156" i="22"/>
  <c r="J156" i="22"/>
  <c r="I156" i="22"/>
  <c r="H156" i="22"/>
  <c r="G156" i="22"/>
  <c r="F156" i="22"/>
  <c r="E156" i="22"/>
  <c r="D156" i="22"/>
  <c r="C156" i="22"/>
  <c r="B156" i="22"/>
  <c r="W155" i="22"/>
  <c r="V155" i="22"/>
  <c r="U155" i="22"/>
  <c r="T155" i="22"/>
  <c r="S155" i="22"/>
  <c r="R155" i="22"/>
  <c r="Q155" i="22"/>
  <c r="P155" i="22"/>
  <c r="O155" i="22"/>
  <c r="N155" i="22"/>
  <c r="M155" i="22"/>
  <c r="L155" i="22"/>
  <c r="K155" i="22"/>
  <c r="J155" i="22"/>
  <c r="I155" i="22"/>
  <c r="H155" i="22"/>
  <c r="G155" i="22"/>
  <c r="F155" i="22"/>
  <c r="E155" i="22"/>
  <c r="D155" i="22"/>
  <c r="C155" i="22"/>
  <c r="B155" i="22"/>
  <c r="W154" i="22"/>
  <c r="V154" i="22"/>
  <c r="U154" i="22"/>
  <c r="T154" i="22"/>
  <c r="S154" i="22"/>
  <c r="R154" i="22"/>
  <c r="Q154" i="22"/>
  <c r="P154" i="22"/>
  <c r="O154" i="22"/>
  <c r="N154" i="22"/>
  <c r="M154" i="22"/>
  <c r="L154" i="22"/>
  <c r="K154" i="22"/>
  <c r="J154" i="22"/>
  <c r="I154" i="22"/>
  <c r="H154" i="22"/>
  <c r="G154" i="22"/>
  <c r="F154" i="22"/>
  <c r="E154" i="22"/>
  <c r="D154" i="22"/>
  <c r="C154" i="22"/>
  <c r="B154" i="22"/>
  <c r="W152" i="22"/>
  <c r="V152" i="22"/>
  <c r="U152" i="22"/>
  <c r="T152" i="22"/>
  <c r="S152" i="22"/>
  <c r="R152" i="22"/>
  <c r="Q152" i="22"/>
  <c r="P152" i="22"/>
  <c r="O152" i="22"/>
  <c r="N152" i="22"/>
  <c r="M152" i="22"/>
  <c r="L152" i="22"/>
  <c r="K152" i="22"/>
  <c r="J152" i="22"/>
  <c r="I152" i="22"/>
  <c r="H152" i="22"/>
  <c r="G152" i="22"/>
  <c r="F152" i="22"/>
  <c r="E152" i="22"/>
  <c r="D152" i="22"/>
  <c r="C152" i="22"/>
  <c r="B152" i="22"/>
  <c r="W151" i="22"/>
  <c r="V151" i="22"/>
  <c r="U151" i="22"/>
  <c r="T151" i="22"/>
  <c r="S151" i="22"/>
  <c r="R151" i="22"/>
  <c r="Q151" i="22"/>
  <c r="P151" i="22"/>
  <c r="O151" i="22"/>
  <c r="N151" i="22"/>
  <c r="M151" i="22"/>
  <c r="L151" i="22"/>
  <c r="K151" i="22"/>
  <c r="J151" i="22"/>
  <c r="I151" i="22"/>
  <c r="H151" i="22"/>
  <c r="G151" i="22"/>
  <c r="F151" i="22"/>
  <c r="E151" i="22"/>
  <c r="D151" i="22"/>
  <c r="C151" i="22"/>
  <c r="B151" i="22"/>
  <c r="W150" i="22"/>
  <c r="V150" i="22"/>
  <c r="U150" i="22"/>
  <c r="T150" i="22"/>
  <c r="S150" i="22"/>
  <c r="R150" i="22"/>
  <c r="Q150" i="22"/>
  <c r="P150" i="22"/>
  <c r="O150" i="22"/>
  <c r="N150" i="22"/>
  <c r="M150" i="22"/>
  <c r="L150" i="22"/>
  <c r="K150" i="22"/>
  <c r="J150" i="22"/>
  <c r="I150" i="22"/>
  <c r="I146" i="22" s="1"/>
  <c r="H150" i="22"/>
  <c r="G150" i="22"/>
  <c r="F150" i="22"/>
  <c r="E150" i="22"/>
  <c r="D150" i="22"/>
  <c r="C150" i="22"/>
  <c r="B150" i="22"/>
  <c r="W149" i="22"/>
  <c r="V149" i="22"/>
  <c r="U149" i="22"/>
  <c r="T149" i="22"/>
  <c r="S149" i="22"/>
  <c r="R149" i="22"/>
  <c r="Q149" i="22"/>
  <c r="P149" i="22"/>
  <c r="O149" i="22"/>
  <c r="N149" i="22"/>
  <c r="M149" i="22"/>
  <c r="L149" i="22"/>
  <c r="K149" i="22"/>
  <c r="J149" i="22"/>
  <c r="I149" i="22"/>
  <c r="H149" i="22"/>
  <c r="G149" i="22"/>
  <c r="F149" i="22"/>
  <c r="E149" i="22"/>
  <c r="E146" i="22" s="1"/>
  <c r="D149" i="22"/>
  <c r="C149" i="22"/>
  <c r="B149" i="22"/>
  <c r="W148" i="22"/>
  <c r="V148" i="22"/>
  <c r="U148" i="22"/>
  <c r="T148" i="22"/>
  <c r="S148" i="22"/>
  <c r="R148" i="22"/>
  <c r="Q148" i="22"/>
  <c r="P148" i="22"/>
  <c r="O148" i="22"/>
  <c r="N148" i="22"/>
  <c r="M148" i="22"/>
  <c r="M146" i="22" s="1"/>
  <c r="L148" i="22"/>
  <c r="K148" i="22"/>
  <c r="J148" i="22"/>
  <c r="I148" i="22"/>
  <c r="H148" i="22"/>
  <c r="G148" i="22"/>
  <c r="F148" i="22"/>
  <c r="E148" i="22"/>
  <c r="D148" i="22"/>
  <c r="C148" i="22"/>
  <c r="B148" i="22"/>
  <c r="W147" i="22"/>
  <c r="V147" i="22"/>
  <c r="U147" i="22"/>
  <c r="U146" i="22" s="1"/>
  <c r="T147" i="22"/>
  <c r="S147" i="22"/>
  <c r="R147" i="22"/>
  <c r="Q147" i="22"/>
  <c r="Q146" i="22" s="1"/>
  <c r="P147" i="22"/>
  <c r="O147" i="22"/>
  <c r="N147" i="22"/>
  <c r="M147" i="22"/>
  <c r="L147" i="22"/>
  <c r="K147" i="22"/>
  <c r="J147" i="22"/>
  <c r="I147" i="22"/>
  <c r="H147" i="22"/>
  <c r="G147" i="22"/>
  <c r="F147" i="22"/>
  <c r="E147" i="22"/>
  <c r="D147" i="22"/>
  <c r="C147" i="22"/>
  <c r="B147" i="22"/>
  <c r="W143" i="22"/>
  <c r="V143" i="22"/>
  <c r="U143" i="22"/>
  <c r="T143" i="22"/>
  <c r="S143" i="22"/>
  <c r="R143" i="22"/>
  <c r="Q143" i="22"/>
  <c r="P143" i="22"/>
  <c r="O143" i="22"/>
  <c r="N143" i="22"/>
  <c r="M143" i="22"/>
  <c r="L143" i="22"/>
  <c r="K143" i="22"/>
  <c r="J143" i="22"/>
  <c r="I143" i="22"/>
  <c r="H143" i="22"/>
  <c r="G143" i="22"/>
  <c r="F143" i="22"/>
  <c r="E143" i="22"/>
  <c r="D143" i="22"/>
  <c r="C143" i="22"/>
  <c r="B143" i="22"/>
  <c r="W142" i="22"/>
  <c r="V142" i="22"/>
  <c r="U142" i="22"/>
  <c r="T142" i="22"/>
  <c r="S142" i="22"/>
  <c r="R142" i="22"/>
  <c r="Q142" i="22"/>
  <c r="P142" i="22"/>
  <c r="O142" i="22"/>
  <c r="N142" i="22"/>
  <c r="M142" i="22"/>
  <c r="L142" i="22"/>
  <c r="K142" i="22"/>
  <c r="J142" i="22"/>
  <c r="I142" i="22"/>
  <c r="H142" i="22"/>
  <c r="G142" i="22"/>
  <c r="F142" i="22"/>
  <c r="E142" i="22"/>
  <c r="D142" i="22"/>
  <c r="C142" i="22"/>
  <c r="B142" i="22"/>
  <c r="Q141" i="22"/>
  <c r="P141" i="22"/>
  <c r="O141" i="22"/>
  <c r="I141" i="22"/>
  <c r="G141" i="22"/>
  <c r="W140" i="22"/>
  <c r="V140" i="22"/>
  <c r="U140" i="22"/>
  <c r="T140" i="22"/>
  <c r="S140" i="22"/>
  <c r="R140" i="22"/>
  <c r="Q140" i="22"/>
  <c r="P140" i="22"/>
  <c r="O140" i="22"/>
  <c r="N140" i="22"/>
  <c r="M140" i="22"/>
  <c r="L140" i="22"/>
  <c r="K140" i="22"/>
  <c r="J140" i="22"/>
  <c r="I140" i="22"/>
  <c r="H140" i="22"/>
  <c r="G140" i="22"/>
  <c r="F140" i="22"/>
  <c r="E140" i="22"/>
  <c r="D140" i="22"/>
  <c r="C140" i="22"/>
  <c r="B140" i="22"/>
  <c r="W139" i="22"/>
  <c r="V139" i="22"/>
  <c r="U139" i="22"/>
  <c r="T139" i="22"/>
  <c r="S139" i="22"/>
  <c r="R139" i="22"/>
  <c r="Q139" i="22"/>
  <c r="P139" i="22"/>
  <c r="O139" i="22"/>
  <c r="N139" i="22"/>
  <c r="M139" i="22"/>
  <c r="L139" i="22"/>
  <c r="K139" i="22"/>
  <c r="J139" i="22"/>
  <c r="I139" i="22"/>
  <c r="H139" i="22"/>
  <c r="G139" i="22"/>
  <c r="F139" i="22"/>
  <c r="E139" i="22"/>
  <c r="D139" i="22"/>
  <c r="C139" i="22"/>
  <c r="B139" i="22"/>
  <c r="W138" i="22"/>
  <c r="V138" i="22"/>
  <c r="U138" i="22"/>
  <c r="T138" i="22"/>
  <c r="S138" i="22"/>
  <c r="R138" i="22"/>
  <c r="Q138" i="22"/>
  <c r="P138" i="22"/>
  <c r="O138" i="22"/>
  <c r="N138" i="22"/>
  <c r="M138" i="22"/>
  <c r="L138" i="22"/>
  <c r="K138" i="22"/>
  <c r="J138" i="22"/>
  <c r="I138" i="22"/>
  <c r="H138" i="22"/>
  <c r="G138" i="22"/>
  <c r="F138" i="22"/>
  <c r="E138" i="22"/>
  <c r="D138" i="22"/>
  <c r="C138" i="22"/>
  <c r="B138" i="22"/>
  <c r="W137" i="22"/>
  <c r="V137" i="22"/>
  <c r="V132" i="22" s="1"/>
  <c r="U137" i="22"/>
  <c r="T137" i="22"/>
  <c r="S137" i="22"/>
  <c r="R137" i="22"/>
  <c r="Q137" i="22"/>
  <c r="P137" i="22"/>
  <c r="O137" i="22"/>
  <c r="N137" i="22"/>
  <c r="M137" i="22"/>
  <c r="L137" i="22"/>
  <c r="K137" i="22"/>
  <c r="J137" i="22"/>
  <c r="I137" i="22"/>
  <c r="H137" i="22"/>
  <c r="G137" i="22"/>
  <c r="F137" i="22"/>
  <c r="E137" i="22"/>
  <c r="D137" i="22"/>
  <c r="C137" i="22"/>
  <c r="B137" i="22"/>
  <c r="W136" i="22"/>
  <c r="V136" i="22"/>
  <c r="U136" i="22"/>
  <c r="T136" i="22"/>
  <c r="S136" i="22"/>
  <c r="R136" i="22"/>
  <c r="Q136" i="22"/>
  <c r="P136" i="22"/>
  <c r="O136" i="22"/>
  <c r="O132" i="22" s="1"/>
  <c r="N136" i="22"/>
  <c r="M136" i="22"/>
  <c r="L136" i="22"/>
  <c r="K136" i="22"/>
  <c r="J136" i="22"/>
  <c r="I136" i="22"/>
  <c r="H136" i="22"/>
  <c r="G136" i="22"/>
  <c r="F136" i="22"/>
  <c r="E136" i="22"/>
  <c r="D136" i="22"/>
  <c r="C136" i="22"/>
  <c r="B136" i="22"/>
  <c r="W135" i="22"/>
  <c r="V135" i="22"/>
  <c r="U135" i="22"/>
  <c r="T135" i="22"/>
  <c r="S135" i="22"/>
  <c r="R135" i="22"/>
  <c r="Q135" i="22"/>
  <c r="P135" i="22"/>
  <c r="O135" i="22"/>
  <c r="N135" i="22"/>
  <c r="M135" i="22"/>
  <c r="L135" i="22"/>
  <c r="K135" i="22"/>
  <c r="J135" i="22"/>
  <c r="I135" i="22"/>
  <c r="H135" i="22"/>
  <c r="G135" i="22"/>
  <c r="F135" i="22"/>
  <c r="E135" i="22"/>
  <c r="D135" i="22"/>
  <c r="C135" i="22"/>
  <c r="B135" i="22"/>
  <c r="W134" i="22"/>
  <c r="V134" i="22"/>
  <c r="U134" i="22"/>
  <c r="T134" i="22"/>
  <c r="S134" i="22"/>
  <c r="R134" i="22"/>
  <c r="Q134" i="22"/>
  <c r="P134" i="22"/>
  <c r="O134" i="22"/>
  <c r="N134" i="22"/>
  <c r="M134" i="22"/>
  <c r="L134" i="22"/>
  <c r="K134" i="22"/>
  <c r="J134" i="22"/>
  <c r="I134" i="22"/>
  <c r="H134" i="22"/>
  <c r="G134" i="22"/>
  <c r="F134" i="22"/>
  <c r="E134" i="22"/>
  <c r="D134" i="22"/>
  <c r="C134" i="22"/>
  <c r="B134" i="22"/>
  <c r="W133" i="22"/>
  <c r="V133" i="22"/>
  <c r="U133" i="22"/>
  <c r="T133" i="22"/>
  <c r="S133" i="22"/>
  <c r="R133" i="22"/>
  <c r="Q133" i="22"/>
  <c r="P133" i="22"/>
  <c r="O133" i="22"/>
  <c r="N133" i="22"/>
  <c r="M133" i="22"/>
  <c r="L133" i="22"/>
  <c r="K133" i="22"/>
  <c r="J133" i="22"/>
  <c r="I133" i="22"/>
  <c r="H133" i="22"/>
  <c r="G133" i="22"/>
  <c r="F133" i="22"/>
  <c r="E133" i="22"/>
  <c r="D133" i="22"/>
  <c r="C133" i="22"/>
  <c r="B133" i="22"/>
  <c r="G132" i="22"/>
  <c r="W119" i="22"/>
  <c r="V119" i="22"/>
  <c r="U119" i="22"/>
  <c r="T119" i="22"/>
  <c r="S119" i="22"/>
  <c r="R119" i="22"/>
  <c r="Q119" i="22"/>
  <c r="Q213" i="22" s="1"/>
  <c r="P119" i="22"/>
  <c r="O119" i="22"/>
  <c r="N119" i="22"/>
  <c r="M119" i="22"/>
  <c r="L119" i="22"/>
  <c r="K119" i="22"/>
  <c r="K213" i="22" s="1"/>
  <c r="J119" i="22"/>
  <c r="I119" i="22"/>
  <c r="I213" i="22" s="1"/>
  <c r="H119" i="22"/>
  <c r="G119" i="22"/>
  <c r="F119" i="22"/>
  <c r="E119" i="22"/>
  <c r="D119" i="22"/>
  <c r="D175" i="22" s="1"/>
  <c r="C119" i="22"/>
  <c r="B119" i="22"/>
  <c r="W110" i="22"/>
  <c r="W171" i="22" s="1"/>
  <c r="V110" i="22"/>
  <c r="V171" i="22" s="1"/>
  <c r="U110" i="22"/>
  <c r="T110" i="22"/>
  <c r="T171" i="22" s="1"/>
  <c r="S110" i="22"/>
  <c r="R110" i="22"/>
  <c r="Q110" i="22"/>
  <c r="Q171" i="22" s="1"/>
  <c r="P110" i="22"/>
  <c r="P171" i="22" s="1"/>
  <c r="O110" i="22"/>
  <c r="O171" i="22" s="1"/>
  <c r="N110" i="22"/>
  <c r="N171" i="22" s="1"/>
  <c r="M110" i="22"/>
  <c r="L110" i="22"/>
  <c r="K110" i="22"/>
  <c r="J110" i="22"/>
  <c r="I110" i="22"/>
  <c r="I171" i="22" s="1"/>
  <c r="H110" i="22"/>
  <c r="H171" i="22" s="1"/>
  <c r="G110" i="22"/>
  <c r="G171" i="22" s="1"/>
  <c r="F110" i="22"/>
  <c r="F171" i="22" s="1"/>
  <c r="E110" i="22"/>
  <c r="D110" i="22"/>
  <c r="C110" i="22"/>
  <c r="B110" i="22"/>
  <c r="W89" i="22"/>
  <c r="W203" i="22" s="1"/>
  <c r="V89" i="22"/>
  <c r="U89" i="22"/>
  <c r="T89" i="22"/>
  <c r="S89" i="22"/>
  <c r="R89" i="22"/>
  <c r="R160" i="22" s="1"/>
  <c r="Q89" i="22"/>
  <c r="P89" i="22"/>
  <c r="O89" i="22"/>
  <c r="N89" i="22"/>
  <c r="M89" i="22"/>
  <c r="L89" i="22"/>
  <c r="K89" i="22"/>
  <c r="J89" i="22"/>
  <c r="I89" i="22"/>
  <c r="H89" i="22"/>
  <c r="G89" i="22"/>
  <c r="F89" i="22"/>
  <c r="E89" i="22"/>
  <c r="E203" i="22" s="1"/>
  <c r="D89" i="22"/>
  <c r="C89" i="22"/>
  <c r="B89" i="22"/>
  <c r="B160" i="22" s="1"/>
  <c r="W79" i="22"/>
  <c r="V79" i="22"/>
  <c r="U79" i="22"/>
  <c r="U202" i="22" s="1"/>
  <c r="T79" i="22"/>
  <c r="T157" i="22" s="1"/>
  <c r="S79" i="22"/>
  <c r="S202" i="22" s="1"/>
  <c r="R79" i="22"/>
  <c r="Q79" i="22"/>
  <c r="Q157" i="22" s="1"/>
  <c r="P79" i="22"/>
  <c r="P157" i="22" s="1"/>
  <c r="O79" i="22"/>
  <c r="N79" i="22"/>
  <c r="M79" i="22"/>
  <c r="L79" i="22"/>
  <c r="L157" i="22" s="1"/>
  <c r="K79" i="22"/>
  <c r="J79" i="22"/>
  <c r="I79" i="22"/>
  <c r="I157" i="22" s="1"/>
  <c r="H79" i="22"/>
  <c r="H157" i="22" s="1"/>
  <c r="G79" i="22"/>
  <c r="F79" i="22"/>
  <c r="E79" i="22"/>
  <c r="E202" i="22" s="1"/>
  <c r="D79" i="22"/>
  <c r="C79" i="22"/>
  <c r="B79" i="22"/>
  <c r="W60" i="22"/>
  <c r="W153" i="22" s="1"/>
  <c r="V60" i="22"/>
  <c r="V153" i="22" s="1"/>
  <c r="U60" i="22"/>
  <c r="T60" i="22"/>
  <c r="T153" i="22" s="1"/>
  <c r="S60" i="22"/>
  <c r="R60" i="22"/>
  <c r="Q60" i="22"/>
  <c r="Q153" i="22" s="1"/>
  <c r="P60" i="22"/>
  <c r="P153" i="22" s="1"/>
  <c r="O60" i="22"/>
  <c r="O153" i="22" s="1"/>
  <c r="N60" i="22"/>
  <c r="N153" i="22" s="1"/>
  <c r="M60" i="22"/>
  <c r="L60" i="22"/>
  <c r="K60" i="22"/>
  <c r="K201" i="22" s="1"/>
  <c r="J60" i="22"/>
  <c r="I60" i="22"/>
  <c r="I153" i="22" s="1"/>
  <c r="H60" i="22"/>
  <c r="H153" i="22" s="1"/>
  <c r="G60" i="22"/>
  <c r="G153" i="22" s="1"/>
  <c r="F60" i="22"/>
  <c r="F153" i="22" s="1"/>
  <c r="E60" i="22"/>
  <c r="D60" i="22"/>
  <c r="C60" i="22"/>
  <c r="B60" i="22"/>
  <c r="W33" i="22"/>
  <c r="W141" i="22" s="1"/>
  <c r="W132" i="22" s="1"/>
  <c r="V33" i="22"/>
  <c r="V141" i="22" s="1"/>
  <c r="U33" i="22"/>
  <c r="U141" i="22" s="1"/>
  <c r="T33" i="22"/>
  <c r="T141" i="22" s="1"/>
  <c r="S33" i="22"/>
  <c r="R33" i="22"/>
  <c r="Q33" i="22"/>
  <c r="P33" i="22"/>
  <c r="O33" i="22"/>
  <c r="O192" i="22" s="1"/>
  <c r="N33" i="22"/>
  <c r="N141" i="22" s="1"/>
  <c r="M33" i="22"/>
  <c r="M141" i="22" s="1"/>
  <c r="L33" i="22"/>
  <c r="L141" i="22" s="1"/>
  <c r="K33" i="22"/>
  <c r="J33" i="22"/>
  <c r="I33" i="22"/>
  <c r="I192" i="22" s="1"/>
  <c r="H33" i="22"/>
  <c r="H141" i="22" s="1"/>
  <c r="G33" i="22"/>
  <c r="G192" i="22" s="1"/>
  <c r="F33" i="22"/>
  <c r="F141" i="22" s="1"/>
  <c r="E33" i="22"/>
  <c r="E141" i="22" s="1"/>
  <c r="D33" i="22"/>
  <c r="D141" i="22" s="1"/>
  <c r="C33" i="22"/>
  <c r="B33" i="22"/>
  <c r="A1" i="22"/>
  <c r="W214" i="21"/>
  <c r="V214" i="21"/>
  <c r="U214" i="21"/>
  <c r="T214" i="21"/>
  <c r="S214" i="21"/>
  <c r="R214" i="21"/>
  <c r="Q214" i="21"/>
  <c r="P214" i="21"/>
  <c r="O214" i="21"/>
  <c r="N214" i="21"/>
  <c r="M214" i="21"/>
  <c r="L214" i="21"/>
  <c r="K214" i="21"/>
  <c r="J214" i="21"/>
  <c r="I214" i="21"/>
  <c r="H214" i="21"/>
  <c r="G214" i="21"/>
  <c r="F214" i="21"/>
  <c r="E214" i="21"/>
  <c r="D214" i="21"/>
  <c r="C214" i="21"/>
  <c r="B214" i="21"/>
  <c r="W212" i="21"/>
  <c r="V212" i="21"/>
  <c r="U212" i="21"/>
  <c r="T212" i="21"/>
  <c r="S212" i="21"/>
  <c r="R212" i="21"/>
  <c r="Q212" i="21"/>
  <c r="P212" i="21"/>
  <c r="O212" i="21"/>
  <c r="N212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W210" i="21"/>
  <c r="V210" i="21"/>
  <c r="U210" i="21"/>
  <c r="T210" i="21"/>
  <c r="S210" i="21"/>
  <c r="R210" i="21"/>
  <c r="Q210" i="21"/>
  <c r="P210" i="21"/>
  <c r="O210" i="21"/>
  <c r="N210" i="21"/>
  <c r="M210" i="21"/>
  <c r="L210" i="21"/>
  <c r="K210" i="21"/>
  <c r="J210" i="21"/>
  <c r="I210" i="21"/>
  <c r="H210" i="21"/>
  <c r="G210" i="21"/>
  <c r="F210" i="21"/>
  <c r="E210" i="21"/>
  <c r="D210" i="21"/>
  <c r="C210" i="21"/>
  <c r="B210" i="21"/>
  <c r="W209" i="21"/>
  <c r="V209" i="21"/>
  <c r="U209" i="21"/>
  <c r="T209" i="21"/>
  <c r="S209" i="21"/>
  <c r="R209" i="21"/>
  <c r="Q209" i="21"/>
  <c r="P209" i="21"/>
  <c r="O209" i="21"/>
  <c r="N209" i="21"/>
  <c r="M209" i="21"/>
  <c r="L209" i="21"/>
  <c r="K209" i="21"/>
  <c r="J209" i="21"/>
  <c r="I209" i="21"/>
  <c r="H209" i="21"/>
  <c r="G209" i="21"/>
  <c r="F209" i="21"/>
  <c r="E209" i="21"/>
  <c r="D209" i="21"/>
  <c r="C209" i="21"/>
  <c r="B209" i="21"/>
  <c r="W208" i="21"/>
  <c r="V208" i="21"/>
  <c r="U208" i="21"/>
  <c r="T208" i="21"/>
  <c r="S208" i="21"/>
  <c r="R208" i="21"/>
  <c r="Q208" i="21"/>
  <c r="P208" i="21"/>
  <c r="O208" i="21"/>
  <c r="N208" i="21"/>
  <c r="M208" i="21"/>
  <c r="L208" i="21"/>
  <c r="K208" i="21"/>
  <c r="J208" i="21"/>
  <c r="I208" i="21"/>
  <c r="H208" i="21"/>
  <c r="G208" i="21"/>
  <c r="F208" i="21"/>
  <c r="E208" i="21"/>
  <c r="D208" i="21"/>
  <c r="C208" i="21"/>
  <c r="B208" i="21"/>
  <c r="W207" i="21"/>
  <c r="V207" i="21"/>
  <c r="U207" i="21"/>
  <c r="T207" i="21"/>
  <c r="S207" i="21"/>
  <c r="R207" i="21"/>
  <c r="Q207" i="21"/>
  <c r="P207" i="21"/>
  <c r="O207" i="21"/>
  <c r="N207" i="21"/>
  <c r="M207" i="21"/>
  <c r="L207" i="21"/>
  <c r="K207" i="21"/>
  <c r="J207" i="21"/>
  <c r="I207" i="21"/>
  <c r="H207" i="21"/>
  <c r="G207" i="21"/>
  <c r="F207" i="21"/>
  <c r="E207" i="21"/>
  <c r="D207" i="21"/>
  <c r="C207" i="21"/>
  <c r="B207" i="21"/>
  <c r="W206" i="21"/>
  <c r="V206" i="21"/>
  <c r="U206" i="21"/>
  <c r="T206" i="21"/>
  <c r="S206" i="21"/>
  <c r="R206" i="21"/>
  <c r="Q206" i="21"/>
  <c r="P206" i="21"/>
  <c r="O206" i="21"/>
  <c r="N206" i="21"/>
  <c r="M206" i="21"/>
  <c r="L206" i="21"/>
  <c r="K206" i="21"/>
  <c r="J206" i="21"/>
  <c r="I206" i="21"/>
  <c r="H206" i="21"/>
  <c r="G206" i="21"/>
  <c r="F206" i="21"/>
  <c r="E206" i="21"/>
  <c r="D206" i="21"/>
  <c r="C206" i="21"/>
  <c r="B206" i="21"/>
  <c r="W200" i="21"/>
  <c r="V200" i="21"/>
  <c r="U200" i="21"/>
  <c r="T200" i="21"/>
  <c r="S200" i="21"/>
  <c r="R200" i="21"/>
  <c r="Q200" i="21"/>
  <c r="P200" i="21"/>
  <c r="O200" i="21"/>
  <c r="N200" i="21"/>
  <c r="M200" i="21"/>
  <c r="L200" i="21"/>
  <c r="K200" i="21"/>
  <c r="J200" i="21"/>
  <c r="I200" i="21"/>
  <c r="H200" i="21"/>
  <c r="G200" i="21"/>
  <c r="F200" i="21"/>
  <c r="E200" i="21"/>
  <c r="D200" i="21"/>
  <c r="C200" i="21"/>
  <c r="B200" i="21"/>
  <c r="W199" i="21"/>
  <c r="V199" i="21"/>
  <c r="U199" i="21"/>
  <c r="T199" i="21"/>
  <c r="S199" i="21"/>
  <c r="R199" i="21"/>
  <c r="Q199" i="21"/>
  <c r="P199" i="21"/>
  <c r="O199" i="21"/>
  <c r="N199" i="21"/>
  <c r="M199" i="21"/>
  <c r="L199" i="21"/>
  <c r="K199" i="21"/>
  <c r="J199" i="21"/>
  <c r="I199" i="21"/>
  <c r="H199" i="21"/>
  <c r="G199" i="21"/>
  <c r="F199" i="21"/>
  <c r="E199" i="21"/>
  <c r="D199" i="21"/>
  <c r="C199" i="21"/>
  <c r="B199" i="21"/>
  <c r="W198" i="21"/>
  <c r="V198" i="21"/>
  <c r="U198" i="21"/>
  <c r="T198" i="21"/>
  <c r="S198" i="21"/>
  <c r="R198" i="21"/>
  <c r="Q198" i="21"/>
  <c r="P198" i="21"/>
  <c r="O198" i="21"/>
  <c r="N198" i="21"/>
  <c r="M198" i="21"/>
  <c r="L198" i="21"/>
  <c r="K198" i="21"/>
  <c r="J198" i="21"/>
  <c r="I198" i="21"/>
  <c r="H198" i="21"/>
  <c r="G198" i="21"/>
  <c r="F198" i="21"/>
  <c r="E198" i="21"/>
  <c r="D198" i="21"/>
  <c r="C198" i="21"/>
  <c r="B198" i="21"/>
  <c r="W197" i="21"/>
  <c r="V197" i="21"/>
  <c r="U197" i="21"/>
  <c r="T197" i="21"/>
  <c r="S197" i="21"/>
  <c r="R197" i="21"/>
  <c r="Q197" i="21"/>
  <c r="P197" i="21"/>
  <c r="O197" i="21"/>
  <c r="N197" i="21"/>
  <c r="M197" i="21"/>
  <c r="L197" i="21"/>
  <c r="K197" i="21"/>
  <c r="J197" i="21"/>
  <c r="I197" i="21"/>
  <c r="H197" i="21"/>
  <c r="G197" i="21"/>
  <c r="F197" i="21"/>
  <c r="E197" i="21"/>
  <c r="D197" i="21"/>
  <c r="C197" i="21"/>
  <c r="B197" i="21"/>
  <c r="W196" i="21"/>
  <c r="V196" i="21"/>
  <c r="U196" i="21"/>
  <c r="T196" i="21"/>
  <c r="S196" i="21"/>
  <c r="R196" i="21"/>
  <c r="Q196" i="21"/>
  <c r="P196" i="21"/>
  <c r="O196" i="21"/>
  <c r="N196" i="21"/>
  <c r="M196" i="21"/>
  <c r="L196" i="21"/>
  <c r="K196" i="21"/>
  <c r="J196" i="21"/>
  <c r="I196" i="21"/>
  <c r="H196" i="21"/>
  <c r="G196" i="21"/>
  <c r="F196" i="21"/>
  <c r="E196" i="21"/>
  <c r="D196" i="21"/>
  <c r="C196" i="21"/>
  <c r="B196" i="21"/>
  <c r="W195" i="21"/>
  <c r="V195" i="21"/>
  <c r="U195" i="21"/>
  <c r="T195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B195" i="21"/>
  <c r="W191" i="21"/>
  <c r="V191" i="21"/>
  <c r="U191" i="21"/>
  <c r="T191" i="21"/>
  <c r="S191" i="21"/>
  <c r="R191" i="21"/>
  <c r="Q191" i="21"/>
  <c r="P191" i="21"/>
  <c r="O191" i="21"/>
  <c r="N191" i="21"/>
  <c r="M191" i="21"/>
  <c r="L191" i="21"/>
  <c r="K191" i="21"/>
  <c r="J191" i="21"/>
  <c r="I191" i="21"/>
  <c r="H191" i="21"/>
  <c r="G191" i="21"/>
  <c r="F191" i="21"/>
  <c r="E191" i="21"/>
  <c r="D191" i="21"/>
  <c r="C191" i="21"/>
  <c r="B191" i="21"/>
  <c r="W190" i="21"/>
  <c r="V190" i="21"/>
  <c r="U190" i="21"/>
  <c r="T190" i="21"/>
  <c r="S190" i="21"/>
  <c r="R190" i="21"/>
  <c r="Q190" i="21"/>
  <c r="P190" i="21"/>
  <c r="O190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B190" i="21"/>
  <c r="W189" i="21"/>
  <c r="V189" i="21"/>
  <c r="U189" i="21"/>
  <c r="T189" i="21"/>
  <c r="S189" i="21"/>
  <c r="R189" i="21"/>
  <c r="Q189" i="21"/>
  <c r="P189" i="21"/>
  <c r="O189" i="21"/>
  <c r="N189" i="21"/>
  <c r="M189" i="21"/>
  <c r="L189" i="21"/>
  <c r="K189" i="21"/>
  <c r="J189" i="21"/>
  <c r="I189" i="21"/>
  <c r="H189" i="21"/>
  <c r="G189" i="21"/>
  <c r="F189" i="21"/>
  <c r="E189" i="21"/>
  <c r="D189" i="21"/>
  <c r="C189" i="21"/>
  <c r="B189" i="21"/>
  <c r="W188" i="21"/>
  <c r="V188" i="21"/>
  <c r="U188" i="21"/>
  <c r="T188" i="21"/>
  <c r="S188" i="21"/>
  <c r="R188" i="21"/>
  <c r="Q188" i="21"/>
  <c r="P188" i="21"/>
  <c r="O188" i="21"/>
  <c r="N188" i="21"/>
  <c r="M188" i="21"/>
  <c r="L188" i="21"/>
  <c r="K188" i="21"/>
  <c r="J188" i="21"/>
  <c r="I188" i="21"/>
  <c r="H188" i="21"/>
  <c r="G188" i="21"/>
  <c r="F188" i="21"/>
  <c r="E188" i="21"/>
  <c r="D188" i="21"/>
  <c r="C188" i="21"/>
  <c r="B188" i="21"/>
  <c r="W187" i="21"/>
  <c r="V187" i="21"/>
  <c r="U187" i="21"/>
  <c r="T187" i="21"/>
  <c r="S187" i="21"/>
  <c r="R187" i="21"/>
  <c r="Q187" i="21"/>
  <c r="P187" i="21"/>
  <c r="O187" i="21"/>
  <c r="N187" i="21"/>
  <c r="M187" i="21"/>
  <c r="L187" i="21"/>
  <c r="K187" i="21"/>
  <c r="J187" i="21"/>
  <c r="I187" i="21"/>
  <c r="H187" i="21"/>
  <c r="G187" i="21"/>
  <c r="F187" i="21"/>
  <c r="E187" i="21"/>
  <c r="D187" i="21"/>
  <c r="C187" i="21"/>
  <c r="B187" i="21"/>
  <c r="W186" i="21"/>
  <c r="V186" i="21"/>
  <c r="U186" i="21"/>
  <c r="T186" i="21"/>
  <c r="S186" i="21"/>
  <c r="R186" i="21"/>
  <c r="Q186" i="21"/>
  <c r="P186" i="21"/>
  <c r="O186" i="21"/>
  <c r="N186" i="21"/>
  <c r="M186" i="21"/>
  <c r="L186" i="21"/>
  <c r="K186" i="21"/>
  <c r="J186" i="21"/>
  <c r="I186" i="21"/>
  <c r="H186" i="21"/>
  <c r="G186" i="21"/>
  <c r="F186" i="21"/>
  <c r="E186" i="21"/>
  <c r="D186" i="21"/>
  <c r="C186" i="21"/>
  <c r="B186" i="21"/>
  <c r="W185" i="21"/>
  <c r="V185" i="21"/>
  <c r="U185" i="21"/>
  <c r="T185" i="21"/>
  <c r="S185" i="21"/>
  <c r="R185" i="21"/>
  <c r="Q185" i="21"/>
  <c r="P185" i="21"/>
  <c r="O185" i="21"/>
  <c r="N185" i="21"/>
  <c r="M185" i="21"/>
  <c r="L185" i="21"/>
  <c r="K185" i="21"/>
  <c r="J185" i="21"/>
  <c r="I185" i="21"/>
  <c r="H185" i="21"/>
  <c r="G185" i="21"/>
  <c r="F185" i="21"/>
  <c r="E185" i="21"/>
  <c r="D185" i="21"/>
  <c r="C185" i="21"/>
  <c r="B185" i="21"/>
  <c r="W184" i="21"/>
  <c r="V184" i="21"/>
  <c r="U184" i="21"/>
  <c r="T184" i="21"/>
  <c r="S184" i="21"/>
  <c r="R184" i="21"/>
  <c r="Q184" i="21"/>
  <c r="P184" i="21"/>
  <c r="O184" i="21"/>
  <c r="N184" i="21"/>
  <c r="M184" i="21"/>
  <c r="L184" i="21"/>
  <c r="K184" i="21"/>
  <c r="J184" i="21"/>
  <c r="I184" i="21"/>
  <c r="H184" i="21"/>
  <c r="G184" i="21"/>
  <c r="F184" i="21"/>
  <c r="E184" i="21"/>
  <c r="D184" i="21"/>
  <c r="C184" i="21"/>
  <c r="B184" i="21"/>
  <c r="W178" i="21"/>
  <c r="V178" i="21"/>
  <c r="U178" i="21"/>
  <c r="T178" i="21"/>
  <c r="S178" i="21"/>
  <c r="R178" i="21"/>
  <c r="Q178" i="21"/>
  <c r="P178" i="21"/>
  <c r="O178" i="21"/>
  <c r="N178" i="21"/>
  <c r="M178" i="21"/>
  <c r="L178" i="21"/>
  <c r="K178" i="21"/>
  <c r="J178" i="21"/>
  <c r="I178" i="21"/>
  <c r="H178" i="21"/>
  <c r="G178" i="21"/>
  <c r="F178" i="21"/>
  <c r="E178" i="21"/>
  <c r="D178" i="21"/>
  <c r="C178" i="21"/>
  <c r="B178" i="21"/>
  <c r="W177" i="21"/>
  <c r="V177" i="21"/>
  <c r="U177" i="21"/>
  <c r="T177" i="21"/>
  <c r="S177" i="21"/>
  <c r="R177" i="21"/>
  <c r="Q177" i="21"/>
  <c r="P177" i="21"/>
  <c r="O177" i="21"/>
  <c r="N177" i="21"/>
  <c r="M177" i="21"/>
  <c r="L177" i="21"/>
  <c r="K177" i="21"/>
  <c r="J177" i="21"/>
  <c r="I177" i="21"/>
  <c r="H177" i="21"/>
  <c r="G177" i="21"/>
  <c r="F177" i="21"/>
  <c r="E177" i="21"/>
  <c r="D177" i="21"/>
  <c r="C177" i="21"/>
  <c r="B177" i="21"/>
  <c r="W176" i="21"/>
  <c r="V176" i="21"/>
  <c r="U176" i="21"/>
  <c r="T176" i="21"/>
  <c r="S176" i="21"/>
  <c r="R176" i="21"/>
  <c r="Q176" i="21"/>
  <c r="P176" i="21"/>
  <c r="O176" i="21"/>
  <c r="N176" i="21"/>
  <c r="M176" i="21"/>
  <c r="L176" i="21"/>
  <c r="K176" i="21"/>
  <c r="J176" i="21"/>
  <c r="I176" i="21"/>
  <c r="H176" i="21"/>
  <c r="G176" i="21"/>
  <c r="F176" i="21"/>
  <c r="E176" i="21"/>
  <c r="D176" i="21"/>
  <c r="C176" i="21"/>
  <c r="B176" i="21"/>
  <c r="W175" i="21"/>
  <c r="P175" i="21"/>
  <c r="W174" i="21"/>
  <c r="V174" i="21"/>
  <c r="U174" i="21"/>
  <c r="T174" i="21"/>
  <c r="S174" i="21"/>
  <c r="R174" i="21"/>
  <c r="Q174" i="21"/>
  <c r="P174" i="21"/>
  <c r="O174" i="21"/>
  <c r="N174" i="21"/>
  <c r="M174" i="21"/>
  <c r="L174" i="21"/>
  <c r="K174" i="21"/>
  <c r="J174" i="21"/>
  <c r="I174" i="21"/>
  <c r="H174" i="21"/>
  <c r="G174" i="21"/>
  <c r="F174" i="21"/>
  <c r="E174" i="21"/>
  <c r="D174" i="21"/>
  <c r="C174" i="21"/>
  <c r="B174" i="21"/>
  <c r="W173" i="21"/>
  <c r="V173" i="21"/>
  <c r="U173" i="21"/>
  <c r="T173" i="21"/>
  <c r="S173" i="21"/>
  <c r="R173" i="21"/>
  <c r="Q173" i="21"/>
  <c r="P173" i="21"/>
  <c r="O173" i="21"/>
  <c r="N173" i="21"/>
  <c r="M173" i="21"/>
  <c r="L173" i="21"/>
  <c r="K173" i="21"/>
  <c r="J173" i="21"/>
  <c r="I173" i="21"/>
  <c r="H173" i="21"/>
  <c r="G173" i="21"/>
  <c r="F173" i="21"/>
  <c r="E173" i="21"/>
  <c r="D173" i="21"/>
  <c r="C173" i="21"/>
  <c r="B173" i="21"/>
  <c r="W172" i="21"/>
  <c r="V172" i="21"/>
  <c r="U172" i="21"/>
  <c r="T172" i="21"/>
  <c r="S172" i="21"/>
  <c r="R172" i="21"/>
  <c r="Q172" i="21"/>
  <c r="P172" i="21"/>
  <c r="O172" i="21"/>
  <c r="N172" i="21"/>
  <c r="M172" i="21"/>
  <c r="L172" i="21"/>
  <c r="K172" i="21"/>
  <c r="J172" i="21"/>
  <c r="I172" i="21"/>
  <c r="H172" i="21"/>
  <c r="G172" i="21"/>
  <c r="F172" i="21"/>
  <c r="E172" i="21"/>
  <c r="D172" i="21"/>
  <c r="C172" i="21"/>
  <c r="B172" i="21"/>
  <c r="W170" i="21"/>
  <c r="V170" i="21"/>
  <c r="U170" i="21"/>
  <c r="T170" i="21"/>
  <c r="S170" i="21"/>
  <c r="R170" i="21"/>
  <c r="Q170" i="21"/>
  <c r="P170" i="21"/>
  <c r="O170" i="21"/>
  <c r="N170" i="21"/>
  <c r="M170" i="21"/>
  <c r="L170" i="21"/>
  <c r="K170" i="21"/>
  <c r="J170" i="21"/>
  <c r="I170" i="21"/>
  <c r="H170" i="21"/>
  <c r="G170" i="21"/>
  <c r="F170" i="21"/>
  <c r="E170" i="21"/>
  <c r="D170" i="21"/>
  <c r="C170" i="21"/>
  <c r="B170" i="21"/>
  <c r="W169" i="21"/>
  <c r="V169" i="21"/>
  <c r="U169" i="21"/>
  <c r="T169" i="21"/>
  <c r="S169" i="21"/>
  <c r="R169" i="21"/>
  <c r="Q169" i="21"/>
  <c r="P169" i="21"/>
  <c r="O169" i="21"/>
  <c r="N169" i="21"/>
  <c r="M169" i="21"/>
  <c r="L169" i="21"/>
  <c r="K169" i="21"/>
  <c r="J169" i="21"/>
  <c r="I169" i="21"/>
  <c r="H169" i="21"/>
  <c r="G169" i="21"/>
  <c r="F169" i="21"/>
  <c r="E169" i="21"/>
  <c r="D169" i="21"/>
  <c r="C169" i="21"/>
  <c r="B169" i="21"/>
  <c r="W168" i="21"/>
  <c r="V168" i="21"/>
  <c r="U168" i="21"/>
  <c r="T168" i="21"/>
  <c r="S168" i="21"/>
  <c r="R168" i="21"/>
  <c r="Q168" i="21"/>
  <c r="P168" i="21"/>
  <c r="O168" i="21"/>
  <c r="N168" i="21"/>
  <c r="M168" i="21"/>
  <c r="L168" i="21"/>
  <c r="K168" i="21"/>
  <c r="J168" i="21"/>
  <c r="I168" i="21"/>
  <c r="H168" i="21"/>
  <c r="G168" i="21"/>
  <c r="F168" i="21"/>
  <c r="E168" i="21"/>
  <c r="D168" i="21"/>
  <c r="C168" i="21"/>
  <c r="B168" i="21"/>
  <c r="W167" i="21"/>
  <c r="V167" i="21"/>
  <c r="U167" i="21"/>
  <c r="T167" i="21"/>
  <c r="S167" i="21"/>
  <c r="R167" i="21"/>
  <c r="Q167" i="21"/>
  <c r="P167" i="21"/>
  <c r="O167" i="21"/>
  <c r="N167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W166" i="21"/>
  <c r="V166" i="21"/>
  <c r="U166" i="21"/>
  <c r="T166" i="21"/>
  <c r="S166" i="21"/>
  <c r="R166" i="21"/>
  <c r="Q166" i="21"/>
  <c r="P166" i="21"/>
  <c r="O166" i="21"/>
  <c r="N166" i="21"/>
  <c r="M166" i="21"/>
  <c r="L166" i="21"/>
  <c r="K166" i="21"/>
  <c r="J166" i="21"/>
  <c r="I166" i="21"/>
  <c r="H166" i="21"/>
  <c r="G166" i="21"/>
  <c r="F166" i="21"/>
  <c r="E166" i="21"/>
  <c r="D166" i="21"/>
  <c r="C166" i="21"/>
  <c r="B166" i="21"/>
  <c r="W162" i="21"/>
  <c r="V162" i="21"/>
  <c r="U162" i="21"/>
  <c r="T162" i="21"/>
  <c r="S162" i="21"/>
  <c r="R162" i="21"/>
  <c r="Q162" i="21"/>
  <c r="P162" i="21"/>
  <c r="O162" i="21"/>
  <c r="N162" i="21"/>
  <c r="M162" i="21"/>
  <c r="L162" i="21"/>
  <c r="K162" i="21"/>
  <c r="J162" i="21"/>
  <c r="I162" i="21"/>
  <c r="H162" i="21"/>
  <c r="G162" i="21"/>
  <c r="F162" i="21"/>
  <c r="E162" i="21"/>
  <c r="D162" i="21"/>
  <c r="C162" i="21"/>
  <c r="B162" i="21"/>
  <c r="W161" i="21"/>
  <c r="V161" i="21"/>
  <c r="U161" i="21"/>
  <c r="T161" i="21"/>
  <c r="S161" i="21"/>
  <c r="R161" i="21"/>
  <c r="Q161" i="21"/>
  <c r="P161" i="21"/>
  <c r="O161" i="21"/>
  <c r="N161" i="21"/>
  <c r="M161" i="21"/>
  <c r="L161" i="21"/>
  <c r="K161" i="21"/>
  <c r="J161" i="21"/>
  <c r="I161" i="21"/>
  <c r="H161" i="21"/>
  <c r="G161" i="21"/>
  <c r="F161" i="21"/>
  <c r="E161" i="21"/>
  <c r="D161" i="21"/>
  <c r="C161" i="21"/>
  <c r="B161" i="21"/>
  <c r="W159" i="21"/>
  <c r="V159" i="21"/>
  <c r="U159" i="21"/>
  <c r="T159" i="21"/>
  <c r="S159" i="21"/>
  <c r="R159" i="21"/>
  <c r="Q159" i="21"/>
  <c r="P159" i="21"/>
  <c r="O159" i="21"/>
  <c r="N159" i="21"/>
  <c r="M159" i="21"/>
  <c r="L159" i="21"/>
  <c r="K159" i="21"/>
  <c r="J159" i="21"/>
  <c r="I159" i="21"/>
  <c r="H159" i="21"/>
  <c r="G159" i="21"/>
  <c r="F159" i="21"/>
  <c r="E159" i="21"/>
  <c r="D159" i="21"/>
  <c r="C159" i="21"/>
  <c r="B159" i="21"/>
  <c r="B146" i="21" s="1"/>
  <c r="W158" i="21"/>
  <c r="V158" i="21"/>
  <c r="U158" i="21"/>
  <c r="T158" i="21"/>
  <c r="S158" i="21"/>
  <c r="R158" i="21"/>
  <c r="Q158" i="21"/>
  <c r="P158" i="21"/>
  <c r="O158" i="21"/>
  <c r="N158" i="21"/>
  <c r="M158" i="21"/>
  <c r="L158" i="21"/>
  <c r="K158" i="21"/>
  <c r="J158" i="21"/>
  <c r="I158" i="21"/>
  <c r="H158" i="21"/>
  <c r="G158" i="21"/>
  <c r="F158" i="21"/>
  <c r="E158" i="21"/>
  <c r="D158" i="21"/>
  <c r="C158" i="21"/>
  <c r="B158" i="21"/>
  <c r="W156" i="21"/>
  <c r="V156" i="21"/>
  <c r="U156" i="21"/>
  <c r="T156" i="21"/>
  <c r="S156" i="21"/>
  <c r="R156" i="21"/>
  <c r="Q156" i="21"/>
  <c r="P156" i="21"/>
  <c r="O156" i="21"/>
  <c r="N156" i="21"/>
  <c r="M156" i="21"/>
  <c r="L156" i="21"/>
  <c r="K156" i="21"/>
  <c r="J156" i="21"/>
  <c r="I156" i="21"/>
  <c r="H156" i="21"/>
  <c r="G156" i="21"/>
  <c r="F156" i="21"/>
  <c r="E156" i="21"/>
  <c r="D156" i="21"/>
  <c r="C156" i="21"/>
  <c r="B156" i="21"/>
  <c r="W155" i="21"/>
  <c r="V155" i="21"/>
  <c r="U155" i="21"/>
  <c r="T155" i="21"/>
  <c r="S155" i="21"/>
  <c r="R155" i="21"/>
  <c r="Q155" i="21"/>
  <c r="P155" i="21"/>
  <c r="O155" i="21"/>
  <c r="N155" i="21"/>
  <c r="M155" i="21"/>
  <c r="L155" i="21"/>
  <c r="K155" i="21"/>
  <c r="J155" i="21"/>
  <c r="I155" i="21"/>
  <c r="H155" i="21"/>
  <c r="G155" i="21"/>
  <c r="F155" i="21"/>
  <c r="E155" i="21"/>
  <c r="D155" i="21"/>
  <c r="C155" i="21"/>
  <c r="B155" i="21"/>
  <c r="W154" i="21"/>
  <c r="V154" i="21"/>
  <c r="U154" i="21"/>
  <c r="T154" i="21"/>
  <c r="S154" i="21"/>
  <c r="R154" i="21"/>
  <c r="Q154" i="21"/>
  <c r="P154" i="21"/>
  <c r="O154" i="21"/>
  <c r="N154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P153" i="21"/>
  <c r="H153" i="21"/>
  <c r="W152" i="21"/>
  <c r="V152" i="21"/>
  <c r="U152" i="21"/>
  <c r="T152" i="21"/>
  <c r="S152" i="21"/>
  <c r="R152" i="21"/>
  <c r="Q152" i="21"/>
  <c r="P152" i="21"/>
  <c r="O152" i="21"/>
  <c r="N152" i="21"/>
  <c r="M152" i="21"/>
  <c r="L152" i="21"/>
  <c r="K152" i="21"/>
  <c r="J152" i="21"/>
  <c r="I152" i="21"/>
  <c r="H152" i="21"/>
  <c r="G152" i="21"/>
  <c r="F152" i="21"/>
  <c r="E152" i="21"/>
  <c r="D152" i="21"/>
  <c r="C152" i="21"/>
  <c r="B152" i="21"/>
  <c r="W151" i="21"/>
  <c r="V151" i="21"/>
  <c r="U151" i="21"/>
  <c r="T151" i="21"/>
  <c r="S151" i="21"/>
  <c r="R151" i="21"/>
  <c r="Q151" i="21"/>
  <c r="P151" i="21"/>
  <c r="O151" i="21"/>
  <c r="N151" i="21"/>
  <c r="M151" i="21"/>
  <c r="L151" i="21"/>
  <c r="K151" i="21"/>
  <c r="J151" i="21"/>
  <c r="I151" i="21"/>
  <c r="H151" i="21"/>
  <c r="G151" i="21"/>
  <c r="F151" i="21"/>
  <c r="E151" i="21"/>
  <c r="D151" i="21"/>
  <c r="C151" i="21"/>
  <c r="B151" i="21"/>
  <c r="W150" i="21"/>
  <c r="V150" i="21"/>
  <c r="U150" i="21"/>
  <c r="T150" i="21"/>
  <c r="S150" i="21"/>
  <c r="R150" i="21"/>
  <c r="Q150" i="21"/>
  <c r="P150" i="21"/>
  <c r="O150" i="21"/>
  <c r="N150" i="21"/>
  <c r="M150" i="21"/>
  <c r="L150" i="21"/>
  <c r="K150" i="21"/>
  <c r="J150" i="21"/>
  <c r="I150" i="21"/>
  <c r="I146" i="21" s="1"/>
  <c r="H150" i="21"/>
  <c r="G150" i="21"/>
  <c r="F150" i="21"/>
  <c r="E150" i="21"/>
  <c r="D150" i="21"/>
  <c r="C150" i="21"/>
  <c r="B150" i="21"/>
  <c r="W149" i="21"/>
  <c r="V149" i="21"/>
  <c r="U149" i="21"/>
  <c r="T149" i="21"/>
  <c r="S149" i="21"/>
  <c r="R149" i="21"/>
  <c r="Q149" i="21"/>
  <c r="P149" i="21"/>
  <c r="O149" i="21"/>
  <c r="N149" i="21"/>
  <c r="M149" i="21"/>
  <c r="L149" i="21"/>
  <c r="K149" i="21"/>
  <c r="J149" i="21"/>
  <c r="I149" i="21"/>
  <c r="H149" i="21"/>
  <c r="G149" i="21"/>
  <c r="F149" i="21"/>
  <c r="E149" i="21"/>
  <c r="D149" i="21"/>
  <c r="C149" i="21"/>
  <c r="B149" i="21"/>
  <c r="W148" i="21"/>
  <c r="V148" i="21"/>
  <c r="U148" i="21"/>
  <c r="T148" i="21"/>
  <c r="S148" i="21"/>
  <c r="R148" i="21"/>
  <c r="Q148" i="21"/>
  <c r="P148" i="21"/>
  <c r="O148" i="21"/>
  <c r="N148" i="21"/>
  <c r="M148" i="21"/>
  <c r="L148" i="21"/>
  <c r="K148" i="21"/>
  <c r="J148" i="21"/>
  <c r="I148" i="21"/>
  <c r="H148" i="21"/>
  <c r="G148" i="21"/>
  <c r="F148" i="21"/>
  <c r="E148" i="21"/>
  <c r="D148" i="21"/>
  <c r="C148" i="21"/>
  <c r="B148" i="21"/>
  <c r="W147" i="21"/>
  <c r="V147" i="21"/>
  <c r="U147" i="21"/>
  <c r="T147" i="21"/>
  <c r="S147" i="21"/>
  <c r="S146" i="21" s="1"/>
  <c r="R147" i="21"/>
  <c r="Q147" i="21"/>
  <c r="P147" i="21"/>
  <c r="O147" i="21"/>
  <c r="N147" i="21"/>
  <c r="M147" i="21"/>
  <c r="L147" i="21"/>
  <c r="K147" i="21"/>
  <c r="J147" i="21"/>
  <c r="I147" i="21"/>
  <c r="H147" i="21"/>
  <c r="G147" i="21"/>
  <c r="F147" i="21"/>
  <c r="E147" i="21"/>
  <c r="D147" i="21"/>
  <c r="C147" i="21"/>
  <c r="B147" i="21"/>
  <c r="Q146" i="21"/>
  <c r="W143" i="21"/>
  <c r="V143" i="21"/>
  <c r="U143" i="21"/>
  <c r="T143" i="21"/>
  <c r="S143" i="21"/>
  <c r="R143" i="21"/>
  <c r="Q143" i="21"/>
  <c r="P143" i="21"/>
  <c r="O143" i="21"/>
  <c r="N143" i="21"/>
  <c r="M143" i="21"/>
  <c r="L143" i="21"/>
  <c r="K143" i="21"/>
  <c r="J143" i="21"/>
  <c r="I143" i="21"/>
  <c r="H143" i="21"/>
  <c r="G143" i="21"/>
  <c r="F143" i="21"/>
  <c r="E143" i="21"/>
  <c r="D143" i="21"/>
  <c r="C143" i="21"/>
  <c r="B143" i="21"/>
  <c r="W142" i="21"/>
  <c r="V142" i="21"/>
  <c r="U142" i="21"/>
  <c r="T142" i="21"/>
  <c r="S142" i="21"/>
  <c r="R142" i="21"/>
  <c r="Q142" i="21"/>
  <c r="P142" i="21"/>
  <c r="O142" i="21"/>
  <c r="N142" i="21"/>
  <c r="M142" i="21"/>
  <c r="L142" i="21"/>
  <c r="K142" i="21"/>
  <c r="J142" i="21"/>
  <c r="I142" i="21"/>
  <c r="H142" i="21"/>
  <c r="G142" i="21"/>
  <c r="F142" i="21"/>
  <c r="E142" i="21"/>
  <c r="D142" i="21"/>
  <c r="C142" i="21"/>
  <c r="B142" i="21"/>
  <c r="R141" i="21"/>
  <c r="E141" i="21"/>
  <c r="W140" i="21"/>
  <c r="V140" i="21"/>
  <c r="U140" i="21"/>
  <c r="T140" i="21"/>
  <c r="S140" i="21"/>
  <c r="R140" i="21"/>
  <c r="Q140" i="21"/>
  <c r="P140" i="21"/>
  <c r="O140" i="21"/>
  <c r="N140" i="21"/>
  <c r="M140" i="21"/>
  <c r="L140" i="21"/>
  <c r="K140" i="21"/>
  <c r="J140" i="21"/>
  <c r="I140" i="21"/>
  <c r="H140" i="21"/>
  <c r="G140" i="21"/>
  <c r="F140" i="21"/>
  <c r="E140" i="21"/>
  <c r="D140" i="21"/>
  <c r="C140" i="21"/>
  <c r="B140" i="21"/>
  <c r="W139" i="21"/>
  <c r="V139" i="21"/>
  <c r="U139" i="21"/>
  <c r="T139" i="21"/>
  <c r="S139" i="21"/>
  <c r="R139" i="21"/>
  <c r="Q139" i="21"/>
  <c r="P139" i="21"/>
  <c r="O139" i="21"/>
  <c r="N139" i="21"/>
  <c r="M139" i="21"/>
  <c r="L139" i="21"/>
  <c r="K139" i="21"/>
  <c r="J139" i="21"/>
  <c r="I139" i="21"/>
  <c r="H139" i="21"/>
  <c r="G139" i="21"/>
  <c r="F139" i="21"/>
  <c r="E139" i="21"/>
  <c r="D139" i="21"/>
  <c r="C139" i="21"/>
  <c r="B139" i="21"/>
  <c r="W138" i="21"/>
  <c r="V138" i="21"/>
  <c r="U138" i="21"/>
  <c r="T138" i="21"/>
  <c r="S138" i="21"/>
  <c r="R138" i="21"/>
  <c r="Q138" i="21"/>
  <c r="P138" i="21"/>
  <c r="O138" i="21"/>
  <c r="N138" i="21"/>
  <c r="M138" i="21"/>
  <c r="L138" i="21"/>
  <c r="K138" i="21"/>
  <c r="J138" i="21"/>
  <c r="I138" i="21"/>
  <c r="H138" i="21"/>
  <c r="G138" i="21"/>
  <c r="F138" i="21"/>
  <c r="E138" i="21"/>
  <c r="D138" i="21"/>
  <c r="C138" i="21"/>
  <c r="B138" i="21"/>
  <c r="W137" i="21"/>
  <c r="V137" i="21"/>
  <c r="U137" i="21"/>
  <c r="T137" i="21"/>
  <c r="S137" i="21"/>
  <c r="R137" i="21"/>
  <c r="Q137" i="21"/>
  <c r="P137" i="21"/>
  <c r="O137" i="21"/>
  <c r="N137" i="21"/>
  <c r="M137" i="21"/>
  <c r="L137" i="21"/>
  <c r="K137" i="21"/>
  <c r="J137" i="21"/>
  <c r="I137" i="21"/>
  <c r="H137" i="21"/>
  <c r="G137" i="21"/>
  <c r="F137" i="21"/>
  <c r="E137" i="21"/>
  <c r="D137" i="21"/>
  <c r="C137" i="21"/>
  <c r="B137" i="21"/>
  <c r="W136" i="21"/>
  <c r="V136" i="21"/>
  <c r="U136" i="21"/>
  <c r="T136" i="21"/>
  <c r="S136" i="21"/>
  <c r="R136" i="21"/>
  <c r="Q136" i="21"/>
  <c r="P136" i="21"/>
  <c r="O136" i="21"/>
  <c r="N136" i="21"/>
  <c r="M136" i="21"/>
  <c r="L136" i="21"/>
  <c r="K136" i="21"/>
  <c r="J136" i="21"/>
  <c r="I136" i="21"/>
  <c r="H136" i="21"/>
  <c r="G136" i="21"/>
  <c r="F136" i="21"/>
  <c r="E136" i="21"/>
  <c r="D136" i="21"/>
  <c r="C136" i="21"/>
  <c r="B136" i="21"/>
  <c r="W135" i="21"/>
  <c r="V135" i="21"/>
  <c r="U135" i="21"/>
  <c r="T135" i="21"/>
  <c r="S135" i="21"/>
  <c r="R135" i="21"/>
  <c r="Q135" i="21"/>
  <c r="P135" i="21"/>
  <c r="O135" i="21"/>
  <c r="N135" i="21"/>
  <c r="M135" i="21"/>
  <c r="L135" i="21"/>
  <c r="K135" i="21"/>
  <c r="J135" i="21"/>
  <c r="I135" i="21"/>
  <c r="H135" i="21"/>
  <c r="G135" i="21"/>
  <c r="F135" i="21"/>
  <c r="E135" i="21"/>
  <c r="D135" i="21"/>
  <c r="C135" i="21"/>
  <c r="B135" i="21"/>
  <c r="W134" i="21"/>
  <c r="V134" i="21"/>
  <c r="U134" i="21"/>
  <c r="T134" i="21"/>
  <c r="S134" i="21"/>
  <c r="R134" i="21"/>
  <c r="Q134" i="21"/>
  <c r="P134" i="21"/>
  <c r="O134" i="21"/>
  <c r="N134" i="21"/>
  <c r="M134" i="21"/>
  <c r="L134" i="21"/>
  <c r="K134" i="21"/>
  <c r="J134" i="21"/>
  <c r="I134" i="21"/>
  <c r="H134" i="21"/>
  <c r="G134" i="21"/>
  <c r="F134" i="21"/>
  <c r="E134" i="21"/>
  <c r="D134" i="21"/>
  <c r="C134" i="21"/>
  <c r="B134" i="21"/>
  <c r="W133" i="21"/>
  <c r="V133" i="21"/>
  <c r="U133" i="21"/>
  <c r="T133" i="21"/>
  <c r="S133" i="21"/>
  <c r="R133" i="21"/>
  <c r="Q133" i="21"/>
  <c r="P133" i="21"/>
  <c r="O133" i="21"/>
  <c r="N133" i="21"/>
  <c r="M133" i="21"/>
  <c r="L133" i="21"/>
  <c r="K133" i="21"/>
  <c r="J133" i="21"/>
  <c r="I133" i="21"/>
  <c r="H133" i="21"/>
  <c r="G133" i="21"/>
  <c r="F133" i="21"/>
  <c r="E133" i="21"/>
  <c r="D133" i="21"/>
  <c r="C133" i="21"/>
  <c r="B133" i="21"/>
  <c r="W119" i="21"/>
  <c r="W213" i="21" s="1"/>
  <c r="V119" i="21"/>
  <c r="U119" i="21"/>
  <c r="T119" i="21"/>
  <c r="S119" i="21"/>
  <c r="S213" i="21" s="1"/>
  <c r="R119" i="21"/>
  <c r="Q119" i="21"/>
  <c r="P119" i="21"/>
  <c r="P213" i="21" s="1"/>
  <c r="O119" i="21"/>
  <c r="O213" i="21" s="1"/>
  <c r="N119" i="21"/>
  <c r="M119" i="21"/>
  <c r="L119" i="21"/>
  <c r="K119" i="21"/>
  <c r="K213" i="21" s="1"/>
  <c r="J119" i="21"/>
  <c r="I119" i="21"/>
  <c r="H119" i="21"/>
  <c r="H175" i="21" s="1"/>
  <c r="G119" i="21"/>
  <c r="G175" i="21" s="1"/>
  <c r="F119" i="21"/>
  <c r="E119" i="21"/>
  <c r="D119" i="21"/>
  <c r="C119" i="21"/>
  <c r="C213" i="21" s="1"/>
  <c r="B119" i="21"/>
  <c r="W110" i="21"/>
  <c r="W211" i="21" s="1"/>
  <c r="V110" i="21"/>
  <c r="U110" i="21"/>
  <c r="T110" i="21"/>
  <c r="T171" i="21" s="1"/>
  <c r="S110" i="21"/>
  <c r="S171" i="21" s="1"/>
  <c r="R110" i="21"/>
  <c r="Q110" i="21"/>
  <c r="Q171" i="21" s="1"/>
  <c r="P110" i="21"/>
  <c r="P171" i="21" s="1"/>
  <c r="O110" i="21"/>
  <c r="O211" i="21" s="1"/>
  <c r="N110" i="21"/>
  <c r="M110" i="21"/>
  <c r="L110" i="21"/>
  <c r="L171" i="21" s="1"/>
  <c r="K110" i="21"/>
  <c r="K171" i="21" s="1"/>
  <c r="J110" i="21"/>
  <c r="I110" i="21"/>
  <c r="I171" i="21" s="1"/>
  <c r="H110" i="21"/>
  <c r="H171" i="21" s="1"/>
  <c r="G110" i="21"/>
  <c r="G211" i="21" s="1"/>
  <c r="F110" i="21"/>
  <c r="E110" i="21"/>
  <c r="D110" i="21"/>
  <c r="D171" i="21" s="1"/>
  <c r="C110" i="21"/>
  <c r="C171" i="21" s="1"/>
  <c r="B110" i="21"/>
  <c r="W89" i="21"/>
  <c r="W203" i="21" s="1"/>
  <c r="V89" i="21"/>
  <c r="V160" i="21" s="1"/>
  <c r="U89" i="21"/>
  <c r="U203" i="21" s="1"/>
  <c r="T89" i="21"/>
  <c r="S89" i="21"/>
  <c r="R89" i="21"/>
  <c r="Q89" i="21"/>
  <c r="P89" i="21"/>
  <c r="O89" i="21"/>
  <c r="O203" i="21" s="1"/>
  <c r="N89" i="21"/>
  <c r="N203" i="21" s="1"/>
  <c r="M89" i="21"/>
  <c r="M203" i="21" s="1"/>
  <c r="L89" i="21"/>
  <c r="K89" i="21"/>
  <c r="J89" i="21"/>
  <c r="I89" i="21"/>
  <c r="H89" i="21"/>
  <c r="G89" i="21"/>
  <c r="G203" i="21" s="1"/>
  <c r="F89" i="21"/>
  <c r="F203" i="21" s="1"/>
  <c r="E89" i="21"/>
  <c r="E203" i="21" s="1"/>
  <c r="D89" i="21"/>
  <c r="C89" i="21"/>
  <c r="B89" i="21"/>
  <c r="W79" i="21"/>
  <c r="W202" i="21" s="1"/>
  <c r="V79" i="21"/>
  <c r="U79" i="21"/>
  <c r="U202" i="21" s="1"/>
  <c r="T79" i="21"/>
  <c r="T157" i="21" s="1"/>
  <c r="S79" i="21"/>
  <c r="S157" i="21" s="1"/>
  <c r="R79" i="21"/>
  <c r="Q79" i="21"/>
  <c r="P79" i="21"/>
  <c r="P157" i="21" s="1"/>
  <c r="O79" i="21"/>
  <c r="O202" i="21" s="1"/>
  <c r="N79" i="21"/>
  <c r="M79" i="21"/>
  <c r="M202" i="21" s="1"/>
  <c r="L79" i="21"/>
  <c r="L157" i="21" s="1"/>
  <c r="K79" i="21"/>
  <c r="K157" i="21" s="1"/>
  <c r="J79" i="21"/>
  <c r="I79" i="21"/>
  <c r="H79" i="21"/>
  <c r="H157" i="21" s="1"/>
  <c r="G79" i="21"/>
  <c r="G202" i="21" s="1"/>
  <c r="F79" i="21"/>
  <c r="E79" i="21"/>
  <c r="E202" i="21" s="1"/>
  <c r="D79" i="21"/>
  <c r="D157" i="21" s="1"/>
  <c r="C79" i="21"/>
  <c r="C157" i="21" s="1"/>
  <c r="B79" i="21"/>
  <c r="W60" i="21"/>
  <c r="W201" i="21" s="1"/>
  <c r="V60" i="21"/>
  <c r="U60" i="21"/>
  <c r="T60" i="21"/>
  <c r="S60" i="21"/>
  <c r="S153" i="21" s="1"/>
  <c r="R60" i="21"/>
  <c r="R153" i="21" s="1"/>
  <c r="Q60" i="21"/>
  <c r="Q153" i="21" s="1"/>
  <c r="P60" i="21"/>
  <c r="P201" i="21" s="1"/>
  <c r="O60" i="21"/>
  <c r="O201" i="21" s="1"/>
  <c r="N60" i="21"/>
  <c r="M60" i="21"/>
  <c r="L60" i="21"/>
  <c r="K60" i="21"/>
  <c r="K153" i="21" s="1"/>
  <c r="J60" i="21"/>
  <c r="J153" i="21" s="1"/>
  <c r="I60" i="21"/>
  <c r="I153" i="21" s="1"/>
  <c r="H60" i="21"/>
  <c r="H201" i="21" s="1"/>
  <c r="G60" i="21"/>
  <c r="G201" i="21" s="1"/>
  <c r="F60" i="21"/>
  <c r="F153" i="21" s="1"/>
  <c r="E60" i="21"/>
  <c r="D60" i="21"/>
  <c r="C60" i="21"/>
  <c r="C153" i="21" s="1"/>
  <c r="B60" i="21"/>
  <c r="B153" i="21" s="1"/>
  <c r="W33" i="21"/>
  <c r="V33" i="21"/>
  <c r="V192" i="21" s="1"/>
  <c r="U33" i="21"/>
  <c r="U192" i="21" s="1"/>
  <c r="T33" i="21"/>
  <c r="T192" i="21" s="1"/>
  <c r="S33" i="21"/>
  <c r="S192" i="21" s="1"/>
  <c r="R33" i="21"/>
  <c r="R192" i="21" s="1"/>
  <c r="Q33" i="21"/>
  <c r="Q141" i="21" s="1"/>
  <c r="P33" i="21"/>
  <c r="O33" i="21"/>
  <c r="N33" i="21"/>
  <c r="N192" i="21" s="1"/>
  <c r="M33" i="21"/>
  <c r="M192" i="21" s="1"/>
  <c r="L33" i="21"/>
  <c r="L192" i="21" s="1"/>
  <c r="K33" i="21"/>
  <c r="K192" i="21" s="1"/>
  <c r="J33" i="21"/>
  <c r="J141" i="21" s="1"/>
  <c r="I33" i="21"/>
  <c r="I141" i="21" s="1"/>
  <c r="H33" i="21"/>
  <c r="G33" i="21"/>
  <c r="F33" i="21"/>
  <c r="F192" i="21" s="1"/>
  <c r="E33" i="21"/>
  <c r="E192" i="21" s="1"/>
  <c r="D33" i="21"/>
  <c r="D192" i="21" s="1"/>
  <c r="C33" i="21"/>
  <c r="C192" i="21" s="1"/>
  <c r="B33" i="21"/>
  <c r="B192" i="21" s="1"/>
  <c r="A1" i="21"/>
  <c r="W75" i="20"/>
  <c r="V75" i="20"/>
  <c r="U75" i="20"/>
  <c r="T75" i="20"/>
  <c r="S75" i="20"/>
  <c r="R75" i="20"/>
  <c r="Q75" i="20"/>
  <c r="P75" i="20"/>
  <c r="O75" i="20"/>
  <c r="N75" i="20"/>
  <c r="M75" i="20"/>
  <c r="L75" i="20"/>
  <c r="K75" i="20"/>
  <c r="J75" i="20"/>
  <c r="I75" i="20"/>
  <c r="H75" i="20"/>
  <c r="G75" i="20"/>
  <c r="F75" i="20"/>
  <c r="E75" i="20"/>
  <c r="D75" i="20"/>
  <c r="C75" i="20"/>
  <c r="B75" i="20"/>
  <c r="W74" i="20"/>
  <c r="V74" i="20"/>
  <c r="U74" i="20"/>
  <c r="T74" i="20"/>
  <c r="S74" i="20"/>
  <c r="R74" i="20"/>
  <c r="Q74" i="20"/>
  <c r="P74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C74" i="20"/>
  <c r="B74" i="20"/>
  <c r="W73" i="20"/>
  <c r="V73" i="20"/>
  <c r="U73" i="20"/>
  <c r="T73" i="20"/>
  <c r="S73" i="20"/>
  <c r="R73" i="20"/>
  <c r="Q73" i="20"/>
  <c r="P73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C73" i="20"/>
  <c r="B73" i="20"/>
  <c r="S71" i="20"/>
  <c r="W67" i="20"/>
  <c r="V67" i="20"/>
  <c r="U67" i="20"/>
  <c r="T67" i="20"/>
  <c r="S67" i="20"/>
  <c r="R67" i="20"/>
  <c r="Q67" i="20"/>
  <c r="P67" i="20"/>
  <c r="O67" i="20"/>
  <c r="N67" i="20"/>
  <c r="M67" i="20"/>
  <c r="L67" i="20"/>
  <c r="K67" i="20"/>
  <c r="J67" i="20"/>
  <c r="I67" i="20"/>
  <c r="H67" i="20"/>
  <c r="G67" i="20"/>
  <c r="F67" i="20"/>
  <c r="E67" i="20"/>
  <c r="D67" i="20"/>
  <c r="C67" i="20"/>
  <c r="B67" i="20"/>
  <c r="W66" i="20"/>
  <c r="V66" i="20"/>
  <c r="U66" i="20"/>
  <c r="T66" i="20"/>
  <c r="S66" i="20"/>
  <c r="R66" i="20"/>
  <c r="Q66" i="20"/>
  <c r="P66" i="20"/>
  <c r="O66" i="20"/>
  <c r="N66" i="20"/>
  <c r="M66" i="20"/>
  <c r="L66" i="20"/>
  <c r="K66" i="20"/>
  <c r="J66" i="20"/>
  <c r="I66" i="20"/>
  <c r="H66" i="20"/>
  <c r="G66" i="20"/>
  <c r="F66" i="20"/>
  <c r="E66" i="20"/>
  <c r="D66" i="20"/>
  <c r="C66" i="20"/>
  <c r="B66" i="20"/>
  <c r="W65" i="20"/>
  <c r="V65" i="20"/>
  <c r="U65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B65" i="20"/>
  <c r="C61" i="20"/>
  <c r="W60" i="20"/>
  <c r="W113" i="4" s="1"/>
  <c r="U60" i="20"/>
  <c r="W58" i="20"/>
  <c r="V58" i="20"/>
  <c r="V42" i="7" s="1"/>
  <c r="U58" i="20"/>
  <c r="T58" i="20"/>
  <c r="S58" i="20"/>
  <c r="R58" i="20"/>
  <c r="Q58" i="20"/>
  <c r="P58" i="20"/>
  <c r="O58" i="20"/>
  <c r="O42" i="7" s="1"/>
  <c r="N58" i="20"/>
  <c r="N42" i="7" s="1"/>
  <c r="M58" i="20"/>
  <c r="M42" i="7" s="1"/>
  <c r="L58" i="20"/>
  <c r="L42" i="7" s="1"/>
  <c r="K58" i="20"/>
  <c r="J58" i="20"/>
  <c r="J42" i="7" s="1"/>
  <c r="I58" i="20"/>
  <c r="I42" i="7" s="1"/>
  <c r="H58" i="20"/>
  <c r="H42" i="7" s="1"/>
  <c r="G58" i="20"/>
  <c r="G42" i="7" s="1"/>
  <c r="F58" i="20"/>
  <c r="F42" i="7" s="1"/>
  <c r="E58" i="20"/>
  <c r="E42" i="7" s="1"/>
  <c r="D58" i="20"/>
  <c r="D42" i="7" s="1"/>
  <c r="C58" i="20"/>
  <c r="C42" i="7" s="1"/>
  <c r="B58" i="20"/>
  <c r="W54" i="20"/>
  <c r="W71" i="20" s="1"/>
  <c r="V54" i="20"/>
  <c r="V71" i="20" s="1"/>
  <c r="U54" i="20"/>
  <c r="U68" i="4" s="1"/>
  <c r="T54" i="20"/>
  <c r="T71" i="20" s="1"/>
  <c r="S54" i="20"/>
  <c r="S68" i="4" s="1"/>
  <c r="R54" i="20"/>
  <c r="R71" i="20" s="1"/>
  <c r="Q54" i="20"/>
  <c r="Q71" i="20" s="1"/>
  <c r="P54" i="20"/>
  <c r="P71" i="20" s="1"/>
  <c r="O54" i="20"/>
  <c r="O71" i="20" s="1"/>
  <c r="N54" i="20"/>
  <c r="M54" i="20"/>
  <c r="L54" i="20"/>
  <c r="K54" i="20"/>
  <c r="K71" i="20" s="1"/>
  <c r="J54" i="20"/>
  <c r="J71" i="20" s="1"/>
  <c r="I54" i="20"/>
  <c r="H54" i="20"/>
  <c r="H71" i="20" s="1"/>
  <c r="G54" i="20"/>
  <c r="G68" i="4" s="1"/>
  <c r="G141" i="4" s="1"/>
  <c r="F54" i="20"/>
  <c r="F71" i="20" s="1"/>
  <c r="E54" i="20"/>
  <c r="D54" i="20"/>
  <c r="D71" i="20" s="1"/>
  <c r="C54" i="20"/>
  <c r="C68" i="4" s="1"/>
  <c r="B54" i="20"/>
  <c r="B71" i="20" s="1"/>
  <c r="W53" i="20"/>
  <c r="W70" i="20" s="1"/>
  <c r="V53" i="20"/>
  <c r="V67" i="4" s="1"/>
  <c r="V140" i="4" s="1"/>
  <c r="U53" i="20"/>
  <c r="U70" i="20" s="1"/>
  <c r="T53" i="20"/>
  <c r="S53" i="20"/>
  <c r="S70" i="20" s="1"/>
  <c r="R53" i="20"/>
  <c r="R70" i="20" s="1"/>
  <c r="Q53" i="20"/>
  <c r="Q70" i="20" s="1"/>
  <c r="P53" i="20"/>
  <c r="P70" i="20" s="1"/>
  <c r="O53" i="20"/>
  <c r="N53" i="20"/>
  <c r="M53" i="20"/>
  <c r="M70" i="20" s="1"/>
  <c r="L53" i="20"/>
  <c r="L70" i="20" s="1"/>
  <c r="K53" i="20"/>
  <c r="J53" i="20"/>
  <c r="J70" i="20" s="1"/>
  <c r="I53" i="20"/>
  <c r="I70" i="20" s="1"/>
  <c r="H53" i="20"/>
  <c r="H70" i="20" s="1"/>
  <c r="G53" i="20"/>
  <c r="F53" i="20"/>
  <c r="E53" i="20"/>
  <c r="E70" i="20" s="1"/>
  <c r="D53" i="20"/>
  <c r="D70" i="20" s="1"/>
  <c r="C53" i="20"/>
  <c r="B53" i="20"/>
  <c r="B70" i="20" s="1"/>
  <c r="W52" i="20"/>
  <c r="W69" i="20" s="1"/>
  <c r="V52" i="20"/>
  <c r="U52" i="20"/>
  <c r="U69" i="20" s="1"/>
  <c r="T52" i="20"/>
  <c r="T69" i="20" s="1"/>
  <c r="S52" i="20"/>
  <c r="S66" i="4" s="1"/>
  <c r="S139" i="4" s="1"/>
  <c r="R52" i="20"/>
  <c r="R69" i="20" s="1"/>
  <c r="Q52" i="20"/>
  <c r="Q66" i="4" s="1"/>
  <c r="Q139" i="4" s="1"/>
  <c r="P52" i="20"/>
  <c r="P69" i="20" s="1"/>
  <c r="O52" i="20"/>
  <c r="O69" i="20" s="1"/>
  <c r="N52" i="20"/>
  <c r="N69" i="20" s="1"/>
  <c r="M52" i="20"/>
  <c r="M69" i="20" s="1"/>
  <c r="L52" i="20"/>
  <c r="L69" i="20" s="1"/>
  <c r="K52" i="20"/>
  <c r="K69" i="20" s="1"/>
  <c r="J52" i="20"/>
  <c r="I52" i="20"/>
  <c r="H52" i="20"/>
  <c r="H69" i="20" s="1"/>
  <c r="G52" i="20"/>
  <c r="G69" i="20" s="1"/>
  <c r="F52" i="20"/>
  <c r="E52" i="20"/>
  <c r="E69" i="20" s="1"/>
  <c r="D52" i="20"/>
  <c r="D69" i="20" s="1"/>
  <c r="C52" i="20"/>
  <c r="C69" i="20" s="1"/>
  <c r="B52" i="20"/>
  <c r="B69" i="20" s="1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W3" i="20"/>
  <c r="V3" i="20"/>
  <c r="V13" i="4" s="1"/>
  <c r="U3" i="20"/>
  <c r="U13" i="4" s="1"/>
  <c r="T3" i="20"/>
  <c r="S3" i="20"/>
  <c r="S13" i="4" s="1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D13" i="4" s="1"/>
  <c r="C3" i="20"/>
  <c r="B3" i="20"/>
  <c r="A1" i="20"/>
  <c r="W249" i="19"/>
  <c r="V249" i="19"/>
  <c r="U249" i="19"/>
  <c r="T249" i="19"/>
  <c r="S249" i="19"/>
  <c r="R249" i="19"/>
  <c r="Q249" i="19"/>
  <c r="P249" i="19"/>
  <c r="O249" i="19"/>
  <c r="N249" i="19"/>
  <c r="M249" i="19"/>
  <c r="L249" i="19"/>
  <c r="K249" i="19"/>
  <c r="J249" i="19"/>
  <c r="I249" i="19"/>
  <c r="H249" i="19"/>
  <c r="G249" i="19"/>
  <c r="F249" i="19"/>
  <c r="E249" i="19"/>
  <c r="D249" i="19"/>
  <c r="C249" i="19"/>
  <c r="B249" i="19"/>
  <c r="W247" i="19"/>
  <c r="V247" i="19"/>
  <c r="U247" i="19"/>
  <c r="T247" i="19"/>
  <c r="S247" i="19"/>
  <c r="R247" i="19"/>
  <c r="Q247" i="19"/>
  <c r="P247" i="19"/>
  <c r="O247" i="19"/>
  <c r="N247" i="19"/>
  <c r="M247" i="19"/>
  <c r="L247" i="19"/>
  <c r="K247" i="19"/>
  <c r="J247" i="19"/>
  <c r="I247" i="19"/>
  <c r="H247" i="19"/>
  <c r="G247" i="19"/>
  <c r="F247" i="19"/>
  <c r="E247" i="19"/>
  <c r="D247" i="19"/>
  <c r="C247" i="19"/>
  <c r="B247" i="19"/>
  <c r="W245" i="19"/>
  <c r="V245" i="19"/>
  <c r="U245" i="19"/>
  <c r="T245" i="19"/>
  <c r="S245" i="19"/>
  <c r="R245" i="19"/>
  <c r="Q245" i="19"/>
  <c r="P245" i="19"/>
  <c r="O245" i="19"/>
  <c r="N245" i="19"/>
  <c r="M245" i="19"/>
  <c r="L245" i="19"/>
  <c r="K245" i="19"/>
  <c r="J245" i="19"/>
  <c r="I245" i="19"/>
  <c r="H245" i="19"/>
  <c r="G245" i="19"/>
  <c r="F245" i="19"/>
  <c r="E245" i="19"/>
  <c r="D245" i="19"/>
  <c r="C245" i="19"/>
  <c r="B245" i="19"/>
  <c r="W244" i="19"/>
  <c r="V244" i="19"/>
  <c r="U244" i="19"/>
  <c r="T244" i="19"/>
  <c r="S244" i="19"/>
  <c r="R244" i="19"/>
  <c r="Q244" i="19"/>
  <c r="P244" i="19"/>
  <c r="O244" i="19"/>
  <c r="N244" i="19"/>
  <c r="M244" i="19"/>
  <c r="L244" i="19"/>
  <c r="K244" i="19"/>
  <c r="J244" i="19"/>
  <c r="I244" i="19"/>
  <c r="H244" i="19"/>
  <c r="G244" i="19"/>
  <c r="F244" i="19"/>
  <c r="E244" i="19"/>
  <c r="D244" i="19"/>
  <c r="C244" i="19"/>
  <c r="B244" i="19"/>
  <c r="W243" i="19"/>
  <c r="V243" i="19"/>
  <c r="U243" i="19"/>
  <c r="T243" i="19"/>
  <c r="S243" i="19"/>
  <c r="R243" i="19"/>
  <c r="Q243" i="19"/>
  <c r="P243" i="19"/>
  <c r="O243" i="19"/>
  <c r="N243" i="19"/>
  <c r="M243" i="19"/>
  <c r="L243" i="19"/>
  <c r="K243" i="19"/>
  <c r="J243" i="19"/>
  <c r="I243" i="19"/>
  <c r="H243" i="19"/>
  <c r="G243" i="19"/>
  <c r="F243" i="19"/>
  <c r="E243" i="19"/>
  <c r="D243" i="19"/>
  <c r="C243" i="19"/>
  <c r="B243" i="19"/>
  <c r="W242" i="19"/>
  <c r="V242" i="19"/>
  <c r="U242" i="19"/>
  <c r="T242" i="19"/>
  <c r="S242" i="19"/>
  <c r="R242" i="19"/>
  <c r="Q242" i="19"/>
  <c r="P242" i="19"/>
  <c r="O242" i="19"/>
  <c r="N242" i="19"/>
  <c r="M242" i="19"/>
  <c r="L242" i="19"/>
  <c r="K242" i="19"/>
  <c r="J242" i="19"/>
  <c r="I242" i="19"/>
  <c r="H242" i="19"/>
  <c r="G242" i="19"/>
  <c r="F242" i="19"/>
  <c r="E242" i="19"/>
  <c r="D242" i="19"/>
  <c r="C242" i="19"/>
  <c r="B242" i="19"/>
  <c r="W241" i="19"/>
  <c r="V241" i="19"/>
  <c r="U241" i="19"/>
  <c r="T241" i="19"/>
  <c r="S241" i="19"/>
  <c r="R241" i="19"/>
  <c r="Q241" i="19"/>
  <c r="P241" i="19"/>
  <c r="O241" i="19"/>
  <c r="N241" i="19"/>
  <c r="M241" i="19"/>
  <c r="L241" i="19"/>
  <c r="K241" i="19"/>
  <c r="J241" i="19"/>
  <c r="I241" i="19"/>
  <c r="H241" i="19"/>
  <c r="G241" i="19"/>
  <c r="F241" i="19"/>
  <c r="E241" i="19"/>
  <c r="D241" i="19"/>
  <c r="C241" i="19"/>
  <c r="B241" i="19"/>
  <c r="W240" i="19"/>
  <c r="V240" i="19"/>
  <c r="U240" i="19"/>
  <c r="T240" i="19"/>
  <c r="S240" i="19"/>
  <c r="R240" i="19"/>
  <c r="Q240" i="19"/>
  <c r="P240" i="19"/>
  <c r="O240" i="19"/>
  <c r="N240" i="19"/>
  <c r="M240" i="19"/>
  <c r="L240" i="19"/>
  <c r="K240" i="19"/>
  <c r="J240" i="19"/>
  <c r="I240" i="19"/>
  <c r="H240" i="19"/>
  <c r="G240" i="19"/>
  <c r="F240" i="19"/>
  <c r="E240" i="19"/>
  <c r="D240" i="19"/>
  <c r="C240" i="19"/>
  <c r="B240" i="19"/>
  <c r="W238" i="19"/>
  <c r="V238" i="19"/>
  <c r="U238" i="19"/>
  <c r="T238" i="19"/>
  <c r="S238" i="19"/>
  <c r="R238" i="19"/>
  <c r="Q238" i="19"/>
  <c r="P238" i="19"/>
  <c r="O238" i="19"/>
  <c r="N238" i="19"/>
  <c r="M238" i="19"/>
  <c r="L238" i="19"/>
  <c r="K238" i="19"/>
  <c r="J238" i="19"/>
  <c r="I238" i="19"/>
  <c r="H238" i="19"/>
  <c r="G238" i="19"/>
  <c r="F238" i="19"/>
  <c r="E238" i="19"/>
  <c r="D238" i="19"/>
  <c r="C238" i="19"/>
  <c r="B238" i="19"/>
  <c r="W236" i="19"/>
  <c r="V236" i="19"/>
  <c r="U236" i="19"/>
  <c r="T236" i="19"/>
  <c r="S236" i="19"/>
  <c r="R236" i="19"/>
  <c r="Q236" i="19"/>
  <c r="P236" i="19"/>
  <c r="O236" i="19"/>
  <c r="N236" i="19"/>
  <c r="M236" i="19"/>
  <c r="L236" i="19"/>
  <c r="K236" i="19"/>
  <c r="J236" i="19"/>
  <c r="I236" i="19"/>
  <c r="H236" i="19"/>
  <c r="G236" i="19"/>
  <c r="F236" i="19"/>
  <c r="E236" i="19"/>
  <c r="D236" i="19"/>
  <c r="C236" i="19"/>
  <c r="B236" i="19"/>
  <c r="W234" i="19"/>
  <c r="V234" i="19"/>
  <c r="U234" i="19"/>
  <c r="T234" i="19"/>
  <c r="S234" i="19"/>
  <c r="R234" i="19"/>
  <c r="Q234" i="19"/>
  <c r="P234" i="19"/>
  <c r="O234" i="19"/>
  <c r="N234" i="19"/>
  <c r="M234" i="19"/>
  <c r="L234" i="19"/>
  <c r="K234" i="19"/>
  <c r="J234" i="19"/>
  <c r="I234" i="19"/>
  <c r="H234" i="19"/>
  <c r="G234" i="19"/>
  <c r="F234" i="19"/>
  <c r="E234" i="19"/>
  <c r="D234" i="19"/>
  <c r="C234" i="19"/>
  <c r="B234" i="19"/>
  <c r="W233" i="19"/>
  <c r="V233" i="19"/>
  <c r="U233" i="19"/>
  <c r="T233" i="19"/>
  <c r="S233" i="19"/>
  <c r="R233" i="19"/>
  <c r="Q233" i="19"/>
  <c r="P233" i="19"/>
  <c r="O233" i="19"/>
  <c r="N233" i="19"/>
  <c r="M233" i="19"/>
  <c r="L233" i="19"/>
  <c r="K233" i="19"/>
  <c r="J233" i="19"/>
  <c r="I233" i="19"/>
  <c r="H233" i="19"/>
  <c r="G233" i="19"/>
  <c r="F233" i="19"/>
  <c r="E233" i="19"/>
  <c r="D233" i="19"/>
  <c r="C233" i="19"/>
  <c r="B233" i="19"/>
  <c r="W232" i="19"/>
  <c r="V232" i="19"/>
  <c r="U232" i="19"/>
  <c r="T232" i="19"/>
  <c r="S232" i="19"/>
  <c r="R232" i="19"/>
  <c r="Q232" i="19"/>
  <c r="P232" i="19"/>
  <c r="O232" i="19"/>
  <c r="N232" i="19"/>
  <c r="M232" i="19"/>
  <c r="L232" i="19"/>
  <c r="K232" i="19"/>
  <c r="J232" i="19"/>
  <c r="I232" i="19"/>
  <c r="H232" i="19"/>
  <c r="G232" i="19"/>
  <c r="F232" i="19"/>
  <c r="E232" i="19"/>
  <c r="D232" i="19"/>
  <c r="C232" i="19"/>
  <c r="B232" i="19"/>
  <c r="W231" i="19"/>
  <c r="V231" i="19"/>
  <c r="U231" i="19"/>
  <c r="T231" i="19"/>
  <c r="S231" i="19"/>
  <c r="R231" i="19"/>
  <c r="Q231" i="19"/>
  <c r="P231" i="19"/>
  <c r="O231" i="19"/>
  <c r="N231" i="19"/>
  <c r="M231" i="19"/>
  <c r="L231" i="19"/>
  <c r="K231" i="19"/>
  <c r="J231" i="19"/>
  <c r="I231" i="19"/>
  <c r="H231" i="19"/>
  <c r="G231" i="19"/>
  <c r="F231" i="19"/>
  <c r="E231" i="19"/>
  <c r="D231" i="19"/>
  <c r="C231" i="19"/>
  <c r="B231" i="19"/>
  <c r="W230" i="19"/>
  <c r="V230" i="19"/>
  <c r="U230" i="19"/>
  <c r="T230" i="19"/>
  <c r="S230" i="19"/>
  <c r="R230" i="19"/>
  <c r="Q230" i="19"/>
  <c r="P230" i="19"/>
  <c r="O230" i="19"/>
  <c r="N230" i="19"/>
  <c r="M230" i="19"/>
  <c r="L230" i="19"/>
  <c r="K230" i="19"/>
  <c r="J230" i="19"/>
  <c r="I230" i="19"/>
  <c r="H230" i="19"/>
  <c r="G230" i="19"/>
  <c r="F230" i="19"/>
  <c r="E230" i="19"/>
  <c r="D230" i="19"/>
  <c r="C230" i="19"/>
  <c r="B230" i="19"/>
  <c r="W227" i="19"/>
  <c r="V227" i="19"/>
  <c r="U227" i="19"/>
  <c r="T227" i="19"/>
  <c r="S227" i="19"/>
  <c r="R227" i="19"/>
  <c r="Q227" i="19"/>
  <c r="P227" i="19"/>
  <c r="O227" i="19"/>
  <c r="N227" i="19"/>
  <c r="M227" i="19"/>
  <c r="L227" i="19"/>
  <c r="K227" i="19"/>
  <c r="J227" i="19"/>
  <c r="I227" i="19"/>
  <c r="H227" i="19"/>
  <c r="G227" i="19"/>
  <c r="F227" i="19"/>
  <c r="E227" i="19"/>
  <c r="D227" i="19"/>
  <c r="C227" i="19"/>
  <c r="B227" i="19"/>
  <c r="W225" i="19"/>
  <c r="V225" i="19"/>
  <c r="U225" i="19"/>
  <c r="T225" i="19"/>
  <c r="S225" i="19"/>
  <c r="R225" i="19"/>
  <c r="Q225" i="19"/>
  <c r="P225" i="19"/>
  <c r="O225" i="19"/>
  <c r="N225" i="19"/>
  <c r="M225" i="19"/>
  <c r="L225" i="19"/>
  <c r="K225" i="19"/>
  <c r="J225" i="19"/>
  <c r="I225" i="19"/>
  <c r="H225" i="19"/>
  <c r="G225" i="19"/>
  <c r="F225" i="19"/>
  <c r="E225" i="19"/>
  <c r="D225" i="19"/>
  <c r="C225" i="19"/>
  <c r="B225" i="19"/>
  <c r="W224" i="19"/>
  <c r="V224" i="19"/>
  <c r="U224" i="19"/>
  <c r="T224" i="19"/>
  <c r="S224" i="19"/>
  <c r="R224" i="19"/>
  <c r="Q224" i="19"/>
  <c r="P224" i="19"/>
  <c r="O224" i="19"/>
  <c r="N224" i="19"/>
  <c r="M224" i="19"/>
  <c r="L224" i="19"/>
  <c r="K224" i="19"/>
  <c r="J224" i="19"/>
  <c r="I224" i="19"/>
  <c r="H224" i="19"/>
  <c r="G224" i="19"/>
  <c r="F224" i="19"/>
  <c r="E224" i="19"/>
  <c r="D224" i="19"/>
  <c r="C224" i="19"/>
  <c r="B224" i="19"/>
  <c r="W223" i="19"/>
  <c r="V223" i="19"/>
  <c r="U223" i="19"/>
  <c r="T223" i="19"/>
  <c r="S223" i="19"/>
  <c r="R223" i="19"/>
  <c r="Q223" i="19"/>
  <c r="P223" i="19"/>
  <c r="O223" i="19"/>
  <c r="N223" i="19"/>
  <c r="M223" i="19"/>
  <c r="L223" i="19"/>
  <c r="K223" i="19"/>
  <c r="J223" i="19"/>
  <c r="I223" i="19"/>
  <c r="H223" i="19"/>
  <c r="G223" i="19"/>
  <c r="F223" i="19"/>
  <c r="E223" i="19"/>
  <c r="D223" i="19"/>
  <c r="C223" i="19"/>
  <c r="B223" i="19"/>
  <c r="W222" i="19"/>
  <c r="V222" i="19"/>
  <c r="U222" i="19"/>
  <c r="T222" i="19"/>
  <c r="S222" i="19"/>
  <c r="R222" i="19"/>
  <c r="Q222" i="19"/>
  <c r="P222" i="19"/>
  <c r="O222" i="19"/>
  <c r="N222" i="19"/>
  <c r="M222" i="19"/>
  <c r="L222" i="19"/>
  <c r="K222" i="19"/>
  <c r="J222" i="19"/>
  <c r="I222" i="19"/>
  <c r="H222" i="19"/>
  <c r="G222" i="19"/>
  <c r="F222" i="19"/>
  <c r="E222" i="19"/>
  <c r="D222" i="19"/>
  <c r="C222" i="19"/>
  <c r="B222" i="19"/>
  <c r="W221" i="19"/>
  <c r="V221" i="19"/>
  <c r="U221" i="19"/>
  <c r="T221" i="19"/>
  <c r="S221" i="19"/>
  <c r="R221" i="19"/>
  <c r="Q221" i="19"/>
  <c r="P221" i="19"/>
  <c r="O221" i="19"/>
  <c r="N221" i="19"/>
  <c r="M221" i="19"/>
  <c r="L221" i="19"/>
  <c r="K221" i="19"/>
  <c r="J221" i="19"/>
  <c r="I221" i="19"/>
  <c r="H221" i="19"/>
  <c r="G221" i="19"/>
  <c r="F221" i="19"/>
  <c r="E221" i="19"/>
  <c r="D221" i="19"/>
  <c r="C221" i="19"/>
  <c r="B221" i="19"/>
  <c r="W220" i="19"/>
  <c r="V220" i="19"/>
  <c r="U220" i="19"/>
  <c r="T220" i="19"/>
  <c r="S220" i="19"/>
  <c r="R220" i="19"/>
  <c r="Q220" i="19"/>
  <c r="P220" i="19"/>
  <c r="O220" i="19"/>
  <c r="N220" i="19"/>
  <c r="M220" i="19"/>
  <c r="L220" i="19"/>
  <c r="K220" i="19"/>
  <c r="J220" i="19"/>
  <c r="I220" i="19"/>
  <c r="H220" i="19"/>
  <c r="G220" i="19"/>
  <c r="F220" i="19"/>
  <c r="E220" i="19"/>
  <c r="D220" i="19"/>
  <c r="C220" i="19"/>
  <c r="B220" i="19"/>
  <c r="W219" i="19"/>
  <c r="V219" i="19"/>
  <c r="U219" i="19"/>
  <c r="T219" i="19"/>
  <c r="S219" i="19"/>
  <c r="R219" i="19"/>
  <c r="Q219" i="19"/>
  <c r="P219" i="19"/>
  <c r="O219" i="19"/>
  <c r="N219" i="19"/>
  <c r="M219" i="19"/>
  <c r="L219" i="19"/>
  <c r="K219" i="19"/>
  <c r="J219" i="19"/>
  <c r="I219" i="19"/>
  <c r="H219" i="19"/>
  <c r="G219" i="19"/>
  <c r="F219" i="19"/>
  <c r="E219" i="19"/>
  <c r="D219" i="19"/>
  <c r="C219" i="19"/>
  <c r="B219" i="19"/>
  <c r="W218" i="19"/>
  <c r="V218" i="19"/>
  <c r="U218" i="19"/>
  <c r="T218" i="19"/>
  <c r="S218" i="19"/>
  <c r="R218" i="19"/>
  <c r="Q218" i="19"/>
  <c r="P218" i="19"/>
  <c r="O218" i="19"/>
  <c r="N218" i="19"/>
  <c r="M218" i="19"/>
  <c r="L218" i="19"/>
  <c r="K218" i="19"/>
  <c r="J218" i="19"/>
  <c r="I218" i="19"/>
  <c r="H218" i="19"/>
  <c r="G218" i="19"/>
  <c r="F218" i="19"/>
  <c r="E218" i="19"/>
  <c r="D218" i="19"/>
  <c r="C218" i="19"/>
  <c r="B218" i="19"/>
  <c r="W213" i="19"/>
  <c r="V213" i="19"/>
  <c r="U213" i="19"/>
  <c r="T213" i="19"/>
  <c r="S213" i="19"/>
  <c r="R213" i="19"/>
  <c r="Q213" i="19"/>
  <c r="P213" i="19"/>
  <c r="O213" i="19"/>
  <c r="N213" i="19"/>
  <c r="M213" i="19"/>
  <c r="L213" i="19"/>
  <c r="K213" i="19"/>
  <c r="J213" i="19"/>
  <c r="I213" i="19"/>
  <c r="H213" i="19"/>
  <c r="G213" i="19"/>
  <c r="F213" i="19"/>
  <c r="E213" i="19"/>
  <c r="D213" i="19"/>
  <c r="C213" i="19"/>
  <c r="B213" i="19"/>
  <c r="W212" i="19"/>
  <c r="V212" i="19"/>
  <c r="U212" i="19"/>
  <c r="T212" i="19"/>
  <c r="S212" i="19"/>
  <c r="R212" i="19"/>
  <c r="Q212" i="19"/>
  <c r="P212" i="19"/>
  <c r="O212" i="19"/>
  <c r="N212" i="19"/>
  <c r="M212" i="19"/>
  <c r="L212" i="19"/>
  <c r="K212" i="19"/>
  <c r="J212" i="19"/>
  <c r="I212" i="19"/>
  <c r="H212" i="19"/>
  <c r="G212" i="19"/>
  <c r="F212" i="19"/>
  <c r="E212" i="19"/>
  <c r="D212" i="19"/>
  <c r="C212" i="19"/>
  <c r="B212" i="19"/>
  <c r="W211" i="19"/>
  <c r="V211" i="19"/>
  <c r="U211" i="19"/>
  <c r="T211" i="19"/>
  <c r="S211" i="19"/>
  <c r="R211" i="19"/>
  <c r="Q211" i="19"/>
  <c r="P211" i="19"/>
  <c r="O211" i="19"/>
  <c r="N211" i="19"/>
  <c r="M211" i="19"/>
  <c r="L211" i="19"/>
  <c r="K211" i="19"/>
  <c r="J211" i="19"/>
  <c r="I211" i="19"/>
  <c r="H211" i="19"/>
  <c r="G211" i="19"/>
  <c r="F211" i="19"/>
  <c r="E211" i="19"/>
  <c r="D211" i="19"/>
  <c r="C211" i="19"/>
  <c r="B211" i="19"/>
  <c r="W210" i="19"/>
  <c r="V210" i="19"/>
  <c r="U210" i="19"/>
  <c r="T210" i="19"/>
  <c r="S210" i="19"/>
  <c r="R210" i="19"/>
  <c r="Q210" i="19"/>
  <c r="P210" i="19"/>
  <c r="O210" i="19"/>
  <c r="N210" i="19"/>
  <c r="M210" i="19"/>
  <c r="L210" i="19"/>
  <c r="K210" i="19"/>
  <c r="J210" i="19"/>
  <c r="I210" i="19"/>
  <c r="H210" i="19"/>
  <c r="G210" i="19"/>
  <c r="F210" i="19"/>
  <c r="E210" i="19"/>
  <c r="D210" i="19"/>
  <c r="C210" i="19"/>
  <c r="B210" i="19"/>
  <c r="W208" i="19"/>
  <c r="V208" i="19"/>
  <c r="U208" i="19"/>
  <c r="T208" i="19"/>
  <c r="S208" i="19"/>
  <c r="R208" i="19"/>
  <c r="Q208" i="19"/>
  <c r="P208" i="19"/>
  <c r="O208" i="19"/>
  <c r="N208" i="19"/>
  <c r="M208" i="19"/>
  <c r="L208" i="19"/>
  <c r="K208" i="19"/>
  <c r="J208" i="19"/>
  <c r="I208" i="19"/>
  <c r="H208" i="19"/>
  <c r="G208" i="19"/>
  <c r="F208" i="19"/>
  <c r="E208" i="19"/>
  <c r="D208" i="19"/>
  <c r="C208" i="19"/>
  <c r="B208" i="19"/>
  <c r="W207" i="19"/>
  <c r="V207" i="19"/>
  <c r="U207" i="19"/>
  <c r="T207" i="19"/>
  <c r="S207" i="19"/>
  <c r="R207" i="19"/>
  <c r="Q207" i="19"/>
  <c r="P207" i="19"/>
  <c r="O207" i="19"/>
  <c r="N207" i="19"/>
  <c r="M207" i="19"/>
  <c r="L207" i="19"/>
  <c r="K207" i="19"/>
  <c r="J207" i="19"/>
  <c r="I207" i="19"/>
  <c r="H207" i="19"/>
  <c r="G207" i="19"/>
  <c r="F207" i="19"/>
  <c r="E207" i="19"/>
  <c r="D207" i="19"/>
  <c r="C207" i="19"/>
  <c r="B207" i="19"/>
  <c r="W206" i="19"/>
  <c r="V206" i="19"/>
  <c r="U206" i="19"/>
  <c r="T206" i="19"/>
  <c r="S206" i="19"/>
  <c r="R206" i="19"/>
  <c r="Q206" i="19"/>
  <c r="P206" i="19"/>
  <c r="O206" i="19"/>
  <c r="N206" i="19"/>
  <c r="M206" i="19"/>
  <c r="L206" i="19"/>
  <c r="K206" i="19"/>
  <c r="J206" i="19"/>
  <c r="I206" i="19"/>
  <c r="H206" i="19"/>
  <c r="G206" i="19"/>
  <c r="F206" i="19"/>
  <c r="E206" i="19"/>
  <c r="D206" i="19"/>
  <c r="C206" i="19"/>
  <c r="B206" i="19"/>
  <c r="W205" i="19"/>
  <c r="V205" i="19"/>
  <c r="U205" i="19"/>
  <c r="T205" i="19"/>
  <c r="S205" i="19"/>
  <c r="R205" i="19"/>
  <c r="Q205" i="19"/>
  <c r="P205" i="19"/>
  <c r="O205" i="19"/>
  <c r="N205" i="19"/>
  <c r="M205" i="19"/>
  <c r="L205" i="19"/>
  <c r="K205" i="19"/>
  <c r="J205" i="19"/>
  <c r="I205" i="19"/>
  <c r="H205" i="19"/>
  <c r="G205" i="19"/>
  <c r="F205" i="19"/>
  <c r="E205" i="19"/>
  <c r="D205" i="19"/>
  <c r="C205" i="19"/>
  <c r="B205" i="19"/>
  <c r="W204" i="19"/>
  <c r="V204" i="19"/>
  <c r="U204" i="19"/>
  <c r="T204" i="19"/>
  <c r="S204" i="19"/>
  <c r="R204" i="19"/>
  <c r="Q204" i="19"/>
  <c r="P204" i="19"/>
  <c r="O204" i="19"/>
  <c r="N204" i="19"/>
  <c r="M204" i="19"/>
  <c r="L204" i="19"/>
  <c r="K204" i="19"/>
  <c r="J204" i="19"/>
  <c r="I204" i="19"/>
  <c r="H204" i="19"/>
  <c r="G204" i="19"/>
  <c r="F204" i="19"/>
  <c r="E204" i="19"/>
  <c r="D204" i="19"/>
  <c r="C204" i="19"/>
  <c r="B204" i="19"/>
  <c r="P203" i="19"/>
  <c r="W202" i="19"/>
  <c r="V202" i="19"/>
  <c r="U202" i="19"/>
  <c r="T202" i="19"/>
  <c r="S202" i="19"/>
  <c r="R202" i="19"/>
  <c r="Q202" i="19"/>
  <c r="P202" i="19"/>
  <c r="O202" i="19"/>
  <c r="N202" i="19"/>
  <c r="M202" i="19"/>
  <c r="L202" i="19"/>
  <c r="K202" i="19"/>
  <c r="J202" i="19"/>
  <c r="I202" i="19"/>
  <c r="H202" i="19"/>
  <c r="G202" i="19"/>
  <c r="F202" i="19"/>
  <c r="E202" i="19"/>
  <c r="D202" i="19"/>
  <c r="C202" i="19"/>
  <c r="B202" i="19"/>
  <c r="W201" i="19"/>
  <c r="V201" i="19"/>
  <c r="U201" i="19"/>
  <c r="T201" i="19"/>
  <c r="S201" i="19"/>
  <c r="R201" i="19"/>
  <c r="Q201" i="19"/>
  <c r="P201" i="19"/>
  <c r="O201" i="19"/>
  <c r="N201" i="19"/>
  <c r="M201" i="19"/>
  <c r="L201" i="19"/>
  <c r="K201" i="19"/>
  <c r="J201" i="19"/>
  <c r="I201" i="19"/>
  <c r="H201" i="19"/>
  <c r="G201" i="19"/>
  <c r="F201" i="19"/>
  <c r="E201" i="19"/>
  <c r="D201" i="19"/>
  <c r="C201" i="19"/>
  <c r="B201" i="19"/>
  <c r="W200" i="19"/>
  <c r="V200" i="19"/>
  <c r="U200" i="19"/>
  <c r="T200" i="19"/>
  <c r="S200" i="19"/>
  <c r="R200" i="19"/>
  <c r="Q200" i="19"/>
  <c r="P200" i="19"/>
  <c r="O200" i="19"/>
  <c r="N200" i="19"/>
  <c r="M200" i="19"/>
  <c r="L200" i="19"/>
  <c r="K200" i="19"/>
  <c r="J200" i="19"/>
  <c r="I200" i="19"/>
  <c r="H200" i="19"/>
  <c r="G200" i="19"/>
  <c r="F200" i="19"/>
  <c r="E200" i="19"/>
  <c r="D200" i="19"/>
  <c r="C200" i="19"/>
  <c r="B200" i="19"/>
  <c r="W199" i="19"/>
  <c r="V199" i="19"/>
  <c r="U199" i="19"/>
  <c r="T199" i="19"/>
  <c r="S199" i="19"/>
  <c r="R199" i="19"/>
  <c r="Q199" i="19"/>
  <c r="P199" i="19"/>
  <c r="O199" i="19"/>
  <c r="N199" i="19"/>
  <c r="M199" i="19"/>
  <c r="L199" i="19"/>
  <c r="K199" i="19"/>
  <c r="J199" i="19"/>
  <c r="I199" i="19"/>
  <c r="H199" i="19"/>
  <c r="G199" i="19"/>
  <c r="G197" i="19" s="1"/>
  <c r="F199" i="19"/>
  <c r="E199" i="19"/>
  <c r="D199" i="19"/>
  <c r="C199" i="19"/>
  <c r="B199" i="19"/>
  <c r="W198" i="19"/>
  <c r="V198" i="19"/>
  <c r="U198" i="19"/>
  <c r="U197" i="19" s="1"/>
  <c r="T198" i="19"/>
  <c r="S198" i="19"/>
  <c r="R198" i="19"/>
  <c r="Q198" i="19"/>
  <c r="P198" i="19"/>
  <c r="O198" i="19"/>
  <c r="N198" i="19"/>
  <c r="M198" i="19"/>
  <c r="L198" i="19"/>
  <c r="K198" i="19"/>
  <c r="J198" i="19"/>
  <c r="I198" i="19"/>
  <c r="H198" i="19"/>
  <c r="G198" i="19"/>
  <c r="F198" i="19"/>
  <c r="E198" i="19"/>
  <c r="D198" i="19"/>
  <c r="C198" i="19"/>
  <c r="C197" i="19" s="1"/>
  <c r="B198" i="19"/>
  <c r="W195" i="19"/>
  <c r="V195" i="19"/>
  <c r="U195" i="19"/>
  <c r="T195" i="19"/>
  <c r="S195" i="19"/>
  <c r="R195" i="19"/>
  <c r="Q195" i="19"/>
  <c r="P195" i="19"/>
  <c r="O195" i="19"/>
  <c r="N195" i="19"/>
  <c r="M195" i="19"/>
  <c r="L195" i="19"/>
  <c r="K195" i="19"/>
  <c r="J195" i="19"/>
  <c r="I195" i="19"/>
  <c r="H195" i="19"/>
  <c r="G195" i="19"/>
  <c r="F195" i="19"/>
  <c r="E195" i="19"/>
  <c r="D195" i="19"/>
  <c r="C195" i="19"/>
  <c r="B195" i="19"/>
  <c r="W194" i="19"/>
  <c r="V194" i="19"/>
  <c r="U194" i="19"/>
  <c r="T194" i="19"/>
  <c r="S194" i="19"/>
  <c r="R194" i="19"/>
  <c r="Q194" i="19"/>
  <c r="P194" i="19"/>
  <c r="O194" i="19"/>
  <c r="N194" i="19"/>
  <c r="M194" i="19"/>
  <c r="L194" i="19"/>
  <c r="K194" i="19"/>
  <c r="J194" i="19"/>
  <c r="I194" i="19"/>
  <c r="H194" i="19"/>
  <c r="G194" i="19"/>
  <c r="F194" i="19"/>
  <c r="E194" i="19"/>
  <c r="D194" i="19"/>
  <c r="C194" i="19"/>
  <c r="B194" i="19"/>
  <c r="W193" i="19"/>
  <c r="V193" i="19"/>
  <c r="U193" i="19"/>
  <c r="T193" i="19"/>
  <c r="S193" i="19"/>
  <c r="R193" i="19"/>
  <c r="Q193" i="19"/>
  <c r="P193" i="19"/>
  <c r="O193" i="19"/>
  <c r="N193" i="19"/>
  <c r="M193" i="19"/>
  <c r="L193" i="19"/>
  <c r="K193" i="19"/>
  <c r="J193" i="19"/>
  <c r="I193" i="19"/>
  <c r="H193" i="19"/>
  <c r="G193" i="19"/>
  <c r="F193" i="19"/>
  <c r="E193" i="19"/>
  <c r="D193" i="19"/>
  <c r="C193" i="19"/>
  <c r="B193" i="19"/>
  <c r="W189" i="19"/>
  <c r="V189" i="19"/>
  <c r="U189" i="19"/>
  <c r="T189" i="19"/>
  <c r="S189" i="19"/>
  <c r="R189" i="19"/>
  <c r="Q189" i="19"/>
  <c r="P189" i="19"/>
  <c r="O189" i="19"/>
  <c r="N189" i="19"/>
  <c r="M189" i="19"/>
  <c r="L189" i="19"/>
  <c r="K189" i="19"/>
  <c r="J189" i="19"/>
  <c r="I189" i="19"/>
  <c r="H189" i="19"/>
  <c r="G189" i="19"/>
  <c r="F189" i="19"/>
  <c r="E189" i="19"/>
  <c r="D189" i="19"/>
  <c r="C189" i="19"/>
  <c r="B189" i="19"/>
  <c r="W186" i="19"/>
  <c r="V186" i="19"/>
  <c r="U186" i="19"/>
  <c r="T186" i="19"/>
  <c r="S186" i="19"/>
  <c r="R186" i="19"/>
  <c r="Q186" i="19"/>
  <c r="P186" i="19"/>
  <c r="O186" i="19"/>
  <c r="N186" i="19"/>
  <c r="M186" i="19"/>
  <c r="L186" i="19"/>
  <c r="K186" i="19"/>
  <c r="J186" i="19"/>
  <c r="I186" i="19"/>
  <c r="H186" i="19"/>
  <c r="G186" i="19"/>
  <c r="F186" i="19"/>
  <c r="E186" i="19"/>
  <c r="D186" i="19"/>
  <c r="C186" i="19"/>
  <c r="B186" i="19"/>
  <c r="W182" i="19"/>
  <c r="V182" i="19"/>
  <c r="U182" i="19"/>
  <c r="T182" i="19"/>
  <c r="S182" i="19"/>
  <c r="R182" i="19"/>
  <c r="Q182" i="19"/>
  <c r="P182" i="19"/>
  <c r="O182" i="19"/>
  <c r="N182" i="19"/>
  <c r="M182" i="19"/>
  <c r="L182" i="19"/>
  <c r="K182" i="19"/>
  <c r="J182" i="19"/>
  <c r="I182" i="19"/>
  <c r="H182" i="19"/>
  <c r="G182" i="19"/>
  <c r="F182" i="19"/>
  <c r="E182" i="19"/>
  <c r="D182" i="19"/>
  <c r="C182" i="19"/>
  <c r="B182" i="19"/>
  <c r="W181" i="19"/>
  <c r="V181" i="19"/>
  <c r="U181" i="19"/>
  <c r="T181" i="19"/>
  <c r="S181" i="19"/>
  <c r="R181" i="19"/>
  <c r="Q181" i="19"/>
  <c r="P181" i="19"/>
  <c r="O181" i="19"/>
  <c r="N181" i="19"/>
  <c r="M181" i="19"/>
  <c r="L181" i="19"/>
  <c r="K181" i="19"/>
  <c r="J181" i="19"/>
  <c r="I181" i="19"/>
  <c r="H181" i="19"/>
  <c r="G181" i="19"/>
  <c r="F181" i="19"/>
  <c r="E181" i="19"/>
  <c r="D181" i="19"/>
  <c r="C181" i="19"/>
  <c r="B181" i="19"/>
  <c r="W180" i="19"/>
  <c r="V180" i="19"/>
  <c r="U180" i="19"/>
  <c r="T180" i="19"/>
  <c r="S180" i="19"/>
  <c r="R180" i="19"/>
  <c r="Q180" i="19"/>
  <c r="P180" i="19"/>
  <c r="O180" i="19"/>
  <c r="N180" i="19"/>
  <c r="M180" i="19"/>
  <c r="L180" i="19"/>
  <c r="K180" i="19"/>
  <c r="J180" i="19"/>
  <c r="I180" i="19"/>
  <c r="H180" i="19"/>
  <c r="G180" i="19"/>
  <c r="F180" i="19"/>
  <c r="E180" i="19"/>
  <c r="D180" i="19"/>
  <c r="C180" i="19"/>
  <c r="B180" i="19"/>
  <c r="W179" i="19"/>
  <c r="V179" i="19"/>
  <c r="U179" i="19"/>
  <c r="T179" i="19"/>
  <c r="S179" i="19"/>
  <c r="R179" i="19"/>
  <c r="Q179" i="19"/>
  <c r="P179" i="19"/>
  <c r="O179" i="19"/>
  <c r="N179" i="19"/>
  <c r="M179" i="19"/>
  <c r="L179" i="19"/>
  <c r="K179" i="19"/>
  <c r="J179" i="19"/>
  <c r="I179" i="19"/>
  <c r="H179" i="19"/>
  <c r="G179" i="19"/>
  <c r="F179" i="19"/>
  <c r="E179" i="19"/>
  <c r="D179" i="19"/>
  <c r="C179" i="19"/>
  <c r="B179" i="19"/>
  <c r="W175" i="19"/>
  <c r="V175" i="19"/>
  <c r="U175" i="19"/>
  <c r="T175" i="19"/>
  <c r="S175" i="19"/>
  <c r="R175" i="19"/>
  <c r="Q175" i="19"/>
  <c r="P175" i="19"/>
  <c r="O175" i="19"/>
  <c r="N175" i="19"/>
  <c r="M175" i="19"/>
  <c r="L175" i="19"/>
  <c r="K175" i="19"/>
  <c r="J175" i="19"/>
  <c r="I175" i="19"/>
  <c r="H175" i="19"/>
  <c r="G175" i="19"/>
  <c r="F175" i="19"/>
  <c r="E175" i="19"/>
  <c r="D175" i="19"/>
  <c r="C175" i="19"/>
  <c r="B175" i="19"/>
  <c r="W174" i="19"/>
  <c r="V174" i="19"/>
  <c r="U174" i="19"/>
  <c r="T174" i="19"/>
  <c r="S174" i="19"/>
  <c r="R174" i="19"/>
  <c r="Q174" i="19"/>
  <c r="P174" i="19"/>
  <c r="O174" i="19"/>
  <c r="N174" i="19"/>
  <c r="M174" i="19"/>
  <c r="L174" i="19"/>
  <c r="K174" i="19"/>
  <c r="J174" i="19"/>
  <c r="I174" i="19"/>
  <c r="H174" i="19"/>
  <c r="G174" i="19"/>
  <c r="F174" i="19"/>
  <c r="E174" i="19"/>
  <c r="D174" i="19"/>
  <c r="C174" i="19"/>
  <c r="B174" i="19"/>
  <c r="L171" i="19"/>
  <c r="W170" i="19"/>
  <c r="V170" i="19"/>
  <c r="U170" i="19"/>
  <c r="T170" i="19"/>
  <c r="S170" i="19"/>
  <c r="R170" i="19"/>
  <c r="Q170" i="19"/>
  <c r="P170" i="19"/>
  <c r="O170" i="19"/>
  <c r="N170" i="19"/>
  <c r="M170" i="19"/>
  <c r="L170" i="19"/>
  <c r="K170" i="19"/>
  <c r="J170" i="19"/>
  <c r="I170" i="19"/>
  <c r="H170" i="19"/>
  <c r="G170" i="19"/>
  <c r="F170" i="19"/>
  <c r="E170" i="19"/>
  <c r="D170" i="19"/>
  <c r="C170" i="19"/>
  <c r="B170" i="19"/>
  <c r="K169" i="19"/>
  <c r="W166" i="19"/>
  <c r="V166" i="19"/>
  <c r="U166" i="19"/>
  <c r="T166" i="19"/>
  <c r="S166" i="19"/>
  <c r="R166" i="19"/>
  <c r="Q166" i="19"/>
  <c r="P166" i="19"/>
  <c r="O166" i="19"/>
  <c r="N166" i="19"/>
  <c r="M166" i="19"/>
  <c r="L166" i="19"/>
  <c r="K166" i="19"/>
  <c r="J166" i="19"/>
  <c r="I166" i="19"/>
  <c r="H166" i="19"/>
  <c r="G166" i="19"/>
  <c r="F166" i="19"/>
  <c r="E166" i="19"/>
  <c r="D166" i="19"/>
  <c r="C166" i="19"/>
  <c r="B166" i="19"/>
  <c r="W164" i="19"/>
  <c r="V164" i="19"/>
  <c r="U164" i="19"/>
  <c r="T164" i="19"/>
  <c r="S164" i="19"/>
  <c r="R164" i="19"/>
  <c r="Q164" i="19"/>
  <c r="P164" i="19"/>
  <c r="O164" i="19"/>
  <c r="N164" i="19"/>
  <c r="M164" i="19"/>
  <c r="L164" i="19"/>
  <c r="K164" i="19"/>
  <c r="J164" i="19"/>
  <c r="I164" i="19"/>
  <c r="H164" i="19"/>
  <c r="G164" i="19"/>
  <c r="F164" i="19"/>
  <c r="E164" i="19"/>
  <c r="D164" i="19"/>
  <c r="C164" i="19"/>
  <c r="B164" i="19"/>
  <c r="W163" i="19"/>
  <c r="V163" i="19"/>
  <c r="U163" i="19"/>
  <c r="T163" i="19"/>
  <c r="S163" i="19"/>
  <c r="R163" i="19"/>
  <c r="Q163" i="19"/>
  <c r="P163" i="19"/>
  <c r="O163" i="19"/>
  <c r="N163" i="19"/>
  <c r="M163" i="19"/>
  <c r="L163" i="19"/>
  <c r="K163" i="19"/>
  <c r="J163" i="19"/>
  <c r="I163" i="19"/>
  <c r="H163" i="19"/>
  <c r="G163" i="19"/>
  <c r="F163" i="19"/>
  <c r="E163" i="19"/>
  <c r="D163" i="19"/>
  <c r="C163" i="19"/>
  <c r="B163" i="19"/>
  <c r="W162" i="19"/>
  <c r="V162" i="19"/>
  <c r="U162" i="19"/>
  <c r="T162" i="19"/>
  <c r="S162" i="19"/>
  <c r="R162" i="19"/>
  <c r="Q162" i="19"/>
  <c r="P162" i="19"/>
  <c r="O162" i="19"/>
  <c r="N162" i="19"/>
  <c r="M162" i="19"/>
  <c r="L162" i="19"/>
  <c r="K162" i="19"/>
  <c r="J162" i="19"/>
  <c r="I162" i="19"/>
  <c r="H162" i="19"/>
  <c r="G162" i="19"/>
  <c r="F162" i="19"/>
  <c r="E162" i="19"/>
  <c r="D162" i="19"/>
  <c r="C162" i="19"/>
  <c r="B162" i="19"/>
  <c r="W161" i="19"/>
  <c r="V161" i="19"/>
  <c r="U161" i="19"/>
  <c r="T161" i="19"/>
  <c r="S161" i="19"/>
  <c r="R161" i="19"/>
  <c r="Q161" i="19"/>
  <c r="P161" i="19"/>
  <c r="O161" i="19"/>
  <c r="N161" i="19"/>
  <c r="M161" i="19"/>
  <c r="L161" i="19"/>
  <c r="K161" i="19"/>
  <c r="J161" i="19"/>
  <c r="I161" i="19"/>
  <c r="H161" i="19"/>
  <c r="G161" i="19"/>
  <c r="F161" i="19"/>
  <c r="E161" i="19"/>
  <c r="D161" i="19"/>
  <c r="C161" i="19"/>
  <c r="B161" i="19"/>
  <c r="W142" i="19"/>
  <c r="V142" i="19"/>
  <c r="V209" i="19" s="1"/>
  <c r="U142" i="19"/>
  <c r="U209" i="19" s="1"/>
  <c r="T142" i="19"/>
  <c r="S142" i="19"/>
  <c r="R142" i="19"/>
  <c r="Q142" i="19"/>
  <c r="P142" i="19"/>
  <c r="O142" i="19"/>
  <c r="N142" i="19"/>
  <c r="N209" i="19" s="1"/>
  <c r="M142" i="19"/>
  <c r="M209" i="19" s="1"/>
  <c r="L142" i="19"/>
  <c r="K142" i="19"/>
  <c r="J142" i="19"/>
  <c r="I142" i="19"/>
  <c r="I209" i="19" s="1"/>
  <c r="H142" i="19"/>
  <c r="G142" i="19"/>
  <c r="F142" i="19"/>
  <c r="F209" i="19" s="1"/>
  <c r="E142" i="19"/>
  <c r="E209" i="19" s="1"/>
  <c r="D142" i="19"/>
  <c r="C142" i="19"/>
  <c r="B142" i="19"/>
  <c r="W121" i="19"/>
  <c r="W203" i="19" s="1"/>
  <c r="V121" i="19"/>
  <c r="U121" i="19"/>
  <c r="T121" i="19"/>
  <c r="S121" i="19"/>
  <c r="R121" i="19"/>
  <c r="Q121" i="19"/>
  <c r="Q203" i="19" s="1"/>
  <c r="P121" i="19"/>
  <c r="O121" i="19"/>
  <c r="O203" i="19" s="1"/>
  <c r="N121" i="19"/>
  <c r="M121" i="19"/>
  <c r="M203" i="19" s="1"/>
  <c r="L121" i="19"/>
  <c r="K121" i="19"/>
  <c r="J121" i="19"/>
  <c r="I121" i="19"/>
  <c r="I203" i="19" s="1"/>
  <c r="H121" i="19"/>
  <c r="H203" i="19" s="1"/>
  <c r="G121" i="19"/>
  <c r="F121" i="19"/>
  <c r="E121" i="19"/>
  <c r="E203" i="19" s="1"/>
  <c r="D121" i="19"/>
  <c r="C121" i="19"/>
  <c r="B121" i="19"/>
  <c r="W93" i="19"/>
  <c r="V93" i="19"/>
  <c r="U93" i="19"/>
  <c r="T93" i="19"/>
  <c r="S93" i="19"/>
  <c r="R93" i="19"/>
  <c r="Q93" i="19"/>
  <c r="P93" i="19"/>
  <c r="O93" i="19"/>
  <c r="N93" i="19"/>
  <c r="M93" i="19"/>
  <c r="L93" i="19"/>
  <c r="L61" i="19" s="1"/>
  <c r="K93" i="19"/>
  <c r="J93" i="19"/>
  <c r="I93" i="19"/>
  <c r="I61" i="19" s="1"/>
  <c r="H93" i="19"/>
  <c r="G93" i="19"/>
  <c r="F93" i="19"/>
  <c r="E93" i="19"/>
  <c r="D93" i="19"/>
  <c r="C93" i="19"/>
  <c r="B93" i="19"/>
  <c r="W72" i="19"/>
  <c r="V72" i="19"/>
  <c r="U72" i="19"/>
  <c r="T72" i="19"/>
  <c r="S72" i="19"/>
  <c r="S61" i="19" s="1"/>
  <c r="S81" i="16" s="1"/>
  <c r="S110" i="4" s="1"/>
  <c r="R72" i="19"/>
  <c r="Q72" i="19"/>
  <c r="P72" i="19"/>
  <c r="O72" i="19"/>
  <c r="O184" i="19" s="1"/>
  <c r="N72" i="19"/>
  <c r="M72" i="19"/>
  <c r="L72" i="19"/>
  <c r="K72" i="19"/>
  <c r="J72" i="19"/>
  <c r="I72" i="19"/>
  <c r="H72" i="19"/>
  <c r="G72" i="19"/>
  <c r="F72" i="19"/>
  <c r="E72" i="19"/>
  <c r="D72" i="19"/>
  <c r="C72" i="19"/>
  <c r="B72" i="19"/>
  <c r="O61" i="19"/>
  <c r="O185" i="19" s="1"/>
  <c r="K61" i="19"/>
  <c r="K81" i="16" s="1"/>
  <c r="K110" i="4" s="1"/>
  <c r="H61" i="19"/>
  <c r="D61" i="19"/>
  <c r="D192" i="19" s="1"/>
  <c r="W44" i="19"/>
  <c r="W5" i="19" s="1"/>
  <c r="V44" i="19"/>
  <c r="U44" i="19"/>
  <c r="T44" i="19"/>
  <c r="S44" i="19"/>
  <c r="R44" i="19"/>
  <c r="R5" i="19" s="1"/>
  <c r="R80" i="16" s="1"/>
  <c r="R109" i="4" s="1"/>
  <c r="Q44" i="19"/>
  <c r="Q5" i="19" s="1"/>
  <c r="Q80" i="16" s="1"/>
  <c r="Q109" i="4" s="1"/>
  <c r="P44" i="19"/>
  <c r="P171" i="19" s="1"/>
  <c r="O44" i="19"/>
  <c r="O5" i="19" s="1"/>
  <c r="N44" i="19"/>
  <c r="M44" i="19"/>
  <c r="L44" i="19"/>
  <c r="K44" i="19"/>
  <c r="J44" i="19"/>
  <c r="I44" i="19"/>
  <c r="I5" i="19" s="1"/>
  <c r="H44" i="19"/>
  <c r="G44" i="19"/>
  <c r="F44" i="19"/>
  <c r="E44" i="19"/>
  <c r="D44" i="19"/>
  <c r="C44" i="19"/>
  <c r="B44" i="19"/>
  <c r="B5" i="19" s="1"/>
  <c r="U5" i="19"/>
  <c r="U165" i="19" s="1"/>
  <c r="T5" i="19"/>
  <c r="T173" i="19" s="1"/>
  <c r="S5" i="19"/>
  <c r="P5" i="19"/>
  <c r="P169" i="19" s="1"/>
  <c r="M5" i="19"/>
  <c r="M173" i="19" s="1"/>
  <c r="L5" i="19"/>
  <c r="L165" i="19" s="1"/>
  <c r="K5" i="19"/>
  <c r="K77" i="16" s="1"/>
  <c r="K76" i="16" s="1"/>
  <c r="J5" i="19"/>
  <c r="J172" i="19" s="1"/>
  <c r="H5" i="19"/>
  <c r="H171" i="19" s="1"/>
  <c r="G5" i="19"/>
  <c r="G176" i="19" s="1"/>
  <c r="E5" i="19"/>
  <c r="E176" i="19" s="1"/>
  <c r="D5" i="19"/>
  <c r="D77" i="16" s="1"/>
  <c r="D76" i="16" s="1"/>
  <c r="A1" i="19"/>
  <c r="W249" i="18"/>
  <c r="V249" i="18"/>
  <c r="U249" i="18"/>
  <c r="T249" i="18"/>
  <c r="S249" i="18"/>
  <c r="R249" i="18"/>
  <c r="Q249" i="18"/>
  <c r="P249" i="18"/>
  <c r="O249" i="18"/>
  <c r="N249" i="18"/>
  <c r="M249" i="18"/>
  <c r="L249" i="18"/>
  <c r="K249" i="18"/>
  <c r="J249" i="18"/>
  <c r="I249" i="18"/>
  <c r="H249" i="18"/>
  <c r="G249" i="18"/>
  <c r="F249" i="18"/>
  <c r="E249" i="18"/>
  <c r="D249" i="18"/>
  <c r="C249" i="18"/>
  <c r="B249" i="18"/>
  <c r="W247" i="18"/>
  <c r="V247" i="18"/>
  <c r="U247" i="18"/>
  <c r="T247" i="18"/>
  <c r="S247" i="18"/>
  <c r="R247" i="18"/>
  <c r="Q247" i="18"/>
  <c r="P247" i="18"/>
  <c r="O247" i="18"/>
  <c r="N247" i="18"/>
  <c r="M247" i="18"/>
  <c r="L247" i="18"/>
  <c r="K247" i="18"/>
  <c r="J247" i="18"/>
  <c r="I247" i="18"/>
  <c r="H247" i="18"/>
  <c r="G247" i="18"/>
  <c r="F247" i="18"/>
  <c r="E247" i="18"/>
  <c r="D247" i="18"/>
  <c r="C247" i="18"/>
  <c r="B247" i="18"/>
  <c r="W245" i="18"/>
  <c r="V245" i="18"/>
  <c r="U245" i="18"/>
  <c r="T245" i="18"/>
  <c r="S245" i="18"/>
  <c r="R245" i="18"/>
  <c r="Q245" i="18"/>
  <c r="P245" i="18"/>
  <c r="O245" i="18"/>
  <c r="N245" i="18"/>
  <c r="M245" i="18"/>
  <c r="L245" i="18"/>
  <c r="K245" i="18"/>
  <c r="J245" i="18"/>
  <c r="I245" i="18"/>
  <c r="H245" i="18"/>
  <c r="G245" i="18"/>
  <c r="F245" i="18"/>
  <c r="E245" i="18"/>
  <c r="D245" i="18"/>
  <c r="C245" i="18"/>
  <c r="B245" i="18"/>
  <c r="W244" i="18"/>
  <c r="V244" i="18"/>
  <c r="U244" i="18"/>
  <c r="T244" i="18"/>
  <c r="S244" i="18"/>
  <c r="R244" i="18"/>
  <c r="Q244" i="18"/>
  <c r="P244" i="18"/>
  <c r="O244" i="18"/>
  <c r="N244" i="18"/>
  <c r="M244" i="18"/>
  <c r="L244" i="18"/>
  <c r="K244" i="18"/>
  <c r="J244" i="18"/>
  <c r="I244" i="18"/>
  <c r="H244" i="18"/>
  <c r="G244" i="18"/>
  <c r="F244" i="18"/>
  <c r="E244" i="18"/>
  <c r="D244" i="18"/>
  <c r="C244" i="18"/>
  <c r="B244" i="18"/>
  <c r="W243" i="18"/>
  <c r="V243" i="18"/>
  <c r="U243" i="18"/>
  <c r="T243" i="18"/>
  <c r="S243" i="18"/>
  <c r="R243" i="18"/>
  <c r="Q243" i="18"/>
  <c r="P243" i="18"/>
  <c r="O243" i="18"/>
  <c r="N243" i="18"/>
  <c r="M243" i="18"/>
  <c r="L243" i="18"/>
  <c r="K243" i="18"/>
  <c r="J243" i="18"/>
  <c r="I243" i="18"/>
  <c r="H243" i="18"/>
  <c r="G243" i="18"/>
  <c r="F243" i="18"/>
  <c r="E243" i="18"/>
  <c r="D243" i="18"/>
  <c r="C243" i="18"/>
  <c r="B243" i="18"/>
  <c r="W242" i="18"/>
  <c r="V242" i="18"/>
  <c r="U242" i="18"/>
  <c r="T242" i="18"/>
  <c r="S242" i="18"/>
  <c r="R242" i="18"/>
  <c r="Q242" i="18"/>
  <c r="P242" i="18"/>
  <c r="O242" i="18"/>
  <c r="N242" i="18"/>
  <c r="M242" i="18"/>
  <c r="L242" i="18"/>
  <c r="K242" i="18"/>
  <c r="J242" i="18"/>
  <c r="I242" i="18"/>
  <c r="H242" i="18"/>
  <c r="G242" i="18"/>
  <c r="F242" i="18"/>
  <c r="E242" i="18"/>
  <c r="D242" i="18"/>
  <c r="C242" i="18"/>
  <c r="B242" i="18"/>
  <c r="W241" i="18"/>
  <c r="V241" i="18"/>
  <c r="U241" i="18"/>
  <c r="T241" i="18"/>
  <c r="S241" i="18"/>
  <c r="R241" i="18"/>
  <c r="Q241" i="18"/>
  <c r="P241" i="18"/>
  <c r="O241" i="18"/>
  <c r="N241" i="18"/>
  <c r="M241" i="18"/>
  <c r="L241" i="18"/>
  <c r="K241" i="18"/>
  <c r="J241" i="18"/>
  <c r="I241" i="18"/>
  <c r="H241" i="18"/>
  <c r="G241" i="18"/>
  <c r="F241" i="18"/>
  <c r="E241" i="18"/>
  <c r="D241" i="18"/>
  <c r="C241" i="18"/>
  <c r="B241" i="18"/>
  <c r="W240" i="18"/>
  <c r="V240" i="18"/>
  <c r="U240" i="18"/>
  <c r="T240" i="18"/>
  <c r="S240" i="18"/>
  <c r="R240" i="18"/>
  <c r="Q240" i="18"/>
  <c r="P240" i="18"/>
  <c r="O240" i="18"/>
  <c r="N240" i="18"/>
  <c r="M240" i="18"/>
  <c r="L240" i="18"/>
  <c r="K240" i="18"/>
  <c r="J240" i="18"/>
  <c r="I240" i="18"/>
  <c r="H240" i="18"/>
  <c r="G240" i="18"/>
  <c r="F240" i="18"/>
  <c r="E240" i="18"/>
  <c r="D240" i="18"/>
  <c r="C240" i="18"/>
  <c r="B240" i="18"/>
  <c r="W238" i="18"/>
  <c r="V238" i="18"/>
  <c r="U238" i="18"/>
  <c r="T238" i="18"/>
  <c r="S238" i="18"/>
  <c r="R238" i="18"/>
  <c r="Q238" i="18"/>
  <c r="P238" i="18"/>
  <c r="O238" i="18"/>
  <c r="N238" i="18"/>
  <c r="M238" i="18"/>
  <c r="L238" i="18"/>
  <c r="K238" i="18"/>
  <c r="J238" i="18"/>
  <c r="I238" i="18"/>
  <c r="H238" i="18"/>
  <c r="G238" i="18"/>
  <c r="F238" i="18"/>
  <c r="E238" i="18"/>
  <c r="D238" i="18"/>
  <c r="C238" i="18"/>
  <c r="B238" i="18"/>
  <c r="W236" i="18"/>
  <c r="V236" i="18"/>
  <c r="U236" i="18"/>
  <c r="T236" i="18"/>
  <c r="S236" i="18"/>
  <c r="R236" i="18"/>
  <c r="Q236" i="18"/>
  <c r="P236" i="18"/>
  <c r="O236" i="18"/>
  <c r="N236" i="18"/>
  <c r="M236" i="18"/>
  <c r="L236" i="18"/>
  <c r="K236" i="18"/>
  <c r="J236" i="18"/>
  <c r="I236" i="18"/>
  <c r="H236" i="18"/>
  <c r="G236" i="18"/>
  <c r="F236" i="18"/>
  <c r="E236" i="18"/>
  <c r="D236" i="18"/>
  <c r="C236" i="18"/>
  <c r="B236" i="18"/>
  <c r="W234" i="18"/>
  <c r="V234" i="18"/>
  <c r="U234" i="18"/>
  <c r="T234" i="18"/>
  <c r="S234" i="18"/>
  <c r="R234" i="18"/>
  <c r="Q234" i="18"/>
  <c r="P234" i="18"/>
  <c r="O234" i="18"/>
  <c r="N234" i="18"/>
  <c r="M234" i="18"/>
  <c r="L234" i="18"/>
  <c r="K234" i="18"/>
  <c r="J234" i="18"/>
  <c r="I234" i="18"/>
  <c r="H234" i="18"/>
  <c r="G234" i="18"/>
  <c r="F234" i="18"/>
  <c r="E234" i="18"/>
  <c r="D234" i="18"/>
  <c r="C234" i="18"/>
  <c r="B234" i="18"/>
  <c r="W233" i="18"/>
  <c r="V233" i="18"/>
  <c r="U233" i="18"/>
  <c r="T233" i="18"/>
  <c r="S233" i="18"/>
  <c r="R233" i="18"/>
  <c r="Q233" i="18"/>
  <c r="P233" i="18"/>
  <c r="O233" i="18"/>
  <c r="N233" i="18"/>
  <c r="M233" i="18"/>
  <c r="L233" i="18"/>
  <c r="K233" i="18"/>
  <c r="J233" i="18"/>
  <c r="I233" i="18"/>
  <c r="H233" i="18"/>
  <c r="G233" i="18"/>
  <c r="F233" i="18"/>
  <c r="E233" i="18"/>
  <c r="D233" i="18"/>
  <c r="C233" i="18"/>
  <c r="B233" i="18"/>
  <c r="W232" i="18"/>
  <c r="V232" i="18"/>
  <c r="U232" i="18"/>
  <c r="T232" i="18"/>
  <c r="S232" i="18"/>
  <c r="R232" i="18"/>
  <c r="Q232" i="18"/>
  <c r="P232" i="18"/>
  <c r="O232" i="18"/>
  <c r="N232" i="18"/>
  <c r="M232" i="18"/>
  <c r="L232" i="18"/>
  <c r="K232" i="18"/>
  <c r="J232" i="18"/>
  <c r="I232" i="18"/>
  <c r="H232" i="18"/>
  <c r="G232" i="18"/>
  <c r="F232" i="18"/>
  <c r="E232" i="18"/>
  <c r="D232" i="18"/>
  <c r="C232" i="18"/>
  <c r="B232" i="18"/>
  <c r="W231" i="18"/>
  <c r="V231" i="18"/>
  <c r="U231" i="18"/>
  <c r="T231" i="18"/>
  <c r="S231" i="18"/>
  <c r="R231" i="18"/>
  <c r="Q231" i="18"/>
  <c r="P231" i="18"/>
  <c r="O231" i="18"/>
  <c r="N231" i="18"/>
  <c r="M231" i="18"/>
  <c r="L231" i="18"/>
  <c r="K231" i="18"/>
  <c r="J231" i="18"/>
  <c r="I231" i="18"/>
  <c r="H231" i="18"/>
  <c r="G231" i="18"/>
  <c r="F231" i="18"/>
  <c r="E231" i="18"/>
  <c r="D231" i="18"/>
  <c r="C231" i="18"/>
  <c r="B231" i="18"/>
  <c r="W230" i="18"/>
  <c r="V230" i="18"/>
  <c r="U230" i="18"/>
  <c r="T230" i="18"/>
  <c r="S230" i="18"/>
  <c r="R230" i="18"/>
  <c r="Q230" i="18"/>
  <c r="P230" i="18"/>
  <c r="O230" i="18"/>
  <c r="N230" i="18"/>
  <c r="M230" i="18"/>
  <c r="L230" i="18"/>
  <c r="K230" i="18"/>
  <c r="J230" i="18"/>
  <c r="I230" i="18"/>
  <c r="H230" i="18"/>
  <c r="G230" i="18"/>
  <c r="F230" i="18"/>
  <c r="E230" i="18"/>
  <c r="D230" i="18"/>
  <c r="C230" i="18"/>
  <c r="B230" i="18"/>
  <c r="W229" i="18"/>
  <c r="V229" i="18"/>
  <c r="U229" i="18"/>
  <c r="T229" i="18"/>
  <c r="S229" i="18"/>
  <c r="R229" i="18"/>
  <c r="Q229" i="18"/>
  <c r="P229" i="18"/>
  <c r="O229" i="18"/>
  <c r="N229" i="18"/>
  <c r="M229" i="18"/>
  <c r="L229" i="18"/>
  <c r="K229" i="18"/>
  <c r="J229" i="18"/>
  <c r="I229" i="18"/>
  <c r="H229" i="18"/>
  <c r="G229" i="18"/>
  <c r="F229" i="18"/>
  <c r="E229" i="18"/>
  <c r="D229" i="18"/>
  <c r="C229" i="18"/>
  <c r="B229" i="18"/>
  <c r="W227" i="18"/>
  <c r="V227" i="18"/>
  <c r="U227" i="18"/>
  <c r="T227" i="18"/>
  <c r="S227" i="18"/>
  <c r="R227" i="18"/>
  <c r="Q227" i="18"/>
  <c r="P227" i="18"/>
  <c r="O227" i="18"/>
  <c r="N227" i="18"/>
  <c r="M227" i="18"/>
  <c r="L227" i="18"/>
  <c r="K227" i="18"/>
  <c r="J227" i="18"/>
  <c r="I227" i="18"/>
  <c r="H227" i="18"/>
  <c r="G227" i="18"/>
  <c r="F227" i="18"/>
  <c r="E227" i="18"/>
  <c r="D227" i="18"/>
  <c r="C227" i="18"/>
  <c r="B227" i="18"/>
  <c r="W225" i="18"/>
  <c r="V225" i="18"/>
  <c r="U225" i="18"/>
  <c r="T225" i="18"/>
  <c r="S225" i="18"/>
  <c r="R225" i="18"/>
  <c r="Q225" i="18"/>
  <c r="P225" i="18"/>
  <c r="O225" i="18"/>
  <c r="N225" i="18"/>
  <c r="M225" i="18"/>
  <c r="L225" i="18"/>
  <c r="K225" i="18"/>
  <c r="J225" i="18"/>
  <c r="I225" i="18"/>
  <c r="H225" i="18"/>
  <c r="G225" i="18"/>
  <c r="F225" i="18"/>
  <c r="E225" i="18"/>
  <c r="D225" i="18"/>
  <c r="C225" i="18"/>
  <c r="B225" i="18"/>
  <c r="W224" i="18"/>
  <c r="V224" i="18"/>
  <c r="U224" i="18"/>
  <c r="T224" i="18"/>
  <c r="S224" i="18"/>
  <c r="R224" i="18"/>
  <c r="Q224" i="18"/>
  <c r="P224" i="18"/>
  <c r="O224" i="18"/>
  <c r="N224" i="18"/>
  <c r="M224" i="18"/>
  <c r="L224" i="18"/>
  <c r="K224" i="18"/>
  <c r="J224" i="18"/>
  <c r="I224" i="18"/>
  <c r="H224" i="18"/>
  <c r="G224" i="18"/>
  <c r="F224" i="18"/>
  <c r="E224" i="18"/>
  <c r="D224" i="18"/>
  <c r="C224" i="18"/>
  <c r="B224" i="18"/>
  <c r="B223" i="18"/>
  <c r="W222" i="18"/>
  <c r="V222" i="18"/>
  <c r="U222" i="18"/>
  <c r="T222" i="18"/>
  <c r="S222" i="18"/>
  <c r="R222" i="18"/>
  <c r="Q222" i="18"/>
  <c r="P222" i="18"/>
  <c r="O222" i="18"/>
  <c r="N222" i="18"/>
  <c r="M222" i="18"/>
  <c r="L222" i="18"/>
  <c r="K222" i="18"/>
  <c r="J222" i="18"/>
  <c r="I222" i="18"/>
  <c r="H222" i="18"/>
  <c r="G222" i="18"/>
  <c r="F222" i="18"/>
  <c r="E222" i="18"/>
  <c r="D222" i="18"/>
  <c r="C222" i="18"/>
  <c r="B222" i="18"/>
  <c r="W221" i="18"/>
  <c r="V221" i="18"/>
  <c r="U221" i="18"/>
  <c r="T221" i="18"/>
  <c r="S221" i="18"/>
  <c r="R221" i="18"/>
  <c r="Q221" i="18"/>
  <c r="P221" i="18"/>
  <c r="O221" i="18"/>
  <c r="N221" i="18"/>
  <c r="M221" i="18"/>
  <c r="L221" i="18"/>
  <c r="K221" i="18"/>
  <c r="J221" i="18"/>
  <c r="I221" i="18"/>
  <c r="H221" i="18"/>
  <c r="G221" i="18"/>
  <c r="F221" i="18"/>
  <c r="E221" i="18"/>
  <c r="D221" i="18"/>
  <c r="C221" i="18"/>
  <c r="B221" i="18"/>
  <c r="W220" i="18"/>
  <c r="V220" i="18"/>
  <c r="U220" i="18"/>
  <c r="T220" i="18"/>
  <c r="S220" i="18"/>
  <c r="R220" i="18"/>
  <c r="Q220" i="18"/>
  <c r="P220" i="18"/>
  <c r="O220" i="18"/>
  <c r="N220" i="18"/>
  <c r="M220" i="18"/>
  <c r="L220" i="18"/>
  <c r="K220" i="18"/>
  <c r="J220" i="18"/>
  <c r="I220" i="18"/>
  <c r="H220" i="18"/>
  <c r="G220" i="18"/>
  <c r="F220" i="18"/>
  <c r="E220" i="18"/>
  <c r="D220" i="18"/>
  <c r="C220" i="18"/>
  <c r="B220" i="18"/>
  <c r="W219" i="18"/>
  <c r="V219" i="18"/>
  <c r="U219" i="18"/>
  <c r="T219" i="18"/>
  <c r="S219" i="18"/>
  <c r="R219" i="18"/>
  <c r="Q219" i="18"/>
  <c r="P219" i="18"/>
  <c r="O219" i="18"/>
  <c r="N219" i="18"/>
  <c r="M219" i="18"/>
  <c r="L219" i="18"/>
  <c r="K219" i="18"/>
  <c r="J219" i="18"/>
  <c r="I219" i="18"/>
  <c r="H219" i="18"/>
  <c r="G219" i="18"/>
  <c r="F219" i="18"/>
  <c r="E219" i="18"/>
  <c r="D219" i="18"/>
  <c r="C219" i="18"/>
  <c r="B219" i="18"/>
  <c r="W218" i="18"/>
  <c r="V218" i="18"/>
  <c r="U218" i="18"/>
  <c r="T218" i="18"/>
  <c r="S218" i="18"/>
  <c r="R218" i="18"/>
  <c r="Q218" i="18"/>
  <c r="P218" i="18"/>
  <c r="O218" i="18"/>
  <c r="N218" i="18"/>
  <c r="M218" i="18"/>
  <c r="L218" i="18"/>
  <c r="K218" i="18"/>
  <c r="J218" i="18"/>
  <c r="I218" i="18"/>
  <c r="H218" i="18"/>
  <c r="G218" i="18"/>
  <c r="F218" i="18"/>
  <c r="E218" i="18"/>
  <c r="D218" i="18"/>
  <c r="C218" i="18"/>
  <c r="B218" i="18"/>
  <c r="W213" i="18"/>
  <c r="V213" i="18"/>
  <c r="U213" i="18"/>
  <c r="T213" i="18"/>
  <c r="S213" i="18"/>
  <c r="R213" i="18"/>
  <c r="Q213" i="18"/>
  <c r="P213" i="18"/>
  <c r="O213" i="18"/>
  <c r="N213" i="18"/>
  <c r="M213" i="18"/>
  <c r="L213" i="18"/>
  <c r="K213" i="18"/>
  <c r="J213" i="18"/>
  <c r="I213" i="18"/>
  <c r="H213" i="18"/>
  <c r="G213" i="18"/>
  <c r="F213" i="18"/>
  <c r="E213" i="18"/>
  <c r="D213" i="18"/>
  <c r="C213" i="18"/>
  <c r="B213" i="18"/>
  <c r="W212" i="18"/>
  <c r="V212" i="18"/>
  <c r="U212" i="18"/>
  <c r="T212" i="18"/>
  <c r="S212" i="18"/>
  <c r="R212" i="18"/>
  <c r="Q212" i="18"/>
  <c r="P212" i="18"/>
  <c r="O212" i="18"/>
  <c r="N212" i="18"/>
  <c r="M212" i="18"/>
  <c r="L212" i="18"/>
  <c r="K212" i="18"/>
  <c r="J212" i="18"/>
  <c r="I212" i="18"/>
  <c r="H212" i="18"/>
  <c r="G212" i="18"/>
  <c r="F212" i="18"/>
  <c r="E212" i="18"/>
  <c r="D212" i="18"/>
  <c r="C212" i="18"/>
  <c r="B212" i="18"/>
  <c r="W211" i="18"/>
  <c r="V211" i="18"/>
  <c r="U211" i="18"/>
  <c r="T211" i="18"/>
  <c r="S211" i="18"/>
  <c r="R211" i="18"/>
  <c r="Q211" i="18"/>
  <c r="P211" i="18"/>
  <c r="O211" i="18"/>
  <c r="N211" i="18"/>
  <c r="M211" i="18"/>
  <c r="L211" i="18"/>
  <c r="K211" i="18"/>
  <c r="J211" i="18"/>
  <c r="I211" i="18"/>
  <c r="H211" i="18"/>
  <c r="G211" i="18"/>
  <c r="F211" i="18"/>
  <c r="E211" i="18"/>
  <c r="D211" i="18"/>
  <c r="C211" i="18"/>
  <c r="B211" i="18"/>
  <c r="W210" i="18"/>
  <c r="V210" i="18"/>
  <c r="U210" i="18"/>
  <c r="T210" i="18"/>
  <c r="S210" i="18"/>
  <c r="R210" i="18"/>
  <c r="Q210" i="18"/>
  <c r="P210" i="18"/>
  <c r="O210" i="18"/>
  <c r="N210" i="18"/>
  <c r="M210" i="18"/>
  <c r="L210" i="18"/>
  <c r="K210" i="18"/>
  <c r="J210" i="18"/>
  <c r="I210" i="18"/>
  <c r="H210" i="18"/>
  <c r="G210" i="18"/>
  <c r="F210" i="18"/>
  <c r="E210" i="18"/>
  <c r="D210" i="18"/>
  <c r="C210" i="18"/>
  <c r="B210" i="18"/>
  <c r="W208" i="18"/>
  <c r="V208" i="18"/>
  <c r="U208" i="18"/>
  <c r="T208" i="18"/>
  <c r="S208" i="18"/>
  <c r="R208" i="18"/>
  <c r="Q208" i="18"/>
  <c r="P208" i="18"/>
  <c r="O208" i="18"/>
  <c r="N208" i="18"/>
  <c r="M208" i="18"/>
  <c r="L208" i="18"/>
  <c r="K208" i="18"/>
  <c r="J208" i="18"/>
  <c r="I208" i="18"/>
  <c r="H208" i="18"/>
  <c r="G208" i="18"/>
  <c r="F208" i="18"/>
  <c r="E208" i="18"/>
  <c r="D208" i="18"/>
  <c r="C208" i="18"/>
  <c r="B208" i="18"/>
  <c r="W207" i="18"/>
  <c r="V207" i="18"/>
  <c r="U207" i="18"/>
  <c r="T207" i="18"/>
  <c r="S207" i="18"/>
  <c r="R207" i="18"/>
  <c r="Q207" i="18"/>
  <c r="P207" i="18"/>
  <c r="O207" i="18"/>
  <c r="N207" i="18"/>
  <c r="M207" i="18"/>
  <c r="L207" i="18"/>
  <c r="K207" i="18"/>
  <c r="J207" i="18"/>
  <c r="I207" i="18"/>
  <c r="H207" i="18"/>
  <c r="G207" i="18"/>
  <c r="F207" i="18"/>
  <c r="E207" i="18"/>
  <c r="D207" i="18"/>
  <c r="C207" i="18"/>
  <c r="B207" i="18"/>
  <c r="W206" i="18"/>
  <c r="V206" i="18"/>
  <c r="U206" i="18"/>
  <c r="T206" i="18"/>
  <c r="S206" i="18"/>
  <c r="R206" i="18"/>
  <c r="Q206" i="18"/>
  <c r="P206" i="18"/>
  <c r="O206" i="18"/>
  <c r="N206" i="18"/>
  <c r="M206" i="18"/>
  <c r="L206" i="18"/>
  <c r="K206" i="18"/>
  <c r="J206" i="18"/>
  <c r="I206" i="18"/>
  <c r="H206" i="18"/>
  <c r="G206" i="18"/>
  <c r="F206" i="18"/>
  <c r="E206" i="18"/>
  <c r="D206" i="18"/>
  <c r="C206" i="18"/>
  <c r="B206" i="18"/>
  <c r="W205" i="18"/>
  <c r="V205" i="18"/>
  <c r="U205" i="18"/>
  <c r="T205" i="18"/>
  <c r="S205" i="18"/>
  <c r="R205" i="18"/>
  <c r="Q205" i="18"/>
  <c r="P205" i="18"/>
  <c r="O205" i="18"/>
  <c r="N205" i="18"/>
  <c r="M205" i="18"/>
  <c r="L205" i="18"/>
  <c r="K205" i="18"/>
  <c r="J205" i="18"/>
  <c r="I205" i="18"/>
  <c r="H205" i="18"/>
  <c r="G205" i="18"/>
  <c r="F205" i="18"/>
  <c r="E205" i="18"/>
  <c r="D205" i="18"/>
  <c r="C205" i="18"/>
  <c r="B205" i="18"/>
  <c r="W204" i="18"/>
  <c r="V204" i="18"/>
  <c r="U204" i="18"/>
  <c r="T204" i="18"/>
  <c r="S204" i="18"/>
  <c r="R204" i="18"/>
  <c r="Q204" i="18"/>
  <c r="P204" i="18"/>
  <c r="O204" i="18"/>
  <c r="N204" i="18"/>
  <c r="M204" i="18"/>
  <c r="L204" i="18"/>
  <c r="K204" i="18"/>
  <c r="J204" i="18"/>
  <c r="I204" i="18"/>
  <c r="H204" i="18"/>
  <c r="G204" i="18"/>
  <c r="F204" i="18"/>
  <c r="E204" i="18"/>
  <c r="D204" i="18"/>
  <c r="C204" i="18"/>
  <c r="B204" i="18"/>
  <c r="W203" i="18"/>
  <c r="P203" i="18"/>
  <c r="W202" i="18"/>
  <c r="V202" i="18"/>
  <c r="U202" i="18"/>
  <c r="T202" i="18"/>
  <c r="S202" i="18"/>
  <c r="R202" i="18"/>
  <c r="Q202" i="18"/>
  <c r="P202" i="18"/>
  <c r="O202" i="18"/>
  <c r="N202" i="18"/>
  <c r="M202" i="18"/>
  <c r="L202" i="18"/>
  <c r="L197" i="18" s="1"/>
  <c r="K202" i="18"/>
  <c r="J202" i="18"/>
  <c r="I202" i="18"/>
  <c r="H202" i="18"/>
  <c r="G202" i="18"/>
  <c r="G197" i="18" s="1"/>
  <c r="F202" i="18"/>
  <c r="E202" i="18"/>
  <c r="D202" i="18"/>
  <c r="C202" i="18"/>
  <c r="B202" i="18"/>
  <c r="W201" i="18"/>
  <c r="V201" i="18"/>
  <c r="U201" i="18"/>
  <c r="T201" i="18"/>
  <c r="S201" i="18"/>
  <c r="R201" i="18"/>
  <c r="Q201" i="18"/>
  <c r="P201" i="18"/>
  <c r="O201" i="18"/>
  <c r="N201" i="18"/>
  <c r="M201" i="18"/>
  <c r="L201" i="18"/>
  <c r="K201" i="18"/>
  <c r="J201" i="18"/>
  <c r="I201" i="18"/>
  <c r="H201" i="18"/>
  <c r="G201" i="18"/>
  <c r="F201" i="18"/>
  <c r="E201" i="18"/>
  <c r="D201" i="18"/>
  <c r="D197" i="18" s="1"/>
  <c r="C201" i="18"/>
  <c r="B201" i="18"/>
  <c r="W200" i="18"/>
  <c r="V200" i="18"/>
  <c r="U200" i="18"/>
  <c r="T200" i="18"/>
  <c r="S200" i="18"/>
  <c r="R200" i="18"/>
  <c r="Q200" i="18"/>
  <c r="P200" i="18"/>
  <c r="O200" i="18"/>
  <c r="N200" i="18"/>
  <c r="M200" i="18"/>
  <c r="L200" i="18"/>
  <c r="K200" i="18"/>
  <c r="J200" i="18"/>
  <c r="I200" i="18"/>
  <c r="H200" i="18"/>
  <c r="G200" i="18"/>
  <c r="F200" i="18"/>
  <c r="E200" i="18"/>
  <c r="D200" i="18"/>
  <c r="C200" i="18"/>
  <c r="B200" i="18"/>
  <c r="B197" i="18" s="1"/>
  <c r="W199" i="18"/>
  <c r="V199" i="18"/>
  <c r="U199" i="18"/>
  <c r="T199" i="18"/>
  <c r="T197" i="18" s="1"/>
  <c r="S199" i="18"/>
  <c r="R199" i="18"/>
  <c r="Q199" i="18"/>
  <c r="P199" i="18"/>
  <c r="O199" i="18"/>
  <c r="N199" i="18"/>
  <c r="M199" i="18"/>
  <c r="L199" i="18"/>
  <c r="K199" i="18"/>
  <c r="J199" i="18"/>
  <c r="I199" i="18"/>
  <c r="H199" i="18"/>
  <c r="G199" i="18"/>
  <c r="F199" i="18"/>
  <c r="E199" i="18"/>
  <c r="D199" i="18"/>
  <c r="C199" i="18"/>
  <c r="C197" i="18" s="1"/>
  <c r="B199" i="18"/>
  <c r="W198" i="18"/>
  <c r="W197" i="18" s="1"/>
  <c r="V198" i="18"/>
  <c r="U198" i="18"/>
  <c r="T198" i="18"/>
  <c r="S198" i="18"/>
  <c r="S197" i="18" s="1"/>
  <c r="R198" i="18"/>
  <c r="Q198" i="18"/>
  <c r="P198" i="18"/>
  <c r="O198" i="18"/>
  <c r="O197" i="18" s="1"/>
  <c r="N198" i="18"/>
  <c r="N197" i="18" s="1"/>
  <c r="M198" i="18"/>
  <c r="L198" i="18"/>
  <c r="K198" i="18"/>
  <c r="K197" i="18" s="1"/>
  <c r="J198" i="18"/>
  <c r="I198" i="18"/>
  <c r="H198" i="18"/>
  <c r="G198" i="18"/>
  <c r="F198" i="18"/>
  <c r="E198" i="18"/>
  <c r="D198" i="18"/>
  <c r="C198" i="18"/>
  <c r="B198" i="18"/>
  <c r="W194" i="18"/>
  <c r="V194" i="18"/>
  <c r="U194" i="18"/>
  <c r="T194" i="18"/>
  <c r="S194" i="18"/>
  <c r="R194" i="18"/>
  <c r="Q194" i="18"/>
  <c r="P194" i="18"/>
  <c r="O194" i="18"/>
  <c r="N194" i="18"/>
  <c r="M194" i="18"/>
  <c r="L194" i="18"/>
  <c r="K194" i="18"/>
  <c r="J194" i="18"/>
  <c r="I194" i="18"/>
  <c r="H194" i="18"/>
  <c r="G194" i="18"/>
  <c r="F194" i="18"/>
  <c r="E194" i="18"/>
  <c r="D194" i="18"/>
  <c r="C194" i="18"/>
  <c r="B194" i="18"/>
  <c r="W193" i="18"/>
  <c r="V193" i="18"/>
  <c r="U193" i="18"/>
  <c r="T193" i="18"/>
  <c r="S193" i="18"/>
  <c r="R193" i="18"/>
  <c r="Q193" i="18"/>
  <c r="P193" i="18"/>
  <c r="O193" i="18"/>
  <c r="N193" i="18"/>
  <c r="M193" i="18"/>
  <c r="L193" i="18"/>
  <c r="K193" i="18"/>
  <c r="J193" i="18"/>
  <c r="I193" i="18"/>
  <c r="H193" i="18"/>
  <c r="G193" i="18"/>
  <c r="F193" i="18"/>
  <c r="E193" i="18"/>
  <c r="D193" i="18"/>
  <c r="C193" i="18"/>
  <c r="B193" i="18"/>
  <c r="W192" i="18"/>
  <c r="V192" i="18"/>
  <c r="U192" i="18"/>
  <c r="T192" i="18"/>
  <c r="S192" i="18"/>
  <c r="R192" i="18"/>
  <c r="Q192" i="18"/>
  <c r="P192" i="18"/>
  <c r="O192" i="18"/>
  <c r="N192" i="18"/>
  <c r="M192" i="18"/>
  <c r="L192" i="18"/>
  <c r="K192" i="18"/>
  <c r="J192" i="18"/>
  <c r="I192" i="18"/>
  <c r="H192" i="18"/>
  <c r="G192" i="18"/>
  <c r="F192" i="18"/>
  <c r="E192" i="18"/>
  <c r="D192" i="18"/>
  <c r="C192" i="18"/>
  <c r="B192" i="18"/>
  <c r="W191" i="18"/>
  <c r="V191" i="18"/>
  <c r="U191" i="18"/>
  <c r="T191" i="18"/>
  <c r="S191" i="18"/>
  <c r="R191" i="18"/>
  <c r="Q191" i="18"/>
  <c r="P191" i="18"/>
  <c r="O191" i="18"/>
  <c r="N191" i="18"/>
  <c r="M191" i="18"/>
  <c r="L191" i="18"/>
  <c r="K191" i="18"/>
  <c r="J191" i="18"/>
  <c r="I191" i="18"/>
  <c r="H191" i="18"/>
  <c r="G191" i="18"/>
  <c r="F191" i="18"/>
  <c r="E191" i="18"/>
  <c r="D191" i="18"/>
  <c r="C191" i="18"/>
  <c r="B191" i="18"/>
  <c r="Q190" i="18"/>
  <c r="M190" i="18"/>
  <c r="J190" i="18"/>
  <c r="I190" i="18"/>
  <c r="W189" i="18"/>
  <c r="V189" i="18"/>
  <c r="U189" i="18"/>
  <c r="T189" i="18"/>
  <c r="S189" i="18"/>
  <c r="R189" i="18"/>
  <c r="Q189" i="18"/>
  <c r="P189" i="18"/>
  <c r="O189" i="18"/>
  <c r="N189" i="18"/>
  <c r="M189" i="18"/>
  <c r="L189" i="18"/>
  <c r="K189" i="18"/>
  <c r="J189" i="18"/>
  <c r="I189" i="18"/>
  <c r="H189" i="18"/>
  <c r="G189" i="18"/>
  <c r="F189" i="18"/>
  <c r="E189" i="18"/>
  <c r="D189" i="18"/>
  <c r="C189" i="18"/>
  <c r="B189" i="18"/>
  <c r="W188" i="18"/>
  <c r="V188" i="18"/>
  <c r="U188" i="18"/>
  <c r="T188" i="18"/>
  <c r="S188" i="18"/>
  <c r="R188" i="18"/>
  <c r="Q188" i="18"/>
  <c r="P188" i="18"/>
  <c r="O188" i="18"/>
  <c r="N188" i="18"/>
  <c r="M188" i="18"/>
  <c r="L188" i="18"/>
  <c r="K188" i="18"/>
  <c r="J188" i="18"/>
  <c r="I188" i="18"/>
  <c r="H188" i="18"/>
  <c r="G188" i="18"/>
  <c r="F188" i="18"/>
  <c r="E188" i="18"/>
  <c r="D188" i="18"/>
  <c r="C188" i="18"/>
  <c r="B188" i="18"/>
  <c r="W187" i="18"/>
  <c r="V187" i="18"/>
  <c r="U187" i="18"/>
  <c r="T187" i="18"/>
  <c r="S187" i="18"/>
  <c r="R187" i="18"/>
  <c r="Q187" i="18"/>
  <c r="P187" i="18"/>
  <c r="O187" i="18"/>
  <c r="N187" i="18"/>
  <c r="M187" i="18"/>
  <c r="L187" i="18"/>
  <c r="K187" i="18"/>
  <c r="J187" i="18"/>
  <c r="I187" i="18"/>
  <c r="H187" i="18"/>
  <c r="G187" i="18"/>
  <c r="F187" i="18"/>
  <c r="E187" i="18"/>
  <c r="D187" i="18"/>
  <c r="C187" i="18"/>
  <c r="B187" i="18"/>
  <c r="W186" i="18"/>
  <c r="V186" i="18"/>
  <c r="U186" i="18"/>
  <c r="T186" i="18"/>
  <c r="S186" i="18"/>
  <c r="R186" i="18"/>
  <c r="Q186" i="18"/>
  <c r="P186" i="18"/>
  <c r="O186" i="18"/>
  <c r="N186" i="18"/>
  <c r="M186" i="18"/>
  <c r="L186" i="18"/>
  <c r="K186" i="18"/>
  <c r="J186" i="18"/>
  <c r="I186" i="18"/>
  <c r="H186" i="18"/>
  <c r="G186" i="18"/>
  <c r="F186" i="18"/>
  <c r="E186" i="18"/>
  <c r="D186" i="18"/>
  <c r="C186" i="18"/>
  <c r="B186" i="18"/>
  <c r="W185" i="18"/>
  <c r="V185" i="18"/>
  <c r="U185" i="18"/>
  <c r="T185" i="18"/>
  <c r="S185" i="18"/>
  <c r="R185" i="18"/>
  <c r="Q185" i="18"/>
  <c r="P185" i="18"/>
  <c r="O185" i="18"/>
  <c r="N185" i="18"/>
  <c r="M185" i="18"/>
  <c r="L185" i="18"/>
  <c r="K185" i="18"/>
  <c r="J185" i="18"/>
  <c r="I185" i="18"/>
  <c r="H185" i="18"/>
  <c r="G185" i="18"/>
  <c r="F185" i="18"/>
  <c r="E185" i="18"/>
  <c r="D185" i="18"/>
  <c r="C185" i="18"/>
  <c r="B185" i="18"/>
  <c r="W183" i="18"/>
  <c r="V183" i="18"/>
  <c r="U183" i="18"/>
  <c r="T183" i="18"/>
  <c r="S183" i="18"/>
  <c r="R183" i="18"/>
  <c r="Q183" i="18"/>
  <c r="P183" i="18"/>
  <c r="O183" i="18"/>
  <c r="N183" i="18"/>
  <c r="M183" i="18"/>
  <c r="L183" i="18"/>
  <c r="K183" i="18"/>
  <c r="J183" i="18"/>
  <c r="I183" i="18"/>
  <c r="H183" i="18"/>
  <c r="G183" i="18"/>
  <c r="F183" i="18"/>
  <c r="E183" i="18"/>
  <c r="D183" i="18"/>
  <c r="C183" i="18"/>
  <c r="B183" i="18"/>
  <c r="W182" i="18"/>
  <c r="V182" i="18"/>
  <c r="U182" i="18"/>
  <c r="T182" i="18"/>
  <c r="S182" i="18"/>
  <c r="R182" i="18"/>
  <c r="Q182" i="18"/>
  <c r="P182" i="18"/>
  <c r="O182" i="18"/>
  <c r="N182" i="18"/>
  <c r="M182" i="18"/>
  <c r="L182" i="18"/>
  <c r="K182" i="18"/>
  <c r="J182" i="18"/>
  <c r="I182" i="18"/>
  <c r="H182" i="18"/>
  <c r="G182" i="18"/>
  <c r="F182" i="18"/>
  <c r="E182" i="18"/>
  <c r="D182" i="18"/>
  <c r="C182" i="18"/>
  <c r="B182" i="18"/>
  <c r="W181" i="18"/>
  <c r="V181" i="18"/>
  <c r="U181" i="18"/>
  <c r="T181" i="18"/>
  <c r="S181" i="18"/>
  <c r="R181" i="18"/>
  <c r="Q181" i="18"/>
  <c r="P181" i="18"/>
  <c r="O181" i="18"/>
  <c r="N181" i="18"/>
  <c r="M181" i="18"/>
  <c r="L181" i="18"/>
  <c r="K181" i="18"/>
  <c r="J181" i="18"/>
  <c r="I181" i="18"/>
  <c r="H181" i="18"/>
  <c r="G181" i="18"/>
  <c r="F181" i="18"/>
  <c r="E181" i="18"/>
  <c r="D181" i="18"/>
  <c r="C181" i="18"/>
  <c r="B181" i="18"/>
  <c r="W180" i="18"/>
  <c r="V180" i="18"/>
  <c r="U180" i="18"/>
  <c r="U178" i="18" s="1"/>
  <c r="T180" i="18"/>
  <c r="S180" i="18"/>
  <c r="R180" i="18"/>
  <c r="Q180" i="18"/>
  <c r="P180" i="18"/>
  <c r="O180" i="18"/>
  <c r="N180" i="18"/>
  <c r="M180" i="18"/>
  <c r="L180" i="18"/>
  <c r="K180" i="18"/>
  <c r="J180" i="18"/>
  <c r="I180" i="18"/>
  <c r="I178" i="18" s="1"/>
  <c r="H180" i="18"/>
  <c r="G180" i="18"/>
  <c r="F180" i="18"/>
  <c r="E180" i="18"/>
  <c r="D180" i="18"/>
  <c r="C180" i="18"/>
  <c r="B180" i="18"/>
  <c r="W179" i="18"/>
  <c r="V179" i="18"/>
  <c r="U179" i="18"/>
  <c r="T179" i="18"/>
  <c r="S179" i="18"/>
  <c r="R179" i="18"/>
  <c r="Q179" i="18"/>
  <c r="P179" i="18"/>
  <c r="O179" i="18"/>
  <c r="N179" i="18"/>
  <c r="M179" i="18"/>
  <c r="M178" i="18" s="1"/>
  <c r="L179" i="18"/>
  <c r="K179" i="18"/>
  <c r="J179" i="18"/>
  <c r="I179" i="18"/>
  <c r="H179" i="18"/>
  <c r="G179" i="18"/>
  <c r="F179" i="18"/>
  <c r="E179" i="18"/>
  <c r="E178" i="18" s="1"/>
  <c r="D179" i="18"/>
  <c r="C179" i="18"/>
  <c r="C178" i="18" s="1"/>
  <c r="B179" i="18"/>
  <c r="W142" i="18"/>
  <c r="W209" i="18" s="1"/>
  <c r="V142" i="18"/>
  <c r="V209" i="18" s="1"/>
  <c r="U142" i="18"/>
  <c r="T142" i="18"/>
  <c r="T209" i="18" s="1"/>
  <c r="S142" i="18"/>
  <c r="R142" i="18"/>
  <c r="Q142" i="18"/>
  <c r="Q209" i="18" s="1"/>
  <c r="P142" i="18"/>
  <c r="P209" i="18" s="1"/>
  <c r="O142" i="18"/>
  <c r="O209" i="18" s="1"/>
  <c r="N142" i="18"/>
  <c r="N209" i="18" s="1"/>
  <c r="M142" i="18"/>
  <c r="L142" i="18"/>
  <c r="L209" i="18" s="1"/>
  <c r="K142" i="18"/>
  <c r="J142" i="18"/>
  <c r="I142" i="18"/>
  <c r="I209" i="18" s="1"/>
  <c r="H142" i="18"/>
  <c r="H209" i="18" s="1"/>
  <c r="G142" i="18"/>
  <c r="G209" i="18" s="1"/>
  <c r="F142" i="18"/>
  <c r="F209" i="18" s="1"/>
  <c r="E142" i="18"/>
  <c r="D142" i="18"/>
  <c r="D209" i="18" s="1"/>
  <c r="C142" i="18"/>
  <c r="B142" i="18"/>
  <c r="B248" i="18" s="1"/>
  <c r="W121" i="18"/>
  <c r="V121" i="18"/>
  <c r="U121" i="18"/>
  <c r="U203" i="18" s="1"/>
  <c r="T121" i="18"/>
  <c r="T203" i="18" s="1"/>
  <c r="S121" i="18"/>
  <c r="S203" i="18" s="1"/>
  <c r="R121" i="18"/>
  <c r="R203" i="18" s="1"/>
  <c r="Q121" i="18"/>
  <c r="P121" i="18"/>
  <c r="P246" i="18" s="1"/>
  <c r="O121" i="18"/>
  <c r="O203" i="18" s="1"/>
  <c r="N121" i="18"/>
  <c r="M121" i="18"/>
  <c r="M203" i="18" s="1"/>
  <c r="L121" i="18"/>
  <c r="L203" i="18" s="1"/>
  <c r="K121" i="18"/>
  <c r="K203" i="18" s="1"/>
  <c r="J121" i="18"/>
  <c r="J203" i="18" s="1"/>
  <c r="I121" i="18"/>
  <c r="H121" i="18"/>
  <c r="H203" i="18" s="1"/>
  <c r="G121" i="18"/>
  <c r="G203" i="18" s="1"/>
  <c r="F121" i="18"/>
  <c r="E121" i="18"/>
  <c r="E203" i="18" s="1"/>
  <c r="D121" i="18"/>
  <c r="D203" i="18" s="1"/>
  <c r="C121" i="18"/>
  <c r="C203" i="18" s="1"/>
  <c r="B121" i="18"/>
  <c r="B203" i="18" s="1"/>
  <c r="W93" i="18"/>
  <c r="W190" i="18" s="1"/>
  <c r="V93" i="18"/>
  <c r="V190" i="18" s="1"/>
  <c r="U93" i="18"/>
  <c r="U190" i="18" s="1"/>
  <c r="T93" i="18"/>
  <c r="T190" i="18" s="1"/>
  <c r="S93" i="18"/>
  <c r="S190" i="18" s="1"/>
  <c r="R93" i="18"/>
  <c r="R237" i="18" s="1"/>
  <c r="Q93" i="18"/>
  <c r="P93" i="18"/>
  <c r="O93" i="18"/>
  <c r="O190" i="18" s="1"/>
  <c r="N93" i="18"/>
  <c r="N190" i="18" s="1"/>
  <c r="M93" i="18"/>
  <c r="L93" i="18"/>
  <c r="L190" i="18" s="1"/>
  <c r="K93" i="18"/>
  <c r="K190" i="18" s="1"/>
  <c r="J93" i="18"/>
  <c r="J237" i="18" s="1"/>
  <c r="I93" i="18"/>
  <c r="H93" i="18"/>
  <c r="G93" i="18"/>
  <c r="G190" i="18" s="1"/>
  <c r="F93" i="18"/>
  <c r="F190" i="18" s="1"/>
  <c r="E93" i="18"/>
  <c r="E190" i="18" s="1"/>
  <c r="D93" i="18"/>
  <c r="D190" i="18" s="1"/>
  <c r="C93" i="18"/>
  <c r="C190" i="18" s="1"/>
  <c r="B93" i="18"/>
  <c r="B190" i="18" s="1"/>
  <c r="W72" i="18"/>
  <c r="W184" i="18" s="1"/>
  <c r="V72" i="18"/>
  <c r="V184" i="18" s="1"/>
  <c r="U72" i="18"/>
  <c r="T72" i="18"/>
  <c r="S72" i="18"/>
  <c r="S184" i="18" s="1"/>
  <c r="R72" i="18"/>
  <c r="Q72" i="18"/>
  <c r="Q184" i="18" s="1"/>
  <c r="P72" i="18"/>
  <c r="P184" i="18" s="1"/>
  <c r="O72" i="18"/>
  <c r="O184" i="18" s="1"/>
  <c r="N72" i="18"/>
  <c r="N184" i="18" s="1"/>
  <c r="M72" i="18"/>
  <c r="L72" i="18"/>
  <c r="L235" i="18" s="1"/>
  <c r="K72" i="18"/>
  <c r="K184" i="18" s="1"/>
  <c r="J72" i="18"/>
  <c r="I72" i="18"/>
  <c r="I184" i="18" s="1"/>
  <c r="H72" i="18"/>
  <c r="H184" i="18" s="1"/>
  <c r="G72" i="18"/>
  <c r="G184" i="18" s="1"/>
  <c r="F72" i="18"/>
  <c r="F184" i="18" s="1"/>
  <c r="E72" i="18"/>
  <c r="D72" i="18"/>
  <c r="D235" i="18" s="1"/>
  <c r="C72" i="18"/>
  <c r="C184" i="18" s="1"/>
  <c r="B72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W16" i="18"/>
  <c r="W223" i="18" s="1"/>
  <c r="V16" i="18"/>
  <c r="V96" i="16" s="1"/>
  <c r="U16" i="18"/>
  <c r="U223" i="18" s="1"/>
  <c r="T16" i="18"/>
  <c r="T223" i="18" s="1"/>
  <c r="S16" i="18"/>
  <c r="R16" i="18"/>
  <c r="Q16" i="18"/>
  <c r="Q5" i="18" s="1"/>
  <c r="P16" i="18"/>
  <c r="P5" i="18" s="1"/>
  <c r="O16" i="18"/>
  <c r="O223" i="18" s="1"/>
  <c r="N16" i="18"/>
  <c r="N96" i="16" s="1"/>
  <c r="M16" i="18"/>
  <c r="M223" i="18" s="1"/>
  <c r="L16" i="18"/>
  <c r="L223" i="18" s="1"/>
  <c r="K16" i="18"/>
  <c r="K96" i="16" s="1"/>
  <c r="J16" i="18"/>
  <c r="J96" i="16" s="1"/>
  <c r="I16" i="18"/>
  <c r="H16" i="18"/>
  <c r="H5" i="18" s="1"/>
  <c r="G16" i="18"/>
  <c r="G223" i="18" s="1"/>
  <c r="F16" i="18"/>
  <c r="F96" i="16" s="1"/>
  <c r="E16" i="18"/>
  <c r="E223" i="18" s="1"/>
  <c r="D16" i="18"/>
  <c r="D223" i="18" s="1"/>
  <c r="C16" i="18"/>
  <c r="B16" i="18"/>
  <c r="B5" i="18" s="1"/>
  <c r="A1" i="18"/>
  <c r="W249" i="17"/>
  <c r="V249" i="17"/>
  <c r="U249" i="17"/>
  <c r="T249" i="17"/>
  <c r="S249" i="17"/>
  <c r="R249" i="17"/>
  <c r="Q249" i="17"/>
  <c r="P249" i="17"/>
  <c r="O249" i="17"/>
  <c r="N249" i="17"/>
  <c r="M249" i="17"/>
  <c r="L249" i="17"/>
  <c r="K249" i="17"/>
  <c r="J249" i="17"/>
  <c r="I249" i="17"/>
  <c r="H249" i="17"/>
  <c r="G249" i="17"/>
  <c r="F249" i="17"/>
  <c r="E249" i="17"/>
  <c r="D249" i="17"/>
  <c r="C249" i="17"/>
  <c r="B249" i="17"/>
  <c r="W247" i="17"/>
  <c r="V247" i="17"/>
  <c r="U247" i="17"/>
  <c r="T247" i="17"/>
  <c r="S247" i="17"/>
  <c r="R247" i="17"/>
  <c r="Q247" i="17"/>
  <c r="P247" i="17"/>
  <c r="O247" i="17"/>
  <c r="N247" i="17"/>
  <c r="M247" i="17"/>
  <c r="L247" i="17"/>
  <c r="K247" i="17"/>
  <c r="J247" i="17"/>
  <c r="I247" i="17"/>
  <c r="H247" i="17"/>
  <c r="G247" i="17"/>
  <c r="F247" i="17"/>
  <c r="E247" i="17"/>
  <c r="D247" i="17"/>
  <c r="C247" i="17"/>
  <c r="B247" i="17"/>
  <c r="W245" i="17"/>
  <c r="V245" i="17"/>
  <c r="U245" i="17"/>
  <c r="T245" i="17"/>
  <c r="S245" i="17"/>
  <c r="R245" i="17"/>
  <c r="Q245" i="17"/>
  <c r="P245" i="17"/>
  <c r="O245" i="17"/>
  <c r="N245" i="17"/>
  <c r="M245" i="17"/>
  <c r="L245" i="17"/>
  <c r="K245" i="17"/>
  <c r="J245" i="17"/>
  <c r="I245" i="17"/>
  <c r="H245" i="17"/>
  <c r="G245" i="17"/>
  <c r="F245" i="17"/>
  <c r="E245" i="17"/>
  <c r="D245" i="17"/>
  <c r="C245" i="17"/>
  <c r="B245" i="17"/>
  <c r="W244" i="17"/>
  <c r="V244" i="17"/>
  <c r="U244" i="17"/>
  <c r="T244" i="17"/>
  <c r="S244" i="17"/>
  <c r="R244" i="17"/>
  <c r="Q244" i="17"/>
  <c r="P244" i="17"/>
  <c r="O244" i="17"/>
  <c r="N244" i="17"/>
  <c r="M244" i="17"/>
  <c r="L244" i="17"/>
  <c r="K244" i="17"/>
  <c r="J244" i="17"/>
  <c r="I244" i="17"/>
  <c r="H244" i="17"/>
  <c r="G244" i="17"/>
  <c r="F244" i="17"/>
  <c r="E244" i="17"/>
  <c r="D244" i="17"/>
  <c r="C244" i="17"/>
  <c r="B244" i="17"/>
  <c r="W243" i="17"/>
  <c r="V243" i="17"/>
  <c r="U243" i="17"/>
  <c r="T243" i="17"/>
  <c r="S243" i="17"/>
  <c r="R243" i="17"/>
  <c r="Q243" i="17"/>
  <c r="P243" i="17"/>
  <c r="O243" i="17"/>
  <c r="N243" i="17"/>
  <c r="M243" i="17"/>
  <c r="L243" i="17"/>
  <c r="K243" i="17"/>
  <c r="J243" i="17"/>
  <c r="I243" i="17"/>
  <c r="H243" i="17"/>
  <c r="G243" i="17"/>
  <c r="F243" i="17"/>
  <c r="E243" i="17"/>
  <c r="D243" i="17"/>
  <c r="C243" i="17"/>
  <c r="B243" i="17"/>
  <c r="W242" i="17"/>
  <c r="V242" i="17"/>
  <c r="U242" i="17"/>
  <c r="T242" i="17"/>
  <c r="S242" i="17"/>
  <c r="R242" i="17"/>
  <c r="Q242" i="17"/>
  <c r="P242" i="17"/>
  <c r="O242" i="17"/>
  <c r="N242" i="17"/>
  <c r="M242" i="17"/>
  <c r="L242" i="17"/>
  <c r="K242" i="17"/>
  <c r="J242" i="17"/>
  <c r="I242" i="17"/>
  <c r="H242" i="17"/>
  <c r="G242" i="17"/>
  <c r="F242" i="17"/>
  <c r="E242" i="17"/>
  <c r="D242" i="17"/>
  <c r="C242" i="17"/>
  <c r="B242" i="17"/>
  <c r="W241" i="17"/>
  <c r="V241" i="17"/>
  <c r="U241" i="17"/>
  <c r="T241" i="17"/>
  <c r="S241" i="17"/>
  <c r="R241" i="17"/>
  <c r="Q241" i="17"/>
  <c r="P241" i="17"/>
  <c r="O241" i="17"/>
  <c r="N241" i="17"/>
  <c r="M241" i="17"/>
  <c r="L241" i="17"/>
  <c r="K241" i="17"/>
  <c r="J241" i="17"/>
  <c r="I241" i="17"/>
  <c r="H241" i="17"/>
  <c r="G241" i="17"/>
  <c r="F241" i="17"/>
  <c r="E241" i="17"/>
  <c r="D241" i="17"/>
  <c r="C241" i="17"/>
  <c r="B241" i="17"/>
  <c r="W238" i="17"/>
  <c r="V238" i="17"/>
  <c r="U238" i="17"/>
  <c r="T238" i="17"/>
  <c r="S238" i="17"/>
  <c r="R238" i="17"/>
  <c r="Q238" i="17"/>
  <c r="P238" i="17"/>
  <c r="O238" i="17"/>
  <c r="N238" i="17"/>
  <c r="M238" i="17"/>
  <c r="L238" i="17"/>
  <c r="K238" i="17"/>
  <c r="J238" i="17"/>
  <c r="I238" i="17"/>
  <c r="H238" i="17"/>
  <c r="G238" i="17"/>
  <c r="F238" i="17"/>
  <c r="E238" i="17"/>
  <c r="D238" i="17"/>
  <c r="C238" i="17"/>
  <c r="B238" i="17"/>
  <c r="W236" i="17"/>
  <c r="V236" i="17"/>
  <c r="U236" i="17"/>
  <c r="T236" i="17"/>
  <c r="S236" i="17"/>
  <c r="R236" i="17"/>
  <c r="Q236" i="17"/>
  <c r="P236" i="17"/>
  <c r="O236" i="17"/>
  <c r="N236" i="17"/>
  <c r="M236" i="17"/>
  <c r="L236" i="17"/>
  <c r="K236" i="17"/>
  <c r="J236" i="17"/>
  <c r="I236" i="17"/>
  <c r="H236" i="17"/>
  <c r="G236" i="17"/>
  <c r="F236" i="17"/>
  <c r="E236" i="17"/>
  <c r="D236" i="17"/>
  <c r="C236" i="17"/>
  <c r="B236" i="17"/>
  <c r="W234" i="17"/>
  <c r="V234" i="17"/>
  <c r="U234" i="17"/>
  <c r="T234" i="17"/>
  <c r="S234" i="17"/>
  <c r="R234" i="17"/>
  <c r="Q234" i="17"/>
  <c r="P234" i="17"/>
  <c r="O234" i="17"/>
  <c r="N234" i="17"/>
  <c r="M234" i="17"/>
  <c r="L234" i="17"/>
  <c r="K234" i="17"/>
  <c r="J234" i="17"/>
  <c r="I234" i="17"/>
  <c r="H234" i="17"/>
  <c r="G234" i="17"/>
  <c r="F234" i="17"/>
  <c r="E234" i="17"/>
  <c r="D234" i="17"/>
  <c r="C234" i="17"/>
  <c r="B234" i="17"/>
  <c r="W233" i="17"/>
  <c r="V233" i="17"/>
  <c r="U233" i="17"/>
  <c r="T233" i="17"/>
  <c r="S233" i="17"/>
  <c r="R233" i="17"/>
  <c r="Q233" i="17"/>
  <c r="P233" i="17"/>
  <c r="O233" i="17"/>
  <c r="N233" i="17"/>
  <c r="M233" i="17"/>
  <c r="L233" i="17"/>
  <c r="K233" i="17"/>
  <c r="J233" i="17"/>
  <c r="I233" i="17"/>
  <c r="H233" i="17"/>
  <c r="G233" i="17"/>
  <c r="F233" i="17"/>
  <c r="E233" i="17"/>
  <c r="D233" i="17"/>
  <c r="C233" i="17"/>
  <c r="B233" i="17"/>
  <c r="W232" i="17"/>
  <c r="V232" i="17"/>
  <c r="U232" i="17"/>
  <c r="T232" i="17"/>
  <c r="S232" i="17"/>
  <c r="R232" i="17"/>
  <c r="Q232" i="17"/>
  <c r="P232" i="17"/>
  <c r="O232" i="17"/>
  <c r="N232" i="17"/>
  <c r="M232" i="17"/>
  <c r="L232" i="17"/>
  <c r="K232" i="17"/>
  <c r="J232" i="17"/>
  <c r="I232" i="17"/>
  <c r="H232" i="17"/>
  <c r="G232" i="17"/>
  <c r="F232" i="17"/>
  <c r="E232" i="17"/>
  <c r="D232" i="17"/>
  <c r="C232" i="17"/>
  <c r="B232" i="17"/>
  <c r="W231" i="17"/>
  <c r="V231" i="17"/>
  <c r="U231" i="17"/>
  <c r="T231" i="17"/>
  <c r="S231" i="17"/>
  <c r="R231" i="17"/>
  <c r="Q231" i="17"/>
  <c r="P231" i="17"/>
  <c r="O231" i="17"/>
  <c r="N231" i="17"/>
  <c r="M231" i="17"/>
  <c r="L231" i="17"/>
  <c r="K231" i="17"/>
  <c r="J231" i="17"/>
  <c r="I231" i="17"/>
  <c r="H231" i="17"/>
  <c r="G231" i="17"/>
  <c r="F231" i="17"/>
  <c r="E231" i="17"/>
  <c r="D231" i="17"/>
  <c r="C231" i="17"/>
  <c r="B231" i="17"/>
  <c r="W230" i="17"/>
  <c r="V230" i="17"/>
  <c r="U230" i="17"/>
  <c r="T230" i="17"/>
  <c r="S230" i="17"/>
  <c r="R230" i="17"/>
  <c r="Q230" i="17"/>
  <c r="P230" i="17"/>
  <c r="O230" i="17"/>
  <c r="N230" i="17"/>
  <c r="M230" i="17"/>
  <c r="L230" i="17"/>
  <c r="K230" i="17"/>
  <c r="J230" i="17"/>
  <c r="I230" i="17"/>
  <c r="H230" i="17"/>
  <c r="G230" i="17"/>
  <c r="F230" i="17"/>
  <c r="E230" i="17"/>
  <c r="D230" i="17"/>
  <c r="C230" i="17"/>
  <c r="B230" i="17"/>
  <c r="W227" i="17"/>
  <c r="V227" i="17"/>
  <c r="U227" i="17"/>
  <c r="T227" i="17"/>
  <c r="S227" i="17"/>
  <c r="R227" i="17"/>
  <c r="Q227" i="17"/>
  <c r="P227" i="17"/>
  <c r="O227" i="17"/>
  <c r="N227" i="17"/>
  <c r="M227" i="17"/>
  <c r="L227" i="17"/>
  <c r="K227" i="17"/>
  <c r="J227" i="17"/>
  <c r="I227" i="17"/>
  <c r="H227" i="17"/>
  <c r="G227" i="17"/>
  <c r="F227" i="17"/>
  <c r="E227" i="17"/>
  <c r="D227" i="17"/>
  <c r="C227" i="17"/>
  <c r="B227" i="17"/>
  <c r="W225" i="17"/>
  <c r="V225" i="17"/>
  <c r="U225" i="17"/>
  <c r="T225" i="17"/>
  <c r="S225" i="17"/>
  <c r="R225" i="17"/>
  <c r="Q225" i="17"/>
  <c r="P225" i="17"/>
  <c r="O225" i="17"/>
  <c r="N225" i="17"/>
  <c r="M225" i="17"/>
  <c r="L225" i="17"/>
  <c r="K225" i="17"/>
  <c r="J225" i="17"/>
  <c r="I225" i="17"/>
  <c r="H225" i="17"/>
  <c r="G225" i="17"/>
  <c r="F225" i="17"/>
  <c r="E225" i="17"/>
  <c r="D225" i="17"/>
  <c r="C225" i="17"/>
  <c r="B225" i="17"/>
  <c r="W224" i="17"/>
  <c r="V224" i="17"/>
  <c r="U224" i="17"/>
  <c r="T224" i="17"/>
  <c r="S224" i="17"/>
  <c r="R224" i="17"/>
  <c r="Q224" i="17"/>
  <c r="P224" i="17"/>
  <c r="O224" i="17"/>
  <c r="N224" i="17"/>
  <c r="M224" i="17"/>
  <c r="L224" i="17"/>
  <c r="K224" i="17"/>
  <c r="J224" i="17"/>
  <c r="I224" i="17"/>
  <c r="H224" i="17"/>
  <c r="G224" i="17"/>
  <c r="F224" i="17"/>
  <c r="E224" i="17"/>
  <c r="D224" i="17"/>
  <c r="C224" i="17"/>
  <c r="B224" i="17"/>
  <c r="W223" i="17"/>
  <c r="V223" i="17"/>
  <c r="U223" i="17"/>
  <c r="T223" i="17"/>
  <c r="S223" i="17"/>
  <c r="R223" i="17"/>
  <c r="Q223" i="17"/>
  <c r="P223" i="17"/>
  <c r="O223" i="17"/>
  <c r="N223" i="17"/>
  <c r="M223" i="17"/>
  <c r="L223" i="17"/>
  <c r="K223" i="17"/>
  <c r="J223" i="17"/>
  <c r="I223" i="17"/>
  <c r="H223" i="17"/>
  <c r="G223" i="17"/>
  <c r="F223" i="17"/>
  <c r="E223" i="17"/>
  <c r="D223" i="17"/>
  <c r="C223" i="17"/>
  <c r="B223" i="17"/>
  <c r="W222" i="17"/>
  <c r="V222" i="17"/>
  <c r="U222" i="17"/>
  <c r="T222" i="17"/>
  <c r="S222" i="17"/>
  <c r="R222" i="17"/>
  <c r="Q222" i="17"/>
  <c r="P222" i="17"/>
  <c r="O222" i="17"/>
  <c r="N222" i="17"/>
  <c r="M222" i="17"/>
  <c r="L222" i="17"/>
  <c r="K222" i="17"/>
  <c r="J222" i="17"/>
  <c r="I222" i="17"/>
  <c r="H222" i="17"/>
  <c r="G222" i="17"/>
  <c r="F222" i="17"/>
  <c r="E222" i="17"/>
  <c r="D222" i="17"/>
  <c r="C222" i="17"/>
  <c r="B222" i="17"/>
  <c r="W221" i="17"/>
  <c r="V221" i="17"/>
  <c r="U221" i="17"/>
  <c r="T221" i="17"/>
  <c r="S221" i="17"/>
  <c r="R221" i="17"/>
  <c r="Q221" i="17"/>
  <c r="P221" i="17"/>
  <c r="O221" i="17"/>
  <c r="N221" i="17"/>
  <c r="M221" i="17"/>
  <c r="L221" i="17"/>
  <c r="K221" i="17"/>
  <c r="J221" i="17"/>
  <c r="I221" i="17"/>
  <c r="H221" i="17"/>
  <c r="G221" i="17"/>
  <c r="F221" i="17"/>
  <c r="E221" i="17"/>
  <c r="D221" i="17"/>
  <c r="C221" i="17"/>
  <c r="B221" i="17"/>
  <c r="W220" i="17"/>
  <c r="V220" i="17"/>
  <c r="U220" i="17"/>
  <c r="T220" i="17"/>
  <c r="S220" i="17"/>
  <c r="R220" i="17"/>
  <c r="Q220" i="17"/>
  <c r="P220" i="17"/>
  <c r="O220" i="17"/>
  <c r="N220" i="17"/>
  <c r="M220" i="17"/>
  <c r="L220" i="17"/>
  <c r="K220" i="17"/>
  <c r="J220" i="17"/>
  <c r="I220" i="17"/>
  <c r="H220" i="17"/>
  <c r="G220" i="17"/>
  <c r="F220" i="17"/>
  <c r="E220" i="17"/>
  <c r="D220" i="17"/>
  <c r="C220" i="17"/>
  <c r="B220" i="17"/>
  <c r="W219" i="17"/>
  <c r="V219" i="17"/>
  <c r="U219" i="17"/>
  <c r="T219" i="17"/>
  <c r="S219" i="17"/>
  <c r="R219" i="17"/>
  <c r="Q219" i="17"/>
  <c r="P219" i="17"/>
  <c r="O219" i="17"/>
  <c r="N219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W218" i="17"/>
  <c r="V218" i="17"/>
  <c r="U218" i="17"/>
  <c r="T218" i="17"/>
  <c r="S218" i="17"/>
  <c r="R218" i="17"/>
  <c r="Q218" i="17"/>
  <c r="P218" i="17"/>
  <c r="O218" i="17"/>
  <c r="O217" i="17" s="1"/>
  <c r="N218" i="17"/>
  <c r="M218" i="17"/>
  <c r="L218" i="17"/>
  <c r="K218" i="17"/>
  <c r="J218" i="17"/>
  <c r="I218" i="17"/>
  <c r="H218" i="17"/>
  <c r="G218" i="17"/>
  <c r="F218" i="17"/>
  <c r="E218" i="17"/>
  <c r="D218" i="17"/>
  <c r="C218" i="17"/>
  <c r="B218" i="17"/>
  <c r="W213" i="17"/>
  <c r="V213" i="17"/>
  <c r="U213" i="17"/>
  <c r="T213" i="17"/>
  <c r="S213" i="17"/>
  <c r="R213" i="17"/>
  <c r="Q213" i="17"/>
  <c r="P213" i="17"/>
  <c r="O213" i="17"/>
  <c r="N213" i="17"/>
  <c r="M213" i="17"/>
  <c r="L213" i="17"/>
  <c r="K213" i="17"/>
  <c r="J213" i="17"/>
  <c r="I213" i="17"/>
  <c r="H213" i="17"/>
  <c r="G213" i="17"/>
  <c r="F213" i="17"/>
  <c r="E213" i="17"/>
  <c r="D213" i="17"/>
  <c r="C213" i="17"/>
  <c r="B213" i="17"/>
  <c r="W212" i="17"/>
  <c r="V212" i="17"/>
  <c r="U212" i="17"/>
  <c r="T212" i="17"/>
  <c r="S212" i="17"/>
  <c r="R212" i="17"/>
  <c r="Q212" i="17"/>
  <c r="P212" i="17"/>
  <c r="O212" i="17"/>
  <c r="N212" i="17"/>
  <c r="M212" i="17"/>
  <c r="L212" i="17"/>
  <c r="K212" i="17"/>
  <c r="J212" i="17"/>
  <c r="I212" i="17"/>
  <c r="H212" i="17"/>
  <c r="G212" i="17"/>
  <c r="F212" i="17"/>
  <c r="E212" i="17"/>
  <c r="D212" i="17"/>
  <c r="C212" i="17"/>
  <c r="B212" i="17"/>
  <c r="W211" i="17"/>
  <c r="V211" i="17"/>
  <c r="U211" i="17"/>
  <c r="T211" i="17"/>
  <c r="S211" i="17"/>
  <c r="R211" i="17"/>
  <c r="Q211" i="17"/>
  <c r="P211" i="17"/>
  <c r="O211" i="17"/>
  <c r="N211" i="17"/>
  <c r="M211" i="17"/>
  <c r="L211" i="17"/>
  <c r="K211" i="17"/>
  <c r="J211" i="17"/>
  <c r="I211" i="17"/>
  <c r="H211" i="17"/>
  <c r="G211" i="17"/>
  <c r="F211" i="17"/>
  <c r="E211" i="17"/>
  <c r="D211" i="17"/>
  <c r="C211" i="17"/>
  <c r="B211" i="17"/>
  <c r="W210" i="17"/>
  <c r="V210" i="17"/>
  <c r="U210" i="17"/>
  <c r="T210" i="17"/>
  <c r="S210" i="17"/>
  <c r="R210" i="17"/>
  <c r="Q210" i="17"/>
  <c r="P210" i="17"/>
  <c r="O210" i="17"/>
  <c r="N210" i="17"/>
  <c r="M210" i="17"/>
  <c r="L210" i="17"/>
  <c r="K210" i="17"/>
  <c r="J210" i="17"/>
  <c r="I210" i="17"/>
  <c r="H210" i="17"/>
  <c r="G210" i="17"/>
  <c r="F210" i="17"/>
  <c r="E210" i="17"/>
  <c r="D210" i="17"/>
  <c r="C210" i="17"/>
  <c r="B210" i="17"/>
  <c r="W208" i="17"/>
  <c r="V208" i="17"/>
  <c r="U208" i="17"/>
  <c r="T208" i="17"/>
  <c r="S208" i="17"/>
  <c r="R208" i="17"/>
  <c r="Q208" i="17"/>
  <c r="P208" i="17"/>
  <c r="O208" i="17"/>
  <c r="N208" i="17"/>
  <c r="M208" i="17"/>
  <c r="L208" i="17"/>
  <c r="K208" i="17"/>
  <c r="J208" i="17"/>
  <c r="I208" i="17"/>
  <c r="H208" i="17"/>
  <c r="G208" i="17"/>
  <c r="F208" i="17"/>
  <c r="E208" i="17"/>
  <c r="D208" i="17"/>
  <c r="C208" i="17"/>
  <c r="B208" i="17"/>
  <c r="W207" i="17"/>
  <c r="V207" i="17"/>
  <c r="U207" i="17"/>
  <c r="T207" i="17"/>
  <c r="S207" i="17"/>
  <c r="R207" i="17"/>
  <c r="Q207" i="17"/>
  <c r="P207" i="17"/>
  <c r="O207" i="17"/>
  <c r="N207" i="17"/>
  <c r="M207" i="17"/>
  <c r="L207" i="17"/>
  <c r="K207" i="17"/>
  <c r="J207" i="17"/>
  <c r="I207" i="17"/>
  <c r="H207" i="17"/>
  <c r="G207" i="17"/>
  <c r="F207" i="17"/>
  <c r="E207" i="17"/>
  <c r="D207" i="17"/>
  <c r="C207" i="17"/>
  <c r="B207" i="17"/>
  <c r="W206" i="17"/>
  <c r="V206" i="17"/>
  <c r="U206" i="17"/>
  <c r="T206" i="17"/>
  <c r="S206" i="17"/>
  <c r="R206" i="17"/>
  <c r="Q206" i="17"/>
  <c r="P206" i="17"/>
  <c r="O206" i="17"/>
  <c r="N206" i="17"/>
  <c r="M206" i="17"/>
  <c r="L206" i="17"/>
  <c r="K206" i="17"/>
  <c r="J206" i="17"/>
  <c r="I206" i="17"/>
  <c r="H206" i="17"/>
  <c r="G206" i="17"/>
  <c r="F206" i="17"/>
  <c r="E206" i="17"/>
  <c r="D206" i="17"/>
  <c r="C206" i="17"/>
  <c r="B206" i="17"/>
  <c r="W205" i="17"/>
  <c r="V205" i="17"/>
  <c r="U205" i="17"/>
  <c r="T205" i="17"/>
  <c r="S205" i="17"/>
  <c r="R205" i="17"/>
  <c r="Q205" i="17"/>
  <c r="P205" i="17"/>
  <c r="O205" i="17"/>
  <c r="N205" i="17"/>
  <c r="M205" i="17"/>
  <c r="L205" i="17"/>
  <c r="K205" i="17"/>
  <c r="J205" i="17"/>
  <c r="I205" i="17"/>
  <c r="H205" i="17"/>
  <c r="G205" i="17"/>
  <c r="F205" i="17"/>
  <c r="E205" i="17"/>
  <c r="D205" i="17"/>
  <c r="C205" i="17"/>
  <c r="B205" i="17"/>
  <c r="W204" i="17"/>
  <c r="V204" i="17"/>
  <c r="U204" i="17"/>
  <c r="T204" i="17"/>
  <c r="S204" i="17"/>
  <c r="R204" i="17"/>
  <c r="Q204" i="17"/>
  <c r="P204" i="17"/>
  <c r="O204" i="17"/>
  <c r="N204" i="17"/>
  <c r="M204" i="17"/>
  <c r="L204" i="17"/>
  <c r="K204" i="17"/>
  <c r="J204" i="17"/>
  <c r="I204" i="17"/>
  <c r="H204" i="17"/>
  <c r="G204" i="17"/>
  <c r="F204" i="17"/>
  <c r="E204" i="17"/>
  <c r="D204" i="17"/>
  <c r="C204" i="17"/>
  <c r="B204" i="17"/>
  <c r="T203" i="17"/>
  <c r="P203" i="17"/>
  <c r="W202" i="17"/>
  <c r="V202" i="17"/>
  <c r="U202" i="17"/>
  <c r="T202" i="17"/>
  <c r="S202" i="17"/>
  <c r="R202" i="17"/>
  <c r="Q202" i="17"/>
  <c r="P202" i="17"/>
  <c r="O202" i="17"/>
  <c r="N202" i="17"/>
  <c r="M202" i="17"/>
  <c r="L202" i="17"/>
  <c r="K202" i="17"/>
  <c r="J202" i="17"/>
  <c r="I202" i="17"/>
  <c r="H202" i="17"/>
  <c r="G202" i="17"/>
  <c r="F202" i="17"/>
  <c r="E202" i="17"/>
  <c r="D202" i="17"/>
  <c r="C202" i="17"/>
  <c r="B202" i="17"/>
  <c r="W201" i="17"/>
  <c r="V201" i="17"/>
  <c r="U201" i="17"/>
  <c r="T201" i="17"/>
  <c r="S201" i="17"/>
  <c r="R201" i="17"/>
  <c r="Q201" i="17"/>
  <c r="P201" i="17"/>
  <c r="O201" i="17"/>
  <c r="N201" i="17"/>
  <c r="M201" i="17"/>
  <c r="L201" i="17"/>
  <c r="K201" i="17"/>
  <c r="J201" i="17"/>
  <c r="I201" i="17"/>
  <c r="H201" i="17"/>
  <c r="G201" i="17"/>
  <c r="F201" i="17"/>
  <c r="E201" i="17"/>
  <c r="D201" i="17"/>
  <c r="C201" i="17"/>
  <c r="B201" i="17"/>
  <c r="W200" i="17"/>
  <c r="V200" i="17"/>
  <c r="U200" i="17"/>
  <c r="T200" i="17"/>
  <c r="S200" i="17"/>
  <c r="R200" i="17"/>
  <c r="Q200" i="17"/>
  <c r="P200" i="17"/>
  <c r="O200" i="17"/>
  <c r="N200" i="17"/>
  <c r="M200" i="17"/>
  <c r="L200" i="17"/>
  <c r="K200" i="17"/>
  <c r="J200" i="17"/>
  <c r="I200" i="17"/>
  <c r="H200" i="17"/>
  <c r="G200" i="17"/>
  <c r="F200" i="17"/>
  <c r="E200" i="17"/>
  <c r="D200" i="17"/>
  <c r="C200" i="17"/>
  <c r="B200" i="17"/>
  <c r="W199" i="17"/>
  <c r="V199" i="17"/>
  <c r="U199" i="17"/>
  <c r="T199" i="17"/>
  <c r="S199" i="17"/>
  <c r="R199" i="17"/>
  <c r="Q199" i="17"/>
  <c r="P199" i="17"/>
  <c r="O199" i="17"/>
  <c r="N199" i="17"/>
  <c r="M199" i="17"/>
  <c r="L199" i="17"/>
  <c r="K199" i="17"/>
  <c r="J199" i="17"/>
  <c r="I199" i="17"/>
  <c r="H199" i="17"/>
  <c r="G199" i="17"/>
  <c r="F199" i="17"/>
  <c r="E199" i="17"/>
  <c r="D199" i="17"/>
  <c r="C199" i="17"/>
  <c r="B199" i="17"/>
  <c r="W198" i="17"/>
  <c r="V198" i="17"/>
  <c r="U198" i="17"/>
  <c r="T198" i="17"/>
  <c r="S198" i="17"/>
  <c r="R198" i="17"/>
  <c r="Q198" i="17"/>
  <c r="P198" i="17"/>
  <c r="O198" i="17"/>
  <c r="N198" i="17"/>
  <c r="M198" i="17"/>
  <c r="L198" i="17"/>
  <c r="K198" i="17"/>
  <c r="J198" i="17"/>
  <c r="I198" i="17"/>
  <c r="H198" i="17"/>
  <c r="G198" i="17"/>
  <c r="F198" i="17"/>
  <c r="E198" i="17"/>
  <c r="D198" i="17"/>
  <c r="C198" i="17"/>
  <c r="B198" i="17"/>
  <c r="W194" i="17"/>
  <c r="V194" i="17"/>
  <c r="U194" i="17"/>
  <c r="T194" i="17"/>
  <c r="S194" i="17"/>
  <c r="R194" i="17"/>
  <c r="Q194" i="17"/>
  <c r="P194" i="17"/>
  <c r="O194" i="17"/>
  <c r="N194" i="17"/>
  <c r="M194" i="17"/>
  <c r="L194" i="17"/>
  <c r="K194" i="17"/>
  <c r="J194" i="17"/>
  <c r="I194" i="17"/>
  <c r="H194" i="17"/>
  <c r="G194" i="17"/>
  <c r="F194" i="17"/>
  <c r="E194" i="17"/>
  <c r="D194" i="17"/>
  <c r="C194" i="17"/>
  <c r="B194" i="17"/>
  <c r="W193" i="17"/>
  <c r="V193" i="17"/>
  <c r="U193" i="17"/>
  <c r="T193" i="17"/>
  <c r="S193" i="17"/>
  <c r="R193" i="17"/>
  <c r="Q193" i="17"/>
  <c r="P193" i="17"/>
  <c r="O193" i="17"/>
  <c r="N193" i="17"/>
  <c r="M193" i="17"/>
  <c r="L193" i="17"/>
  <c r="K193" i="17"/>
  <c r="J193" i="17"/>
  <c r="I193" i="17"/>
  <c r="H193" i="17"/>
  <c r="G193" i="17"/>
  <c r="F193" i="17"/>
  <c r="E193" i="17"/>
  <c r="D193" i="17"/>
  <c r="C193" i="17"/>
  <c r="B193" i="17"/>
  <c r="W192" i="17"/>
  <c r="V192" i="17"/>
  <c r="U192" i="17"/>
  <c r="T192" i="17"/>
  <c r="S192" i="17"/>
  <c r="R192" i="17"/>
  <c r="Q192" i="17"/>
  <c r="P192" i="17"/>
  <c r="O192" i="17"/>
  <c r="N192" i="17"/>
  <c r="M192" i="17"/>
  <c r="L192" i="17"/>
  <c r="K192" i="17"/>
  <c r="J192" i="17"/>
  <c r="I192" i="17"/>
  <c r="H192" i="17"/>
  <c r="G192" i="17"/>
  <c r="F192" i="17"/>
  <c r="E192" i="17"/>
  <c r="D192" i="17"/>
  <c r="C192" i="17"/>
  <c r="B192" i="17"/>
  <c r="W191" i="17"/>
  <c r="V191" i="17"/>
  <c r="U191" i="17"/>
  <c r="T191" i="17"/>
  <c r="S191" i="17"/>
  <c r="R191" i="17"/>
  <c r="Q191" i="17"/>
  <c r="P191" i="17"/>
  <c r="O191" i="17"/>
  <c r="N191" i="17"/>
  <c r="M191" i="17"/>
  <c r="L191" i="17"/>
  <c r="K191" i="17"/>
  <c r="J191" i="17"/>
  <c r="I191" i="17"/>
  <c r="H191" i="17"/>
  <c r="G191" i="17"/>
  <c r="F191" i="17"/>
  <c r="E191" i="17"/>
  <c r="D191" i="17"/>
  <c r="C191" i="17"/>
  <c r="B191" i="17"/>
  <c r="V190" i="17"/>
  <c r="R190" i="17"/>
  <c r="W189" i="17"/>
  <c r="V189" i="17"/>
  <c r="U189" i="17"/>
  <c r="T189" i="17"/>
  <c r="S189" i="17"/>
  <c r="R189" i="17"/>
  <c r="Q189" i="17"/>
  <c r="P189" i="17"/>
  <c r="O189" i="17"/>
  <c r="N189" i="17"/>
  <c r="M189" i="17"/>
  <c r="L189" i="17"/>
  <c r="K189" i="17"/>
  <c r="J189" i="17"/>
  <c r="I189" i="17"/>
  <c r="H189" i="17"/>
  <c r="G189" i="17"/>
  <c r="F189" i="17"/>
  <c r="E189" i="17"/>
  <c r="D189" i="17"/>
  <c r="C189" i="17"/>
  <c r="B189" i="17"/>
  <c r="B178" i="17" s="1"/>
  <c r="W188" i="17"/>
  <c r="V188" i="17"/>
  <c r="U188" i="17"/>
  <c r="T188" i="17"/>
  <c r="S188" i="17"/>
  <c r="R188" i="17"/>
  <c r="Q188" i="17"/>
  <c r="P188" i="17"/>
  <c r="O188" i="17"/>
  <c r="N188" i="17"/>
  <c r="M188" i="17"/>
  <c r="L188" i="17"/>
  <c r="K188" i="17"/>
  <c r="J188" i="17"/>
  <c r="I188" i="17"/>
  <c r="H188" i="17"/>
  <c r="G188" i="17"/>
  <c r="F188" i="17"/>
  <c r="E188" i="17"/>
  <c r="D188" i="17"/>
  <c r="C188" i="17"/>
  <c r="B188" i="17"/>
  <c r="W187" i="17"/>
  <c r="V187" i="17"/>
  <c r="U187" i="17"/>
  <c r="T187" i="17"/>
  <c r="S187" i="17"/>
  <c r="R187" i="17"/>
  <c r="Q187" i="17"/>
  <c r="P187" i="17"/>
  <c r="O187" i="17"/>
  <c r="N187" i="17"/>
  <c r="M187" i="17"/>
  <c r="L187" i="17"/>
  <c r="K187" i="17"/>
  <c r="J187" i="17"/>
  <c r="I187" i="17"/>
  <c r="H187" i="17"/>
  <c r="G187" i="17"/>
  <c r="F187" i="17"/>
  <c r="E187" i="17"/>
  <c r="D187" i="17"/>
  <c r="C187" i="17"/>
  <c r="B187" i="17"/>
  <c r="W186" i="17"/>
  <c r="V186" i="17"/>
  <c r="U186" i="17"/>
  <c r="T186" i="17"/>
  <c r="S186" i="17"/>
  <c r="R186" i="17"/>
  <c r="Q186" i="17"/>
  <c r="P186" i="17"/>
  <c r="O186" i="17"/>
  <c r="N186" i="17"/>
  <c r="M186" i="17"/>
  <c r="L186" i="17"/>
  <c r="K186" i="17"/>
  <c r="K178" i="17" s="1"/>
  <c r="J186" i="17"/>
  <c r="I186" i="17"/>
  <c r="H186" i="17"/>
  <c r="G186" i="17"/>
  <c r="F186" i="17"/>
  <c r="E186" i="17"/>
  <c r="D186" i="17"/>
  <c r="C186" i="17"/>
  <c r="B186" i="17"/>
  <c r="W185" i="17"/>
  <c r="V185" i="17"/>
  <c r="U185" i="17"/>
  <c r="T185" i="17"/>
  <c r="S185" i="17"/>
  <c r="R185" i="17"/>
  <c r="Q185" i="17"/>
  <c r="P185" i="17"/>
  <c r="O185" i="17"/>
  <c r="N185" i="17"/>
  <c r="M185" i="17"/>
  <c r="L185" i="17"/>
  <c r="K185" i="17"/>
  <c r="J185" i="17"/>
  <c r="I185" i="17"/>
  <c r="H185" i="17"/>
  <c r="G185" i="17"/>
  <c r="F185" i="17"/>
  <c r="E185" i="17"/>
  <c r="D185" i="17"/>
  <c r="C185" i="17"/>
  <c r="B185" i="17"/>
  <c r="I184" i="17"/>
  <c r="G184" i="17"/>
  <c r="E184" i="17"/>
  <c r="W183" i="17"/>
  <c r="V183" i="17"/>
  <c r="U183" i="17"/>
  <c r="T183" i="17"/>
  <c r="S183" i="17"/>
  <c r="R183" i="17"/>
  <c r="Q183" i="17"/>
  <c r="P183" i="17"/>
  <c r="O183" i="17"/>
  <c r="N183" i="17"/>
  <c r="M183" i="17"/>
  <c r="L183" i="17"/>
  <c r="K183" i="17"/>
  <c r="J183" i="17"/>
  <c r="I183" i="17"/>
  <c r="H183" i="17"/>
  <c r="G183" i="17"/>
  <c r="F183" i="17"/>
  <c r="E183" i="17"/>
  <c r="D183" i="17"/>
  <c r="C183" i="17"/>
  <c r="B183" i="17"/>
  <c r="W182" i="17"/>
  <c r="V182" i="17"/>
  <c r="U182" i="17"/>
  <c r="T182" i="17"/>
  <c r="S182" i="17"/>
  <c r="R182" i="17"/>
  <c r="Q182" i="17"/>
  <c r="P182" i="17"/>
  <c r="O182" i="17"/>
  <c r="N182" i="17"/>
  <c r="M182" i="17"/>
  <c r="L182" i="17"/>
  <c r="K182" i="17"/>
  <c r="J182" i="17"/>
  <c r="I182" i="17"/>
  <c r="H182" i="17"/>
  <c r="G182" i="17"/>
  <c r="F182" i="17"/>
  <c r="E182" i="17"/>
  <c r="D182" i="17"/>
  <c r="C182" i="17"/>
  <c r="B182" i="17"/>
  <c r="W181" i="17"/>
  <c r="V181" i="17"/>
  <c r="U181" i="17"/>
  <c r="T181" i="17"/>
  <c r="S181" i="17"/>
  <c r="R181" i="17"/>
  <c r="Q181" i="17"/>
  <c r="P181" i="17"/>
  <c r="O181" i="17"/>
  <c r="N181" i="17"/>
  <c r="M181" i="17"/>
  <c r="L181" i="17"/>
  <c r="K181" i="17"/>
  <c r="J181" i="17"/>
  <c r="I181" i="17"/>
  <c r="H181" i="17"/>
  <c r="G181" i="17"/>
  <c r="F181" i="17"/>
  <c r="E181" i="17"/>
  <c r="D181" i="17"/>
  <c r="C181" i="17"/>
  <c r="B181" i="17"/>
  <c r="W180" i="17"/>
  <c r="V180" i="17"/>
  <c r="U180" i="17"/>
  <c r="T180" i="17"/>
  <c r="S180" i="17"/>
  <c r="R180" i="17"/>
  <c r="Q180" i="17"/>
  <c r="P180" i="17"/>
  <c r="O180" i="17"/>
  <c r="N180" i="17"/>
  <c r="M180" i="17"/>
  <c r="L180" i="17"/>
  <c r="K180" i="17"/>
  <c r="J180" i="17"/>
  <c r="I180" i="17"/>
  <c r="H180" i="17"/>
  <c r="G180" i="17"/>
  <c r="F180" i="17"/>
  <c r="E180" i="17"/>
  <c r="D180" i="17"/>
  <c r="C180" i="17"/>
  <c r="B180" i="17"/>
  <c r="W179" i="17"/>
  <c r="V179" i="17"/>
  <c r="V178" i="17" s="1"/>
  <c r="U179" i="17"/>
  <c r="T179" i="17"/>
  <c r="S179" i="17"/>
  <c r="R179" i="17"/>
  <c r="Q179" i="17"/>
  <c r="P179" i="17"/>
  <c r="O179" i="17"/>
  <c r="N179" i="17"/>
  <c r="N178" i="17" s="1"/>
  <c r="M179" i="17"/>
  <c r="M178" i="17" s="1"/>
  <c r="L179" i="17"/>
  <c r="K179" i="17"/>
  <c r="J179" i="17"/>
  <c r="J178" i="17" s="1"/>
  <c r="I179" i="17"/>
  <c r="H179" i="17"/>
  <c r="G179" i="17"/>
  <c r="F179" i="17"/>
  <c r="E179" i="17"/>
  <c r="D179" i="17"/>
  <c r="C179" i="17"/>
  <c r="B179" i="17"/>
  <c r="F168" i="17"/>
  <c r="P167" i="17"/>
  <c r="E164" i="17"/>
  <c r="W142" i="17"/>
  <c r="V142" i="17"/>
  <c r="V248" i="17" s="1"/>
  <c r="U142" i="17"/>
  <c r="U248" i="17" s="1"/>
  <c r="T142" i="17"/>
  <c r="T248" i="17" s="1"/>
  <c r="S142" i="17"/>
  <c r="S248" i="17" s="1"/>
  <c r="R142" i="17"/>
  <c r="R209" i="17" s="1"/>
  <c r="Q142" i="17"/>
  <c r="P142" i="17"/>
  <c r="P248" i="17" s="1"/>
  <c r="O142" i="17"/>
  <c r="N142" i="17"/>
  <c r="N248" i="17" s="1"/>
  <c r="M142" i="17"/>
  <c r="M248" i="17" s="1"/>
  <c r="L142" i="17"/>
  <c r="L248" i="17" s="1"/>
  <c r="K142" i="17"/>
  <c r="K248" i="17" s="1"/>
  <c r="J142" i="17"/>
  <c r="J209" i="17" s="1"/>
  <c r="I142" i="17"/>
  <c r="I209" i="17" s="1"/>
  <c r="H142" i="17"/>
  <c r="H248" i="17" s="1"/>
  <c r="G142" i="17"/>
  <c r="F142" i="17"/>
  <c r="F248" i="17" s="1"/>
  <c r="E142" i="17"/>
  <c r="E248" i="17" s="1"/>
  <c r="D142" i="17"/>
  <c r="D248" i="17" s="1"/>
  <c r="C142" i="17"/>
  <c r="C248" i="17" s="1"/>
  <c r="B142" i="17"/>
  <c r="B209" i="17" s="1"/>
  <c r="W121" i="17"/>
  <c r="V121" i="17"/>
  <c r="U121" i="17"/>
  <c r="U203" i="17" s="1"/>
  <c r="T121" i="17"/>
  <c r="T246" i="17" s="1"/>
  <c r="S121" i="17"/>
  <c r="R121" i="17"/>
  <c r="Q121" i="17"/>
  <c r="Q246" i="17" s="1"/>
  <c r="P121" i="17"/>
  <c r="P246" i="17" s="1"/>
  <c r="O121" i="17"/>
  <c r="N121" i="17"/>
  <c r="M121" i="17"/>
  <c r="M203" i="17" s="1"/>
  <c r="L121" i="17"/>
  <c r="L246" i="17" s="1"/>
  <c r="K121" i="17"/>
  <c r="J121" i="17"/>
  <c r="I121" i="17"/>
  <c r="I246" i="17" s="1"/>
  <c r="H121" i="17"/>
  <c r="H246" i="17" s="1"/>
  <c r="G121" i="17"/>
  <c r="F121" i="17"/>
  <c r="E121" i="17"/>
  <c r="E203" i="17" s="1"/>
  <c r="D121" i="17"/>
  <c r="D246" i="17" s="1"/>
  <c r="C121" i="17"/>
  <c r="B121" i="17"/>
  <c r="W93" i="17"/>
  <c r="V93" i="17"/>
  <c r="V237" i="17" s="1"/>
  <c r="U93" i="17"/>
  <c r="U190" i="17" s="1"/>
  <c r="T93" i="17"/>
  <c r="S93" i="17"/>
  <c r="S237" i="17" s="1"/>
  <c r="R93" i="17"/>
  <c r="R237" i="17" s="1"/>
  <c r="Q93" i="17"/>
  <c r="Q237" i="17" s="1"/>
  <c r="P93" i="17"/>
  <c r="O93" i="17"/>
  <c r="N93" i="17"/>
  <c r="N237" i="17" s="1"/>
  <c r="M93" i="17"/>
  <c r="M190" i="17" s="1"/>
  <c r="L93" i="17"/>
  <c r="K93" i="17"/>
  <c r="K237" i="17" s="1"/>
  <c r="J93" i="17"/>
  <c r="J237" i="17" s="1"/>
  <c r="I93" i="17"/>
  <c r="I237" i="17" s="1"/>
  <c r="H93" i="17"/>
  <c r="G93" i="17"/>
  <c r="F93" i="17"/>
  <c r="F237" i="17" s="1"/>
  <c r="E93" i="17"/>
  <c r="D93" i="17"/>
  <c r="C93" i="17"/>
  <c r="C237" i="17" s="1"/>
  <c r="B93" i="17"/>
  <c r="B237" i="17" s="1"/>
  <c r="W72" i="17"/>
  <c r="W235" i="17" s="1"/>
  <c r="V72" i="17"/>
  <c r="V235" i="17" s="1"/>
  <c r="U72" i="17"/>
  <c r="U235" i="17" s="1"/>
  <c r="T72" i="17"/>
  <c r="T184" i="17" s="1"/>
  <c r="S72" i="17"/>
  <c r="R72" i="17"/>
  <c r="R235" i="17" s="1"/>
  <c r="Q72" i="17"/>
  <c r="Q184" i="17" s="1"/>
  <c r="P72" i="17"/>
  <c r="P184" i="17" s="1"/>
  <c r="O72" i="17"/>
  <c r="O235" i="17" s="1"/>
  <c r="N72" i="17"/>
  <c r="N235" i="17" s="1"/>
  <c r="M72" i="17"/>
  <c r="L72" i="17"/>
  <c r="L184" i="17" s="1"/>
  <c r="K72" i="17"/>
  <c r="J72" i="17"/>
  <c r="J235" i="17" s="1"/>
  <c r="I72" i="17"/>
  <c r="I235" i="17" s="1"/>
  <c r="H72" i="17"/>
  <c r="H184" i="17" s="1"/>
  <c r="G72" i="17"/>
  <c r="G235" i="17" s="1"/>
  <c r="F72" i="17"/>
  <c r="F235" i="17" s="1"/>
  <c r="E72" i="17"/>
  <c r="E235" i="17" s="1"/>
  <c r="D72" i="17"/>
  <c r="D184" i="17" s="1"/>
  <c r="C72" i="17"/>
  <c r="B72" i="17"/>
  <c r="B235" i="17" s="1"/>
  <c r="W44" i="17"/>
  <c r="W226" i="17" s="1"/>
  <c r="V44" i="17"/>
  <c r="V226" i="17" s="1"/>
  <c r="U44" i="17"/>
  <c r="U5" i="17" s="1"/>
  <c r="U161" i="17" s="1"/>
  <c r="T44" i="17"/>
  <c r="T226" i="17" s="1"/>
  <c r="S44" i="17"/>
  <c r="S226" i="17" s="1"/>
  <c r="R44" i="17"/>
  <c r="R226" i="17" s="1"/>
  <c r="Q44" i="17"/>
  <c r="P44" i="17"/>
  <c r="P226" i="17" s="1"/>
  <c r="O44" i="17"/>
  <c r="O226" i="17" s="1"/>
  <c r="N44" i="17"/>
  <c r="N226" i="17" s="1"/>
  <c r="M44" i="17"/>
  <c r="M5" i="17" s="1"/>
  <c r="M162" i="17" s="1"/>
  <c r="L44" i="17"/>
  <c r="L226" i="17" s="1"/>
  <c r="K44" i="17"/>
  <c r="K226" i="17" s="1"/>
  <c r="J44" i="17"/>
  <c r="I44" i="17"/>
  <c r="H44" i="17"/>
  <c r="H226" i="17" s="1"/>
  <c r="G44" i="17"/>
  <c r="G226" i="17" s="1"/>
  <c r="F44" i="17"/>
  <c r="E44" i="17"/>
  <c r="E5" i="17" s="1"/>
  <c r="D44" i="17"/>
  <c r="D226" i="17" s="1"/>
  <c r="C44" i="17"/>
  <c r="C226" i="17" s="1"/>
  <c r="B44" i="17"/>
  <c r="P5" i="17"/>
  <c r="O5" i="17"/>
  <c r="O174" i="17" s="1"/>
  <c r="F5" i="17"/>
  <c r="F164" i="17" s="1"/>
  <c r="A1" i="17"/>
  <c r="D102" i="16"/>
  <c r="W99" i="16"/>
  <c r="V99" i="16"/>
  <c r="U99" i="16"/>
  <c r="T99" i="16"/>
  <c r="S99" i="16"/>
  <c r="R99" i="16"/>
  <c r="Q99" i="16"/>
  <c r="P99" i="16"/>
  <c r="O99" i="16"/>
  <c r="N99" i="16"/>
  <c r="M99" i="16"/>
  <c r="L99" i="16"/>
  <c r="K99" i="16"/>
  <c r="J99" i="16"/>
  <c r="I99" i="16"/>
  <c r="H99" i="16"/>
  <c r="G99" i="16"/>
  <c r="F99" i="16"/>
  <c r="E99" i="16"/>
  <c r="D99" i="16"/>
  <c r="C99" i="16"/>
  <c r="B99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Q97" i="16"/>
  <c r="W96" i="16"/>
  <c r="U96" i="16"/>
  <c r="S96" i="16"/>
  <c r="R96" i="16"/>
  <c r="Q96" i="16"/>
  <c r="P96" i="16"/>
  <c r="L96" i="16"/>
  <c r="G96" i="16"/>
  <c r="E96" i="16"/>
  <c r="D96" i="16"/>
  <c r="C96" i="16"/>
  <c r="T93" i="16"/>
  <c r="N93" i="16"/>
  <c r="L92" i="16"/>
  <c r="K92" i="16"/>
  <c r="W90" i="16"/>
  <c r="V90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W82" i="16"/>
  <c r="V82" i="16"/>
  <c r="U82" i="16"/>
  <c r="T82" i="16"/>
  <c r="S82" i="16"/>
  <c r="R82" i="16"/>
  <c r="Q82" i="16"/>
  <c r="P82" i="16"/>
  <c r="P111" i="4" s="1"/>
  <c r="O82" i="16"/>
  <c r="O103" i="16" s="1"/>
  <c r="O166" i="4" s="1"/>
  <c r="N82" i="16"/>
  <c r="N111" i="4" s="1"/>
  <c r="M82" i="16"/>
  <c r="M111" i="4" s="1"/>
  <c r="L82" i="16"/>
  <c r="L111" i="4" s="1"/>
  <c r="K82" i="16"/>
  <c r="K111" i="4" s="1"/>
  <c r="J82" i="16"/>
  <c r="J111" i="4" s="1"/>
  <c r="I82" i="16"/>
  <c r="I111" i="4" s="1"/>
  <c r="H82" i="16"/>
  <c r="G82" i="16"/>
  <c r="G111" i="4" s="1"/>
  <c r="F82" i="16"/>
  <c r="F111" i="4" s="1"/>
  <c r="E82" i="16"/>
  <c r="D82" i="16"/>
  <c r="D111" i="4" s="1"/>
  <c r="C82" i="16"/>
  <c r="B82" i="16"/>
  <c r="H81" i="16"/>
  <c r="H110" i="4" s="1"/>
  <c r="D81" i="16"/>
  <c r="D110" i="4" s="1"/>
  <c r="U80" i="16"/>
  <c r="T80" i="16"/>
  <c r="P80" i="16"/>
  <c r="P109" i="4" s="1"/>
  <c r="M80" i="16"/>
  <c r="M109" i="4" s="1"/>
  <c r="L80" i="16"/>
  <c r="L109" i="4" s="1"/>
  <c r="K80" i="16"/>
  <c r="J80" i="16"/>
  <c r="J109" i="4" s="1"/>
  <c r="I80" i="16"/>
  <c r="W78" i="16"/>
  <c r="W41" i="7" s="1"/>
  <c r="V78" i="16"/>
  <c r="V41" i="7" s="1"/>
  <c r="U78" i="16"/>
  <c r="T78" i="16"/>
  <c r="S78" i="16"/>
  <c r="R78" i="16"/>
  <c r="Q78" i="16"/>
  <c r="P78" i="16"/>
  <c r="O78" i="16"/>
  <c r="N78" i="16"/>
  <c r="N41" i="7" s="1"/>
  <c r="M78" i="16"/>
  <c r="M41" i="7" s="1"/>
  <c r="L78" i="16"/>
  <c r="L41" i="7" s="1"/>
  <c r="K78" i="16"/>
  <c r="K41" i="7" s="1"/>
  <c r="J78" i="16"/>
  <c r="J41" i="7" s="1"/>
  <c r="I78" i="16"/>
  <c r="H78" i="16"/>
  <c r="G78" i="16"/>
  <c r="G41" i="7" s="1"/>
  <c r="F78" i="16"/>
  <c r="E78" i="16"/>
  <c r="E41" i="7" s="1"/>
  <c r="D78" i="16"/>
  <c r="D41" i="7" s="1"/>
  <c r="C78" i="16"/>
  <c r="C41" i="7" s="1"/>
  <c r="B78" i="16"/>
  <c r="A74" i="16"/>
  <c r="A73" i="16"/>
  <c r="W72" i="16"/>
  <c r="W71" i="16" s="1"/>
  <c r="V72" i="16"/>
  <c r="V71" i="16" s="1"/>
  <c r="U72" i="16"/>
  <c r="U90" i="16" s="1"/>
  <c r="T72" i="16"/>
  <c r="T90" i="16" s="1"/>
  <c r="S72" i="16"/>
  <c r="S90" i="16" s="1"/>
  <c r="R72" i="16"/>
  <c r="R90" i="16" s="1"/>
  <c r="Q72" i="16"/>
  <c r="P72" i="16"/>
  <c r="P90" i="16" s="1"/>
  <c r="O72" i="16"/>
  <c r="O71" i="16" s="1"/>
  <c r="N72" i="16"/>
  <c r="N71" i="16" s="1"/>
  <c r="M72" i="16"/>
  <c r="M90" i="16" s="1"/>
  <c r="L72" i="16"/>
  <c r="L90" i="16" s="1"/>
  <c r="K72" i="16"/>
  <c r="K90" i="16" s="1"/>
  <c r="J72" i="16"/>
  <c r="J90" i="16" s="1"/>
  <c r="I72" i="16"/>
  <c r="H72" i="16"/>
  <c r="H90" i="16" s="1"/>
  <c r="G72" i="16"/>
  <c r="G71" i="16" s="1"/>
  <c r="F72" i="16"/>
  <c r="F71" i="16" s="1"/>
  <c r="E72" i="16"/>
  <c r="E90" i="16" s="1"/>
  <c r="D72" i="16"/>
  <c r="D90" i="16" s="1"/>
  <c r="C72" i="16"/>
  <c r="C90" i="16" s="1"/>
  <c r="B72" i="16"/>
  <c r="B90" i="16" s="1"/>
  <c r="A72" i="16"/>
  <c r="T71" i="16"/>
  <c r="W67" i="16"/>
  <c r="V67" i="16"/>
  <c r="U67" i="16"/>
  <c r="T67" i="16"/>
  <c r="S67" i="16"/>
  <c r="R67" i="16"/>
  <c r="Q67" i="16"/>
  <c r="P67" i="16"/>
  <c r="O67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B67" i="16"/>
  <c r="W60" i="16"/>
  <c r="V60" i="16"/>
  <c r="U60" i="16"/>
  <c r="T60" i="16"/>
  <c r="S60" i="16"/>
  <c r="R60" i="16"/>
  <c r="Q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W55" i="16"/>
  <c r="W103" i="16" s="1"/>
  <c r="W166" i="4" s="1"/>
  <c r="V55" i="16"/>
  <c r="V64" i="4" s="1"/>
  <c r="U55" i="16"/>
  <c r="U64" i="4" s="1"/>
  <c r="T55" i="16"/>
  <c r="S55" i="16"/>
  <c r="S103" i="16" s="1"/>
  <c r="S166" i="4" s="1"/>
  <c r="R55" i="16"/>
  <c r="Q55" i="16"/>
  <c r="P55" i="16"/>
  <c r="P93" i="16" s="1"/>
  <c r="O55" i="16"/>
  <c r="O93" i="16" s="1"/>
  <c r="N55" i="16"/>
  <c r="M55" i="16"/>
  <c r="M93" i="16" s="1"/>
  <c r="L55" i="16"/>
  <c r="L93" i="16" s="1"/>
  <c r="K55" i="16"/>
  <c r="J55" i="16"/>
  <c r="I55" i="16"/>
  <c r="H55" i="16"/>
  <c r="H93" i="16" s="1"/>
  <c r="G55" i="16"/>
  <c r="G93" i="16" s="1"/>
  <c r="F55" i="16"/>
  <c r="F93" i="16" s="1"/>
  <c r="E55" i="16"/>
  <c r="E103" i="16" s="1"/>
  <c r="D55" i="16"/>
  <c r="C55" i="16"/>
  <c r="B55" i="16"/>
  <c r="W54" i="16"/>
  <c r="V54" i="16"/>
  <c r="V92" i="16" s="1"/>
  <c r="U54" i="16"/>
  <c r="U92" i="16" s="1"/>
  <c r="T54" i="16"/>
  <c r="T92" i="16" s="1"/>
  <c r="S54" i="16"/>
  <c r="S92" i="16" s="1"/>
  <c r="R54" i="16"/>
  <c r="R92" i="16" s="1"/>
  <c r="Q54" i="16"/>
  <c r="Q63" i="4" s="1"/>
  <c r="P54" i="16"/>
  <c r="P63" i="4" s="1"/>
  <c r="O54" i="16"/>
  <c r="O63" i="4" s="1"/>
  <c r="N54" i="16"/>
  <c r="N92" i="16" s="1"/>
  <c r="M54" i="16"/>
  <c r="M92" i="16" s="1"/>
  <c r="L54" i="16"/>
  <c r="K54" i="16"/>
  <c r="J54" i="16"/>
  <c r="J92" i="16" s="1"/>
  <c r="I54" i="16"/>
  <c r="H54" i="16"/>
  <c r="G54" i="16"/>
  <c r="F54" i="16"/>
  <c r="F92" i="16" s="1"/>
  <c r="E54" i="16"/>
  <c r="E92" i="16" s="1"/>
  <c r="D54" i="16"/>
  <c r="D92" i="16" s="1"/>
  <c r="C54" i="16"/>
  <c r="C92" i="16" s="1"/>
  <c r="B54" i="16"/>
  <c r="B92" i="16" s="1"/>
  <c r="U53" i="16"/>
  <c r="M53" i="16"/>
  <c r="F5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W4" i="16"/>
  <c r="W3" i="16" s="1"/>
  <c r="V4" i="16"/>
  <c r="V3" i="16" s="1"/>
  <c r="U4" i="16"/>
  <c r="U3" i="16" s="1"/>
  <c r="T4" i="16"/>
  <c r="T3" i="16" s="1"/>
  <c r="S4" i="16"/>
  <c r="S3" i="16" s="1"/>
  <c r="S9" i="4" s="1"/>
  <c r="R4" i="16"/>
  <c r="R3" i="16" s="1"/>
  <c r="R9" i="4" s="1"/>
  <c r="Q4" i="16"/>
  <c r="Q3" i="16" s="1"/>
  <c r="Q9" i="4" s="1"/>
  <c r="P4" i="16"/>
  <c r="O4" i="16"/>
  <c r="O3" i="16" s="1"/>
  <c r="N4" i="16"/>
  <c r="N3" i="16" s="1"/>
  <c r="M4" i="16"/>
  <c r="M3" i="16" s="1"/>
  <c r="L4" i="16"/>
  <c r="L3" i="16" s="1"/>
  <c r="K4" i="16"/>
  <c r="J4" i="16"/>
  <c r="I4" i="16"/>
  <c r="H4" i="16"/>
  <c r="G4" i="16"/>
  <c r="G3" i="16" s="1"/>
  <c r="F4" i="16"/>
  <c r="F3" i="16" s="1"/>
  <c r="E4" i="16"/>
  <c r="E3" i="16" s="1"/>
  <c r="D4" i="16"/>
  <c r="D3" i="16" s="1"/>
  <c r="C4" i="16"/>
  <c r="B4" i="16"/>
  <c r="P3" i="16"/>
  <c r="P9" i="4" s="1"/>
  <c r="K3" i="16"/>
  <c r="K9" i="4" s="1"/>
  <c r="J3" i="16"/>
  <c r="I3" i="16"/>
  <c r="H3" i="16"/>
  <c r="H9" i="4" s="1"/>
  <c r="C3" i="16"/>
  <c r="B3" i="16"/>
  <c r="A1" i="16"/>
  <c r="W260" i="15"/>
  <c r="V260" i="15"/>
  <c r="U260" i="15"/>
  <c r="T260" i="15"/>
  <c r="S260" i="15"/>
  <c r="R260" i="15"/>
  <c r="Q260" i="15"/>
  <c r="P260" i="15"/>
  <c r="O260" i="15"/>
  <c r="N260" i="15"/>
  <c r="M260" i="15"/>
  <c r="L260" i="15"/>
  <c r="K260" i="15"/>
  <c r="J260" i="15"/>
  <c r="I260" i="15"/>
  <c r="H260" i="15"/>
  <c r="G260" i="15"/>
  <c r="F260" i="15"/>
  <c r="E260" i="15"/>
  <c r="D260" i="15"/>
  <c r="C260" i="15"/>
  <c r="B260" i="15"/>
  <c r="W259" i="15"/>
  <c r="V259" i="15"/>
  <c r="U259" i="15"/>
  <c r="T259" i="15"/>
  <c r="S259" i="15"/>
  <c r="R259" i="15"/>
  <c r="Q259" i="15"/>
  <c r="P259" i="15"/>
  <c r="O259" i="15"/>
  <c r="N259" i="15"/>
  <c r="M259" i="15"/>
  <c r="L259" i="15"/>
  <c r="K259" i="15"/>
  <c r="J259" i="15"/>
  <c r="I259" i="15"/>
  <c r="H259" i="15"/>
  <c r="G259" i="15"/>
  <c r="F259" i="15"/>
  <c r="E259" i="15"/>
  <c r="D259" i="15"/>
  <c r="C259" i="15"/>
  <c r="B259" i="15"/>
  <c r="W258" i="15"/>
  <c r="V258" i="15"/>
  <c r="U258" i="15"/>
  <c r="T258" i="15"/>
  <c r="S258" i="15"/>
  <c r="R258" i="15"/>
  <c r="Q258" i="15"/>
  <c r="P258" i="15"/>
  <c r="O258" i="15"/>
  <c r="N258" i="15"/>
  <c r="M258" i="15"/>
  <c r="L258" i="15"/>
  <c r="K258" i="15"/>
  <c r="J258" i="15"/>
  <c r="I258" i="15"/>
  <c r="H258" i="15"/>
  <c r="G258" i="15"/>
  <c r="F258" i="15"/>
  <c r="E258" i="15"/>
  <c r="D258" i="15"/>
  <c r="C258" i="15"/>
  <c r="B258" i="15"/>
  <c r="W257" i="15"/>
  <c r="V257" i="15"/>
  <c r="U257" i="15"/>
  <c r="T257" i="15"/>
  <c r="S257" i="15"/>
  <c r="R257" i="15"/>
  <c r="Q257" i="15"/>
  <c r="P257" i="15"/>
  <c r="O257" i="15"/>
  <c r="N257" i="15"/>
  <c r="M257" i="15"/>
  <c r="L257" i="15"/>
  <c r="K257" i="15"/>
  <c r="J257" i="15"/>
  <c r="I257" i="15"/>
  <c r="H257" i="15"/>
  <c r="G257" i="15"/>
  <c r="F257" i="15"/>
  <c r="E257" i="15"/>
  <c r="D257" i="15"/>
  <c r="C257" i="15"/>
  <c r="B257" i="15"/>
  <c r="W256" i="15"/>
  <c r="V256" i="15"/>
  <c r="U256" i="15"/>
  <c r="T256" i="15"/>
  <c r="S256" i="15"/>
  <c r="R256" i="15"/>
  <c r="Q256" i="15"/>
  <c r="P256" i="15"/>
  <c r="O256" i="15"/>
  <c r="N256" i="15"/>
  <c r="M256" i="15"/>
  <c r="L256" i="15"/>
  <c r="K256" i="15"/>
  <c r="J256" i="15"/>
  <c r="I256" i="15"/>
  <c r="H256" i="15"/>
  <c r="G256" i="15"/>
  <c r="F256" i="15"/>
  <c r="E256" i="15"/>
  <c r="D256" i="15"/>
  <c r="C256" i="15"/>
  <c r="B256" i="15"/>
  <c r="W255" i="15"/>
  <c r="V255" i="15"/>
  <c r="U255" i="15"/>
  <c r="T255" i="15"/>
  <c r="S255" i="15"/>
  <c r="R255" i="15"/>
  <c r="Q255" i="15"/>
  <c r="P255" i="15"/>
  <c r="O255" i="15"/>
  <c r="N255" i="15"/>
  <c r="M255" i="15"/>
  <c r="L255" i="15"/>
  <c r="K255" i="15"/>
  <c r="J255" i="15"/>
  <c r="I255" i="15"/>
  <c r="H255" i="15"/>
  <c r="G255" i="15"/>
  <c r="F255" i="15"/>
  <c r="E255" i="15"/>
  <c r="D255" i="15"/>
  <c r="C255" i="15"/>
  <c r="B255" i="15"/>
  <c r="W254" i="15"/>
  <c r="V254" i="15"/>
  <c r="U254" i="15"/>
  <c r="T254" i="15"/>
  <c r="S254" i="15"/>
  <c r="R254" i="15"/>
  <c r="Q254" i="15"/>
  <c r="P254" i="15"/>
  <c r="O254" i="15"/>
  <c r="N254" i="15"/>
  <c r="M254" i="15"/>
  <c r="L254" i="15"/>
  <c r="K254" i="15"/>
  <c r="J254" i="15"/>
  <c r="I254" i="15"/>
  <c r="H254" i="15"/>
  <c r="G254" i="15"/>
  <c r="F254" i="15"/>
  <c r="E254" i="15"/>
  <c r="D254" i="15"/>
  <c r="C254" i="15"/>
  <c r="B254" i="15"/>
  <c r="W250" i="15"/>
  <c r="V250" i="15"/>
  <c r="U250" i="15"/>
  <c r="T250" i="15"/>
  <c r="S250" i="15"/>
  <c r="R250" i="15"/>
  <c r="Q250" i="15"/>
  <c r="P250" i="15"/>
  <c r="O250" i="15"/>
  <c r="N250" i="15"/>
  <c r="M250" i="15"/>
  <c r="L250" i="15"/>
  <c r="K250" i="15"/>
  <c r="J250" i="15"/>
  <c r="I250" i="15"/>
  <c r="H250" i="15"/>
  <c r="G250" i="15"/>
  <c r="F250" i="15"/>
  <c r="E250" i="15"/>
  <c r="D250" i="15"/>
  <c r="C250" i="15"/>
  <c r="B250" i="15"/>
  <c r="W249" i="15"/>
  <c r="V249" i="15"/>
  <c r="U249" i="15"/>
  <c r="T249" i="15"/>
  <c r="S249" i="15"/>
  <c r="R249" i="15"/>
  <c r="Q249" i="15"/>
  <c r="P249" i="15"/>
  <c r="O249" i="15"/>
  <c r="N249" i="15"/>
  <c r="M249" i="15"/>
  <c r="L249" i="15"/>
  <c r="K249" i="15"/>
  <c r="J249" i="15"/>
  <c r="I249" i="15"/>
  <c r="H249" i="15"/>
  <c r="G249" i="15"/>
  <c r="F249" i="15"/>
  <c r="E249" i="15"/>
  <c r="D249" i="15"/>
  <c r="C249" i="15"/>
  <c r="B249" i="15"/>
  <c r="W248" i="15"/>
  <c r="V248" i="15"/>
  <c r="U248" i="15"/>
  <c r="T248" i="15"/>
  <c r="S248" i="15"/>
  <c r="R248" i="15"/>
  <c r="Q248" i="15"/>
  <c r="P248" i="15"/>
  <c r="O248" i="15"/>
  <c r="N248" i="15"/>
  <c r="M248" i="15"/>
  <c r="L248" i="15"/>
  <c r="K248" i="15"/>
  <c r="J248" i="15"/>
  <c r="I248" i="15"/>
  <c r="H248" i="15"/>
  <c r="G248" i="15"/>
  <c r="F248" i="15"/>
  <c r="E248" i="15"/>
  <c r="D248" i="15"/>
  <c r="C248" i="15"/>
  <c r="B248" i="15"/>
  <c r="W247" i="15"/>
  <c r="V247" i="15"/>
  <c r="U247" i="15"/>
  <c r="T247" i="15"/>
  <c r="S247" i="15"/>
  <c r="R247" i="15"/>
  <c r="Q247" i="15"/>
  <c r="P247" i="15"/>
  <c r="O247" i="15"/>
  <c r="N247" i="15"/>
  <c r="M247" i="15"/>
  <c r="L247" i="15"/>
  <c r="K247" i="15"/>
  <c r="J247" i="15"/>
  <c r="I247" i="15"/>
  <c r="H247" i="15"/>
  <c r="G247" i="15"/>
  <c r="F247" i="15"/>
  <c r="E247" i="15"/>
  <c r="D247" i="15"/>
  <c r="C247" i="15"/>
  <c r="B247" i="15"/>
  <c r="W246" i="15"/>
  <c r="V246" i="15"/>
  <c r="U246" i="15"/>
  <c r="T246" i="15"/>
  <c r="S246" i="15"/>
  <c r="R246" i="15"/>
  <c r="Q246" i="15"/>
  <c r="P246" i="15"/>
  <c r="O246" i="15"/>
  <c r="N246" i="15"/>
  <c r="M246" i="15"/>
  <c r="L246" i="15"/>
  <c r="K246" i="15"/>
  <c r="J246" i="15"/>
  <c r="I246" i="15"/>
  <c r="H246" i="15"/>
  <c r="G246" i="15"/>
  <c r="F246" i="15"/>
  <c r="E246" i="15"/>
  <c r="D246" i="15"/>
  <c r="C246" i="15"/>
  <c r="B246" i="15"/>
  <c r="W245" i="15"/>
  <c r="V245" i="15"/>
  <c r="U245" i="15"/>
  <c r="T245" i="15"/>
  <c r="S245" i="15"/>
  <c r="R245" i="15"/>
  <c r="Q245" i="15"/>
  <c r="P245" i="15"/>
  <c r="O245" i="15"/>
  <c r="N245" i="15"/>
  <c r="M245" i="15"/>
  <c r="L245" i="15"/>
  <c r="K245" i="15"/>
  <c r="J245" i="15"/>
  <c r="I245" i="15"/>
  <c r="H245" i="15"/>
  <c r="G245" i="15"/>
  <c r="F245" i="15"/>
  <c r="E245" i="15"/>
  <c r="D245" i="15"/>
  <c r="C245" i="15"/>
  <c r="B245" i="15"/>
  <c r="W244" i="15"/>
  <c r="V244" i="15"/>
  <c r="U244" i="15"/>
  <c r="T244" i="15"/>
  <c r="S244" i="15"/>
  <c r="R244" i="15"/>
  <c r="Q244" i="15"/>
  <c r="P244" i="15"/>
  <c r="O244" i="15"/>
  <c r="N244" i="15"/>
  <c r="M244" i="15"/>
  <c r="L244" i="15"/>
  <c r="K244" i="15"/>
  <c r="J244" i="15"/>
  <c r="I244" i="15"/>
  <c r="H244" i="15"/>
  <c r="G244" i="15"/>
  <c r="F244" i="15"/>
  <c r="E244" i="15"/>
  <c r="D244" i="15"/>
  <c r="C244" i="15"/>
  <c r="B244" i="15"/>
  <c r="W243" i="15"/>
  <c r="V243" i="15"/>
  <c r="U243" i="15"/>
  <c r="T243" i="15"/>
  <c r="S243" i="15"/>
  <c r="R243" i="15"/>
  <c r="Q243" i="15"/>
  <c r="P243" i="15"/>
  <c r="O243" i="15"/>
  <c r="N243" i="15"/>
  <c r="M243" i="15"/>
  <c r="L243" i="15"/>
  <c r="K243" i="15"/>
  <c r="J243" i="15"/>
  <c r="I243" i="15"/>
  <c r="H243" i="15"/>
  <c r="G243" i="15"/>
  <c r="F243" i="15"/>
  <c r="E243" i="15"/>
  <c r="D243" i="15"/>
  <c r="C243" i="15"/>
  <c r="B243" i="15"/>
  <c r="W240" i="15"/>
  <c r="V240" i="15"/>
  <c r="U240" i="15"/>
  <c r="T240" i="15"/>
  <c r="S240" i="15"/>
  <c r="R240" i="15"/>
  <c r="Q240" i="15"/>
  <c r="P240" i="15"/>
  <c r="O240" i="15"/>
  <c r="N240" i="15"/>
  <c r="M240" i="15"/>
  <c r="L240" i="15"/>
  <c r="K240" i="15"/>
  <c r="J240" i="15"/>
  <c r="I240" i="15"/>
  <c r="H240" i="15"/>
  <c r="G240" i="15"/>
  <c r="F240" i="15"/>
  <c r="E240" i="15"/>
  <c r="D240" i="15"/>
  <c r="C240" i="15"/>
  <c r="B240" i="15"/>
  <c r="W239" i="15"/>
  <c r="V239" i="15"/>
  <c r="U239" i="15"/>
  <c r="T239" i="15"/>
  <c r="S239" i="15"/>
  <c r="R239" i="15"/>
  <c r="Q239" i="15"/>
  <c r="P239" i="15"/>
  <c r="O239" i="15"/>
  <c r="N239" i="15"/>
  <c r="M239" i="15"/>
  <c r="L239" i="15"/>
  <c r="K239" i="15"/>
  <c r="J239" i="15"/>
  <c r="I239" i="15"/>
  <c r="H239" i="15"/>
  <c r="G239" i="15"/>
  <c r="F239" i="15"/>
  <c r="E239" i="15"/>
  <c r="D239" i="15"/>
  <c r="C239" i="15"/>
  <c r="B239" i="15"/>
  <c r="W238" i="15"/>
  <c r="V238" i="15"/>
  <c r="U238" i="15"/>
  <c r="T238" i="15"/>
  <c r="S238" i="15"/>
  <c r="R238" i="15"/>
  <c r="Q238" i="15"/>
  <c r="P238" i="15"/>
  <c r="O238" i="15"/>
  <c r="N238" i="15"/>
  <c r="M238" i="15"/>
  <c r="L238" i="15"/>
  <c r="K238" i="15"/>
  <c r="J238" i="15"/>
  <c r="I238" i="15"/>
  <c r="H238" i="15"/>
  <c r="G238" i="15"/>
  <c r="F238" i="15"/>
  <c r="E238" i="15"/>
  <c r="D238" i="15"/>
  <c r="C238" i="15"/>
  <c r="B238" i="15"/>
  <c r="W237" i="15"/>
  <c r="V237" i="15"/>
  <c r="U237" i="15"/>
  <c r="T237" i="15"/>
  <c r="S237" i="15"/>
  <c r="R237" i="15"/>
  <c r="Q237" i="15"/>
  <c r="P237" i="15"/>
  <c r="O237" i="15"/>
  <c r="N237" i="15"/>
  <c r="M237" i="15"/>
  <c r="L237" i="15"/>
  <c r="K237" i="15"/>
  <c r="J237" i="15"/>
  <c r="I237" i="15"/>
  <c r="H237" i="15"/>
  <c r="G237" i="15"/>
  <c r="F237" i="15"/>
  <c r="E237" i="15"/>
  <c r="D237" i="15"/>
  <c r="C237" i="15"/>
  <c r="B237" i="15"/>
  <c r="W236" i="15"/>
  <c r="V236" i="15"/>
  <c r="U236" i="15"/>
  <c r="T236" i="15"/>
  <c r="S236" i="15"/>
  <c r="R236" i="15"/>
  <c r="Q236" i="15"/>
  <c r="P236" i="15"/>
  <c r="O236" i="15"/>
  <c r="N236" i="15"/>
  <c r="M236" i="15"/>
  <c r="L236" i="15"/>
  <c r="K236" i="15"/>
  <c r="J236" i="15"/>
  <c r="I236" i="15"/>
  <c r="H236" i="15"/>
  <c r="G236" i="15"/>
  <c r="F236" i="15"/>
  <c r="E236" i="15"/>
  <c r="D236" i="15"/>
  <c r="C236" i="15"/>
  <c r="B236" i="15"/>
  <c r="W235" i="15"/>
  <c r="V235" i="15"/>
  <c r="U235" i="15"/>
  <c r="T235" i="15"/>
  <c r="S235" i="15"/>
  <c r="R235" i="15"/>
  <c r="Q235" i="15"/>
  <c r="P235" i="15"/>
  <c r="O235" i="15"/>
  <c r="N235" i="15"/>
  <c r="M235" i="15"/>
  <c r="L235" i="15"/>
  <c r="K235" i="15"/>
  <c r="J235" i="15"/>
  <c r="I235" i="15"/>
  <c r="H235" i="15"/>
  <c r="G235" i="15"/>
  <c r="F235" i="15"/>
  <c r="E235" i="15"/>
  <c r="D235" i="15"/>
  <c r="C235" i="15"/>
  <c r="B235" i="15"/>
  <c r="W234" i="15"/>
  <c r="V234" i="15"/>
  <c r="U234" i="15"/>
  <c r="T234" i="15"/>
  <c r="S234" i="15"/>
  <c r="R234" i="15"/>
  <c r="Q234" i="15"/>
  <c r="P234" i="15"/>
  <c r="O234" i="15"/>
  <c r="N234" i="15"/>
  <c r="M234" i="15"/>
  <c r="L234" i="15"/>
  <c r="K234" i="15"/>
  <c r="J234" i="15"/>
  <c r="I234" i="15"/>
  <c r="H234" i="15"/>
  <c r="G234" i="15"/>
  <c r="F234" i="15"/>
  <c r="E234" i="15"/>
  <c r="D234" i="15"/>
  <c r="C234" i="15"/>
  <c r="B234" i="15"/>
  <c r="W231" i="15"/>
  <c r="V231" i="15"/>
  <c r="U231" i="15"/>
  <c r="T231" i="15"/>
  <c r="S231" i="15"/>
  <c r="R231" i="15"/>
  <c r="Q231" i="15"/>
  <c r="P231" i="15"/>
  <c r="O231" i="15"/>
  <c r="N231" i="15"/>
  <c r="M231" i="15"/>
  <c r="L231" i="15"/>
  <c r="K231" i="15"/>
  <c r="J231" i="15"/>
  <c r="I231" i="15"/>
  <c r="H231" i="15"/>
  <c r="G231" i="15"/>
  <c r="F231" i="15"/>
  <c r="E231" i="15"/>
  <c r="D231" i="15"/>
  <c r="C231" i="15"/>
  <c r="B231" i="15"/>
  <c r="W230" i="15"/>
  <c r="V230" i="15"/>
  <c r="U230" i="15"/>
  <c r="T230" i="15"/>
  <c r="S230" i="15"/>
  <c r="R230" i="15"/>
  <c r="Q230" i="15"/>
  <c r="P230" i="15"/>
  <c r="O230" i="15"/>
  <c r="N230" i="15"/>
  <c r="M230" i="15"/>
  <c r="L230" i="15"/>
  <c r="K230" i="15"/>
  <c r="J230" i="15"/>
  <c r="I230" i="15"/>
  <c r="H230" i="15"/>
  <c r="G230" i="15"/>
  <c r="F230" i="15"/>
  <c r="E230" i="15"/>
  <c r="D230" i="15"/>
  <c r="C230" i="15"/>
  <c r="B230" i="15"/>
  <c r="W229" i="15"/>
  <c r="V229" i="15"/>
  <c r="U229" i="15"/>
  <c r="T229" i="15"/>
  <c r="S229" i="15"/>
  <c r="R229" i="15"/>
  <c r="Q229" i="15"/>
  <c r="P229" i="15"/>
  <c r="O229" i="15"/>
  <c r="N229" i="15"/>
  <c r="M229" i="15"/>
  <c r="L229" i="15"/>
  <c r="K229" i="15"/>
  <c r="J229" i="15"/>
  <c r="I229" i="15"/>
  <c r="H229" i="15"/>
  <c r="G229" i="15"/>
  <c r="F229" i="15"/>
  <c r="E229" i="15"/>
  <c r="D229" i="15"/>
  <c r="C229" i="15"/>
  <c r="B229" i="15"/>
  <c r="W228" i="15"/>
  <c r="V228" i="15"/>
  <c r="U228" i="15"/>
  <c r="T228" i="15"/>
  <c r="S228" i="15"/>
  <c r="R228" i="15"/>
  <c r="Q228" i="15"/>
  <c r="P228" i="15"/>
  <c r="O228" i="15"/>
  <c r="N228" i="15"/>
  <c r="M228" i="15"/>
  <c r="L228" i="15"/>
  <c r="K228" i="15"/>
  <c r="J228" i="15"/>
  <c r="I228" i="15"/>
  <c r="H228" i="15"/>
  <c r="G228" i="15"/>
  <c r="F228" i="15"/>
  <c r="E228" i="15"/>
  <c r="D228" i="15"/>
  <c r="C228" i="15"/>
  <c r="B228" i="15"/>
  <c r="W227" i="15"/>
  <c r="V227" i="15"/>
  <c r="U227" i="15"/>
  <c r="T227" i="15"/>
  <c r="S227" i="15"/>
  <c r="R227" i="15"/>
  <c r="Q227" i="15"/>
  <c r="P227" i="15"/>
  <c r="O227" i="15"/>
  <c r="N227" i="15"/>
  <c r="M227" i="15"/>
  <c r="L227" i="15"/>
  <c r="K227" i="15"/>
  <c r="J227" i="15"/>
  <c r="I227" i="15"/>
  <c r="H227" i="15"/>
  <c r="G227" i="15"/>
  <c r="F227" i="15"/>
  <c r="E227" i="15"/>
  <c r="D227" i="15"/>
  <c r="C227" i="15"/>
  <c r="B227" i="15"/>
  <c r="W226" i="15"/>
  <c r="V226" i="15"/>
  <c r="U226" i="15"/>
  <c r="T226" i="15"/>
  <c r="S226" i="15"/>
  <c r="R226" i="15"/>
  <c r="Q226" i="15"/>
  <c r="P226" i="15"/>
  <c r="O226" i="15"/>
  <c r="N226" i="15"/>
  <c r="M226" i="15"/>
  <c r="L226" i="15"/>
  <c r="K226" i="15"/>
  <c r="J226" i="15"/>
  <c r="I226" i="15"/>
  <c r="H226" i="15"/>
  <c r="G226" i="15"/>
  <c r="F226" i="15"/>
  <c r="E226" i="15"/>
  <c r="D226" i="15"/>
  <c r="C226" i="15"/>
  <c r="B226" i="15"/>
  <c r="W225" i="15"/>
  <c r="V225" i="15"/>
  <c r="U225" i="15"/>
  <c r="T225" i="15"/>
  <c r="S225" i="15"/>
  <c r="R225" i="15"/>
  <c r="Q225" i="15"/>
  <c r="P225" i="15"/>
  <c r="O225" i="15"/>
  <c r="N225" i="15"/>
  <c r="M225" i="15"/>
  <c r="L225" i="15"/>
  <c r="K225" i="15"/>
  <c r="J225" i="15"/>
  <c r="I225" i="15"/>
  <c r="H225" i="15"/>
  <c r="G225" i="15"/>
  <c r="F225" i="15"/>
  <c r="E225" i="15"/>
  <c r="D225" i="15"/>
  <c r="C225" i="15"/>
  <c r="B225" i="15"/>
  <c r="W224" i="15"/>
  <c r="V224" i="15"/>
  <c r="U224" i="15"/>
  <c r="T224" i="15"/>
  <c r="S224" i="15"/>
  <c r="R224" i="15"/>
  <c r="Q224" i="15"/>
  <c r="P224" i="15"/>
  <c r="O224" i="15"/>
  <c r="N224" i="15"/>
  <c r="M224" i="15"/>
  <c r="L224" i="15"/>
  <c r="K224" i="15"/>
  <c r="J224" i="15"/>
  <c r="I224" i="15"/>
  <c r="H224" i="15"/>
  <c r="G224" i="15"/>
  <c r="F224" i="15"/>
  <c r="E224" i="15"/>
  <c r="D224" i="15"/>
  <c r="C224" i="15"/>
  <c r="B224" i="15"/>
  <c r="W219" i="15"/>
  <c r="V219" i="15"/>
  <c r="U219" i="15"/>
  <c r="T219" i="15"/>
  <c r="S219" i="15"/>
  <c r="R219" i="15"/>
  <c r="Q219" i="15"/>
  <c r="P219" i="15"/>
  <c r="O219" i="15"/>
  <c r="N219" i="15"/>
  <c r="M219" i="15"/>
  <c r="L219" i="15"/>
  <c r="K219" i="15"/>
  <c r="J219" i="15"/>
  <c r="I219" i="15"/>
  <c r="H219" i="15"/>
  <c r="G219" i="15"/>
  <c r="F219" i="15"/>
  <c r="E219" i="15"/>
  <c r="D219" i="15"/>
  <c r="C219" i="15"/>
  <c r="B219" i="15"/>
  <c r="W215" i="15"/>
  <c r="V215" i="15"/>
  <c r="U215" i="15"/>
  <c r="T215" i="15"/>
  <c r="S215" i="15"/>
  <c r="R215" i="15"/>
  <c r="Q215" i="15"/>
  <c r="P215" i="15"/>
  <c r="O215" i="15"/>
  <c r="N215" i="15"/>
  <c r="M215" i="15"/>
  <c r="L215" i="15"/>
  <c r="K215" i="15"/>
  <c r="J215" i="15"/>
  <c r="I215" i="15"/>
  <c r="H215" i="15"/>
  <c r="G215" i="15"/>
  <c r="F215" i="15"/>
  <c r="E215" i="15"/>
  <c r="D215" i="15"/>
  <c r="C215" i="15"/>
  <c r="B215" i="15"/>
  <c r="W212" i="15"/>
  <c r="V212" i="15"/>
  <c r="U212" i="15"/>
  <c r="T212" i="15"/>
  <c r="S212" i="15"/>
  <c r="R212" i="15"/>
  <c r="Q212" i="15"/>
  <c r="P212" i="15"/>
  <c r="O212" i="15"/>
  <c r="N212" i="15"/>
  <c r="M212" i="15"/>
  <c r="L212" i="15"/>
  <c r="K212" i="15"/>
  <c r="J212" i="15"/>
  <c r="I212" i="15"/>
  <c r="H212" i="15"/>
  <c r="G212" i="15"/>
  <c r="F212" i="15"/>
  <c r="E212" i="15"/>
  <c r="D212" i="15"/>
  <c r="C212" i="15"/>
  <c r="B212" i="15"/>
  <c r="W208" i="15"/>
  <c r="V208" i="15"/>
  <c r="U208" i="15"/>
  <c r="T208" i="15"/>
  <c r="S208" i="15"/>
  <c r="R208" i="15"/>
  <c r="Q208" i="15"/>
  <c r="P208" i="15"/>
  <c r="O208" i="15"/>
  <c r="N208" i="15"/>
  <c r="M208" i="15"/>
  <c r="L208" i="15"/>
  <c r="K208" i="15"/>
  <c r="J208" i="15"/>
  <c r="I208" i="15"/>
  <c r="H208" i="15"/>
  <c r="G208" i="15"/>
  <c r="F208" i="15"/>
  <c r="E208" i="15"/>
  <c r="D208" i="15"/>
  <c r="C208" i="15"/>
  <c r="B208" i="15"/>
  <c r="W207" i="15"/>
  <c r="V207" i="15"/>
  <c r="U207" i="15"/>
  <c r="T207" i="15"/>
  <c r="S207" i="15"/>
  <c r="R207" i="15"/>
  <c r="Q207" i="15"/>
  <c r="P207" i="15"/>
  <c r="O207" i="15"/>
  <c r="N207" i="15"/>
  <c r="M207" i="15"/>
  <c r="L207" i="15"/>
  <c r="K207" i="15"/>
  <c r="J207" i="15"/>
  <c r="I207" i="15"/>
  <c r="H207" i="15"/>
  <c r="G207" i="15"/>
  <c r="F207" i="15"/>
  <c r="E207" i="15"/>
  <c r="D207" i="15"/>
  <c r="C207" i="15"/>
  <c r="B207" i="15"/>
  <c r="W206" i="15"/>
  <c r="V206" i="15"/>
  <c r="U206" i="15"/>
  <c r="T206" i="15"/>
  <c r="S206" i="15"/>
  <c r="R206" i="15"/>
  <c r="Q206" i="15"/>
  <c r="P206" i="15"/>
  <c r="O206" i="15"/>
  <c r="N206" i="15"/>
  <c r="M206" i="15"/>
  <c r="L206" i="15"/>
  <c r="K206" i="15"/>
  <c r="J206" i="15"/>
  <c r="I206" i="15"/>
  <c r="H206" i="15"/>
  <c r="G206" i="15"/>
  <c r="F206" i="15"/>
  <c r="E206" i="15"/>
  <c r="D206" i="15"/>
  <c r="C206" i="15"/>
  <c r="B206" i="15"/>
  <c r="W205" i="15"/>
  <c r="V205" i="15"/>
  <c r="U205" i="15"/>
  <c r="T205" i="15"/>
  <c r="S205" i="15"/>
  <c r="R205" i="15"/>
  <c r="Q205" i="15"/>
  <c r="P205" i="15"/>
  <c r="O205" i="15"/>
  <c r="N205" i="15"/>
  <c r="M205" i="15"/>
  <c r="L205" i="15"/>
  <c r="K205" i="15"/>
  <c r="J205" i="15"/>
  <c r="I205" i="15"/>
  <c r="H205" i="15"/>
  <c r="G205" i="15"/>
  <c r="F205" i="15"/>
  <c r="E205" i="15"/>
  <c r="D205" i="15"/>
  <c r="C205" i="15"/>
  <c r="B205" i="15"/>
  <c r="W202" i="15"/>
  <c r="V202" i="15"/>
  <c r="U202" i="15"/>
  <c r="T202" i="15"/>
  <c r="S202" i="15"/>
  <c r="R202" i="15"/>
  <c r="Q202" i="15"/>
  <c r="P202" i="15"/>
  <c r="O202" i="15"/>
  <c r="N202" i="15"/>
  <c r="M202" i="15"/>
  <c r="L202" i="15"/>
  <c r="K202" i="15"/>
  <c r="J202" i="15"/>
  <c r="I202" i="15"/>
  <c r="H202" i="15"/>
  <c r="G202" i="15"/>
  <c r="F202" i="15"/>
  <c r="E202" i="15"/>
  <c r="D202" i="15"/>
  <c r="C202" i="15"/>
  <c r="B202" i="15"/>
  <c r="W201" i="15"/>
  <c r="V201" i="15"/>
  <c r="U201" i="15"/>
  <c r="T201" i="15"/>
  <c r="S201" i="15"/>
  <c r="R201" i="15"/>
  <c r="Q201" i="15"/>
  <c r="P201" i="15"/>
  <c r="O201" i="15"/>
  <c r="N201" i="15"/>
  <c r="M201" i="15"/>
  <c r="L201" i="15"/>
  <c r="K201" i="15"/>
  <c r="J201" i="15"/>
  <c r="I201" i="15"/>
  <c r="H201" i="15"/>
  <c r="G201" i="15"/>
  <c r="F201" i="15"/>
  <c r="E201" i="15"/>
  <c r="D201" i="15"/>
  <c r="C201" i="15"/>
  <c r="B201" i="15"/>
  <c r="W200" i="15"/>
  <c r="V200" i="15"/>
  <c r="U200" i="15"/>
  <c r="T200" i="15"/>
  <c r="S200" i="15"/>
  <c r="R200" i="15"/>
  <c r="Q200" i="15"/>
  <c r="P200" i="15"/>
  <c r="O200" i="15"/>
  <c r="N200" i="15"/>
  <c r="M200" i="15"/>
  <c r="L200" i="15"/>
  <c r="K200" i="15"/>
  <c r="J200" i="15"/>
  <c r="I200" i="15"/>
  <c r="H200" i="15"/>
  <c r="G200" i="15"/>
  <c r="F200" i="15"/>
  <c r="E200" i="15"/>
  <c r="D200" i="15"/>
  <c r="C200" i="15"/>
  <c r="B200" i="15"/>
  <c r="F199" i="15"/>
  <c r="D199" i="15"/>
  <c r="W198" i="15"/>
  <c r="V198" i="15"/>
  <c r="U198" i="15"/>
  <c r="T198" i="15"/>
  <c r="S198" i="15"/>
  <c r="R198" i="15"/>
  <c r="Q198" i="15"/>
  <c r="P198" i="15"/>
  <c r="O198" i="15"/>
  <c r="N198" i="15"/>
  <c r="M198" i="15"/>
  <c r="L198" i="15"/>
  <c r="K198" i="15"/>
  <c r="J198" i="15"/>
  <c r="I198" i="15"/>
  <c r="H198" i="15"/>
  <c r="G198" i="15"/>
  <c r="F198" i="15"/>
  <c r="E198" i="15"/>
  <c r="D198" i="15"/>
  <c r="C198" i="15"/>
  <c r="B198" i="15"/>
  <c r="W197" i="15"/>
  <c r="V197" i="15"/>
  <c r="U197" i="15"/>
  <c r="T197" i="15"/>
  <c r="S197" i="15"/>
  <c r="R197" i="15"/>
  <c r="Q197" i="15"/>
  <c r="P197" i="15"/>
  <c r="O197" i="15"/>
  <c r="N197" i="15"/>
  <c r="M197" i="15"/>
  <c r="L197" i="15"/>
  <c r="K197" i="15"/>
  <c r="J197" i="15"/>
  <c r="I197" i="15"/>
  <c r="H197" i="15"/>
  <c r="G197" i="15"/>
  <c r="F197" i="15"/>
  <c r="E197" i="15"/>
  <c r="D197" i="15"/>
  <c r="C197" i="15"/>
  <c r="B197" i="15"/>
  <c r="W196" i="15"/>
  <c r="V196" i="15"/>
  <c r="U196" i="15"/>
  <c r="T196" i="15"/>
  <c r="S196" i="15"/>
  <c r="R196" i="15"/>
  <c r="Q196" i="15"/>
  <c r="P196" i="15"/>
  <c r="O196" i="15"/>
  <c r="N196" i="15"/>
  <c r="M196" i="15"/>
  <c r="L196" i="15"/>
  <c r="K196" i="15"/>
  <c r="J196" i="15"/>
  <c r="I196" i="15"/>
  <c r="H196" i="15"/>
  <c r="G196" i="15"/>
  <c r="F196" i="15"/>
  <c r="E196" i="15"/>
  <c r="D196" i="15"/>
  <c r="C196" i="15"/>
  <c r="B196" i="15"/>
  <c r="W195" i="15"/>
  <c r="V195" i="15"/>
  <c r="U195" i="15"/>
  <c r="T195" i="15"/>
  <c r="S195" i="15"/>
  <c r="R195" i="15"/>
  <c r="Q195" i="15"/>
  <c r="P195" i="15"/>
  <c r="O195" i="15"/>
  <c r="N195" i="15"/>
  <c r="M195" i="15"/>
  <c r="L195" i="15"/>
  <c r="K195" i="15"/>
  <c r="J195" i="15"/>
  <c r="I195" i="15"/>
  <c r="H195" i="15"/>
  <c r="G195" i="15"/>
  <c r="F195" i="15"/>
  <c r="E195" i="15"/>
  <c r="D195" i="15"/>
  <c r="C195" i="15"/>
  <c r="B195" i="15"/>
  <c r="W194" i="15"/>
  <c r="V194" i="15"/>
  <c r="U194" i="15"/>
  <c r="T194" i="15"/>
  <c r="S194" i="15"/>
  <c r="R194" i="15"/>
  <c r="Q194" i="15"/>
  <c r="P194" i="15"/>
  <c r="O194" i="15"/>
  <c r="N194" i="15"/>
  <c r="M194" i="15"/>
  <c r="L194" i="15"/>
  <c r="K194" i="15"/>
  <c r="J194" i="15"/>
  <c r="I194" i="15"/>
  <c r="H194" i="15"/>
  <c r="G194" i="15"/>
  <c r="F194" i="15"/>
  <c r="E194" i="15"/>
  <c r="D194" i="15"/>
  <c r="C194" i="15"/>
  <c r="B194" i="15"/>
  <c r="W193" i="15"/>
  <c r="V193" i="15"/>
  <c r="U193" i="15"/>
  <c r="T193" i="15"/>
  <c r="S193" i="15"/>
  <c r="R193" i="15"/>
  <c r="Q193" i="15"/>
  <c r="P193" i="15"/>
  <c r="O193" i="15"/>
  <c r="N193" i="15"/>
  <c r="M193" i="15"/>
  <c r="L193" i="15"/>
  <c r="K193" i="15"/>
  <c r="J193" i="15"/>
  <c r="I193" i="15"/>
  <c r="H193" i="15"/>
  <c r="G193" i="15"/>
  <c r="F193" i="15"/>
  <c r="E193" i="15"/>
  <c r="D193" i="15"/>
  <c r="C193" i="15"/>
  <c r="B193" i="15"/>
  <c r="W192" i="15"/>
  <c r="V192" i="15"/>
  <c r="U192" i="15"/>
  <c r="T192" i="15"/>
  <c r="S192" i="15"/>
  <c r="R192" i="15"/>
  <c r="Q192" i="15"/>
  <c r="P192" i="15"/>
  <c r="O192" i="15"/>
  <c r="N192" i="15"/>
  <c r="M192" i="15"/>
  <c r="L192" i="15"/>
  <c r="K192" i="15"/>
  <c r="J192" i="15"/>
  <c r="I192" i="15"/>
  <c r="H192" i="15"/>
  <c r="G192" i="15"/>
  <c r="F192" i="15"/>
  <c r="E192" i="15"/>
  <c r="D192" i="15"/>
  <c r="C192" i="15"/>
  <c r="B192" i="15"/>
  <c r="W191" i="15"/>
  <c r="V191" i="15"/>
  <c r="U191" i="15"/>
  <c r="T191" i="15"/>
  <c r="S191" i="15"/>
  <c r="R191" i="15"/>
  <c r="Q191" i="15"/>
  <c r="P191" i="15"/>
  <c r="O191" i="15"/>
  <c r="N191" i="15"/>
  <c r="M191" i="15"/>
  <c r="L191" i="15"/>
  <c r="K191" i="15"/>
  <c r="J191" i="15"/>
  <c r="I191" i="15"/>
  <c r="H191" i="15"/>
  <c r="G191" i="15"/>
  <c r="F191" i="15"/>
  <c r="E191" i="15"/>
  <c r="D191" i="15"/>
  <c r="C191" i="15"/>
  <c r="B191" i="15"/>
  <c r="W190" i="15"/>
  <c r="V190" i="15"/>
  <c r="U190" i="15"/>
  <c r="T190" i="15"/>
  <c r="S190" i="15"/>
  <c r="R190" i="15"/>
  <c r="Q190" i="15"/>
  <c r="P190" i="15"/>
  <c r="O190" i="15"/>
  <c r="N190" i="15"/>
  <c r="M190" i="15"/>
  <c r="L190" i="15"/>
  <c r="K190" i="15"/>
  <c r="J190" i="15"/>
  <c r="I190" i="15"/>
  <c r="H190" i="15"/>
  <c r="G190" i="15"/>
  <c r="F190" i="15"/>
  <c r="E190" i="15"/>
  <c r="D190" i="15"/>
  <c r="D187" i="15" s="1"/>
  <c r="C190" i="15"/>
  <c r="C187" i="15" s="1"/>
  <c r="B190" i="15"/>
  <c r="W189" i="15"/>
  <c r="V189" i="15"/>
  <c r="U189" i="15"/>
  <c r="T189" i="15"/>
  <c r="S189" i="15"/>
  <c r="R189" i="15"/>
  <c r="Q189" i="15"/>
  <c r="P189" i="15"/>
  <c r="O189" i="15"/>
  <c r="N189" i="15"/>
  <c r="M189" i="15"/>
  <c r="L189" i="15"/>
  <c r="K189" i="15"/>
  <c r="J189" i="15"/>
  <c r="I189" i="15"/>
  <c r="H189" i="15"/>
  <c r="G189" i="15"/>
  <c r="F189" i="15"/>
  <c r="E189" i="15"/>
  <c r="D189" i="15"/>
  <c r="C189" i="15"/>
  <c r="B189" i="15"/>
  <c r="W188" i="15"/>
  <c r="V188" i="15"/>
  <c r="U188" i="15"/>
  <c r="T188" i="15"/>
  <c r="T187" i="15" s="1"/>
  <c r="S188" i="15"/>
  <c r="R188" i="15"/>
  <c r="Q188" i="15"/>
  <c r="P188" i="15"/>
  <c r="O188" i="15"/>
  <c r="O187" i="15" s="1"/>
  <c r="N188" i="15"/>
  <c r="N187" i="15" s="1"/>
  <c r="M188" i="15"/>
  <c r="L188" i="15"/>
  <c r="K188" i="15"/>
  <c r="J188" i="15"/>
  <c r="I188" i="15"/>
  <c r="H188" i="15"/>
  <c r="G188" i="15"/>
  <c r="F188" i="15"/>
  <c r="E188" i="15"/>
  <c r="D188" i="15"/>
  <c r="C188" i="15"/>
  <c r="B188" i="15"/>
  <c r="W184" i="15"/>
  <c r="V184" i="15"/>
  <c r="U184" i="15"/>
  <c r="T184" i="15"/>
  <c r="S184" i="15"/>
  <c r="R184" i="15"/>
  <c r="Q184" i="15"/>
  <c r="P184" i="15"/>
  <c r="O184" i="15"/>
  <c r="N184" i="15"/>
  <c r="M184" i="15"/>
  <c r="L184" i="15"/>
  <c r="K184" i="15"/>
  <c r="J184" i="15"/>
  <c r="I184" i="15"/>
  <c r="H184" i="15"/>
  <c r="G184" i="15"/>
  <c r="F184" i="15"/>
  <c r="E184" i="15"/>
  <c r="D184" i="15"/>
  <c r="C184" i="15"/>
  <c r="B184" i="15"/>
  <c r="W180" i="15"/>
  <c r="V180" i="15"/>
  <c r="U180" i="15"/>
  <c r="T180" i="15"/>
  <c r="S180" i="15"/>
  <c r="R180" i="15"/>
  <c r="Q180" i="15"/>
  <c r="P180" i="15"/>
  <c r="O180" i="15"/>
  <c r="N180" i="15"/>
  <c r="M180" i="15"/>
  <c r="L180" i="15"/>
  <c r="K180" i="15"/>
  <c r="J180" i="15"/>
  <c r="I180" i="15"/>
  <c r="H180" i="15"/>
  <c r="G180" i="15"/>
  <c r="F180" i="15"/>
  <c r="E180" i="15"/>
  <c r="D180" i="15"/>
  <c r="C180" i="15"/>
  <c r="B180" i="15"/>
  <c r="W177" i="15"/>
  <c r="V177" i="15"/>
  <c r="U177" i="15"/>
  <c r="T177" i="15"/>
  <c r="S177" i="15"/>
  <c r="R177" i="15"/>
  <c r="Q177" i="15"/>
  <c r="P177" i="15"/>
  <c r="O177" i="15"/>
  <c r="N177" i="15"/>
  <c r="M177" i="15"/>
  <c r="L177" i="15"/>
  <c r="K177" i="15"/>
  <c r="J177" i="15"/>
  <c r="I177" i="15"/>
  <c r="H177" i="15"/>
  <c r="G177" i="15"/>
  <c r="F177" i="15"/>
  <c r="E177" i="15"/>
  <c r="D177" i="15"/>
  <c r="C177" i="15"/>
  <c r="B177" i="15"/>
  <c r="W175" i="15"/>
  <c r="V175" i="15"/>
  <c r="U175" i="15"/>
  <c r="T175" i="15"/>
  <c r="S175" i="15"/>
  <c r="R175" i="15"/>
  <c r="Q175" i="15"/>
  <c r="P175" i="15"/>
  <c r="O175" i="15"/>
  <c r="N175" i="15"/>
  <c r="M175" i="15"/>
  <c r="L175" i="15"/>
  <c r="K175" i="15"/>
  <c r="J175" i="15"/>
  <c r="I175" i="15"/>
  <c r="H175" i="15"/>
  <c r="G175" i="15"/>
  <c r="F175" i="15"/>
  <c r="E175" i="15"/>
  <c r="D175" i="15"/>
  <c r="C175" i="15"/>
  <c r="B175" i="15"/>
  <c r="W174" i="15"/>
  <c r="V174" i="15"/>
  <c r="U174" i="15"/>
  <c r="T174" i="15"/>
  <c r="S174" i="15"/>
  <c r="R174" i="15"/>
  <c r="Q174" i="15"/>
  <c r="P174" i="15"/>
  <c r="O174" i="15"/>
  <c r="N174" i="15"/>
  <c r="M174" i="15"/>
  <c r="L174" i="15"/>
  <c r="K174" i="15"/>
  <c r="J174" i="15"/>
  <c r="I174" i="15"/>
  <c r="H174" i="15"/>
  <c r="G174" i="15"/>
  <c r="F174" i="15"/>
  <c r="E174" i="15"/>
  <c r="D174" i="15"/>
  <c r="C174" i="15"/>
  <c r="B174" i="15"/>
  <c r="W173" i="15"/>
  <c r="V173" i="15"/>
  <c r="U173" i="15"/>
  <c r="T173" i="15"/>
  <c r="S173" i="15"/>
  <c r="R173" i="15"/>
  <c r="Q173" i="15"/>
  <c r="P173" i="15"/>
  <c r="O173" i="15"/>
  <c r="N173" i="15"/>
  <c r="M173" i="15"/>
  <c r="L173" i="15"/>
  <c r="K173" i="15"/>
  <c r="J173" i="15"/>
  <c r="I173" i="15"/>
  <c r="H173" i="15"/>
  <c r="G173" i="15"/>
  <c r="F173" i="15"/>
  <c r="E173" i="15"/>
  <c r="D173" i="15"/>
  <c r="C173" i="15"/>
  <c r="B173" i="15"/>
  <c r="W172" i="15"/>
  <c r="V172" i="15"/>
  <c r="U172" i="15"/>
  <c r="T172" i="15"/>
  <c r="S172" i="15"/>
  <c r="R172" i="15"/>
  <c r="Q172" i="15"/>
  <c r="P172" i="15"/>
  <c r="O172" i="15"/>
  <c r="N172" i="15"/>
  <c r="M172" i="15"/>
  <c r="L172" i="15"/>
  <c r="K172" i="15"/>
  <c r="J172" i="15"/>
  <c r="I172" i="15"/>
  <c r="H172" i="15"/>
  <c r="G172" i="15"/>
  <c r="F172" i="15"/>
  <c r="E172" i="15"/>
  <c r="D172" i="15"/>
  <c r="C172" i="15"/>
  <c r="B172" i="15"/>
  <c r="W169" i="15"/>
  <c r="V169" i="15"/>
  <c r="U169" i="15"/>
  <c r="T169" i="15"/>
  <c r="S169" i="15"/>
  <c r="R169" i="15"/>
  <c r="Q169" i="15"/>
  <c r="P169" i="15"/>
  <c r="O169" i="15"/>
  <c r="N169" i="15"/>
  <c r="M169" i="15"/>
  <c r="L169" i="15"/>
  <c r="K169" i="15"/>
  <c r="J169" i="15"/>
  <c r="I169" i="15"/>
  <c r="H169" i="15"/>
  <c r="G169" i="15"/>
  <c r="F169" i="15"/>
  <c r="E169" i="15"/>
  <c r="D169" i="15"/>
  <c r="C169" i="15"/>
  <c r="B169" i="15"/>
  <c r="W168" i="15"/>
  <c r="V168" i="15"/>
  <c r="U168" i="15"/>
  <c r="T168" i="15"/>
  <c r="S168" i="15"/>
  <c r="R168" i="15"/>
  <c r="Q168" i="15"/>
  <c r="P168" i="15"/>
  <c r="O168" i="15"/>
  <c r="N168" i="15"/>
  <c r="M168" i="15"/>
  <c r="L168" i="15"/>
  <c r="K168" i="15"/>
  <c r="J168" i="15"/>
  <c r="I168" i="15"/>
  <c r="H168" i="15"/>
  <c r="G168" i="15"/>
  <c r="F168" i="15"/>
  <c r="E168" i="15"/>
  <c r="D168" i="15"/>
  <c r="C168" i="15"/>
  <c r="B168" i="15"/>
  <c r="W167" i="15"/>
  <c r="V167" i="15"/>
  <c r="U167" i="15"/>
  <c r="T167" i="15"/>
  <c r="S167" i="15"/>
  <c r="R167" i="15"/>
  <c r="Q167" i="15"/>
  <c r="P167" i="15"/>
  <c r="O167" i="15"/>
  <c r="N167" i="15"/>
  <c r="M167" i="15"/>
  <c r="L167" i="15"/>
  <c r="K167" i="15"/>
  <c r="J167" i="15"/>
  <c r="I167" i="15"/>
  <c r="H167" i="15"/>
  <c r="G167" i="15"/>
  <c r="F167" i="15"/>
  <c r="E167" i="15"/>
  <c r="D167" i="15"/>
  <c r="C167" i="15"/>
  <c r="B167" i="15"/>
  <c r="W166" i="15"/>
  <c r="V166" i="15"/>
  <c r="U166" i="15"/>
  <c r="T166" i="15"/>
  <c r="S166" i="15"/>
  <c r="R166" i="15"/>
  <c r="Q166" i="15"/>
  <c r="P166" i="15"/>
  <c r="P162" i="15" s="1"/>
  <c r="O166" i="15"/>
  <c r="N166" i="15"/>
  <c r="M166" i="15"/>
  <c r="L166" i="15"/>
  <c r="K166" i="15"/>
  <c r="J166" i="15"/>
  <c r="I166" i="15"/>
  <c r="H166" i="15"/>
  <c r="G166" i="15"/>
  <c r="F166" i="15"/>
  <c r="E166" i="15"/>
  <c r="D166" i="15"/>
  <c r="C166" i="15"/>
  <c r="B166" i="15"/>
  <c r="W165" i="15"/>
  <c r="V165" i="15"/>
  <c r="U165" i="15"/>
  <c r="T165" i="15"/>
  <c r="S165" i="15"/>
  <c r="R165" i="15"/>
  <c r="Q165" i="15"/>
  <c r="P165" i="15"/>
  <c r="O165" i="15"/>
  <c r="N165" i="15"/>
  <c r="M165" i="15"/>
  <c r="L165" i="15"/>
  <c r="K165" i="15"/>
  <c r="J165" i="15"/>
  <c r="I165" i="15"/>
  <c r="H165" i="15"/>
  <c r="H162" i="15" s="1"/>
  <c r="G165" i="15"/>
  <c r="F165" i="15"/>
  <c r="E165" i="15"/>
  <c r="D165" i="15"/>
  <c r="C165" i="15"/>
  <c r="B165" i="15"/>
  <c r="W164" i="15"/>
  <c r="V164" i="15"/>
  <c r="U164" i="15"/>
  <c r="T164" i="15"/>
  <c r="S164" i="15"/>
  <c r="R164" i="15"/>
  <c r="Q164" i="15"/>
  <c r="P164" i="15"/>
  <c r="O164" i="15"/>
  <c r="N164" i="15"/>
  <c r="M164" i="15"/>
  <c r="L164" i="15"/>
  <c r="K164" i="15"/>
  <c r="J164" i="15"/>
  <c r="I164" i="15"/>
  <c r="H164" i="15"/>
  <c r="G164" i="15"/>
  <c r="F164" i="15"/>
  <c r="E164" i="15"/>
  <c r="D164" i="15"/>
  <c r="C164" i="15"/>
  <c r="B164" i="15"/>
  <c r="W163" i="15"/>
  <c r="V163" i="15"/>
  <c r="V162" i="15" s="1"/>
  <c r="U163" i="15"/>
  <c r="T163" i="15"/>
  <c r="S163" i="15"/>
  <c r="S162" i="15" s="1"/>
  <c r="R163" i="15"/>
  <c r="Q163" i="15"/>
  <c r="P163" i="15"/>
  <c r="O163" i="15"/>
  <c r="N163" i="15"/>
  <c r="M163" i="15"/>
  <c r="L163" i="15"/>
  <c r="K163" i="15"/>
  <c r="J163" i="15"/>
  <c r="I163" i="15"/>
  <c r="H163" i="15"/>
  <c r="G163" i="15"/>
  <c r="F163" i="15"/>
  <c r="E163" i="15"/>
  <c r="D163" i="15"/>
  <c r="C163" i="15"/>
  <c r="B163" i="15"/>
  <c r="W141" i="15"/>
  <c r="V141" i="15"/>
  <c r="U141" i="15"/>
  <c r="U115" i="15" s="1"/>
  <c r="U217" i="15" s="1"/>
  <c r="T141" i="15"/>
  <c r="S141" i="15"/>
  <c r="S115" i="15" s="1"/>
  <c r="S78" i="12" s="1"/>
  <c r="S107" i="4" s="1"/>
  <c r="R141" i="15"/>
  <c r="Q141" i="15"/>
  <c r="P141" i="15"/>
  <c r="P115" i="15" s="1"/>
  <c r="O141" i="15"/>
  <c r="N141" i="15"/>
  <c r="M141" i="15"/>
  <c r="L141" i="15"/>
  <c r="K141" i="15"/>
  <c r="J141" i="15"/>
  <c r="I141" i="15"/>
  <c r="H141" i="15"/>
  <c r="G141" i="15"/>
  <c r="F141" i="15"/>
  <c r="E141" i="15"/>
  <c r="D141" i="15"/>
  <c r="C141" i="15"/>
  <c r="B141" i="15"/>
  <c r="M115" i="15"/>
  <c r="L115" i="15"/>
  <c r="L220" i="15" s="1"/>
  <c r="K115" i="15"/>
  <c r="K216" i="15" s="1"/>
  <c r="H115" i="15"/>
  <c r="H210" i="15" s="1"/>
  <c r="E115" i="15"/>
  <c r="D115" i="15"/>
  <c r="D220" i="15" s="1"/>
  <c r="C115" i="15"/>
  <c r="W97" i="15"/>
  <c r="W199" i="15" s="1"/>
  <c r="V97" i="15"/>
  <c r="V199" i="15" s="1"/>
  <c r="U97" i="15"/>
  <c r="U199" i="15" s="1"/>
  <c r="T97" i="15"/>
  <c r="T199" i="15" s="1"/>
  <c r="S97" i="15"/>
  <c r="R97" i="15"/>
  <c r="Q97" i="15"/>
  <c r="P97" i="15"/>
  <c r="P199" i="15" s="1"/>
  <c r="O97" i="15"/>
  <c r="O199" i="15" s="1"/>
  <c r="N97" i="15"/>
  <c r="M97" i="15"/>
  <c r="L97" i="15"/>
  <c r="K97" i="15"/>
  <c r="J97" i="15"/>
  <c r="I97" i="15"/>
  <c r="H97" i="15"/>
  <c r="H199" i="15" s="1"/>
  <c r="G97" i="15"/>
  <c r="G199" i="15" s="1"/>
  <c r="F97" i="15"/>
  <c r="E97" i="15"/>
  <c r="E199" i="15" s="1"/>
  <c r="D97" i="15"/>
  <c r="C97" i="15"/>
  <c r="B97" i="15"/>
  <c r="W53" i="15"/>
  <c r="W34" i="15" s="1"/>
  <c r="V53" i="15"/>
  <c r="V34" i="15" s="1"/>
  <c r="U53" i="15"/>
  <c r="U34" i="15" s="1"/>
  <c r="T53" i="15"/>
  <c r="S53" i="15"/>
  <c r="R53" i="15"/>
  <c r="R34" i="15" s="1"/>
  <c r="Q53" i="15"/>
  <c r="P53" i="15"/>
  <c r="O53" i="15"/>
  <c r="O34" i="15" s="1"/>
  <c r="N53" i="15"/>
  <c r="N34" i="15" s="1"/>
  <c r="M53" i="15"/>
  <c r="L53" i="15"/>
  <c r="K53" i="15"/>
  <c r="J53" i="15"/>
  <c r="I53" i="15"/>
  <c r="H53" i="15"/>
  <c r="G53" i="15"/>
  <c r="F53" i="15"/>
  <c r="E53" i="15"/>
  <c r="D53" i="15"/>
  <c r="C53" i="15"/>
  <c r="B53" i="15"/>
  <c r="M34" i="15"/>
  <c r="M185" i="15" s="1"/>
  <c r="J34" i="15"/>
  <c r="J178" i="15" s="1"/>
  <c r="G34" i="15"/>
  <c r="G179" i="15" s="1"/>
  <c r="F34" i="15"/>
  <c r="F185" i="15" s="1"/>
  <c r="E34" i="15"/>
  <c r="E185" i="15" s="1"/>
  <c r="B34" i="15"/>
  <c r="B176" i="15" s="1"/>
  <c r="A1" i="15"/>
  <c r="V261" i="14"/>
  <c r="W260" i="14"/>
  <c r="V260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I260" i="14"/>
  <c r="H260" i="14"/>
  <c r="G260" i="14"/>
  <c r="F260" i="14"/>
  <c r="E260" i="14"/>
  <c r="D260" i="14"/>
  <c r="C260" i="14"/>
  <c r="B260" i="14"/>
  <c r="W259" i="14"/>
  <c r="V259" i="14"/>
  <c r="U259" i="14"/>
  <c r="T259" i="14"/>
  <c r="S259" i="14"/>
  <c r="R259" i="14"/>
  <c r="Q259" i="14"/>
  <c r="P259" i="14"/>
  <c r="O259" i="14"/>
  <c r="N259" i="14"/>
  <c r="M259" i="14"/>
  <c r="L259" i="14"/>
  <c r="K259" i="14"/>
  <c r="J259" i="14"/>
  <c r="I259" i="14"/>
  <c r="H259" i="14"/>
  <c r="G259" i="14"/>
  <c r="F259" i="14"/>
  <c r="E259" i="14"/>
  <c r="D259" i="14"/>
  <c r="C259" i="14"/>
  <c r="B259" i="14"/>
  <c r="W258" i="14"/>
  <c r="V258" i="14"/>
  <c r="U258" i="14"/>
  <c r="T258" i="14"/>
  <c r="S258" i="14"/>
  <c r="R258" i="14"/>
  <c r="Q258" i="14"/>
  <c r="P258" i="14"/>
  <c r="O258" i="14"/>
  <c r="N258" i="14"/>
  <c r="M258" i="14"/>
  <c r="L258" i="14"/>
  <c r="K258" i="14"/>
  <c r="J258" i="14"/>
  <c r="I258" i="14"/>
  <c r="H258" i="14"/>
  <c r="G258" i="14"/>
  <c r="F258" i="14"/>
  <c r="E258" i="14"/>
  <c r="D258" i="14"/>
  <c r="C258" i="14"/>
  <c r="B258" i="14"/>
  <c r="W257" i="14"/>
  <c r="V257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I257" i="14"/>
  <c r="H257" i="14"/>
  <c r="G257" i="14"/>
  <c r="F257" i="14"/>
  <c r="E257" i="14"/>
  <c r="D257" i="14"/>
  <c r="C257" i="14"/>
  <c r="B257" i="14"/>
  <c r="W256" i="14"/>
  <c r="V256" i="14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I256" i="14"/>
  <c r="H256" i="14"/>
  <c r="G256" i="14"/>
  <c r="F256" i="14"/>
  <c r="E256" i="14"/>
  <c r="D256" i="14"/>
  <c r="C256" i="14"/>
  <c r="B256" i="14"/>
  <c r="W255" i="14"/>
  <c r="V255" i="1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I255" i="14"/>
  <c r="H255" i="14"/>
  <c r="G255" i="14"/>
  <c r="F255" i="14"/>
  <c r="E255" i="14"/>
  <c r="D255" i="14"/>
  <c r="C255" i="14"/>
  <c r="B255" i="14"/>
  <c r="W254" i="14"/>
  <c r="V254" i="14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I254" i="14"/>
  <c r="H254" i="14"/>
  <c r="G254" i="14"/>
  <c r="F254" i="14"/>
  <c r="E254" i="14"/>
  <c r="D254" i="14"/>
  <c r="C254" i="14"/>
  <c r="B254" i="14"/>
  <c r="W253" i="14"/>
  <c r="V253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I253" i="14"/>
  <c r="H253" i="14"/>
  <c r="G253" i="14"/>
  <c r="F253" i="14"/>
  <c r="E253" i="14"/>
  <c r="D253" i="14"/>
  <c r="C253" i="14"/>
  <c r="B253" i="14"/>
  <c r="W250" i="14"/>
  <c r="V250" i="14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I250" i="14"/>
  <c r="H250" i="14"/>
  <c r="G250" i="14"/>
  <c r="F250" i="14"/>
  <c r="E250" i="14"/>
  <c r="D250" i="14"/>
  <c r="C250" i="14"/>
  <c r="B250" i="14"/>
  <c r="W249" i="14"/>
  <c r="V249" i="14"/>
  <c r="U249" i="14"/>
  <c r="T249" i="14"/>
  <c r="S249" i="14"/>
  <c r="R249" i="14"/>
  <c r="Q249" i="14"/>
  <c r="P249" i="14"/>
  <c r="O249" i="14"/>
  <c r="N249" i="14"/>
  <c r="M249" i="14"/>
  <c r="L249" i="14"/>
  <c r="K249" i="14"/>
  <c r="J249" i="14"/>
  <c r="I249" i="14"/>
  <c r="H249" i="14"/>
  <c r="G249" i="14"/>
  <c r="F249" i="14"/>
  <c r="E249" i="14"/>
  <c r="D249" i="14"/>
  <c r="C249" i="14"/>
  <c r="B249" i="14"/>
  <c r="W248" i="14"/>
  <c r="V248" i="14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I248" i="14"/>
  <c r="H248" i="14"/>
  <c r="G248" i="14"/>
  <c r="F248" i="14"/>
  <c r="E248" i="14"/>
  <c r="D248" i="14"/>
  <c r="C248" i="14"/>
  <c r="B248" i="14"/>
  <c r="W247" i="14"/>
  <c r="V247" i="14"/>
  <c r="U247" i="14"/>
  <c r="T247" i="14"/>
  <c r="S247" i="14"/>
  <c r="R247" i="14"/>
  <c r="Q247" i="14"/>
  <c r="P247" i="14"/>
  <c r="O247" i="14"/>
  <c r="N247" i="14"/>
  <c r="M247" i="14"/>
  <c r="L247" i="14"/>
  <c r="K247" i="14"/>
  <c r="J247" i="14"/>
  <c r="I247" i="14"/>
  <c r="H247" i="14"/>
  <c r="G247" i="14"/>
  <c r="F247" i="14"/>
  <c r="E247" i="14"/>
  <c r="D247" i="14"/>
  <c r="C247" i="14"/>
  <c r="B247" i="14"/>
  <c r="W246" i="14"/>
  <c r="V246" i="14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I246" i="14"/>
  <c r="H246" i="14"/>
  <c r="G246" i="14"/>
  <c r="F246" i="14"/>
  <c r="E246" i="14"/>
  <c r="D246" i="14"/>
  <c r="C246" i="14"/>
  <c r="B246" i="14"/>
  <c r="W245" i="14"/>
  <c r="V245" i="14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I245" i="14"/>
  <c r="H245" i="14"/>
  <c r="G245" i="14"/>
  <c r="F245" i="14"/>
  <c r="E245" i="14"/>
  <c r="D245" i="14"/>
  <c r="C245" i="14"/>
  <c r="B245" i="14"/>
  <c r="W244" i="14"/>
  <c r="V244" i="1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I244" i="14"/>
  <c r="H244" i="14"/>
  <c r="G244" i="14"/>
  <c r="F244" i="14"/>
  <c r="E244" i="14"/>
  <c r="D244" i="14"/>
  <c r="C244" i="14"/>
  <c r="B244" i="14"/>
  <c r="W243" i="14"/>
  <c r="V243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I243" i="14"/>
  <c r="H243" i="14"/>
  <c r="G243" i="14"/>
  <c r="F243" i="14"/>
  <c r="E243" i="14"/>
  <c r="D243" i="14"/>
  <c r="C243" i="14"/>
  <c r="B243" i="14"/>
  <c r="W240" i="14"/>
  <c r="V240" i="14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I240" i="14"/>
  <c r="H240" i="14"/>
  <c r="G240" i="14"/>
  <c r="F240" i="14"/>
  <c r="E240" i="14"/>
  <c r="D240" i="14"/>
  <c r="C240" i="14"/>
  <c r="B240" i="14"/>
  <c r="W239" i="14"/>
  <c r="V239" i="14"/>
  <c r="U239" i="14"/>
  <c r="T239" i="14"/>
  <c r="S239" i="14"/>
  <c r="R239" i="14"/>
  <c r="Q239" i="14"/>
  <c r="P239" i="14"/>
  <c r="O239" i="14"/>
  <c r="N239" i="14"/>
  <c r="M239" i="14"/>
  <c r="L239" i="14"/>
  <c r="K239" i="14"/>
  <c r="J239" i="14"/>
  <c r="I239" i="14"/>
  <c r="H239" i="14"/>
  <c r="G239" i="14"/>
  <c r="F239" i="14"/>
  <c r="E239" i="14"/>
  <c r="D239" i="14"/>
  <c r="C239" i="14"/>
  <c r="B239" i="14"/>
  <c r="W238" i="14"/>
  <c r="V238" i="14"/>
  <c r="U238" i="14"/>
  <c r="T238" i="14"/>
  <c r="S238" i="14"/>
  <c r="R238" i="14"/>
  <c r="Q238" i="14"/>
  <c r="P238" i="14"/>
  <c r="O238" i="14"/>
  <c r="N238" i="14"/>
  <c r="M238" i="14"/>
  <c r="L238" i="14"/>
  <c r="K238" i="14"/>
  <c r="J238" i="14"/>
  <c r="I238" i="14"/>
  <c r="H238" i="14"/>
  <c r="G238" i="14"/>
  <c r="F238" i="14"/>
  <c r="E238" i="14"/>
  <c r="D238" i="14"/>
  <c r="C238" i="14"/>
  <c r="B238" i="14"/>
  <c r="W237" i="14"/>
  <c r="V237" i="14"/>
  <c r="U237" i="14"/>
  <c r="T237" i="14"/>
  <c r="S237" i="14"/>
  <c r="R237" i="14"/>
  <c r="Q237" i="14"/>
  <c r="P237" i="14"/>
  <c r="O237" i="14"/>
  <c r="N237" i="14"/>
  <c r="M237" i="14"/>
  <c r="L237" i="14"/>
  <c r="K237" i="14"/>
  <c r="J237" i="14"/>
  <c r="I237" i="14"/>
  <c r="H237" i="14"/>
  <c r="G237" i="14"/>
  <c r="F237" i="14"/>
  <c r="E237" i="14"/>
  <c r="D237" i="14"/>
  <c r="C237" i="14"/>
  <c r="B237" i="14"/>
  <c r="W236" i="14"/>
  <c r="V236" i="14"/>
  <c r="U236" i="14"/>
  <c r="T236" i="14"/>
  <c r="S236" i="14"/>
  <c r="R236" i="14"/>
  <c r="Q236" i="14"/>
  <c r="P236" i="14"/>
  <c r="O236" i="14"/>
  <c r="N236" i="14"/>
  <c r="M236" i="14"/>
  <c r="L236" i="14"/>
  <c r="K236" i="14"/>
  <c r="J236" i="14"/>
  <c r="I236" i="14"/>
  <c r="H236" i="14"/>
  <c r="G236" i="14"/>
  <c r="F236" i="14"/>
  <c r="E236" i="14"/>
  <c r="D236" i="14"/>
  <c r="C236" i="14"/>
  <c r="B236" i="14"/>
  <c r="W235" i="14"/>
  <c r="V235" i="14"/>
  <c r="U235" i="14"/>
  <c r="T235" i="14"/>
  <c r="S235" i="14"/>
  <c r="R235" i="14"/>
  <c r="Q235" i="14"/>
  <c r="P235" i="14"/>
  <c r="O235" i="14"/>
  <c r="N235" i="14"/>
  <c r="M235" i="14"/>
  <c r="L235" i="14"/>
  <c r="K235" i="14"/>
  <c r="J235" i="14"/>
  <c r="I235" i="14"/>
  <c r="H235" i="14"/>
  <c r="G235" i="14"/>
  <c r="F235" i="14"/>
  <c r="E235" i="14"/>
  <c r="D235" i="14"/>
  <c r="C235" i="14"/>
  <c r="B235" i="14"/>
  <c r="W234" i="14"/>
  <c r="V234" i="14"/>
  <c r="U234" i="14"/>
  <c r="T234" i="14"/>
  <c r="S234" i="14"/>
  <c r="R234" i="14"/>
  <c r="Q234" i="14"/>
  <c r="P234" i="14"/>
  <c r="O234" i="14"/>
  <c r="N234" i="14"/>
  <c r="M234" i="14"/>
  <c r="L234" i="14"/>
  <c r="K234" i="14"/>
  <c r="J234" i="14"/>
  <c r="I234" i="14"/>
  <c r="H234" i="14"/>
  <c r="G234" i="14"/>
  <c r="F234" i="14"/>
  <c r="E234" i="14"/>
  <c r="D234" i="14"/>
  <c r="C234" i="14"/>
  <c r="B234" i="14"/>
  <c r="W233" i="14"/>
  <c r="V233" i="14"/>
  <c r="U233" i="14"/>
  <c r="T233" i="14"/>
  <c r="S233" i="14"/>
  <c r="R233" i="14"/>
  <c r="Q233" i="14"/>
  <c r="P233" i="14"/>
  <c r="O233" i="14"/>
  <c r="N233" i="14"/>
  <c r="M233" i="14"/>
  <c r="L233" i="14"/>
  <c r="K233" i="14"/>
  <c r="J233" i="14"/>
  <c r="I233" i="14"/>
  <c r="H233" i="14"/>
  <c r="G233" i="14"/>
  <c r="F233" i="14"/>
  <c r="E233" i="14"/>
  <c r="D233" i="14"/>
  <c r="C233" i="14"/>
  <c r="B233" i="14"/>
  <c r="W231" i="14"/>
  <c r="V231" i="14"/>
  <c r="U231" i="14"/>
  <c r="T231" i="14"/>
  <c r="S231" i="14"/>
  <c r="R231" i="14"/>
  <c r="Q231" i="14"/>
  <c r="P231" i="14"/>
  <c r="O231" i="14"/>
  <c r="N231" i="14"/>
  <c r="M231" i="14"/>
  <c r="L231" i="14"/>
  <c r="K231" i="14"/>
  <c r="J231" i="14"/>
  <c r="I231" i="14"/>
  <c r="H231" i="14"/>
  <c r="G231" i="14"/>
  <c r="F231" i="14"/>
  <c r="E231" i="14"/>
  <c r="D231" i="14"/>
  <c r="C231" i="14"/>
  <c r="B231" i="14"/>
  <c r="W230" i="14"/>
  <c r="V230" i="14"/>
  <c r="U230" i="14"/>
  <c r="T230" i="14"/>
  <c r="S230" i="14"/>
  <c r="R230" i="14"/>
  <c r="Q230" i="14"/>
  <c r="P230" i="14"/>
  <c r="O230" i="14"/>
  <c r="N230" i="14"/>
  <c r="M230" i="14"/>
  <c r="L230" i="14"/>
  <c r="K230" i="14"/>
  <c r="J230" i="14"/>
  <c r="I230" i="14"/>
  <c r="H230" i="14"/>
  <c r="G230" i="14"/>
  <c r="F230" i="14"/>
  <c r="E230" i="14"/>
  <c r="D230" i="14"/>
  <c r="C230" i="14"/>
  <c r="B230" i="14"/>
  <c r="W229" i="14"/>
  <c r="V229" i="14"/>
  <c r="U229" i="14"/>
  <c r="T229" i="14"/>
  <c r="S229" i="14"/>
  <c r="R229" i="14"/>
  <c r="Q229" i="14"/>
  <c r="P229" i="14"/>
  <c r="O229" i="14"/>
  <c r="N229" i="14"/>
  <c r="M229" i="14"/>
  <c r="L229" i="14"/>
  <c r="K229" i="14"/>
  <c r="J229" i="14"/>
  <c r="I229" i="14"/>
  <c r="H229" i="14"/>
  <c r="G229" i="14"/>
  <c r="F229" i="14"/>
  <c r="E229" i="14"/>
  <c r="D229" i="14"/>
  <c r="C229" i="14"/>
  <c r="B229" i="14"/>
  <c r="W228" i="14"/>
  <c r="V228" i="14"/>
  <c r="U228" i="14"/>
  <c r="T228" i="14"/>
  <c r="S228" i="14"/>
  <c r="R228" i="14"/>
  <c r="Q228" i="14"/>
  <c r="P228" i="14"/>
  <c r="O228" i="14"/>
  <c r="N228" i="14"/>
  <c r="M228" i="14"/>
  <c r="L228" i="14"/>
  <c r="K228" i="14"/>
  <c r="J228" i="14"/>
  <c r="I228" i="14"/>
  <c r="H228" i="14"/>
  <c r="G228" i="14"/>
  <c r="F228" i="14"/>
  <c r="E228" i="14"/>
  <c r="D228" i="14"/>
  <c r="C228" i="14"/>
  <c r="B228" i="14"/>
  <c r="W227" i="14"/>
  <c r="V227" i="14"/>
  <c r="U227" i="14"/>
  <c r="T227" i="14"/>
  <c r="S227" i="14"/>
  <c r="R227" i="14"/>
  <c r="Q227" i="14"/>
  <c r="P227" i="14"/>
  <c r="O227" i="14"/>
  <c r="N227" i="14"/>
  <c r="M227" i="14"/>
  <c r="L227" i="14"/>
  <c r="K227" i="14"/>
  <c r="J227" i="14"/>
  <c r="I227" i="14"/>
  <c r="H227" i="14"/>
  <c r="G227" i="14"/>
  <c r="F227" i="14"/>
  <c r="E227" i="14"/>
  <c r="D227" i="14"/>
  <c r="C227" i="14"/>
  <c r="B227" i="14"/>
  <c r="W226" i="14"/>
  <c r="V226" i="14"/>
  <c r="U226" i="14"/>
  <c r="T226" i="14"/>
  <c r="S226" i="14"/>
  <c r="R226" i="14"/>
  <c r="Q226" i="14"/>
  <c r="P226" i="14"/>
  <c r="O226" i="14"/>
  <c r="N226" i="14"/>
  <c r="M226" i="14"/>
  <c r="L226" i="14"/>
  <c r="K226" i="14"/>
  <c r="J226" i="14"/>
  <c r="I226" i="14"/>
  <c r="H226" i="14"/>
  <c r="G226" i="14"/>
  <c r="F226" i="14"/>
  <c r="E226" i="14"/>
  <c r="D226" i="14"/>
  <c r="C226" i="14"/>
  <c r="B226" i="14"/>
  <c r="W225" i="14"/>
  <c r="V225" i="14"/>
  <c r="U225" i="14"/>
  <c r="T225" i="14"/>
  <c r="S225" i="14"/>
  <c r="R225" i="14"/>
  <c r="Q225" i="14"/>
  <c r="P225" i="14"/>
  <c r="O225" i="14"/>
  <c r="N225" i="14"/>
  <c r="M225" i="14"/>
  <c r="L225" i="14"/>
  <c r="K225" i="14"/>
  <c r="J225" i="14"/>
  <c r="I225" i="14"/>
  <c r="H225" i="14"/>
  <c r="G225" i="14"/>
  <c r="F225" i="14"/>
  <c r="E225" i="14"/>
  <c r="D225" i="14"/>
  <c r="C225" i="14"/>
  <c r="B225" i="14"/>
  <c r="W224" i="14"/>
  <c r="V224" i="14"/>
  <c r="U224" i="14"/>
  <c r="T224" i="14"/>
  <c r="S224" i="14"/>
  <c r="R224" i="14"/>
  <c r="Q224" i="14"/>
  <c r="P224" i="14"/>
  <c r="O224" i="14"/>
  <c r="N224" i="14"/>
  <c r="M224" i="14"/>
  <c r="L224" i="14"/>
  <c r="K224" i="14"/>
  <c r="J224" i="14"/>
  <c r="I224" i="14"/>
  <c r="H224" i="14"/>
  <c r="G224" i="14"/>
  <c r="F224" i="14"/>
  <c r="E224" i="14"/>
  <c r="D224" i="14"/>
  <c r="C224" i="14"/>
  <c r="B224" i="14"/>
  <c r="W219" i="14"/>
  <c r="V219" i="14"/>
  <c r="U219" i="14"/>
  <c r="T219" i="14"/>
  <c r="S219" i="14"/>
  <c r="R219" i="14"/>
  <c r="Q219" i="14"/>
  <c r="P219" i="14"/>
  <c r="O219" i="14"/>
  <c r="N219" i="14"/>
  <c r="M219" i="14"/>
  <c r="L219" i="14"/>
  <c r="K219" i="14"/>
  <c r="J219" i="14"/>
  <c r="I219" i="14"/>
  <c r="H219" i="14"/>
  <c r="G219" i="14"/>
  <c r="F219" i="14"/>
  <c r="E219" i="14"/>
  <c r="D219" i="14"/>
  <c r="C219" i="14"/>
  <c r="B219" i="14"/>
  <c r="W218" i="14"/>
  <c r="V218" i="14"/>
  <c r="U218" i="14"/>
  <c r="T218" i="14"/>
  <c r="S218" i="14"/>
  <c r="R218" i="14"/>
  <c r="Q218" i="14"/>
  <c r="P218" i="14"/>
  <c r="O218" i="14"/>
  <c r="N218" i="14"/>
  <c r="M218" i="14"/>
  <c r="L218" i="14"/>
  <c r="K218" i="14"/>
  <c r="J218" i="14"/>
  <c r="I218" i="14"/>
  <c r="H218" i="14"/>
  <c r="G218" i="14"/>
  <c r="F218" i="14"/>
  <c r="E218" i="14"/>
  <c r="D218" i="14"/>
  <c r="C218" i="14"/>
  <c r="B218" i="14"/>
  <c r="W217" i="14"/>
  <c r="V217" i="14"/>
  <c r="U217" i="14"/>
  <c r="T217" i="14"/>
  <c r="S217" i="14"/>
  <c r="R217" i="14"/>
  <c r="Q217" i="14"/>
  <c r="P217" i="14"/>
  <c r="O217" i="14"/>
  <c r="N217" i="14"/>
  <c r="M217" i="14"/>
  <c r="L217" i="14"/>
  <c r="K217" i="14"/>
  <c r="J217" i="14"/>
  <c r="I217" i="14"/>
  <c r="H217" i="14"/>
  <c r="G217" i="14"/>
  <c r="F217" i="14"/>
  <c r="E217" i="14"/>
  <c r="D217" i="14"/>
  <c r="C217" i="14"/>
  <c r="B217" i="14"/>
  <c r="R216" i="14"/>
  <c r="W215" i="14"/>
  <c r="V215" i="14"/>
  <c r="U215" i="14"/>
  <c r="T215" i="14"/>
  <c r="S215" i="14"/>
  <c r="R215" i="14"/>
  <c r="Q215" i="14"/>
  <c r="P215" i="14"/>
  <c r="O215" i="14"/>
  <c r="N215" i="14"/>
  <c r="M215" i="14"/>
  <c r="L215" i="14"/>
  <c r="K215" i="14"/>
  <c r="J215" i="14"/>
  <c r="I215" i="14"/>
  <c r="H215" i="14"/>
  <c r="G215" i="14"/>
  <c r="F215" i="14"/>
  <c r="E215" i="14"/>
  <c r="D215" i="14"/>
  <c r="C215" i="14"/>
  <c r="B215" i="14"/>
  <c r="W214" i="14"/>
  <c r="V214" i="14"/>
  <c r="U214" i="14"/>
  <c r="T214" i="14"/>
  <c r="S214" i="14"/>
  <c r="R214" i="14"/>
  <c r="Q214" i="14"/>
  <c r="P214" i="14"/>
  <c r="O214" i="14"/>
  <c r="N214" i="14"/>
  <c r="M214" i="14"/>
  <c r="L214" i="14"/>
  <c r="K214" i="14"/>
  <c r="J214" i="14"/>
  <c r="I214" i="14"/>
  <c r="H214" i="14"/>
  <c r="G214" i="14"/>
  <c r="F214" i="14"/>
  <c r="E214" i="14"/>
  <c r="D214" i="14"/>
  <c r="C214" i="14"/>
  <c r="B214" i="14"/>
  <c r="W213" i="14"/>
  <c r="V213" i="14"/>
  <c r="U213" i="14"/>
  <c r="T213" i="14"/>
  <c r="S213" i="14"/>
  <c r="R213" i="14"/>
  <c r="Q213" i="14"/>
  <c r="P213" i="14"/>
  <c r="O213" i="14"/>
  <c r="N213" i="14"/>
  <c r="M213" i="14"/>
  <c r="L213" i="14"/>
  <c r="K213" i="14"/>
  <c r="J213" i="14"/>
  <c r="I213" i="14"/>
  <c r="H213" i="14"/>
  <c r="G213" i="14"/>
  <c r="F213" i="14"/>
  <c r="E213" i="14"/>
  <c r="D213" i="14"/>
  <c r="C213" i="14"/>
  <c r="B213" i="14"/>
  <c r="W212" i="14"/>
  <c r="V212" i="14"/>
  <c r="U212" i="14"/>
  <c r="T212" i="14"/>
  <c r="S212" i="14"/>
  <c r="R212" i="14"/>
  <c r="Q212" i="14"/>
  <c r="P212" i="14"/>
  <c r="O212" i="14"/>
  <c r="N212" i="14"/>
  <c r="M212" i="14"/>
  <c r="L212" i="14"/>
  <c r="K212" i="14"/>
  <c r="J212" i="14"/>
  <c r="I212" i="14"/>
  <c r="H212" i="14"/>
  <c r="G212" i="14"/>
  <c r="F212" i="14"/>
  <c r="E212" i="14"/>
  <c r="D212" i="14"/>
  <c r="C212" i="14"/>
  <c r="B212" i="14"/>
  <c r="W211" i="14"/>
  <c r="V211" i="14"/>
  <c r="U211" i="14"/>
  <c r="T211" i="14"/>
  <c r="S211" i="14"/>
  <c r="R211" i="14"/>
  <c r="Q211" i="14"/>
  <c r="P211" i="14"/>
  <c r="O211" i="14"/>
  <c r="N211" i="14"/>
  <c r="M211" i="14"/>
  <c r="L211" i="14"/>
  <c r="K211" i="14"/>
  <c r="J211" i="14"/>
  <c r="I211" i="14"/>
  <c r="H211" i="14"/>
  <c r="G211" i="14"/>
  <c r="F211" i="14"/>
  <c r="E211" i="14"/>
  <c r="D211" i="14"/>
  <c r="C211" i="14"/>
  <c r="B211" i="14"/>
  <c r="W210" i="14"/>
  <c r="V210" i="14"/>
  <c r="U210" i="14"/>
  <c r="T210" i="14"/>
  <c r="S210" i="14"/>
  <c r="R210" i="14"/>
  <c r="Q210" i="14"/>
  <c r="P210" i="14"/>
  <c r="O210" i="14"/>
  <c r="N210" i="14"/>
  <c r="M210" i="14"/>
  <c r="L210" i="14"/>
  <c r="K210" i="14"/>
  <c r="J210" i="14"/>
  <c r="I210" i="14"/>
  <c r="H210" i="14"/>
  <c r="G210" i="14"/>
  <c r="F210" i="14"/>
  <c r="E210" i="14"/>
  <c r="D210" i="14"/>
  <c r="C210" i="14"/>
  <c r="B210" i="14"/>
  <c r="W209" i="14"/>
  <c r="V209" i="14"/>
  <c r="U209" i="14"/>
  <c r="T209" i="14"/>
  <c r="S209" i="14"/>
  <c r="R209" i="14"/>
  <c r="Q209" i="14"/>
  <c r="P209" i="14"/>
  <c r="O209" i="14"/>
  <c r="N209" i="14"/>
  <c r="M209" i="14"/>
  <c r="L209" i="14"/>
  <c r="K209" i="14"/>
  <c r="J209" i="14"/>
  <c r="I209" i="14"/>
  <c r="H209" i="14"/>
  <c r="G209" i="14"/>
  <c r="F209" i="14"/>
  <c r="E209" i="14"/>
  <c r="D209" i="14"/>
  <c r="C209" i="14"/>
  <c r="B209" i="14"/>
  <c r="W208" i="14"/>
  <c r="V208" i="14"/>
  <c r="U208" i="14"/>
  <c r="T208" i="14"/>
  <c r="S208" i="14"/>
  <c r="R208" i="14"/>
  <c r="Q208" i="14"/>
  <c r="P208" i="14"/>
  <c r="O208" i="14"/>
  <c r="N208" i="14"/>
  <c r="M208" i="14"/>
  <c r="L208" i="14"/>
  <c r="K208" i="14"/>
  <c r="J208" i="14"/>
  <c r="I208" i="14"/>
  <c r="H208" i="14"/>
  <c r="G208" i="14"/>
  <c r="F208" i="14"/>
  <c r="E208" i="14"/>
  <c r="D208" i="14"/>
  <c r="C208" i="14"/>
  <c r="B208" i="14"/>
  <c r="W207" i="14"/>
  <c r="V207" i="14"/>
  <c r="U207" i="14"/>
  <c r="T207" i="14"/>
  <c r="S207" i="14"/>
  <c r="R207" i="14"/>
  <c r="Q207" i="14"/>
  <c r="P207" i="14"/>
  <c r="O207" i="14"/>
  <c r="N207" i="14"/>
  <c r="M207" i="14"/>
  <c r="L207" i="14"/>
  <c r="K207" i="14"/>
  <c r="J207" i="14"/>
  <c r="I207" i="14"/>
  <c r="H207" i="14"/>
  <c r="G207" i="14"/>
  <c r="F207" i="14"/>
  <c r="E207" i="14"/>
  <c r="D207" i="14"/>
  <c r="C207" i="14"/>
  <c r="B207" i="14"/>
  <c r="W206" i="14"/>
  <c r="V206" i="14"/>
  <c r="U206" i="14"/>
  <c r="T206" i="14"/>
  <c r="S206" i="14"/>
  <c r="R206" i="14"/>
  <c r="Q206" i="14"/>
  <c r="P206" i="14"/>
  <c r="O206" i="14"/>
  <c r="N206" i="14"/>
  <c r="M206" i="14"/>
  <c r="L206" i="14"/>
  <c r="K206" i="14"/>
  <c r="J206" i="14"/>
  <c r="I206" i="14"/>
  <c r="H206" i="14"/>
  <c r="G206" i="14"/>
  <c r="F206" i="14"/>
  <c r="E206" i="14"/>
  <c r="D206" i="14"/>
  <c r="C206" i="14"/>
  <c r="B206" i="14"/>
  <c r="B204" i="14" s="1"/>
  <c r="W205" i="14"/>
  <c r="V205" i="14"/>
  <c r="U205" i="14"/>
  <c r="T205" i="14"/>
  <c r="S205" i="14"/>
  <c r="R205" i="14"/>
  <c r="Q205" i="14"/>
  <c r="Q204" i="14" s="1"/>
  <c r="P205" i="14"/>
  <c r="O205" i="14"/>
  <c r="N205" i="14"/>
  <c r="M205" i="14"/>
  <c r="L205" i="14"/>
  <c r="K205" i="14"/>
  <c r="J205" i="14"/>
  <c r="I205" i="14"/>
  <c r="I204" i="14" s="1"/>
  <c r="H205" i="14"/>
  <c r="G205" i="14"/>
  <c r="F205" i="14"/>
  <c r="E205" i="14"/>
  <c r="D205" i="14"/>
  <c r="C205" i="14"/>
  <c r="B205" i="14"/>
  <c r="W202" i="14"/>
  <c r="V202" i="14"/>
  <c r="U202" i="14"/>
  <c r="T202" i="14"/>
  <c r="S202" i="14"/>
  <c r="R202" i="14"/>
  <c r="Q202" i="14"/>
  <c r="P202" i="14"/>
  <c r="O202" i="14"/>
  <c r="N202" i="14"/>
  <c r="M202" i="14"/>
  <c r="L202" i="14"/>
  <c r="K202" i="14"/>
  <c r="J202" i="14"/>
  <c r="I202" i="14"/>
  <c r="H202" i="14"/>
  <c r="G202" i="14"/>
  <c r="F202" i="14"/>
  <c r="E202" i="14"/>
  <c r="D202" i="14"/>
  <c r="C202" i="14"/>
  <c r="B202" i="14"/>
  <c r="W201" i="14"/>
  <c r="V201" i="14"/>
  <c r="U201" i="14"/>
  <c r="T201" i="14"/>
  <c r="S201" i="14"/>
  <c r="R201" i="14"/>
  <c r="Q201" i="14"/>
  <c r="P201" i="14"/>
  <c r="O201" i="14"/>
  <c r="N201" i="14"/>
  <c r="M201" i="14"/>
  <c r="L201" i="14"/>
  <c r="K201" i="14"/>
  <c r="J201" i="14"/>
  <c r="I201" i="14"/>
  <c r="H201" i="14"/>
  <c r="G201" i="14"/>
  <c r="F201" i="14"/>
  <c r="E201" i="14"/>
  <c r="D201" i="14"/>
  <c r="C201" i="14"/>
  <c r="B201" i="14"/>
  <c r="W200" i="14"/>
  <c r="V200" i="14"/>
  <c r="U200" i="14"/>
  <c r="T200" i="14"/>
  <c r="S200" i="14"/>
  <c r="R200" i="14"/>
  <c r="Q200" i="14"/>
  <c r="P200" i="14"/>
  <c r="O200" i="14"/>
  <c r="N200" i="14"/>
  <c r="M200" i="14"/>
  <c r="L200" i="14"/>
  <c r="K200" i="14"/>
  <c r="J200" i="14"/>
  <c r="I200" i="14"/>
  <c r="H200" i="14"/>
  <c r="G200" i="14"/>
  <c r="F200" i="14"/>
  <c r="E200" i="14"/>
  <c r="D200" i="14"/>
  <c r="C200" i="14"/>
  <c r="B200" i="14"/>
  <c r="W198" i="14"/>
  <c r="V198" i="14"/>
  <c r="U198" i="14"/>
  <c r="T198" i="14"/>
  <c r="S198" i="14"/>
  <c r="R198" i="14"/>
  <c r="Q198" i="14"/>
  <c r="P198" i="14"/>
  <c r="O198" i="14"/>
  <c r="N198" i="14"/>
  <c r="M198" i="14"/>
  <c r="L198" i="14"/>
  <c r="K198" i="14"/>
  <c r="J198" i="14"/>
  <c r="I198" i="14"/>
  <c r="H198" i="14"/>
  <c r="G198" i="14"/>
  <c r="F198" i="14"/>
  <c r="E198" i="14"/>
  <c r="D198" i="14"/>
  <c r="C198" i="14"/>
  <c r="B198" i="14"/>
  <c r="W197" i="14"/>
  <c r="V197" i="14"/>
  <c r="U197" i="14"/>
  <c r="T197" i="14"/>
  <c r="S197" i="14"/>
  <c r="R197" i="14"/>
  <c r="Q197" i="14"/>
  <c r="P197" i="14"/>
  <c r="O197" i="14"/>
  <c r="N197" i="14"/>
  <c r="M197" i="14"/>
  <c r="L197" i="14"/>
  <c r="K197" i="14"/>
  <c r="J197" i="14"/>
  <c r="I197" i="14"/>
  <c r="H197" i="14"/>
  <c r="G197" i="14"/>
  <c r="F197" i="14"/>
  <c r="E197" i="14"/>
  <c r="D197" i="14"/>
  <c r="C197" i="14"/>
  <c r="B197" i="14"/>
  <c r="W196" i="14"/>
  <c r="V196" i="14"/>
  <c r="U196" i="14"/>
  <c r="T196" i="14"/>
  <c r="S196" i="14"/>
  <c r="R196" i="14"/>
  <c r="Q196" i="14"/>
  <c r="P196" i="14"/>
  <c r="O196" i="14"/>
  <c r="N196" i="14"/>
  <c r="M196" i="14"/>
  <c r="L196" i="14"/>
  <c r="K196" i="14"/>
  <c r="J196" i="14"/>
  <c r="I196" i="14"/>
  <c r="H196" i="14"/>
  <c r="G196" i="14"/>
  <c r="F196" i="14"/>
  <c r="E196" i="14"/>
  <c r="D196" i="14"/>
  <c r="C196" i="14"/>
  <c r="B196" i="14"/>
  <c r="W195" i="14"/>
  <c r="V195" i="14"/>
  <c r="U195" i="14"/>
  <c r="T195" i="14"/>
  <c r="S195" i="14"/>
  <c r="R195" i="14"/>
  <c r="Q195" i="14"/>
  <c r="P195" i="14"/>
  <c r="O195" i="14"/>
  <c r="N195" i="14"/>
  <c r="M195" i="14"/>
  <c r="L195" i="14"/>
  <c r="K195" i="14"/>
  <c r="J195" i="14"/>
  <c r="I195" i="14"/>
  <c r="H195" i="14"/>
  <c r="G195" i="14"/>
  <c r="F195" i="14"/>
  <c r="E195" i="14"/>
  <c r="D195" i="14"/>
  <c r="C195" i="14"/>
  <c r="B195" i="14"/>
  <c r="W194" i="14"/>
  <c r="V194" i="14"/>
  <c r="U194" i="14"/>
  <c r="T194" i="14"/>
  <c r="S194" i="14"/>
  <c r="R194" i="14"/>
  <c r="Q194" i="14"/>
  <c r="P194" i="14"/>
  <c r="O194" i="14"/>
  <c r="N194" i="14"/>
  <c r="M194" i="14"/>
  <c r="L194" i="14"/>
  <c r="K194" i="14"/>
  <c r="J194" i="14"/>
  <c r="I194" i="14"/>
  <c r="H194" i="14"/>
  <c r="G194" i="14"/>
  <c r="F194" i="14"/>
  <c r="E194" i="14"/>
  <c r="D194" i="14"/>
  <c r="C194" i="14"/>
  <c r="B194" i="14"/>
  <c r="W193" i="14"/>
  <c r="V193" i="14"/>
  <c r="U193" i="14"/>
  <c r="T193" i="14"/>
  <c r="S193" i="14"/>
  <c r="R193" i="14"/>
  <c r="Q193" i="14"/>
  <c r="P193" i="14"/>
  <c r="O193" i="14"/>
  <c r="N193" i="14"/>
  <c r="M193" i="14"/>
  <c r="L193" i="14"/>
  <c r="K193" i="14"/>
  <c r="J193" i="14"/>
  <c r="I193" i="14"/>
  <c r="H193" i="14"/>
  <c r="G193" i="14"/>
  <c r="F193" i="14"/>
  <c r="E193" i="14"/>
  <c r="D193" i="14"/>
  <c r="C193" i="14"/>
  <c r="B193" i="14"/>
  <c r="W192" i="14"/>
  <c r="V192" i="14"/>
  <c r="U192" i="14"/>
  <c r="T192" i="14"/>
  <c r="S192" i="14"/>
  <c r="R192" i="14"/>
  <c r="Q192" i="14"/>
  <c r="P192" i="14"/>
  <c r="O192" i="14"/>
  <c r="N192" i="14"/>
  <c r="M192" i="14"/>
  <c r="L192" i="14"/>
  <c r="K192" i="14"/>
  <c r="J192" i="14"/>
  <c r="I192" i="14"/>
  <c r="H192" i="14"/>
  <c r="G192" i="14"/>
  <c r="F192" i="14"/>
  <c r="E192" i="14"/>
  <c r="D192" i="14"/>
  <c r="C192" i="14"/>
  <c r="B192" i="14"/>
  <c r="W191" i="14"/>
  <c r="V191" i="14"/>
  <c r="U191" i="14"/>
  <c r="T191" i="14"/>
  <c r="S191" i="14"/>
  <c r="R191" i="14"/>
  <c r="Q191" i="14"/>
  <c r="P191" i="14"/>
  <c r="O191" i="14"/>
  <c r="N191" i="14"/>
  <c r="M191" i="14"/>
  <c r="L191" i="14"/>
  <c r="K191" i="14"/>
  <c r="J191" i="14"/>
  <c r="I191" i="14"/>
  <c r="H191" i="14"/>
  <c r="G191" i="14"/>
  <c r="F191" i="14"/>
  <c r="E191" i="14"/>
  <c r="D191" i="14"/>
  <c r="C191" i="14"/>
  <c r="B191" i="14"/>
  <c r="W190" i="14"/>
  <c r="V190" i="14"/>
  <c r="U190" i="14"/>
  <c r="T190" i="14"/>
  <c r="S190" i="14"/>
  <c r="R190" i="14"/>
  <c r="Q190" i="14"/>
  <c r="P190" i="14"/>
  <c r="O190" i="14"/>
  <c r="N190" i="14"/>
  <c r="M190" i="14"/>
  <c r="L190" i="14"/>
  <c r="K190" i="14"/>
  <c r="J190" i="14"/>
  <c r="I190" i="14"/>
  <c r="H190" i="14"/>
  <c r="G190" i="14"/>
  <c r="F190" i="14"/>
  <c r="E190" i="14"/>
  <c r="D190" i="14"/>
  <c r="C190" i="14"/>
  <c r="B190" i="14"/>
  <c r="W189" i="14"/>
  <c r="V189" i="14"/>
  <c r="U189" i="14"/>
  <c r="T189" i="14"/>
  <c r="S189" i="14"/>
  <c r="R189" i="14"/>
  <c r="Q189" i="14"/>
  <c r="P189" i="14"/>
  <c r="O189" i="14"/>
  <c r="N189" i="14"/>
  <c r="M189" i="14"/>
  <c r="L189" i="14"/>
  <c r="K189" i="14"/>
  <c r="J189" i="14"/>
  <c r="I189" i="14"/>
  <c r="H189" i="14"/>
  <c r="G189" i="14"/>
  <c r="F189" i="14"/>
  <c r="E189" i="14"/>
  <c r="D189" i="14"/>
  <c r="C189" i="14"/>
  <c r="B189" i="14"/>
  <c r="W188" i="14"/>
  <c r="V188" i="14"/>
  <c r="U188" i="14"/>
  <c r="T188" i="14"/>
  <c r="S188" i="14"/>
  <c r="R188" i="14"/>
  <c r="R187" i="14" s="1"/>
  <c r="Q188" i="14"/>
  <c r="Q187" i="14" s="1"/>
  <c r="P188" i="14"/>
  <c r="O188" i="14"/>
  <c r="N188" i="14"/>
  <c r="M188" i="14"/>
  <c r="L188" i="14"/>
  <c r="K188" i="14"/>
  <c r="J188" i="14"/>
  <c r="J187" i="14" s="1"/>
  <c r="I188" i="14"/>
  <c r="I187" i="14" s="1"/>
  <c r="H188" i="14"/>
  <c r="G188" i="14"/>
  <c r="F188" i="14"/>
  <c r="E188" i="14"/>
  <c r="D188" i="14"/>
  <c r="C188" i="14"/>
  <c r="B188" i="14"/>
  <c r="W184" i="14"/>
  <c r="V184" i="14"/>
  <c r="U184" i="14"/>
  <c r="T184" i="14"/>
  <c r="S184" i="14"/>
  <c r="R184" i="14"/>
  <c r="Q184" i="14"/>
  <c r="P184" i="14"/>
  <c r="O184" i="14"/>
  <c r="N184" i="14"/>
  <c r="M184" i="14"/>
  <c r="L184" i="14"/>
  <c r="K184" i="14"/>
  <c r="J184" i="14"/>
  <c r="I184" i="14"/>
  <c r="H184" i="14"/>
  <c r="G184" i="14"/>
  <c r="F184" i="14"/>
  <c r="E184" i="14"/>
  <c r="D184" i="14"/>
  <c r="C184" i="14"/>
  <c r="B184" i="14"/>
  <c r="W183" i="14"/>
  <c r="V183" i="14"/>
  <c r="U183" i="14"/>
  <c r="T183" i="14"/>
  <c r="S183" i="14"/>
  <c r="R183" i="14"/>
  <c r="Q183" i="14"/>
  <c r="P183" i="14"/>
  <c r="O183" i="14"/>
  <c r="N183" i="14"/>
  <c r="M183" i="14"/>
  <c r="L183" i="14"/>
  <c r="K183" i="14"/>
  <c r="J183" i="14"/>
  <c r="I183" i="14"/>
  <c r="H183" i="14"/>
  <c r="G183" i="14"/>
  <c r="F183" i="14"/>
  <c r="E183" i="14"/>
  <c r="D183" i="14"/>
  <c r="C183" i="14"/>
  <c r="B183" i="14"/>
  <c r="W182" i="14"/>
  <c r="V182" i="14"/>
  <c r="U182" i="14"/>
  <c r="T182" i="14"/>
  <c r="S182" i="14"/>
  <c r="R182" i="14"/>
  <c r="Q182" i="14"/>
  <c r="P182" i="14"/>
  <c r="O182" i="14"/>
  <c r="N182" i="14"/>
  <c r="M182" i="14"/>
  <c r="L182" i="14"/>
  <c r="K182" i="14"/>
  <c r="J182" i="14"/>
  <c r="I182" i="14"/>
  <c r="H182" i="14"/>
  <c r="G182" i="14"/>
  <c r="F182" i="14"/>
  <c r="E182" i="14"/>
  <c r="D182" i="14"/>
  <c r="C182" i="14"/>
  <c r="B182" i="14"/>
  <c r="T181" i="14"/>
  <c r="L181" i="14"/>
  <c r="I181" i="14"/>
  <c r="D181" i="14"/>
  <c r="W180" i="14"/>
  <c r="V180" i="14"/>
  <c r="U180" i="14"/>
  <c r="T180" i="14"/>
  <c r="S180" i="14"/>
  <c r="R180" i="14"/>
  <c r="Q180" i="14"/>
  <c r="P180" i="14"/>
  <c r="O180" i="14"/>
  <c r="N180" i="14"/>
  <c r="M180" i="14"/>
  <c r="L180" i="14"/>
  <c r="K180" i="14"/>
  <c r="J180" i="14"/>
  <c r="I180" i="14"/>
  <c r="H180" i="14"/>
  <c r="G180" i="14"/>
  <c r="F180" i="14"/>
  <c r="E180" i="14"/>
  <c r="D180" i="14"/>
  <c r="C180" i="14"/>
  <c r="B180" i="14"/>
  <c r="W179" i="14"/>
  <c r="V179" i="14"/>
  <c r="U179" i="14"/>
  <c r="T179" i="14"/>
  <c r="S179" i="14"/>
  <c r="R179" i="14"/>
  <c r="Q179" i="14"/>
  <c r="P179" i="14"/>
  <c r="O179" i="14"/>
  <c r="N179" i="14"/>
  <c r="M179" i="14"/>
  <c r="L179" i="14"/>
  <c r="K179" i="14"/>
  <c r="J179" i="14"/>
  <c r="I179" i="14"/>
  <c r="H179" i="14"/>
  <c r="G179" i="14"/>
  <c r="F179" i="14"/>
  <c r="E179" i="14"/>
  <c r="D179" i="14"/>
  <c r="C179" i="14"/>
  <c r="B179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K178" i="14"/>
  <c r="J178" i="14"/>
  <c r="I178" i="14"/>
  <c r="H178" i="14"/>
  <c r="G178" i="14"/>
  <c r="F178" i="14"/>
  <c r="E178" i="14"/>
  <c r="D178" i="14"/>
  <c r="C178" i="14"/>
  <c r="B178" i="14"/>
  <c r="W177" i="14"/>
  <c r="V177" i="14"/>
  <c r="U177" i="14"/>
  <c r="T177" i="14"/>
  <c r="S177" i="14"/>
  <c r="R177" i="14"/>
  <c r="Q177" i="14"/>
  <c r="P177" i="14"/>
  <c r="O177" i="14"/>
  <c r="N177" i="14"/>
  <c r="M177" i="14"/>
  <c r="L177" i="14"/>
  <c r="K177" i="14"/>
  <c r="J177" i="14"/>
  <c r="I177" i="14"/>
  <c r="H177" i="14"/>
  <c r="G177" i="14"/>
  <c r="F177" i="14"/>
  <c r="E177" i="14"/>
  <c r="D177" i="14"/>
  <c r="C177" i="14"/>
  <c r="B177" i="14"/>
  <c r="W176" i="14"/>
  <c r="V176" i="14"/>
  <c r="U176" i="14"/>
  <c r="T176" i="14"/>
  <c r="S176" i="14"/>
  <c r="R176" i="14"/>
  <c r="Q176" i="14"/>
  <c r="P176" i="14"/>
  <c r="O176" i="14"/>
  <c r="N176" i="14"/>
  <c r="M176" i="14"/>
  <c r="L176" i="14"/>
  <c r="K176" i="14"/>
  <c r="J176" i="14"/>
  <c r="I176" i="14"/>
  <c r="H176" i="14"/>
  <c r="G176" i="14"/>
  <c r="F176" i="14"/>
  <c r="E176" i="14"/>
  <c r="D176" i="14"/>
  <c r="C176" i="14"/>
  <c r="B176" i="14"/>
  <c r="W175" i="14"/>
  <c r="V175" i="14"/>
  <c r="U175" i="14"/>
  <c r="T175" i="14"/>
  <c r="S175" i="14"/>
  <c r="R175" i="14"/>
  <c r="Q175" i="14"/>
  <c r="P175" i="14"/>
  <c r="O175" i="14"/>
  <c r="N175" i="14"/>
  <c r="M175" i="14"/>
  <c r="L175" i="14"/>
  <c r="K175" i="14"/>
  <c r="J175" i="14"/>
  <c r="I175" i="14"/>
  <c r="H175" i="14"/>
  <c r="G175" i="14"/>
  <c r="F175" i="14"/>
  <c r="E175" i="14"/>
  <c r="D175" i="14"/>
  <c r="C175" i="14"/>
  <c r="B175" i="14"/>
  <c r="W174" i="14"/>
  <c r="V174" i="14"/>
  <c r="U174" i="14"/>
  <c r="T174" i="14"/>
  <c r="S174" i="14"/>
  <c r="R174" i="14"/>
  <c r="Q174" i="14"/>
  <c r="P174" i="14"/>
  <c r="O174" i="14"/>
  <c r="N174" i="14"/>
  <c r="M174" i="14"/>
  <c r="L174" i="14"/>
  <c r="K174" i="14"/>
  <c r="J174" i="14"/>
  <c r="I174" i="14"/>
  <c r="H174" i="14"/>
  <c r="G174" i="14"/>
  <c r="F174" i="14"/>
  <c r="E174" i="14"/>
  <c r="D174" i="14"/>
  <c r="C174" i="14"/>
  <c r="B174" i="14"/>
  <c r="W173" i="14"/>
  <c r="V173" i="14"/>
  <c r="U173" i="14"/>
  <c r="T173" i="14"/>
  <c r="S173" i="14"/>
  <c r="R173" i="14"/>
  <c r="Q173" i="14"/>
  <c r="P173" i="14"/>
  <c r="O173" i="14"/>
  <c r="N173" i="14"/>
  <c r="M173" i="14"/>
  <c r="L173" i="14"/>
  <c r="K173" i="14"/>
  <c r="J173" i="14"/>
  <c r="I173" i="14"/>
  <c r="H173" i="14"/>
  <c r="G173" i="14"/>
  <c r="F173" i="14"/>
  <c r="E173" i="14"/>
  <c r="D173" i="14"/>
  <c r="C173" i="14"/>
  <c r="B173" i="14"/>
  <c r="W172" i="14"/>
  <c r="V172" i="14"/>
  <c r="V171" i="14" s="1"/>
  <c r="U172" i="14"/>
  <c r="U171" i="14" s="1"/>
  <c r="T172" i="14"/>
  <c r="S172" i="14"/>
  <c r="R172" i="14"/>
  <c r="Q172" i="14"/>
  <c r="P172" i="14"/>
  <c r="O172" i="14"/>
  <c r="N172" i="14"/>
  <c r="N171" i="14" s="1"/>
  <c r="M172" i="14"/>
  <c r="M171" i="14" s="1"/>
  <c r="L172" i="14"/>
  <c r="K172" i="14"/>
  <c r="J172" i="14"/>
  <c r="I172" i="14"/>
  <c r="H172" i="14"/>
  <c r="G172" i="14"/>
  <c r="F172" i="14"/>
  <c r="F171" i="14" s="1"/>
  <c r="E172" i="14"/>
  <c r="E171" i="14" s="1"/>
  <c r="D172" i="14"/>
  <c r="C172" i="14"/>
  <c r="B172" i="14"/>
  <c r="W169" i="14"/>
  <c r="V169" i="14"/>
  <c r="U169" i="14"/>
  <c r="T169" i="14"/>
  <c r="S169" i="14"/>
  <c r="R169" i="14"/>
  <c r="Q169" i="14"/>
  <c r="P169" i="14"/>
  <c r="O169" i="14"/>
  <c r="N169" i="14"/>
  <c r="M169" i="14"/>
  <c r="L169" i="14"/>
  <c r="K169" i="14"/>
  <c r="J169" i="14"/>
  <c r="I169" i="14"/>
  <c r="H169" i="14"/>
  <c r="G169" i="14"/>
  <c r="F169" i="14"/>
  <c r="E169" i="14"/>
  <c r="D169" i="14"/>
  <c r="C169" i="14"/>
  <c r="B169" i="14"/>
  <c r="W168" i="14"/>
  <c r="V168" i="14"/>
  <c r="U168" i="14"/>
  <c r="T168" i="14"/>
  <c r="S168" i="14"/>
  <c r="R168" i="14"/>
  <c r="Q168" i="14"/>
  <c r="P168" i="14"/>
  <c r="O168" i="14"/>
  <c r="N168" i="14"/>
  <c r="M168" i="14"/>
  <c r="L168" i="14"/>
  <c r="K168" i="14"/>
  <c r="J168" i="14"/>
  <c r="I168" i="14"/>
  <c r="H168" i="14"/>
  <c r="G168" i="14"/>
  <c r="F168" i="14"/>
  <c r="E168" i="14"/>
  <c r="D168" i="14"/>
  <c r="C168" i="14"/>
  <c r="B168" i="14"/>
  <c r="W167" i="14"/>
  <c r="V167" i="14"/>
  <c r="U167" i="14"/>
  <c r="T167" i="14"/>
  <c r="S167" i="14"/>
  <c r="R167" i="14"/>
  <c r="Q167" i="14"/>
  <c r="P167" i="14"/>
  <c r="O167" i="14"/>
  <c r="N167" i="14"/>
  <c r="M167" i="14"/>
  <c r="L167" i="14"/>
  <c r="K167" i="14"/>
  <c r="J167" i="14"/>
  <c r="I167" i="14"/>
  <c r="H167" i="14"/>
  <c r="G167" i="14"/>
  <c r="F167" i="14"/>
  <c r="E167" i="14"/>
  <c r="D167" i="14"/>
  <c r="C167" i="14"/>
  <c r="B167" i="14"/>
  <c r="W166" i="14"/>
  <c r="V166" i="14"/>
  <c r="U166" i="14"/>
  <c r="T166" i="14"/>
  <c r="S166" i="14"/>
  <c r="R166" i="14"/>
  <c r="Q166" i="14"/>
  <c r="P166" i="14"/>
  <c r="O166" i="14"/>
  <c r="N166" i="14"/>
  <c r="M166" i="14"/>
  <c r="L166" i="14"/>
  <c r="K166" i="14"/>
  <c r="J166" i="14"/>
  <c r="I166" i="14"/>
  <c r="H166" i="14"/>
  <c r="G166" i="14"/>
  <c r="F166" i="14"/>
  <c r="E166" i="14"/>
  <c r="D166" i="14"/>
  <c r="C166" i="14"/>
  <c r="B166" i="14"/>
  <c r="W165" i="14"/>
  <c r="V165" i="14"/>
  <c r="U165" i="14"/>
  <c r="T165" i="14"/>
  <c r="S165" i="14"/>
  <c r="R165" i="14"/>
  <c r="Q165" i="14"/>
  <c r="P165" i="14"/>
  <c r="O165" i="14"/>
  <c r="N165" i="14"/>
  <c r="M165" i="14"/>
  <c r="M162" i="14" s="1"/>
  <c r="L165" i="14"/>
  <c r="K165" i="14"/>
  <c r="J165" i="14"/>
  <c r="I165" i="14"/>
  <c r="H165" i="14"/>
  <c r="G165" i="14"/>
  <c r="F165" i="14"/>
  <c r="E165" i="14"/>
  <c r="D165" i="14"/>
  <c r="C165" i="14"/>
  <c r="B165" i="14"/>
  <c r="W164" i="14"/>
  <c r="V164" i="14"/>
  <c r="U164" i="14"/>
  <c r="U162" i="14" s="1"/>
  <c r="T164" i="14"/>
  <c r="S164" i="14"/>
  <c r="R164" i="14"/>
  <c r="Q164" i="14"/>
  <c r="P164" i="14"/>
  <c r="O164" i="14"/>
  <c r="N164" i="14"/>
  <c r="M164" i="14"/>
  <c r="L164" i="14"/>
  <c r="K164" i="14"/>
  <c r="J164" i="14"/>
  <c r="I164" i="14"/>
  <c r="H164" i="14"/>
  <c r="G164" i="14"/>
  <c r="F164" i="14"/>
  <c r="E164" i="14"/>
  <c r="D164" i="14"/>
  <c r="C164" i="14"/>
  <c r="B164" i="14"/>
  <c r="W163" i="14"/>
  <c r="V163" i="14"/>
  <c r="U163" i="14"/>
  <c r="T163" i="14"/>
  <c r="S163" i="14"/>
  <c r="R163" i="14"/>
  <c r="Q163" i="14"/>
  <c r="P163" i="14"/>
  <c r="O163" i="14"/>
  <c r="N163" i="14"/>
  <c r="N162" i="14" s="1"/>
  <c r="M163" i="14"/>
  <c r="L163" i="14"/>
  <c r="K163" i="14"/>
  <c r="J163" i="14"/>
  <c r="I163" i="14"/>
  <c r="H163" i="14"/>
  <c r="G163" i="14"/>
  <c r="F163" i="14"/>
  <c r="E163" i="14"/>
  <c r="E162" i="14" s="1"/>
  <c r="D163" i="14"/>
  <c r="C163" i="14"/>
  <c r="B163" i="14"/>
  <c r="V162" i="14"/>
  <c r="F162" i="14"/>
  <c r="W141" i="14"/>
  <c r="W216" i="14" s="1"/>
  <c r="V141" i="14"/>
  <c r="V216" i="14" s="1"/>
  <c r="U141" i="14"/>
  <c r="U216" i="14" s="1"/>
  <c r="T141" i="14"/>
  <c r="S141" i="14"/>
  <c r="R141" i="14"/>
  <c r="Q141" i="14"/>
  <c r="P141" i="14"/>
  <c r="P216" i="14" s="1"/>
  <c r="O141" i="14"/>
  <c r="O216" i="14" s="1"/>
  <c r="N141" i="14"/>
  <c r="N216" i="14" s="1"/>
  <c r="M141" i="14"/>
  <c r="M216" i="14" s="1"/>
  <c r="L141" i="14"/>
  <c r="K141" i="14"/>
  <c r="K261" i="14" s="1"/>
  <c r="J141" i="14"/>
  <c r="J261" i="14" s="1"/>
  <c r="I141" i="14"/>
  <c r="I261" i="14" s="1"/>
  <c r="H141" i="14"/>
  <c r="H216" i="14" s="1"/>
  <c r="G141" i="14"/>
  <c r="G216" i="14" s="1"/>
  <c r="F141" i="14"/>
  <c r="F216" i="14" s="1"/>
  <c r="E141" i="14"/>
  <c r="E216" i="14" s="1"/>
  <c r="D141" i="14"/>
  <c r="C141" i="14"/>
  <c r="B141" i="14"/>
  <c r="B216" i="14" s="1"/>
  <c r="W97" i="14"/>
  <c r="W199" i="14" s="1"/>
  <c r="V97" i="14"/>
  <c r="V199" i="14" s="1"/>
  <c r="U97" i="14"/>
  <c r="U199" i="14" s="1"/>
  <c r="T97" i="14"/>
  <c r="T199" i="14" s="1"/>
  <c r="S97" i="14"/>
  <c r="S199" i="14" s="1"/>
  <c r="R97" i="14"/>
  <c r="R199" i="14" s="1"/>
  <c r="Q97" i="14"/>
  <c r="P97" i="14"/>
  <c r="O97" i="14"/>
  <c r="O199" i="14" s="1"/>
  <c r="N97" i="14"/>
  <c r="N199" i="14" s="1"/>
  <c r="M97" i="14"/>
  <c r="M199" i="14" s="1"/>
  <c r="L97" i="14"/>
  <c r="L199" i="14" s="1"/>
  <c r="K97" i="14"/>
  <c r="K199" i="14" s="1"/>
  <c r="J97" i="14"/>
  <c r="J199" i="14" s="1"/>
  <c r="I97" i="14"/>
  <c r="I251" i="14" s="1"/>
  <c r="H97" i="14"/>
  <c r="G97" i="14"/>
  <c r="G199" i="14" s="1"/>
  <c r="F97" i="14"/>
  <c r="F199" i="14" s="1"/>
  <c r="E97" i="14"/>
  <c r="E199" i="14" s="1"/>
  <c r="D97" i="14"/>
  <c r="D199" i="14" s="1"/>
  <c r="C97" i="14"/>
  <c r="C199" i="14" s="1"/>
  <c r="B97" i="14"/>
  <c r="W53" i="14"/>
  <c r="W241" i="14" s="1"/>
  <c r="V53" i="14"/>
  <c r="U53" i="14"/>
  <c r="T53" i="14"/>
  <c r="S53" i="14"/>
  <c r="R53" i="14"/>
  <c r="R181" i="14" s="1"/>
  <c r="Q53" i="14"/>
  <c r="Q181" i="14" s="1"/>
  <c r="P53" i="14"/>
  <c r="O53" i="14"/>
  <c r="N53" i="14"/>
  <c r="M53" i="14"/>
  <c r="L53" i="14"/>
  <c r="K53" i="14"/>
  <c r="J53" i="14"/>
  <c r="J181" i="14" s="1"/>
  <c r="I53" i="14"/>
  <c r="H53" i="14"/>
  <c r="G53" i="14"/>
  <c r="F53" i="14"/>
  <c r="E53" i="14"/>
  <c r="D53" i="14"/>
  <c r="C53" i="14"/>
  <c r="C241" i="14" s="1"/>
  <c r="B53" i="14"/>
  <c r="B181" i="14" s="1"/>
  <c r="A1" i="14"/>
  <c r="O261" i="13"/>
  <c r="G261" i="13"/>
  <c r="W260" i="13"/>
  <c r="V260" i="13"/>
  <c r="U260" i="13"/>
  <c r="T260" i="13"/>
  <c r="S260" i="13"/>
  <c r="R260" i="13"/>
  <c r="Q260" i="13"/>
  <c r="P260" i="13"/>
  <c r="O260" i="13"/>
  <c r="N260" i="13"/>
  <c r="M260" i="13"/>
  <c r="L260" i="13"/>
  <c r="K260" i="13"/>
  <c r="J260" i="13"/>
  <c r="I260" i="13"/>
  <c r="H260" i="13"/>
  <c r="G260" i="13"/>
  <c r="F260" i="13"/>
  <c r="E260" i="13"/>
  <c r="D260" i="13"/>
  <c r="C260" i="13"/>
  <c r="B260" i="13"/>
  <c r="W259" i="13"/>
  <c r="V259" i="13"/>
  <c r="U259" i="13"/>
  <c r="T259" i="13"/>
  <c r="S259" i="13"/>
  <c r="R259" i="13"/>
  <c r="Q259" i="13"/>
  <c r="P259" i="13"/>
  <c r="O259" i="13"/>
  <c r="N259" i="13"/>
  <c r="M259" i="13"/>
  <c r="L259" i="13"/>
  <c r="K259" i="13"/>
  <c r="J259" i="13"/>
  <c r="I259" i="13"/>
  <c r="H259" i="13"/>
  <c r="G259" i="13"/>
  <c r="F259" i="13"/>
  <c r="E259" i="13"/>
  <c r="D259" i="13"/>
  <c r="C259" i="13"/>
  <c r="B259" i="13"/>
  <c r="W258" i="13"/>
  <c r="V258" i="13"/>
  <c r="U258" i="13"/>
  <c r="T258" i="13"/>
  <c r="S258" i="13"/>
  <c r="R258" i="13"/>
  <c r="Q258" i="13"/>
  <c r="P258" i="13"/>
  <c r="O258" i="13"/>
  <c r="N258" i="13"/>
  <c r="M258" i="13"/>
  <c r="L258" i="13"/>
  <c r="K258" i="13"/>
  <c r="J258" i="13"/>
  <c r="I258" i="13"/>
  <c r="H258" i="13"/>
  <c r="G258" i="13"/>
  <c r="F258" i="13"/>
  <c r="E258" i="13"/>
  <c r="D258" i="13"/>
  <c r="C258" i="13"/>
  <c r="B258" i="13"/>
  <c r="W257" i="13"/>
  <c r="V257" i="13"/>
  <c r="U257" i="13"/>
  <c r="T257" i="13"/>
  <c r="S257" i="13"/>
  <c r="R257" i="13"/>
  <c r="Q257" i="13"/>
  <c r="P257" i="13"/>
  <c r="O257" i="13"/>
  <c r="N257" i="13"/>
  <c r="M257" i="13"/>
  <c r="L257" i="13"/>
  <c r="K257" i="13"/>
  <c r="J257" i="13"/>
  <c r="I257" i="13"/>
  <c r="H257" i="13"/>
  <c r="G257" i="13"/>
  <c r="F257" i="13"/>
  <c r="E257" i="13"/>
  <c r="D257" i="13"/>
  <c r="C257" i="13"/>
  <c r="B257" i="13"/>
  <c r="W256" i="13"/>
  <c r="V256" i="13"/>
  <c r="U256" i="13"/>
  <c r="T256" i="13"/>
  <c r="S256" i="13"/>
  <c r="R256" i="13"/>
  <c r="Q256" i="13"/>
  <c r="P256" i="13"/>
  <c r="O256" i="13"/>
  <c r="N256" i="13"/>
  <c r="M256" i="13"/>
  <c r="L256" i="13"/>
  <c r="K256" i="13"/>
  <c r="J256" i="13"/>
  <c r="I256" i="13"/>
  <c r="H256" i="13"/>
  <c r="G256" i="13"/>
  <c r="F256" i="13"/>
  <c r="E256" i="13"/>
  <c r="D256" i="13"/>
  <c r="C256" i="13"/>
  <c r="B256" i="13"/>
  <c r="W255" i="13"/>
  <c r="V255" i="13"/>
  <c r="U255" i="13"/>
  <c r="T255" i="13"/>
  <c r="S255" i="13"/>
  <c r="R255" i="13"/>
  <c r="Q255" i="13"/>
  <c r="P255" i="13"/>
  <c r="O255" i="13"/>
  <c r="N255" i="13"/>
  <c r="M255" i="13"/>
  <c r="L255" i="13"/>
  <c r="K255" i="13"/>
  <c r="J255" i="13"/>
  <c r="I255" i="13"/>
  <c r="H255" i="13"/>
  <c r="G255" i="13"/>
  <c r="F255" i="13"/>
  <c r="E255" i="13"/>
  <c r="D255" i="13"/>
  <c r="C255" i="13"/>
  <c r="B255" i="13"/>
  <c r="W254" i="13"/>
  <c r="V254" i="13"/>
  <c r="U254" i="13"/>
  <c r="T254" i="13"/>
  <c r="S254" i="13"/>
  <c r="R254" i="13"/>
  <c r="Q254" i="13"/>
  <c r="P254" i="13"/>
  <c r="O254" i="13"/>
  <c r="N254" i="13"/>
  <c r="M254" i="13"/>
  <c r="L254" i="13"/>
  <c r="K254" i="13"/>
  <c r="J254" i="13"/>
  <c r="I254" i="13"/>
  <c r="H254" i="13"/>
  <c r="G254" i="13"/>
  <c r="F254" i="13"/>
  <c r="E254" i="13"/>
  <c r="D254" i="13"/>
  <c r="C254" i="13"/>
  <c r="B254" i="13"/>
  <c r="E251" i="13"/>
  <c r="W250" i="13"/>
  <c r="V250" i="13"/>
  <c r="U250" i="13"/>
  <c r="T250" i="13"/>
  <c r="S250" i="13"/>
  <c r="R250" i="13"/>
  <c r="Q250" i="13"/>
  <c r="P250" i="13"/>
  <c r="O250" i="13"/>
  <c r="N250" i="13"/>
  <c r="M250" i="13"/>
  <c r="L250" i="13"/>
  <c r="K250" i="13"/>
  <c r="J250" i="13"/>
  <c r="I250" i="13"/>
  <c r="H250" i="13"/>
  <c r="G250" i="13"/>
  <c r="F250" i="13"/>
  <c r="E250" i="13"/>
  <c r="D250" i="13"/>
  <c r="C250" i="13"/>
  <c r="B250" i="13"/>
  <c r="W249" i="13"/>
  <c r="V249" i="13"/>
  <c r="U249" i="13"/>
  <c r="T249" i="13"/>
  <c r="S249" i="13"/>
  <c r="R249" i="13"/>
  <c r="Q249" i="13"/>
  <c r="P249" i="13"/>
  <c r="O249" i="13"/>
  <c r="N249" i="13"/>
  <c r="M249" i="13"/>
  <c r="L249" i="13"/>
  <c r="K249" i="13"/>
  <c r="J249" i="13"/>
  <c r="I249" i="13"/>
  <c r="H249" i="13"/>
  <c r="G249" i="13"/>
  <c r="F249" i="13"/>
  <c r="E249" i="13"/>
  <c r="D249" i="13"/>
  <c r="C249" i="13"/>
  <c r="B249" i="13"/>
  <c r="W248" i="13"/>
  <c r="V248" i="13"/>
  <c r="U248" i="13"/>
  <c r="T248" i="13"/>
  <c r="S248" i="13"/>
  <c r="R248" i="13"/>
  <c r="Q248" i="13"/>
  <c r="P248" i="13"/>
  <c r="O248" i="13"/>
  <c r="N248" i="13"/>
  <c r="M248" i="13"/>
  <c r="L248" i="13"/>
  <c r="K248" i="13"/>
  <c r="J248" i="13"/>
  <c r="I248" i="13"/>
  <c r="H248" i="13"/>
  <c r="G248" i="13"/>
  <c r="F248" i="13"/>
  <c r="E248" i="13"/>
  <c r="D248" i="13"/>
  <c r="C248" i="13"/>
  <c r="B248" i="13"/>
  <c r="W247" i="13"/>
  <c r="V247" i="13"/>
  <c r="U247" i="13"/>
  <c r="T247" i="13"/>
  <c r="S247" i="13"/>
  <c r="R247" i="13"/>
  <c r="Q247" i="13"/>
  <c r="P247" i="13"/>
  <c r="O247" i="13"/>
  <c r="N247" i="13"/>
  <c r="M247" i="13"/>
  <c r="L247" i="13"/>
  <c r="K247" i="13"/>
  <c r="J247" i="13"/>
  <c r="I247" i="13"/>
  <c r="H247" i="13"/>
  <c r="G247" i="13"/>
  <c r="F247" i="13"/>
  <c r="E247" i="13"/>
  <c r="D247" i="13"/>
  <c r="C247" i="13"/>
  <c r="B247" i="13"/>
  <c r="W246" i="13"/>
  <c r="V246" i="13"/>
  <c r="U246" i="13"/>
  <c r="T246" i="13"/>
  <c r="S246" i="13"/>
  <c r="R246" i="13"/>
  <c r="Q246" i="13"/>
  <c r="P246" i="13"/>
  <c r="O246" i="13"/>
  <c r="N246" i="13"/>
  <c r="M246" i="13"/>
  <c r="L246" i="13"/>
  <c r="K246" i="13"/>
  <c r="J246" i="13"/>
  <c r="I246" i="13"/>
  <c r="H246" i="13"/>
  <c r="G246" i="13"/>
  <c r="F246" i="13"/>
  <c r="E246" i="13"/>
  <c r="D246" i="13"/>
  <c r="C246" i="13"/>
  <c r="B246" i="13"/>
  <c r="W245" i="13"/>
  <c r="V245" i="13"/>
  <c r="U245" i="13"/>
  <c r="T245" i="13"/>
  <c r="S245" i="13"/>
  <c r="R245" i="13"/>
  <c r="Q245" i="13"/>
  <c r="P245" i="13"/>
  <c r="O245" i="13"/>
  <c r="N245" i="13"/>
  <c r="M245" i="13"/>
  <c r="L245" i="13"/>
  <c r="K245" i="13"/>
  <c r="J245" i="13"/>
  <c r="I245" i="13"/>
  <c r="H245" i="13"/>
  <c r="G245" i="13"/>
  <c r="F245" i="13"/>
  <c r="E245" i="13"/>
  <c r="D245" i="13"/>
  <c r="C245" i="13"/>
  <c r="B245" i="13"/>
  <c r="W244" i="13"/>
  <c r="V244" i="13"/>
  <c r="U244" i="13"/>
  <c r="T244" i="13"/>
  <c r="S244" i="13"/>
  <c r="R244" i="13"/>
  <c r="Q244" i="13"/>
  <c r="P244" i="13"/>
  <c r="O244" i="13"/>
  <c r="N244" i="13"/>
  <c r="M244" i="13"/>
  <c r="L244" i="13"/>
  <c r="K244" i="13"/>
  <c r="J244" i="13"/>
  <c r="I244" i="13"/>
  <c r="H244" i="13"/>
  <c r="G244" i="13"/>
  <c r="F244" i="13"/>
  <c r="E244" i="13"/>
  <c r="D244" i="13"/>
  <c r="C244" i="13"/>
  <c r="B244" i="13"/>
  <c r="C241" i="13"/>
  <c r="W240" i="13"/>
  <c r="V240" i="13"/>
  <c r="U240" i="13"/>
  <c r="T240" i="13"/>
  <c r="S240" i="13"/>
  <c r="R240" i="13"/>
  <c r="Q240" i="13"/>
  <c r="P240" i="13"/>
  <c r="O240" i="13"/>
  <c r="N240" i="13"/>
  <c r="M240" i="13"/>
  <c r="L240" i="13"/>
  <c r="K240" i="13"/>
  <c r="J240" i="13"/>
  <c r="I240" i="13"/>
  <c r="H240" i="13"/>
  <c r="G240" i="13"/>
  <c r="F240" i="13"/>
  <c r="E240" i="13"/>
  <c r="D240" i="13"/>
  <c r="C240" i="13"/>
  <c r="B240" i="13"/>
  <c r="W239" i="13"/>
  <c r="V239" i="13"/>
  <c r="U239" i="13"/>
  <c r="T239" i="13"/>
  <c r="S239" i="13"/>
  <c r="R239" i="13"/>
  <c r="Q239" i="13"/>
  <c r="P239" i="13"/>
  <c r="O239" i="13"/>
  <c r="N239" i="13"/>
  <c r="M239" i="13"/>
  <c r="L239" i="13"/>
  <c r="K239" i="13"/>
  <c r="J239" i="13"/>
  <c r="I239" i="13"/>
  <c r="H239" i="13"/>
  <c r="G239" i="13"/>
  <c r="F239" i="13"/>
  <c r="E239" i="13"/>
  <c r="D239" i="13"/>
  <c r="C239" i="13"/>
  <c r="B239" i="13"/>
  <c r="W238" i="13"/>
  <c r="V238" i="13"/>
  <c r="U238" i="13"/>
  <c r="T238" i="13"/>
  <c r="S238" i="13"/>
  <c r="R238" i="13"/>
  <c r="Q238" i="13"/>
  <c r="P238" i="13"/>
  <c r="O238" i="13"/>
  <c r="N238" i="13"/>
  <c r="M238" i="13"/>
  <c r="L238" i="13"/>
  <c r="K238" i="13"/>
  <c r="J238" i="13"/>
  <c r="I238" i="13"/>
  <c r="H238" i="13"/>
  <c r="G238" i="13"/>
  <c r="F238" i="13"/>
  <c r="E238" i="13"/>
  <c r="D238" i="13"/>
  <c r="C238" i="13"/>
  <c r="B238" i="13"/>
  <c r="W237" i="13"/>
  <c r="V237" i="13"/>
  <c r="U237" i="13"/>
  <c r="T237" i="13"/>
  <c r="S237" i="13"/>
  <c r="R237" i="13"/>
  <c r="Q237" i="13"/>
  <c r="P237" i="13"/>
  <c r="O237" i="13"/>
  <c r="N237" i="13"/>
  <c r="M237" i="13"/>
  <c r="L237" i="13"/>
  <c r="K237" i="13"/>
  <c r="J237" i="13"/>
  <c r="I237" i="13"/>
  <c r="H237" i="13"/>
  <c r="G237" i="13"/>
  <c r="F237" i="13"/>
  <c r="E237" i="13"/>
  <c r="D237" i="13"/>
  <c r="C237" i="13"/>
  <c r="B237" i="13"/>
  <c r="W236" i="13"/>
  <c r="V236" i="13"/>
  <c r="U236" i="13"/>
  <c r="T236" i="13"/>
  <c r="S236" i="13"/>
  <c r="R236" i="13"/>
  <c r="Q236" i="13"/>
  <c r="P236" i="13"/>
  <c r="O236" i="13"/>
  <c r="N236" i="13"/>
  <c r="M236" i="13"/>
  <c r="L236" i="13"/>
  <c r="K236" i="13"/>
  <c r="J236" i="13"/>
  <c r="I236" i="13"/>
  <c r="H236" i="13"/>
  <c r="G236" i="13"/>
  <c r="F236" i="13"/>
  <c r="E236" i="13"/>
  <c r="D236" i="13"/>
  <c r="C236" i="13"/>
  <c r="B236" i="13"/>
  <c r="W235" i="13"/>
  <c r="V235" i="13"/>
  <c r="U235" i="13"/>
  <c r="T235" i="13"/>
  <c r="S235" i="13"/>
  <c r="R235" i="13"/>
  <c r="Q235" i="13"/>
  <c r="P235" i="13"/>
  <c r="O235" i="13"/>
  <c r="N235" i="13"/>
  <c r="M235" i="13"/>
  <c r="L235" i="13"/>
  <c r="K235" i="13"/>
  <c r="J235" i="13"/>
  <c r="J233" i="13" s="1"/>
  <c r="I235" i="13"/>
  <c r="H235" i="13"/>
  <c r="G235" i="13"/>
  <c r="F235" i="13"/>
  <c r="E235" i="13"/>
  <c r="D235" i="13"/>
  <c r="C235" i="13"/>
  <c r="B235" i="13"/>
  <c r="W234" i="13"/>
  <c r="V234" i="13"/>
  <c r="U234" i="13"/>
  <c r="T234" i="13"/>
  <c r="S234" i="13"/>
  <c r="R234" i="13"/>
  <c r="Q234" i="13"/>
  <c r="P234" i="13"/>
  <c r="O234" i="13"/>
  <c r="N234" i="13"/>
  <c r="M234" i="13"/>
  <c r="L234" i="13"/>
  <c r="K234" i="13"/>
  <c r="J234" i="13"/>
  <c r="I234" i="13"/>
  <c r="H234" i="13"/>
  <c r="G234" i="13"/>
  <c r="F234" i="13"/>
  <c r="E234" i="13"/>
  <c r="D234" i="13"/>
  <c r="C234" i="13"/>
  <c r="B234" i="13"/>
  <c r="W231" i="13"/>
  <c r="V231" i="13"/>
  <c r="U231" i="13"/>
  <c r="T231" i="13"/>
  <c r="S231" i="13"/>
  <c r="R231" i="13"/>
  <c r="Q231" i="13"/>
  <c r="P231" i="13"/>
  <c r="O231" i="13"/>
  <c r="N231" i="13"/>
  <c r="M231" i="13"/>
  <c r="L231" i="13"/>
  <c r="K231" i="13"/>
  <c r="J231" i="13"/>
  <c r="I231" i="13"/>
  <c r="H231" i="13"/>
  <c r="G231" i="13"/>
  <c r="F231" i="13"/>
  <c r="E231" i="13"/>
  <c r="D231" i="13"/>
  <c r="C231" i="13"/>
  <c r="B231" i="13"/>
  <c r="W230" i="13"/>
  <c r="V230" i="13"/>
  <c r="U230" i="13"/>
  <c r="T230" i="13"/>
  <c r="S230" i="13"/>
  <c r="R230" i="13"/>
  <c r="Q230" i="13"/>
  <c r="P230" i="13"/>
  <c r="O230" i="13"/>
  <c r="N230" i="13"/>
  <c r="M230" i="13"/>
  <c r="L230" i="13"/>
  <c r="K230" i="13"/>
  <c r="J230" i="13"/>
  <c r="I230" i="13"/>
  <c r="H230" i="13"/>
  <c r="G230" i="13"/>
  <c r="F230" i="13"/>
  <c r="E230" i="13"/>
  <c r="D230" i="13"/>
  <c r="C230" i="13"/>
  <c r="B230" i="13"/>
  <c r="W229" i="13"/>
  <c r="V229" i="13"/>
  <c r="U229" i="13"/>
  <c r="T229" i="13"/>
  <c r="S229" i="13"/>
  <c r="R229" i="13"/>
  <c r="Q229" i="13"/>
  <c r="P229" i="13"/>
  <c r="O229" i="13"/>
  <c r="N229" i="13"/>
  <c r="M229" i="13"/>
  <c r="L229" i="13"/>
  <c r="K229" i="13"/>
  <c r="J229" i="13"/>
  <c r="I229" i="13"/>
  <c r="H229" i="13"/>
  <c r="G229" i="13"/>
  <c r="F229" i="13"/>
  <c r="E229" i="13"/>
  <c r="D229" i="13"/>
  <c r="C229" i="13"/>
  <c r="B229" i="13"/>
  <c r="W228" i="13"/>
  <c r="V228" i="13"/>
  <c r="U228" i="13"/>
  <c r="T228" i="13"/>
  <c r="S228" i="13"/>
  <c r="R228" i="13"/>
  <c r="Q228" i="13"/>
  <c r="P228" i="13"/>
  <c r="O228" i="13"/>
  <c r="N228" i="13"/>
  <c r="M228" i="13"/>
  <c r="L228" i="13"/>
  <c r="K228" i="13"/>
  <c r="J228" i="13"/>
  <c r="I228" i="13"/>
  <c r="H228" i="13"/>
  <c r="G228" i="13"/>
  <c r="F228" i="13"/>
  <c r="E228" i="13"/>
  <c r="D228" i="13"/>
  <c r="C228" i="13"/>
  <c r="C224" i="13" s="1"/>
  <c r="B228" i="13"/>
  <c r="W227" i="13"/>
  <c r="V227" i="13"/>
  <c r="U227" i="13"/>
  <c r="T227" i="13"/>
  <c r="S227" i="13"/>
  <c r="R227" i="13"/>
  <c r="Q227" i="13"/>
  <c r="P227" i="13"/>
  <c r="O227" i="13"/>
  <c r="N227" i="13"/>
  <c r="M227" i="13"/>
  <c r="L227" i="13"/>
  <c r="K227" i="13"/>
  <c r="J227" i="13"/>
  <c r="I227" i="13"/>
  <c r="H227" i="13"/>
  <c r="G227" i="13"/>
  <c r="F227" i="13"/>
  <c r="E227" i="13"/>
  <c r="D227" i="13"/>
  <c r="C227" i="13"/>
  <c r="B227" i="13"/>
  <c r="W226" i="13"/>
  <c r="V226" i="13"/>
  <c r="U226" i="13"/>
  <c r="T226" i="13"/>
  <c r="S226" i="13"/>
  <c r="R226" i="13"/>
  <c r="Q226" i="13"/>
  <c r="P226" i="13"/>
  <c r="O226" i="13"/>
  <c r="N226" i="13"/>
  <c r="M226" i="13"/>
  <c r="L226" i="13"/>
  <c r="K226" i="13"/>
  <c r="J226" i="13"/>
  <c r="I226" i="13"/>
  <c r="H226" i="13"/>
  <c r="G226" i="13"/>
  <c r="F226" i="13"/>
  <c r="E226" i="13"/>
  <c r="D226" i="13"/>
  <c r="C226" i="13"/>
  <c r="B226" i="13"/>
  <c r="B224" i="13" s="1"/>
  <c r="W225" i="13"/>
  <c r="V225" i="13"/>
  <c r="U225" i="13"/>
  <c r="T225" i="13"/>
  <c r="S225" i="13"/>
  <c r="R225" i="13"/>
  <c r="Q225" i="13"/>
  <c r="P225" i="13"/>
  <c r="O225" i="13"/>
  <c r="N225" i="13"/>
  <c r="M225" i="13"/>
  <c r="L225" i="13"/>
  <c r="K225" i="13"/>
  <c r="J225" i="13"/>
  <c r="I225" i="13"/>
  <c r="H225" i="13"/>
  <c r="G225" i="13"/>
  <c r="F225" i="13"/>
  <c r="E225" i="13"/>
  <c r="D225" i="13"/>
  <c r="C225" i="13"/>
  <c r="B225" i="13"/>
  <c r="W219" i="13"/>
  <c r="V219" i="13"/>
  <c r="U219" i="13"/>
  <c r="T219" i="13"/>
  <c r="S219" i="13"/>
  <c r="R219" i="13"/>
  <c r="Q219" i="13"/>
  <c r="P219" i="13"/>
  <c r="O219" i="13"/>
  <c r="N219" i="13"/>
  <c r="M219" i="13"/>
  <c r="L219" i="13"/>
  <c r="K219" i="13"/>
  <c r="J219" i="13"/>
  <c r="I219" i="13"/>
  <c r="H219" i="13"/>
  <c r="G219" i="13"/>
  <c r="F219" i="13"/>
  <c r="E219" i="13"/>
  <c r="D219" i="13"/>
  <c r="C219" i="13"/>
  <c r="B219" i="13"/>
  <c r="W218" i="13"/>
  <c r="V218" i="13"/>
  <c r="U218" i="13"/>
  <c r="T218" i="13"/>
  <c r="S218" i="13"/>
  <c r="R218" i="13"/>
  <c r="Q218" i="13"/>
  <c r="P218" i="13"/>
  <c r="O218" i="13"/>
  <c r="N218" i="13"/>
  <c r="M218" i="13"/>
  <c r="L218" i="13"/>
  <c r="K218" i="13"/>
  <c r="J218" i="13"/>
  <c r="I218" i="13"/>
  <c r="H218" i="13"/>
  <c r="G218" i="13"/>
  <c r="F218" i="13"/>
  <c r="E218" i="13"/>
  <c r="D218" i="13"/>
  <c r="C218" i="13"/>
  <c r="B218" i="13"/>
  <c r="W217" i="13"/>
  <c r="V217" i="13"/>
  <c r="U217" i="13"/>
  <c r="T217" i="13"/>
  <c r="S217" i="13"/>
  <c r="R217" i="13"/>
  <c r="Q217" i="13"/>
  <c r="P217" i="13"/>
  <c r="O217" i="13"/>
  <c r="N217" i="13"/>
  <c r="M217" i="13"/>
  <c r="L217" i="13"/>
  <c r="K217" i="13"/>
  <c r="J217" i="13"/>
  <c r="I217" i="13"/>
  <c r="H217" i="13"/>
  <c r="G217" i="13"/>
  <c r="F217" i="13"/>
  <c r="E217" i="13"/>
  <c r="D217" i="13"/>
  <c r="C217" i="13"/>
  <c r="B217" i="13"/>
  <c r="K216" i="13"/>
  <c r="I216" i="13"/>
  <c r="C216" i="13"/>
  <c r="B216" i="13"/>
  <c r="W215" i="13"/>
  <c r="V215" i="13"/>
  <c r="U215" i="13"/>
  <c r="T215" i="13"/>
  <c r="S215" i="13"/>
  <c r="R215" i="13"/>
  <c r="Q215" i="13"/>
  <c r="P215" i="13"/>
  <c r="O215" i="13"/>
  <c r="N215" i="13"/>
  <c r="M215" i="13"/>
  <c r="L215" i="13"/>
  <c r="K215" i="13"/>
  <c r="J215" i="13"/>
  <c r="I215" i="13"/>
  <c r="H215" i="13"/>
  <c r="G215" i="13"/>
  <c r="F215" i="13"/>
  <c r="E215" i="13"/>
  <c r="D215" i="13"/>
  <c r="C215" i="13"/>
  <c r="B215" i="13"/>
  <c r="W214" i="13"/>
  <c r="V214" i="13"/>
  <c r="U214" i="13"/>
  <c r="T214" i="13"/>
  <c r="S214" i="13"/>
  <c r="S204" i="13" s="1"/>
  <c r="R214" i="13"/>
  <c r="Q214" i="13"/>
  <c r="P214" i="13"/>
  <c r="O214" i="13"/>
  <c r="N214" i="13"/>
  <c r="M214" i="13"/>
  <c r="L214" i="13"/>
  <c r="K214" i="13"/>
  <c r="J214" i="13"/>
  <c r="I214" i="13"/>
  <c r="H214" i="13"/>
  <c r="G214" i="13"/>
  <c r="F214" i="13"/>
  <c r="E214" i="13"/>
  <c r="D214" i="13"/>
  <c r="C214" i="13"/>
  <c r="C204" i="13" s="1"/>
  <c r="B214" i="13"/>
  <c r="W213" i="13"/>
  <c r="V213" i="13"/>
  <c r="U213" i="13"/>
  <c r="T213" i="13"/>
  <c r="S213" i="13"/>
  <c r="R213" i="13"/>
  <c r="Q213" i="13"/>
  <c r="P213" i="13"/>
  <c r="O213" i="13"/>
  <c r="N213" i="13"/>
  <c r="M213" i="13"/>
  <c r="L213" i="13"/>
  <c r="K213" i="13"/>
  <c r="J213" i="13"/>
  <c r="I213" i="13"/>
  <c r="H213" i="13"/>
  <c r="G213" i="13"/>
  <c r="F213" i="13"/>
  <c r="E213" i="13"/>
  <c r="D213" i="13"/>
  <c r="C213" i="13"/>
  <c r="B213" i="13"/>
  <c r="W212" i="13"/>
  <c r="V212" i="13"/>
  <c r="U212" i="13"/>
  <c r="T212" i="13"/>
  <c r="S212" i="13"/>
  <c r="R212" i="13"/>
  <c r="Q212" i="13"/>
  <c r="P212" i="13"/>
  <c r="O212" i="13"/>
  <c r="N212" i="13"/>
  <c r="M212" i="13"/>
  <c r="L212" i="13"/>
  <c r="K212" i="13"/>
  <c r="J212" i="13"/>
  <c r="I212" i="13"/>
  <c r="H212" i="13"/>
  <c r="G212" i="13"/>
  <c r="F212" i="13"/>
  <c r="E212" i="13"/>
  <c r="D212" i="13"/>
  <c r="C212" i="13"/>
  <c r="B212" i="13"/>
  <c r="W211" i="13"/>
  <c r="V211" i="13"/>
  <c r="U211" i="13"/>
  <c r="T211" i="13"/>
  <c r="S211" i="13"/>
  <c r="R211" i="13"/>
  <c r="Q211" i="13"/>
  <c r="P211" i="13"/>
  <c r="O211" i="13"/>
  <c r="N211" i="13"/>
  <c r="M211" i="13"/>
  <c r="L211" i="13"/>
  <c r="K211" i="13"/>
  <c r="J211" i="13"/>
  <c r="I211" i="13"/>
  <c r="H211" i="13"/>
  <c r="G211" i="13"/>
  <c r="F211" i="13"/>
  <c r="E211" i="13"/>
  <c r="D211" i="13"/>
  <c r="C211" i="13"/>
  <c r="B211" i="13"/>
  <c r="W210" i="13"/>
  <c r="V210" i="13"/>
  <c r="U210" i="13"/>
  <c r="T210" i="13"/>
  <c r="S210" i="13"/>
  <c r="R210" i="13"/>
  <c r="Q210" i="13"/>
  <c r="P210" i="13"/>
  <c r="O210" i="13"/>
  <c r="N210" i="13"/>
  <c r="M210" i="13"/>
  <c r="L210" i="13"/>
  <c r="K210" i="13"/>
  <c r="J210" i="13"/>
  <c r="I210" i="13"/>
  <c r="H210" i="13"/>
  <c r="G210" i="13"/>
  <c r="F210" i="13"/>
  <c r="E210" i="13"/>
  <c r="D210" i="13"/>
  <c r="C210" i="13"/>
  <c r="B210" i="13"/>
  <c r="W209" i="13"/>
  <c r="V209" i="13"/>
  <c r="U209" i="13"/>
  <c r="T209" i="13"/>
  <c r="S209" i="13"/>
  <c r="R209" i="13"/>
  <c r="Q209" i="13"/>
  <c r="P209" i="13"/>
  <c r="O209" i="13"/>
  <c r="N209" i="13"/>
  <c r="M209" i="13"/>
  <c r="L209" i="13"/>
  <c r="K209" i="13"/>
  <c r="J209" i="13"/>
  <c r="I209" i="13"/>
  <c r="H209" i="13"/>
  <c r="G209" i="13"/>
  <c r="F209" i="13"/>
  <c r="E209" i="13"/>
  <c r="D209" i="13"/>
  <c r="C209" i="13"/>
  <c r="B209" i="13"/>
  <c r="W208" i="13"/>
  <c r="V208" i="13"/>
  <c r="U208" i="13"/>
  <c r="T208" i="13"/>
  <c r="S208" i="13"/>
  <c r="R208" i="13"/>
  <c r="Q208" i="13"/>
  <c r="P208" i="13"/>
  <c r="O208" i="13"/>
  <c r="N208" i="13"/>
  <c r="M208" i="13"/>
  <c r="L208" i="13"/>
  <c r="K208" i="13"/>
  <c r="J208" i="13"/>
  <c r="I208" i="13"/>
  <c r="H208" i="13"/>
  <c r="G208" i="13"/>
  <c r="F208" i="13"/>
  <c r="E208" i="13"/>
  <c r="D208" i="13"/>
  <c r="C208" i="13"/>
  <c r="B208" i="13"/>
  <c r="W207" i="13"/>
  <c r="V207" i="13"/>
  <c r="U207" i="13"/>
  <c r="T207" i="13"/>
  <c r="S207" i="13"/>
  <c r="R207" i="13"/>
  <c r="Q207" i="13"/>
  <c r="P207" i="13"/>
  <c r="O207" i="13"/>
  <c r="N207" i="13"/>
  <c r="M207" i="13"/>
  <c r="L207" i="13"/>
  <c r="K207" i="13"/>
  <c r="J207" i="13"/>
  <c r="I207" i="13"/>
  <c r="H207" i="13"/>
  <c r="G207" i="13"/>
  <c r="F207" i="13"/>
  <c r="E207" i="13"/>
  <c r="D207" i="13"/>
  <c r="C207" i="13"/>
  <c r="B207" i="13"/>
  <c r="B204" i="13" s="1"/>
  <c r="W206" i="13"/>
  <c r="V206" i="13"/>
  <c r="U206" i="13"/>
  <c r="T206" i="13"/>
  <c r="S206" i="13"/>
  <c r="R206" i="13"/>
  <c r="Q206" i="13"/>
  <c r="P206" i="13"/>
  <c r="O206" i="13"/>
  <c r="N206" i="13"/>
  <c r="M206" i="13"/>
  <c r="L206" i="13"/>
  <c r="K206" i="13"/>
  <c r="K204" i="13" s="1"/>
  <c r="J206" i="13"/>
  <c r="J204" i="13" s="1"/>
  <c r="I206" i="13"/>
  <c r="H206" i="13"/>
  <c r="G206" i="13"/>
  <c r="F206" i="13"/>
  <c r="E206" i="13"/>
  <c r="D206" i="13"/>
  <c r="C206" i="13"/>
  <c r="B206" i="13"/>
  <c r="W205" i="13"/>
  <c r="V205" i="13"/>
  <c r="U205" i="13"/>
  <c r="T205" i="13"/>
  <c r="S205" i="13"/>
  <c r="R205" i="13"/>
  <c r="R204" i="13" s="1"/>
  <c r="Q205" i="13"/>
  <c r="P205" i="13"/>
  <c r="O205" i="13"/>
  <c r="N205" i="13"/>
  <c r="M205" i="13"/>
  <c r="L205" i="13"/>
  <c r="K205" i="13"/>
  <c r="J205" i="13"/>
  <c r="I205" i="13"/>
  <c r="H205" i="13"/>
  <c r="G205" i="13"/>
  <c r="F205" i="13"/>
  <c r="E205" i="13"/>
  <c r="D205" i="13"/>
  <c r="C205" i="13"/>
  <c r="B205" i="13"/>
  <c r="W202" i="13"/>
  <c r="V202" i="13"/>
  <c r="U202" i="13"/>
  <c r="T202" i="13"/>
  <c r="S202" i="13"/>
  <c r="R202" i="13"/>
  <c r="R187" i="13" s="1"/>
  <c r="Q202" i="13"/>
  <c r="P202" i="13"/>
  <c r="O202" i="13"/>
  <c r="N202" i="13"/>
  <c r="M202" i="13"/>
  <c r="L202" i="13"/>
  <c r="K202" i="13"/>
  <c r="J202" i="13"/>
  <c r="I202" i="13"/>
  <c r="H202" i="13"/>
  <c r="G202" i="13"/>
  <c r="F202" i="13"/>
  <c r="E202" i="13"/>
  <c r="D202" i="13"/>
  <c r="C202" i="13"/>
  <c r="B202" i="13"/>
  <c r="W201" i="13"/>
  <c r="V201" i="13"/>
  <c r="U201" i="13"/>
  <c r="T201" i="13"/>
  <c r="S201" i="13"/>
  <c r="R201" i="13"/>
  <c r="Q201" i="13"/>
  <c r="P201" i="13"/>
  <c r="O201" i="13"/>
  <c r="N201" i="13"/>
  <c r="M201" i="13"/>
  <c r="L201" i="13"/>
  <c r="K201" i="13"/>
  <c r="J201" i="13"/>
  <c r="I201" i="13"/>
  <c r="H201" i="13"/>
  <c r="G201" i="13"/>
  <c r="F201" i="13"/>
  <c r="E201" i="13"/>
  <c r="D201" i="13"/>
  <c r="C201" i="13"/>
  <c r="B201" i="13"/>
  <c r="W200" i="13"/>
  <c r="V200" i="13"/>
  <c r="U200" i="13"/>
  <c r="T200" i="13"/>
  <c r="S200" i="13"/>
  <c r="R200" i="13"/>
  <c r="Q200" i="13"/>
  <c r="P200" i="13"/>
  <c r="O200" i="13"/>
  <c r="N200" i="13"/>
  <c r="M200" i="13"/>
  <c r="L200" i="13"/>
  <c r="K200" i="13"/>
  <c r="J200" i="13"/>
  <c r="I200" i="13"/>
  <c r="H200" i="13"/>
  <c r="G200" i="13"/>
  <c r="F200" i="13"/>
  <c r="E200" i="13"/>
  <c r="D200" i="13"/>
  <c r="C200" i="13"/>
  <c r="B200" i="13"/>
  <c r="W198" i="13"/>
  <c r="V198" i="13"/>
  <c r="U198" i="13"/>
  <c r="T198" i="13"/>
  <c r="S198" i="13"/>
  <c r="R198" i="13"/>
  <c r="Q198" i="13"/>
  <c r="P198" i="13"/>
  <c r="O198" i="13"/>
  <c r="N198" i="13"/>
  <c r="M198" i="13"/>
  <c r="L198" i="13"/>
  <c r="K198" i="13"/>
  <c r="J198" i="13"/>
  <c r="I198" i="13"/>
  <c r="H198" i="13"/>
  <c r="G198" i="13"/>
  <c r="F198" i="13"/>
  <c r="E198" i="13"/>
  <c r="D198" i="13"/>
  <c r="C198" i="13"/>
  <c r="B198" i="13"/>
  <c r="W197" i="13"/>
  <c r="V197" i="13"/>
  <c r="U197" i="13"/>
  <c r="T197" i="13"/>
  <c r="S197" i="13"/>
  <c r="R197" i="13"/>
  <c r="Q197" i="13"/>
  <c r="P197" i="13"/>
  <c r="O197" i="13"/>
  <c r="N197" i="13"/>
  <c r="M197" i="13"/>
  <c r="L197" i="13"/>
  <c r="K197" i="13"/>
  <c r="J197" i="13"/>
  <c r="I197" i="13"/>
  <c r="H197" i="13"/>
  <c r="G197" i="13"/>
  <c r="F197" i="13"/>
  <c r="E197" i="13"/>
  <c r="D197" i="13"/>
  <c r="C197" i="13"/>
  <c r="B197" i="13"/>
  <c r="W196" i="13"/>
  <c r="V196" i="13"/>
  <c r="U196" i="13"/>
  <c r="T196" i="13"/>
  <c r="S196" i="13"/>
  <c r="R196" i="13"/>
  <c r="Q196" i="13"/>
  <c r="P196" i="13"/>
  <c r="O196" i="13"/>
  <c r="N196" i="13"/>
  <c r="M196" i="13"/>
  <c r="L196" i="13"/>
  <c r="K196" i="13"/>
  <c r="J196" i="13"/>
  <c r="I196" i="13"/>
  <c r="H196" i="13"/>
  <c r="G196" i="13"/>
  <c r="F196" i="13"/>
  <c r="E196" i="13"/>
  <c r="D196" i="13"/>
  <c r="C196" i="13"/>
  <c r="B196" i="13"/>
  <c r="W195" i="13"/>
  <c r="V195" i="13"/>
  <c r="U195" i="13"/>
  <c r="T195" i="13"/>
  <c r="S195" i="13"/>
  <c r="R195" i="13"/>
  <c r="Q195" i="13"/>
  <c r="P195" i="13"/>
  <c r="O195" i="13"/>
  <c r="N195" i="13"/>
  <c r="M195" i="13"/>
  <c r="L195" i="13"/>
  <c r="K195" i="13"/>
  <c r="J195" i="13"/>
  <c r="I195" i="13"/>
  <c r="H195" i="13"/>
  <c r="G195" i="13"/>
  <c r="F195" i="13"/>
  <c r="E195" i="13"/>
  <c r="D195" i="13"/>
  <c r="C195" i="13"/>
  <c r="B195" i="13"/>
  <c r="W194" i="13"/>
  <c r="V194" i="13"/>
  <c r="U194" i="13"/>
  <c r="T194" i="13"/>
  <c r="S194" i="13"/>
  <c r="R194" i="13"/>
  <c r="Q194" i="13"/>
  <c r="P194" i="13"/>
  <c r="O194" i="13"/>
  <c r="N194" i="13"/>
  <c r="M194" i="13"/>
  <c r="L194" i="13"/>
  <c r="K194" i="13"/>
  <c r="J194" i="13"/>
  <c r="I194" i="13"/>
  <c r="H194" i="13"/>
  <c r="G194" i="13"/>
  <c r="F194" i="13"/>
  <c r="E194" i="13"/>
  <c r="D194" i="13"/>
  <c r="C194" i="13"/>
  <c r="B194" i="13"/>
  <c r="W193" i="13"/>
  <c r="V193" i="13"/>
  <c r="U193" i="13"/>
  <c r="T193" i="13"/>
  <c r="S193" i="13"/>
  <c r="R193" i="13"/>
  <c r="Q193" i="13"/>
  <c r="P193" i="13"/>
  <c r="O193" i="13"/>
  <c r="N193" i="13"/>
  <c r="M193" i="13"/>
  <c r="L193" i="13"/>
  <c r="K193" i="13"/>
  <c r="J193" i="13"/>
  <c r="I193" i="13"/>
  <c r="H193" i="13"/>
  <c r="G193" i="13"/>
  <c r="F193" i="13"/>
  <c r="E193" i="13"/>
  <c r="D193" i="13"/>
  <c r="C193" i="13"/>
  <c r="B193" i="13"/>
  <c r="W192" i="13"/>
  <c r="V192" i="13"/>
  <c r="U192" i="13"/>
  <c r="T192" i="13"/>
  <c r="S192" i="13"/>
  <c r="R192" i="13"/>
  <c r="Q192" i="13"/>
  <c r="P192" i="13"/>
  <c r="O192" i="13"/>
  <c r="N192" i="13"/>
  <c r="M192" i="13"/>
  <c r="L192" i="13"/>
  <c r="K192" i="13"/>
  <c r="J192" i="13"/>
  <c r="I192" i="13"/>
  <c r="H192" i="13"/>
  <c r="G192" i="13"/>
  <c r="F192" i="13"/>
  <c r="E192" i="13"/>
  <c r="D192" i="13"/>
  <c r="C192" i="13"/>
  <c r="B192" i="13"/>
  <c r="W191" i="13"/>
  <c r="V191" i="13"/>
  <c r="U191" i="13"/>
  <c r="T191" i="13"/>
  <c r="S191" i="13"/>
  <c r="R191" i="13"/>
  <c r="Q191" i="13"/>
  <c r="P191" i="13"/>
  <c r="O191" i="13"/>
  <c r="N191" i="13"/>
  <c r="M191" i="13"/>
  <c r="L191" i="13"/>
  <c r="K191" i="13"/>
  <c r="J191" i="13"/>
  <c r="I191" i="13"/>
  <c r="H191" i="13"/>
  <c r="G191" i="13"/>
  <c r="F191" i="13"/>
  <c r="E191" i="13"/>
  <c r="D191" i="13"/>
  <c r="C191" i="13"/>
  <c r="B191" i="13"/>
  <c r="W190" i="13"/>
  <c r="V190" i="13"/>
  <c r="U190" i="13"/>
  <c r="T190" i="13"/>
  <c r="S190" i="13"/>
  <c r="R190" i="13"/>
  <c r="Q190" i="13"/>
  <c r="P190" i="13"/>
  <c r="O190" i="13"/>
  <c r="N190" i="13"/>
  <c r="M190" i="13"/>
  <c r="L190" i="13"/>
  <c r="K190" i="13"/>
  <c r="J190" i="13"/>
  <c r="I190" i="13"/>
  <c r="I187" i="13" s="1"/>
  <c r="H190" i="13"/>
  <c r="G190" i="13"/>
  <c r="F190" i="13"/>
  <c r="E190" i="13"/>
  <c r="D190" i="13"/>
  <c r="C190" i="13"/>
  <c r="B190" i="13"/>
  <c r="W189" i="13"/>
  <c r="V189" i="13"/>
  <c r="U189" i="13"/>
  <c r="T189" i="13"/>
  <c r="S189" i="13"/>
  <c r="R189" i="13"/>
  <c r="Q189" i="13"/>
  <c r="P189" i="13"/>
  <c r="O189" i="13"/>
  <c r="N189" i="13"/>
  <c r="M189" i="13"/>
  <c r="L189" i="13"/>
  <c r="K189" i="13"/>
  <c r="J189" i="13"/>
  <c r="I189" i="13"/>
  <c r="H189" i="13"/>
  <c r="G189" i="13"/>
  <c r="F189" i="13"/>
  <c r="E189" i="13"/>
  <c r="D189" i="13"/>
  <c r="C189" i="13"/>
  <c r="B189" i="13"/>
  <c r="W188" i="13"/>
  <c r="V188" i="13"/>
  <c r="U188" i="13"/>
  <c r="T188" i="13"/>
  <c r="S188" i="13"/>
  <c r="R188" i="13"/>
  <c r="Q188" i="13"/>
  <c r="P188" i="13"/>
  <c r="O188" i="13"/>
  <c r="N188" i="13"/>
  <c r="M188" i="13"/>
  <c r="L188" i="13"/>
  <c r="K188" i="13"/>
  <c r="J188" i="13"/>
  <c r="J187" i="13" s="1"/>
  <c r="I188" i="13"/>
  <c r="H188" i="13"/>
  <c r="G188" i="13"/>
  <c r="F188" i="13"/>
  <c r="E188" i="13"/>
  <c r="D188" i="13"/>
  <c r="C188" i="13"/>
  <c r="B188" i="13"/>
  <c r="B187" i="13" s="1"/>
  <c r="S187" i="13"/>
  <c r="K187" i="13"/>
  <c r="C187" i="13"/>
  <c r="W184" i="13"/>
  <c r="V184" i="13"/>
  <c r="U184" i="13"/>
  <c r="T184" i="13"/>
  <c r="S184" i="13"/>
  <c r="R184" i="13"/>
  <c r="Q184" i="13"/>
  <c r="P184" i="13"/>
  <c r="O184" i="13"/>
  <c r="N184" i="13"/>
  <c r="M184" i="13"/>
  <c r="L184" i="13"/>
  <c r="K184" i="13"/>
  <c r="J184" i="13"/>
  <c r="I184" i="13"/>
  <c r="H184" i="13"/>
  <c r="G184" i="13"/>
  <c r="F184" i="13"/>
  <c r="E184" i="13"/>
  <c r="D184" i="13"/>
  <c r="C184" i="13"/>
  <c r="B184" i="13"/>
  <c r="W183" i="13"/>
  <c r="V183" i="13"/>
  <c r="U183" i="13"/>
  <c r="T183" i="13"/>
  <c r="S183" i="13"/>
  <c r="R183" i="13"/>
  <c r="Q183" i="13"/>
  <c r="P183" i="13"/>
  <c r="O183" i="13"/>
  <c r="N183" i="13"/>
  <c r="M183" i="13"/>
  <c r="L183" i="13"/>
  <c r="K183" i="13"/>
  <c r="J183" i="13"/>
  <c r="I183" i="13"/>
  <c r="H183" i="13"/>
  <c r="G183" i="13"/>
  <c r="F183" i="13"/>
  <c r="E183" i="13"/>
  <c r="D183" i="13"/>
  <c r="C183" i="13"/>
  <c r="B183" i="13"/>
  <c r="W182" i="13"/>
  <c r="V182" i="13"/>
  <c r="U182" i="13"/>
  <c r="T182" i="13"/>
  <c r="S182" i="13"/>
  <c r="R182" i="13"/>
  <c r="Q182" i="13"/>
  <c r="P182" i="13"/>
  <c r="O182" i="13"/>
  <c r="N182" i="13"/>
  <c r="M182" i="13"/>
  <c r="L182" i="13"/>
  <c r="K182" i="13"/>
  <c r="J182" i="13"/>
  <c r="I182" i="13"/>
  <c r="H182" i="13"/>
  <c r="G182" i="13"/>
  <c r="F182" i="13"/>
  <c r="E182" i="13"/>
  <c r="D182" i="13"/>
  <c r="C182" i="13"/>
  <c r="B182" i="13"/>
  <c r="V181" i="13"/>
  <c r="U181" i="13"/>
  <c r="S181" i="13"/>
  <c r="K181" i="13"/>
  <c r="C181" i="13"/>
  <c r="W180" i="13"/>
  <c r="V180" i="13"/>
  <c r="U180" i="13"/>
  <c r="T180" i="13"/>
  <c r="S180" i="13"/>
  <c r="R180" i="13"/>
  <c r="Q180" i="13"/>
  <c r="P180" i="13"/>
  <c r="O180" i="13"/>
  <c r="N180" i="13"/>
  <c r="M180" i="13"/>
  <c r="L180" i="13"/>
  <c r="K180" i="13"/>
  <c r="J180" i="13"/>
  <c r="I180" i="13"/>
  <c r="H180" i="13"/>
  <c r="G180" i="13"/>
  <c r="F180" i="13"/>
  <c r="E180" i="13"/>
  <c r="D180" i="13"/>
  <c r="C180" i="13"/>
  <c r="B180" i="13"/>
  <c r="W179" i="13"/>
  <c r="V179" i="13"/>
  <c r="U179" i="13"/>
  <c r="T179" i="13"/>
  <c r="S179" i="13"/>
  <c r="R179" i="13"/>
  <c r="Q179" i="13"/>
  <c r="P179" i="13"/>
  <c r="O179" i="13"/>
  <c r="N179" i="13"/>
  <c r="M179" i="13"/>
  <c r="L179" i="13"/>
  <c r="K179" i="13"/>
  <c r="J179" i="13"/>
  <c r="I179" i="13"/>
  <c r="H179" i="13"/>
  <c r="G179" i="13"/>
  <c r="F179" i="13"/>
  <c r="E179" i="13"/>
  <c r="D179" i="13"/>
  <c r="C179" i="13"/>
  <c r="B179" i="13"/>
  <c r="W178" i="13"/>
  <c r="V178" i="13"/>
  <c r="U178" i="13"/>
  <c r="T178" i="13"/>
  <c r="S178" i="13"/>
  <c r="R178" i="13"/>
  <c r="Q178" i="13"/>
  <c r="P178" i="13"/>
  <c r="O178" i="13"/>
  <c r="N178" i="13"/>
  <c r="M178" i="13"/>
  <c r="L178" i="13"/>
  <c r="K178" i="13"/>
  <c r="J178" i="13"/>
  <c r="I178" i="13"/>
  <c r="H178" i="13"/>
  <c r="G178" i="13"/>
  <c r="F178" i="13"/>
  <c r="E178" i="13"/>
  <c r="D178" i="13"/>
  <c r="C178" i="13"/>
  <c r="B178" i="13"/>
  <c r="W177" i="13"/>
  <c r="V177" i="13"/>
  <c r="U177" i="13"/>
  <c r="T177" i="13"/>
  <c r="S177" i="13"/>
  <c r="R177" i="13"/>
  <c r="Q177" i="13"/>
  <c r="P177" i="13"/>
  <c r="O177" i="13"/>
  <c r="N177" i="13"/>
  <c r="M177" i="13"/>
  <c r="L177" i="13"/>
  <c r="K177" i="13"/>
  <c r="J177" i="13"/>
  <c r="I177" i="13"/>
  <c r="H177" i="13"/>
  <c r="G177" i="13"/>
  <c r="F177" i="13"/>
  <c r="E177" i="13"/>
  <c r="D177" i="13"/>
  <c r="C177" i="13"/>
  <c r="B177" i="13"/>
  <c r="W176" i="13"/>
  <c r="W171" i="13" s="1"/>
  <c r="V176" i="13"/>
  <c r="U176" i="13"/>
  <c r="T176" i="13"/>
  <c r="S176" i="13"/>
  <c r="R176" i="13"/>
  <c r="Q176" i="13"/>
  <c r="P176" i="13"/>
  <c r="O176" i="13"/>
  <c r="N176" i="13"/>
  <c r="M176" i="13"/>
  <c r="L176" i="13"/>
  <c r="K176" i="13"/>
  <c r="J176" i="13"/>
  <c r="I176" i="13"/>
  <c r="H176" i="13"/>
  <c r="G176" i="13"/>
  <c r="F176" i="13"/>
  <c r="E176" i="13"/>
  <c r="D176" i="13"/>
  <c r="C176" i="13"/>
  <c r="B176" i="13"/>
  <c r="W175" i="13"/>
  <c r="V175" i="13"/>
  <c r="U175" i="13"/>
  <c r="T175" i="13"/>
  <c r="S175" i="13"/>
  <c r="R175" i="13"/>
  <c r="Q175" i="13"/>
  <c r="P175" i="13"/>
  <c r="O175" i="13"/>
  <c r="N175" i="13"/>
  <c r="M175" i="13"/>
  <c r="L175" i="13"/>
  <c r="K175" i="13"/>
  <c r="J175" i="13"/>
  <c r="I175" i="13"/>
  <c r="H175" i="13"/>
  <c r="G175" i="13"/>
  <c r="F175" i="13"/>
  <c r="E175" i="13"/>
  <c r="D175" i="13"/>
  <c r="C175" i="13"/>
  <c r="B175" i="13"/>
  <c r="W174" i="13"/>
  <c r="V174" i="13"/>
  <c r="U174" i="13"/>
  <c r="T174" i="13"/>
  <c r="S174" i="13"/>
  <c r="R174" i="13"/>
  <c r="Q174" i="13"/>
  <c r="P174" i="13"/>
  <c r="O174" i="13"/>
  <c r="N174" i="13"/>
  <c r="M174" i="13"/>
  <c r="L174" i="13"/>
  <c r="K174" i="13"/>
  <c r="J174" i="13"/>
  <c r="I174" i="13"/>
  <c r="H174" i="13"/>
  <c r="G174" i="13"/>
  <c r="F174" i="13"/>
  <c r="E174" i="13"/>
  <c r="D174" i="13"/>
  <c r="C174" i="13"/>
  <c r="B174" i="13"/>
  <c r="W173" i="13"/>
  <c r="V173" i="13"/>
  <c r="U173" i="13"/>
  <c r="T173" i="13"/>
  <c r="S173" i="13"/>
  <c r="R173" i="13"/>
  <c r="Q173" i="13"/>
  <c r="P173" i="13"/>
  <c r="O173" i="13"/>
  <c r="N173" i="13"/>
  <c r="M173" i="13"/>
  <c r="L173" i="13"/>
  <c r="K173" i="13"/>
  <c r="J173" i="13"/>
  <c r="I173" i="13"/>
  <c r="H173" i="13"/>
  <c r="G173" i="13"/>
  <c r="F173" i="13"/>
  <c r="E173" i="13"/>
  <c r="D173" i="13"/>
  <c r="C173" i="13"/>
  <c r="B173" i="13"/>
  <c r="W172" i="13"/>
  <c r="V172" i="13"/>
  <c r="V171" i="13" s="1"/>
  <c r="U172" i="13"/>
  <c r="T172" i="13"/>
  <c r="S172" i="13"/>
  <c r="R172" i="13"/>
  <c r="Q172" i="13"/>
  <c r="P172" i="13"/>
  <c r="O172" i="13"/>
  <c r="N172" i="13"/>
  <c r="M172" i="13"/>
  <c r="L172" i="13"/>
  <c r="K172" i="13"/>
  <c r="J172" i="13"/>
  <c r="I172" i="13"/>
  <c r="H172" i="13"/>
  <c r="G172" i="13"/>
  <c r="F172" i="13"/>
  <c r="F171" i="13" s="1"/>
  <c r="E172" i="13"/>
  <c r="D172" i="13"/>
  <c r="C172" i="13"/>
  <c r="B172" i="13"/>
  <c r="N171" i="13"/>
  <c r="W169" i="13"/>
  <c r="V169" i="13"/>
  <c r="U169" i="13"/>
  <c r="T169" i="13"/>
  <c r="S169" i="13"/>
  <c r="R169" i="13"/>
  <c r="Q169" i="13"/>
  <c r="P169" i="13"/>
  <c r="O169" i="13"/>
  <c r="N169" i="13"/>
  <c r="M169" i="13"/>
  <c r="L169" i="13"/>
  <c r="K169" i="13"/>
  <c r="J169" i="13"/>
  <c r="I169" i="13"/>
  <c r="H169" i="13"/>
  <c r="G169" i="13"/>
  <c r="F169" i="13"/>
  <c r="E169" i="13"/>
  <c r="D169" i="13"/>
  <c r="C169" i="13"/>
  <c r="B169" i="13"/>
  <c r="W168" i="13"/>
  <c r="V168" i="13"/>
  <c r="U168" i="13"/>
  <c r="T168" i="13"/>
  <c r="S168" i="13"/>
  <c r="R168" i="13"/>
  <c r="Q168" i="13"/>
  <c r="P168" i="13"/>
  <c r="O168" i="13"/>
  <c r="N168" i="13"/>
  <c r="M168" i="13"/>
  <c r="L168" i="13"/>
  <c r="K168" i="13"/>
  <c r="J168" i="13"/>
  <c r="I168" i="13"/>
  <c r="H168" i="13"/>
  <c r="G168" i="13"/>
  <c r="F168" i="13"/>
  <c r="E168" i="13"/>
  <c r="D168" i="13"/>
  <c r="C168" i="13"/>
  <c r="B168" i="13"/>
  <c r="W167" i="13"/>
  <c r="V167" i="13"/>
  <c r="U167" i="13"/>
  <c r="T167" i="13"/>
  <c r="S167" i="13"/>
  <c r="R167" i="13"/>
  <c r="Q167" i="13"/>
  <c r="P167" i="13"/>
  <c r="O167" i="13"/>
  <c r="N167" i="13"/>
  <c r="M167" i="13"/>
  <c r="L167" i="13"/>
  <c r="K167" i="13"/>
  <c r="J167" i="13"/>
  <c r="I167" i="13"/>
  <c r="H167" i="13"/>
  <c r="G167" i="13"/>
  <c r="F167" i="13"/>
  <c r="E167" i="13"/>
  <c r="D167" i="13"/>
  <c r="C167" i="13"/>
  <c r="B167" i="13"/>
  <c r="W166" i="13"/>
  <c r="V166" i="13"/>
  <c r="V162" i="13" s="1"/>
  <c r="U166" i="13"/>
  <c r="T166" i="13"/>
  <c r="S166" i="13"/>
  <c r="R166" i="13"/>
  <c r="Q166" i="13"/>
  <c r="P166" i="13"/>
  <c r="O166" i="13"/>
  <c r="N166" i="13"/>
  <c r="M166" i="13"/>
  <c r="L166" i="13"/>
  <c r="K166" i="13"/>
  <c r="J166" i="13"/>
  <c r="I166" i="13"/>
  <c r="H166" i="13"/>
  <c r="G166" i="13"/>
  <c r="G162" i="13" s="1"/>
  <c r="F166" i="13"/>
  <c r="E166" i="13"/>
  <c r="D166" i="13"/>
  <c r="C166" i="13"/>
  <c r="B166" i="13"/>
  <c r="W165" i="13"/>
  <c r="V165" i="13"/>
  <c r="U165" i="13"/>
  <c r="T165" i="13"/>
  <c r="S165" i="13"/>
  <c r="R165" i="13"/>
  <c r="Q165" i="13"/>
  <c r="P165" i="13"/>
  <c r="O165" i="13"/>
  <c r="N165" i="13"/>
  <c r="M165" i="13"/>
  <c r="L165" i="13"/>
  <c r="K165" i="13"/>
  <c r="J165" i="13"/>
  <c r="I165" i="13"/>
  <c r="H165" i="13"/>
  <c r="G165" i="13"/>
  <c r="F165" i="13"/>
  <c r="E165" i="13"/>
  <c r="E162" i="13" s="1"/>
  <c r="D165" i="13"/>
  <c r="C165" i="13"/>
  <c r="B165" i="13"/>
  <c r="W164" i="13"/>
  <c r="V164" i="13"/>
  <c r="U164" i="13"/>
  <c r="T164" i="13"/>
  <c r="S164" i="13"/>
  <c r="R164" i="13"/>
  <c r="Q164" i="13"/>
  <c r="P164" i="13"/>
  <c r="O164" i="13"/>
  <c r="N164" i="13"/>
  <c r="M164" i="13"/>
  <c r="L164" i="13"/>
  <c r="K164" i="13"/>
  <c r="J164" i="13"/>
  <c r="I164" i="13"/>
  <c r="H164" i="13"/>
  <c r="G164" i="13"/>
  <c r="F164" i="13"/>
  <c r="E164" i="13"/>
  <c r="D164" i="13"/>
  <c r="C164" i="13"/>
  <c r="B164" i="13"/>
  <c r="B162" i="13" s="1"/>
  <c r="W163" i="13"/>
  <c r="W162" i="13" s="1"/>
  <c r="V163" i="13"/>
  <c r="U163" i="13"/>
  <c r="T163" i="13"/>
  <c r="S163" i="13"/>
  <c r="R163" i="13"/>
  <c r="Q163" i="13"/>
  <c r="Q162" i="13" s="1"/>
  <c r="P163" i="13"/>
  <c r="O163" i="13"/>
  <c r="N163" i="13"/>
  <c r="M163" i="13"/>
  <c r="L163" i="13"/>
  <c r="K163" i="13"/>
  <c r="J163" i="13"/>
  <c r="I163" i="13"/>
  <c r="H163" i="13"/>
  <c r="G163" i="13"/>
  <c r="F163" i="13"/>
  <c r="E163" i="13"/>
  <c r="D163" i="13"/>
  <c r="C163" i="13"/>
  <c r="B163" i="13"/>
  <c r="N162" i="13"/>
  <c r="W141" i="13"/>
  <c r="W216" i="13" s="1"/>
  <c r="V141" i="13"/>
  <c r="V216" i="13" s="1"/>
  <c r="U141" i="13"/>
  <c r="T141" i="13"/>
  <c r="S141" i="13"/>
  <c r="S261" i="13" s="1"/>
  <c r="R141" i="13"/>
  <c r="R261" i="13" s="1"/>
  <c r="Q141" i="13"/>
  <c r="Q261" i="13" s="1"/>
  <c r="P141" i="13"/>
  <c r="P216" i="13" s="1"/>
  <c r="O141" i="13"/>
  <c r="O216" i="13" s="1"/>
  <c r="N141" i="13"/>
  <c r="N216" i="13" s="1"/>
  <c r="M141" i="13"/>
  <c r="L141" i="13"/>
  <c r="K141" i="13"/>
  <c r="K261" i="13" s="1"/>
  <c r="J141" i="13"/>
  <c r="J261" i="13" s="1"/>
  <c r="I141" i="13"/>
  <c r="I261" i="13" s="1"/>
  <c r="H141" i="13"/>
  <c r="H216" i="13" s="1"/>
  <c r="G141" i="13"/>
  <c r="G216" i="13" s="1"/>
  <c r="F141" i="13"/>
  <c r="F216" i="13" s="1"/>
  <c r="E141" i="13"/>
  <c r="D141" i="13"/>
  <c r="C141" i="13"/>
  <c r="C261" i="13" s="1"/>
  <c r="B141" i="13"/>
  <c r="B261" i="13" s="1"/>
  <c r="W97" i="13"/>
  <c r="W199" i="13" s="1"/>
  <c r="V97" i="13"/>
  <c r="V199" i="13" s="1"/>
  <c r="U97" i="13"/>
  <c r="U199" i="13" s="1"/>
  <c r="T97" i="13"/>
  <c r="T199" i="13" s="1"/>
  <c r="S97" i="13"/>
  <c r="S251" i="13" s="1"/>
  <c r="R97" i="13"/>
  <c r="Q97" i="13"/>
  <c r="Q251" i="13" s="1"/>
  <c r="P97" i="13"/>
  <c r="P199" i="13" s="1"/>
  <c r="O97" i="13"/>
  <c r="O199" i="13" s="1"/>
  <c r="N97" i="13"/>
  <c r="N199" i="13" s="1"/>
  <c r="M97" i="13"/>
  <c r="M199" i="13" s="1"/>
  <c r="L97" i="13"/>
  <c r="L199" i="13" s="1"/>
  <c r="K97" i="13"/>
  <c r="K251" i="13" s="1"/>
  <c r="J97" i="13"/>
  <c r="I97" i="13"/>
  <c r="I251" i="13" s="1"/>
  <c r="H97" i="13"/>
  <c r="H199" i="13" s="1"/>
  <c r="G97" i="13"/>
  <c r="G199" i="13" s="1"/>
  <c r="F97" i="13"/>
  <c r="F199" i="13" s="1"/>
  <c r="E97" i="13"/>
  <c r="E199" i="13" s="1"/>
  <c r="D97" i="13"/>
  <c r="D199" i="13" s="1"/>
  <c r="C97" i="13"/>
  <c r="C251" i="13" s="1"/>
  <c r="B97" i="13"/>
  <c r="W53" i="13"/>
  <c r="W241" i="13" s="1"/>
  <c r="V53" i="13"/>
  <c r="V241" i="13" s="1"/>
  <c r="U53" i="13"/>
  <c r="U241" i="13" s="1"/>
  <c r="T53" i="13"/>
  <c r="T241" i="13" s="1"/>
  <c r="S53" i="13"/>
  <c r="S241" i="13" s="1"/>
  <c r="R53" i="13"/>
  <c r="R241" i="13" s="1"/>
  <c r="Q53" i="13"/>
  <c r="P53" i="13"/>
  <c r="O53" i="13"/>
  <c r="O241" i="13" s="1"/>
  <c r="N53" i="13"/>
  <c r="N241" i="13" s="1"/>
  <c r="M53" i="13"/>
  <c r="M241" i="13" s="1"/>
  <c r="L53" i="13"/>
  <c r="L241" i="13" s="1"/>
  <c r="K53" i="13"/>
  <c r="K241" i="13" s="1"/>
  <c r="J53" i="13"/>
  <c r="J241" i="13" s="1"/>
  <c r="I53" i="13"/>
  <c r="H53" i="13"/>
  <c r="G53" i="13"/>
  <c r="G241" i="13" s="1"/>
  <c r="F53" i="13"/>
  <c r="F241" i="13" s="1"/>
  <c r="E53" i="13"/>
  <c r="E241" i="13" s="1"/>
  <c r="D53" i="13"/>
  <c r="D241" i="13" s="1"/>
  <c r="C53" i="13"/>
  <c r="B53" i="13"/>
  <c r="B241" i="13" s="1"/>
  <c r="A1" i="13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B95" i="12"/>
  <c r="W94" i="12"/>
  <c r="V94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U92" i="12"/>
  <c r="T92" i="12"/>
  <c r="I92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B91" i="12"/>
  <c r="B89" i="12"/>
  <c r="O88" i="12"/>
  <c r="Q87" i="12"/>
  <c r="N87" i="12"/>
  <c r="D85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L78" i="12"/>
  <c r="L107" i="4" s="1"/>
  <c r="K78" i="12"/>
  <c r="K107" i="4" s="1"/>
  <c r="H78" i="12"/>
  <c r="H107" i="4" s="1"/>
  <c r="D78" i="12"/>
  <c r="D107" i="4" s="1"/>
  <c r="C78" i="12"/>
  <c r="C107" i="4" s="1"/>
  <c r="W77" i="12"/>
  <c r="W106" i="4" s="1"/>
  <c r="V77" i="12"/>
  <c r="V106" i="4" s="1"/>
  <c r="U77" i="12"/>
  <c r="U106" i="4" s="1"/>
  <c r="T77" i="12"/>
  <c r="T106" i="4" s="1"/>
  <c r="S77" i="12"/>
  <c r="S106" i="4" s="1"/>
  <c r="R77" i="12"/>
  <c r="Q77" i="12"/>
  <c r="Q106" i="4" s="1"/>
  <c r="P77" i="12"/>
  <c r="P106" i="4" s="1"/>
  <c r="O77" i="12"/>
  <c r="N77" i="12"/>
  <c r="M77" i="12"/>
  <c r="L77" i="12"/>
  <c r="K77" i="12"/>
  <c r="J77" i="12"/>
  <c r="I77" i="12"/>
  <c r="H77" i="12"/>
  <c r="G77" i="12"/>
  <c r="F77" i="12"/>
  <c r="F106" i="4" s="1"/>
  <c r="E77" i="12"/>
  <c r="D77" i="12"/>
  <c r="C77" i="12"/>
  <c r="B77" i="12"/>
  <c r="B106" i="4" s="1"/>
  <c r="M76" i="12"/>
  <c r="M105" i="4" s="1"/>
  <c r="J76" i="12"/>
  <c r="J105" i="4" s="1"/>
  <c r="F76" i="12"/>
  <c r="F105" i="4" s="1"/>
  <c r="E76" i="12"/>
  <c r="E105" i="4" s="1"/>
  <c r="B76" i="12"/>
  <c r="B75" i="12" s="1"/>
  <c r="B104" i="4" s="1"/>
  <c r="W74" i="12"/>
  <c r="V74" i="12"/>
  <c r="U74" i="12"/>
  <c r="T74" i="12"/>
  <c r="S74" i="12"/>
  <c r="R74" i="12"/>
  <c r="Q74" i="12"/>
  <c r="P74" i="12"/>
  <c r="O74" i="12"/>
  <c r="N74" i="12"/>
  <c r="M74" i="12"/>
  <c r="L74" i="12"/>
  <c r="L103" i="4" s="1"/>
  <c r="K74" i="12"/>
  <c r="K103" i="4" s="1"/>
  <c r="J74" i="12"/>
  <c r="I74" i="12"/>
  <c r="H74" i="12"/>
  <c r="G74" i="12"/>
  <c r="F74" i="12"/>
  <c r="E74" i="12"/>
  <c r="D74" i="12"/>
  <c r="C74" i="12"/>
  <c r="B74" i="12"/>
  <c r="B103" i="4" s="1"/>
  <c r="W72" i="12"/>
  <c r="W40" i="7" s="1"/>
  <c r="V72" i="12"/>
  <c r="V40" i="7" s="1"/>
  <c r="U72" i="12"/>
  <c r="U40" i="7" s="1"/>
  <c r="T72" i="12"/>
  <c r="T40" i="7" s="1"/>
  <c r="S72" i="12"/>
  <c r="S40" i="7" s="1"/>
  <c r="R72" i="12"/>
  <c r="R40" i="7" s="1"/>
  <c r="Q72" i="12"/>
  <c r="P72" i="12"/>
  <c r="O72" i="12"/>
  <c r="N72" i="12"/>
  <c r="M72" i="12"/>
  <c r="L72" i="12"/>
  <c r="K72" i="12"/>
  <c r="J72" i="12"/>
  <c r="J40" i="7" s="1"/>
  <c r="I72" i="12"/>
  <c r="I40" i="7" s="1"/>
  <c r="H72" i="12"/>
  <c r="G72" i="12"/>
  <c r="F72" i="12"/>
  <c r="F40" i="7" s="1"/>
  <c r="E72" i="12"/>
  <c r="D72" i="12"/>
  <c r="C72" i="12"/>
  <c r="B72" i="12"/>
  <c r="W68" i="12"/>
  <c r="W89" i="12" s="1"/>
  <c r="V68" i="12"/>
  <c r="V60" i="4" s="1"/>
  <c r="U68" i="12"/>
  <c r="U60" i="4" s="1"/>
  <c r="U133" i="4" s="1"/>
  <c r="T68" i="12"/>
  <c r="T89" i="12" s="1"/>
  <c r="S68" i="12"/>
  <c r="S60" i="4" s="1"/>
  <c r="R68" i="12"/>
  <c r="R89" i="12" s="1"/>
  <c r="Q68" i="12"/>
  <c r="Q89" i="12" s="1"/>
  <c r="P68" i="12"/>
  <c r="P89" i="12" s="1"/>
  <c r="O68" i="12"/>
  <c r="O89" i="12" s="1"/>
  <c r="N68" i="12"/>
  <c r="M68" i="12"/>
  <c r="M89" i="12" s="1"/>
  <c r="L68" i="12"/>
  <c r="K68" i="12"/>
  <c r="K60" i="4" s="1"/>
  <c r="J68" i="12"/>
  <c r="J89" i="12" s="1"/>
  <c r="I68" i="12"/>
  <c r="I89" i="12" s="1"/>
  <c r="H68" i="12"/>
  <c r="H89" i="12" s="1"/>
  <c r="G68" i="12"/>
  <c r="G89" i="12" s="1"/>
  <c r="F68" i="12"/>
  <c r="F60" i="4" s="1"/>
  <c r="E68" i="12"/>
  <c r="E89" i="12" s="1"/>
  <c r="D68" i="12"/>
  <c r="C68" i="12"/>
  <c r="B68" i="12"/>
  <c r="W67" i="12"/>
  <c r="V67" i="12"/>
  <c r="U67" i="12"/>
  <c r="U88" i="12" s="1"/>
  <c r="T67" i="12"/>
  <c r="S67" i="12"/>
  <c r="S59" i="4" s="1"/>
  <c r="R67" i="12"/>
  <c r="R88" i="12" s="1"/>
  <c r="Q67" i="12"/>
  <c r="Q59" i="4" s="1"/>
  <c r="P67" i="12"/>
  <c r="P59" i="4" s="1"/>
  <c r="O67" i="12"/>
  <c r="O59" i="4" s="1"/>
  <c r="N67" i="12"/>
  <c r="N88" i="12" s="1"/>
  <c r="M67" i="12"/>
  <c r="M88" i="12" s="1"/>
  <c r="L67" i="12"/>
  <c r="L59" i="4" s="1"/>
  <c r="K67" i="12"/>
  <c r="K59" i="4" s="1"/>
  <c r="J67" i="12"/>
  <c r="J88" i="12" s="1"/>
  <c r="I67" i="12"/>
  <c r="I59" i="4" s="1"/>
  <c r="H67" i="12"/>
  <c r="H100" i="12" s="1"/>
  <c r="H161" i="4" s="1"/>
  <c r="G67" i="12"/>
  <c r="G100" i="12" s="1"/>
  <c r="G161" i="4" s="1"/>
  <c r="F67" i="12"/>
  <c r="F59" i="4" s="1"/>
  <c r="E67" i="12"/>
  <c r="E88" i="12" s="1"/>
  <c r="D67" i="12"/>
  <c r="C67" i="12"/>
  <c r="B67" i="12"/>
  <c r="W66" i="12"/>
  <c r="W58" i="4" s="1"/>
  <c r="V66" i="12"/>
  <c r="V87" i="12" s="1"/>
  <c r="U66" i="12"/>
  <c r="T66" i="12"/>
  <c r="T87" i="12" s="1"/>
  <c r="S66" i="12"/>
  <c r="R66" i="12"/>
  <c r="Q66" i="12"/>
  <c r="P66" i="12"/>
  <c r="P58" i="4" s="1"/>
  <c r="O66" i="12"/>
  <c r="N66" i="12"/>
  <c r="M66" i="12"/>
  <c r="M58" i="4" s="1"/>
  <c r="L66" i="12"/>
  <c r="L87" i="12" s="1"/>
  <c r="K66" i="12"/>
  <c r="J66" i="12"/>
  <c r="J58" i="4" s="1"/>
  <c r="I66" i="12"/>
  <c r="I58" i="4" s="1"/>
  <c r="H66" i="12"/>
  <c r="H87" i="12" s="1"/>
  <c r="G66" i="12"/>
  <c r="F66" i="12"/>
  <c r="F87" i="12" s="1"/>
  <c r="E66" i="12"/>
  <c r="E87" i="12" s="1"/>
  <c r="D66" i="12"/>
  <c r="D87" i="12" s="1"/>
  <c r="C66" i="12"/>
  <c r="B66" i="12"/>
  <c r="B65" i="12" s="1"/>
  <c r="B57" i="4" s="1"/>
  <c r="U65" i="12"/>
  <c r="M65" i="12"/>
  <c r="M63" i="12" s="1"/>
  <c r="M55" i="4" s="1"/>
  <c r="W64" i="12"/>
  <c r="W56" i="4" s="1"/>
  <c r="V64" i="12"/>
  <c r="U64" i="12"/>
  <c r="U97" i="12" s="1"/>
  <c r="U158" i="4" s="1"/>
  <c r="T64" i="12"/>
  <c r="T97" i="12" s="1"/>
  <c r="T158" i="4" s="1"/>
  <c r="S64" i="12"/>
  <c r="S56" i="4" s="1"/>
  <c r="R64" i="12"/>
  <c r="R85" i="12" s="1"/>
  <c r="Q64" i="12"/>
  <c r="Q85" i="12" s="1"/>
  <c r="P64" i="12"/>
  <c r="O64" i="12"/>
  <c r="O56" i="4" s="1"/>
  <c r="N64" i="12"/>
  <c r="N56" i="4" s="1"/>
  <c r="N131" i="4" s="1"/>
  <c r="M64" i="12"/>
  <c r="M97" i="12" s="1"/>
  <c r="M158" i="4" s="1"/>
  <c r="L64" i="12"/>
  <c r="L85" i="12" s="1"/>
  <c r="K64" i="12"/>
  <c r="K56" i="4" s="1"/>
  <c r="K131" i="4" s="1"/>
  <c r="J64" i="12"/>
  <c r="J85" i="12" s="1"/>
  <c r="I64" i="12"/>
  <c r="I97" i="12" s="1"/>
  <c r="I158" i="4" s="1"/>
  <c r="H64" i="12"/>
  <c r="G64" i="12"/>
  <c r="F64" i="12"/>
  <c r="E64" i="12"/>
  <c r="E97" i="12" s="1"/>
  <c r="E158" i="4" s="1"/>
  <c r="D64" i="12"/>
  <c r="C64" i="12"/>
  <c r="B64" i="12"/>
  <c r="B85" i="12" s="1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W38" i="12"/>
  <c r="W37" i="12" s="1"/>
  <c r="V38" i="12"/>
  <c r="V37" i="12" s="1"/>
  <c r="U38" i="12"/>
  <c r="U37" i="12" s="1"/>
  <c r="T38" i="12"/>
  <c r="T37" i="12" s="1"/>
  <c r="S38" i="12"/>
  <c r="R38" i="12"/>
  <c r="Q38" i="12"/>
  <c r="Q37" i="12" s="1"/>
  <c r="P38" i="12"/>
  <c r="P37" i="12" s="1"/>
  <c r="O38" i="12"/>
  <c r="N38" i="12"/>
  <c r="N37" i="12" s="1"/>
  <c r="M38" i="12"/>
  <c r="M37" i="12" s="1"/>
  <c r="L38" i="12"/>
  <c r="L37" i="12" s="1"/>
  <c r="K38" i="12"/>
  <c r="J38" i="12"/>
  <c r="I38" i="12"/>
  <c r="H38" i="12"/>
  <c r="H37" i="12" s="1"/>
  <c r="G38" i="12"/>
  <c r="G37" i="12" s="1"/>
  <c r="F38" i="12"/>
  <c r="E38" i="12"/>
  <c r="D38" i="12"/>
  <c r="C38" i="12"/>
  <c r="B38" i="12"/>
  <c r="O37" i="12"/>
  <c r="F37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W33" i="12"/>
  <c r="V33" i="12"/>
  <c r="U33" i="12"/>
  <c r="T33" i="12"/>
  <c r="S33" i="12"/>
  <c r="R33" i="12"/>
  <c r="Q33" i="12"/>
  <c r="P33" i="12"/>
  <c r="O33" i="12"/>
  <c r="N33" i="12"/>
  <c r="N31" i="12" s="1"/>
  <c r="M33" i="12"/>
  <c r="L33" i="12"/>
  <c r="K33" i="12"/>
  <c r="K31" i="12" s="1"/>
  <c r="J33" i="12"/>
  <c r="J31" i="12" s="1"/>
  <c r="I33" i="12"/>
  <c r="H33" i="12"/>
  <c r="G33" i="12"/>
  <c r="F33" i="12"/>
  <c r="F31" i="12" s="1"/>
  <c r="E33" i="12"/>
  <c r="D33" i="12"/>
  <c r="C33" i="12"/>
  <c r="W32" i="12"/>
  <c r="W31" i="12" s="1"/>
  <c r="V32" i="12"/>
  <c r="U32" i="12"/>
  <c r="U31" i="12" s="1"/>
  <c r="T32" i="12"/>
  <c r="S32" i="12"/>
  <c r="R32" i="12"/>
  <c r="Q32" i="12"/>
  <c r="Q31" i="12" s="1"/>
  <c r="P32" i="12"/>
  <c r="O32" i="12"/>
  <c r="N32" i="12"/>
  <c r="M32" i="12"/>
  <c r="M31" i="12" s="1"/>
  <c r="L32" i="12"/>
  <c r="K32" i="12"/>
  <c r="J32" i="12"/>
  <c r="I32" i="12"/>
  <c r="H32" i="12"/>
  <c r="G32" i="12"/>
  <c r="G31" i="12" s="1"/>
  <c r="F32" i="12"/>
  <c r="E32" i="12"/>
  <c r="D32" i="12"/>
  <c r="C32" i="12"/>
  <c r="C31" i="12" s="1"/>
  <c r="V31" i="12"/>
  <c r="S31" i="12"/>
  <c r="R31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W12" i="12"/>
  <c r="W92" i="12" s="1"/>
  <c r="V12" i="12"/>
  <c r="V92" i="12" s="1"/>
  <c r="U12" i="12"/>
  <c r="T12" i="12"/>
  <c r="S12" i="12"/>
  <c r="S92" i="12" s="1"/>
  <c r="R12" i="12"/>
  <c r="R92" i="12" s="1"/>
  <c r="Q12" i="12"/>
  <c r="Q92" i="12" s="1"/>
  <c r="P12" i="12"/>
  <c r="P92" i="12" s="1"/>
  <c r="O12" i="12"/>
  <c r="O92" i="12" s="1"/>
  <c r="N12" i="12"/>
  <c r="N92" i="12" s="1"/>
  <c r="M12" i="12"/>
  <c r="M92" i="12" s="1"/>
  <c r="L12" i="12"/>
  <c r="L92" i="12" s="1"/>
  <c r="K12" i="12"/>
  <c r="K92" i="12" s="1"/>
  <c r="J12" i="12"/>
  <c r="J92" i="12" s="1"/>
  <c r="I12" i="12"/>
  <c r="H12" i="12"/>
  <c r="H92" i="12" s="1"/>
  <c r="G12" i="12"/>
  <c r="G92" i="12" s="1"/>
  <c r="F12" i="12"/>
  <c r="F92" i="12" s="1"/>
  <c r="E12" i="12"/>
  <c r="E92" i="12" s="1"/>
  <c r="D12" i="12"/>
  <c r="D92" i="12" s="1"/>
  <c r="C12" i="12"/>
  <c r="C92" i="12" s="1"/>
  <c r="B12" i="12"/>
  <c r="B92" i="12" s="1"/>
  <c r="W5" i="12"/>
  <c r="V5" i="12"/>
  <c r="V3" i="12" s="1"/>
  <c r="U5" i="12"/>
  <c r="U3" i="12" s="1"/>
  <c r="T5" i="12"/>
  <c r="T3" i="12" s="1"/>
  <c r="S5" i="12"/>
  <c r="R5" i="12"/>
  <c r="Q5" i="12"/>
  <c r="P5" i="12"/>
  <c r="P7" i="4" s="1"/>
  <c r="O5" i="12"/>
  <c r="O82" i="12" s="1"/>
  <c r="N5" i="12"/>
  <c r="M5" i="12"/>
  <c r="M3" i="12" s="1"/>
  <c r="L5" i="12"/>
  <c r="K5" i="12"/>
  <c r="J5" i="12"/>
  <c r="I5" i="12"/>
  <c r="H5" i="12"/>
  <c r="G5" i="12"/>
  <c r="G82" i="12" s="1"/>
  <c r="F5" i="12"/>
  <c r="F82" i="12" s="1"/>
  <c r="E5" i="12"/>
  <c r="E3" i="12" s="1"/>
  <c r="D5" i="12"/>
  <c r="C5" i="12"/>
  <c r="C7" i="4" s="1"/>
  <c r="B5" i="12"/>
  <c r="B82" i="12" s="1"/>
  <c r="W3" i="12"/>
  <c r="S3" i="12"/>
  <c r="S5" i="4" s="1"/>
  <c r="R3" i="12"/>
  <c r="R5" i="4" s="1"/>
  <c r="O3" i="12"/>
  <c r="K3" i="12"/>
  <c r="J3" i="12"/>
  <c r="C3" i="12"/>
  <c r="C5" i="4" s="1"/>
  <c r="A1" i="12"/>
  <c r="W155" i="11"/>
  <c r="V155" i="11"/>
  <c r="U155" i="11"/>
  <c r="T155" i="11"/>
  <c r="S155" i="11"/>
  <c r="R155" i="11"/>
  <c r="Q155" i="11"/>
  <c r="P155" i="11"/>
  <c r="O155" i="11"/>
  <c r="N155" i="11"/>
  <c r="M155" i="11"/>
  <c r="L155" i="11"/>
  <c r="K155" i="11"/>
  <c r="J155" i="11"/>
  <c r="I155" i="11"/>
  <c r="H155" i="11"/>
  <c r="G155" i="11"/>
  <c r="F155" i="11"/>
  <c r="E155" i="11"/>
  <c r="D155" i="11"/>
  <c r="C155" i="11"/>
  <c r="B155" i="11"/>
  <c r="W154" i="11"/>
  <c r="V154" i="11"/>
  <c r="U154" i="11"/>
  <c r="T154" i="11"/>
  <c r="S154" i="11"/>
  <c r="R154" i="11"/>
  <c r="Q154" i="11"/>
  <c r="P154" i="11"/>
  <c r="O154" i="11"/>
  <c r="N154" i="11"/>
  <c r="M154" i="11"/>
  <c r="L154" i="11"/>
  <c r="K154" i="11"/>
  <c r="J154" i="11"/>
  <c r="I154" i="11"/>
  <c r="H154" i="11"/>
  <c r="G154" i="11"/>
  <c r="F154" i="11"/>
  <c r="E154" i="11"/>
  <c r="D154" i="11"/>
  <c r="C154" i="11"/>
  <c r="B154" i="11"/>
  <c r="W153" i="11"/>
  <c r="V153" i="11"/>
  <c r="U153" i="11"/>
  <c r="T153" i="11"/>
  <c r="S153" i="11"/>
  <c r="R153" i="11"/>
  <c r="Q153" i="11"/>
  <c r="P153" i="11"/>
  <c r="O153" i="11"/>
  <c r="N153" i="11"/>
  <c r="M153" i="11"/>
  <c r="L153" i="11"/>
  <c r="K153" i="11"/>
  <c r="J153" i="11"/>
  <c r="I153" i="11"/>
  <c r="H153" i="11"/>
  <c r="G153" i="11"/>
  <c r="F153" i="11"/>
  <c r="E153" i="11"/>
  <c r="D153" i="11"/>
  <c r="C153" i="11"/>
  <c r="B153" i="11"/>
  <c r="W152" i="11"/>
  <c r="V152" i="11"/>
  <c r="U152" i="11"/>
  <c r="T152" i="11"/>
  <c r="S152" i="11"/>
  <c r="R152" i="11"/>
  <c r="Q152" i="11"/>
  <c r="P152" i="11"/>
  <c r="O152" i="11"/>
  <c r="N152" i="11"/>
  <c r="M152" i="11"/>
  <c r="L152" i="11"/>
  <c r="K152" i="11"/>
  <c r="J152" i="11"/>
  <c r="I152" i="11"/>
  <c r="H152" i="11"/>
  <c r="G152" i="11"/>
  <c r="F152" i="11"/>
  <c r="E152" i="11"/>
  <c r="D152" i="11"/>
  <c r="C152" i="11"/>
  <c r="B152" i="11"/>
  <c r="W151" i="11"/>
  <c r="V151" i="11"/>
  <c r="U151" i="11"/>
  <c r="T151" i="11"/>
  <c r="S151" i="11"/>
  <c r="R151" i="11"/>
  <c r="Q151" i="11"/>
  <c r="P151" i="11"/>
  <c r="O151" i="11"/>
  <c r="N151" i="11"/>
  <c r="M151" i="11"/>
  <c r="L151" i="11"/>
  <c r="K151" i="11"/>
  <c r="J151" i="11"/>
  <c r="I151" i="11"/>
  <c r="H151" i="11"/>
  <c r="G151" i="11"/>
  <c r="F151" i="11"/>
  <c r="E151" i="11"/>
  <c r="D151" i="11"/>
  <c r="C151" i="11"/>
  <c r="B151" i="11"/>
  <c r="W150" i="11"/>
  <c r="V150" i="11"/>
  <c r="U150" i="11"/>
  <c r="T150" i="11"/>
  <c r="S150" i="11"/>
  <c r="R150" i="11"/>
  <c r="Q150" i="11"/>
  <c r="P150" i="11"/>
  <c r="O150" i="11"/>
  <c r="N150" i="11"/>
  <c r="M150" i="11"/>
  <c r="L150" i="11"/>
  <c r="K150" i="11"/>
  <c r="J150" i="11"/>
  <c r="I150" i="11"/>
  <c r="H150" i="11"/>
  <c r="G150" i="11"/>
  <c r="F150" i="11"/>
  <c r="E150" i="11"/>
  <c r="D150" i="11"/>
  <c r="C150" i="11"/>
  <c r="B150" i="11"/>
  <c r="W149" i="11"/>
  <c r="V149" i="11"/>
  <c r="U149" i="11"/>
  <c r="T149" i="11"/>
  <c r="S149" i="11"/>
  <c r="R149" i="11"/>
  <c r="Q149" i="11"/>
  <c r="P149" i="11"/>
  <c r="O149" i="11"/>
  <c r="N149" i="11"/>
  <c r="M149" i="11"/>
  <c r="L149" i="11"/>
  <c r="K149" i="11"/>
  <c r="J149" i="11"/>
  <c r="I149" i="11"/>
  <c r="H149" i="11"/>
  <c r="G149" i="11"/>
  <c r="F149" i="11"/>
  <c r="E149" i="11"/>
  <c r="D149" i="11"/>
  <c r="C149" i="11"/>
  <c r="B149" i="11"/>
  <c r="W148" i="11"/>
  <c r="V148" i="11"/>
  <c r="U148" i="11"/>
  <c r="T148" i="11"/>
  <c r="S148" i="11"/>
  <c r="R148" i="11"/>
  <c r="Q148" i="11"/>
  <c r="P148" i="11"/>
  <c r="O148" i="11"/>
  <c r="N148" i="11"/>
  <c r="M148" i="11"/>
  <c r="L148" i="11"/>
  <c r="K148" i="11"/>
  <c r="J148" i="11"/>
  <c r="I148" i="11"/>
  <c r="H148" i="11"/>
  <c r="G148" i="11"/>
  <c r="F148" i="11"/>
  <c r="E148" i="11"/>
  <c r="D148" i="11"/>
  <c r="C148" i="11"/>
  <c r="B148" i="11"/>
  <c r="W144" i="11"/>
  <c r="V144" i="11"/>
  <c r="U144" i="11"/>
  <c r="T144" i="11"/>
  <c r="S144" i="11"/>
  <c r="R144" i="11"/>
  <c r="Q144" i="11"/>
  <c r="P144" i="11"/>
  <c r="O144" i="11"/>
  <c r="N144" i="11"/>
  <c r="M144" i="11"/>
  <c r="L144" i="11"/>
  <c r="K144" i="11"/>
  <c r="J144" i="11"/>
  <c r="I144" i="11"/>
  <c r="H144" i="11"/>
  <c r="G144" i="11"/>
  <c r="F144" i="11"/>
  <c r="E144" i="11"/>
  <c r="D144" i="11"/>
  <c r="C144" i="11"/>
  <c r="B144" i="11"/>
  <c r="W143" i="11"/>
  <c r="V143" i="11"/>
  <c r="U143" i="11"/>
  <c r="T143" i="11"/>
  <c r="S143" i="11"/>
  <c r="R143" i="11"/>
  <c r="Q143" i="11"/>
  <c r="P143" i="11"/>
  <c r="O143" i="11"/>
  <c r="N143" i="11"/>
  <c r="M143" i="11"/>
  <c r="L143" i="11"/>
  <c r="K143" i="11"/>
  <c r="J143" i="11"/>
  <c r="I143" i="11"/>
  <c r="H143" i="11"/>
  <c r="G143" i="11"/>
  <c r="F143" i="11"/>
  <c r="E143" i="11"/>
  <c r="D143" i="11"/>
  <c r="C143" i="11"/>
  <c r="B143" i="11"/>
  <c r="W142" i="11"/>
  <c r="V142" i="11"/>
  <c r="U142" i="11"/>
  <c r="T142" i="11"/>
  <c r="S142" i="11"/>
  <c r="R142" i="11"/>
  <c r="Q142" i="11"/>
  <c r="P142" i="11"/>
  <c r="O142" i="11"/>
  <c r="N142" i="11"/>
  <c r="M142" i="11"/>
  <c r="L142" i="11"/>
  <c r="K142" i="11"/>
  <c r="J142" i="11"/>
  <c r="I142" i="11"/>
  <c r="H142" i="11"/>
  <c r="G142" i="11"/>
  <c r="F142" i="11"/>
  <c r="E142" i="11"/>
  <c r="D142" i="11"/>
  <c r="C142" i="11"/>
  <c r="B142" i="11"/>
  <c r="W141" i="11"/>
  <c r="V141" i="11"/>
  <c r="U141" i="11"/>
  <c r="T141" i="11"/>
  <c r="S141" i="11"/>
  <c r="R141" i="11"/>
  <c r="Q141" i="11"/>
  <c r="P141" i="11"/>
  <c r="O141" i="11"/>
  <c r="N141" i="11"/>
  <c r="M141" i="11"/>
  <c r="L141" i="11"/>
  <c r="K141" i="11"/>
  <c r="J141" i="11"/>
  <c r="I141" i="11"/>
  <c r="H141" i="11"/>
  <c r="G141" i="11"/>
  <c r="F141" i="11"/>
  <c r="E141" i="11"/>
  <c r="D141" i="11"/>
  <c r="C141" i="11"/>
  <c r="B141" i="11"/>
  <c r="W140" i="11"/>
  <c r="V140" i="11"/>
  <c r="U140" i="11"/>
  <c r="T140" i="11"/>
  <c r="S140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F140" i="11"/>
  <c r="E140" i="11"/>
  <c r="D140" i="11"/>
  <c r="C140" i="11"/>
  <c r="B140" i="11"/>
  <c r="W139" i="11"/>
  <c r="V139" i="11"/>
  <c r="U139" i="11"/>
  <c r="T139" i="11"/>
  <c r="S139" i="11"/>
  <c r="R139" i="11"/>
  <c r="Q139" i="11"/>
  <c r="P139" i="11"/>
  <c r="O139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B139" i="11"/>
  <c r="W138" i="11"/>
  <c r="V138" i="11"/>
  <c r="U138" i="11"/>
  <c r="T138" i="11"/>
  <c r="S138" i="11"/>
  <c r="R138" i="11"/>
  <c r="Q138" i="11"/>
  <c r="P138" i="11"/>
  <c r="O138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B138" i="11"/>
  <c r="W137" i="11"/>
  <c r="V137" i="11"/>
  <c r="U137" i="11"/>
  <c r="T137" i="11"/>
  <c r="S137" i="11"/>
  <c r="R137" i="11"/>
  <c r="Q137" i="11"/>
  <c r="P137" i="11"/>
  <c r="O137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B137" i="11"/>
  <c r="W131" i="11"/>
  <c r="V131" i="11"/>
  <c r="U131" i="11"/>
  <c r="T131" i="11"/>
  <c r="S131" i="11"/>
  <c r="R131" i="11"/>
  <c r="Q131" i="11"/>
  <c r="P131" i="11"/>
  <c r="O131" i="11"/>
  <c r="N131" i="11"/>
  <c r="M131" i="11"/>
  <c r="L131" i="11"/>
  <c r="K131" i="11"/>
  <c r="J131" i="11"/>
  <c r="I131" i="11"/>
  <c r="H131" i="11"/>
  <c r="G131" i="11"/>
  <c r="F131" i="11"/>
  <c r="E131" i="11"/>
  <c r="D131" i="11"/>
  <c r="C131" i="11"/>
  <c r="B131" i="11"/>
  <c r="J129" i="11"/>
  <c r="V128" i="11"/>
  <c r="D128" i="11"/>
  <c r="W127" i="11"/>
  <c r="V127" i="11"/>
  <c r="U127" i="11"/>
  <c r="T127" i="11"/>
  <c r="S127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B127" i="11"/>
  <c r="J125" i="11"/>
  <c r="W124" i="11"/>
  <c r="V124" i="11"/>
  <c r="U124" i="11"/>
  <c r="T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B124" i="11"/>
  <c r="F122" i="11"/>
  <c r="W121" i="11"/>
  <c r="V121" i="11"/>
  <c r="U121" i="11"/>
  <c r="T121" i="11"/>
  <c r="S121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B121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B120" i="11"/>
  <c r="W119" i="11"/>
  <c r="V119" i="11"/>
  <c r="U119" i="11"/>
  <c r="T119" i="11"/>
  <c r="S119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B119" i="11"/>
  <c r="W118" i="11"/>
  <c r="V118" i="11"/>
  <c r="U118" i="11"/>
  <c r="T118" i="11"/>
  <c r="S118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B118" i="11"/>
  <c r="M115" i="11"/>
  <c r="W114" i="11"/>
  <c r="V114" i="11"/>
  <c r="U114" i="11"/>
  <c r="T114" i="11"/>
  <c r="S114" i="11"/>
  <c r="R114" i="11"/>
  <c r="Q114" i="11"/>
  <c r="P114" i="11"/>
  <c r="O114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B114" i="11"/>
  <c r="R113" i="11"/>
  <c r="O113" i="11"/>
  <c r="W110" i="11"/>
  <c r="V110" i="11"/>
  <c r="U110" i="11"/>
  <c r="T110" i="11"/>
  <c r="S110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B110" i="11"/>
  <c r="R109" i="11"/>
  <c r="O109" i="11"/>
  <c r="R107" i="11"/>
  <c r="M106" i="11"/>
  <c r="W104" i="11"/>
  <c r="V104" i="11"/>
  <c r="U104" i="11"/>
  <c r="T104" i="1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B104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B101" i="11"/>
  <c r="W79" i="11"/>
  <c r="V79" i="11"/>
  <c r="U79" i="11"/>
  <c r="U54" i="11" s="1"/>
  <c r="T79" i="11"/>
  <c r="T54" i="11" s="1"/>
  <c r="T56" i="8" s="1"/>
  <c r="T101" i="4" s="1"/>
  <c r="S79" i="11"/>
  <c r="R79" i="11"/>
  <c r="Q79" i="11"/>
  <c r="Q54" i="11" s="1"/>
  <c r="P79" i="11"/>
  <c r="P54" i="11" s="1"/>
  <c r="O79" i="11"/>
  <c r="N79" i="11"/>
  <c r="M79" i="11"/>
  <c r="M54" i="11" s="1"/>
  <c r="L79" i="11"/>
  <c r="K79" i="11"/>
  <c r="K156" i="11" s="1"/>
  <c r="J79" i="11"/>
  <c r="I79" i="11"/>
  <c r="I156" i="11" s="1"/>
  <c r="H79" i="11"/>
  <c r="G79" i="11"/>
  <c r="F79" i="11"/>
  <c r="E79" i="11"/>
  <c r="D79" i="11"/>
  <c r="D54" i="11" s="1"/>
  <c r="C79" i="11"/>
  <c r="B79" i="11"/>
  <c r="V54" i="11"/>
  <c r="V132" i="11" s="1"/>
  <c r="J54" i="11"/>
  <c r="J147" i="11" s="1"/>
  <c r="H54" i="11"/>
  <c r="H123" i="11" s="1"/>
  <c r="F54" i="11"/>
  <c r="F129" i="11" s="1"/>
  <c r="E54" i="11"/>
  <c r="E132" i="11" s="1"/>
  <c r="C54" i="11"/>
  <c r="C147" i="11" s="1"/>
  <c r="B54" i="11"/>
  <c r="B147" i="11" s="1"/>
  <c r="W35" i="11"/>
  <c r="W5" i="11" s="1"/>
  <c r="V35" i="11"/>
  <c r="V5" i="11" s="1"/>
  <c r="U35" i="11"/>
  <c r="T35" i="11"/>
  <c r="T5" i="11" s="1"/>
  <c r="S35" i="11"/>
  <c r="R35" i="11"/>
  <c r="Q35" i="11"/>
  <c r="P35" i="11"/>
  <c r="O35" i="11"/>
  <c r="N35" i="11"/>
  <c r="M35" i="11"/>
  <c r="M5" i="11" s="1"/>
  <c r="L35" i="11"/>
  <c r="K35" i="11"/>
  <c r="J35" i="11"/>
  <c r="I35" i="11"/>
  <c r="I145" i="11" s="1"/>
  <c r="H35" i="11"/>
  <c r="G35" i="11"/>
  <c r="F35" i="11"/>
  <c r="F5" i="11" s="1"/>
  <c r="E35" i="11"/>
  <c r="E5" i="11" s="1"/>
  <c r="E106" i="11" s="1"/>
  <c r="D35" i="11"/>
  <c r="C35" i="11"/>
  <c r="B35" i="11"/>
  <c r="B5" i="11" s="1"/>
  <c r="R5" i="11"/>
  <c r="R106" i="11" s="1"/>
  <c r="Q5" i="11"/>
  <c r="Q52" i="8" s="1"/>
  <c r="Q51" i="8" s="1"/>
  <c r="O5" i="11"/>
  <c r="O115" i="11" s="1"/>
  <c r="N5" i="11"/>
  <c r="N136" i="11" s="1"/>
  <c r="L5" i="11"/>
  <c r="L113" i="11" s="1"/>
  <c r="J5" i="11"/>
  <c r="J115" i="11" s="1"/>
  <c r="I5" i="11"/>
  <c r="I55" i="8" s="1"/>
  <c r="I100" i="4" s="1"/>
  <c r="G5" i="11"/>
  <c r="G115" i="11" s="1"/>
  <c r="A1" i="11"/>
  <c r="W155" i="10"/>
  <c r="V155" i="10"/>
  <c r="U155" i="10"/>
  <c r="T155" i="10"/>
  <c r="S155" i="10"/>
  <c r="R155" i="10"/>
  <c r="Q155" i="10"/>
  <c r="P155" i="10"/>
  <c r="O155" i="10"/>
  <c r="N155" i="10"/>
  <c r="M155" i="10"/>
  <c r="L155" i="10"/>
  <c r="K155" i="10"/>
  <c r="J155" i="10"/>
  <c r="I155" i="10"/>
  <c r="H155" i="10"/>
  <c r="G155" i="10"/>
  <c r="F155" i="10"/>
  <c r="E155" i="10"/>
  <c r="D155" i="10"/>
  <c r="C155" i="10"/>
  <c r="B155" i="10"/>
  <c r="W154" i="10"/>
  <c r="V154" i="10"/>
  <c r="U154" i="10"/>
  <c r="T154" i="10"/>
  <c r="S154" i="10"/>
  <c r="R154" i="10"/>
  <c r="Q154" i="10"/>
  <c r="P154" i="10"/>
  <c r="O154" i="10"/>
  <c r="N154" i="10"/>
  <c r="M154" i="10"/>
  <c r="L154" i="10"/>
  <c r="K154" i="10"/>
  <c r="J154" i="10"/>
  <c r="I154" i="10"/>
  <c r="H154" i="10"/>
  <c r="G154" i="10"/>
  <c r="F154" i="10"/>
  <c r="E154" i="10"/>
  <c r="D154" i="10"/>
  <c r="C154" i="10"/>
  <c r="B154" i="10"/>
  <c r="W153" i="10"/>
  <c r="V153" i="10"/>
  <c r="U153" i="10"/>
  <c r="T153" i="10"/>
  <c r="S153" i="10"/>
  <c r="R153" i="10"/>
  <c r="Q153" i="10"/>
  <c r="P153" i="10"/>
  <c r="O153" i="10"/>
  <c r="N153" i="10"/>
  <c r="M153" i="10"/>
  <c r="L153" i="10"/>
  <c r="K153" i="10"/>
  <c r="J153" i="10"/>
  <c r="I153" i="10"/>
  <c r="H153" i="10"/>
  <c r="G153" i="10"/>
  <c r="F153" i="10"/>
  <c r="E153" i="10"/>
  <c r="D153" i="10"/>
  <c r="C153" i="10"/>
  <c r="B153" i="10"/>
  <c r="W152" i="10"/>
  <c r="V152" i="10"/>
  <c r="U152" i="10"/>
  <c r="T152" i="10"/>
  <c r="S152" i="10"/>
  <c r="R152" i="10"/>
  <c r="Q152" i="10"/>
  <c r="P152" i="10"/>
  <c r="O152" i="10"/>
  <c r="N152" i="10"/>
  <c r="M152" i="10"/>
  <c r="L152" i="10"/>
  <c r="K152" i="10"/>
  <c r="J152" i="10"/>
  <c r="I152" i="10"/>
  <c r="H152" i="10"/>
  <c r="G152" i="10"/>
  <c r="F152" i="10"/>
  <c r="E152" i="10"/>
  <c r="D152" i="10"/>
  <c r="C152" i="10"/>
  <c r="B152" i="10"/>
  <c r="W151" i="10"/>
  <c r="V151" i="10"/>
  <c r="U151" i="10"/>
  <c r="T151" i="10"/>
  <c r="S151" i="10"/>
  <c r="R151" i="10"/>
  <c r="Q151" i="10"/>
  <c r="P151" i="10"/>
  <c r="O151" i="10"/>
  <c r="N151" i="10"/>
  <c r="M151" i="10"/>
  <c r="L151" i="10"/>
  <c r="K151" i="10"/>
  <c r="J151" i="10"/>
  <c r="I151" i="10"/>
  <c r="H151" i="10"/>
  <c r="G151" i="10"/>
  <c r="F151" i="10"/>
  <c r="E151" i="10"/>
  <c r="D151" i="10"/>
  <c r="C151" i="10"/>
  <c r="B151" i="10"/>
  <c r="W150" i="10"/>
  <c r="V150" i="10"/>
  <c r="U150" i="10"/>
  <c r="T150" i="10"/>
  <c r="S150" i="10"/>
  <c r="R150" i="10"/>
  <c r="Q150" i="10"/>
  <c r="P150" i="10"/>
  <c r="O150" i="10"/>
  <c r="N150" i="10"/>
  <c r="M150" i="10"/>
  <c r="L150" i="10"/>
  <c r="K150" i="10"/>
  <c r="J150" i="10"/>
  <c r="I150" i="10"/>
  <c r="H150" i="10"/>
  <c r="G150" i="10"/>
  <c r="F150" i="10"/>
  <c r="E150" i="10"/>
  <c r="D150" i="10"/>
  <c r="C150" i="10"/>
  <c r="B150" i="10"/>
  <c r="W149" i="10"/>
  <c r="V149" i="10"/>
  <c r="U149" i="10"/>
  <c r="T149" i="10"/>
  <c r="S149" i="10"/>
  <c r="R149" i="10"/>
  <c r="Q149" i="10"/>
  <c r="P149" i="10"/>
  <c r="O149" i="10"/>
  <c r="N149" i="10"/>
  <c r="M149" i="10"/>
  <c r="L149" i="10"/>
  <c r="K149" i="10"/>
  <c r="J149" i="10"/>
  <c r="I149" i="10"/>
  <c r="H149" i="10"/>
  <c r="G149" i="10"/>
  <c r="F149" i="10"/>
  <c r="E149" i="10"/>
  <c r="D149" i="10"/>
  <c r="C149" i="10"/>
  <c r="B149" i="10"/>
  <c r="W148" i="10"/>
  <c r="V148" i="10"/>
  <c r="U148" i="10"/>
  <c r="T148" i="10"/>
  <c r="S148" i="10"/>
  <c r="R148" i="10"/>
  <c r="Q148" i="10"/>
  <c r="P148" i="10"/>
  <c r="O148" i="10"/>
  <c r="N148" i="10"/>
  <c r="M148" i="10"/>
  <c r="L148" i="10"/>
  <c r="K148" i="10"/>
  <c r="J148" i="10"/>
  <c r="I148" i="10"/>
  <c r="H148" i="10"/>
  <c r="G148" i="10"/>
  <c r="F148" i="10"/>
  <c r="E148" i="10"/>
  <c r="D148" i="10"/>
  <c r="C148" i="10"/>
  <c r="B148" i="10"/>
  <c r="W147" i="10"/>
  <c r="V147" i="10"/>
  <c r="U147" i="10"/>
  <c r="T147" i="10"/>
  <c r="S147" i="10"/>
  <c r="R147" i="10"/>
  <c r="Q147" i="10"/>
  <c r="P147" i="10"/>
  <c r="O147" i="10"/>
  <c r="N147" i="10"/>
  <c r="M147" i="10"/>
  <c r="L147" i="10"/>
  <c r="K147" i="10"/>
  <c r="J147" i="10"/>
  <c r="I147" i="10"/>
  <c r="H147" i="10"/>
  <c r="G147" i="10"/>
  <c r="F147" i="10"/>
  <c r="E147" i="10"/>
  <c r="D147" i="10"/>
  <c r="C147" i="10"/>
  <c r="B147" i="10"/>
  <c r="W144" i="10"/>
  <c r="V144" i="10"/>
  <c r="U144" i="10"/>
  <c r="T144" i="10"/>
  <c r="S144" i="10"/>
  <c r="R144" i="10"/>
  <c r="Q144" i="10"/>
  <c r="P144" i="10"/>
  <c r="O144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B144" i="10"/>
  <c r="W143" i="10"/>
  <c r="V143" i="10"/>
  <c r="U143" i="10"/>
  <c r="T143" i="10"/>
  <c r="S143" i="10"/>
  <c r="R143" i="10"/>
  <c r="Q143" i="10"/>
  <c r="P143" i="10"/>
  <c r="O143" i="10"/>
  <c r="N143" i="10"/>
  <c r="M143" i="10"/>
  <c r="L143" i="10"/>
  <c r="K143" i="10"/>
  <c r="J143" i="10"/>
  <c r="I143" i="10"/>
  <c r="H143" i="10"/>
  <c r="G143" i="10"/>
  <c r="F143" i="10"/>
  <c r="E143" i="10"/>
  <c r="D143" i="10"/>
  <c r="C143" i="10"/>
  <c r="B143" i="10"/>
  <c r="W142" i="10"/>
  <c r="V142" i="10"/>
  <c r="U142" i="10"/>
  <c r="T142" i="10"/>
  <c r="S142" i="10"/>
  <c r="R142" i="10"/>
  <c r="Q142" i="10"/>
  <c r="P142" i="10"/>
  <c r="O142" i="10"/>
  <c r="N142" i="10"/>
  <c r="M142" i="10"/>
  <c r="L142" i="10"/>
  <c r="K142" i="10"/>
  <c r="J142" i="10"/>
  <c r="I142" i="10"/>
  <c r="H142" i="10"/>
  <c r="G142" i="10"/>
  <c r="F142" i="10"/>
  <c r="E142" i="10"/>
  <c r="D142" i="10"/>
  <c r="C142" i="10"/>
  <c r="B142" i="10"/>
  <c r="W141" i="10"/>
  <c r="V141" i="10"/>
  <c r="U141" i="10"/>
  <c r="T141" i="10"/>
  <c r="S141" i="10"/>
  <c r="R141" i="10"/>
  <c r="Q141" i="10"/>
  <c r="P141" i="10"/>
  <c r="O141" i="10"/>
  <c r="N141" i="10"/>
  <c r="M141" i="10"/>
  <c r="L141" i="10"/>
  <c r="K141" i="10"/>
  <c r="J141" i="10"/>
  <c r="I141" i="10"/>
  <c r="H141" i="10"/>
  <c r="G141" i="10"/>
  <c r="F141" i="10"/>
  <c r="E141" i="10"/>
  <c r="D141" i="10"/>
  <c r="C141" i="10"/>
  <c r="B141" i="10"/>
  <c r="W140" i="10"/>
  <c r="V140" i="10"/>
  <c r="U140" i="10"/>
  <c r="T140" i="10"/>
  <c r="S140" i="10"/>
  <c r="R140" i="10"/>
  <c r="Q140" i="10"/>
  <c r="P140" i="10"/>
  <c r="O140" i="10"/>
  <c r="N140" i="10"/>
  <c r="M140" i="10"/>
  <c r="L140" i="10"/>
  <c r="K140" i="10"/>
  <c r="J140" i="10"/>
  <c r="I140" i="10"/>
  <c r="H140" i="10"/>
  <c r="G140" i="10"/>
  <c r="F140" i="10"/>
  <c r="E140" i="10"/>
  <c r="D140" i="10"/>
  <c r="C140" i="10"/>
  <c r="B140" i="10"/>
  <c r="W139" i="10"/>
  <c r="V139" i="10"/>
  <c r="U139" i="10"/>
  <c r="T139" i="10"/>
  <c r="S139" i="10"/>
  <c r="R139" i="10"/>
  <c r="Q139" i="10"/>
  <c r="P139" i="10"/>
  <c r="O139" i="10"/>
  <c r="N139" i="10"/>
  <c r="M139" i="10"/>
  <c r="L139" i="10"/>
  <c r="K139" i="10"/>
  <c r="J139" i="10"/>
  <c r="I139" i="10"/>
  <c r="H139" i="10"/>
  <c r="G139" i="10"/>
  <c r="F139" i="10"/>
  <c r="E139" i="10"/>
  <c r="D139" i="10"/>
  <c r="C139" i="10"/>
  <c r="B139" i="10"/>
  <c r="W138" i="10"/>
  <c r="V138" i="10"/>
  <c r="U138" i="10"/>
  <c r="T138" i="10"/>
  <c r="S138" i="10"/>
  <c r="R138" i="10"/>
  <c r="Q138" i="10"/>
  <c r="P138" i="10"/>
  <c r="O138" i="10"/>
  <c r="N138" i="10"/>
  <c r="M138" i="10"/>
  <c r="L138" i="10"/>
  <c r="K138" i="10"/>
  <c r="J138" i="10"/>
  <c r="I138" i="10"/>
  <c r="H138" i="10"/>
  <c r="G138" i="10"/>
  <c r="F138" i="10"/>
  <c r="E138" i="10"/>
  <c r="D138" i="10"/>
  <c r="C138" i="10"/>
  <c r="B138" i="10"/>
  <c r="W137" i="10"/>
  <c r="V137" i="10"/>
  <c r="U137" i="10"/>
  <c r="T137" i="10"/>
  <c r="S137" i="10"/>
  <c r="R137" i="10"/>
  <c r="Q137" i="10"/>
  <c r="P137" i="10"/>
  <c r="O137" i="10"/>
  <c r="N137" i="10"/>
  <c r="M137" i="10"/>
  <c r="L137" i="10"/>
  <c r="K137" i="10"/>
  <c r="J137" i="10"/>
  <c r="I137" i="10"/>
  <c r="H137" i="10"/>
  <c r="G137" i="10"/>
  <c r="F137" i="10"/>
  <c r="E137" i="10"/>
  <c r="D137" i="10"/>
  <c r="C137" i="10"/>
  <c r="B137" i="10"/>
  <c r="W136" i="10"/>
  <c r="V136" i="10"/>
  <c r="U136" i="10"/>
  <c r="T136" i="10"/>
  <c r="S136" i="10"/>
  <c r="R136" i="10"/>
  <c r="Q136" i="10"/>
  <c r="P136" i="10"/>
  <c r="O136" i="10"/>
  <c r="N136" i="10"/>
  <c r="M136" i="10"/>
  <c r="L136" i="10"/>
  <c r="K136" i="10"/>
  <c r="J136" i="10"/>
  <c r="I136" i="10"/>
  <c r="H136" i="10"/>
  <c r="G136" i="10"/>
  <c r="F136" i="10"/>
  <c r="E136" i="10"/>
  <c r="D136" i="10"/>
  <c r="C136" i="10"/>
  <c r="B136" i="10"/>
  <c r="W131" i="10"/>
  <c r="V131" i="10"/>
  <c r="U131" i="10"/>
  <c r="T131" i="10"/>
  <c r="S131" i="10"/>
  <c r="R131" i="10"/>
  <c r="Q131" i="10"/>
  <c r="P131" i="10"/>
  <c r="O131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B131" i="10"/>
  <c r="W130" i="10"/>
  <c r="V130" i="10"/>
  <c r="U130" i="10"/>
  <c r="T130" i="10"/>
  <c r="S130" i="10"/>
  <c r="R130" i="10"/>
  <c r="Q130" i="10"/>
  <c r="P130" i="10"/>
  <c r="O130" i="10"/>
  <c r="N130" i="10"/>
  <c r="M130" i="10"/>
  <c r="L130" i="10"/>
  <c r="K130" i="10"/>
  <c r="J130" i="10"/>
  <c r="I130" i="10"/>
  <c r="H130" i="10"/>
  <c r="G130" i="10"/>
  <c r="F130" i="10"/>
  <c r="E130" i="10"/>
  <c r="D130" i="10"/>
  <c r="C130" i="10"/>
  <c r="B130" i="10"/>
  <c r="W129" i="10"/>
  <c r="V129" i="10"/>
  <c r="U129" i="10"/>
  <c r="T129" i="10"/>
  <c r="S129" i="10"/>
  <c r="R129" i="10"/>
  <c r="Q129" i="10"/>
  <c r="P129" i="10"/>
  <c r="O129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B129" i="10"/>
  <c r="U128" i="10"/>
  <c r="E128" i="10"/>
  <c r="B128" i="10"/>
  <c r="W127" i="10"/>
  <c r="V127" i="10"/>
  <c r="U127" i="10"/>
  <c r="T127" i="10"/>
  <c r="S127" i="10"/>
  <c r="R127" i="10"/>
  <c r="Q127" i="10"/>
  <c r="P127" i="10"/>
  <c r="O127" i="10"/>
  <c r="N127" i="10"/>
  <c r="M127" i="10"/>
  <c r="L127" i="10"/>
  <c r="K127" i="10"/>
  <c r="J127" i="10"/>
  <c r="I127" i="10"/>
  <c r="H127" i="10"/>
  <c r="G127" i="10"/>
  <c r="F127" i="10"/>
  <c r="E127" i="10"/>
  <c r="D127" i="10"/>
  <c r="C127" i="10"/>
  <c r="B127" i="10"/>
  <c r="W126" i="10"/>
  <c r="V126" i="10"/>
  <c r="U126" i="10"/>
  <c r="T126" i="10"/>
  <c r="S126" i="10"/>
  <c r="R126" i="10"/>
  <c r="Q126" i="10"/>
  <c r="P126" i="10"/>
  <c r="O126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B126" i="10"/>
  <c r="W125" i="10"/>
  <c r="V125" i="10"/>
  <c r="U125" i="10"/>
  <c r="T125" i="10"/>
  <c r="S125" i="10"/>
  <c r="R125" i="10"/>
  <c r="Q125" i="10"/>
  <c r="P125" i="10"/>
  <c r="O125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B125" i="10"/>
  <c r="W124" i="10"/>
  <c r="V124" i="10"/>
  <c r="U124" i="10"/>
  <c r="T124" i="10"/>
  <c r="S124" i="10"/>
  <c r="R124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B124" i="10"/>
  <c r="W123" i="10"/>
  <c r="V123" i="10"/>
  <c r="U123" i="10"/>
  <c r="T123" i="10"/>
  <c r="S123" i="10"/>
  <c r="R123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B123" i="10"/>
  <c r="W122" i="10"/>
  <c r="V122" i="10"/>
  <c r="U122" i="10"/>
  <c r="T122" i="10"/>
  <c r="S122" i="10"/>
  <c r="R122" i="10"/>
  <c r="Q122" i="10"/>
  <c r="P122" i="10"/>
  <c r="O122" i="10"/>
  <c r="N122" i="10"/>
  <c r="M122" i="10"/>
  <c r="L122" i="10"/>
  <c r="K122" i="10"/>
  <c r="J122" i="10"/>
  <c r="I122" i="10"/>
  <c r="H122" i="10"/>
  <c r="G122" i="10"/>
  <c r="F122" i="10"/>
  <c r="E122" i="10"/>
  <c r="D122" i="10"/>
  <c r="C122" i="10"/>
  <c r="B122" i="10"/>
  <c r="W121" i="10"/>
  <c r="W117" i="10" s="1"/>
  <c r="V121" i="10"/>
  <c r="U121" i="10"/>
  <c r="T121" i="10"/>
  <c r="S121" i="10"/>
  <c r="R121" i="10"/>
  <c r="Q121" i="10"/>
  <c r="P121" i="10"/>
  <c r="O121" i="10"/>
  <c r="N121" i="10"/>
  <c r="M121" i="10"/>
  <c r="L121" i="10"/>
  <c r="L117" i="10" s="1"/>
  <c r="K121" i="10"/>
  <c r="J121" i="10"/>
  <c r="I121" i="10"/>
  <c r="H121" i="10"/>
  <c r="G121" i="10"/>
  <c r="F121" i="10"/>
  <c r="E121" i="10"/>
  <c r="D121" i="10"/>
  <c r="C121" i="10"/>
  <c r="B121" i="10"/>
  <c r="W120" i="10"/>
  <c r="V120" i="10"/>
  <c r="U120" i="10"/>
  <c r="T120" i="10"/>
  <c r="S120" i="10"/>
  <c r="R120" i="10"/>
  <c r="Q120" i="10"/>
  <c r="P120" i="10"/>
  <c r="O120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B120" i="10"/>
  <c r="W119" i="10"/>
  <c r="V119" i="10"/>
  <c r="U119" i="10"/>
  <c r="T119" i="10"/>
  <c r="S119" i="10"/>
  <c r="R119" i="10"/>
  <c r="Q119" i="10"/>
  <c r="P119" i="10"/>
  <c r="O119" i="10"/>
  <c r="O117" i="10" s="1"/>
  <c r="N119" i="10"/>
  <c r="M119" i="10"/>
  <c r="L119" i="10"/>
  <c r="K119" i="10"/>
  <c r="J119" i="10"/>
  <c r="I119" i="10"/>
  <c r="H119" i="10"/>
  <c r="G119" i="10"/>
  <c r="F119" i="10"/>
  <c r="E119" i="10"/>
  <c r="D119" i="10"/>
  <c r="C119" i="10"/>
  <c r="B119" i="10"/>
  <c r="W118" i="10"/>
  <c r="V118" i="10"/>
  <c r="U118" i="10"/>
  <c r="T118" i="10"/>
  <c r="S118" i="10"/>
  <c r="R118" i="10"/>
  <c r="Q118" i="10"/>
  <c r="P118" i="10"/>
  <c r="O118" i="10"/>
  <c r="N118" i="10"/>
  <c r="M118" i="10"/>
  <c r="L118" i="10"/>
  <c r="K118" i="10"/>
  <c r="J118" i="10"/>
  <c r="I118" i="10"/>
  <c r="H118" i="10"/>
  <c r="G118" i="10"/>
  <c r="F118" i="10"/>
  <c r="E118" i="10"/>
  <c r="D118" i="10"/>
  <c r="C118" i="10"/>
  <c r="B118" i="10"/>
  <c r="G117" i="10"/>
  <c r="W114" i="10"/>
  <c r="V114" i="10"/>
  <c r="U114" i="10"/>
  <c r="T114" i="10"/>
  <c r="S114" i="10"/>
  <c r="R114" i="10"/>
  <c r="Q114" i="10"/>
  <c r="P114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W113" i="10"/>
  <c r="V113" i="10"/>
  <c r="U113" i="10"/>
  <c r="T113" i="10"/>
  <c r="S113" i="10"/>
  <c r="R113" i="10"/>
  <c r="Q113" i="10"/>
  <c r="P113" i="10"/>
  <c r="O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W112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V111" i="10"/>
  <c r="D111" i="10"/>
  <c r="W110" i="10"/>
  <c r="V110" i="10"/>
  <c r="U110" i="10"/>
  <c r="T110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W109" i="10"/>
  <c r="V109" i="10"/>
  <c r="U109" i="10"/>
  <c r="T109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W108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W107" i="10"/>
  <c r="V107" i="10"/>
  <c r="U107" i="10"/>
  <c r="T107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W106" i="10"/>
  <c r="V106" i="10"/>
  <c r="U106" i="10"/>
  <c r="T106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W105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W104" i="10"/>
  <c r="V104" i="10"/>
  <c r="U104" i="10"/>
  <c r="T104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F100" i="10" s="1"/>
  <c r="E104" i="10"/>
  <c r="D104" i="10"/>
  <c r="C104" i="10"/>
  <c r="B104" i="10"/>
  <c r="W103" i="10"/>
  <c r="V103" i="10"/>
  <c r="U103" i="10"/>
  <c r="T103" i="10"/>
  <c r="S103" i="10"/>
  <c r="R103" i="10"/>
  <c r="Q103" i="10"/>
  <c r="P103" i="10"/>
  <c r="O103" i="10"/>
  <c r="N103" i="10"/>
  <c r="M103" i="10"/>
  <c r="L103" i="10"/>
  <c r="K103" i="10"/>
  <c r="J103" i="10"/>
  <c r="I103" i="10"/>
  <c r="I100" i="10" s="1"/>
  <c r="H103" i="10"/>
  <c r="G103" i="10"/>
  <c r="F103" i="10"/>
  <c r="E103" i="10"/>
  <c r="D103" i="10"/>
  <c r="C103" i="10"/>
  <c r="B103" i="10"/>
  <c r="W102" i="10"/>
  <c r="V102" i="10"/>
  <c r="U102" i="10"/>
  <c r="T102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W101" i="10"/>
  <c r="V101" i="10"/>
  <c r="U101" i="10"/>
  <c r="T101" i="10"/>
  <c r="S101" i="10"/>
  <c r="R101" i="10"/>
  <c r="Q101" i="10"/>
  <c r="Q100" i="10" s="1"/>
  <c r="P101" i="10"/>
  <c r="O101" i="10"/>
  <c r="N101" i="10"/>
  <c r="N100" i="10" s="1"/>
  <c r="M101" i="10"/>
  <c r="L101" i="10"/>
  <c r="K101" i="10"/>
  <c r="K100" i="10" s="1"/>
  <c r="J101" i="10"/>
  <c r="I101" i="10"/>
  <c r="H101" i="10"/>
  <c r="G101" i="10"/>
  <c r="F101" i="10"/>
  <c r="E101" i="10"/>
  <c r="D101" i="10"/>
  <c r="C101" i="10"/>
  <c r="B101" i="10"/>
  <c r="W79" i="10"/>
  <c r="W128" i="10" s="1"/>
  <c r="V79" i="10"/>
  <c r="V128" i="10" s="1"/>
  <c r="U79" i="10"/>
  <c r="U156" i="10" s="1"/>
  <c r="T79" i="10"/>
  <c r="S79" i="10"/>
  <c r="S156" i="10" s="1"/>
  <c r="R79" i="10"/>
  <c r="R156" i="10" s="1"/>
  <c r="Q79" i="10"/>
  <c r="Q156" i="10" s="1"/>
  <c r="P79" i="10"/>
  <c r="P128" i="10" s="1"/>
  <c r="O79" i="10"/>
  <c r="O128" i="10" s="1"/>
  <c r="N79" i="10"/>
  <c r="N128" i="10" s="1"/>
  <c r="M79" i="10"/>
  <c r="M156" i="10" s="1"/>
  <c r="L79" i="10"/>
  <c r="K79" i="10"/>
  <c r="K156" i="10" s="1"/>
  <c r="J79" i="10"/>
  <c r="J156" i="10" s="1"/>
  <c r="I79" i="10"/>
  <c r="I156" i="10" s="1"/>
  <c r="H79" i="10"/>
  <c r="H128" i="10" s="1"/>
  <c r="G79" i="10"/>
  <c r="G128" i="10" s="1"/>
  <c r="F79" i="10"/>
  <c r="F128" i="10" s="1"/>
  <c r="E79" i="10"/>
  <c r="D79" i="10"/>
  <c r="C79" i="10"/>
  <c r="B79" i="10"/>
  <c r="W35" i="10"/>
  <c r="V35" i="10"/>
  <c r="U35" i="10"/>
  <c r="T35" i="10"/>
  <c r="T111" i="10" s="1"/>
  <c r="S35" i="10"/>
  <c r="R35" i="10"/>
  <c r="Q35" i="10"/>
  <c r="Q111" i="10" s="1"/>
  <c r="P35" i="10"/>
  <c r="O35" i="10"/>
  <c r="O145" i="10" s="1"/>
  <c r="N35" i="10"/>
  <c r="N111" i="10" s="1"/>
  <c r="M35" i="10"/>
  <c r="L35" i="10"/>
  <c r="L111" i="10" s="1"/>
  <c r="K35" i="10"/>
  <c r="K145" i="10" s="1"/>
  <c r="J35" i="10"/>
  <c r="I35" i="10"/>
  <c r="I111" i="10" s="1"/>
  <c r="H35" i="10"/>
  <c r="H145" i="10" s="1"/>
  <c r="G35" i="10"/>
  <c r="G145" i="10" s="1"/>
  <c r="F35" i="10"/>
  <c r="F111" i="10" s="1"/>
  <c r="E35" i="10"/>
  <c r="D35" i="10"/>
  <c r="C35" i="10"/>
  <c r="C145" i="10" s="1"/>
  <c r="B35" i="10"/>
  <c r="A1" i="10"/>
  <c r="W155" i="9"/>
  <c r="V155" i="9"/>
  <c r="U155" i="9"/>
  <c r="T155" i="9"/>
  <c r="S155" i="9"/>
  <c r="R155" i="9"/>
  <c r="Q155" i="9"/>
  <c r="P155" i="9"/>
  <c r="O155" i="9"/>
  <c r="N155" i="9"/>
  <c r="M155" i="9"/>
  <c r="L155" i="9"/>
  <c r="K155" i="9"/>
  <c r="J155" i="9"/>
  <c r="I155" i="9"/>
  <c r="H155" i="9"/>
  <c r="G155" i="9"/>
  <c r="F155" i="9"/>
  <c r="E155" i="9"/>
  <c r="D155" i="9"/>
  <c r="C155" i="9"/>
  <c r="B155" i="9"/>
  <c r="W154" i="9"/>
  <c r="V154" i="9"/>
  <c r="U154" i="9"/>
  <c r="T154" i="9"/>
  <c r="S154" i="9"/>
  <c r="R154" i="9"/>
  <c r="Q154" i="9"/>
  <c r="P154" i="9"/>
  <c r="O154" i="9"/>
  <c r="N154" i="9"/>
  <c r="M154" i="9"/>
  <c r="L154" i="9"/>
  <c r="K154" i="9"/>
  <c r="J154" i="9"/>
  <c r="I154" i="9"/>
  <c r="H154" i="9"/>
  <c r="G154" i="9"/>
  <c r="F154" i="9"/>
  <c r="E154" i="9"/>
  <c r="D154" i="9"/>
  <c r="C154" i="9"/>
  <c r="B154" i="9"/>
  <c r="W153" i="9"/>
  <c r="V153" i="9"/>
  <c r="U153" i="9"/>
  <c r="T153" i="9"/>
  <c r="S153" i="9"/>
  <c r="R153" i="9"/>
  <c r="Q153" i="9"/>
  <c r="P153" i="9"/>
  <c r="O153" i="9"/>
  <c r="N153" i="9"/>
  <c r="M153" i="9"/>
  <c r="L153" i="9"/>
  <c r="K153" i="9"/>
  <c r="J153" i="9"/>
  <c r="I153" i="9"/>
  <c r="H153" i="9"/>
  <c r="G153" i="9"/>
  <c r="F153" i="9"/>
  <c r="E153" i="9"/>
  <c r="D153" i="9"/>
  <c r="C153" i="9"/>
  <c r="B153" i="9"/>
  <c r="W152" i="9"/>
  <c r="V152" i="9"/>
  <c r="U152" i="9"/>
  <c r="T152" i="9"/>
  <c r="S152" i="9"/>
  <c r="R152" i="9"/>
  <c r="Q152" i="9"/>
  <c r="P152" i="9"/>
  <c r="O152" i="9"/>
  <c r="N152" i="9"/>
  <c r="M152" i="9"/>
  <c r="L152" i="9"/>
  <c r="K152" i="9"/>
  <c r="J152" i="9"/>
  <c r="I152" i="9"/>
  <c r="H152" i="9"/>
  <c r="G152" i="9"/>
  <c r="F152" i="9"/>
  <c r="E152" i="9"/>
  <c r="D152" i="9"/>
  <c r="C152" i="9"/>
  <c r="B152" i="9"/>
  <c r="W151" i="9"/>
  <c r="V151" i="9"/>
  <c r="U151" i="9"/>
  <c r="T151" i="9"/>
  <c r="S151" i="9"/>
  <c r="R151" i="9"/>
  <c r="Q151" i="9"/>
  <c r="P151" i="9"/>
  <c r="O151" i="9"/>
  <c r="N151" i="9"/>
  <c r="M151" i="9"/>
  <c r="L151" i="9"/>
  <c r="K151" i="9"/>
  <c r="J151" i="9"/>
  <c r="I151" i="9"/>
  <c r="H151" i="9"/>
  <c r="G151" i="9"/>
  <c r="F151" i="9"/>
  <c r="E151" i="9"/>
  <c r="D151" i="9"/>
  <c r="C151" i="9"/>
  <c r="B151" i="9"/>
  <c r="W150" i="9"/>
  <c r="V150" i="9"/>
  <c r="U150" i="9"/>
  <c r="T150" i="9"/>
  <c r="S150" i="9"/>
  <c r="R150" i="9"/>
  <c r="Q150" i="9"/>
  <c r="P150" i="9"/>
  <c r="O150" i="9"/>
  <c r="N150" i="9"/>
  <c r="M150" i="9"/>
  <c r="L150" i="9"/>
  <c r="K150" i="9"/>
  <c r="J150" i="9"/>
  <c r="I150" i="9"/>
  <c r="H150" i="9"/>
  <c r="G150" i="9"/>
  <c r="F150" i="9"/>
  <c r="E150" i="9"/>
  <c r="D150" i="9"/>
  <c r="C150" i="9"/>
  <c r="B150" i="9"/>
  <c r="W149" i="9"/>
  <c r="V149" i="9"/>
  <c r="U149" i="9"/>
  <c r="T149" i="9"/>
  <c r="S149" i="9"/>
  <c r="R149" i="9"/>
  <c r="Q149" i="9"/>
  <c r="P149" i="9"/>
  <c r="O149" i="9"/>
  <c r="N149" i="9"/>
  <c r="M149" i="9"/>
  <c r="L149" i="9"/>
  <c r="K149" i="9"/>
  <c r="J149" i="9"/>
  <c r="I149" i="9"/>
  <c r="H149" i="9"/>
  <c r="G149" i="9"/>
  <c r="F149" i="9"/>
  <c r="E149" i="9"/>
  <c r="D149" i="9"/>
  <c r="C149" i="9"/>
  <c r="B149" i="9"/>
  <c r="W148" i="9"/>
  <c r="V148" i="9"/>
  <c r="U148" i="9"/>
  <c r="T148" i="9"/>
  <c r="S148" i="9"/>
  <c r="R148" i="9"/>
  <c r="Q148" i="9"/>
  <c r="P148" i="9"/>
  <c r="O148" i="9"/>
  <c r="N148" i="9"/>
  <c r="M148" i="9"/>
  <c r="L148" i="9"/>
  <c r="K148" i="9"/>
  <c r="J148" i="9"/>
  <c r="I148" i="9"/>
  <c r="H148" i="9"/>
  <c r="G148" i="9"/>
  <c r="F148" i="9"/>
  <c r="E148" i="9"/>
  <c r="D148" i="9"/>
  <c r="C148" i="9"/>
  <c r="B148" i="9"/>
  <c r="J145" i="9"/>
  <c r="B145" i="9"/>
  <c r="W144" i="9"/>
  <c r="V144" i="9"/>
  <c r="U144" i="9"/>
  <c r="T144" i="9"/>
  <c r="S144" i="9"/>
  <c r="R144" i="9"/>
  <c r="Q144" i="9"/>
  <c r="P144" i="9"/>
  <c r="O144" i="9"/>
  <c r="N144" i="9"/>
  <c r="M144" i="9"/>
  <c r="L144" i="9"/>
  <c r="K144" i="9"/>
  <c r="J144" i="9"/>
  <c r="I144" i="9"/>
  <c r="H144" i="9"/>
  <c r="G144" i="9"/>
  <c r="F144" i="9"/>
  <c r="E144" i="9"/>
  <c r="D144" i="9"/>
  <c r="C144" i="9"/>
  <c r="B144" i="9"/>
  <c r="W143" i="9"/>
  <c r="V143" i="9"/>
  <c r="U143" i="9"/>
  <c r="T143" i="9"/>
  <c r="S143" i="9"/>
  <c r="R143" i="9"/>
  <c r="Q143" i="9"/>
  <c r="P143" i="9"/>
  <c r="O143" i="9"/>
  <c r="N143" i="9"/>
  <c r="M143" i="9"/>
  <c r="L143" i="9"/>
  <c r="K143" i="9"/>
  <c r="J143" i="9"/>
  <c r="I143" i="9"/>
  <c r="H143" i="9"/>
  <c r="G143" i="9"/>
  <c r="F143" i="9"/>
  <c r="E143" i="9"/>
  <c r="D143" i="9"/>
  <c r="C143" i="9"/>
  <c r="B143" i="9"/>
  <c r="W142" i="9"/>
  <c r="V142" i="9"/>
  <c r="U142" i="9"/>
  <c r="T142" i="9"/>
  <c r="S142" i="9"/>
  <c r="R142" i="9"/>
  <c r="Q142" i="9"/>
  <c r="P142" i="9"/>
  <c r="O142" i="9"/>
  <c r="N142" i="9"/>
  <c r="M142" i="9"/>
  <c r="L142" i="9"/>
  <c r="K142" i="9"/>
  <c r="J142" i="9"/>
  <c r="I142" i="9"/>
  <c r="H142" i="9"/>
  <c r="G142" i="9"/>
  <c r="F142" i="9"/>
  <c r="E142" i="9"/>
  <c r="D142" i="9"/>
  <c r="C142" i="9"/>
  <c r="B142" i="9"/>
  <c r="W141" i="9"/>
  <c r="V141" i="9"/>
  <c r="U141" i="9"/>
  <c r="T141" i="9"/>
  <c r="S141" i="9"/>
  <c r="R141" i="9"/>
  <c r="Q141" i="9"/>
  <c r="P141" i="9"/>
  <c r="O141" i="9"/>
  <c r="N141" i="9"/>
  <c r="M141" i="9"/>
  <c r="L141" i="9"/>
  <c r="K141" i="9"/>
  <c r="J141" i="9"/>
  <c r="I141" i="9"/>
  <c r="H141" i="9"/>
  <c r="G141" i="9"/>
  <c r="F141" i="9"/>
  <c r="E141" i="9"/>
  <c r="D141" i="9"/>
  <c r="C141" i="9"/>
  <c r="B141" i="9"/>
  <c r="W140" i="9"/>
  <c r="V140" i="9"/>
  <c r="U140" i="9"/>
  <c r="T140" i="9"/>
  <c r="S140" i="9"/>
  <c r="R140" i="9"/>
  <c r="Q140" i="9"/>
  <c r="P140" i="9"/>
  <c r="O140" i="9"/>
  <c r="N140" i="9"/>
  <c r="M140" i="9"/>
  <c r="L140" i="9"/>
  <c r="K140" i="9"/>
  <c r="J140" i="9"/>
  <c r="I140" i="9"/>
  <c r="H140" i="9"/>
  <c r="G140" i="9"/>
  <c r="F140" i="9"/>
  <c r="E140" i="9"/>
  <c r="D140" i="9"/>
  <c r="C140" i="9"/>
  <c r="B140" i="9"/>
  <c r="W139" i="9"/>
  <c r="V139" i="9"/>
  <c r="U139" i="9"/>
  <c r="T139" i="9"/>
  <c r="S139" i="9"/>
  <c r="R139" i="9"/>
  <c r="Q139" i="9"/>
  <c r="P139" i="9"/>
  <c r="O139" i="9"/>
  <c r="N139" i="9"/>
  <c r="M139" i="9"/>
  <c r="L139" i="9"/>
  <c r="K139" i="9"/>
  <c r="J139" i="9"/>
  <c r="I139" i="9"/>
  <c r="H139" i="9"/>
  <c r="G139" i="9"/>
  <c r="F139" i="9"/>
  <c r="E139" i="9"/>
  <c r="D139" i="9"/>
  <c r="C139" i="9"/>
  <c r="B139" i="9"/>
  <c r="W138" i="9"/>
  <c r="V138" i="9"/>
  <c r="U138" i="9"/>
  <c r="T138" i="9"/>
  <c r="S138" i="9"/>
  <c r="R138" i="9"/>
  <c r="Q138" i="9"/>
  <c r="P138" i="9"/>
  <c r="O138" i="9"/>
  <c r="N138" i="9"/>
  <c r="M138" i="9"/>
  <c r="L138" i="9"/>
  <c r="K138" i="9"/>
  <c r="J138" i="9"/>
  <c r="I138" i="9"/>
  <c r="H138" i="9"/>
  <c r="G138" i="9"/>
  <c r="F138" i="9"/>
  <c r="E138" i="9"/>
  <c r="D138" i="9"/>
  <c r="C138" i="9"/>
  <c r="B138" i="9"/>
  <c r="W137" i="9"/>
  <c r="V137" i="9"/>
  <c r="U137" i="9"/>
  <c r="T137" i="9"/>
  <c r="S137" i="9"/>
  <c r="R137" i="9"/>
  <c r="Q137" i="9"/>
  <c r="P137" i="9"/>
  <c r="O137" i="9"/>
  <c r="N137" i="9"/>
  <c r="M137" i="9"/>
  <c r="L137" i="9"/>
  <c r="K137" i="9"/>
  <c r="J137" i="9"/>
  <c r="I137" i="9"/>
  <c r="H137" i="9"/>
  <c r="G137" i="9"/>
  <c r="F137" i="9"/>
  <c r="E137" i="9"/>
  <c r="D137" i="9"/>
  <c r="C137" i="9"/>
  <c r="B137" i="9"/>
  <c r="W131" i="9"/>
  <c r="V131" i="9"/>
  <c r="U131" i="9"/>
  <c r="T131" i="9"/>
  <c r="S131" i="9"/>
  <c r="R131" i="9"/>
  <c r="Q131" i="9"/>
  <c r="P131" i="9"/>
  <c r="O131" i="9"/>
  <c r="N131" i="9"/>
  <c r="M131" i="9"/>
  <c r="L131" i="9"/>
  <c r="K131" i="9"/>
  <c r="J131" i="9"/>
  <c r="I131" i="9"/>
  <c r="H131" i="9"/>
  <c r="G131" i="9"/>
  <c r="F131" i="9"/>
  <c r="E131" i="9"/>
  <c r="D131" i="9"/>
  <c r="C131" i="9"/>
  <c r="B131" i="9"/>
  <c r="W130" i="9"/>
  <c r="V130" i="9"/>
  <c r="U130" i="9"/>
  <c r="T130" i="9"/>
  <c r="S130" i="9"/>
  <c r="R130" i="9"/>
  <c r="Q130" i="9"/>
  <c r="P130" i="9"/>
  <c r="O130" i="9"/>
  <c r="N130" i="9"/>
  <c r="M130" i="9"/>
  <c r="L130" i="9"/>
  <c r="K130" i="9"/>
  <c r="J130" i="9"/>
  <c r="I130" i="9"/>
  <c r="H130" i="9"/>
  <c r="G130" i="9"/>
  <c r="F130" i="9"/>
  <c r="E130" i="9"/>
  <c r="D130" i="9"/>
  <c r="C130" i="9"/>
  <c r="B130" i="9"/>
  <c r="W129" i="9"/>
  <c r="V129" i="9"/>
  <c r="U129" i="9"/>
  <c r="T129" i="9"/>
  <c r="S129" i="9"/>
  <c r="R129" i="9"/>
  <c r="Q129" i="9"/>
  <c r="P129" i="9"/>
  <c r="O129" i="9"/>
  <c r="N129" i="9"/>
  <c r="M129" i="9"/>
  <c r="L129" i="9"/>
  <c r="K129" i="9"/>
  <c r="J129" i="9"/>
  <c r="I129" i="9"/>
  <c r="H129" i="9"/>
  <c r="G129" i="9"/>
  <c r="F129" i="9"/>
  <c r="E129" i="9"/>
  <c r="D129" i="9"/>
  <c r="C129" i="9"/>
  <c r="B129" i="9"/>
  <c r="S128" i="9"/>
  <c r="W127" i="9"/>
  <c r="V127" i="9"/>
  <c r="U127" i="9"/>
  <c r="T127" i="9"/>
  <c r="S127" i="9"/>
  <c r="R127" i="9"/>
  <c r="Q127" i="9"/>
  <c r="P127" i="9"/>
  <c r="O127" i="9"/>
  <c r="N127" i="9"/>
  <c r="M127" i="9"/>
  <c r="L127" i="9"/>
  <c r="K127" i="9"/>
  <c r="J127" i="9"/>
  <c r="I127" i="9"/>
  <c r="H127" i="9"/>
  <c r="G127" i="9"/>
  <c r="F127" i="9"/>
  <c r="E127" i="9"/>
  <c r="D127" i="9"/>
  <c r="C127" i="9"/>
  <c r="B127" i="9"/>
  <c r="W126" i="9"/>
  <c r="V126" i="9"/>
  <c r="U126" i="9"/>
  <c r="T126" i="9"/>
  <c r="S126" i="9"/>
  <c r="R126" i="9"/>
  <c r="Q126" i="9"/>
  <c r="P126" i="9"/>
  <c r="O126" i="9"/>
  <c r="N126" i="9"/>
  <c r="M126" i="9"/>
  <c r="L126" i="9"/>
  <c r="K126" i="9"/>
  <c r="J126" i="9"/>
  <c r="I126" i="9"/>
  <c r="H126" i="9"/>
  <c r="G126" i="9"/>
  <c r="F126" i="9"/>
  <c r="E126" i="9"/>
  <c r="D126" i="9"/>
  <c r="C126" i="9"/>
  <c r="B126" i="9"/>
  <c r="W125" i="9"/>
  <c r="V125" i="9"/>
  <c r="U125" i="9"/>
  <c r="T125" i="9"/>
  <c r="S125" i="9"/>
  <c r="R125" i="9"/>
  <c r="Q125" i="9"/>
  <c r="P125" i="9"/>
  <c r="O125" i="9"/>
  <c r="N125" i="9"/>
  <c r="M125" i="9"/>
  <c r="L125" i="9"/>
  <c r="K125" i="9"/>
  <c r="J125" i="9"/>
  <c r="I125" i="9"/>
  <c r="H125" i="9"/>
  <c r="G125" i="9"/>
  <c r="F125" i="9"/>
  <c r="E125" i="9"/>
  <c r="D125" i="9"/>
  <c r="C125" i="9"/>
  <c r="B125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W123" i="9"/>
  <c r="V123" i="9"/>
  <c r="U123" i="9"/>
  <c r="T123" i="9"/>
  <c r="S123" i="9"/>
  <c r="R123" i="9"/>
  <c r="Q123" i="9"/>
  <c r="P123" i="9"/>
  <c r="O123" i="9"/>
  <c r="N123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W122" i="9"/>
  <c r="V122" i="9"/>
  <c r="U122" i="9"/>
  <c r="T122" i="9"/>
  <c r="S122" i="9"/>
  <c r="R122" i="9"/>
  <c r="Q122" i="9"/>
  <c r="P122" i="9"/>
  <c r="O122" i="9"/>
  <c r="N122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W120" i="9"/>
  <c r="V120" i="9"/>
  <c r="U120" i="9"/>
  <c r="T120" i="9"/>
  <c r="S120" i="9"/>
  <c r="R120" i="9"/>
  <c r="Q120" i="9"/>
  <c r="P120" i="9"/>
  <c r="O120" i="9"/>
  <c r="N120" i="9"/>
  <c r="M120" i="9"/>
  <c r="L120" i="9"/>
  <c r="K120" i="9"/>
  <c r="J120" i="9"/>
  <c r="I120" i="9"/>
  <c r="H120" i="9"/>
  <c r="G120" i="9"/>
  <c r="F120" i="9"/>
  <c r="E120" i="9"/>
  <c r="E117" i="9" s="1"/>
  <c r="D120" i="9"/>
  <c r="C120" i="9"/>
  <c r="B120" i="9"/>
  <c r="W119" i="9"/>
  <c r="V119" i="9"/>
  <c r="U119" i="9"/>
  <c r="T119" i="9"/>
  <c r="S119" i="9"/>
  <c r="R119" i="9"/>
  <c r="Q119" i="9"/>
  <c r="P119" i="9"/>
  <c r="O119" i="9"/>
  <c r="N119" i="9"/>
  <c r="N117" i="9" s="1"/>
  <c r="M119" i="9"/>
  <c r="L119" i="9"/>
  <c r="K119" i="9"/>
  <c r="J119" i="9"/>
  <c r="I119" i="9"/>
  <c r="H119" i="9"/>
  <c r="G119" i="9"/>
  <c r="F119" i="9"/>
  <c r="E119" i="9"/>
  <c r="D119" i="9"/>
  <c r="C119" i="9"/>
  <c r="B119" i="9"/>
  <c r="W118" i="9"/>
  <c r="V118" i="9"/>
  <c r="U118" i="9"/>
  <c r="U117" i="9" s="1"/>
  <c r="T118" i="9"/>
  <c r="S118" i="9"/>
  <c r="R118" i="9"/>
  <c r="R117" i="9" s="1"/>
  <c r="Q118" i="9"/>
  <c r="P118" i="9"/>
  <c r="O118" i="9"/>
  <c r="N118" i="9"/>
  <c r="M118" i="9"/>
  <c r="L118" i="9"/>
  <c r="K118" i="9"/>
  <c r="J118" i="9"/>
  <c r="I118" i="9"/>
  <c r="H118" i="9"/>
  <c r="H117" i="9" s="1"/>
  <c r="G118" i="9"/>
  <c r="F118" i="9"/>
  <c r="E118" i="9"/>
  <c r="D118" i="9"/>
  <c r="C118" i="9"/>
  <c r="B118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O111" i="9"/>
  <c r="J111" i="9"/>
  <c r="H111" i="9"/>
  <c r="G111" i="9"/>
  <c r="B111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W103" i="9"/>
  <c r="W100" i="9" s="1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I100" i="9"/>
  <c r="W79" i="9"/>
  <c r="V79" i="9"/>
  <c r="V156" i="9" s="1"/>
  <c r="U79" i="9"/>
  <c r="T79" i="9"/>
  <c r="T156" i="9" s="1"/>
  <c r="S79" i="9"/>
  <c r="S156" i="9" s="1"/>
  <c r="R79" i="9"/>
  <c r="Q79" i="9"/>
  <c r="Q128" i="9" s="1"/>
  <c r="P79" i="9"/>
  <c r="P156" i="9" s="1"/>
  <c r="O79" i="9"/>
  <c r="N79" i="9"/>
  <c r="N156" i="9" s="1"/>
  <c r="M79" i="9"/>
  <c r="L79" i="9"/>
  <c r="L156" i="9" s="1"/>
  <c r="K79" i="9"/>
  <c r="K156" i="9" s="1"/>
  <c r="J79" i="9"/>
  <c r="I79" i="9"/>
  <c r="I128" i="9" s="1"/>
  <c r="H79" i="9"/>
  <c r="H156" i="9" s="1"/>
  <c r="G79" i="9"/>
  <c r="F79" i="9"/>
  <c r="F156" i="9" s="1"/>
  <c r="E79" i="9"/>
  <c r="D79" i="9"/>
  <c r="D156" i="9" s="1"/>
  <c r="C79" i="9"/>
  <c r="C156" i="9" s="1"/>
  <c r="B79" i="9"/>
  <c r="W35" i="9"/>
  <c r="W145" i="9" s="1"/>
  <c r="V35" i="9"/>
  <c r="U35" i="9"/>
  <c r="U145" i="9" s="1"/>
  <c r="T35" i="9"/>
  <c r="S35" i="9"/>
  <c r="R35" i="9"/>
  <c r="R145" i="11" s="1"/>
  <c r="Q35" i="9"/>
  <c r="P35" i="9"/>
  <c r="P145" i="9" s="1"/>
  <c r="O35" i="9"/>
  <c r="O145" i="9" s="1"/>
  <c r="N35" i="9"/>
  <c r="N145" i="11" s="1"/>
  <c r="M35" i="9"/>
  <c r="M111" i="9" s="1"/>
  <c r="L35" i="9"/>
  <c r="K35" i="9"/>
  <c r="J35" i="9"/>
  <c r="I35" i="9"/>
  <c r="I145" i="10" s="1"/>
  <c r="H35" i="9"/>
  <c r="H145" i="9" s="1"/>
  <c r="G35" i="9"/>
  <c r="F35" i="9"/>
  <c r="E35" i="9"/>
  <c r="E145" i="9" s="1"/>
  <c r="D35" i="9"/>
  <c r="D145" i="10" s="1"/>
  <c r="C35" i="9"/>
  <c r="B35" i="9"/>
  <c r="A1" i="9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H62" i="8"/>
  <c r="H61" i="8"/>
  <c r="D60" i="8"/>
  <c r="S58" i="8"/>
  <c r="Q56" i="8"/>
  <c r="H56" i="8"/>
  <c r="F56" i="8"/>
  <c r="D56" i="8"/>
  <c r="B56" i="8"/>
  <c r="B101" i="4" s="1"/>
  <c r="R55" i="8"/>
  <c r="Q55" i="8"/>
  <c r="Q100" i="4" s="1"/>
  <c r="O55" i="8"/>
  <c r="O100" i="4" s="1"/>
  <c r="N55" i="8"/>
  <c r="M55" i="8"/>
  <c r="M100" i="4" s="1"/>
  <c r="L55" i="8"/>
  <c r="L100" i="4" s="1"/>
  <c r="E55" i="8"/>
  <c r="W53" i="8"/>
  <c r="V53" i="8"/>
  <c r="V39" i="7" s="1"/>
  <c r="U53" i="8"/>
  <c r="U39" i="7" s="1"/>
  <c r="T53" i="8"/>
  <c r="S53" i="8"/>
  <c r="S39" i="7" s="1"/>
  <c r="R53" i="8"/>
  <c r="Q53" i="8"/>
  <c r="Q39" i="7" s="1"/>
  <c r="P53" i="8"/>
  <c r="P39" i="7" s="1"/>
  <c r="O53" i="8"/>
  <c r="O39" i="7" s="1"/>
  <c r="N53" i="8"/>
  <c r="N39" i="7" s="1"/>
  <c r="M53" i="8"/>
  <c r="M39" i="7" s="1"/>
  <c r="L53" i="8"/>
  <c r="L39" i="7" s="1"/>
  <c r="K53" i="8"/>
  <c r="K39" i="7" s="1"/>
  <c r="J53" i="8"/>
  <c r="J39" i="7" s="1"/>
  <c r="I53" i="8"/>
  <c r="I39" i="7" s="1"/>
  <c r="H53" i="8"/>
  <c r="H39" i="7" s="1"/>
  <c r="G53" i="8"/>
  <c r="G39" i="7" s="1"/>
  <c r="F53" i="8"/>
  <c r="F39" i="7" s="1"/>
  <c r="E53" i="8"/>
  <c r="E39" i="7" s="1"/>
  <c r="D53" i="8"/>
  <c r="D39" i="7" s="1"/>
  <c r="C53" i="8"/>
  <c r="C39" i="7" s="1"/>
  <c r="B53" i="8"/>
  <c r="W49" i="8"/>
  <c r="V49" i="8"/>
  <c r="U49" i="8"/>
  <c r="U61" i="8" s="1"/>
  <c r="T49" i="8"/>
  <c r="T61" i="8" s="1"/>
  <c r="S49" i="8"/>
  <c r="S61" i="8" s="1"/>
  <c r="R49" i="8"/>
  <c r="R61" i="8" s="1"/>
  <c r="Q49" i="8"/>
  <c r="Q54" i="4" s="1"/>
  <c r="P49" i="8"/>
  <c r="O49" i="8"/>
  <c r="O54" i="4" s="1"/>
  <c r="N49" i="8"/>
  <c r="M49" i="8"/>
  <c r="M61" i="8" s="1"/>
  <c r="L49" i="8"/>
  <c r="L61" i="8" s="1"/>
  <c r="K49" i="8"/>
  <c r="J49" i="8"/>
  <c r="J61" i="8" s="1"/>
  <c r="I49" i="8"/>
  <c r="I61" i="8" s="1"/>
  <c r="H49" i="8"/>
  <c r="G49" i="8"/>
  <c r="F49" i="8"/>
  <c r="F61" i="8" s="1"/>
  <c r="E49" i="8"/>
  <c r="E61" i="8" s="1"/>
  <c r="D49" i="8"/>
  <c r="D61" i="8" s="1"/>
  <c r="C49" i="8"/>
  <c r="C54" i="4" s="1"/>
  <c r="B49" i="8"/>
  <c r="B61" i="8" s="1"/>
  <c r="W48" i="8"/>
  <c r="W53" i="4" s="1"/>
  <c r="V48" i="8"/>
  <c r="V60" i="8" s="1"/>
  <c r="U48" i="8"/>
  <c r="T48" i="8"/>
  <c r="T53" i="4" s="1"/>
  <c r="S48" i="8"/>
  <c r="S60" i="8" s="1"/>
  <c r="R48" i="8"/>
  <c r="R53" i="4" s="1"/>
  <c r="Q48" i="8"/>
  <c r="P48" i="8"/>
  <c r="P60" i="8" s="1"/>
  <c r="O48" i="8"/>
  <c r="O60" i="8" s="1"/>
  <c r="N48" i="8"/>
  <c r="N47" i="8" s="1"/>
  <c r="M48" i="8"/>
  <c r="M60" i="8" s="1"/>
  <c r="L48" i="8"/>
  <c r="L60" i="8" s="1"/>
  <c r="K48" i="8"/>
  <c r="K60" i="8" s="1"/>
  <c r="J48" i="8"/>
  <c r="I48" i="8"/>
  <c r="I47" i="8" s="1"/>
  <c r="I52" i="4" s="1"/>
  <c r="H48" i="8"/>
  <c r="H60" i="8" s="1"/>
  <c r="G48" i="8"/>
  <c r="F48" i="8"/>
  <c r="E48" i="8"/>
  <c r="E53" i="4" s="1"/>
  <c r="D48" i="8"/>
  <c r="C48" i="8"/>
  <c r="C60" i="8" s="1"/>
  <c r="B4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W22" i="8"/>
  <c r="V22" i="8"/>
  <c r="U22" i="8"/>
  <c r="T22" i="8"/>
  <c r="S22" i="8"/>
  <c r="S20" i="8" s="1"/>
  <c r="R22" i="8"/>
  <c r="Q22" i="8"/>
  <c r="P22" i="8"/>
  <c r="P20" i="8" s="1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C20" i="8" s="1"/>
  <c r="B22" i="8"/>
  <c r="W21" i="8"/>
  <c r="W20" i="8" s="1"/>
  <c r="V21" i="8"/>
  <c r="U21" i="8"/>
  <c r="T21" i="8"/>
  <c r="S21" i="8"/>
  <c r="R21" i="8"/>
  <c r="R20" i="8" s="1"/>
  <c r="Q21" i="8"/>
  <c r="Q20" i="8" s="1"/>
  <c r="P21" i="8"/>
  <c r="O21" i="8"/>
  <c r="O20" i="8" s="1"/>
  <c r="N21" i="8"/>
  <c r="M21" i="8"/>
  <c r="M20" i="8" s="1"/>
  <c r="L21" i="8"/>
  <c r="K21" i="8"/>
  <c r="J21" i="8"/>
  <c r="J20" i="8" s="1"/>
  <c r="I21" i="8"/>
  <c r="I20" i="8" s="1"/>
  <c r="H21" i="8"/>
  <c r="G21" i="8"/>
  <c r="G20" i="8" s="1"/>
  <c r="F21" i="8"/>
  <c r="F20" i="8" s="1"/>
  <c r="E21" i="8"/>
  <c r="E20" i="8" s="1"/>
  <c r="D21" i="8"/>
  <c r="D20" i="8" s="1"/>
  <c r="C21" i="8"/>
  <c r="B21" i="8"/>
  <c r="B20" i="8" s="1"/>
  <c r="W19" i="8"/>
  <c r="V19" i="8"/>
  <c r="U19" i="8"/>
  <c r="T19" i="8"/>
  <c r="S19" i="8"/>
  <c r="R19" i="8"/>
  <c r="Q19" i="8"/>
  <c r="Q17" i="8" s="1"/>
  <c r="P19" i="8"/>
  <c r="O19" i="8"/>
  <c r="N19" i="8"/>
  <c r="M19" i="8"/>
  <c r="L19" i="8"/>
  <c r="K19" i="8"/>
  <c r="J19" i="8"/>
  <c r="I19" i="8"/>
  <c r="H19" i="8"/>
  <c r="H17" i="8" s="1"/>
  <c r="G19" i="8"/>
  <c r="F19" i="8"/>
  <c r="E19" i="8"/>
  <c r="D19" i="8"/>
  <c r="C19" i="8"/>
  <c r="W18" i="8"/>
  <c r="W17" i="8" s="1"/>
  <c r="V18" i="8"/>
  <c r="U18" i="8"/>
  <c r="T18" i="8"/>
  <c r="S18" i="8"/>
  <c r="R18" i="8"/>
  <c r="Q18" i="8"/>
  <c r="P18" i="8"/>
  <c r="O18" i="8"/>
  <c r="N18" i="8"/>
  <c r="M18" i="8"/>
  <c r="L18" i="8"/>
  <c r="K18" i="8"/>
  <c r="K17" i="8" s="1"/>
  <c r="J18" i="8"/>
  <c r="I18" i="8"/>
  <c r="H18" i="8"/>
  <c r="G18" i="8"/>
  <c r="G17" i="8" s="1"/>
  <c r="F18" i="8"/>
  <c r="F17" i="8" s="1"/>
  <c r="E18" i="8"/>
  <c r="D18" i="8"/>
  <c r="C18" i="8"/>
  <c r="C17" i="8" s="1"/>
  <c r="T17" i="8"/>
  <c r="O17" i="8"/>
  <c r="L17" i="8"/>
  <c r="D17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W7" i="8"/>
  <c r="V7" i="8"/>
  <c r="V62" i="8" s="1"/>
  <c r="U7" i="8"/>
  <c r="U62" i="8" s="1"/>
  <c r="T7" i="8"/>
  <c r="S7" i="8"/>
  <c r="S62" i="8" s="1"/>
  <c r="R7" i="8"/>
  <c r="Q7" i="8"/>
  <c r="Q62" i="8" s="1"/>
  <c r="P7" i="8"/>
  <c r="O7" i="8"/>
  <c r="N7" i="8"/>
  <c r="N62" i="8" s="1"/>
  <c r="M7" i="8"/>
  <c r="M62" i="8" s="1"/>
  <c r="L7" i="8"/>
  <c r="K7" i="8"/>
  <c r="K58" i="8" s="1"/>
  <c r="J7" i="8"/>
  <c r="J62" i="8" s="1"/>
  <c r="I7" i="8"/>
  <c r="I62" i="8" s="1"/>
  <c r="H7" i="8"/>
  <c r="G7" i="8"/>
  <c r="F7" i="8"/>
  <c r="F62" i="8" s="1"/>
  <c r="E7" i="8"/>
  <c r="D7" i="8"/>
  <c r="C7" i="8"/>
  <c r="B7" i="8"/>
  <c r="B62" i="8" s="1"/>
  <c r="W3" i="8"/>
  <c r="V3" i="8"/>
  <c r="U3" i="8"/>
  <c r="T3" i="8"/>
  <c r="S3" i="8"/>
  <c r="R3" i="8"/>
  <c r="Q3" i="8"/>
  <c r="Q4" i="4" s="1"/>
  <c r="P3" i="8"/>
  <c r="P4" i="4" s="1"/>
  <c r="O3" i="8"/>
  <c r="N3" i="8"/>
  <c r="N58" i="8" s="1"/>
  <c r="M3" i="8"/>
  <c r="L3" i="8"/>
  <c r="K3" i="8"/>
  <c r="J3" i="8"/>
  <c r="I3" i="8"/>
  <c r="I4" i="4" s="1"/>
  <c r="H3" i="8"/>
  <c r="G3" i="8"/>
  <c r="F3" i="8"/>
  <c r="E3" i="8"/>
  <c r="D3" i="8"/>
  <c r="C3" i="8"/>
  <c r="B3" i="8"/>
  <c r="A1" i="8"/>
  <c r="A54" i="7"/>
  <c r="A53" i="7"/>
  <c r="A47" i="7"/>
  <c r="W42" i="7"/>
  <c r="U42" i="7"/>
  <c r="T42" i="7"/>
  <c r="S42" i="7"/>
  <c r="R42" i="7"/>
  <c r="Q42" i="7"/>
  <c r="P42" i="7"/>
  <c r="K42" i="7"/>
  <c r="B42" i="7"/>
  <c r="U41" i="7"/>
  <c r="T41" i="7"/>
  <c r="S41" i="7"/>
  <c r="R41" i="7"/>
  <c r="Q41" i="7"/>
  <c r="P41" i="7"/>
  <c r="O41" i="7"/>
  <c r="I41" i="7"/>
  <c r="H41" i="7"/>
  <c r="F41" i="7"/>
  <c r="B41" i="7"/>
  <c r="Q40" i="7"/>
  <c r="P40" i="7"/>
  <c r="O40" i="7"/>
  <c r="N40" i="7"/>
  <c r="M40" i="7"/>
  <c r="L40" i="7"/>
  <c r="K40" i="7"/>
  <c r="H40" i="7"/>
  <c r="G40" i="7"/>
  <c r="E40" i="7"/>
  <c r="D40" i="7"/>
  <c r="C40" i="7"/>
  <c r="B40" i="7"/>
  <c r="W39" i="7"/>
  <c r="T39" i="7"/>
  <c r="B39" i="7"/>
  <c r="G27" i="7"/>
  <c r="L27" i="7"/>
  <c r="D27" i="7"/>
  <c r="W27" i="7"/>
  <c r="U27" i="7"/>
  <c r="T27" i="7"/>
  <c r="Q27" i="7"/>
  <c r="N16" i="7"/>
  <c r="V16" i="7"/>
  <c r="F16" i="7"/>
  <c r="J10" i="7"/>
  <c r="W10" i="7"/>
  <c r="R10" i="7"/>
  <c r="M10" i="7"/>
  <c r="B10" i="7"/>
  <c r="E10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W50" i="7"/>
  <c r="U50" i="7"/>
  <c r="T50" i="7"/>
  <c r="S50" i="7"/>
  <c r="R50" i="7"/>
  <c r="Q50" i="7"/>
  <c r="P50" i="7"/>
  <c r="O50" i="7"/>
  <c r="M50" i="7"/>
  <c r="L50" i="7"/>
  <c r="K50" i="7"/>
  <c r="J50" i="7"/>
  <c r="I50" i="7"/>
  <c r="H50" i="7"/>
  <c r="G50" i="7"/>
  <c r="E50" i="7"/>
  <c r="D50" i="7"/>
  <c r="C50" i="7"/>
  <c r="B50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V48" i="7"/>
  <c r="T48" i="7"/>
  <c r="S48" i="7"/>
  <c r="R48" i="7"/>
  <c r="Q48" i="7"/>
  <c r="P48" i="7"/>
  <c r="N48" i="7"/>
  <c r="L48" i="7"/>
  <c r="K48" i="7"/>
  <c r="J48" i="7"/>
  <c r="I48" i="7"/>
  <c r="H48" i="7"/>
  <c r="F48" i="7"/>
  <c r="D48" i="7"/>
  <c r="C48" i="7"/>
  <c r="B48" i="7"/>
  <c r="A1" i="7"/>
  <c r="A48" i="6"/>
  <c r="A47" i="6"/>
  <c r="A41" i="6"/>
  <c r="Q27" i="6"/>
  <c r="J27" i="6"/>
  <c r="F27" i="6"/>
  <c r="V27" i="6"/>
  <c r="D27" i="6"/>
  <c r="N27" i="6"/>
  <c r="P16" i="6"/>
  <c r="N16" i="6"/>
  <c r="S16" i="6"/>
  <c r="C16" i="6"/>
  <c r="B16" i="6"/>
  <c r="H16" i="6"/>
  <c r="R10" i="6"/>
  <c r="O10" i="6"/>
  <c r="T10" i="6"/>
  <c r="L10" i="6"/>
  <c r="I10" i="6"/>
  <c r="F10" i="6"/>
  <c r="D10" i="6"/>
  <c r="W10" i="6"/>
  <c r="A1" i="6"/>
  <c r="A48" i="5"/>
  <c r="A47" i="5"/>
  <c r="A41" i="5"/>
  <c r="R16" i="5"/>
  <c r="O16" i="5"/>
  <c r="E16" i="5"/>
  <c r="V16" i="5"/>
  <c r="T16" i="5"/>
  <c r="K10" i="5"/>
  <c r="V10" i="5"/>
  <c r="U10" i="5"/>
  <c r="F10" i="5"/>
  <c r="A1" i="5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B179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W177" i="4"/>
  <c r="V177" i="4"/>
  <c r="T177" i="4"/>
  <c r="Q177" i="4"/>
  <c r="P177" i="4"/>
  <c r="O177" i="4"/>
  <c r="N177" i="4"/>
  <c r="M177" i="4"/>
  <c r="L177" i="4"/>
  <c r="J177" i="4"/>
  <c r="I177" i="4"/>
  <c r="H177" i="4"/>
  <c r="G177" i="4"/>
  <c r="F177" i="4"/>
  <c r="E177" i="4"/>
  <c r="D177" i="4"/>
  <c r="C177" i="4"/>
  <c r="B177" i="4"/>
  <c r="W176" i="4"/>
  <c r="S176" i="4"/>
  <c r="Q176" i="4"/>
  <c r="P176" i="4"/>
  <c r="M176" i="4"/>
  <c r="K176" i="4"/>
  <c r="J176" i="4"/>
  <c r="I176" i="4"/>
  <c r="H176" i="4"/>
  <c r="G176" i="4"/>
  <c r="F176" i="4"/>
  <c r="E176" i="4"/>
  <c r="C176" i="4"/>
  <c r="B176" i="4"/>
  <c r="W175" i="4"/>
  <c r="V175" i="4"/>
  <c r="U175" i="4"/>
  <c r="S175" i="4"/>
  <c r="R175" i="4"/>
  <c r="Q175" i="4"/>
  <c r="P175" i="4"/>
  <c r="O175" i="4"/>
  <c r="N175" i="4"/>
  <c r="M175" i="4"/>
  <c r="L175" i="4"/>
  <c r="K175" i="4"/>
  <c r="H175" i="4"/>
  <c r="G175" i="4"/>
  <c r="F175" i="4"/>
  <c r="E175" i="4"/>
  <c r="D175" i="4"/>
  <c r="C175" i="4"/>
  <c r="B175" i="4"/>
  <c r="E166" i="4"/>
  <c r="D165" i="4"/>
  <c r="I150" i="4"/>
  <c r="W149" i="4"/>
  <c r="C147" i="4"/>
  <c r="W137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V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B125" i="4"/>
  <c r="W124" i="4"/>
  <c r="V124" i="4"/>
  <c r="U124" i="4"/>
  <c r="T124" i="4"/>
  <c r="S124" i="4"/>
  <c r="Q124" i="4"/>
  <c r="P124" i="4"/>
  <c r="O124" i="4"/>
  <c r="N124" i="4"/>
  <c r="M124" i="4"/>
  <c r="L124" i="4"/>
  <c r="K124" i="4"/>
  <c r="I124" i="4"/>
  <c r="H124" i="4"/>
  <c r="G124" i="4"/>
  <c r="F124" i="4"/>
  <c r="E124" i="4"/>
  <c r="C124" i="4"/>
  <c r="B124" i="4"/>
  <c r="W123" i="4"/>
  <c r="V123" i="4"/>
  <c r="U123" i="4"/>
  <c r="T123" i="4"/>
  <c r="S123" i="4"/>
  <c r="R123" i="4"/>
  <c r="Q123" i="4"/>
  <c r="O123" i="4"/>
  <c r="N123" i="4"/>
  <c r="M123" i="4"/>
  <c r="L123" i="4"/>
  <c r="K123" i="4"/>
  <c r="J123" i="4"/>
  <c r="I123" i="4"/>
  <c r="H123" i="4"/>
  <c r="G123" i="4"/>
  <c r="F123" i="4"/>
  <c r="E123" i="4"/>
  <c r="C123" i="4"/>
  <c r="B123" i="4"/>
  <c r="W122" i="4"/>
  <c r="V122" i="4"/>
  <c r="U122" i="4"/>
  <c r="T122" i="4"/>
  <c r="S122" i="4"/>
  <c r="R122" i="4"/>
  <c r="P122" i="4"/>
  <c r="O122" i="4"/>
  <c r="N122" i="4"/>
  <c r="M122" i="4"/>
  <c r="L122" i="4"/>
  <c r="K122" i="4"/>
  <c r="J122" i="4"/>
  <c r="I122" i="4"/>
  <c r="G122" i="4"/>
  <c r="F122" i="4"/>
  <c r="E122" i="4"/>
  <c r="C122" i="4"/>
  <c r="B122" i="4"/>
  <c r="W121" i="4"/>
  <c r="V121" i="4"/>
  <c r="U121" i="4"/>
  <c r="T121" i="4"/>
  <c r="S121" i="4"/>
  <c r="M121" i="4"/>
  <c r="L121" i="4"/>
  <c r="J121" i="4"/>
  <c r="I121" i="4"/>
  <c r="H121" i="4"/>
  <c r="G121" i="4"/>
  <c r="F121" i="4"/>
  <c r="E121" i="4"/>
  <c r="D121" i="4"/>
  <c r="C121" i="4"/>
  <c r="B121" i="4"/>
  <c r="W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H120" i="4"/>
  <c r="G120" i="4"/>
  <c r="F120" i="4"/>
  <c r="E120" i="4"/>
  <c r="D120" i="4"/>
  <c r="C120" i="4"/>
  <c r="B120" i="4"/>
  <c r="R119" i="4"/>
  <c r="Q119" i="4"/>
  <c r="P119" i="4"/>
  <c r="O119" i="4"/>
  <c r="N119" i="4"/>
  <c r="M119" i="4"/>
  <c r="L119" i="4"/>
  <c r="K119" i="4"/>
  <c r="J119" i="4"/>
  <c r="I119" i="4"/>
  <c r="H119" i="4"/>
  <c r="F119" i="4"/>
  <c r="D119" i="4"/>
  <c r="C119" i="4"/>
  <c r="B119" i="4"/>
  <c r="W118" i="4"/>
  <c r="S118" i="4"/>
  <c r="L118" i="4"/>
  <c r="K118" i="4"/>
  <c r="G118" i="4"/>
  <c r="F118" i="4"/>
  <c r="E118" i="4"/>
  <c r="D118" i="4"/>
  <c r="C118" i="4"/>
  <c r="B118" i="4"/>
  <c r="W117" i="4"/>
  <c r="V117" i="4"/>
  <c r="U117" i="4"/>
  <c r="T117" i="4"/>
  <c r="S117" i="4"/>
  <c r="R117" i="4"/>
  <c r="Q117" i="4"/>
  <c r="P117" i="4"/>
  <c r="M117" i="4"/>
  <c r="G117" i="4"/>
  <c r="B117" i="4"/>
  <c r="C114" i="4"/>
  <c r="U113" i="4"/>
  <c r="W111" i="4"/>
  <c r="V111" i="4"/>
  <c r="U111" i="4"/>
  <c r="T111" i="4"/>
  <c r="S111" i="4"/>
  <c r="R111" i="4"/>
  <c r="Q111" i="4"/>
  <c r="O111" i="4"/>
  <c r="H111" i="4"/>
  <c r="E111" i="4"/>
  <c r="C111" i="4"/>
  <c r="B111" i="4"/>
  <c r="U109" i="4"/>
  <c r="T109" i="4"/>
  <c r="R106" i="4"/>
  <c r="O106" i="4"/>
  <c r="N106" i="4"/>
  <c r="M106" i="4"/>
  <c r="L106" i="4"/>
  <c r="K106" i="4"/>
  <c r="I106" i="4"/>
  <c r="H106" i="4"/>
  <c r="G106" i="4"/>
  <c r="E106" i="4"/>
  <c r="D106" i="4"/>
  <c r="C106" i="4"/>
  <c r="W103" i="4"/>
  <c r="V103" i="4"/>
  <c r="U103" i="4"/>
  <c r="T103" i="4"/>
  <c r="S103" i="4"/>
  <c r="R103" i="4"/>
  <c r="Q103" i="4"/>
  <c r="O103" i="4"/>
  <c r="N103" i="4"/>
  <c r="M103" i="4"/>
  <c r="J103" i="4"/>
  <c r="I103" i="4"/>
  <c r="H103" i="4"/>
  <c r="G103" i="4"/>
  <c r="F103" i="4"/>
  <c r="E103" i="4"/>
  <c r="D103" i="4"/>
  <c r="C103" i="4"/>
  <c r="Q101" i="4"/>
  <c r="H101" i="4"/>
  <c r="F101" i="4"/>
  <c r="E100" i="4"/>
  <c r="R94" i="4"/>
  <c r="I94" i="4"/>
  <c r="W95" i="4"/>
  <c r="V95" i="4"/>
  <c r="U95" i="4"/>
  <c r="T95" i="4"/>
  <c r="S95" i="4"/>
  <c r="R95" i="4"/>
  <c r="Q95" i="4"/>
  <c r="P95" i="4"/>
  <c r="O95" i="4"/>
  <c r="N95" i="4"/>
  <c r="M95" i="4"/>
  <c r="M94" i="4" s="1"/>
  <c r="L95" i="4"/>
  <c r="K95" i="4"/>
  <c r="K94" i="4" s="1"/>
  <c r="J95" i="4"/>
  <c r="J94" i="4" s="1"/>
  <c r="I95" i="4"/>
  <c r="H95" i="4"/>
  <c r="H94" i="4" s="1"/>
  <c r="G95" i="4"/>
  <c r="F95" i="4"/>
  <c r="E95" i="4"/>
  <c r="E94" i="4" s="1"/>
  <c r="D95" i="4"/>
  <c r="C95" i="4"/>
  <c r="C94" i="4" s="1"/>
  <c r="B95" i="4"/>
  <c r="B94" i="4" s="1"/>
  <c r="U94" i="4"/>
  <c r="F88" i="4"/>
  <c r="E88" i="4"/>
  <c r="D88" i="4"/>
  <c r="P94" i="4"/>
  <c r="W78" i="4"/>
  <c r="V78" i="4"/>
  <c r="V151" i="4" s="1"/>
  <c r="U78" i="4"/>
  <c r="T78" i="4"/>
  <c r="T151" i="4" s="1"/>
  <c r="S78" i="4"/>
  <c r="S151" i="4" s="1"/>
  <c r="R78" i="4"/>
  <c r="Q78" i="4"/>
  <c r="Q151" i="4" s="1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W77" i="4"/>
  <c r="V77" i="4"/>
  <c r="V150" i="4" s="1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G150" i="4" s="1"/>
  <c r="F77" i="4"/>
  <c r="E77" i="4"/>
  <c r="D77" i="4"/>
  <c r="D150" i="4" s="1"/>
  <c r="C77" i="4"/>
  <c r="B77" i="4"/>
  <c r="B150" i="4" s="1"/>
  <c r="W76" i="4"/>
  <c r="V76" i="4"/>
  <c r="U76" i="4"/>
  <c r="U149" i="4" s="1"/>
  <c r="T76" i="4"/>
  <c r="T149" i="4" s="1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B149" i="4" s="1"/>
  <c r="W75" i="4"/>
  <c r="V75" i="4"/>
  <c r="U75" i="4"/>
  <c r="T75" i="4"/>
  <c r="S75" i="4"/>
  <c r="R75" i="4"/>
  <c r="Q75" i="4"/>
  <c r="P75" i="4"/>
  <c r="O75" i="4"/>
  <c r="N75" i="4"/>
  <c r="M75" i="4"/>
  <c r="M148" i="4" s="1"/>
  <c r="L75" i="4"/>
  <c r="K75" i="4"/>
  <c r="K148" i="4" s="1"/>
  <c r="J75" i="4"/>
  <c r="I75" i="4"/>
  <c r="H75" i="4"/>
  <c r="H148" i="4" s="1"/>
  <c r="G75" i="4"/>
  <c r="F75" i="4"/>
  <c r="F148" i="4" s="1"/>
  <c r="E75" i="4"/>
  <c r="E148" i="4" s="1"/>
  <c r="D75" i="4"/>
  <c r="C75" i="4"/>
  <c r="C148" i="4" s="1"/>
  <c r="B75" i="4"/>
  <c r="B148" i="4" s="1"/>
  <c r="W74" i="4"/>
  <c r="V74" i="4"/>
  <c r="V147" i="4" s="1"/>
  <c r="U74" i="4"/>
  <c r="T74" i="4"/>
  <c r="T147" i="4" s="1"/>
  <c r="S74" i="4"/>
  <c r="S147" i="4" s="1"/>
  <c r="R74" i="4"/>
  <c r="Q74" i="4"/>
  <c r="Q147" i="4" s="1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W73" i="4"/>
  <c r="W146" i="4" s="1"/>
  <c r="V73" i="4"/>
  <c r="V146" i="4" s="1"/>
  <c r="U73" i="4"/>
  <c r="T73" i="4"/>
  <c r="T146" i="4" s="1"/>
  <c r="S73" i="4"/>
  <c r="R73" i="4"/>
  <c r="R146" i="4" s="1"/>
  <c r="Q73" i="4"/>
  <c r="Q146" i="4" s="1"/>
  <c r="P73" i="4"/>
  <c r="O73" i="4"/>
  <c r="O146" i="4" s="1"/>
  <c r="N73" i="4"/>
  <c r="M73" i="4"/>
  <c r="L73" i="4"/>
  <c r="K73" i="4"/>
  <c r="J73" i="4"/>
  <c r="I73" i="4"/>
  <c r="H73" i="4"/>
  <c r="G73" i="4"/>
  <c r="F73" i="4"/>
  <c r="E73" i="4"/>
  <c r="D73" i="4"/>
  <c r="D146" i="4" s="1"/>
  <c r="C73" i="4"/>
  <c r="B73" i="4"/>
  <c r="W72" i="4"/>
  <c r="W145" i="4" s="1"/>
  <c r="V72" i="4"/>
  <c r="U72" i="4"/>
  <c r="T72" i="4"/>
  <c r="S72" i="4"/>
  <c r="R72" i="4"/>
  <c r="I72" i="4"/>
  <c r="H72" i="4"/>
  <c r="H145" i="4" s="1"/>
  <c r="G72" i="4"/>
  <c r="G145" i="4" s="1"/>
  <c r="E72" i="4"/>
  <c r="E145" i="4" s="1"/>
  <c r="D72" i="4"/>
  <c r="D145" i="4" s="1"/>
  <c r="Q71" i="4"/>
  <c r="P71" i="4"/>
  <c r="O71" i="4"/>
  <c r="N71" i="4"/>
  <c r="M71" i="4"/>
  <c r="L71" i="4"/>
  <c r="C71" i="4"/>
  <c r="C144" i="4" s="1"/>
  <c r="B71" i="4"/>
  <c r="B144" i="4" s="1"/>
  <c r="W70" i="4"/>
  <c r="W143" i="4" s="1"/>
  <c r="V70" i="4"/>
  <c r="V143" i="4" s="1"/>
  <c r="U70" i="4"/>
  <c r="U143" i="4" s="1"/>
  <c r="T70" i="4"/>
  <c r="T143" i="4" s="1"/>
  <c r="S70" i="4"/>
  <c r="S143" i="4" s="1"/>
  <c r="R70" i="4"/>
  <c r="R143" i="4" s="1"/>
  <c r="Q70" i="4"/>
  <c r="Q143" i="4" s="1"/>
  <c r="P70" i="4"/>
  <c r="P143" i="4" s="1"/>
  <c r="O70" i="4"/>
  <c r="O143" i="4" s="1"/>
  <c r="N70" i="4"/>
  <c r="N143" i="4" s="1"/>
  <c r="M70" i="4"/>
  <c r="M143" i="4" s="1"/>
  <c r="L70" i="4"/>
  <c r="L143" i="4" s="1"/>
  <c r="K70" i="4"/>
  <c r="K143" i="4" s="1"/>
  <c r="J70" i="4"/>
  <c r="I70" i="4"/>
  <c r="H70" i="4"/>
  <c r="G70" i="4"/>
  <c r="F70" i="4"/>
  <c r="W68" i="4"/>
  <c r="W141" i="4" s="1"/>
  <c r="V68" i="4"/>
  <c r="Q68" i="4"/>
  <c r="N68" i="4"/>
  <c r="M68" i="4"/>
  <c r="M141" i="4" s="1"/>
  <c r="L68" i="4"/>
  <c r="J68" i="4"/>
  <c r="J141" i="4" s="1"/>
  <c r="I68" i="4"/>
  <c r="H68" i="4"/>
  <c r="E68" i="4"/>
  <c r="B68" i="4"/>
  <c r="U67" i="4"/>
  <c r="T67" i="4"/>
  <c r="S67" i="4"/>
  <c r="R67" i="4"/>
  <c r="Q67" i="4"/>
  <c r="P67" i="4"/>
  <c r="P140" i="4" s="1"/>
  <c r="O67" i="4"/>
  <c r="N67" i="4"/>
  <c r="N140" i="4" s="1"/>
  <c r="M67" i="4"/>
  <c r="M140" i="4" s="1"/>
  <c r="L67" i="4"/>
  <c r="K67" i="4"/>
  <c r="K140" i="4" s="1"/>
  <c r="J67" i="4"/>
  <c r="J140" i="4" s="1"/>
  <c r="I67" i="4"/>
  <c r="H67" i="4"/>
  <c r="H140" i="4" s="1"/>
  <c r="G67" i="4"/>
  <c r="F67" i="4"/>
  <c r="D67" i="4"/>
  <c r="C67" i="4"/>
  <c r="B67" i="4"/>
  <c r="R66" i="4"/>
  <c r="N66" i="4"/>
  <c r="M66" i="4"/>
  <c r="L66" i="4"/>
  <c r="K66" i="4"/>
  <c r="K139" i="4" s="1"/>
  <c r="J66" i="4"/>
  <c r="I66" i="4"/>
  <c r="H66" i="4"/>
  <c r="H139" i="4" s="1"/>
  <c r="G66" i="4"/>
  <c r="F66" i="4"/>
  <c r="F139" i="4" s="1"/>
  <c r="E66" i="4"/>
  <c r="B66" i="4"/>
  <c r="W64" i="4"/>
  <c r="T64" i="4"/>
  <c r="S64" i="4"/>
  <c r="R64" i="4"/>
  <c r="Q64" i="4"/>
  <c r="P64" i="4"/>
  <c r="O64" i="4"/>
  <c r="N64" i="4"/>
  <c r="M64" i="4"/>
  <c r="L64" i="4"/>
  <c r="K64" i="4"/>
  <c r="J64" i="4"/>
  <c r="J137" i="4" s="1"/>
  <c r="I64" i="4"/>
  <c r="H64" i="4"/>
  <c r="G64" i="4"/>
  <c r="G137" i="4" s="1"/>
  <c r="F64" i="4"/>
  <c r="E64" i="4"/>
  <c r="E137" i="4" s="1"/>
  <c r="D64" i="4"/>
  <c r="D137" i="4" s="1"/>
  <c r="C64" i="4"/>
  <c r="B64" i="4"/>
  <c r="B137" i="4" s="1"/>
  <c r="W63" i="4"/>
  <c r="V63" i="4"/>
  <c r="V136" i="4" s="1"/>
  <c r="U63" i="4"/>
  <c r="U136" i="4" s="1"/>
  <c r="T63" i="4"/>
  <c r="N63" i="4"/>
  <c r="M63" i="4"/>
  <c r="L63" i="4"/>
  <c r="K63" i="4"/>
  <c r="J63" i="4"/>
  <c r="I63" i="4"/>
  <c r="H63" i="4"/>
  <c r="G63" i="4"/>
  <c r="F63" i="4"/>
  <c r="E63" i="4"/>
  <c r="D63" i="4"/>
  <c r="B63" i="4"/>
  <c r="U62" i="4"/>
  <c r="M62" i="4"/>
  <c r="F62" i="4"/>
  <c r="F135" i="4" s="1"/>
  <c r="T60" i="4"/>
  <c r="R60" i="4"/>
  <c r="R133" i="4" s="1"/>
  <c r="Q60" i="4"/>
  <c r="P60" i="4"/>
  <c r="O60" i="4"/>
  <c r="N60" i="4"/>
  <c r="J60" i="4"/>
  <c r="H60" i="4"/>
  <c r="H133" i="4" s="1"/>
  <c r="E60" i="4"/>
  <c r="E133" i="4" s="1"/>
  <c r="C60" i="4"/>
  <c r="B60" i="4"/>
  <c r="W59" i="4"/>
  <c r="U59" i="4"/>
  <c r="T59" i="4"/>
  <c r="R59" i="4"/>
  <c r="N59" i="4"/>
  <c r="J59" i="4"/>
  <c r="D59" i="4"/>
  <c r="B59" i="4"/>
  <c r="U58" i="4"/>
  <c r="S58" i="4"/>
  <c r="R58" i="4"/>
  <c r="Q58" i="4"/>
  <c r="O58" i="4"/>
  <c r="N58" i="4"/>
  <c r="L58" i="4"/>
  <c r="K58" i="4"/>
  <c r="H58" i="4"/>
  <c r="G58" i="4"/>
  <c r="F58" i="4"/>
  <c r="E58" i="4"/>
  <c r="D58" i="4"/>
  <c r="C58" i="4"/>
  <c r="V56" i="4"/>
  <c r="T56" i="4"/>
  <c r="R56" i="4"/>
  <c r="Q56" i="4"/>
  <c r="P56" i="4"/>
  <c r="M56" i="4"/>
  <c r="L56" i="4"/>
  <c r="I56" i="4"/>
  <c r="H56" i="4"/>
  <c r="G56" i="4"/>
  <c r="F56" i="4"/>
  <c r="F131" i="4" s="1"/>
  <c r="E56" i="4"/>
  <c r="D56" i="4"/>
  <c r="C56" i="4"/>
  <c r="C131" i="4" s="1"/>
  <c r="B56" i="4"/>
  <c r="W54" i="4"/>
  <c r="V54" i="4"/>
  <c r="R54" i="4"/>
  <c r="N54" i="4"/>
  <c r="M54" i="4"/>
  <c r="J54" i="4"/>
  <c r="H54" i="4"/>
  <c r="G54" i="4"/>
  <c r="F54" i="4"/>
  <c r="E54" i="4"/>
  <c r="D54" i="4"/>
  <c r="V53" i="4"/>
  <c r="U53" i="4"/>
  <c r="L53" i="4"/>
  <c r="J53" i="4"/>
  <c r="H53" i="4"/>
  <c r="G53" i="4"/>
  <c r="F53" i="4"/>
  <c r="D53" i="4"/>
  <c r="B53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K151" i="4" s="1"/>
  <c r="J26" i="4"/>
  <c r="I26" i="4"/>
  <c r="H26" i="4"/>
  <c r="H151" i="4" s="1"/>
  <c r="G26" i="4"/>
  <c r="F26" i="4"/>
  <c r="E26" i="4"/>
  <c r="D26" i="4"/>
  <c r="C26" i="4"/>
  <c r="B26" i="4"/>
  <c r="W25" i="4"/>
  <c r="V25" i="4"/>
  <c r="U25" i="4"/>
  <c r="T25" i="4"/>
  <c r="S25" i="4"/>
  <c r="R25" i="4"/>
  <c r="Q25" i="4"/>
  <c r="P25" i="4"/>
  <c r="O25" i="4"/>
  <c r="N25" i="4"/>
  <c r="N150" i="4" s="1"/>
  <c r="M25" i="4"/>
  <c r="L25" i="4"/>
  <c r="L150" i="4" s="1"/>
  <c r="K25" i="4"/>
  <c r="J25" i="4"/>
  <c r="I25" i="4"/>
  <c r="H25" i="4"/>
  <c r="G25" i="4"/>
  <c r="F25" i="4"/>
  <c r="E25" i="4"/>
  <c r="D25" i="4"/>
  <c r="C25" i="4"/>
  <c r="B25" i="4"/>
  <c r="W24" i="4"/>
  <c r="V24" i="4"/>
  <c r="U24" i="4"/>
  <c r="T24" i="4"/>
  <c r="S24" i="4"/>
  <c r="R24" i="4"/>
  <c r="Q24" i="4"/>
  <c r="P24" i="4"/>
  <c r="O24" i="4"/>
  <c r="O149" i="4" s="1"/>
  <c r="N24" i="4"/>
  <c r="M24" i="4"/>
  <c r="L24" i="4"/>
  <c r="L149" i="4" s="1"/>
  <c r="K24" i="4"/>
  <c r="J24" i="4"/>
  <c r="I24" i="4"/>
  <c r="H24" i="4"/>
  <c r="G24" i="4"/>
  <c r="F24" i="4"/>
  <c r="E24" i="4"/>
  <c r="D24" i="4"/>
  <c r="C24" i="4"/>
  <c r="B24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W22" i="4"/>
  <c r="V22" i="4"/>
  <c r="U22" i="4"/>
  <c r="T22" i="4"/>
  <c r="S22" i="4"/>
  <c r="R22" i="4"/>
  <c r="Q22" i="4"/>
  <c r="P22" i="4"/>
  <c r="O22" i="4"/>
  <c r="N22" i="4"/>
  <c r="N147" i="4" s="1"/>
  <c r="M22" i="4"/>
  <c r="L22" i="4"/>
  <c r="K22" i="4"/>
  <c r="K147" i="4" s="1"/>
  <c r="J22" i="4"/>
  <c r="I22" i="4"/>
  <c r="H22" i="4"/>
  <c r="H147" i="4" s="1"/>
  <c r="G22" i="4"/>
  <c r="F22" i="4"/>
  <c r="E22" i="4"/>
  <c r="D22" i="4"/>
  <c r="C22" i="4"/>
  <c r="B22" i="4"/>
  <c r="W21" i="4"/>
  <c r="V21" i="4"/>
  <c r="U21" i="4"/>
  <c r="T21" i="4"/>
  <c r="S21" i="4"/>
  <c r="R21" i="4"/>
  <c r="Q21" i="4"/>
  <c r="P21" i="4"/>
  <c r="O21" i="4"/>
  <c r="N21" i="4"/>
  <c r="N146" i="4" s="1"/>
  <c r="M21" i="4"/>
  <c r="L21" i="4"/>
  <c r="K21" i="4"/>
  <c r="J21" i="4"/>
  <c r="I21" i="4"/>
  <c r="H21" i="4"/>
  <c r="G21" i="4"/>
  <c r="F21" i="4"/>
  <c r="E21" i="4"/>
  <c r="D21" i="4"/>
  <c r="C21" i="4"/>
  <c r="B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W19" i="4"/>
  <c r="V19" i="4"/>
  <c r="U19" i="4"/>
  <c r="T19" i="4"/>
  <c r="S19" i="4"/>
  <c r="R19" i="4"/>
  <c r="Q19" i="4"/>
  <c r="P19" i="4"/>
  <c r="P144" i="4" s="1"/>
  <c r="O19" i="4"/>
  <c r="N19" i="4"/>
  <c r="M19" i="4"/>
  <c r="M144" i="4" s="1"/>
  <c r="L19" i="4"/>
  <c r="K19" i="4"/>
  <c r="J19" i="4"/>
  <c r="I19" i="4"/>
  <c r="H19" i="4"/>
  <c r="G19" i="4"/>
  <c r="F19" i="4"/>
  <c r="E19" i="4"/>
  <c r="D19" i="4"/>
  <c r="C19" i="4"/>
  <c r="B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F143" i="4" s="1"/>
  <c r="E18" i="4"/>
  <c r="D18" i="4"/>
  <c r="C18" i="4"/>
  <c r="B18" i="4"/>
  <c r="V17" i="4"/>
  <c r="S17" i="4"/>
  <c r="R17" i="4"/>
  <c r="P17" i="4"/>
  <c r="O17" i="4"/>
  <c r="N17" i="4"/>
  <c r="J17" i="4"/>
  <c r="H17" i="4"/>
  <c r="G17" i="4"/>
  <c r="B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W15" i="4"/>
  <c r="V15" i="4"/>
  <c r="U15" i="4"/>
  <c r="U140" i="4" s="1"/>
  <c r="T15" i="4"/>
  <c r="S15" i="4"/>
  <c r="R15" i="4"/>
  <c r="R140" i="4" s="1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W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C13" i="4"/>
  <c r="B13" i="4"/>
  <c r="W12" i="4"/>
  <c r="V12" i="4"/>
  <c r="U12" i="4"/>
  <c r="T12" i="4"/>
  <c r="T137" i="4" s="1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J136" i="4" s="1"/>
  <c r="I11" i="4"/>
  <c r="H11" i="4"/>
  <c r="G11" i="4"/>
  <c r="F11" i="4"/>
  <c r="E11" i="4"/>
  <c r="D11" i="4"/>
  <c r="C11" i="4"/>
  <c r="B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W9" i="4"/>
  <c r="V9" i="4"/>
  <c r="U9" i="4"/>
  <c r="T9" i="4"/>
  <c r="O9" i="4"/>
  <c r="N9" i="4"/>
  <c r="M9" i="4"/>
  <c r="L9" i="4"/>
  <c r="J9" i="4"/>
  <c r="I9" i="4"/>
  <c r="G9" i="4"/>
  <c r="F9" i="4"/>
  <c r="E9" i="4"/>
  <c r="D9" i="4"/>
  <c r="C9" i="4"/>
  <c r="B9" i="4"/>
  <c r="W8" i="4"/>
  <c r="V8" i="4"/>
  <c r="U8" i="4"/>
  <c r="T8" i="4"/>
  <c r="T133" i="4" s="1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W7" i="4"/>
  <c r="V7" i="4"/>
  <c r="T7" i="4"/>
  <c r="S7" i="4"/>
  <c r="R7" i="4"/>
  <c r="Q7" i="4"/>
  <c r="N7" i="4"/>
  <c r="M7" i="4"/>
  <c r="L7" i="4"/>
  <c r="K7" i="4"/>
  <c r="J7" i="4"/>
  <c r="I7" i="4"/>
  <c r="H7" i="4"/>
  <c r="D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W5" i="4"/>
  <c r="V5" i="4"/>
  <c r="T5" i="4"/>
  <c r="O5" i="4"/>
  <c r="M5" i="4"/>
  <c r="K5" i="4"/>
  <c r="J5" i="4"/>
  <c r="E5" i="4"/>
  <c r="W4" i="4"/>
  <c r="V4" i="4"/>
  <c r="U4" i="4"/>
  <c r="T4" i="4"/>
  <c r="S4" i="4"/>
  <c r="O4" i="4"/>
  <c r="N4" i="4"/>
  <c r="M4" i="4"/>
  <c r="L4" i="4"/>
  <c r="K4" i="4"/>
  <c r="J4" i="4"/>
  <c r="H4" i="4"/>
  <c r="G4" i="4"/>
  <c r="F4" i="4"/>
  <c r="E4" i="4"/>
  <c r="D4" i="4"/>
  <c r="C4" i="4"/>
  <c r="B4" i="4"/>
  <c r="V3" i="4"/>
  <c r="J3" i="4"/>
  <c r="A1" i="4"/>
  <c r="B46" i="2"/>
  <c r="B21" i="2"/>
  <c r="B29" i="2"/>
  <c r="B44" i="2"/>
  <c r="B13" i="2"/>
  <c r="B50" i="2"/>
  <c r="B25" i="2"/>
  <c r="B35" i="2"/>
  <c r="B40" i="2"/>
  <c r="B24" i="2"/>
  <c r="B23" i="2"/>
  <c r="B33" i="2"/>
  <c r="B54" i="2"/>
  <c r="B41" i="2"/>
  <c r="B8" i="2"/>
  <c r="B30" i="2"/>
  <c r="B10" i="2"/>
  <c r="B26" i="2"/>
  <c r="B18" i="2"/>
  <c r="B45" i="2"/>
  <c r="B20" i="2"/>
  <c r="B43" i="2"/>
  <c r="B36" i="2"/>
  <c r="B48" i="2"/>
  <c r="B61" i="2"/>
  <c r="B49" i="2"/>
  <c r="B14" i="2"/>
  <c r="B38" i="2"/>
  <c r="B28" i="2"/>
  <c r="B56" i="2"/>
  <c r="B11" i="2"/>
  <c r="B53" i="2"/>
  <c r="B16" i="2"/>
  <c r="B19" i="2"/>
  <c r="B6" i="2"/>
  <c r="B51" i="2"/>
  <c r="B4" i="2"/>
  <c r="B5" i="2"/>
  <c r="B39" i="2"/>
  <c r="B58" i="2"/>
  <c r="B9" i="2"/>
  <c r="B34" i="2"/>
  <c r="B31" i="2"/>
  <c r="B59" i="2"/>
  <c r="B15" i="2"/>
  <c r="B60" i="2"/>
  <c r="B55" i="2"/>
  <c r="W125" i="4" l="1"/>
  <c r="J73" i="51"/>
  <c r="F73" i="51"/>
  <c r="I73" i="51"/>
  <c r="R73" i="51"/>
  <c r="M73" i="51"/>
  <c r="S73" i="51"/>
  <c r="N73" i="51"/>
  <c r="P73" i="51"/>
  <c r="Q73" i="51"/>
  <c r="U73" i="51"/>
  <c r="V73" i="51"/>
  <c r="B73" i="51"/>
  <c r="C73" i="51"/>
  <c r="C87" i="51"/>
  <c r="U80" i="51"/>
  <c r="H87" i="51"/>
  <c r="U125" i="4"/>
  <c r="E73" i="50"/>
  <c r="C73" i="50"/>
  <c r="D73" i="50"/>
  <c r="F73" i="50"/>
  <c r="M73" i="50"/>
  <c r="H73" i="50"/>
  <c r="I73" i="50"/>
  <c r="K73" i="50"/>
  <c r="L73" i="50"/>
  <c r="N73" i="50"/>
  <c r="U73" i="50"/>
  <c r="P73" i="50"/>
  <c r="I105" i="50"/>
  <c r="Q73" i="50"/>
  <c r="S73" i="50"/>
  <c r="T73" i="50"/>
  <c r="V73" i="50"/>
  <c r="K73" i="49"/>
  <c r="Q73" i="49"/>
  <c r="L73" i="49"/>
  <c r="J105" i="51"/>
  <c r="K105" i="51"/>
  <c r="S73" i="49"/>
  <c r="D104" i="50"/>
  <c r="J105" i="50"/>
  <c r="F104" i="51"/>
  <c r="T73" i="49"/>
  <c r="K105" i="50"/>
  <c r="G104" i="51"/>
  <c r="L105" i="50"/>
  <c r="H104" i="51"/>
  <c r="V73" i="49"/>
  <c r="C80" i="49"/>
  <c r="M105" i="50"/>
  <c r="C103" i="51"/>
  <c r="I104" i="51"/>
  <c r="O105" i="51"/>
  <c r="W73" i="49"/>
  <c r="F80" i="49"/>
  <c r="B103" i="50"/>
  <c r="N105" i="50"/>
  <c r="D103" i="51"/>
  <c r="P105" i="51"/>
  <c r="H73" i="49"/>
  <c r="H80" i="49"/>
  <c r="C103" i="50"/>
  <c r="I104" i="50"/>
  <c r="E103" i="50"/>
  <c r="E103" i="51"/>
  <c r="Q105" i="51"/>
  <c r="K80" i="49"/>
  <c r="D103" i="50"/>
  <c r="J104" i="50"/>
  <c r="M103" i="50"/>
  <c r="F103" i="51"/>
  <c r="R105" i="51"/>
  <c r="N80" i="49"/>
  <c r="K104" i="50"/>
  <c r="G103" i="51"/>
  <c r="S105" i="51"/>
  <c r="P80" i="49"/>
  <c r="F103" i="50"/>
  <c r="L104" i="50"/>
  <c r="R105" i="50"/>
  <c r="G104" i="50"/>
  <c r="H103" i="51"/>
  <c r="N104" i="51"/>
  <c r="G103" i="50"/>
  <c r="S105" i="50"/>
  <c r="O104" i="50"/>
  <c r="I103" i="51"/>
  <c r="O104" i="51"/>
  <c r="J104" i="49"/>
  <c r="H103" i="50"/>
  <c r="T105" i="50"/>
  <c r="W104" i="50"/>
  <c r="P104" i="51"/>
  <c r="R104" i="49"/>
  <c r="I103" i="50"/>
  <c r="U105" i="50"/>
  <c r="K103" i="51"/>
  <c r="Q104" i="51"/>
  <c r="W105" i="51"/>
  <c r="C73" i="49"/>
  <c r="I73" i="49"/>
  <c r="L87" i="49"/>
  <c r="J103" i="50"/>
  <c r="V105" i="50"/>
  <c r="Q105" i="50"/>
  <c r="L103" i="51"/>
  <c r="D73" i="49"/>
  <c r="P73" i="49"/>
  <c r="N87" i="49"/>
  <c r="K103" i="50"/>
  <c r="Q104" i="50"/>
  <c r="M103" i="51"/>
  <c r="Q87" i="49"/>
  <c r="T105" i="49"/>
  <c r="L103" i="50"/>
  <c r="R104" i="50"/>
  <c r="N103" i="51"/>
  <c r="F73" i="49"/>
  <c r="S104" i="50"/>
  <c r="O103" i="51"/>
  <c r="G73" i="49"/>
  <c r="V87" i="49"/>
  <c r="N103" i="50"/>
  <c r="T104" i="50"/>
  <c r="P103" i="51"/>
  <c r="V104" i="51"/>
  <c r="O103" i="50"/>
  <c r="Q103" i="51"/>
  <c r="W104" i="51"/>
  <c r="P103" i="50"/>
  <c r="B105" i="51"/>
  <c r="P151" i="4"/>
  <c r="C151" i="4"/>
  <c r="D151" i="4"/>
  <c r="F151" i="4"/>
  <c r="I151" i="4"/>
  <c r="C125" i="4"/>
  <c r="L151" i="4"/>
  <c r="N151" i="4"/>
  <c r="R124" i="4"/>
  <c r="H52" i="47"/>
  <c r="E52" i="47"/>
  <c r="F52" i="47"/>
  <c r="I52" i="47"/>
  <c r="J52" i="47"/>
  <c r="P52" i="47"/>
  <c r="M52" i="47"/>
  <c r="N52" i="47"/>
  <c r="G52" i="47"/>
  <c r="R52" i="47"/>
  <c r="J124" i="4"/>
  <c r="U52" i="47"/>
  <c r="V52" i="47"/>
  <c r="O52" i="47"/>
  <c r="K52" i="46"/>
  <c r="U52" i="46"/>
  <c r="D52" i="46"/>
  <c r="R77" i="46"/>
  <c r="N52" i="46"/>
  <c r="L52" i="46"/>
  <c r="V52" i="46"/>
  <c r="R60" i="45"/>
  <c r="S60" i="45"/>
  <c r="W60" i="45"/>
  <c r="O52" i="45"/>
  <c r="F52" i="45"/>
  <c r="W52" i="45"/>
  <c r="D77" i="46"/>
  <c r="D52" i="45"/>
  <c r="P52" i="45"/>
  <c r="N52" i="45"/>
  <c r="L52" i="45"/>
  <c r="V52" i="45"/>
  <c r="B60" i="45"/>
  <c r="C60" i="45"/>
  <c r="G60" i="45"/>
  <c r="J60" i="45"/>
  <c r="W150" i="4"/>
  <c r="G69" i="45"/>
  <c r="F69" i="45"/>
  <c r="J150" i="4"/>
  <c r="O69" i="45"/>
  <c r="N69" i="45"/>
  <c r="O150" i="4"/>
  <c r="Q150" i="4"/>
  <c r="R150" i="4"/>
  <c r="W69" i="45"/>
  <c r="T150" i="4"/>
  <c r="F150" i="4"/>
  <c r="P123" i="4"/>
  <c r="M63" i="43"/>
  <c r="H63" i="43"/>
  <c r="W63" i="43"/>
  <c r="L63" i="43"/>
  <c r="I72" i="43"/>
  <c r="K72" i="43"/>
  <c r="U63" i="43"/>
  <c r="P63" i="43"/>
  <c r="S63" i="43"/>
  <c r="T63" i="43"/>
  <c r="G63" i="43"/>
  <c r="E63" i="43"/>
  <c r="C63" i="43"/>
  <c r="O63" i="43"/>
  <c r="N63" i="42"/>
  <c r="U63" i="42"/>
  <c r="V72" i="42"/>
  <c r="Q90" i="42"/>
  <c r="S63" i="42"/>
  <c r="I63" i="42"/>
  <c r="V63" i="42"/>
  <c r="J63" i="42"/>
  <c r="E63" i="42"/>
  <c r="Q63" i="42"/>
  <c r="H63" i="42"/>
  <c r="C63" i="42"/>
  <c r="F63" i="42"/>
  <c r="R63" i="42"/>
  <c r="M63" i="42"/>
  <c r="P63" i="42"/>
  <c r="K63" i="42"/>
  <c r="N72" i="42"/>
  <c r="T63" i="41"/>
  <c r="G90" i="43"/>
  <c r="K63" i="41"/>
  <c r="I63" i="41"/>
  <c r="U63" i="41"/>
  <c r="O90" i="43"/>
  <c r="S63" i="41"/>
  <c r="L63" i="41"/>
  <c r="F90" i="43"/>
  <c r="D63" i="41"/>
  <c r="N90" i="43"/>
  <c r="Q63" i="41"/>
  <c r="C90" i="42"/>
  <c r="E63" i="41"/>
  <c r="D90" i="41"/>
  <c r="D81" i="41" s="1"/>
  <c r="D90" i="42"/>
  <c r="L90" i="41"/>
  <c r="L81" i="41" s="1"/>
  <c r="E90" i="42"/>
  <c r="T90" i="41"/>
  <c r="T81" i="41" s="1"/>
  <c r="F90" i="42"/>
  <c r="C63" i="41"/>
  <c r="K90" i="42"/>
  <c r="C90" i="43"/>
  <c r="M63" i="41"/>
  <c r="L90" i="42"/>
  <c r="D149" i="4"/>
  <c r="G149" i="4"/>
  <c r="R149" i="4"/>
  <c r="W81" i="41"/>
  <c r="E81" i="41"/>
  <c r="I81" i="41"/>
  <c r="M81" i="41"/>
  <c r="G81" i="41"/>
  <c r="E149" i="4"/>
  <c r="H81" i="41"/>
  <c r="H149" i="4"/>
  <c r="Q81" i="41"/>
  <c r="U81" i="41"/>
  <c r="O81" i="41"/>
  <c r="P81" i="41"/>
  <c r="J149" i="4"/>
  <c r="M149" i="4"/>
  <c r="P149" i="4"/>
  <c r="D123" i="4"/>
  <c r="Q122" i="4"/>
  <c r="C51" i="39"/>
  <c r="O51" i="39"/>
  <c r="J51" i="39"/>
  <c r="H51" i="39"/>
  <c r="D122" i="4"/>
  <c r="K51" i="39"/>
  <c r="W51" i="39"/>
  <c r="P51" i="39"/>
  <c r="Q51" i="39"/>
  <c r="S51" i="39"/>
  <c r="I51" i="39"/>
  <c r="Q51" i="38"/>
  <c r="U51" i="38"/>
  <c r="M78" i="38"/>
  <c r="W79" i="38"/>
  <c r="E51" i="38"/>
  <c r="N57" i="38"/>
  <c r="T60" i="38"/>
  <c r="P57" i="38"/>
  <c r="I51" i="38"/>
  <c r="V57" i="38"/>
  <c r="M51" i="38"/>
  <c r="J51" i="38"/>
  <c r="L51" i="37"/>
  <c r="L79" i="37"/>
  <c r="P79" i="39"/>
  <c r="R79" i="38"/>
  <c r="M80" i="37"/>
  <c r="B78" i="38"/>
  <c r="N80" i="37"/>
  <c r="T51" i="37"/>
  <c r="U80" i="37"/>
  <c r="L79" i="38"/>
  <c r="V80" i="37"/>
  <c r="V80" i="38"/>
  <c r="I51" i="37"/>
  <c r="B57" i="37"/>
  <c r="E57" i="37"/>
  <c r="F57" i="37"/>
  <c r="H60" i="37"/>
  <c r="G57" i="37"/>
  <c r="I60" i="37"/>
  <c r="D51" i="37"/>
  <c r="J57" i="37"/>
  <c r="G79" i="38"/>
  <c r="M57" i="37"/>
  <c r="Q63" i="37"/>
  <c r="H79" i="38"/>
  <c r="N57" i="37"/>
  <c r="P60" i="37"/>
  <c r="R63" i="37"/>
  <c r="Q51" i="37"/>
  <c r="I78" i="37"/>
  <c r="H79" i="39"/>
  <c r="O57" i="37"/>
  <c r="Q60" i="37"/>
  <c r="S63" i="37"/>
  <c r="J79" i="38"/>
  <c r="H51" i="37"/>
  <c r="R57" i="37"/>
  <c r="Q78" i="37"/>
  <c r="E78" i="38"/>
  <c r="K79" i="38"/>
  <c r="Q80" i="38"/>
  <c r="U57" i="37"/>
  <c r="F78" i="38"/>
  <c r="R80" i="38"/>
  <c r="V57" i="37"/>
  <c r="F78" i="39"/>
  <c r="R80" i="39"/>
  <c r="H78" i="38"/>
  <c r="T80" i="38"/>
  <c r="N148" i="4"/>
  <c r="P148" i="4"/>
  <c r="R148" i="4"/>
  <c r="S148" i="4"/>
  <c r="J148" i="4"/>
  <c r="U148" i="4"/>
  <c r="V148" i="4"/>
  <c r="H122" i="4"/>
  <c r="F51" i="35"/>
  <c r="D51" i="35"/>
  <c r="P51" i="35"/>
  <c r="B51" i="35"/>
  <c r="E51" i="35"/>
  <c r="Q51" i="35"/>
  <c r="N51" i="35"/>
  <c r="T78" i="35"/>
  <c r="L51" i="35"/>
  <c r="J51" i="35"/>
  <c r="B63" i="35"/>
  <c r="M51" i="35"/>
  <c r="C51" i="35"/>
  <c r="V51" i="35"/>
  <c r="N121" i="4"/>
  <c r="T51" i="35"/>
  <c r="R51" i="35"/>
  <c r="O121" i="4"/>
  <c r="U51" i="35"/>
  <c r="K51" i="35"/>
  <c r="P121" i="4"/>
  <c r="P60" i="35"/>
  <c r="Q121" i="4"/>
  <c r="R121" i="4"/>
  <c r="H51" i="35"/>
  <c r="K79" i="34"/>
  <c r="J51" i="34"/>
  <c r="K51" i="34"/>
  <c r="W51" i="34"/>
  <c r="N51" i="34"/>
  <c r="H51" i="34"/>
  <c r="S51" i="34"/>
  <c r="V51" i="34"/>
  <c r="G51" i="34"/>
  <c r="J63" i="34"/>
  <c r="E51" i="34"/>
  <c r="B79" i="34"/>
  <c r="C79" i="34"/>
  <c r="B51" i="34"/>
  <c r="C51" i="34"/>
  <c r="O51" i="34"/>
  <c r="F51" i="34"/>
  <c r="S51" i="33"/>
  <c r="N78" i="35"/>
  <c r="T79" i="35"/>
  <c r="G78" i="33"/>
  <c r="O78" i="35"/>
  <c r="K72" i="33"/>
  <c r="I60" i="33"/>
  <c r="H78" i="33"/>
  <c r="V79" i="35"/>
  <c r="S63" i="33"/>
  <c r="O78" i="33"/>
  <c r="I79" i="34"/>
  <c r="N60" i="33"/>
  <c r="Q60" i="33"/>
  <c r="B51" i="33"/>
  <c r="N51" i="33"/>
  <c r="K57" i="33"/>
  <c r="R60" i="33"/>
  <c r="F78" i="34"/>
  <c r="L79" i="34"/>
  <c r="R80" i="34"/>
  <c r="C51" i="33"/>
  <c r="O51" i="33"/>
  <c r="L57" i="33"/>
  <c r="S60" i="33"/>
  <c r="G78" i="34"/>
  <c r="M79" i="34"/>
  <c r="S80" i="34"/>
  <c r="R80" i="35"/>
  <c r="U60" i="33"/>
  <c r="J79" i="33"/>
  <c r="V60" i="33"/>
  <c r="K79" i="33"/>
  <c r="L51" i="33"/>
  <c r="P79" i="34"/>
  <c r="R79" i="33"/>
  <c r="Q79" i="34"/>
  <c r="D79" i="35"/>
  <c r="J80" i="35"/>
  <c r="D80" i="33"/>
  <c r="J51" i="33"/>
  <c r="V51" i="33"/>
  <c r="N78" i="34"/>
  <c r="T79" i="34"/>
  <c r="K51" i="33"/>
  <c r="W51" i="33"/>
  <c r="O78" i="34"/>
  <c r="U79" i="34"/>
  <c r="B78" i="35"/>
  <c r="N80" i="35"/>
  <c r="I79" i="35"/>
  <c r="T51" i="33"/>
  <c r="T80" i="33"/>
  <c r="B80" i="34"/>
  <c r="C80" i="34"/>
  <c r="L79" i="35"/>
  <c r="Q51" i="33"/>
  <c r="G78" i="35"/>
  <c r="P147" i="4"/>
  <c r="D147" i="4"/>
  <c r="K121" i="4"/>
  <c r="M72" i="33"/>
  <c r="F147" i="4"/>
  <c r="I147" i="4"/>
  <c r="L147" i="4"/>
  <c r="D84" i="31"/>
  <c r="E84" i="31"/>
  <c r="Q84" i="31"/>
  <c r="I120" i="4"/>
  <c r="B123" i="31"/>
  <c r="N84" i="31"/>
  <c r="C123" i="31"/>
  <c r="I84" i="31"/>
  <c r="F84" i="31"/>
  <c r="L84" i="31"/>
  <c r="S84" i="31"/>
  <c r="V120" i="4"/>
  <c r="T84" i="31"/>
  <c r="E84" i="30"/>
  <c r="L84" i="30"/>
  <c r="G84" i="30"/>
  <c r="H84" i="30"/>
  <c r="I84" i="30"/>
  <c r="J84" i="30"/>
  <c r="V84" i="30"/>
  <c r="S84" i="30"/>
  <c r="T84" i="30"/>
  <c r="O84" i="30"/>
  <c r="P84" i="30"/>
  <c r="Q84" i="30"/>
  <c r="R84" i="30"/>
  <c r="S120" i="30"/>
  <c r="F84" i="30"/>
  <c r="Q119" i="30"/>
  <c r="F84" i="29"/>
  <c r="U90" i="29"/>
  <c r="O84" i="29"/>
  <c r="P84" i="29"/>
  <c r="L84" i="29"/>
  <c r="M84" i="29"/>
  <c r="N84" i="29"/>
  <c r="B122" i="30"/>
  <c r="W84" i="29"/>
  <c r="G94" i="29"/>
  <c r="T84" i="29"/>
  <c r="B120" i="30"/>
  <c r="N123" i="30"/>
  <c r="U84" i="29"/>
  <c r="W94" i="29"/>
  <c r="Q123" i="30"/>
  <c r="L122" i="30"/>
  <c r="I84" i="29"/>
  <c r="I99" i="29"/>
  <c r="Q99" i="29"/>
  <c r="E105" i="29"/>
  <c r="I120" i="30"/>
  <c r="E90" i="29"/>
  <c r="K105" i="29"/>
  <c r="D119" i="30"/>
  <c r="G84" i="29"/>
  <c r="F90" i="29"/>
  <c r="M105" i="29"/>
  <c r="Q122" i="29"/>
  <c r="Q122" i="30"/>
  <c r="H84" i="29"/>
  <c r="G90" i="29"/>
  <c r="S105" i="29"/>
  <c r="L120" i="30"/>
  <c r="M90" i="29"/>
  <c r="U105" i="29"/>
  <c r="G119" i="30"/>
  <c r="D84" i="29"/>
  <c r="N90" i="29"/>
  <c r="E84" i="29"/>
  <c r="Q84" i="29"/>
  <c r="O90" i="29"/>
  <c r="S39" i="4"/>
  <c r="L146" i="4"/>
  <c r="B146" i="4"/>
  <c r="D30" i="4"/>
  <c r="F146" i="4"/>
  <c r="G146" i="4"/>
  <c r="I146" i="4"/>
  <c r="J146" i="4"/>
  <c r="G119" i="4"/>
  <c r="P110" i="27"/>
  <c r="P126" i="27"/>
  <c r="S98" i="27"/>
  <c r="T98" i="27"/>
  <c r="B126" i="27"/>
  <c r="N126" i="27"/>
  <c r="U98" i="27"/>
  <c r="C126" i="27"/>
  <c r="O126" i="27"/>
  <c r="E57" i="24"/>
  <c r="E116" i="4" s="1"/>
  <c r="I98" i="27"/>
  <c r="Q98" i="27"/>
  <c r="I126" i="27"/>
  <c r="F57" i="24"/>
  <c r="F116" i="4" s="1"/>
  <c r="R98" i="27"/>
  <c r="M98" i="27"/>
  <c r="J126" i="27"/>
  <c r="V126" i="27"/>
  <c r="G57" i="24"/>
  <c r="G116" i="4" s="1"/>
  <c r="W110" i="27"/>
  <c r="K126" i="27"/>
  <c r="R110" i="27"/>
  <c r="I57" i="24"/>
  <c r="I116" i="4" s="1"/>
  <c r="C98" i="27"/>
  <c r="S110" i="27"/>
  <c r="J57" i="24"/>
  <c r="J116" i="4" s="1"/>
  <c r="P57" i="24"/>
  <c r="P116" i="4" s="1"/>
  <c r="D98" i="27"/>
  <c r="K57" i="24"/>
  <c r="K116" i="4" s="1"/>
  <c r="E98" i="27"/>
  <c r="U126" i="27"/>
  <c r="H77" i="24"/>
  <c r="H174" i="4" s="1"/>
  <c r="I77" i="24"/>
  <c r="I174" i="4" s="1"/>
  <c r="M57" i="24"/>
  <c r="M116" i="4" s="1"/>
  <c r="Q126" i="27"/>
  <c r="D76" i="24"/>
  <c r="D173" i="4" s="1"/>
  <c r="H110" i="27"/>
  <c r="R126" i="27"/>
  <c r="H126" i="27"/>
  <c r="E76" i="24"/>
  <c r="E173" i="4" s="1"/>
  <c r="I110" i="27"/>
  <c r="S126" i="27"/>
  <c r="F76" i="24"/>
  <c r="F173" i="4" s="1"/>
  <c r="N77" i="24"/>
  <c r="N174" i="4" s="1"/>
  <c r="F126" i="27"/>
  <c r="G110" i="27"/>
  <c r="F117" i="4"/>
  <c r="D75" i="24"/>
  <c r="D172" i="4" s="1"/>
  <c r="P77" i="24"/>
  <c r="P174" i="4" s="1"/>
  <c r="D57" i="24"/>
  <c r="D116" i="4" s="1"/>
  <c r="B110" i="27"/>
  <c r="U98" i="26"/>
  <c r="V98" i="26"/>
  <c r="H110" i="26"/>
  <c r="B126" i="26"/>
  <c r="W98" i="26"/>
  <c r="I110" i="26"/>
  <c r="C126" i="26"/>
  <c r="L110" i="26"/>
  <c r="F126" i="26"/>
  <c r="M110" i="26"/>
  <c r="G126" i="26"/>
  <c r="H126" i="26"/>
  <c r="B98" i="26"/>
  <c r="P110" i="26"/>
  <c r="J126" i="26"/>
  <c r="C98" i="26"/>
  <c r="Q110" i="26"/>
  <c r="K126" i="26"/>
  <c r="D98" i="26"/>
  <c r="R110" i="26"/>
  <c r="E98" i="26"/>
  <c r="S110" i="26"/>
  <c r="F98" i="26"/>
  <c r="T110" i="26"/>
  <c r="N126" i="26"/>
  <c r="G98" i="26"/>
  <c r="U110" i="26"/>
  <c r="P119" i="26"/>
  <c r="P126" i="26"/>
  <c r="Q126" i="26"/>
  <c r="J98" i="26"/>
  <c r="K98" i="26"/>
  <c r="S126" i="26"/>
  <c r="L98" i="26"/>
  <c r="M98" i="26"/>
  <c r="N98" i="26"/>
  <c r="V126" i="26"/>
  <c r="O98" i="26"/>
  <c r="W126" i="26"/>
  <c r="B110" i="26"/>
  <c r="C110" i="26"/>
  <c r="R98" i="26"/>
  <c r="D110" i="26"/>
  <c r="S98" i="26"/>
  <c r="E110" i="26"/>
  <c r="T98" i="26"/>
  <c r="K98" i="25"/>
  <c r="U110" i="25"/>
  <c r="N119" i="25"/>
  <c r="T156" i="25"/>
  <c r="B154" i="25"/>
  <c r="W110" i="25"/>
  <c r="J154" i="25"/>
  <c r="H98" i="25"/>
  <c r="M126" i="25"/>
  <c r="I98" i="25"/>
  <c r="U98" i="25"/>
  <c r="N126" i="25"/>
  <c r="L156" i="25"/>
  <c r="W119" i="25"/>
  <c r="P126" i="25"/>
  <c r="W126" i="25"/>
  <c r="S75" i="24"/>
  <c r="S172" i="4" s="1"/>
  <c r="T110" i="25"/>
  <c r="R152" i="26"/>
  <c r="T126" i="25"/>
  <c r="S152" i="26"/>
  <c r="S76" i="24"/>
  <c r="S173" i="4" s="1"/>
  <c r="P98" i="25"/>
  <c r="F98" i="25"/>
  <c r="U126" i="25"/>
  <c r="T152" i="26"/>
  <c r="M52" i="24"/>
  <c r="M69" i="4" s="1"/>
  <c r="M142" i="4" s="1"/>
  <c r="U76" i="24"/>
  <c r="U173" i="4" s="1"/>
  <c r="Q98" i="25"/>
  <c r="E110" i="25"/>
  <c r="V126" i="25"/>
  <c r="U152" i="26"/>
  <c r="P52" i="24"/>
  <c r="W76" i="24"/>
  <c r="W173" i="4" s="1"/>
  <c r="V152" i="26"/>
  <c r="F154" i="26"/>
  <c r="U52" i="24"/>
  <c r="G110" i="25"/>
  <c r="Q77" i="24"/>
  <c r="Q174" i="4" s="1"/>
  <c r="I110" i="25"/>
  <c r="R71" i="4"/>
  <c r="D105" i="25"/>
  <c r="N98" i="25"/>
  <c r="K105" i="25"/>
  <c r="G126" i="25"/>
  <c r="U67" i="24"/>
  <c r="C98" i="25"/>
  <c r="L105" i="25"/>
  <c r="M110" i="25"/>
  <c r="U68" i="24"/>
  <c r="S105" i="25"/>
  <c r="D110" i="25"/>
  <c r="B152" i="26"/>
  <c r="H153" i="26"/>
  <c r="N154" i="26"/>
  <c r="V68" i="24"/>
  <c r="T105" i="25"/>
  <c r="O110" i="25"/>
  <c r="L122" i="25"/>
  <c r="D126" i="25"/>
  <c r="C152" i="26"/>
  <c r="O154" i="26"/>
  <c r="S71" i="4"/>
  <c r="W71" i="4"/>
  <c r="E119" i="25"/>
  <c r="T122" i="25"/>
  <c r="E126" i="25"/>
  <c r="D152" i="26"/>
  <c r="M98" i="25"/>
  <c r="Q110" i="25"/>
  <c r="F119" i="25"/>
  <c r="F126" i="25"/>
  <c r="E152" i="26"/>
  <c r="I69" i="24"/>
  <c r="G119" i="25"/>
  <c r="N152" i="25"/>
  <c r="F152" i="26"/>
  <c r="M17" i="4"/>
  <c r="M3" i="4"/>
  <c r="V30" i="4"/>
  <c r="R145" i="4"/>
  <c r="I143" i="4"/>
  <c r="U145" i="4"/>
  <c r="G52" i="24"/>
  <c r="G76" i="24"/>
  <c r="G173" i="4" s="1"/>
  <c r="T136" i="25"/>
  <c r="V156" i="25"/>
  <c r="H39" i="4"/>
  <c r="H52" i="24"/>
  <c r="J76" i="24"/>
  <c r="J173" i="4" s="1"/>
  <c r="W156" i="25"/>
  <c r="M76" i="24"/>
  <c r="M173" i="4" s="1"/>
  <c r="S144" i="4"/>
  <c r="U74" i="24"/>
  <c r="U171" i="4" s="1"/>
  <c r="H69" i="24"/>
  <c r="O76" i="24"/>
  <c r="O173" i="4" s="1"/>
  <c r="W74" i="24"/>
  <c r="W171" i="4" s="1"/>
  <c r="O69" i="24"/>
  <c r="R144" i="4"/>
  <c r="Q69" i="24"/>
  <c r="B156" i="25"/>
  <c r="B145" i="4"/>
  <c r="N57" i="24"/>
  <c r="N116" i="4" s="1"/>
  <c r="W69" i="24"/>
  <c r="I156" i="25"/>
  <c r="M77" i="24"/>
  <c r="M174" i="4" s="1"/>
  <c r="O77" i="24"/>
  <c r="O174" i="4" s="1"/>
  <c r="E156" i="25"/>
  <c r="N76" i="24"/>
  <c r="N173" i="4" s="1"/>
  <c r="Q57" i="24"/>
  <c r="Q116" i="4" s="1"/>
  <c r="D136" i="25"/>
  <c r="F156" i="25"/>
  <c r="R57" i="24"/>
  <c r="R116" i="4" s="1"/>
  <c r="G156" i="25"/>
  <c r="S57" i="24"/>
  <c r="S116" i="4" s="1"/>
  <c r="H156" i="25"/>
  <c r="J156" i="25"/>
  <c r="V57" i="24"/>
  <c r="V116" i="4" s="1"/>
  <c r="C67" i="24"/>
  <c r="Q156" i="25"/>
  <c r="D71" i="4"/>
  <c r="E3" i="4"/>
  <c r="E128" i="4" s="1"/>
  <c r="P69" i="4"/>
  <c r="P142" i="4" s="1"/>
  <c r="E71" i="4"/>
  <c r="E144" i="4" s="1"/>
  <c r="I117" i="4"/>
  <c r="T76" i="24"/>
  <c r="T173" i="4" s="1"/>
  <c r="E67" i="24"/>
  <c r="U69" i="4"/>
  <c r="U142" i="4" s="1"/>
  <c r="F71" i="4"/>
  <c r="F144" i="4" s="1"/>
  <c r="L72" i="4"/>
  <c r="L145" i="4" s="1"/>
  <c r="J117" i="4"/>
  <c r="P118" i="4"/>
  <c r="O52" i="24"/>
  <c r="K67" i="24"/>
  <c r="M156" i="25"/>
  <c r="V76" i="24"/>
  <c r="V173" i="4" s="1"/>
  <c r="M67" i="24"/>
  <c r="C75" i="24"/>
  <c r="C172" i="4" s="1"/>
  <c r="L136" i="25"/>
  <c r="N156" i="25"/>
  <c r="W69" i="4"/>
  <c r="W142" i="4" s="1"/>
  <c r="G71" i="4"/>
  <c r="G144" i="4" s="1"/>
  <c r="M72" i="4"/>
  <c r="M145" i="4" s="1"/>
  <c r="K117" i="4"/>
  <c r="N72" i="4"/>
  <c r="N145" i="4" s="1"/>
  <c r="O57" i="24"/>
  <c r="O116" i="4" s="1"/>
  <c r="E75" i="24"/>
  <c r="E172" i="4" s="1"/>
  <c r="O156" i="25"/>
  <c r="I39" i="4"/>
  <c r="T3" i="4"/>
  <c r="T128" i="4" s="1"/>
  <c r="P156" i="25"/>
  <c r="D70" i="4"/>
  <c r="D143" i="4" s="1"/>
  <c r="J71" i="4"/>
  <c r="J144" i="4" s="1"/>
  <c r="P72" i="4"/>
  <c r="P145" i="4" s="1"/>
  <c r="N117" i="4"/>
  <c r="L57" i="24"/>
  <c r="L116" i="4" s="1"/>
  <c r="D68" i="24"/>
  <c r="K71" i="4"/>
  <c r="K144" i="4" s="1"/>
  <c r="E68" i="24"/>
  <c r="P75" i="24"/>
  <c r="P172" i="4" s="1"/>
  <c r="R156" i="25"/>
  <c r="B57" i="24"/>
  <c r="B116" i="4" s="1"/>
  <c r="H57" i="24"/>
  <c r="H116" i="4" s="1"/>
  <c r="H143" i="4"/>
  <c r="N144" i="4"/>
  <c r="T145" i="4"/>
  <c r="D52" i="24"/>
  <c r="U156" i="25"/>
  <c r="J151" i="23"/>
  <c r="J61" i="20"/>
  <c r="J114" i="4" s="1"/>
  <c r="J154" i="23"/>
  <c r="U176" i="23"/>
  <c r="U62" i="20"/>
  <c r="U115" i="4" s="1"/>
  <c r="G137" i="23"/>
  <c r="G60" i="20"/>
  <c r="G113" i="4" s="1"/>
  <c r="M172" i="23"/>
  <c r="M62" i="20"/>
  <c r="M115" i="4" s="1"/>
  <c r="S175" i="23"/>
  <c r="S62" i="20"/>
  <c r="R5" i="23"/>
  <c r="F48" i="23"/>
  <c r="K48" i="23"/>
  <c r="O60" i="20"/>
  <c r="O113" i="4" s="1"/>
  <c r="N48" i="23"/>
  <c r="V60" i="20"/>
  <c r="V113" i="4" s="1"/>
  <c r="V48" i="23"/>
  <c r="V77" i="20"/>
  <c r="V168" i="4" s="1"/>
  <c r="V140" i="23"/>
  <c r="R61" i="20"/>
  <c r="R114" i="4" s="1"/>
  <c r="S61" i="20"/>
  <c r="S114" i="4" s="1"/>
  <c r="C99" i="23"/>
  <c r="I99" i="23"/>
  <c r="B99" i="23"/>
  <c r="B62" i="20" s="1"/>
  <c r="B115" i="4" s="1"/>
  <c r="B5" i="23"/>
  <c r="E5" i="23"/>
  <c r="E60" i="20" s="1"/>
  <c r="E113" i="4" s="1"/>
  <c r="F5" i="23"/>
  <c r="Q99" i="23"/>
  <c r="Q62" i="20" s="1"/>
  <c r="Q115" i="4" s="1"/>
  <c r="J5" i="23"/>
  <c r="M5" i="23"/>
  <c r="M60" i="20" s="1"/>
  <c r="M113" i="4" s="1"/>
  <c r="N5" i="23"/>
  <c r="B48" i="23"/>
  <c r="R146" i="22"/>
  <c r="S146" i="22"/>
  <c r="B165" i="22"/>
  <c r="W146" i="22"/>
  <c r="E165" i="22"/>
  <c r="D146" i="22"/>
  <c r="I165" i="22"/>
  <c r="H132" i="22"/>
  <c r="J165" i="22"/>
  <c r="B146" i="22"/>
  <c r="C146" i="22"/>
  <c r="M165" i="22"/>
  <c r="L146" i="22"/>
  <c r="G146" i="22"/>
  <c r="Q165" i="22"/>
  <c r="P132" i="22"/>
  <c r="F132" i="22"/>
  <c r="R165" i="22"/>
  <c r="H165" i="22"/>
  <c r="J146" i="22"/>
  <c r="K146" i="22"/>
  <c r="U165" i="22"/>
  <c r="T146" i="22"/>
  <c r="O146" i="22"/>
  <c r="N132" i="22"/>
  <c r="P165" i="22"/>
  <c r="W192" i="22"/>
  <c r="M203" i="22"/>
  <c r="F160" i="21"/>
  <c r="C201" i="22"/>
  <c r="O203" i="22"/>
  <c r="U160" i="21"/>
  <c r="N165" i="21"/>
  <c r="D165" i="21"/>
  <c r="K202" i="22"/>
  <c r="P146" i="21"/>
  <c r="C66" i="4"/>
  <c r="C139" i="4" s="1"/>
  <c r="D66" i="4"/>
  <c r="D139" i="4" s="1"/>
  <c r="K165" i="21"/>
  <c r="M202" i="22"/>
  <c r="C213" i="22"/>
  <c r="E132" i="21"/>
  <c r="B165" i="21"/>
  <c r="U203" i="22"/>
  <c r="R79" i="20"/>
  <c r="R170" i="4" s="1"/>
  <c r="C146" i="21"/>
  <c r="H213" i="21"/>
  <c r="B141" i="21"/>
  <c r="B132" i="21" s="1"/>
  <c r="V165" i="21"/>
  <c r="L165" i="21"/>
  <c r="O157" i="21"/>
  <c r="F141" i="21"/>
  <c r="M141" i="21"/>
  <c r="J165" i="21"/>
  <c r="I201" i="21"/>
  <c r="T211" i="21"/>
  <c r="O66" i="4"/>
  <c r="S141" i="21"/>
  <c r="S132" i="21" s="1"/>
  <c r="J146" i="21"/>
  <c r="S202" i="21"/>
  <c r="F69" i="20"/>
  <c r="V141" i="21"/>
  <c r="V132" i="21" s="1"/>
  <c r="K146" i="21"/>
  <c r="S201" i="22"/>
  <c r="I132" i="21"/>
  <c r="R132" i="21"/>
  <c r="T165" i="21"/>
  <c r="S69" i="20"/>
  <c r="B51" i="20"/>
  <c r="B65" i="4" s="1"/>
  <c r="B138" i="4" s="1"/>
  <c r="I192" i="21"/>
  <c r="I183" i="21" s="1"/>
  <c r="Q192" i="22"/>
  <c r="G203" i="22"/>
  <c r="S213" i="22"/>
  <c r="O51" i="20"/>
  <c r="O65" i="4" s="1"/>
  <c r="O138" i="4" s="1"/>
  <c r="Q192" i="21"/>
  <c r="F132" i="21"/>
  <c r="F165" i="21"/>
  <c r="U66" i="4"/>
  <c r="U139" i="4" s="1"/>
  <c r="O68" i="4"/>
  <c r="O141" i="4" s="1"/>
  <c r="P68" i="4"/>
  <c r="R68" i="4"/>
  <c r="R141" i="4" s="1"/>
  <c r="L141" i="4"/>
  <c r="T68" i="4"/>
  <c r="R51" i="20"/>
  <c r="R65" i="4" s="1"/>
  <c r="G51" i="20"/>
  <c r="G65" i="4" s="1"/>
  <c r="G138" i="4" s="1"/>
  <c r="R165" i="21"/>
  <c r="C202" i="22"/>
  <c r="B79" i="20"/>
  <c r="B170" i="4" s="1"/>
  <c r="R146" i="21"/>
  <c r="H146" i="21"/>
  <c r="E67" i="4"/>
  <c r="E140" i="4" s="1"/>
  <c r="K68" i="4"/>
  <c r="R138" i="4"/>
  <c r="F140" i="4"/>
  <c r="F205" i="23"/>
  <c r="H183" i="23"/>
  <c r="T183" i="23"/>
  <c r="P139" i="4"/>
  <c r="F183" i="21"/>
  <c r="D183" i="23"/>
  <c r="P141" i="4"/>
  <c r="J51" i="20"/>
  <c r="J65" i="4" s="1"/>
  <c r="J138" i="4" s="1"/>
  <c r="F183" i="23"/>
  <c r="J78" i="20"/>
  <c r="J169" i="4" s="1"/>
  <c r="N42" i="4"/>
  <c r="I139" i="4"/>
  <c r="U141" i="4"/>
  <c r="V69" i="20"/>
  <c r="W51" i="20"/>
  <c r="W65" i="4" s="1"/>
  <c r="W138" i="4" s="1"/>
  <c r="I183" i="23"/>
  <c r="U3" i="4"/>
  <c r="U128" i="4" s="1"/>
  <c r="J183" i="23"/>
  <c r="L139" i="4"/>
  <c r="B183" i="21"/>
  <c r="N183" i="21"/>
  <c r="L205" i="23"/>
  <c r="S140" i="4"/>
  <c r="N139" i="4"/>
  <c r="T13" i="4"/>
  <c r="P66" i="4"/>
  <c r="C71" i="20"/>
  <c r="V205" i="23"/>
  <c r="N183" i="23"/>
  <c r="W67" i="4"/>
  <c r="G71" i="20"/>
  <c r="P183" i="23"/>
  <c r="B141" i="4"/>
  <c r="W3" i="4"/>
  <c r="W128" i="4" s="1"/>
  <c r="R183" i="23"/>
  <c r="O194" i="23"/>
  <c r="K39" i="4"/>
  <c r="T66" i="4"/>
  <c r="T139" i="4" s="1"/>
  <c r="D68" i="4"/>
  <c r="D141" i="4" s="1"/>
  <c r="B183" i="23"/>
  <c r="E141" i="4"/>
  <c r="V183" i="21"/>
  <c r="V66" i="4"/>
  <c r="V139" i="4" s="1"/>
  <c r="F68" i="4"/>
  <c r="F141" i="4" s="1"/>
  <c r="W66" i="4"/>
  <c r="W139" i="4" s="1"/>
  <c r="V183" i="23"/>
  <c r="B140" i="4"/>
  <c r="H141" i="4"/>
  <c r="T194" i="23"/>
  <c r="T141" i="4"/>
  <c r="C140" i="4"/>
  <c r="I192" i="19"/>
  <c r="I81" i="16"/>
  <c r="I110" i="4" s="1"/>
  <c r="B80" i="16"/>
  <c r="B109" i="4" s="1"/>
  <c r="B172" i="19"/>
  <c r="I77" i="16"/>
  <c r="I76" i="16" s="1"/>
  <c r="O167" i="19"/>
  <c r="O173" i="19"/>
  <c r="O172" i="19"/>
  <c r="O80" i="16"/>
  <c r="O176" i="19"/>
  <c r="O169" i="19"/>
  <c r="O168" i="19"/>
  <c r="O77" i="16"/>
  <c r="W165" i="19"/>
  <c r="W173" i="19"/>
  <c r="W80" i="16"/>
  <c r="W109" i="4" s="1"/>
  <c r="W172" i="19"/>
  <c r="W167" i="19"/>
  <c r="I102" i="16"/>
  <c r="I165" i="4" s="1"/>
  <c r="D80" i="16"/>
  <c r="D109" i="4" s="1"/>
  <c r="M165" i="19"/>
  <c r="T167" i="19"/>
  <c r="E80" i="16"/>
  <c r="E109" i="4" s="1"/>
  <c r="C5" i="19"/>
  <c r="T61" i="19"/>
  <c r="T191" i="19" s="1"/>
  <c r="T165" i="19"/>
  <c r="W197" i="19"/>
  <c r="K102" i="16"/>
  <c r="K165" i="4" s="1"/>
  <c r="G80" i="16"/>
  <c r="G109" i="4" s="1"/>
  <c r="H80" i="16"/>
  <c r="H79" i="16" s="1"/>
  <c r="H108" i="4" s="1"/>
  <c r="D169" i="19"/>
  <c r="H169" i="19"/>
  <c r="G171" i="19"/>
  <c r="K197" i="19"/>
  <c r="K79" i="16"/>
  <c r="K108" i="4" s="1"/>
  <c r="M171" i="19"/>
  <c r="J176" i="19"/>
  <c r="V197" i="19"/>
  <c r="T169" i="19"/>
  <c r="P103" i="16"/>
  <c r="P166" i="4" s="1"/>
  <c r="U169" i="19"/>
  <c r="Q176" i="19"/>
  <c r="M172" i="19"/>
  <c r="I197" i="19"/>
  <c r="D197" i="19"/>
  <c r="D173" i="19"/>
  <c r="L173" i="19"/>
  <c r="O183" i="19"/>
  <c r="S197" i="19"/>
  <c r="D184" i="19"/>
  <c r="P173" i="19"/>
  <c r="U61" i="19"/>
  <c r="E197" i="19"/>
  <c r="Q197" i="19"/>
  <c r="C61" i="19"/>
  <c r="C81" i="16" s="1"/>
  <c r="C110" i="4" s="1"/>
  <c r="F197" i="19"/>
  <c r="L197" i="19"/>
  <c r="E171" i="19"/>
  <c r="O81" i="16"/>
  <c r="O110" i="4" s="1"/>
  <c r="O197" i="19"/>
  <c r="M61" i="19"/>
  <c r="O190" i="19"/>
  <c r="D167" i="19"/>
  <c r="G165" i="19"/>
  <c r="L167" i="19"/>
  <c r="M197" i="19"/>
  <c r="H77" i="16"/>
  <c r="H76" i="16" s="1"/>
  <c r="H165" i="19"/>
  <c r="N197" i="19"/>
  <c r="P167" i="19"/>
  <c r="T197" i="19"/>
  <c r="B168" i="18"/>
  <c r="B172" i="18"/>
  <c r="B164" i="18"/>
  <c r="B97" i="16"/>
  <c r="O96" i="16"/>
  <c r="I5" i="18"/>
  <c r="I97" i="16" s="1"/>
  <c r="D178" i="18"/>
  <c r="H171" i="18"/>
  <c r="M197" i="18"/>
  <c r="G178" i="18"/>
  <c r="R190" i="18"/>
  <c r="T96" i="16"/>
  <c r="Q197" i="18"/>
  <c r="K178" i="18"/>
  <c r="Q178" i="18"/>
  <c r="L178" i="18"/>
  <c r="R5" i="18"/>
  <c r="R161" i="18" s="1"/>
  <c r="U197" i="18"/>
  <c r="V197" i="18"/>
  <c r="O178" i="18"/>
  <c r="J197" i="18"/>
  <c r="S178" i="18"/>
  <c r="T178" i="18"/>
  <c r="B96" i="16"/>
  <c r="T5" i="18"/>
  <c r="T175" i="18" s="1"/>
  <c r="W178" i="18"/>
  <c r="W5" i="18"/>
  <c r="W172" i="18" s="1"/>
  <c r="B178" i="18"/>
  <c r="E197" i="18"/>
  <c r="F197" i="18"/>
  <c r="R197" i="18"/>
  <c r="H96" i="16"/>
  <c r="I96" i="16"/>
  <c r="I197" i="18"/>
  <c r="R63" i="4"/>
  <c r="O90" i="16"/>
  <c r="N190" i="17"/>
  <c r="U248" i="18"/>
  <c r="B136" i="4"/>
  <c r="E246" i="17"/>
  <c r="B166" i="18"/>
  <c r="P235" i="19"/>
  <c r="L178" i="17"/>
  <c r="R178" i="17"/>
  <c r="M246" i="17"/>
  <c r="D203" i="17"/>
  <c r="H203" i="17"/>
  <c r="T217" i="17"/>
  <c r="R229" i="17"/>
  <c r="U168" i="17"/>
  <c r="L203" i="17"/>
  <c r="D246" i="19"/>
  <c r="D246" i="18"/>
  <c r="G103" i="16"/>
  <c r="G166" i="4" s="1"/>
  <c r="F170" i="17"/>
  <c r="Q203" i="17"/>
  <c r="M209" i="17"/>
  <c r="L246" i="18"/>
  <c r="P209" i="17"/>
  <c r="N217" i="17"/>
  <c r="H226" i="18"/>
  <c r="T246" i="18"/>
  <c r="U93" i="16"/>
  <c r="O170" i="17"/>
  <c r="S178" i="17"/>
  <c r="I178" i="17"/>
  <c r="L197" i="17"/>
  <c r="U209" i="17"/>
  <c r="J166" i="18"/>
  <c r="P226" i="18"/>
  <c r="V93" i="16"/>
  <c r="V103" i="16"/>
  <c r="V166" i="4" s="1"/>
  <c r="T178" i="17"/>
  <c r="S197" i="17"/>
  <c r="C63" i="4"/>
  <c r="C136" i="4" s="1"/>
  <c r="W93" i="16"/>
  <c r="F174" i="17"/>
  <c r="U178" i="17"/>
  <c r="L246" i="19"/>
  <c r="G5" i="17"/>
  <c r="G175" i="17" s="1"/>
  <c r="Q235" i="17"/>
  <c r="H5" i="17"/>
  <c r="N226" i="18"/>
  <c r="T235" i="18"/>
  <c r="J248" i="18"/>
  <c r="N5" i="17"/>
  <c r="Q178" i="17"/>
  <c r="P197" i="17"/>
  <c r="P171" i="18"/>
  <c r="F178" i="17"/>
  <c r="J223" i="18"/>
  <c r="U71" i="16"/>
  <c r="R5" i="17"/>
  <c r="F184" i="17"/>
  <c r="R226" i="18"/>
  <c r="B237" i="18"/>
  <c r="H246" i="18"/>
  <c r="R223" i="18"/>
  <c r="V5" i="17"/>
  <c r="W5" i="17"/>
  <c r="C178" i="17"/>
  <c r="C197" i="17"/>
  <c r="D5" i="18"/>
  <c r="D166" i="18" s="1"/>
  <c r="H235" i="19"/>
  <c r="T246" i="19"/>
  <c r="D178" i="17"/>
  <c r="B190" i="17"/>
  <c r="R136" i="4"/>
  <c r="G5" i="18"/>
  <c r="E178" i="17"/>
  <c r="R184" i="17"/>
  <c r="F190" i="17"/>
  <c r="J5" i="18"/>
  <c r="V226" i="18"/>
  <c r="R248" i="18"/>
  <c r="F90" i="16"/>
  <c r="J190" i="17"/>
  <c r="L5" i="18"/>
  <c r="L164" i="18" s="1"/>
  <c r="H235" i="18"/>
  <c r="N90" i="16"/>
  <c r="M96" i="16"/>
  <c r="K190" i="17"/>
  <c r="O5" i="18"/>
  <c r="O174" i="18" s="1"/>
  <c r="P235" i="18"/>
  <c r="L33" i="4"/>
  <c r="E136" i="4"/>
  <c r="O137" i="4"/>
  <c r="W33" i="4"/>
  <c r="L30" i="4"/>
  <c r="N30" i="4"/>
  <c r="S63" i="4"/>
  <c r="S136" i="4" s="1"/>
  <c r="F103" i="16"/>
  <c r="F166" i="4" s="1"/>
  <c r="Q229" i="17"/>
  <c r="C103" i="16"/>
  <c r="C166" i="4" s="1"/>
  <c r="G90" i="16"/>
  <c r="H103" i="16"/>
  <c r="H166" i="4" s="1"/>
  <c r="D103" i="16"/>
  <c r="D166" i="4" s="1"/>
  <c r="N103" i="16"/>
  <c r="N166" i="4" s="1"/>
  <c r="R3" i="4"/>
  <c r="R128" i="4" s="1"/>
  <c r="W217" i="17"/>
  <c r="I79" i="16"/>
  <c r="I108" i="4" s="1"/>
  <c r="N39" i="4"/>
  <c r="H137" i="4"/>
  <c r="F136" i="4"/>
  <c r="L137" i="4"/>
  <c r="K103" i="16"/>
  <c r="K166" i="4" s="1"/>
  <c r="V217" i="17"/>
  <c r="M137" i="4"/>
  <c r="L103" i="16"/>
  <c r="L166" i="4" s="1"/>
  <c r="B71" i="16"/>
  <c r="H136" i="4"/>
  <c r="M103" i="16"/>
  <c r="M166" i="4" s="1"/>
  <c r="D71" i="16"/>
  <c r="E71" i="16"/>
  <c r="I95" i="16"/>
  <c r="D217" i="17"/>
  <c r="B229" i="17"/>
  <c r="P137" i="4"/>
  <c r="K136" i="4"/>
  <c r="R137" i="4"/>
  <c r="H109" i="4"/>
  <c r="J71" i="16"/>
  <c r="G217" i="17"/>
  <c r="M136" i="4"/>
  <c r="I109" i="4"/>
  <c r="L71" i="16"/>
  <c r="O76" i="16"/>
  <c r="T30" i="4"/>
  <c r="N136" i="4"/>
  <c r="M71" i="16"/>
  <c r="D79" i="16"/>
  <c r="D108" i="4" s="1"/>
  <c r="U137" i="4"/>
  <c r="K109" i="4"/>
  <c r="T103" i="16"/>
  <c r="T166" i="4" s="1"/>
  <c r="D93" i="16"/>
  <c r="P136" i="4"/>
  <c r="U103" i="16"/>
  <c r="U166" i="4" s="1"/>
  <c r="E93" i="16"/>
  <c r="R71" i="16"/>
  <c r="Q95" i="16"/>
  <c r="L217" i="17"/>
  <c r="J229" i="17"/>
  <c r="U185" i="15"/>
  <c r="U76" i="12"/>
  <c r="U105" i="4" s="1"/>
  <c r="V185" i="15"/>
  <c r="V233" i="15"/>
  <c r="V76" i="12"/>
  <c r="V75" i="12" s="1"/>
  <c r="P214" i="15"/>
  <c r="P78" i="12"/>
  <c r="P107" i="4" s="1"/>
  <c r="P210" i="15"/>
  <c r="N185" i="15"/>
  <c r="N183" i="15"/>
  <c r="N76" i="12"/>
  <c r="N105" i="4" s="1"/>
  <c r="R178" i="15"/>
  <c r="R76" i="12"/>
  <c r="B105" i="4"/>
  <c r="L216" i="15"/>
  <c r="L101" i="12"/>
  <c r="L162" i="4" s="1"/>
  <c r="Q187" i="15"/>
  <c r="R162" i="15"/>
  <c r="I162" i="15"/>
  <c r="G162" i="15"/>
  <c r="T216" i="15"/>
  <c r="D162" i="15"/>
  <c r="Q162" i="15"/>
  <c r="V187" i="15"/>
  <c r="W187" i="15"/>
  <c r="B162" i="15"/>
  <c r="C162" i="15"/>
  <c r="O162" i="15"/>
  <c r="T115" i="15"/>
  <c r="T78" i="12" s="1"/>
  <c r="T107" i="4" s="1"/>
  <c r="J185" i="15"/>
  <c r="V100" i="12"/>
  <c r="V161" i="4" s="1"/>
  <c r="K187" i="15"/>
  <c r="W100" i="12"/>
  <c r="W161" i="4" s="1"/>
  <c r="F162" i="15"/>
  <c r="L162" i="15"/>
  <c r="L187" i="15"/>
  <c r="J75" i="12"/>
  <c r="J104" i="4" s="1"/>
  <c r="D216" i="15"/>
  <c r="J181" i="15"/>
  <c r="D101" i="12"/>
  <c r="D162" i="4" s="1"/>
  <c r="I187" i="15"/>
  <c r="U99" i="12"/>
  <c r="U160" i="4" s="1"/>
  <c r="J162" i="15"/>
  <c r="K162" i="15"/>
  <c r="W162" i="15"/>
  <c r="F187" i="15"/>
  <c r="K38" i="7"/>
  <c r="B100" i="12"/>
  <c r="B161" i="4" s="1"/>
  <c r="G187" i="15"/>
  <c r="S187" i="15"/>
  <c r="C100" i="12"/>
  <c r="C161" i="4" s="1"/>
  <c r="N162" i="15"/>
  <c r="T162" i="15"/>
  <c r="G204" i="14"/>
  <c r="M204" i="14"/>
  <c r="G171" i="14"/>
  <c r="K187" i="14"/>
  <c r="L162" i="14"/>
  <c r="H171" i="14"/>
  <c r="T171" i="14"/>
  <c r="L187" i="14"/>
  <c r="B187" i="14"/>
  <c r="K204" i="14"/>
  <c r="C162" i="14"/>
  <c r="I162" i="14"/>
  <c r="K171" i="14"/>
  <c r="Q171" i="14"/>
  <c r="O187" i="14"/>
  <c r="U187" i="14"/>
  <c r="O204" i="14"/>
  <c r="U204" i="14"/>
  <c r="G162" i="14"/>
  <c r="O171" i="14"/>
  <c r="S187" i="14"/>
  <c r="H162" i="14"/>
  <c r="T162" i="14"/>
  <c r="P171" i="14"/>
  <c r="T187" i="14"/>
  <c r="S204" i="14"/>
  <c r="K162" i="14"/>
  <c r="Q162" i="14"/>
  <c r="S171" i="14"/>
  <c r="W187" i="14"/>
  <c r="J204" i="14"/>
  <c r="D171" i="14"/>
  <c r="H187" i="14"/>
  <c r="J216" i="14"/>
  <c r="W204" i="14"/>
  <c r="W171" i="14"/>
  <c r="E187" i="14"/>
  <c r="P162" i="14"/>
  <c r="E204" i="14"/>
  <c r="S162" i="14"/>
  <c r="C187" i="14"/>
  <c r="R204" i="14"/>
  <c r="D162" i="14"/>
  <c r="L171" i="14"/>
  <c r="D187" i="14"/>
  <c r="P187" i="14"/>
  <c r="C204" i="14"/>
  <c r="W162" i="14"/>
  <c r="C171" i="14"/>
  <c r="I171" i="14"/>
  <c r="G187" i="14"/>
  <c r="M187" i="14"/>
  <c r="O162" i="14"/>
  <c r="M57" i="4"/>
  <c r="M132" i="4" s="1"/>
  <c r="H261" i="14"/>
  <c r="F261" i="14"/>
  <c r="N241" i="15"/>
  <c r="M171" i="13"/>
  <c r="T204" i="13"/>
  <c r="B233" i="13"/>
  <c r="N261" i="14"/>
  <c r="Q261" i="15"/>
  <c r="F187" i="13"/>
  <c r="M224" i="13"/>
  <c r="R261" i="15"/>
  <c r="I85" i="12"/>
  <c r="D171" i="13"/>
  <c r="J171" i="13"/>
  <c r="B181" i="13"/>
  <c r="W204" i="13"/>
  <c r="J216" i="13"/>
  <c r="W261" i="13"/>
  <c r="W253" i="13" s="1"/>
  <c r="E181" i="13"/>
  <c r="D187" i="13"/>
  <c r="Q216" i="13"/>
  <c r="H251" i="14"/>
  <c r="B241" i="14"/>
  <c r="V241" i="15"/>
  <c r="O162" i="13"/>
  <c r="F181" i="13"/>
  <c r="E187" i="13"/>
  <c r="Q187" i="13"/>
  <c r="R216" i="13"/>
  <c r="J241" i="14"/>
  <c r="U241" i="15"/>
  <c r="U63" i="12"/>
  <c r="U55" i="4" s="1"/>
  <c r="H171" i="13"/>
  <c r="J181" i="13"/>
  <c r="S216" i="13"/>
  <c r="R224" i="13"/>
  <c r="D241" i="14"/>
  <c r="P261" i="14"/>
  <c r="R241" i="14"/>
  <c r="I171" i="13"/>
  <c r="U171" i="13"/>
  <c r="G187" i="13"/>
  <c r="F204" i="13"/>
  <c r="E241" i="14"/>
  <c r="Q261" i="14"/>
  <c r="I60" i="4"/>
  <c r="I133" i="4" s="1"/>
  <c r="M181" i="13"/>
  <c r="H187" i="13"/>
  <c r="N187" i="13"/>
  <c r="F241" i="14"/>
  <c r="R261" i="14"/>
  <c r="K88" i="12"/>
  <c r="M162" i="13"/>
  <c r="N181" i="13"/>
  <c r="R233" i="13"/>
  <c r="G241" i="14"/>
  <c r="S261" i="14"/>
  <c r="L60" i="4"/>
  <c r="L133" i="4" s="1"/>
  <c r="L171" i="13"/>
  <c r="R171" i="13"/>
  <c r="R181" i="13"/>
  <c r="M60" i="4"/>
  <c r="D204" i="13"/>
  <c r="S88" i="12"/>
  <c r="J162" i="13"/>
  <c r="L187" i="13"/>
  <c r="M251" i="13"/>
  <c r="M243" i="13" s="1"/>
  <c r="P251" i="14"/>
  <c r="M187" i="13"/>
  <c r="U251" i="13"/>
  <c r="U243" i="13" s="1"/>
  <c r="K241" i="14"/>
  <c r="Q251" i="14"/>
  <c r="C59" i="4"/>
  <c r="P171" i="13"/>
  <c r="G204" i="13"/>
  <c r="J224" i="13"/>
  <c r="L241" i="14"/>
  <c r="B133" i="4"/>
  <c r="U89" i="12"/>
  <c r="Q171" i="13"/>
  <c r="G171" i="13"/>
  <c r="O187" i="13"/>
  <c r="H204" i="13"/>
  <c r="N204" i="13"/>
  <c r="M241" i="14"/>
  <c r="D251" i="14"/>
  <c r="E59" i="4"/>
  <c r="H162" i="13"/>
  <c r="P187" i="13"/>
  <c r="V187" i="13"/>
  <c r="E243" i="13"/>
  <c r="N241" i="14"/>
  <c r="L251" i="14"/>
  <c r="I162" i="13"/>
  <c r="U162" i="13"/>
  <c r="O241" i="14"/>
  <c r="T251" i="14"/>
  <c r="E241" i="15"/>
  <c r="G59" i="4"/>
  <c r="T171" i="13"/>
  <c r="F241" i="15"/>
  <c r="H59" i="4"/>
  <c r="W60" i="4"/>
  <c r="W133" i="4" s="1"/>
  <c r="E171" i="13"/>
  <c r="L204" i="13"/>
  <c r="G253" i="13"/>
  <c r="P97" i="12"/>
  <c r="P158" i="4" s="1"/>
  <c r="R162" i="13"/>
  <c r="T187" i="13"/>
  <c r="C199" i="13"/>
  <c r="B261" i="14"/>
  <c r="I261" i="15"/>
  <c r="U187" i="13"/>
  <c r="S241" i="14"/>
  <c r="C261" i="14"/>
  <c r="J261" i="15"/>
  <c r="B171" i="13"/>
  <c r="O204" i="13"/>
  <c r="T241" i="14"/>
  <c r="N100" i="12"/>
  <c r="N161" i="4" s="1"/>
  <c r="M100" i="12"/>
  <c r="M161" i="4" s="1"/>
  <c r="O171" i="13"/>
  <c r="W187" i="13"/>
  <c r="P204" i="13"/>
  <c r="V204" i="13"/>
  <c r="U241" i="14"/>
  <c r="U56" i="4"/>
  <c r="U131" i="4" s="1"/>
  <c r="M59" i="4"/>
  <c r="P162" i="13"/>
  <c r="F162" i="13"/>
  <c r="V241" i="14"/>
  <c r="O7" i="4"/>
  <c r="V58" i="4"/>
  <c r="V105" i="4"/>
  <c r="F3" i="12"/>
  <c r="F5" i="4" s="1"/>
  <c r="I37" i="12"/>
  <c r="I87" i="12"/>
  <c r="N33" i="4"/>
  <c r="P39" i="4"/>
  <c r="V39" i="4"/>
  <c r="G60" i="4"/>
  <c r="G133" i="4" s="1"/>
  <c r="G3" i="12"/>
  <c r="W82" i="12"/>
  <c r="Q97" i="12"/>
  <c r="Q158" i="4" s="1"/>
  <c r="R65" i="12"/>
  <c r="R57" i="4" s="1"/>
  <c r="R132" i="4" s="1"/>
  <c r="M87" i="12"/>
  <c r="O33" i="4"/>
  <c r="P224" i="13"/>
  <c r="V224" i="13"/>
  <c r="O253" i="13"/>
  <c r="J133" i="4"/>
  <c r="S37" i="12"/>
  <c r="S233" i="13"/>
  <c r="F30" i="4"/>
  <c r="P103" i="4"/>
  <c r="U87" i="12"/>
  <c r="U7" i="4"/>
  <c r="T224" i="13"/>
  <c r="P87" i="12"/>
  <c r="T33" i="4"/>
  <c r="D33" i="4"/>
  <c r="U57" i="4"/>
  <c r="M133" i="4"/>
  <c r="B88" i="12"/>
  <c r="U224" i="13"/>
  <c r="K224" i="13"/>
  <c r="I30" i="4"/>
  <c r="B58" i="4"/>
  <c r="C3" i="4"/>
  <c r="C128" i="4" s="1"/>
  <c r="E65" i="12"/>
  <c r="C88" i="12"/>
  <c r="E233" i="13"/>
  <c r="V33" i="4"/>
  <c r="O133" i="4"/>
  <c r="J106" i="4"/>
  <c r="H65" i="12"/>
  <c r="H57" i="4" s="1"/>
  <c r="H132" i="4" s="1"/>
  <c r="G88" i="12"/>
  <c r="S131" i="4"/>
  <c r="P133" i="4"/>
  <c r="H88" i="12"/>
  <c r="F3" i="4"/>
  <c r="F128" i="4" s="1"/>
  <c r="P65" i="12"/>
  <c r="P57" i="4" s="1"/>
  <c r="P132" i="4" s="1"/>
  <c r="F100" i="12"/>
  <c r="F161" i="4" s="1"/>
  <c r="I224" i="13"/>
  <c r="F224" i="13"/>
  <c r="H131" i="4"/>
  <c r="H38" i="7"/>
  <c r="B7" i="4"/>
  <c r="B132" i="4" s="1"/>
  <c r="J128" i="4"/>
  <c r="J56" i="4"/>
  <c r="E31" i="12"/>
  <c r="J100" i="12"/>
  <c r="J161" i="4" s="1"/>
  <c r="E75" i="12"/>
  <c r="E104" i="4" s="1"/>
  <c r="P88" i="12"/>
  <c r="S224" i="13"/>
  <c r="Q30" i="4"/>
  <c r="C39" i="4"/>
  <c r="K3" i="4"/>
  <c r="K128" i="4" s="1"/>
  <c r="J38" i="7"/>
  <c r="J82" i="12"/>
  <c r="C37" i="12"/>
  <c r="D97" i="12"/>
  <c r="D158" i="4" s="1"/>
  <c r="E99" i="12"/>
  <c r="E160" i="4" s="1"/>
  <c r="K100" i="12"/>
  <c r="K161" i="4" s="1"/>
  <c r="F75" i="12"/>
  <c r="F104" i="4" s="1"/>
  <c r="E85" i="12"/>
  <c r="E100" i="12"/>
  <c r="E161" i="4" s="1"/>
  <c r="M233" i="13"/>
  <c r="C233" i="13"/>
  <c r="V88" i="12"/>
  <c r="D224" i="13"/>
  <c r="U5" i="4"/>
  <c r="U130" i="4" s="1"/>
  <c r="E7" i="4"/>
  <c r="M128" i="4"/>
  <c r="B38" i="7"/>
  <c r="L38" i="7"/>
  <c r="M75" i="12"/>
  <c r="M104" i="4" s="1"/>
  <c r="F7" i="4"/>
  <c r="F39" i="4"/>
  <c r="Q42" i="4"/>
  <c r="M38" i="7"/>
  <c r="I31" i="12"/>
  <c r="T101" i="12"/>
  <c r="T162" i="4" s="1"/>
  <c r="E82" i="12"/>
  <c r="W88" i="12"/>
  <c r="E224" i="13"/>
  <c r="Q224" i="13"/>
  <c r="U42" i="4"/>
  <c r="O3" i="4"/>
  <c r="O128" i="4" s="1"/>
  <c r="N82" i="12"/>
  <c r="O100" i="12"/>
  <c r="O161" i="4" s="1"/>
  <c r="M85" i="12"/>
  <c r="V131" i="4"/>
  <c r="G7" i="4"/>
  <c r="P131" i="4"/>
  <c r="O38" i="7"/>
  <c r="P100" i="12"/>
  <c r="P161" i="4" s="1"/>
  <c r="U75" i="12"/>
  <c r="U104" i="4" s="1"/>
  <c r="D89" i="12"/>
  <c r="V59" i="4"/>
  <c r="P38" i="7"/>
  <c r="H224" i="13"/>
  <c r="N224" i="13"/>
  <c r="D37" i="12"/>
  <c r="R100" i="12"/>
  <c r="R161" i="4" s="1"/>
  <c r="T85" i="12"/>
  <c r="I33" i="4"/>
  <c r="V42" i="4"/>
  <c r="F42" i="4"/>
  <c r="S3" i="4"/>
  <c r="S128" i="4" s="1"/>
  <c r="R82" i="12"/>
  <c r="E37" i="12"/>
  <c r="K37" i="12"/>
  <c r="L97" i="12"/>
  <c r="L158" i="4" s="1"/>
  <c r="S100" i="12"/>
  <c r="S161" i="4" s="1"/>
  <c r="U85" i="12"/>
  <c r="U233" i="13"/>
  <c r="K233" i="13"/>
  <c r="S38" i="7"/>
  <c r="O31" i="12"/>
  <c r="L89" i="12"/>
  <c r="T58" i="4"/>
  <c r="D60" i="4"/>
  <c r="D133" i="4" s="1"/>
  <c r="B3" i="12"/>
  <c r="L224" i="13"/>
  <c r="F136" i="11"/>
  <c r="F55" i="8"/>
  <c r="F100" i="4" s="1"/>
  <c r="F52" i="8"/>
  <c r="F113" i="11"/>
  <c r="F109" i="11"/>
  <c r="P123" i="11"/>
  <c r="P56" i="8"/>
  <c r="P101" i="4" s="1"/>
  <c r="P132" i="11"/>
  <c r="T107" i="11"/>
  <c r="T52" i="8"/>
  <c r="T55" i="8"/>
  <c r="T100" i="4" s="1"/>
  <c r="V136" i="11"/>
  <c r="V55" i="8"/>
  <c r="V54" i="8" s="1"/>
  <c r="V99" i="4" s="1"/>
  <c r="V115" i="11"/>
  <c r="V52" i="8"/>
  <c r="V51" i="8" s="1"/>
  <c r="W115" i="11"/>
  <c r="W106" i="11"/>
  <c r="W55" i="8"/>
  <c r="W100" i="4" s="1"/>
  <c r="W107" i="11"/>
  <c r="B113" i="11"/>
  <c r="B107" i="11"/>
  <c r="B55" i="8"/>
  <c r="B100" i="4" s="1"/>
  <c r="B52" i="8"/>
  <c r="D111" i="11"/>
  <c r="D5" i="11"/>
  <c r="B51" i="8"/>
  <c r="J55" i="8"/>
  <c r="R111" i="11"/>
  <c r="M111" i="11"/>
  <c r="J108" i="11"/>
  <c r="V111" i="11"/>
  <c r="J112" i="11"/>
  <c r="F66" i="8"/>
  <c r="F155" i="4" s="1"/>
  <c r="O136" i="11"/>
  <c r="V125" i="11"/>
  <c r="V129" i="11"/>
  <c r="R128" i="11"/>
  <c r="B123" i="11"/>
  <c r="F126" i="11"/>
  <c r="F130" i="11"/>
  <c r="P67" i="8"/>
  <c r="P156" i="4" s="1"/>
  <c r="S128" i="11"/>
  <c r="F123" i="11"/>
  <c r="C56" i="8"/>
  <c r="C101" i="4" s="1"/>
  <c r="K54" i="11"/>
  <c r="N54" i="11"/>
  <c r="N128" i="11" s="1"/>
  <c r="V67" i="8"/>
  <c r="V156" i="4" s="1"/>
  <c r="J56" i="8"/>
  <c r="J101" i="4" s="1"/>
  <c r="Q66" i="8"/>
  <c r="Q155" i="4" s="1"/>
  <c r="R51" i="8"/>
  <c r="R54" i="11"/>
  <c r="S54" i="11"/>
  <c r="G106" i="11"/>
  <c r="B128" i="11"/>
  <c r="O106" i="11"/>
  <c r="J52" i="8"/>
  <c r="G145" i="11"/>
  <c r="L111" i="11"/>
  <c r="V56" i="8"/>
  <c r="V101" i="4" s="1"/>
  <c r="N111" i="11"/>
  <c r="G107" i="11"/>
  <c r="R39" i="7"/>
  <c r="R38" i="7" s="1"/>
  <c r="R52" i="8"/>
  <c r="J107" i="11"/>
  <c r="G55" i="8"/>
  <c r="G100" i="4" s="1"/>
  <c r="O107" i="11"/>
  <c r="U117" i="10"/>
  <c r="J100" i="10"/>
  <c r="V117" i="10"/>
  <c r="M100" i="10"/>
  <c r="T100" i="10"/>
  <c r="W100" i="10"/>
  <c r="E117" i="10"/>
  <c r="R100" i="10"/>
  <c r="J128" i="10"/>
  <c r="M128" i="10"/>
  <c r="S100" i="10"/>
  <c r="T117" i="10"/>
  <c r="R128" i="10"/>
  <c r="U100" i="10"/>
  <c r="C117" i="10"/>
  <c r="F117" i="10"/>
  <c r="D100" i="10"/>
  <c r="Q145" i="10"/>
  <c r="G100" i="10"/>
  <c r="K117" i="10"/>
  <c r="M117" i="10"/>
  <c r="I117" i="10"/>
  <c r="B100" i="10"/>
  <c r="C100" i="10"/>
  <c r="V100" i="10"/>
  <c r="N117" i="10"/>
  <c r="D117" i="10"/>
  <c r="L100" i="10"/>
  <c r="Q117" i="10"/>
  <c r="E100" i="10"/>
  <c r="O100" i="10"/>
  <c r="S117" i="10"/>
  <c r="W136" i="9"/>
  <c r="Q145" i="11"/>
  <c r="S54" i="4"/>
  <c r="O100" i="9"/>
  <c r="I117" i="9"/>
  <c r="B100" i="9"/>
  <c r="H100" i="9"/>
  <c r="L117" i="9"/>
  <c r="B117" i="9"/>
  <c r="W145" i="11"/>
  <c r="P111" i="9"/>
  <c r="S117" i="9"/>
  <c r="D100" i="9"/>
  <c r="P100" i="9"/>
  <c r="R111" i="9"/>
  <c r="M117" i="9"/>
  <c r="W111" i="9"/>
  <c r="V117" i="9"/>
  <c r="K53" i="4"/>
  <c r="M53" i="4"/>
  <c r="Q117" i="9"/>
  <c r="P53" i="4"/>
  <c r="Q53" i="4"/>
  <c r="B145" i="11"/>
  <c r="T117" i="9"/>
  <c r="J117" i="9"/>
  <c r="J136" i="9"/>
  <c r="P145" i="10"/>
  <c r="R145" i="9"/>
  <c r="S145" i="10"/>
  <c r="B54" i="4"/>
  <c r="Q60" i="8"/>
  <c r="C117" i="9"/>
  <c r="T60" i="8"/>
  <c r="C128" i="9"/>
  <c r="W60" i="8"/>
  <c r="Q100" i="9"/>
  <c r="H128" i="9"/>
  <c r="J145" i="11"/>
  <c r="L100" i="9"/>
  <c r="C61" i="8"/>
  <c r="R100" i="9"/>
  <c r="F117" i="9"/>
  <c r="K128" i="9"/>
  <c r="W145" i="10"/>
  <c r="C156" i="11"/>
  <c r="L54" i="4"/>
  <c r="P128" i="9"/>
  <c r="B156" i="10"/>
  <c r="E156" i="10"/>
  <c r="O145" i="11"/>
  <c r="T100" i="9"/>
  <c r="J100" i="9"/>
  <c r="C156" i="10"/>
  <c r="P54" i="4"/>
  <c r="G47" i="8"/>
  <c r="D117" i="9"/>
  <c r="P117" i="9"/>
  <c r="I156" i="9"/>
  <c r="G100" i="9"/>
  <c r="K117" i="9"/>
  <c r="Q156" i="9"/>
  <c r="N59" i="8"/>
  <c r="N52" i="4"/>
  <c r="N129" i="4" s="1"/>
  <c r="H20" i="8"/>
  <c r="I58" i="8"/>
  <c r="D101" i="4"/>
  <c r="Q58" i="8"/>
  <c r="N147" i="9"/>
  <c r="K20" i="8"/>
  <c r="V38" i="7"/>
  <c r="G60" i="8"/>
  <c r="P33" i="4"/>
  <c r="C53" i="4"/>
  <c r="I54" i="4"/>
  <c r="P58" i="8"/>
  <c r="I17" i="8"/>
  <c r="J51" i="8"/>
  <c r="B136" i="9"/>
  <c r="S147" i="9"/>
  <c r="I42" i="4"/>
  <c r="Q67" i="8"/>
  <c r="Q156" i="4" s="1"/>
  <c r="Q33" i="4"/>
  <c r="D42" i="4"/>
  <c r="K54" i="4"/>
  <c r="R58" i="8"/>
  <c r="M58" i="8"/>
  <c r="L20" i="8"/>
  <c r="V147" i="9"/>
  <c r="N20" i="8"/>
  <c r="O66" i="8"/>
  <c r="O155" i="4" s="1"/>
  <c r="J66" i="8"/>
  <c r="J155" i="4" s="1"/>
  <c r="I53" i="4"/>
  <c r="B67" i="8"/>
  <c r="B156" i="4" s="1"/>
  <c r="P17" i="8"/>
  <c r="J17" i="8"/>
  <c r="K61" i="8"/>
  <c r="N61" i="8"/>
  <c r="J100" i="4"/>
  <c r="P61" i="8"/>
  <c r="E42" i="4"/>
  <c r="L42" i="4"/>
  <c r="N53" i="4"/>
  <c r="T54" i="4"/>
  <c r="T20" i="8"/>
  <c r="Q61" i="8"/>
  <c r="H147" i="9"/>
  <c r="R4" i="4"/>
  <c r="O53" i="4"/>
  <c r="U54" i="4"/>
  <c r="N17" i="8"/>
  <c r="U20" i="8"/>
  <c r="V61" i="8"/>
  <c r="C147" i="9"/>
  <c r="N100" i="4"/>
  <c r="V20" i="8"/>
  <c r="C47" i="8"/>
  <c r="F51" i="8"/>
  <c r="K62" i="8"/>
  <c r="C58" i="8"/>
  <c r="K47" i="8"/>
  <c r="K52" i="4" s="1"/>
  <c r="P62" i="8"/>
  <c r="F147" i="9"/>
  <c r="S53" i="4"/>
  <c r="R100" i="4"/>
  <c r="R17" i="8"/>
  <c r="R136" i="9"/>
  <c r="M42" i="4"/>
  <c r="S17" i="8"/>
  <c r="Q47" i="8"/>
  <c r="Q52" i="4" s="1"/>
  <c r="Q129" i="4" s="1"/>
  <c r="T54" i="8"/>
  <c r="T99" i="4" s="1"/>
  <c r="F33" i="4"/>
  <c r="T42" i="4"/>
  <c r="V100" i="4"/>
  <c r="S47" i="8"/>
  <c r="T51" i="8"/>
  <c r="I147" i="9"/>
  <c r="V47" i="8"/>
  <c r="B58" i="8"/>
  <c r="P147" i="9"/>
  <c r="H33" i="4"/>
  <c r="H58" i="8"/>
  <c r="V17" i="8"/>
  <c r="H67" i="8"/>
  <c r="H156" i="4" s="1"/>
  <c r="F58" i="8"/>
  <c r="K147" i="9"/>
  <c r="G38" i="7"/>
  <c r="Q38" i="7"/>
  <c r="E38" i="7"/>
  <c r="T38" i="7"/>
  <c r="W38" i="7"/>
  <c r="U38" i="7"/>
  <c r="I38" i="7"/>
  <c r="F38" i="7"/>
  <c r="C38" i="7"/>
  <c r="N38" i="7"/>
  <c r="D38" i="7"/>
  <c r="H10" i="6"/>
  <c r="H5" i="6" s="1"/>
  <c r="S10" i="5"/>
  <c r="D10" i="5"/>
  <c r="T10" i="7"/>
  <c r="S16" i="7"/>
  <c r="I16" i="7"/>
  <c r="B27" i="7"/>
  <c r="C27" i="6"/>
  <c r="B10" i="5"/>
  <c r="E16" i="6"/>
  <c r="H10" i="7"/>
  <c r="W16" i="7"/>
  <c r="V27" i="7"/>
  <c r="B88" i="4"/>
  <c r="H88" i="4"/>
  <c r="C88" i="4"/>
  <c r="I88" i="4"/>
  <c r="I10" i="5"/>
  <c r="W16" i="5"/>
  <c r="M16" i="5"/>
  <c r="F16" i="6"/>
  <c r="F5" i="6" s="1"/>
  <c r="L16" i="6"/>
  <c r="L5" i="6" s="1"/>
  <c r="B16" i="7"/>
  <c r="H16" i="5"/>
  <c r="F94" i="4"/>
  <c r="P10" i="6"/>
  <c r="H27" i="6"/>
  <c r="C27" i="7"/>
  <c r="O27" i="7"/>
  <c r="N10" i="5"/>
  <c r="L10" i="5"/>
  <c r="I16" i="6"/>
  <c r="I5" i="6" s="1"/>
  <c r="F10" i="7"/>
  <c r="F5" i="7" s="1"/>
  <c r="E16" i="7"/>
  <c r="Q16" i="7"/>
  <c r="J27" i="7"/>
  <c r="G88" i="4"/>
  <c r="M88" i="4"/>
  <c r="J16" i="5"/>
  <c r="J16" i="6"/>
  <c r="V16" i="6"/>
  <c r="L16" i="7"/>
  <c r="N88" i="4"/>
  <c r="K27" i="6"/>
  <c r="K48" i="6" s="1"/>
  <c r="C10" i="5"/>
  <c r="N10" i="6"/>
  <c r="L27" i="6"/>
  <c r="R27" i="6"/>
  <c r="U10" i="7"/>
  <c r="J88" i="4"/>
  <c r="P88" i="4"/>
  <c r="J10" i="5"/>
  <c r="M16" i="6"/>
  <c r="M5" i="6" s="1"/>
  <c r="D10" i="7"/>
  <c r="P10" i="7"/>
  <c r="C16" i="7"/>
  <c r="H27" i="7"/>
  <c r="K88" i="4"/>
  <c r="Q88" i="4"/>
  <c r="E10" i="5"/>
  <c r="Q10" i="5"/>
  <c r="Q5" i="5" s="1"/>
  <c r="U16" i="5"/>
  <c r="T16" i="6"/>
  <c r="D16" i="7"/>
  <c r="J16" i="7"/>
  <c r="P16" i="5"/>
  <c r="Q10" i="6"/>
  <c r="Q5" i="6" s="1"/>
  <c r="G10" i="6"/>
  <c r="P27" i="6"/>
  <c r="P5" i="6" s="1"/>
  <c r="G10" i="7"/>
  <c r="E27" i="7"/>
  <c r="K27" i="7"/>
  <c r="L88" i="4"/>
  <c r="D16" i="5"/>
  <c r="N94" i="4"/>
  <c r="B10" i="6"/>
  <c r="B5" i="6" s="1"/>
  <c r="H10" i="5"/>
  <c r="T10" i="5"/>
  <c r="F16" i="5"/>
  <c r="N10" i="7"/>
  <c r="G16" i="7"/>
  <c r="M16" i="7"/>
  <c r="F27" i="7"/>
  <c r="R27" i="7"/>
  <c r="O88" i="4"/>
  <c r="U88" i="4"/>
  <c r="G16" i="5"/>
  <c r="R16" i="6"/>
  <c r="H16" i="7"/>
  <c r="T16" i="7"/>
  <c r="N16" i="5"/>
  <c r="S27" i="6"/>
  <c r="S5" i="6" s="1"/>
  <c r="I27" i="6"/>
  <c r="V10" i="6"/>
  <c r="V5" i="6" s="1"/>
  <c r="T27" i="6"/>
  <c r="T5" i="6" s="1"/>
  <c r="I27" i="7"/>
  <c r="V88" i="4"/>
  <c r="Q94" i="4"/>
  <c r="R88" i="4"/>
  <c r="S94" i="4"/>
  <c r="R10" i="5"/>
  <c r="U16" i="6"/>
  <c r="K16" i="6"/>
  <c r="K5" i="6" s="1"/>
  <c r="K47" i="6" s="1"/>
  <c r="L10" i="7"/>
  <c r="K16" i="7"/>
  <c r="P27" i="7"/>
  <c r="R16" i="7"/>
  <c r="S88" i="4"/>
  <c r="T94" i="4"/>
  <c r="M10" i="5"/>
  <c r="T88" i="4"/>
  <c r="L16" i="5"/>
  <c r="B16" i="5"/>
  <c r="J10" i="6"/>
  <c r="B27" i="6"/>
  <c r="O10" i="7"/>
  <c r="M27" i="7"/>
  <c r="S27" i="7"/>
  <c r="P10" i="5"/>
  <c r="V10" i="7"/>
  <c r="O16" i="7"/>
  <c r="U16" i="7"/>
  <c r="N27" i="7"/>
  <c r="W88" i="4"/>
  <c r="D16" i="6"/>
  <c r="D5" i="6" s="1"/>
  <c r="D46" i="6" s="1"/>
  <c r="P16" i="7"/>
  <c r="G33" i="4"/>
  <c r="E33" i="4"/>
  <c r="M33" i="4"/>
  <c r="U33" i="4"/>
  <c r="V94" i="4"/>
  <c r="G94" i="4"/>
  <c r="C30" i="4"/>
  <c r="K30" i="4"/>
  <c r="S30" i="4"/>
  <c r="E30" i="4"/>
  <c r="M30" i="4"/>
  <c r="U30" i="4"/>
  <c r="C33" i="4"/>
  <c r="K33" i="4"/>
  <c r="S33" i="4"/>
  <c r="C42" i="4"/>
  <c r="K42" i="4"/>
  <c r="S42" i="4"/>
  <c r="G59" i="8"/>
  <c r="G52" i="4"/>
  <c r="E39" i="4"/>
  <c r="M39" i="4"/>
  <c r="U39" i="4"/>
  <c r="G39" i="4"/>
  <c r="O39" i="4"/>
  <c r="W39" i="4"/>
  <c r="E131" i="4"/>
  <c r="M131" i="4"/>
  <c r="G30" i="4"/>
  <c r="O30" i="4"/>
  <c r="W30" i="4"/>
  <c r="I27" i="5"/>
  <c r="Q27" i="5"/>
  <c r="Q39" i="4"/>
  <c r="G42" i="4"/>
  <c r="O42" i="4"/>
  <c r="W42" i="4"/>
  <c r="K129" i="4"/>
  <c r="C133" i="4"/>
  <c r="K133" i="4"/>
  <c r="S133" i="4"/>
  <c r="I136" i="4"/>
  <c r="Q136" i="4"/>
  <c r="C137" i="4"/>
  <c r="K137" i="4"/>
  <c r="S137" i="4"/>
  <c r="G139" i="4"/>
  <c r="O139" i="4"/>
  <c r="I140" i="4"/>
  <c r="Q140" i="4"/>
  <c r="C141" i="4"/>
  <c r="K141" i="4"/>
  <c r="S141" i="4"/>
  <c r="G143" i="4"/>
  <c r="I144" i="4"/>
  <c r="Q144" i="4"/>
  <c r="C145" i="4"/>
  <c r="K145" i="4"/>
  <c r="S145" i="4"/>
  <c r="E146" i="4"/>
  <c r="M146" i="4"/>
  <c r="U146" i="4"/>
  <c r="G147" i="4"/>
  <c r="O147" i="4"/>
  <c r="W147" i="4"/>
  <c r="I148" i="4"/>
  <c r="Q148" i="4"/>
  <c r="C149" i="4"/>
  <c r="K149" i="4"/>
  <c r="S149" i="4"/>
  <c r="E150" i="4"/>
  <c r="M150" i="4"/>
  <c r="U150" i="4"/>
  <c r="G151" i="4"/>
  <c r="O151" i="4"/>
  <c r="W151" i="4"/>
  <c r="G10" i="5"/>
  <c r="O10" i="5"/>
  <c r="W10" i="5"/>
  <c r="G16" i="6"/>
  <c r="G5" i="6" s="1"/>
  <c r="O16" i="6"/>
  <c r="W16" i="6"/>
  <c r="Q16" i="6"/>
  <c r="V128" i="4"/>
  <c r="H30" i="4"/>
  <c r="P30" i="4"/>
  <c r="B39" i="4"/>
  <c r="J39" i="4"/>
  <c r="R39" i="4"/>
  <c r="H42" i="4"/>
  <c r="P42" i="4"/>
  <c r="D131" i="4"/>
  <c r="L131" i="4"/>
  <c r="T131" i="4"/>
  <c r="D94" i="4"/>
  <c r="L94" i="4"/>
  <c r="I16" i="5"/>
  <c r="I5" i="5" s="1"/>
  <c r="Q16" i="5"/>
  <c r="K16" i="5"/>
  <c r="S16" i="5"/>
  <c r="C10" i="6"/>
  <c r="K10" i="6"/>
  <c r="S10" i="6"/>
  <c r="M10" i="6"/>
  <c r="U10" i="6"/>
  <c r="G27" i="6"/>
  <c r="I10" i="7"/>
  <c r="Q10" i="7"/>
  <c r="E58" i="8"/>
  <c r="B30" i="4"/>
  <c r="J30" i="4"/>
  <c r="R30" i="4"/>
  <c r="L27" i="5"/>
  <c r="T27" i="5"/>
  <c r="T5" i="5" s="1"/>
  <c r="D39" i="4"/>
  <c r="L39" i="4"/>
  <c r="T39" i="4"/>
  <c r="B42" i="4"/>
  <c r="J42" i="4"/>
  <c r="R42" i="4"/>
  <c r="F133" i="4"/>
  <c r="N133" i="4"/>
  <c r="V133" i="4"/>
  <c r="D136" i="4"/>
  <c r="L136" i="4"/>
  <c r="T136" i="4"/>
  <c r="F137" i="4"/>
  <c r="N137" i="4"/>
  <c r="V137" i="4"/>
  <c r="B139" i="4"/>
  <c r="J139" i="4"/>
  <c r="R139" i="4"/>
  <c r="D140" i="4"/>
  <c r="L140" i="4"/>
  <c r="T140" i="4"/>
  <c r="N141" i="4"/>
  <c r="V141" i="4"/>
  <c r="B143" i="4"/>
  <c r="J143" i="4"/>
  <c r="D144" i="4"/>
  <c r="L144" i="4"/>
  <c r="T144" i="4"/>
  <c r="F145" i="4"/>
  <c r="V145" i="4"/>
  <c r="H146" i="4"/>
  <c r="P146" i="4"/>
  <c r="B147" i="4"/>
  <c r="J147" i="4"/>
  <c r="R147" i="4"/>
  <c r="D148" i="4"/>
  <c r="L148" i="4"/>
  <c r="T148" i="4"/>
  <c r="F149" i="4"/>
  <c r="N149" i="4"/>
  <c r="V149" i="4"/>
  <c r="H150" i="4"/>
  <c r="P150" i="4"/>
  <c r="B151" i="4"/>
  <c r="J151" i="4"/>
  <c r="R151" i="4"/>
  <c r="C16" i="5"/>
  <c r="E10" i="6"/>
  <c r="N47" i="6"/>
  <c r="C10" i="7"/>
  <c r="K10" i="7"/>
  <c r="S10" i="7"/>
  <c r="G62" i="8"/>
  <c r="G58" i="8"/>
  <c r="O62" i="8"/>
  <c r="O58" i="8"/>
  <c r="W62" i="8"/>
  <c r="W58" i="8"/>
  <c r="E47" i="8"/>
  <c r="E66" i="8"/>
  <c r="E155" i="4" s="1"/>
  <c r="E60" i="8"/>
  <c r="M47" i="8"/>
  <c r="M66" i="8"/>
  <c r="M155" i="4" s="1"/>
  <c r="U47" i="8"/>
  <c r="U60" i="8"/>
  <c r="G61" i="8"/>
  <c r="O61" i="8"/>
  <c r="O47" i="8"/>
  <c r="W61" i="8"/>
  <c r="W47" i="8"/>
  <c r="V104" i="4"/>
  <c r="M130" i="4"/>
  <c r="G131" i="4"/>
  <c r="O131" i="4"/>
  <c r="W131" i="4"/>
  <c r="J5" i="6"/>
  <c r="J46" i="6"/>
  <c r="R5" i="6"/>
  <c r="R47" i="6" s="1"/>
  <c r="B33" i="4"/>
  <c r="J33" i="4"/>
  <c r="R33" i="4"/>
  <c r="M147" i="11"/>
  <c r="M123" i="11"/>
  <c r="M129" i="11"/>
  <c r="M125" i="11"/>
  <c r="M56" i="8"/>
  <c r="M132" i="11"/>
  <c r="M130" i="11"/>
  <c r="M126" i="11"/>
  <c r="M117" i="11" s="1"/>
  <c r="M122" i="11"/>
  <c r="M128" i="11"/>
  <c r="I129" i="4"/>
  <c r="I131" i="4"/>
  <c r="Q131" i="4"/>
  <c r="Q133" i="4"/>
  <c r="M135" i="4"/>
  <c r="U135" i="4"/>
  <c r="G136" i="4"/>
  <c r="O136" i="4"/>
  <c r="W136" i="4"/>
  <c r="I137" i="4"/>
  <c r="Q137" i="4"/>
  <c r="E139" i="4"/>
  <c r="M139" i="4"/>
  <c r="G140" i="4"/>
  <c r="O140" i="4"/>
  <c r="W140" i="4"/>
  <c r="I141" i="4"/>
  <c r="Q141" i="4"/>
  <c r="E143" i="4"/>
  <c r="O144" i="4"/>
  <c r="W144" i="4"/>
  <c r="I145" i="4"/>
  <c r="Q145" i="4"/>
  <c r="C146" i="4"/>
  <c r="K146" i="4"/>
  <c r="S146" i="4"/>
  <c r="E147" i="4"/>
  <c r="M147" i="4"/>
  <c r="U147" i="4"/>
  <c r="G148" i="4"/>
  <c r="O148" i="4"/>
  <c r="W148" i="4"/>
  <c r="I149" i="4"/>
  <c r="Q149" i="4"/>
  <c r="C150" i="4"/>
  <c r="K150" i="4"/>
  <c r="S150" i="4"/>
  <c r="E151" i="4"/>
  <c r="M151" i="4"/>
  <c r="U151" i="4"/>
  <c r="O94" i="4"/>
  <c r="W94" i="4"/>
  <c r="J44" i="6"/>
  <c r="R44" i="6"/>
  <c r="B131" i="4"/>
  <c r="J131" i="4"/>
  <c r="R131" i="4"/>
  <c r="C44" i="6"/>
  <c r="E27" i="6"/>
  <c r="M27" i="6"/>
  <c r="U27" i="6"/>
  <c r="O27" i="6"/>
  <c r="O5" i="6" s="1"/>
  <c r="W27" i="6"/>
  <c r="E48" i="7"/>
  <c r="M48" i="7"/>
  <c r="U48" i="7"/>
  <c r="E17" i="8"/>
  <c r="M17" i="8"/>
  <c r="U17" i="8"/>
  <c r="I59" i="8"/>
  <c r="G65" i="12"/>
  <c r="G63" i="12" s="1"/>
  <c r="G87" i="12"/>
  <c r="O65" i="12"/>
  <c r="O63" i="12" s="1"/>
  <c r="O87" i="12"/>
  <c r="W65" i="12"/>
  <c r="W63" i="12" s="1"/>
  <c r="W87" i="12"/>
  <c r="I100" i="12"/>
  <c r="I161" i="4" s="1"/>
  <c r="I88" i="12"/>
  <c r="I65" i="12"/>
  <c r="Q100" i="12"/>
  <c r="Q161" i="4" s="1"/>
  <c r="Q88" i="12"/>
  <c r="Q65" i="12"/>
  <c r="C101" i="12"/>
  <c r="C162" i="4" s="1"/>
  <c r="C89" i="12"/>
  <c r="K101" i="12"/>
  <c r="K162" i="4" s="1"/>
  <c r="K89" i="12"/>
  <c r="S101" i="12"/>
  <c r="S162" i="4" s="1"/>
  <c r="S89" i="12"/>
  <c r="C5" i="6"/>
  <c r="D47" i="8"/>
  <c r="J58" i="8"/>
  <c r="U58" i="8"/>
  <c r="I60" i="8"/>
  <c r="C62" i="8"/>
  <c r="B156" i="9"/>
  <c r="B147" i="9" s="1"/>
  <c r="B128" i="9"/>
  <c r="J156" i="9"/>
  <c r="J147" i="9" s="1"/>
  <c r="J128" i="9"/>
  <c r="R156" i="9"/>
  <c r="R147" i="9" s="1"/>
  <c r="R128" i="9"/>
  <c r="E111" i="9"/>
  <c r="U111" i="9"/>
  <c r="Q147" i="9"/>
  <c r="F145" i="10"/>
  <c r="N145" i="10"/>
  <c r="V145" i="10"/>
  <c r="Q136" i="11"/>
  <c r="Q112" i="11"/>
  <c r="Q108" i="11"/>
  <c r="Q106" i="11"/>
  <c r="Q115" i="11"/>
  <c r="Q111" i="11"/>
  <c r="Q113" i="11"/>
  <c r="Q109" i="11"/>
  <c r="Q107" i="11"/>
  <c r="Q105" i="11"/>
  <c r="E112" i="11"/>
  <c r="E108" i="11"/>
  <c r="E105" i="11"/>
  <c r="E136" i="11"/>
  <c r="E115" i="11"/>
  <c r="E113" i="11"/>
  <c r="E109" i="11"/>
  <c r="E52" i="8"/>
  <c r="E51" i="8" s="1"/>
  <c r="E107" i="11"/>
  <c r="M112" i="11"/>
  <c r="M108" i="11"/>
  <c r="M105" i="11"/>
  <c r="M136" i="11"/>
  <c r="M52" i="8"/>
  <c r="M51" i="8" s="1"/>
  <c r="M113" i="11"/>
  <c r="M100" i="11" s="1"/>
  <c r="M109" i="11"/>
  <c r="M107" i="11"/>
  <c r="U145" i="11"/>
  <c r="Q129" i="11"/>
  <c r="Q125" i="11"/>
  <c r="Q123" i="11"/>
  <c r="Q147" i="11"/>
  <c r="Q130" i="11"/>
  <c r="Q126" i="11"/>
  <c r="Q122" i="11"/>
  <c r="Q132" i="11"/>
  <c r="D145" i="11"/>
  <c r="G48" i="7"/>
  <c r="O48" i="7"/>
  <c r="W48" i="7"/>
  <c r="F47" i="8"/>
  <c r="P47" i="8"/>
  <c r="L66" i="8"/>
  <c r="L155" i="4" s="1"/>
  <c r="T66" i="8"/>
  <c r="T155" i="4" s="1"/>
  <c r="F67" i="8"/>
  <c r="F156" i="4" s="1"/>
  <c r="F54" i="8"/>
  <c r="Q54" i="8"/>
  <c r="V58" i="8"/>
  <c r="K59" i="8"/>
  <c r="E62" i="8"/>
  <c r="R62" i="8"/>
  <c r="I66" i="8"/>
  <c r="I155" i="4" s="1"/>
  <c r="G117" i="9"/>
  <c r="O117" i="9"/>
  <c r="W117" i="9"/>
  <c r="F128" i="9"/>
  <c r="F145" i="11"/>
  <c r="V145" i="11"/>
  <c r="J156" i="11"/>
  <c r="T82" i="12"/>
  <c r="N5" i="6"/>
  <c r="N43" i="6" s="1"/>
  <c r="H47" i="8"/>
  <c r="N66" i="8"/>
  <c r="N155" i="4" s="1"/>
  <c r="B60" i="8"/>
  <c r="N60" i="8"/>
  <c r="V65" i="8"/>
  <c r="V154" i="4" s="1"/>
  <c r="C145" i="9"/>
  <c r="C136" i="9" s="1"/>
  <c r="C111" i="9"/>
  <c r="K145" i="9"/>
  <c r="K136" i="9" s="1"/>
  <c r="K111" i="9"/>
  <c r="S145" i="9"/>
  <c r="S136" i="9" s="1"/>
  <c r="S111" i="9"/>
  <c r="E156" i="9"/>
  <c r="E147" i="9" s="1"/>
  <c r="E128" i="9"/>
  <c r="M156" i="9"/>
  <c r="M147" i="9" s="1"/>
  <c r="M128" i="9"/>
  <c r="U156" i="9"/>
  <c r="U147" i="9" s="1"/>
  <c r="U128" i="9"/>
  <c r="E136" i="9"/>
  <c r="U136" i="9"/>
  <c r="M145" i="9"/>
  <c r="M136" i="9" s="1"/>
  <c r="D147" i="9"/>
  <c r="L147" i="9"/>
  <c r="T147" i="9"/>
  <c r="H100" i="10"/>
  <c r="P100" i="10"/>
  <c r="I136" i="11"/>
  <c r="I112" i="11"/>
  <c r="I108" i="11"/>
  <c r="I115" i="11"/>
  <c r="I106" i="11"/>
  <c r="I113" i="11"/>
  <c r="I109" i="11"/>
  <c r="I107" i="11"/>
  <c r="I105" i="11"/>
  <c r="D132" i="11"/>
  <c r="D129" i="11"/>
  <c r="D125" i="11"/>
  <c r="D123" i="11"/>
  <c r="D147" i="11"/>
  <c r="D130" i="11"/>
  <c r="D126" i="11"/>
  <c r="D122" i="11"/>
  <c r="T132" i="11"/>
  <c r="T147" i="11"/>
  <c r="T130" i="11"/>
  <c r="T126" i="11"/>
  <c r="T122" i="11"/>
  <c r="T129" i="11"/>
  <c r="T125" i="11"/>
  <c r="T123" i="11"/>
  <c r="D82" i="12"/>
  <c r="D3" i="12"/>
  <c r="L82" i="12"/>
  <c r="L3" i="12"/>
  <c r="F50" i="7"/>
  <c r="N50" i="7"/>
  <c r="V50" i="7"/>
  <c r="T47" i="8"/>
  <c r="D67" i="8"/>
  <c r="D156" i="4" s="1"/>
  <c r="D145" i="9"/>
  <c r="D136" i="9" s="1"/>
  <c r="D111" i="9"/>
  <c r="L145" i="9"/>
  <c r="L136" i="9" s="1"/>
  <c r="L111" i="9"/>
  <c r="T145" i="9"/>
  <c r="T136" i="9" s="1"/>
  <c r="T111" i="9"/>
  <c r="C100" i="9"/>
  <c r="K100" i="9"/>
  <c r="S100" i="9"/>
  <c r="E100" i="9"/>
  <c r="M100" i="9"/>
  <c r="U100" i="9"/>
  <c r="N128" i="9"/>
  <c r="B145" i="10"/>
  <c r="B111" i="10"/>
  <c r="J145" i="10"/>
  <c r="J111" i="10"/>
  <c r="R145" i="10"/>
  <c r="R111" i="10"/>
  <c r="D156" i="10"/>
  <c r="D128" i="10"/>
  <c r="L156" i="10"/>
  <c r="L128" i="10"/>
  <c r="T156" i="10"/>
  <c r="T128" i="10"/>
  <c r="L145" i="10"/>
  <c r="H156" i="10"/>
  <c r="E156" i="11"/>
  <c r="M156" i="11"/>
  <c r="U156" i="11"/>
  <c r="B156" i="11"/>
  <c r="G128" i="9"/>
  <c r="G156" i="9"/>
  <c r="G147" i="9" s="1"/>
  <c r="O128" i="9"/>
  <c r="O156" i="9"/>
  <c r="O147" i="9" s="1"/>
  <c r="W128" i="9"/>
  <c r="W156" i="9"/>
  <c r="W147" i="9" s="1"/>
  <c r="O136" i="9"/>
  <c r="T145" i="10"/>
  <c r="P156" i="10"/>
  <c r="E147" i="11"/>
  <c r="E123" i="11"/>
  <c r="E129" i="11"/>
  <c r="E125" i="11"/>
  <c r="E130" i="11"/>
  <c r="E126" i="11"/>
  <c r="E122" i="11"/>
  <c r="E56" i="8"/>
  <c r="F156" i="11"/>
  <c r="V156" i="11"/>
  <c r="N156" i="11"/>
  <c r="B98" i="12"/>
  <c r="B159" i="4" s="1"/>
  <c r="B86" i="12"/>
  <c r="R86" i="12"/>
  <c r="M253" i="15"/>
  <c r="M211" i="15"/>
  <c r="M220" i="15"/>
  <c r="M218" i="15"/>
  <c r="M214" i="15"/>
  <c r="M210" i="15"/>
  <c r="M78" i="12"/>
  <c r="M107" i="4" s="1"/>
  <c r="M209" i="15"/>
  <c r="M71" i="12"/>
  <c r="M70" i="12" s="1"/>
  <c r="M213" i="15"/>
  <c r="M217" i="15"/>
  <c r="L47" i="8"/>
  <c r="F60" i="8"/>
  <c r="T67" i="8"/>
  <c r="T156" i="4" s="1"/>
  <c r="F145" i="9"/>
  <c r="F136" i="9" s="1"/>
  <c r="F111" i="9"/>
  <c r="N145" i="9"/>
  <c r="N136" i="9" s="1"/>
  <c r="N111" i="9"/>
  <c r="V145" i="9"/>
  <c r="V136" i="9" s="1"/>
  <c r="V111" i="9"/>
  <c r="H136" i="9"/>
  <c r="P136" i="9"/>
  <c r="C145" i="11"/>
  <c r="C5" i="11"/>
  <c r="C111" i="11" s="1"/>
  <c r="K145" i="11"/>
  <c r="K5" i="11"/>
  <c r="K111" i="11" s="1"/>
  <c r="S145" i="11"/>
  <c r="S5" i="11"/>
  <c r="G156" i="11"/>
  <c r="G54" i="11"/>
  <c r="O156" i="11"/>
  <c r="O54" i="11"/>
  <c r="W156" i="11"/>
  <c r="W128" i="11"/>
  <c r="W54" i="11"/>
  <c r="G85" i="12"/>
  <c r="O85" i="12"/>
  <c r="O97" i="12"/>
  <c r="O158" i="4" s="1"/>
  <c r="W85" i="12"/>
  <c r="W97" i="12"/>
  <c r="W158" i="4" s="1"/>
  <c r="G97" i="12"/>
  <c r="G158" i="4" s="1"/>
  <c r="D62" i="8"/>
  <c r="D58" i="8"/>
  <c r="L62" i="8"/>
  <c r="L58" i="8"/>
  <c r="T62" i="8"/>
  <c r="T58" i="8"/>
  <c r="B47" i="8"/>
  <c r="J47" i="8"/>
  <c r="J60" i="8"/>
  <c r="R47" i="8"/>
  <c r="R60" i="8"/>
  <c r="R66" i="8"/>
  <c r="R155" i="4" s="1"/>
  <c r="F100" i="9"/>
  <c r="N100" i="9"/>
  <c r="V100" i="9"/>
  <c r="V128" i="9"/>
  <c r="E145" i="10"/>
  <c r="M145" i="10"/>
  <c r="U145" i="10"/>
  <c r="H117" i="10"/>
  <c r="P117" i="10"/>
  <c r="B117" i="10"/>
  <c r="J117" i="10"/>
  <c r="R117" i="10"/>
  <c r="T145" i="11"/>
  <c r="U147" i="11"/>
  <c r="U123" i="11"/>
  <c r="U130" i="11"/>
  <c r="U126" i="11"/>
  <c r="U122" i="11"/>
  <c r="U132" i="11"/>
  <c r="U129" i="11"/>
  <c r="U125" i="11"/>
  <c r="U56" i="8"/>
  <c r="F156" i="10"/>
  <c r="N156" i="10"/>
  <c r="V156" i="10"/>
  <c r="C130" i="11"/>
  <c r="C126" i="11"/>
  <c r="C122" i="11"/>
  <c r="S130" i="11"/>
  <c r="S126" i="11"/>
  <c r="S122" i="11"/>
  <c r="G108" i="11"/>
  <c r="V109" i="11"/>
  <c r="B111" i="11"/>
  <c r="T111" i="11"/>
  <c r="G112" i="11"/>
  <c r="V113" i="11"/>
  <c r="B115" i="11"/>
  <c r="T115" i="11"/>
  <c r="V122" i="11"/>
  <c r="R123" i="11"/>
  <c r="P125" i="11"/>
  <c r="V126" i="11"/>
  <c r="T128" i="11"/>
  <c r="P129" i="11"/>
  <c r="V130" i="11"/>
  <c r="B132" i="11"/>
  <c r="B136" i="11"/>
  <c r="L136" i="11"/>
  <c r="W136" i="11"/>
  <c r="L145" i="11"/>
  <c r="V147" i="11"/>
  <c r="M86" i="12"/>
  <c r="M99" i="12"/>
  <c r="M160" i="4" s="1"/>
  <c r="M82" i="12"/>
  <c r="F88" i="12"/>
  <c r="D162" i="13"/>
  <c r="L162" i="13"/>
  <c r="T162" i="13"/>
  <c r="E204" i="13"/>
  <c r="M204" i="13"/>
  <c r="U204" i="13"/>
  <c r="I204" i="13"/>
  <c r="Q204" i="13"/>
  <c r="B253" i="13"/>
  <c r="J253" i="13"/>
  <c r="R253" i="13"/>
  <c r="B162" i="14"/>
  <c r="J162" i="14"/>
  <c r="R162" i="14"/>
  <c r="B171" i="14"/>
  <c r="J171" i="14"/>
  <c r="R171" i="14"/>
  <c r="S173" i="19"/>
  <c r="S172" i="19"/>
  <c r="S167" i="19"/>
  <c r="S176" i="19"/>
  <c r="S165" i="19"/>
  <c r="S169" i="19"/>
  <c r="S168" i="19"/>
  <c r="S80" i="16"/>
  <c r="S77" i="16"/>
  <c r="S76" i="16" s="1"/>
  <c r="F226" i="19"/>
  <c r="F5" i="19"/>
  <c r="F171" i="19" s="1"/>
  <c r="N226" i="19"/>
  <c r="N5" i="19"/>
  <c r="V226" i="19"/>
  <c r="V5" i="19"/>
  <c r="L191" i="19"/>
  <c r="L187" i="19"/>
  <c r="L183" i="19"/>
  <c r="L229" i="19"/>
  <c r="L185" i="19"/>
  <c r="L192" i="19"/>
  <c r="L184" i="19"/>
  <c r="L188" i="19"/>
  <c r="L81" i="16"/>
  <c r="L77" i="16"/>
  <c r="L76" i="16" s="1"/>
  <c r="C111" i="10"/>
  <c r="K111" i="10"/>
  <c r="S111" i="10"/>
  <c r="I128" i="10"/>
  <c r="Q128" i="10"/>
  <c r="G156" i="10"/>
  <c r="O156" i="10"/>
  <c r="W156" i="10"/>
  <c r="H5" i="11"/>
  <c r="P5" i="11"/>
  <c r="L54" i="11"/>
  <c r="B105" i="11"/>
  <c r="J105" i="11"/>
  <c r="R105" i="11"/>
  <c r="L106" i="11"/>
  <c r="T106" i="11"/>
  <c r="F107" i="11"/>
  <c r="N107" i="11"/>
  <c r="V107" i="11"/>
  <c r="R108" i="11"/>
  <c r="N109" i="11"/>
  <c r="W109" i="11"/>
  <c r="R112" i="11"/>
  <c r="N113" i="11"/>
  <c r="W113" i="11"/>
  <c r="L115" i="11"/>
  <c r="J123" i="11"/>
  <c r="S123" i="11"/>
  <c r="H125" i="11"/>
  <c r="R125" i="11"/>
  <c r="C128" i="11"/>
  <c r="U128" i="11"/>
  <c r="H129" i="11"/>
  <c r="R129" i="11"/>
  <c r="N130" i="11"/>
  <c r="C132" i="11"/>
  <c r="M145" i="11"/>
  <c r="N3" i="12"/>
  <c r="C82" i="12"/>
  <c r="K82" i="12"/>
  <c r="S82" i="12"/>
  <c r="F85" i="12"/>
  <c r="F97" i="12"/>
  <c r="F158" i="4" s="1"/>
  <c r="N85" i="12"/>
  <c r="N97" i="12"/>
  <c r="N158" i="4" s="1"/>
  <c r="V85" i="12"/>
  <c r="V97" i="12"/>
  <c r="V158" i="4" s="1"/>
  <c r="F65" i="12"/>
  <c r="N65" i="12"/>
  <c r="V65" i="12"/>
  <c r="H101" i="12"/>
  <c r="H162" i="4" s="1"/>
  <c r="D233" i="13"/>
  <c r="L233" i="13"/>
  <c r="T233" i="13"/>
  <c r="F233" i="13"/>
  <c r="N233" i="13"/>
  <c r="V233" i="13"/>
  <c r="I243" i="13"/>
  <c r="Q243" i="13"/>
  <c r="I253" i="13"/>
  <c r="Q253" i="13"/>
  <c r="F187" i="14"/>
  <c r="N187" i="14"/>
  <c r="V187" i="14"/>
  <c r="E187" i="15"/>
  <c r="M187" i="15"/>
  <c r="U187" i="15"/>
  <c r="D128" i="9"/>
  <c r="L128" i="9"/>
  <c r="T128" i="9"/>
  <c r="E111" i="10"/>
  <c r="M111" i="10"/>
  <c r="U111" i="10"/>
  <c r="C128" i="10"/>
  <c r="K128" i="10"/>
  <c r="S128" i="10"/>
  <c r="H156" i="11"/>
  <c r="P156" i="11"/>
  <c r="L105" i="11"/>
  <c r="T105" i="11"/>
  <c r="F106" i="11"/>
  <c r="N106" i="11"/>
  <c r="V106" i="11"/>
  <c r="B108" i="11"/>
  <c r="T108" i="11"/>
  <c r="G109" i="11"/>
  <c r="E111" i="11"/>
  <c r="B112" i="11"/>
  <c r="T112" i="11"/>
  <c r="G113" i="11"/>
  <c r="N115" i="11"/>
  <c r="P122" i="11"/>
  <c r="C123" i="11"/>
  <c r="V123" i="11"/>
  <c r="B125" i="11"/>
  <c r="K125" i="11"/>
  <c r="P126" i="11"/>
  <c r="E128" i="11"/>
  <c r="B129" i="11"/>
  <c r="P130" i="11"/>
  <c r="F132" i="11"/>
  <c r="E145" i="11"/>
  <c r="Q156" i="11"/>
  <c r="H31" i="12"/>
  <c r="P31" i="12"/>
  <c r="U82" i="12"/>
  <c r="P85" i="12"/>
  <c r="H97" i="12"/>
  <c r="H158" i="4" s="1"/>
  <c r="P101" i="12"/>
  <c r="P162" i="4" s="1"/>
  <c r="K199" i="13"/>
  <c r="C253" i="13"/>
  <c r="K253" i="13"/>
  <c r="S253" i="13"/>
  <c r="D204" i="14"/>
  <c r="L204" i="14"/>
  <c r="T204" i="14"/>
  <c r="H204" i="14"/>
  <c r="P204" i="14"/>
  <c r="O182" i="15"/>
  <c r="O178" i="15"/>
  <c r="O233" i="15"/>
  <c r="O185" i="15"/>
  <c r="O176" i="15"/>
  <c r="O183" i="15"/>
  <c r="O76" i="12"/>
  <c r="O179" i="15"/>
  <c r="O171" i="15" s="1"/>
  <c r="G145" i="9"/>
  <c r="G136" i="9" s="1"/>
  <c r="L108" i="11"/>
  <c r="F111" i="11"/>
  <c r="L112" i="11"/>
  <c r="F115" i="11"/>
  <c r="H122" i="11"/>
  <c r="C125" i="11"/>
  <c r="H126" i="11"/>
  <c r="F128" i="11"/>
  <c r="P128" i="11"/>
  <c r="C129" i="11"/>
  <c r="H130" i="11"/>
  <c r="H132" i="11"/>
  <c r="R132" i="11"/>
  <c r="G136" i="11"/>
  <c r="R136" i="11"/>
  <c r="F147" i="11"/>
  <c r="P147" i="11"/>
  <c r="R156" i="11"/>
  <c r="E86" i="12"/>
  <c r="U86" i="12"/>
  <c r="M101" i="12"/>
  <c r="M162" i="4" s="1"/>
  <c r="V82" i="12"/>
  <c r="H241" i="13"/>
  <c r="H233" i="13" s="1"/>
  <c r="H181" i="13"/>
  <c r="P241" i="13"/>
  <c r="P233" i="13" s="1"/>
  <c r="P181" i="13"/>
  <c r="B251" i="13"/>
  <c r="B243" i="13" s="1"/>
  <c r="B199" i="13"/>
  <c r="J251" i="13"/>
  <c r="J243" i="13" s="1"/>
  <c r="J199" i="13"/>
  <c r="R251" i="13"/>
  <c r="R243" i="13" s="1"/>
  <c r="R199" i="13"/>
  <c r="D261" i="13"/>
  <c r="D253" i="13" s="1"/>
  <c r="D216" i="13"/>
  <c r="L261" i="13"/>
  <c r="L253" i="13" s="1"/>
  <c r="L216" i="13"/>
  <c r="T261" i="13"/>
  <c r="T253" i="13" s="1"/>
  <c r="T216" i="13"/>
  <c r="S199" i="13"/>
  <c r="G224" i="13"/>
  <c r="O224" i="13"/>
  <c r="W224" i="13"/>
  <c r="G233" i="13"/>
  <c r="O233" i="13"/>
  <c r="W233" i="13"/>
  <c r="G261" i="15"/>
  <c r="G115" i="15"/>
  <c r="O216" i="15"/>
  <c r="O261" i="15"/>
  <c r="O115" i="15"/>
  <c r="O71" i="12" s="1"/>
  <c r="O70" i="12" s="1"/>
  <c r="W261" i="15"/>
  <c r="W115" i="15"/>
  <c r="W216" i="15" s="1"/>
  <c r="E162" i="15"/>
  <c r="M162" i="15"/>
  <c r="U162" i="15"/>
  <c r="G111" i="10"/>
  <c r="O111" i="10"/>
  <c r="W111" i="10"/>
  <c r="F105" i="11"/>
  <c r="N105" i="11"/>
  <c r="V105" i="11"/>
  <c r="D108" i="11"/>
  <c r="V108" i="11"/>
  <c r="D112" i="11"/>
  <c r="V112" i="11"/>
  <c r="R122" i="11"/>
  <c r="R126" i="11"/>
  <c r="H128" i="11"/>
  <c r="Q128" i="11"/>
  <c r="R130" i="11"/>
  <c r="S156" i="11"/>
  <c r="B63" i="12"/>
  <c r="R63" i="12"/>
  <c r="H86" i="12"/>
  <c r="B87" i="12"/>
  <c r="B99" i="12"/>
  <c r="B160" i="4" s="1"/>
  <c r="J87" i="12"/>
  <c r="J99" i="12"/>
  <c r="J160" i="4" s="1"/>
  <c r="R87" i="12"/>
  <c r="R99" i="12"/>
  <c r="R160" i="4" s="1"/>
  <c r="D88" i="12"/>
  <c r="D100" i="12"/>
  <c r="D161" i="4" s="1"/>
  <c r="L88" i="12"/>
  <c r="L100" i="12"/>
  <c r="L161" i="4" s="1"/>
  <c r="T88" i="12"/>
  <c r="T100" i="12"/>
  <c r="T161" i="4" s="1"/>
  <c r="F89" i="12"/>
  <c r="N89" i="12"/>
  <c r="V89" i="12"/>
  <c r="I241" i="13"/>
  <c r="I233" i="13" s="1"/>
  <c r="I181" i="13"/>
  <c r="Q241" i="13"/>
  <c r="Q233" i="13" s="1"/>
  <c r="Q181" i="13"/>
  <c r="E216" i="13"/>
  <c r="E261" i="13"/>
  <c r="E253" i="13" s="1"/>
  <c r="M216" i="13"/>
  <c r="M261" i="13"/>
  <c r="M253" i="13" s="1"/>
  <c r="U216" i="13"/>
  <c r="U261" i="13"/>
  <c r="U253" i="13" s="1"/>
  <c r="F204" i="14"/>
  <c r="N204" i="14"/>
  <c r="V204" i="14"/>
  <c r="I111" i="9"/>
  <c r="Q111" i="9"/>
  <c r="I145" i="9"/>
  <c r="I136" i="9" s="1"/>
  <c r="Q145" i="9"/>
  <c r="Q136" i="9" s="1"/>
  <c r="H111" i="10"/>
  <c r="P111" i="10"/>
  <c r="U5" i="11"/>
  <c r="U111" i="11" s="1"/>
  <c r="G111" i="11"/>
  <c r="O111" i="11"/>
  <c r="W111" i="11"/>
  <c r="I54" i="11"/>
  <c r="I128" i="11" s="1"/>
  <c r="G105" i="11"/>
  <c r="O105" i="11"/>
  <c r="O100" i="11" s="1"/>
  <c r="W105" i="11"/>
  <c r="W100" i="11" s="1"/>
  <c r="N108" i="11"/>
  <c r="W108" i="11"/>
  <c r="J109" i="11"/>
  <c r="J100" i="11" s="1"/>
  <c r="T109" i="11"/>
  <c r="I111" i="11"/>
  <c r="N112" i="11"/>
  <c r="W112" i="11"/>
  <c r="J113" i="11"/>
  <c r="T113" i="11"/>
  <c r="R115" i="11"/>
  <c r="J122" i="11"/>
  <c r="J126" i="11"/>
  <c r="J130" i="11"/>
  <c r="J132" i="11"/>
  <c r="J136" i="11"/>
  <c r="T136" i="11"/>
  <c r="H147" i="11"/>
  <c r="S147" i="11"/>
  <c r="H3" i="12"/>
  <c r="H82" i="12"/>
  <c r="P3" i="12"/>
  <c r="P82" i="12"/>
  <c r="B37" i="12"/>
  <c r="J37" i="12"/>
  <c r="R37" i="12"/>
  <c r="C97" i="12"/>
  <c r="C158" i="4" s="1"/>
  <c r="C85" i="12"/>
  <c r="K97" i="12"/>
  <c r="K158" i="4" s="1"/>
  <c r="K85" i="12"/>
  <c r="S97" i="12"/>
  <c r="S158" i="4" s="1"/>
  <c r="S85" i="12"/>
  <c r="C87" i="12"/>
  <c r="C65" i="12"/>
  <c r="C63" i="12" s="1"/>
  <c r="K87" i="12"/>
  <c r="K65" i="12"/>
  <c r="K63" i="12" s="1"/>
  <c r="S87" i="12"/>
  <c r="S65" i="12"/>
  <c r="N75" i="12"/>
  <c r="H85" i="12"/>
  <c r="U100" i="12"/>
  <c r="U161" i="4" s="1"/>
  <c r="H241" i="14"/>
  <c r="H181" i="14"/>
  <c r="P241" i="14"/>
  <c r="P181" i="14"/>
  <c r="B251" i="14"/>
  <c r="J251" i="14"/>
  <c r="R251" i="14"/>
  <c r="D216" i="14"/>
  <c r="D261" i="14"/>
  <c r="L216" i="14"/>
  <c r="L261" i="14"/>
  <c r="T216" i="14"/>
  <c r="T261" i="14"/>
  <c r="E253" i="15"/>
  <c r="E211" i="15"/>
  <c r="E220" i="15"/>
  <c r="E218" i="15"/>
  <c r="E214" i="15"/>
  <c r="E210" i="15"/>
  <c r="E213" i="15"/>
  <c r="E217" i="15"/>
  <c r="E78" i="12"/>
  <c r="E107" i="4" s="1"/>
  <c r="E71" i="12"/>
  <c r="E70" i="12" s="1"/>
  <c r="E209" i="15"/>
  <c r="E204" i="15" s="1"/>
  <c r="U253" i="15"/>
  <c r="U211" i="15"/>
  <c r="U220" i="15"/>
  <c r="U218" i="15"/>
  <c r="U214" i="15"/>
  <c r="U210" i="15"/>
  <c r="U209" i="15"/>
  <c r="U204" i="15" s="1"/>
  <c r="U78" i="12"/>
  <c r="U213" i="15"/>
  <c r="U71" i="12"/>
  <c r="U70" i="12" s="1"/>
  <c r="H145" i="11"/>
  <c r="P145" i="11"/>
  <c r="D156" i="11"/>
  <c r="L156" i="11"/>
  <c r="T156" i="11"/>
  <c r="B106" i="11"/>
  <c r="J106" i="11"/>
  <c r="L107" i="11"/>
  <c r="F108" i="11"/>
  <c r="O108" i="11"/>
  <c r="B109" i="11"/>
  <c r="L109" i="11"/>
  <c r="J111" i="11"/>
  <c r="F112" i="11"/>
  <c r="O112" i="11"/>
  <c r="B122" i="11"/>
  <c r="F125" i="11"/>
  <c r="B126" i="11"/>
  <c r="J128" i="11"/>
  <c r="B130" i="11"/>
  <c r="K132" i="11"/>
  <c r="I3" i="12"/>
  <c r="I82" i="12"/>
  <c r="Q3" i="12"/>
  <c r="Q82" i="12"/>
  <c r="D31" i="12"/>
  <c r="L31" i="12"/>
  <c r="T31" i="12"/>
  <c r="J65" i="12"/>
  <c r="D65" i="12"/>
  <c r="L65" i="12"/>
  <c r="T65" i="12"/>
  <c r="C162" i="13"/>
  <c r="K162" i="13"/>
  <c r="S162" i="13"/>
  <c r="C171" i="13"/>
  <c r="K171" i="13"/>
  <c r="S171" i="13"/>
  <c r="C243" i="13"/>
  <c r="K243" i="13"/>
  <c r="S243" i="13"/>
  <c r="I241" i="14"/>
  <c r="Q241" i="14"/>
  <c r="B199" i="14"/>
  <c r="G182" i="15"/>
  <c r="G178" i="15"/>
  <c r="G233" i="15"/>
  <c r="G185" i="15"/>
  <c r="G183" i="15"/>
  <c r="G176" i="15"/>
  <c r="G71" i="12"/>
  <c r="G70" i="12" s="1"/>
  <c r="G76" i="12"/>
  <c r="G99" i="12" s="1"/>
  <c r="G160" i="4" s="1"/>
  <c r="W182" i="15"/>
  <c r="W178" i="15"/>
  <c r="W233" i="15"/>
  <c r="W185" i="15"/>
  <c r="W183" i="15"/>
  <c r="W179" i="15"/>
  <c r="W171" i="15" s="1"/>
  <c r="W176" i="15"/>
  <c r="W71" i="12"/>
  <c r="W70" i="12" s="1"/>
  <c r="W76" i="12"/>
  <c r="W99" i="12" s="1"/>
  <c r="W160" i="4" s="1"/>
  <c r="I241" i="15"/>
  <c r="I34" i="15"/>
  <c r="I181" i="15" s="1"/>
  <c r="Q241" i="15"/>
  <c r="Q181" i="15"/>
  <c r="Q34" i="15"/>
  <c r="C251" i="15"/>
  <c r="C199" i="15"/>
  <c r="K251" i="15"/>
  <c r="K199" i="15"/>
  <c r="S251" i="15"/>
  <c r="S199" i="15"/>
  <c r="U91" i="16"/>
  <c r="U89" i="16" s="1"/>
  <c r="U101" i="16"/>
  <c r="U164" i="4" s="1"/>
  <c r="U52" i="16"/>
  <c r="H102" i="16"/>
  <c r="H165" i="4" s="1"/>
  <c r="H92" i="16"/>
  <c r="P92" i="16"/>
  <c r="B103" i="16"/>
  <c r="B166" i="4" s="1"/>
  <c r="B93" i="16"/>
  <c r="J103" i="16"/>
  <c r="J166" i="4" s="1"/>
  <c r="J93" i="16"/>
  <c r="R103" i="16"/>
  <c r="R166" i="4" s="1"/>
  <c r="R93" i="16"/>
  <c r="I199" i="13"/>
  <c r="Q199" i="13"/>
  <c r="H199" i="14"/>
  <c r="P199" i="14"/>
  <c r="G241" i="15"/>
  <c r="G181" i="15"/>
  <c r="O241" i="15"/>
  <c r="O181" i="15"/>
  <c r="W241" i="15"/>
  <c r="W181" i="15"/>
  <c r="I251" i="15"/>
  <c r="I199" i="15"/>
  <c r="Q251" i="15"/>
  <c r="Q199" i="15"/>
  <c r="C218" i="15"/>
  <c r="C214" i="15"/>
  <c r="C210" i="15"/>
  <c r="C253" i="15"/>
  <c r="C211" i="15"/>
  <c r="C217" i="15"/>
  <c r="C213" i="15"/>
  <c r="C209" i="15"/>
  <c r="K218" i="15"/>
  <c r="K214" i="15"/>
  <c r="K210" i="15"/>
  <c r="K253" i="15"/>
  <c r="K211" i="15"/>
  <c r="K217" i="15"/>
  <c r="K213" i="15"/>
  <c r="K209" i="15"/>
  <c r="S218" i="15"/>
  <c r="S214" i="15"/>
  <c r="S210" i="15"/>
  <c r="S253" i="15"/>
  <c r="S211" i="15"/>
  <c r="S217" i="15"/>
  <c r="S213" i="15"/>
  <c r="S209" i="15"/>
  <c r="E261" i="15"/>
  <c r="E216" i="15"/>
  <c r="M261" i="15"/>
  <c r="M216" i="15"/>
  <c r="U261" i="15"/>
  <c r="U216" i="15"/>
  <c r="E178" i="15"/>
  <c r="E179" i="15"/>
  <c r="N182" i="15"/>
  <c r="C216" i="15"/>
  <c r="N233" i="15"/>
  <c r="M91" i="16"/>
  <c r="M89" i="16" s="1"/>
  <c r="M101" i="16"/>
  <c r="M164" i="4" s="1"/>
  <c r="M52" i="16"/>
  <c r="O172" i="17"/>
  <c r="O168" i="17"/>
  <c r="O164" i="17"/>
  <c r="O175" i="17"/>
  <c r="O161" i="17"/>
  <c r="O165" i="17"/>
  <c r="O169" i="17"/>
  <c r="O162" i="17"/>
  <c r="O173" i="17"/>
  <c r="O166" i="17"/>
  <c r="O53" i="16"/>
  <c r="O167" i="17"/>
  <c r="E175" i="17"/>
  <c r="E167" i="17"/>
  <c r="E163" i="17"/>
  <c r="E169" i="17"/>
  <c r="E173" i="17"/>
  <c r="E162" i="17"/>
  <c r="E166" i="17"/>
  <c r="E170" i="17"/>
  <c r="E168" i="17"/>
  <c r="E161" i="17"/>
  <c r="E172" i="17"/>
  <c r="E165" i="17"/>
  <c r="M175" i="17"/>
  <c r="M167" i="17"/>
  <c r="M163" i="17"/>
  <c r="M164" i="17"/>
  <c r="M168" i="17"/>
  <c r="M161" i="17"/>
  <c r="M172" i="17"/>
  <c r="M165" i="17"/>
  <c r="M169" i="17"/>
  <c r="M170" i="17"/>
  <c r="M174" i="17"/>
  <c r="U175" i="17"/>
  <c r="U167" i="17"/>
  <c r="U163" i="17"/>
  <c r="U166" i="17"/>
  <c r="U170" i="17"/>
  <c r="U174" i="17"/>
  <c r="U164" i="17"/>
  <c r="U169" i="17"/>
  <c r="U173" i="17"/>
  <c r="U162" i="17"/>
  <c r="U160" i="17" s="1"/>
  <c r="O163" i="17"/>
  <c r="E174" i="17"/>
  <c r="D251" i="13"/>
  <c r="D243" i="13" s="1"/>
  <c r="L251" i="13"/>
  <c r="L243" i="13" s="1"/>
  <c r="T251" i="13"/>
  <c r="T243" i="13" s="1"/>
  <c r="F261" i="13"/>
  <c r="F253" i="13" s="1"/>
  <c r="N261" i="13"/>
  <c r="N253" i="13" s="1"/>
  <c r="V261" i="13"/>
  <c r="V253" i="13" s="1"/>
  <c r="I199" i="14"/>
  <c r="Q199" i="14"/>
  <c r="I216" i="14"/>
  <c r="Q216" i="14"/>
  <c r="C251" i="14"/>
  <c r="K251" i="14"/>
  <c r="S251" i="14"/>
  <c r="E261" i="14"/>
  <c r="M261" i="14"/>
  <c r="U261" i="14"/>
  <c r="H241" i="15"/>
  <c r="P241" i="15"/>
  <c r="B251" i="15"/>
  <c r="B199" i="15"/>
  <c r="J251" i="15"/>
  <c r="J199" i="15"/>
  <c r="R251" i="15"/>
  <c r="R199" i="15"/>
  <c r="D218" i="15"/>
  <c r="D214" i="15"/>
  <c r="D210" i="15"/>
  <c r="D253" i="15"/>
  <c r="D211" i="15"/>
  <c r="D217" i="15"/>
  <c r="D213" i="15"/>
  <c r="D209" i="15"/>
  <c r="D204" i="15" s="1"/>
  <c r="L218" i="15"/>
  <c r="L214" i="15"/>
  <c r="L210" i="15"/>
  <c r="L253" i="15"/>
  <c r="L211" i="15"/>
  <c r="L217" i="15"/>
  <c r="L213" i="15"/>
  <c r="L209" i="15"/>
  <c r="L204" i="15" s="1"/>
  <c r="T218" i="15"/>
  <c r="T214" i="15"/>
  <c r="T210" i="15"/>
  <c r="T253" i="15"/>
  <c r="T211" i="15"/>
  <c r="T217" i="15"/>
  <c r="T213" i="15"/>
  <c r="T209" i="15"/>
  <c r="F261" i="15"/>
  <c r="N261" i="15"/>
  <c r="V261" i="15"/>
  <c r="J176" i="15"/>
  <c r="R176" i="15"/>
  <c r="F178" i="15"/>
  <c r="F179" i="15"/>
  <c r="M183" i="15"/>
  <c r="K220" i="15"/>
  <c r="U233" i="15"/>
  <c r="G92" i="16"/>
  <c r="O92" i="16"/>
  <c r="O102" i="16"/>
  <c r="O165" i="4" s="1"/>
  <c r="W92" i="16"/>
  <c r="I93" i="16"/>
  <c r="I103" i="16"/>
  <c r="I166" i="4" s="1"/>
  <c r="Q93" i="16"/>
  <c r="Q103" i="16"/>
  <c r="Q166" i="4" s="1"/>
  <c r="H71" i="16"/>
  <c r="P172" i="17"/>
  <c r="P168" i="17"/>
  <c r="P164" i="17"/>
  <c r="P174" i="17"/>
  <c r="P170" i="17"/>
  <c r="P166" i="17"/>
  <c r="P162" i="17"/>
  <c r="P165" i="17"/>
  <c r="P169" i="17"/>
  <c r="P173" i="17"/>
  <c r="P53" i="16"/>
  <c r="P175" i="17"/>
  <c r="P161" i="17"/>
  <c r="P163" i="17"/>
  <c r="U165" i="17"/>
  <c r="D181" i="13"/>
  <c r="L181" i="13"/>
  <c r="T181" i="13"/>
  <c r="F251" i="13"/>
  <c r="F243" i="13" s="1"/>
  <c r="N251" i="13"/>
  <c r="N243" i="13" s="1"/>
  <c r="V251" i="13"/>
  <c r="V243" i="13" s="1"/>
  <c r="H261" i="13"/>
  <c r="H253" i="13" s="1"/>
  <c r="P261" i="13"/>
  <c r="P253" i="13" s="1"/>
  <c r="C181" i="14"/>
  <c r="K181" i="14"/>
  <c r="S181" i="14"/>
  <c r="C216" i="14"/>
  <c r="K216" i="14"/>
  <c r="S216" i="14"/>
  <c r="E251" i="14"/>
  <c r="M251" i="14"/>
  <c r="U251" i="14"/>
  <c r="G261" i="14"/>
  <c r="O261" i="14"/>
  <c r="W261" i="14"/>
  <c r="H34" i="15"/>
  <c r="H181" i="15" s="1"/>
  <c r="P34" i="15"/>
  <c r="B241" i="15"/>
  <c r="J241" i="15"/>
  <c r="R241" i="15"/>
  <c r="D251" i="15"/>
  <c r="L251" i="15"/>
  <c r="T251" i="15"/>
  <c r="F115" i="15"/>
  <c r="F216" i="15" s="1"/>
  <c r="N115" i="15"/>
  <c r="N216" i="15" s="1"/>
  <c r="V115" i="15"/>
  <c r="V216" i="15" s="1"/>
  <c r="H216" i="15"/>
  <c r="H261" i="15"/>
  <c r="P216" i="15"/>
  <c r="P261" i="15"/>
  <c r="E182" i="15"/>
  <c r="U182" i="15"/>
  <c r="H187" i="15"/>
  <c r="P187" i="15"/>
  <c r="B187" i="15"/>
  <c r="J187" i="15"/>
  <c r="R187" i="15"/>
  <c r="S220" i="15"/>
  <c r="G251" i="15"/>
  <c r="M166" i="17"/>
  <c r="U172" i="17"/>
  <c r="I226" i="18"/>
  <c r="Q226" i="18"/>
  <c r="E237" i="18"/>
  <c r="M237" i="18"/>
  <c r="U237" i="18"/>
  <c r="G246" i="18"/>
  <c r="O246" i="18"/>
  <c r="W246" i="18"/>
  <c r="J178" i="18"/>
  <c r="R178" i="18"/>
  <c r="C191" i="19"/>
  <c r="C229" i="19"/>
  <c r="C188" i="19"/>
  <c r="C192" i="19"/>
  <c r="C187" i="19"/>
  <c r="C183" i="19"/>
  <c r="C178" i="19" s="1"/>
  <c r="S191" i="19"/>
  <c r="S187" i="19"/>
  <c r="S229" i="19"/>
  <c r="S185" i="19"/>
  <c r="S188" i="19"/>
  <c r="S183" i="19"/>
  <c r="S178" i="19" s="1"/>
  <c r="S192" i="19"/>
  <c r="M229" i="19"/>
  <c r="M192" i="19"/>
  <c r="M188" i="19"/>
  <c r="M191" i="19"/>
  <c r="M187" i="19"/>
  <c r="M185" i="19"/>
  <c r="M184" i="19"/>
  <c r="M183" i="19"/>
  <c r="M81" i="16"/>
  <c r="M77" i="16"/>
  <c r="M76" i="16" s="1"/>
  <c r="C185" i="19"/>
  <c r="M190" i="19"/>
  <c r="B97" i="12"/>
  <c r="B158" i="4" s="1"/>
  <c r="J97" i="12"/>
  <c r="J158" i="4" s="1"/>
  <c r="R97" i="12"/>
  <c r="R158" i="4" s="1"/>
  <c r="F99" i="12"/>
  <c r="F160" i="4" s="1"/>
  <c r="N99" i="12"/>
  <c r="N160" i="4" s="1"/>
  <c r="V99" i="12"/>
  <c r="V160" i="4" s="1"/>
  <c r="G251" i="13"/>
  <c r="G243" i="13" s="1"/>
  <c r="O251" i="13"/>
  <c r="O243" i="13" s="1"/>
  <c r="W251" i="13"/>
  <c r="W243" i="13" s="1"/>
  <c r="F251" i="14"/>
  <c r="N251" i="14"/>
  <c r="V251" i="14"/>
  <c r="C241" i="15"/>
  <c r="K241" i="15"/>
  <c r="S241" i="15"/>
  <c r="E251" i="15"/>
  <c r="M251" i="15"/>
  <c r="U251" i="15"/>
  <c r="E176" i="15"/>
  <c r="M176" i="15"/>
  <c r="U176" i="15"/>
  <c r="U178" i="15"/>
  <c r="U179" i="15"/>
  <c r="F182" i="15"/>
  <c r="V182" i="15"/>
  <c r="L199" i="15"/>
  <c r="S216" i="15"/>
  <c r="T220" i="15"/>
  <c r="H251" i="15"/>
  <c r="B95" i="16"/>
  <c r="W172" i="17"/>
  <c r="W168" i="17"/>
  <c r="W164" i="17"/>
  <c r="W163" i="17"/>
  <c r="W167" i="17"/>
  <c r="W171" i="17"/>
  <c r="W175" i="17"/>
  <c r="W161" i="17"/>
  <c r="W53" i="16"/>
  <c r="W173" i="17"/>
  <c r="W166" i="17"/>
  <c r="W170" i="17"/>
  <c r="I5" i="17"/>
  <c r="I217" i="19" s="1"/>
  <c r="I226" i="17"/>
  <c r="Q5" i="17"/>
  <c r="Q217" i="18" s="1"/>
  <c r="Q226" i="17"/>
  <c r="Q217" i="17" s="1"/>
  <c r="C184" i="17"/>
  <c r="C235" i="17"/>
  <c r="K184" i="17"/>
  <c r="K235" i="17"/>
  <c r="K229" i="17" s="1"/>
  <c r="S184" i="17"/>
  <c r="S235" i="17"/>
  <c r="S229" i="17" s="1"/>
  <c r="E190" i="17"/>
  <c r="E237" i="17"/>
  <c r="E229" i="17" s="1"/>
  <c r="G246" i="17"/>
  <c r="G240" i="17" s="1"/>
  <c r="G203" i="17"/>
  <c r="O246" i="17"/>
  <c r="O240" i="17" s="1"/>
  <c r="O203" i="17"/>
  <c r="W246" i="17"/>
  <c r="W240" i="17" s="1"/>
  <c r="W203" i="17"/>
  <c r="Q209" i="17"/>
  <c r="Q248" i="17"/>
  <c r="Q240" i="17" s="1"/>
  <c r="T161" i="18"/>
  <c r="T169" i="18"/>
  <c r="H173" i="18"/>
  <c r="H169" i="18"/>
  <c r="H165" i="18"/>
  <c r="H161" i="18"/>
  <c r="H217" i="18"/>
  <c r="H174" i="18"/>
  <c r="H170" i="18"/>
  <c r="H162" i="18"/>
  <c r="H172" i="18"/>
  <c r="H168" i="18"/>
  <c r="H164" i="18"/>
  <c r="H167" i="18"/>
  <c r="H97" i="16"/>
  <c r="H95" i="16" s="1"/>
  <c r="P173" i="18"/>
  <c r="P169" i="18"/>
  <c r="P165" i="18"/>
  <c r="P161" i="18"/>
  <c r="P217" i="18"/>
  <c r="P174" i="18"/>
  <c r="P170" i="18"/>
  <c r="P162" i="18"/>
  <c r="P172" i="18"/>
  <c r="P168" i="18"/>
  <c r="P164" i="18"/>
  <c r="P167" i="18"/>
  <c r="P175" i="18"/>
  <c r="P97" i="16"/>
  <c r="P95" i="16" s="1"/>
  <c r="B226" i="18"/>
  <c r="J226" i="18"/>
  <c r="H251" i="13"/>
  <c r="H243" i="13" s="1"/>
  <c r="P251" i="13"/>
  <c r="P243" i="13" s="1"/>
  <c r="E181" i="14"/>
  <c r="M181" i="14"/>
  <c r="U181" i="14"/>
  <c r="G251" i="14"/>
  <c r="O251" i="14"/>
  <c r="W251" i="14"/>
  <c r="B233" i="15"/>
  <c r="B183" i="15"/>
  <c r="B179" i="15"/>
  <c r="B182" i="15"/>
  <c r="J233" i="15"/>
  <c r="J183" i="15"/>
  <c r="J179" i="15"/>
  <c r="J182" i="15"/>
  <c r="J171" i="15" s="1"/>
  <c r="R233" i="15"/>
  <c r="R183" i="15"/>
  <c r="R179" i="15"/>
  <c r="R182" i="15"/>
  <c r="D241" i="15"/>
  <c r="L241" i="15"/>
  <c r="T241" i="15"/>
  <c r="F251" i="15"/>
  <c r="N251" i="15"/>
  <c r="V251" i="15"/>
  <c r="H220" i="15"/>
  <c r="H217" i="15"/>
  <c r="H213" i="15"/>
  <c r="H209" i="15"/>
  <c r="H253" i="15"/>
  <c r="H211" i="15"/>
  <c r="P220" i="15"/>
  <c r="P217" i="15"/>
  <c r="P213" i="15"/>
  <c r="P209" i="15"/>
  <c r="P253" i="15"/>
  <c r="P211" i="15"/>
  <c r="J216" i="15"/>
  <c r="F176" i="15"/>
  <c r="N176" i="15"/>
  <c r="N171" i="15" s="1"/>
  <c r="V176" i="15"/>
  <c r="B178" i="15"/>
  <c r="V178" i="15"/>
  <c r="V179" i="15"/>
  <c r="B181" i="15"/>
  <c r="E183" i="15"/>
  <c r="U183" i="15"/>
  <c r="M199" i="15"/>
  <c r="H218" i="15"/>
  <c r="E233" i="15"/>
  <c r="O251" i="15"/>
  <c r="C102" i="16"/>
  <c r="C165" i="4" s="1"/>
  <c r="S102" i="16"/>
  <c r="S165" i="4" s="1"/>
  <c r="I90" i="16"/>
  <c r="I71" i="16"/>
  <c r="Q90" i="16"/>
  <c r="Q71" i="16"/>
  <c r="G172" i="17"/>
  <c r="G168" i="17"/>
  <c r="G164" i="17"/>
  <c r="G173" i="17"/>
  <c r="G166" i="17"/>
  <c r="G170" i="17"/>
  <c r="G163" i="17"/>
  <c r="B226" i="17"/>
  <c r="B217" i="17" s="1"/>
  <c r="B5" i="17"/>
  <c r="B171" i="17" s="1"/>
  <c r="J226" i="17"/>
  <c r="J217" i="17" s="1"/>
  <c r="J5" i="17"/>
  <c r="J171" i="17" s="1"/>
  <c r="M237" i="17"/>
  <c r="I248" i="17"/>
  <c r="I240" i="17" s="1"/>
  <c r="H163" i="18"/>
  <c r="H175" i="18"/>
  <c r="G181" i="13"/>
  <c r="O181" i="13"/>
  <c r="W181" i="13"/>
  <c r="F181" i="14"/>
  <c r="N181" i="14"/>
  <c r="V181" i="14"/>
  <c r="C34" i="15"/>
  <c r="K34" i="15"/>
  <c r="S34" i="15"/>
  <c r="E181" i="15"/>
  <c r="M181" i="15"/>
  <c r="U181" i="15"/>
  <c r="I115" i="15"/>
  <c r="I216" i="15" s="1"/>
  <c r="Q115" i="15"/>
  <c r="Q216" i="15" s="1"/>
  <c r="C261" i="15"/>
  <c r="K261" i="15"/>
  <c r="S261" i="15"/>
  <c r="M178" i="15"/>
  <c r="M179" i="15"/>
  <c r="C181" i="15"/>
  <c r="R181" i="15"/>
  <c r="F183" i="15"/>
  <c r="V183" i="15"/>
  <c r="B185" i="15"/>
  <c r="R185" i="15"/>
  <c r="N199" i="15"/>
  <c r="H214" i="15"/>
  <c r="F233" i="15"/>
  <c r="P251" i="15"/>
  <c r="E53" i="16"/>
  <c r="H168" i="17"/>
  <c r="H164" i="17"/>
  <c r="H174" i="17"/>
  <c r="H170" i="17"/>
  <c r="H166" i="17"/>
  <c r="H162" i="17"/>
  <c r="H163" i="17"/>
  <c r="H53" i="16"/>
  <c r="W162" i="17"/>
  <c r="M173" i="17"/>
  <c r="F197" i="17"/>
  <c r="N197" i="17"/>
  <c r="V197" i="17"/>
  <c r="H197" i="17"/>
  <c r="D197" i="17"/>
  <c r="T197" i="17"/>
  <c r="U237" i="17"/>
  <c r="U229" i="17" s="1"/>
  <c r="P163" i="18"/>
  <c r="G181" i="14"/>
  <c r="O181" i="14"/>
  <c r="W181" i="14"/>
  <c r="D34" i="15"/>
  <c r="L34" i="15"/>
  <c r="T34" i="15"/>
  <c r="F181" i="15"/>
  <c r="N181" i="15"/>
  <c r="V181" i="15"/>
  <c r="B115" i="15"/>
  <c r="B216" i="15" s="1"/>
  <c r="J115" i="15"/>
  <c r="R115" i="15"/>
  <c r="D261" i="15"/>
  <c r="L261" i="15"/>
  <c r="T261" i="15"/>
  <c r="N178" i="15"/>
  <c r="N179" i="15"/>
  <c r="S181" i="15"/>
  <c r="M182" i="15"/>
  <c r="P218" i="15"/>
  <c r="P204" i="15" s="1"/>
  <c r="C220" i="15"/>
  <c r="M233" i="15"/>
  <c r="M241" i="15"/>
  <c r="W251" i="15"/>
  <c r="B261" i="15"/>
  <c r="F52" i="16"/>
  <c r="F91" i="16"/>
  <c r="F89" i="16" s="1"/>
  <c r="P71" i="16"/>
  <c r="G161" i="17"/>
  <c r="G197" i="17"/>
  <c r="O197" i="17"/>
  <c r="W197" i="17"/>
  <c r="K197" i="17"/>
  <c r="E197" i="17"/>
  <c r="M197" i="17"/>
  <c r="U197" i="17"/>
  <c r="I229" i="17"/>
  <c r="G209" i="17"/>
  <c r="G248" i="17"/>
  <c r="O209" i="17"/>
  <c r="O248" i="17"/>
  <c r="W209" i="17"/>
  <c r="W248" i="17"/>
  <c r="O171" i="17"/>
  <c r="R172" i="17"/>
  <c r="G178" i="17"/>
  <c r="O178" i="17"/>
  <c r="W178" i="17"/>
  <c r="N184" i="17"/>
  <c r="S190" i="17"/>
  <c r="K209" i="17"/>
  <c r="C229" i="17"/>
  <c r="H240" i="17"/>
  <c r="P240" i="17"/>
  <c r="L175" i="18"/>
  <c r="L167" i="18"/>
  <c r="L163" i="18"/>
  <c r="L172" i="18"/>
  <c r="L168" i="18"/>
  <c r="L174" i="18"/>
  <c r="G226" i="18"/>
  <c r="O226" i="18"/>
  <c r="W226" i="18"/>
  <c r="L165" i="18"/>
  <c r="T237" i="18"/>
  <c r="I92" i="16"/>
  <c r="Q92" i="16"/>
  <c r="C93" i="16"/>
  <c r="K93" i="16"/>
  <c r="S93" i="16"/>
  <c r="F175" i="17"/>
  <c r="F167" i="17"/>
  <c r="F163" i="17"/>
  <c r="F173" i="17"/>
  <c r="F169" i="17"/>
  <c r="F165" i="17"/>
  <c r="F161" i="17"/>
  <c r="N175" i="17"/>
  <c r="N167" i="17"/>
  <c r="N163" i="17"/>
  <c r="N173" i="17"/>
  <c r="N169" i="17"/>
  <c r="N165" i="17"/>
  <c r="N161" i="17"/>
  <c r="V175" i="17"/>
  <c r="V167" i="17"/>
  <c r="V163" i="17"/>
  <c r="V173" i="17"/>
  <c r="V169" i="17"/>
  <c r="V165" i="17"/>
  <c r="V161" i="17"/>
  <c r="D190" i="17"/>
  <c r="D237" i="17"/>
  <c r="L190" i="17"/>
  <c r="L237" i="17"/>
  <c r="T190" i="17"/>
  <c r="T237" i="17"/>
  <c r="F203" i="17"/>
  <c r="F246" i="17"/>
  <c r="F240" i="17" s="1"/>
  <c r="N203" i="17"/>
  <c r="N246" i="17"/>
  <c r="N240" i="17" s="1"/>
  <c r="V203" i="17"/>
  <c r="V246" i="17"/>
  <c r="V240" i="17" s="1"/>
  <c r="V162" i="17"/>
  <c r="R168" i="17"/>
  <c r="P171" i="17"/>
  <c r="F172" i="17"/>
  <c r="N174" i="17"/>
  <c r="H178" i="17"/>
  <c r="P178" i="17"/>
  <c r="B184" i="17"/>
  <c r="O184" i="17"/>
  <c r="I190" i="17"/>
  <c r="L209" i="17"/>
  <c r="C217" i="17"/>
  <c r="K217" i="17"/>
  <c r="S217" i="17"/>
  <c r="F223" i="18"/>
  <c r="F5" i="18"/>
  <c r="N223" i="18"/>
  <c r="N5" i="18"/>
  <c r="V223" i="18"/>
  <c r="V5" i="18"/>
  <c r="V171" i="18" s="1"/>
  <c r="B184" i="18"/>
  <c r="B235" i="18"/>
  <c r="J184" i="18"/>
  <c r="J235" i="18"/>
  <c r="R184" i="18"/>
  <c r="R235" i="18"/>
  <c r="F246" i="18"/>
  <c r="F203" i="18"/>
  <c r="N246" i="18"/>
  <c r="N203" i="18"/>
  <c r="V246" i="18"/>
  <c r="V203" i="18"/>
  <c r="H197" i="18"/>
  <c r="P197" i="18"/>
  <c r="M226" i="19"/>
  <c r="U226" i="19"/>
  <c r="U229" i="19"/>
  <c r="U188" i="19"/>
  <c r="U191" i="19"/>
  <c r="U187" i="19"/>
  <c r="U185" i="19"/>
  <c r="U183" i="19"/>
  <c r="M235" i="17"/>
  <c r="M229" i="17" s="1"/>
  <c r="M235" i="19"/>
  <c r="G190" i="17"/>
  <c r="G237" i="17"/>
  <c r="G229" i="17" s="1"/>
  <c r="O190" i="17"/>
  <c r="O237" i="17"/>
  <c r="O229" i="17" s="1"/>
  <c r="W190" i="17"/>
  <c r="W237" i="17"/>
  <c r="W229" i="17" s="1"/>
  <c r="U184" i="17"/>
  <c r="C209" i="17"/>
  <c r="S209" i="17"/>
  <c r="U246" i="17"/>
  <c r="U240" i="17" s="1"/>
  <c r="B217" i="18"/>
  <c r="I173" i="18"/>
  <c r="I169" i="18"/>
  <c r="I165" i="18"/>
  <c r="I161" i="18"/>
  <c r="I217" i="18"/>
  <c r="I174" i="18"/>
  <c r="I170" i="18"/>
  <c r="I162" i="18"/>
  <c r="I167" i="18"/>
  <c r="I163" i="18"/>
  <c r="I168" i="18"/>
  <c r="I164" i="18"/>
  <c r="Q173" i="18"/>
  <c r="Q169" i="18"/>
  <c r="Q165" i="18"/>
  <c r="Q161" i="18"/>
  <c r="Q174" i="18"/>
  <c r="Q170" i="18"/>
  <c r="Q162" i="18"/>
  <c r="Q175" i="18"/>
  <c r="Q167" i="18"/>
  <c r="Q163" i="18"/>
  <c r="Q172" i="18"/>
  <c r="Q168" i="18"/>
  <c r="Q164" i="18"/>
  <c r="C226" i="18"/>
  <c r="K226" i="18"/>
  <c r="S226" i="18"/>
  <c r="E235" i="18"/>
  <c r="M235" i="18"/>
  <c r="U235" i="18"/>
  <c r="I246" i="18"/>
  <c r="Q246" i="18"/>
  <c r="C248" i="18"/>
  <c r="K248" i="18"/>
  <c r="S248" i="18"/>
  <c r="H248" i="18"/>
  <c r="K176" i="19"/>
  <c r="K165" i="19"/>
  <c r="K173" i="19"/>
  <c r="K172" i="19"/>
  <c r="K167" i="19"/>
  <c r="K171" i="19"/>
  <c r="R173" i="17"/>
  <c r="R169" i="17"/>
  <c r="R165" i="17"/>
  <c r="R161" i="17"/>
  <c r="R175" i="17"/>
  <c r="R167" i="17"/>
  <c r="R163" i="17"/>
  <c r="H190" i="17"/>
  <c r="H237" i="17"/>
  <c r="P190" i="17"/>
  <c r="P237" i="17"/>
  <c r="B246" i="17"/>
  <c r="B240" i="17" s="1"/>
  <c r="B203" i="17"/>
  <c r="J246" i="17"/>
  <c r="J203" i="17"/>
  <c r="R246" i="17"/>
  <c r="R203" i="17"/>
  <c r="R170" i="17"/>
  <c r="V184" i="17"/>
  <c r="I197" i="17"/>
  <c r="Q197" i="17"/>
  <c r="D209" i="17"/>
  <c r="T209" i="17"/>
  <c r="D175" i="18"/>
  <c r="D172" i="18"/>
  <c r="D164" i="18"/>
  <c r="D174" i="18"/>
  <c r="D170" i="18"/>
  <c r="D162" i="18"/>
  <c r="D226" i="18"/>
  <c r="L226" i="18"/>
  <c r="T226" i="18"/>
  <c r="F235" i="18"/>
  <c r="N235" i="18"/>
  <c r="V235" i="18"/>
  <c r="H237" i="18"/>
  <c r="P237" i="18"/>
  <c r="D248" i="18"/>
  <c r="L248" i="18"/>
  <c r="T248" i="18"/>
  <c r="D173" i="18"/>
  <c r="H178" i="18"/>
  <c r="P178" i="18"/>
  <c r="P248" i="18"/>
  <c r="I172" i="19"/>
  <c r="I176" i="19"/>
  <c r="I169" i="19"/>
  <c r="I173" i="19"/>
  <c r="I168" i="19"/>
  <c r="I167" i="19"/>
  <c r="Q169" i="19"/>
  <c r="Q173" i="19"/>
  <c r="Q168" i="19"/>
  <c r="Q167" i="19"/>
  <c r="Q172" i="19"/>
  <c r="Q165" i="19"/>
  <c r="E235" i="19"/>
  <c r="M248" i="19"/>
  <c r="C71" i="16"/>
  <c r="K71" i="16"/>
  <c r="S71" i="16"/>
  <c r="C5" i="17"/>
  <c r="K5" i="17"/>
  <c r="K217" i="19" s="1"/>
  <c r="S5" i="17"/>
  <c r="E226" i="17"/>
  <c r="E217" i="17" s="1"/>
  <c r="E171" i="17"/>
  <c r="M226" i="17"/>
  <c r="M217" i="17" s="1"/>
  <c r="M171" i="17"/>
  <c r="U226" i="17"/>
  <c r="U217" i="17" s="1"/>
  <c r="U171" i="17"/>
  <c r="C203" i="17"/>
  <c r="C246" i="17"/>
  <c r="C240" i="17" s="1"/>
  <c r="K203" i="17"/>
  <c r="K246" i="17"/>
  <c r="K240" i="17" s="1"/>
  <c r="S203" i="17"/>
  <c r="S246" i="17"/>
  <c r="S240" i="17" s="1"/>
  <c r="F166" i="17"/>
  <c r="R166" i="17"/>
  <c r="N172" i="17"/>
  <c r="V174" i="17"/>
  <c r="J184" i="17"/>
  <c r="W184" i="17"/>
  <c r="C190" i="17"/>
  <c r="Q190" i="17"/>
  <c r="B197" i="17"/>
  <c r="J197" i="17"/>
  <c r="R197" i="17"/>
  <c r="E209" i="17"/>
  <c r="H217" i="17"/>
  <c r="P217" i="17"/>
  <c r="R217" i="17"/>
  <c r="C166" i="18"/>
  <c r="E226" i="18"/>
  <c r="M226" i="18"/>
  <c r="U226" i="18"/>
  <c r="I237" i="18"/>
  <c r="Q237" i="18"/>
  <c r="C246" i="18"/>
  <c r="K246" i="18"/>
  <c r="S246" i="18"/>
  <c r="E248" i="18"/>
  <c r="M248" i="18"/>
  <c r="D237" i="18"/>
  <c r="C165" i="19"/>
  <c r="C169" i="19"/>
  <c r="C168" i="19"/>
  <c r="C173" i="19"/>
  <c r="C172" i="19"/>
  <c r="C167" i="19"/>
  <c r="C176" i="19"/>
  <c r="I165" i="19"/>
  <c r="I160" i="19" s="1"/>
  <c r="K168" i="19"/>
  <c r="Q246" i="19"/>
  <c r="R53" i="16"/>
  <c r="D5" i="17"/>
  <c r="D217" i="18" s="1"/>
  <c r="L5" i="17"/>
  <c r="L171" i="17" s="1"/>
  <c r="T5" i="17"/>
  <c r="T217" i="19" s="1"/>
  <c r="F226" i="17"/>
  <c r="F217" i="17" s="1"/>
  <c r="F171" i="17"/>
  <c r="D240" i="17"/>
  <c r="L240" i="17"/>
  <c r="T240" i="17"/>
  <c r="F162" i="17"/>
  <c r="R162" i="17"/>
  <c r="N168" i="17"/>
  <c r="V170" i="17"/>
  <c r="M184" i="17"/>
  <c r="I203" i="17"/>
  <c r="H209" i="17"/>
  <c r="I217" i="17"/>
  <c r="F229" i="17"/>
  <c r="N229" i="17"/>
  <c r="V229" i="17"/>
  <c r="E240" i="17"/>
  <c r="M240" i="17"/>
  <c r="J217" i="18"/>
  <c r="F226" i="18"/>
  <c r="D165" i="18"/>
  <c r="F178" i="18"/>
  <c r="N178" i="18"/>
  <c r="V178" i="18"/>
  <c r="L237" i="18"/>
  <c r="S171" i="19"/>
  <c r="K191" i="19"/>
  <c r="K229" i="19"/>
  <c r="K192" i="19"/>
  <c r="K183" i="19"/>
  <c r="K187" i="19"/>
  <c r="K188" i="19"/>
  <c r="K185" i="19"/>
  <c r="B161" i="18"/>
  <c r="J161" i="18"/>
  <c r="B165" i="18"/>
  <c r="J165" i="18"/>
  <c r="L166" i="18"/>
  <c r="T166" i="18"/>
  <c r="B169" i="18"/>
  <c r="J169" i="18"/>
  <c r="R169" i="18"/>
  <c r="F171" i="18"/>
  <c r="N171" i="18"/>
  <c r="B173" i="18"/>
  <c r="J173" i="18"/>
  <c r="R173" i="18"/>
  <c r="D184" i="18"/>
  <c r="L184" i="18"/>
  <c r="T184" i="18"/>
  <c r="H190" i="18"/>
  <c r="P190" i="18"/>
  <c r="B209" i="18"/>
  <c r="J209" i="18"/>
  <c r="R209" i="18"/>
  <c r="H223" i="18"/>
  <c r="P223" i="18"/>
  <c r="B246" i="18"/>
  <c r="J246" i="18"/>
  <c r="R246" i="18"/>
  <c r="F248" i="18"/>
  <c r="N248" i="18"/>
  <c r="V248" i="18"/>
  <c r="D226" i="19"/>
  <c r="L226" i="19"/>
  <c r="T226" i="19"/>
  <c r="H185" i="19"/>
  <c r="H191" i="19"/>
  <c r="H187" i="19"/>
  <c r="H183" i="19"/>
  <c r="H229" i="19"/>
  <c r="F61" i="19"/>
  <c r="F235" i="19"/>
  <c r="N61" i="19"/>
  <c r="N190" i="19" s="1"/>
  <c r="N235" i="19"/>
  <c r="V61" i="19"/>
  <c r="V235" i="19"/>
  <c r="H237" i="19"/>
  <c r="P237" i="19"/>
  <c r="B203" i="19"/>
  <c r="B246" i="19"/>
  <c r="J203" i="19"/>
  <c r="J246" i="19"/>
  <c r="R203" i="19"/>
  <c r="R246" i="19"/>
  <c r="D248" i="19"/>
  <c r="L248" i="19"/>
  <c r="T248" i="19"/>
  <c r="U171" i="19"/>
  <c r="U172" i="19"/>
  <c r="O187" i="19"/>
  <c r="I188" i="19"/>
  <c r="H190" i="19"/>
  <c r="J132" i="21"/>
  <c r="H235" i="17"/>
  <c r="H229" i="17" s="1"/>
  <c r="P235" i="17"/>
  <c r="C5" i="18"/>
  <c r="C171" i="18" s="1"/>
  <c r="K5" i="18"/>
  <c r="K166" i="18" s="1"/>
  <c r="S5" i="18"/>
  <c r="S171" i="18" s="1"/>
  <c r="G163" i="18"/>
  <c r="O163" i="18"/>
  <c r="W163" i="18"/>
  <c r="G167" i="18"/>
  <c r="O167" i="18"/>
  <c r="W167" i="18"/>
  <c r="G171" i="18"/>
  <c r="O171" i="18"/>
  <c r="W171" i="18"/>
  <c r="G175" i="18"/>
  <c r="O175" i="18"/>
  <c r="W175" i="18"/>
  <c r="E184" i="18"/>
  <c r="M184" i="18"/>
  <c r="U184" i="18"/>
  <c r="C209" i="18"/>
  <c r="K209" i="18"/>
  <c r="S209" i="18"/>
  <c r="I223" i="18"/>
  <c r="Q223" i="18"/>
  <c r="G235" i="18"/>
  <c r="O235" i="18"/>
  <c r="W235" i="18"/>
  <c r="C237" i="18"/>
  <c r="K237" i="18"/>
  <c r="S237" i="18"/>
  <c r="G248" i="18"/>
  <c r="O248" i="18"/>
  <c r="W248" i="18"/>
  <c r="B173" i="19"/>
  <c r="B169" i="19"/>
  <c r="B165" i="19"/>
  <c r="B167" i="19"/>
  <c r="B217" i="19"/>
  <c r="J173" i="19"/>
  <c r="J169" i="19"/>
  <c r="J165" i="19"/>
  <c r="J167" i="19"/>
  <c r="J217" i="19"/>
  <c r="R173" i="19"/>
  <c r="R169" i="19"/>
  <c r="R165" i="19"/>
  <c r="R167" i="19"/>
  <c r="R217" i="19"/>
  <c r="G235" i="19"/>
  <c r="O235" i="19"/>
  <c r="W235" i="19"/>
  <c r="I190" i="19"/>
  <c r="C246" i="19"/>
  <c r="C203" i="19"/>
  <c r="K246" i="19"/>
  <c r="K203" i="19"/>
  <c r="S246" i="19"/>
  <c r="S203" i="19"/>
  <c r="U167" i="19"/>
  <c r="J168" i="19"/>
  <c r="U168" i="19"/>
  <c r="W171" i="19"/>
  <c r="U173" i="19"/>
  <c r="C184" i="19"/>
  <c r="L190" i="19"/>
  <c r="I246" i="19"/>
  <c r="E248" i="19"/>
  <c r="I51" i="20"/>
  <c r="I69" i="20"/>
  <c r="Q51" i="20"/>
  <c r="Q69" i="20"/>
  <c r="C78" i="20"/>
  <c r="C169" i="4" s="1"/>
  <c r="C70" i="20"/>
  <c r="K70" i="20"/>
  <c r="E79" i="20"/>
  <c r="E170" i="4" s="1"/>
  <c r="E71" i="20"/>
  <c r="M79" i="20"/>
  <c r="M170" i="4" s="1"/>
  <c r="M71" i="20"/>
  <c r="U79" i="20"/>
  <c r="U170" i="4" s="1"/>
  <c r="U71" i="20"/>
  <c r="G77" i="20"/>
  <c r="G168" i="4" s="1"/>
  <c r="R171" i="17"/>
  <c r="F209" i="17"/>
  <c r="N209" i="17"/>
  <c r="V209" i="17"/>
  <c r="B248" i="17"/>
  <c r="J248" i="17"/>
  <c r="R248" i="17"/>
  <c r="E5" i="18"/>
  <c r="E171" i="18" s="1"/>
  <c r="M5" i="18"/>
  <c r="M171" i="18" s="1"/>
  <c r="U5" i="18"/>
  <c r="G162" i="18"/>
  <c r="O162" i="18"/>
  <c r="W162" i="18"/>
  <c r="G166" i="18"/>
  <c r="O166" i="18"/>
  <c r="W166" i="18"/>
  <c r="G170" i="18"/>
  <c r="O170" i="18"/>
  <c r="W170" i="18"/>
  <c r="I171" i="18"/>
  <c r="Q171" i="18"/>
  <c r="G174" i="18"/>
  <c r="I203" i="18"/>
  <c r="Q203" i="18"/>
  <c r="E209" i="18"/>
  <c r="M209" i="18"/>
  <c r="U209" i="18"/>
  <c r="G217" i="18"/>
  <c r="O217" i="18"/>
  <c r="W217" i="18"/>
  <c r="C223" i="18"/>
  <c r="K223" i="18"/>
  <c r="S223" i="18"/>
  <c r="I235" i="18"/>
  <c r="Q235" i="18"/>
  <c r="E246" i="18"/>
  <c r="M246" i="18"/>
  <c r="U246" i="18"/>
  <c r="I248" i="18"/>
  <c r="Q248" i="18"/>
  <c r="D217" i="19"/>
  <c r="D176" i="19"/>
  <c r="D172" i="19"/>
  <c r="D168" i="19"/>
  <c r="L176" i="19"/>
  <c r="L172" i="19"/>
  <c r="L168" i="19"/>
  <c r="T176" i="19"/>
  <c r="T172" i="19"/>
  <c r="T168" i="19"/>
  <c r="G226" i="19"/>
  <c r="O226" i="19"/>
  <c r="W226" i="19"/>
  <c r="W61" i="19"/>
  <c r="I235" i="19"/>
  <c r="Q235" i="19"/>
  <c r="C237" i="19"/>
  <c r="C190" i="19"/>
  <c r="K237" i="19"/>
  <c r="K190" i="19"/>
  <c r="S237" i="19"/>
  <c r="S190" i="19"/>
  <c r="E246" i="19"/>
  <c r="M246" i="19"/>
  <c r="U246" i="19"/>
  <c r="G248" i="19"/>
  <c r="G209" i="19"/>
  <c r="O248" i="19"/>
  <c r="O209" i="19"/>
  <c r="W248" i="19"/>
  <c r="W209" i="19"/>
  <c r="M167" i="19"/>
  <c r="B168" i="19"/>
  <c r="M168" i="19"/>
  <c r="W168" i="19"/>
  <c r="L169" i="19"/>
  <c r="W169" i="19"/>
  <c r="W160" i="19" s="1"/>
  <c r="D171" i="19"/>
  <c r="O171" i="19"/>
  <c r="R176" i="19"/>
  <c r="I191" i="19"/>
  <c r="H197" i="19"/>
  <c r="P197" i="19"/>
  <c r="U203" i="19"/>
  <c r="D209" i="19"/>
  <c r="E226" i="19"/>
  <c r="U248" i="19"/>
  <c r="C51" i="20"/>
  <c r="K51" i="20"/>
  <c r="W77" i="20"/>
  <c r="W168" i="4" s="1"/>
  <c r="Q132" i="21"/>
  <c r="C132" i="21"/>
  <c r="C165" i="21"/>
  <c r="S165" i="21"/>
  <c r="F146" i="22"/>
  <c r="N146" i="22"/>
  <c r="B163" i="18"/>
  <c r="J163" i="18"/>
  <c r="R163" i="18"/>
  <c r="H166" i="18"/>
  <c r="P166" i="18"/>
  <c r="B167" i="18"/>
  <c r="J167" i="18"/>
  <c r="B171" i="18"/>
  <c r="J171" i="18"/>
  <c r="B175" i="18"/>
  <c r="J175" i="18"/>
  <c r="R175" i="18"/>
  <c r="F237" i="18"/>
  <c r="N237" i="18"/>
  <c r="V237" i="18"/>
  <c r="E217" i="19"/>
  <c r="M217" i="19"/>
  <c r="U217" i="19"/>
  <c r="H226" i="19"/>
  <c r="P226" i="19"/>
  <c r="B235" i="19"/>
  <c r="B61" i="19"/>
  <c r="J235" i="19"/>
  <c r="J61" i="19"/>
  <c r="R235" i="19"/>
  <c r="R61" i="19"/>
  <c r="R190" i="19" s="1"/>
  <c r="D237" i="19"/>
  <c r="L237" i="19"/>
  <c r="T237" i="19"/>
  <c r="F246" i="19"/>
  <c r="F203" i="19"/>
  <c r="N246" i="19"/>
  <c r="N203" i="19"/>
  <c r="V246" i="19"/>
  <c r="V203" i="19"/>
  <c r="H248" i="19"/>
  <c r="H209" i="19"/>
  <c r="P248" i="19"/>
  <c r="P209" i="19"/>
  <c r="M169" i="19"/>
  <c r="E172" i="19"/>
  <c r="I187" i="19"/>
  <c r="I229" i="19"/>
  <c r="D235" i="17"/>
  <c r="L235" i="17"/>
  <c r="T235" i="17"/>
  <c r="T229" i="17" s="1"/>
  <c r="G161" i="18"/>
  <c r="O161" i="18"/>
  <c r="W161" i="18"/>
  <c r="G165" i="18"/>
  <c r="O165" i="18"/>
  <c r="W165" i="18"/>
  <c r="I166" i="18"/>
  <c r="Q166" i="18"/>
  <c r="G169" i="18"/>
  <c r="W169" i="18"/>
  <c r="G173" i="18"/>
  <c r="O173" i="18"/>
  <c r="W173" i="18"/>
  <c r="C235" i="18"/>
  <c r="K235" i="18"/>
  <c r="S235" i="18"/>
  <c r="G237" i="18"/>
  <c r="O237" i="18"/>
  <c r="W237" i="18"/>
  <c r="W217" i="19"/>
  <c r="I226" i="19"/>
  <c r="Q226" i="19"/>
  <c r="D191" i="19"/>
  <c r="D187" i="19"/>
  <c r="D183" i="19"/>
  <c r="D229" i="19"/>
  <c r="D185" i="19"/>
  <c r="O229" i="19"/>
  <c r="O192" i="19"/>
  <c r="O188" i="19"/>
  <c r="O178" i="19" s="1"/>
  <c r="C235" i="19"/>
  <c r="K235" i="19"/>
  <c r="S235" i="19"/>
  <c r="E237" i="19"/>
  <c r="M237" i="19"/>
  <c r="U237" i="19"/>
  <c r="G246" i="19"/>
  <c r="O246" i="19"/>
  <c r="W246" i="19"/>
  <c r="I248" i="19"/>
  <c r="Q248" i="19"/>
  <c r="E167" i="19"/>
  <c r="E168" i="19"/>
  <c r="Q171" i="19"/>
  <c r="E173" i="19"/>
  <c r="U176" i="19"/>
  <c r="I183" i="19"/>
  <c r="H184" i="19"/>
  <c r="S184" i="19"/>
  <c r="D190" i="19"/>
  <c r="H192" i="19"/>
  <c r="L209" i="19"/>
  <c r="I237" i="19"/>
  <c r="R183" i="21"/>
  <c r="V146" i="22"/>
  <c r="B162" i="18"/>
  <c r="J162" i="18"/>
  <c r="R162" i="18"/>
  <c r="B170" i="18"/>
  <c r="J170" i="18"/>
  <c r="R170" i="18"/>
  <c r="D171" i="18"/>
  <c r="L171" i="18"/>
  <c r="T171" i="18"/>
  <c r="B174" i="18"/>
  <c r="J174" i="18"/>
  <c r="R174" i="18"/>
  <c r="G217" i="19"/>
  <c r="O217" i="19"/>
  <c r="B226" i="19"/>
  <c r="B171" i="19"/>
  <c r="J226" i="19"/>
  <c r="J171" i="19"/>
  <c r="R226" i="19"/>
  <c r="R171" i="19"/>
  <c r="E61" i="19"/>
  <c r="E184" i="19" s="1"/>
  <c r="P61" i="19"/>
  <c r="P190" i="19" s="1"/>
  <c r="D235" i="19"/>
  <c r="L235" i="19"/>
  <c r="T235" i="19"/>
  <c r="F237" i="19"/>
  <c r="N237" i="19"/>
  <c r="V237" i="19"/>
  <c r="H246" i="19"/>
  <c r="P246" i="19"/>
  <c r="B248" i="19"/>
  <c r="J248" i="19"/>
  <c r="R248" i="19"/>
  <c r="D165" i="19"/>
  <c r="O165" i="19"/>
  <c r="O160" i="19" s="1"/>
  <c r="G167" i="19"/>
  <c r="E169" i="19"/>
  <c r="G172" i="19"/>
  <c r="R172" i="19"/>
  <c r="G173" i="19"/>
  <c r="I184" i="19"/>
  <c r="I185" i="19"/>
  <c r="D188" i="19"/>
  <c r="E190" i="19"/>
  <c r="O191" i="19"/>
  <c r="G203" i="19"/>
  <c r="Q209" i="19"/>
  <c r="U235" i="19"/>
  <c r="Q237" i="19"/>
  <c r="G194" i="21"/>
  <c r="O194" i="21"/>
  <c r="W194" i="21"/>
  <c r="N171" i="17"/>
  <c r="V171" i="17"/>
  <c r="G164" i="18"/>
  <c r="O164" i="18"/>
  <c r="W164" i="18"/>
  <c r="G168" i="18"/>
  <c r="O168" i="18"/>
  <c r="W168" i="18"/>
  <c r="H217" i="19"/>
  <c r="H176" i="19"/>
  <c r="H172" i="19"/>
  <c r="H168" i="19"/>
  <c r="P217" i="19"/>
  <c r="P176" i="19"/>
  <c r="P172" i="19"/>
  <c r="P168" i="19"/>
  <c r="C226" i="19"/>
  <c r="K226" i="19"/>
  <c r="S226" i="19"/>
  <c r="G61" i="19"/>
  <c r="G184" i="19" s="1"/>
  <c r="Q61" i="19"/>
  <c r="G237" i="19"/>
  <c r="O237" i="19"/>
  <c r="W237" i="19"/>
  <c r="C209" i="19"/>
  <c r="C248" i="19"/>
  <c r="K209" i="19"/>
  <c r="K248" i="19"/>
  <c r="S209" i="19"/>
  <c r="S248" i="19"/>
  <c r="D160" i="19"/>
  <c r="T160" i="19"/>
  <c r="E165" i="19"/>
  <c r="E160" i="19" s="1"/>
  <c r="P165" i="19"/>
  <c r="P160" i="19" s="1"/>
  <c r="H167" i="19"/>
  <c r="H160" i="19" s="1"/>
  <c r="G168" i="19"/>
  <c r="R168" i="19"/>
  <c r="G169" i="19"/>
  <c r="I171" i="19"/>
  <c r="T171" i="19"/>
  <c r="H173" i="19"/>
  <c r="B176" i="19"/>
  <c r="M176" i="19"/>
  <c r="W176" i="19"/>
  <c r="K184" i="19"/>
  <c r="H188" i="19"/>
  <c r="B197" i="19"/>
  <c r="J197" i="19"/>
  <c r="R197" i="19"/>
  <c r="T209" i="19"/>
  <c r="K79" i="20"/>
  <c r="K170" i="4" s="1"/>
  <c r="O205" i="21"/>
  <c r="W205" i="21"/>
  <c r="E51" i="20"/>
  <c r="M51" i="20"/>
  <c r="U51" i="20"/>
  <c r="U77" i="20"/>
  <c r="U168" i="4" s="1"/>
  <c r="G141" i="21"/>
  <c r="G132" i="21" s="1"/>
  <c r="G192" i="21"/>
  <c r="G183" i="21" s="1"/>
  <c r="O141" i="21"/>
  <c r="O132" i="21" s="1"/>
  <c r="O192" i="21"/>
  <c r="O183" i="21" s="1"/>
  <c r="W141" i="21"/>
  <c r="W132" i="21" s="1"/>
  <c r="W192" i="21"/>
  <c r="W183" i="21" s="1"/>
  <c r="I213" i="21"/>
  <c r="I175" i="21"/>
  <c r="Q213" i="21"/>
  <c r="Q175" i="21"/>
  <c r="K141" i="21"/>
  <c r="K132" i="21" s="1"/>
  <c r="F146" i="21"/>
  <c r="N146" i="21"/>
  <c r="V146" i="21"/>
  <c r="G157" i="21"/>
  <c r="O175" i="21"/>
  <c r="K202" i="21"/>
  <c r="L211" i="21"/>
  <c r="L205" i="21" s="1"/>
  <c r="C203" i="22"/>
  <c r="K203" i="22"/>
  <c r="S203" i="22"/>
  <c r="E211" i="22"/>
  <c r="M211" i="22"/>
  <c r="U211" i="22"/>
  <c r="G213" i="22"/>
  <c r="O213" i="22"/>
  <c r="W213" i="22"/>
  <c r="H146" i="22"/>
  <c r="P146" i="22"/>
  <c r="N192" i="22"/>
  <c r="L157" i="23"/>
  <c r="B179" i="23"/>
  <c r="B172" i="23"/>
  <c r="B176" i="23"/>
  <c r="B170" i="23"/>
  <c r="B165" i="23" s="1"/>
  <c r="R179" i="23"/>
  <c r="R170" i="23"/>
  <c r="R172" i="23"/>
  <c r="R176" i="23"/>
  <c r="R165" i="23" s="1"/>
  <c r="D203" i="19"/>
  <c r="L203" i="19"/>
  <c r="T203" i="19"/>
  <c r="F51" i="20"/>
  <c r="N51" i="20"/>
  <c r="V51" i="20"/>
  <c r="J69" i="20"/>
  <c r="T70" i="20"/>
  <c r="N71" i="20"/>
  <c r="M77" i="20"/>
  <c r="M168" i="4" s="1"/>
  <c r="H141" i="21"/>
  <c r="H132" i="21" s="1"/>
  <c r="H192" i="21"/>
  <c r="H183" i="21" s="1"/>
  <c r="P141" i="21"/>
  <c r="P132" i="21" s="1"/>
  <c r="P192" i="21"/>
  <c r="P183" i="21" s="1"/>
  <c r="H211" i="21"/>
  <c r="H211" i="22"/>
  <c r="P211" i="21"/>
  <c r="P205" i="21" s="1"/>
  <c r="P211" i="22"/>
  <c r="B213" i="21"/>
  <c r="B175" i="21"/>
  <c r="J213" i="21"/>
  <c r="J175" i="21"/>
  <c r="R213" i="21"/>
  <c r="R175" i="21"/>
  <c r="L141" i="21"/>
  <c r="L132" i="21" s="1"/>
  <c r="G153" i="21"/>
  <c r="E160" i="21"/>
  <c r="O171" i="21"/>
  <c r="Q183" i="21"/>
  <c r="B201" i="21"/>
  <c r="L202" i="21"/>
  <c r="V203" i="21"/>
  <c r="S211" i="21"/>
  <c r="S205" i="21" s="1"/>
  <c r="G213" i="21"/>
  <c r="G205" i="21" s="1"/>
  <c r="B202" i="22"/>
  <c r="J202" i="22"/>
  <c r="R202" i="22"/>
  <c r="D203" i="22"/>
  <c r="L203" i="22"/>
  <c r="T203" i="22"/>
  <c r="H213" i="22"/>
  <c r="P213" i="22"/>
  <c r="V192" i="22"/>
  <c r="F190" i="19"/>
  <c r="B209" i="19"/>
  <c r="J209" i="19"/>
  <c r="R209" i="19"/>
  <c r="B237" i="19"/>
  <c r="J237" i="19"/>
  <c r="R237" i="19"/>
  <c r="F248" i="19"/>
  <c r="N248" i="19"/>
  <c r="V248" i="19"/>
  <c r="H51" i="20"/>
  <c r="P51" i="20"/>
  <c r="F70" i="20"/>
  <c r="N70" i="20"/>
  <c r="V70" i="20"/>
  <c r="Q79" i="20"/>
  <c r="Q170" i="4" s="1"/>
  <c r="D153" i="21"/>
  <c r="D201" i="21"/>
  <c r="L153" i="21"/>
  <c r="L201" i="21"/>
  <c r="T153" i="21"/>
  <c r="T201" i="21"/>
  <c r="F202" i="21"/>
  <c r="F157" i="21"/>
  <c r="N202" i="21"/>
  <c r="N157" i="21"/>
  <c r="V202" i="21"/>
  <c r="V157" i="21"/>
  <c r="H203" i="21"/>
  <c r="H160" i="21"/>
  <c r="P203" i="21"/>
  <c r="P160" i="21"/>
  <c r="B171" i="21"/>
  <c r="B211" i="21"/>
  <c r="B205" i="21" s="1"/>
  <c r="J171" i="21"/>
  <c r="J211" i="21"/>
  <c r="J205" i="21" s="1"/>
  <c r="R171" i="21"/>
  <c r="R211" i="21"/>
  <c r="R205" i="21" s="1"/>
  <c r="D213" i="21"/>
  <c r="D175" i="21"/>
  <c r="L213" i="21"/>
  <c r="L175" i="21"/>
  <c r="T213" i="21"/>
  <c r="T205" i="21" s="1"/>
  <c r="T175" i="21"/>
  <c r="C141" i="21"/>
  <c r="N141" i="21"/>
  <c r="N132" i="21" s="1"/>
  <c r="O153" i="21"/>
  <c r="M160" i="21"/>
  <c r="W171" i="21"/>
  <c r="C183" i="21"/>
  <c r="K183" i="21"/>
  <c r="S183" i="21"/>
  <c r="E183" i="21"/>
  <c r="M183" i="21"/>
  <c r="U183" i="21"/>
  <c r="J201" i="21"/>
  <c r="J194" i="21" s="1"/>
  <c r="T202" i="21"/>
  <c r="H192" i="22"/>
  <c r="P192" i="22"/>
  <c r="B201" i="22"/>
  <c r="J201" i="22"/>
  <c r="R201" i="22"/>
  <c r="D202" i="22"/>
  <c r="L202" i="22"/>
  <c r="T202" i="22"/>
  <c r="F203" i="22"/>
  <c r="N203" i="22"/>
  <c r="V203" i="22"/>
  <c r="B213" i="22"/>
  <c r="J213" i="22"/>
  <c r="R213" i="22"/>
  <c r="D165" i="22"/>
  <c r="L165" i="22"/>
  <c r="T165" i="22"/>
  <c r="F165" i="22"/>
  <c r="N165" i="22"/>
  <c r="V165" i="22"/>
  <c r="G70" i="20"/>
  <c r="O70" i="20"/>
  <c r="I71" i="20"/>
  <c r="E201" i="21"/>
  <c r="E194" i="21" s="1"/>
  <c r="E153" i="21"/>
  <c r="M201" i="21"/>
  <c r="M194" i="21" s="1"/>
  <c r="M153" i="21"/>
  <c r="U201" i="21"/>
  <c r="U194" i="21" s="1"/>
  <c r="U153" i="21"/>
  <c r="I203" i="21"/>
  <c r="I160" i="21"/>
  <c r="Q203" i="21"/>
  <c r="Q160" i="21"/>
  <c r="E213" i="21"/>
  <c r="E175" i="21"/>
  <c r="M213" i="21"/>
  <c r="M175" i="21"/>
  <c r="U213" i="21"/>
  <c r="U175" i="21"/>
  <c r="D141" i="21"/>
  <c r="D132" i="21" s="1"/>
  <c r="W157" i="21"/>
  <c r="N160" i="21"/>
  <c r="E165" i="21"/>
  <c r="M165" i="21"/>
  <c r="U165" i="21"/>
  <c r="D183" i="21"/>
  <c r="L183" i="21"/>
  <c r="T183" i="21"/>
  <c r="J192" i="21"/>
  <c r="J183" i="21" s="1"/>
  <c r="Q201" i="21"/>
  <c r="F201" i="21"/>
  <c r="F194" i="21" s="1"/>
  <c r="F201" i="22"/>
  <c r="N201" i="21"/>
  <c r="N201" i="22"/>
  <c r="N153" i="21"/>
  <c r="V201" i="21"/>
  <c r="V201" i="22"/>
  <c r="V153" i="21"/>
  <c r="H202" i="21"/>
  <c r="H202" i="22"/>
  <c r="P202" i="21"/>
  <c r="P194" i="21" s="1"/>
  <c r="P202" i="22"/>
  <c r="B203" i="21"/>
  <c r="B160" i="21"/>
  <c r="B203" i="22"/>
  <c r="J203" i="21"/>
  <c r="J160" i="21"/>
  <c r="J203" i="22"/>
  <c r="R203" i="21"/>
  <c r="R160" i="21"/>
  <c r="R203" i="22"/>
  <c r="F213" i="21"/>
  <c r="F175" i="21"/>
  <c r="N213" i="21"/>
  <c r="N175" i="21"/>
  <c r="V213" i="21"/>
  <c r="V175" i="21"/>
  <c r="M132" i="21"/>
  <c r="W153" i="21"/>
  <c r="R201" i="21"/>
  <c r="C211" i="21"/>
  <c r="C205" i="21" s="1"/>
  <c r="B192" i="22"/>
  <c r="B141" i="22"/>
  <c r="J192" i="22"/>
  <c r="J141" i="22"/>
  <c r="J132" i="22" s="1"/>
  <c r="R192" i="22"/>
  <c r="R141" i="22"/>
  <c r="R132" i="22" s="1"/>
  <c r="D201" i="22"/>
  <c r="L201" i="22"/>
  <c r="T201" i="22"/>
  <c r="F157" i="22"/>
  <c r="F202" i="22"/>
  <c r="N157" i="22"/>
  <c r="N202" i="22"/>
  <c r="V157" i="22"/>
  <c r="V202" i="22"/>
  <c r="H203" i="22"/>
  <c r="H160" i="22"/>
  <c r="P203" i="22"/>
  <c r="P160" i="22"/>
  <c r="B211" i="22"/>
  <c r="B171" i="22"/>
  <c r="J211" i="22"/>
  <c r="J171" i="22"/>
  <c r="R211" i="22"/>
  <c r="R171" i="22"/>
  <c r="D213" i="22"/>
  <c r="L213" i="22"/>
  <c r="T213" i="22"/>
  <c r="L175" i="22"/>
  <c r="S51" i="20"/>
  <c r="I157" i="21"/>
  <c r="I202" i="21"/>
  <c r="Q157" i="21"/>
  <c r="Q202" i="21"/>
  <c r="C203" i="21"/>
  <c r="C160" i="21"/>
  <c r="K203" i="21"/>
  <c r="K160" i="21"/>
  <c r="S203" i="21"/>
  <c r="S160" i="21"/>
  <c r="E211" i="21"/>
  <c r="E171" i="21"/>
  <c r="M211" i="21"/>
  <c r="M171" i="21"/>
  <c r="U211" i="21"/>
  <c r="U171" i="21"/>
  <c r="T141" i="21"/>
  <c r="T132" i="21" s="1"/>
  <c r="D146" i="21"/>
  <c r="L146" i="21"/>
  <c r="T146" i="21"/>
  <c r="G165" i="21"/>
  <c r="O165" i="21"/>
  <c r="W165" i="21"/>
  <c r="I165" i="21"/>
  <c r="Q165" i="21"/>
  <c r="C202" i="21"/>
  <c r="D211" i="21"/>
  <c r="C192" i="22"/>
  <c r="C141" i="22"/>
  <c r="C132" i="22" s="1"/>
  <c r="K192" i="22"/>
  <c r="K141" i="22"/>
  <c r="K132" i="22" s="1"/>
  <c r="S192" i="22"/>
  <c r="S141" i="22"/>
  <c r="S132" i="22" s="1"/>
  <c r="E153" i="22"/>
  <c r="E201" i="22"/>
  <c r="M153" i="22"/>
  <c r="M201" i="22"/>
  <c r="U153" i="22"/>
  <c r="U201" i="22"/>
  <c r="G157" i="22"/>
  <c r="G202" i="22"/>
  <c r="O157" i="22"/>
  <c r="O202" i="22"/>
  <c r="W157" i="22"/>
  <c r="W202" i="22"/>
  <c r="I203" i="22"/>
  <c r="I160" i="22"/>
  <c r="Q203" i="22"/>
  <c r="Q160" i="22"/>
  <c r="C211" i="22"/>
  <c r="C171" i="22"/>
  <c r="K211" i="22"/>
  <c r="K171" i="22"/>
  <c r="S211" i="22"/>
  <c r="S171" i="22"/>
  <c r="E213" i="22"/>
  <c r="E175" i="22"/>
  <c r="M213" i="22"/>
  <c r="M175" i="22"/>
  <c r="U213" i="22"/>
  <c r="U175" i="22"/>
  <c r="I132" i="22"/>
  <c r="Q132" i="22"/>
  <c r="E132" i="22"/>
  <c r="M132" i="22"/>
  <c r="U132" i="22"/>
  <c r="D153" i="22"/>
  <c r="T175" i="22"/>
  <c r="F194" i="23"/>
  <c r="D51" i="20"/>
  <c r="L51" i="20"/>
  <c r="T51" i="20"/>
  <c r="L71" i="20"/>
  <c r="B157" i="21"/>
  <c r="B202" i="21"/>
  <c r="J157" i="21"/>
  <c r="J202" i="21"/>
  <c r="R157" i="21"/>
  <c r="R202" i="21"/>
  <c r="D203" i="21"/>
  <c r="D160" i="21"/>
  <c r="L203" i="21"/>
  <c r="L160" i="21"/>
  <c r="T203" i="21"/>
  <c r="T160" i="21"/>
  <c r="F211" i="21"/>
  <c r="F171" i="21"/>
  <c r="N211" i="21"/>
  <c r="N205" i="21" s="1"/>
  <c r="N171" i="21"/>
  <c r="V211" i="21"/>
  <c r="V205" i="21" s="1"/>
  <c r="V171" i="21"/>
  <c r="U141" i="21"/>
  <c r="U132" i="21" s="1"/>
  <c r="E146" i="21"/>
  <c r="M146" i="21"/>
  <c r="U146" i="21"/>
  <c r="G146" i="21"/>
  <c r="O146" i="21"/>
  <c r="W146" i="21"/>
  <c r="H165" i="21"/>
  <c r="P165" i="21"/>
  <c r="G171" i="21"/>
  <c r="D202" i="21"/>
  <c r="K211" i="21"/>
  <c r="K205" i="21" s="1"/>
  <c r="D211" i="22"/>
  <c r="L211" i="22"/>
  <c r="T211" i="22"/>
  <c r="F213" i="22"/>
  <c r="N213" i="22"/>
  <c r="V213" i="22"/>
  <c r="B132" i="22"/>
  <c r="D132" i="22"/>
  <c r="L132" i="22"/>
  <c r="T132" i="22"/>
  <c r="L153" i="22"/>
  <c r="F192" i="22"/>
  <c r="E157" i="21"/>
  <c r="M157" i="21"/>
  <c r="U157" i="21"/>
  <c r="I211" i="21"/>
  <c r="Q211" i="21"/>
  <c r="B153" i="22"/>
  <c r="J153" i="22"/>
  <c r="R153" i="22"/>
  <c r="B157" i="22"/>
  <c r="J157" i="22"/>
  <c r="R157" i="22"/>
  <c r="B175" i="22"/>
  <c r="J175" i="22"/>
  <c r="R175" i="22"/>
  <c r="D192" i="22"/>
  <c r="L192" i="22"/>
  <c r="T192" i="22"/>
  <c r="F211" i="22"/>
  <c r="N211" i="22"/>
  <c r="V211" i="22"/>
  <c r="E144" i="23"/>
  <c r="E140" i="23"/>
  <c r="M144" i="23"/>
  <c r="M140" i="23"/>
  <c r="U144" i="23"/>
  <c r="U140" i="23"/>
  <c r="G141" i="23"/>
  <c r="G192" i="23"/>
  <c r="G183" i="23" s="1"/>
  <c r="O192" i="23"/>
  <c r="O183" i="23" s="1"/>
  <c r="O141" i="23"/>
  <c r="W192" i="23"/>
  <c r="W183" i="23" s="1"/>
  <c r="W141" i="23"/>
  <c r="I48" i="23"/>
  <c r="Q48" i="23"/>
  <c r="Q157" i="23" s="1"/>
  <c r="E202" i="23"/>
  <c r="M202" i="23"/>
  <c r="Q176" i="23"/>
  <c r="Q170" i="23"/>
  <c r="Q172" i="23"/>
  <c r="T211" i="23"/>
  <c r="N213" i="23"/>
  <c r="E137" i="23"/>
  <c r="N137" i="23"/>
  <c r="E139" i="23"/>
  <c r="N139" i="23"/>
  <c r="W139" i="23"/>
  <c r="J140" i="23"/>
  <c r="F141" i="23"/>
  <c r="F143" i="23"/>
  <c r="O143" i="23"/>
  <c r="B144" i="23"/>
  <c r="V151" i="23"/>
  <c r="B153" i="23"/>
  <c r="K153" i="23"/>
  <c r="T153" i="23"/>
  <c r="R154" i="23"/>
  <c r="J155" i="23"/>
  <c r="J146" i="23" s="1"/>
  <c r="F157" i="23"/>
  <c r="J161" i="23"/>
  <c r="J163" i="23"/>
  <c r="U170" i="23"/>
  <c r="Q171" i="23"/>
  <c r="L183" i="23"/>
  <c r="P194" i="23"/>
  <c r="N52" i="24"/>
  <c r="V52" i="24"/>
  <c r="C153" i="22"/>
  <c r="K153" i="22"/>
  <c r="S153" i="22"/>
  <c r="C157" i="22"/>
  <c r="K157" i="22"/>
  <c r="S157" i="22"/>
  <c r="C175" i="22"/>
  <c r="K175" i="22"/>
  <c r="S175" i="22"/>
  <c r="E192" i="22"/>
  <c r="M192" i="22"/>
  <c r="U192" i="22"/>
  <c r="G211" i="22"/>
  <c r="O211" i="22"/>
  <c r="W211" i="22"/>
  <c r="J99" i="23"/>
  <c r="J171" i="23" s="1"/>
  <c r="E171" i="23"/>
  <c r="E211" i="23"/>
  <c r="M171" i="23"/>
  <c r="M211" i="23"/>
  <c r="U171" i="23"/>
  <c r="U211" i="23"/>
  <c r="W213" i="23"/>
  <c r="F137" i="23"/>
  <c r="F139" i="23"/>
  <c r="O139" i="23"/>
  <c r="B140" i="23"/>
  <c r="G143" i="23"/>
  <c r="V144" i="23"/>
  <c r="N151" i="23"/>
  <c r="C153" i="23"/>
  <c r="V153" i="23"/>
  <c r="S154" i="23"/>
  <c r="K155" i="23"/>
  <c r="J158" i="23"/>
  <c r="E160" i="23"/>
  <c r="T160" i="23"/>
  <c r="K163" i="23"/>
  <c r="R171" i="23"/>
  <c r="E183" i="23"/>
  <c r="U183" i="23"/>
  <c r="Q183" i="23"/>
  <c r="L202" i="23"/>
  <c r="L194" i="23" s="1"/>
  <c r="C205" i="23"/>
  <c r="C161" i="23"/>
  <c r="C163" i="23"/>
  <c r="E201" i="23"/>
  <c r="E194" i="23" s="1"/>
  <c r="M201" i="23"/>
  <c r="U201" i="23"/>
  <c r="I160" i="23"/>
  <c r="I203" i="23"/>
  <c r="I194" i="23" s="1"/>
  <c r="Q160" i="23"/>
  <c r="K170" i="23"/>
  <c r="K179" i="23"/>
  <c r="S170" i="23"/>
  <c r="S176" i="23"/>
  <c r="S172" i="23"/>
  <c r="H213" i="23"/>
  <c r="G139" i="23"/>
  <c r="W144" i="23"/>
  <c r="K158" i="23"/>
  <c r="C171" i="23"/>
  <c r="B194" i="23"/>
  <c r="E157" i="22"/>
  <c r="M157" i="22"/>
  <c r="U157" i="22"/>
  <c r="C160" i="22"/>
  <c r="K160" i="22"/>
  <c r="S160" i="22"/>
  <c r="E171" i="22"/>
  <c r="M171" i="22"/>
  <c r="U171" i="22"/>
  <c r="G201" i="22"/>
  <c r="O201" i="22"/>
  <c r="W201" i="22"/>
  <c r="I202" i="22"/>
  <c r="Q202" i="22"/>
  <c r="I211" i="22"/>
  <c r="Q211" i="22"/>
  <c r="H5" i="23"/>
  <c r="P5" i="23"/>
  <c r="P141" i="23" s="1"/>
  <c r="D48" i="23"/>
  <c r="D160" i="23" s="1"/>
  <c r="L48" i="23"/>
  <c r="L153" i="23" s="1"/>
  <c r="T48" i="23"/>
  <c r="J203" i="23"/>
  <c r="J160" i="23"/>
  <c r="R203" i="23"/>
  <c r="R160" i="23"/>
  <c r="D99" i="23"/>
  <c r="D171" i="23" s="1"/>
  <c r="L99" i="23"/>
  <c r="L171" i="23" s="1"/>
  <c r="T99" i="23"/>
  <c r="T171" i="23" s="1"/>
  <c r="G211" i="23"/>
  <c r="G205" i="23" s="1"/>
  <c r="W99" i="23"/>
  <c r="W175" i="23" s="1"/>
  <c r="W211" i="23"/>
  <c r="I213" i="23"/>
  <c r="I205" i="23" s="1"/>
  <c r="Q213" i="23"/>
  <c r="Q205" i="23" s="1"/>
  <c r="Q175" i="23"/>
  <c r="N140" i="23"/>
  <c r="W140" i="23"/>
  <c r="J141" i="23"/>
  <c r="S141" i="23"/>
  <c r="R143" i="23"/>
  <c r="F144" i="23"/>
  <c r="O144" i="23"/>
  <c r="F153" i="23"/>
  <c r="B154" i="23"/>
  <c r="K154" i="23"/>
  <c r="B155" i="23"/>
  <c r="I157" i="23"/>
  <c r="W157" i="23"/>
  <c r="W160" i="23"/>
  <c r="C176" i="23"/>
  <c r="H203" i="23"/>
  <c r="H194" i="23" s="1"/>
  <c r="G160" i="21"/>
  <c r="O160" i="21"/>
  <c r="W160" i="21"/>
  <c r="C201" i="21"/>
  <c r="K201" i="21"/>
  <c r="S201" i="21"/>
  <c r="D160" i="22"/>
  <c r="L160" i="22"/>
  <c r="T160" i="22"/>
  <c r="F175" i="22"/>
  <c r="N175" i="22"/>
  <c r="V175" i="22"/>
  <c r="H201" i="22"/>
  <c r="P201" i="22"/>
  <c r="I5" i="23"/>
  <c r="Q5" i="23"/>
  <c r="E48" i="23"/>
  <c r="E157" i="23" s="1"/>
  <c r="M48" i="23"/>
  <c r="M153" i="23" s="1"/>
  <c r="U48" i="23"/>
  <c r="U160" i="23" s="1"/>
  <c r="C203" i="23"/>
  <c r="C194" i="23" s="1"/>
  <c r="C160" i="23"/>
  <c r="S203" i="23"/>
  <c r="S194" i="23" s="1"/>
  <c r="S160" i="23"/>
  <c r="E179" i="23"/>
  <c r="E176" i="23"/>
  <c r="E170" i="23"/>
  <c r="M179" i="23"/>
  <c r="M176" i="23"/>
  <c r="U179" i="23"/>
  <c r="U172" i="23"/>
  <c r="P171" i="23"/>
  <c r="P211" i="23"/>
  <c r="P205" i="23" s="1"/>
  <c r="B175" i="23"/>
  <c r="B213" i="23"/>
  <c r="R213" i="23"/>
  <c r="R205" i="23" s="1"/>
  <c r="R175" i="23"/>
  <c r="J137" i="23"/>
  <c r="R139" i="23"/>
  <c r="O140" i="23"/>
  <c r="B141" i="23"/>
  <c r="J143" i="23"/>
  <c r="G144" i="23"/>
  <c r="R151" i="23"/>
  <c r="P153" i="23"/>
  <c r="C154" i="23"/>
  <c r="C155" i="23"/>
  <c r="B158" i="23"/>
  <c r="K160" i="23"/>
  <c r="B161" i="23"/>
  <c r="R161" i="23"/>
  <c r="S163" i="23"/>
  <c r="Q179" i="23"/>
  <c r="Q165" i="23" s="1"/>
  <c r="D194" i="23"/>
  <c r="Q203" i="23"/>
  <c r="Q194" i="23" s="1"/>
  <c r="H205" i="23"/>
  <c r="B67" i="24"/>
  <c r="B52" i="24"/>
  <c r="J75" i="24"/>
  <c r="J172" i="4" s="1"/>
  <c r="J52" i="24"/>
  <c r="R67" i="24"/>
  <c r="R52" i="24"/>
  <c r="R75" i="24"/>
  <c r="R172" i="4" s="1"/>
  <c r="L76" i="24"/>
  <c r="L173" i="4" s="1"/>
  <c r="L68" i="24"/>
  <c r="F69" i="24"/>
  <c r="F52" i="24"/>
  <c r="F77" i="24"/>
  <c r="F174" i="4" s="1"/>
  <c r="V77" i="24"/>
  <c r="V174" i="4" s="1"/>
  <c r="G105" i="25"/>
  <c r="G143" i="25"/>
  <c r="G136" i="25" s="1"/>
  <c r="O105" i="25"/>
  <c r="O143" i="25"/>
  <c r="O136" i="25" s="1"/>
  <c r="W105" i="25"/>
  <c r="W143" i="25"/>
  <c r="W136" i="25" s="1"/>
  <c r="I152" i="25"/>
  <c r="I116" i="25"/>
  <c r="Q152" i="25"/>
  <c r="Q116" i="25"/>
  <c r="C119" i="25"/>
  <c r="C153" i="25"/>
  <c r="K119" i="25"/>
  <c r="K153" i="25"/>
  <c r="K153" i="26"/>
  <c r="S119" i="25"/>
  <c r="S153" i="25"/>
  <c r="E154" i="25"/>
  <c r="E122" i="25"/>
  <c r="M154" i="25"/>
  <c r="M122" i="25"/>
  <c r="U154" i="25"/>
  <c r="U122" i="25"/>
  <c r="E160" i="22"/>
  <c r="M160" i="22"/>
  <c r="U160" i="22"/>
  <c r="G175" i="22"/>
  <c r="O175" i="22"/>
  <c r="W175" i="22"/>
  <c r="I201" i="22"/>
  <c r="Q201" i="22"/>
  <c r="F163" i="23"/>
  <c r="F161" i="23"/>
  <c r="F155" i="23"/>
  <c r="N161" i="23"/>
  <c r="N155" i="23"/>
  <c r="V163" i="23"/>
  <c r="V155" i="23"/>
  <c r="B157" i="23"/>
  <c r="J202" i="23"/>
  <c r="J157" i="23"/>
  <c r="R202" i="23"/>
  <c r="R194" i="23" s="1"/>
  <c r="R157" i="23"/>
  <c r="L203" i="23"/>
  <c r="L160" i="23"/>
  <c r="F99" i="23"/>
  <c r="N99" i="23"/>
  <c r="N175" i="23" s="1"/>
  <c r="V99" i="23"/>
  <c r="B137" i="23"/>
  <c r="J139" i="23"/>
  <c r="G140" i="23"/>
  <c r="U141" i="23"/>
  <c r="B143" i="23"/>
  <c r="U143" i="23"/>
  <c r="S151" i="23"/>
  <c r="R155" i="23"/>
  <c r="C158" i="23"/>
  <c r="B163" i="23"/>
  <c r="M170" i="23"/>
  <c r="E172" i="23"/>
  <c r="S179" i="23"/>
  <c r="J67" i="24"/>
  <c r="C175" i="21"/>
  <c r="K175" i="21"/>
  <c r="S175" i="21"/>
  <c r="F160" i="22"/>
  <c r="N160" i="22"/>
  <c r="V160" i="22"/>
  <c r="H175" i="22"/>
  <c r="P175" i="22"/>
  <c r="C5" i="23"/>
  <c r="K5" i="23"/>
  <c r="S5" i="23"/>
  <c r="G48" i="23"/>
  <c r="G157" i="23" s="1"/>
  <c r="O48" i="23"/>
  <c r="O157" i="23" s="1"/>
  <c r="W48" i="23"/>
  <c r="C202" i="23"/>
  <c r="C157" i="23"/>
  <c r="K202" i="23"/>
  <c r="K194" i="23" s="1"/>
  <c r="S202" i="23"/>
  <c r="S157" i="23"/>
  <c r="U203" i="23"/>
  <c r="G99" i="23"/>
  <c r="G171" i="23" s="1"/>
  <c r="O99" i="23"/>
  <c r="B211" i="23"/>
  <c r="B171" i="23"/>
  <c r="J211" i="23"/>
  <c r="J205" i="23" s="1"/>
  <c r="T213" i="23"/>
  <c r="T205" i="23" s="1"/>
  <c r="U137" i="23"/>
  <c r="U132" i="23" s="1"/>
  <c r="U139" i="23"/>
  <c r="M141" i="23"/>
  <c r="V141" i="23"/>
  <c r="M143" i="23"/>
  <c r="V143" i="23"/>
  <c r="I153" i="23"/>
  <c r="R153" i="23"/>
  <c r="S155" i="23"/>
  <c r="F158" i="23"/>
  <c r="R158" i="23"/>
  <c r="K176" i="23"/>
  <c r="N194" i="23"/>
  <c r="V194" i="23"/>
  <c r="D211" i="23"/>
  <c r="D213" i="23"/>
  <c r="N69" i="24"/>
  <c r="B75" i="24"/>
  <c r="B172" i="4" s="1"/>
  <c r="G160" i="22"/>
  <c r="O160" i="22"/>
  <c r="W160" i="22"/>
  <c r="I175" i="22"/>
  <c r="Q175" i="22"/>
  <c r="D5" i="23"/>
  <c r="D141" i="23" s="1"/>
  <c r="L5" i="23"/>
  <c r="L141" i="23" s="1"/>
  <c r="T5" i="23"/>
  <c r="T141" i="23" s="1"/>
  <c r="H48" i="23"/>
  <c r="H153" i="23" s="1"/>
  <c r="P48" i="23"/>
  <c r="P157" i="23" s="1"/>
  <c r="H99" i="23"/>
  <c r="H175" i="23" s="1"/>
  <c r="P99" i="23"/>
  <c r="K211" i="23"/>
  <c r="K205" i="23" s="1"/>
  <c r="K171" i="23"/>
  <c r="S211" i="23"/>
  <c r="S205" i="23" s="1"/>
  <c r="S171" i="23"/>
  <c r="E175" i="23"/>
  <c r="E213" i="23"/>
  <c r="M175" i="23"/>
  <c r="M213" i="23"/>
  <c r="U175" i="23"/>
  <c r="U213" i="23"/>
  <c r="M137" i="23"/>
  <c r="V137" i="23"/>
  <c r="M139" i="23"/>
  <c r="E141" i="23"/>
  <c r="N141" i="23"/>
  <c r="E143" i="23"/>
  <c r="W143" i="23"/>
  <c r="C151" i="23"/>
  <c r="J153" i="23"/>
  <c r="S153" i="23"/>
  <c r="F154" i="23"/>
  <c r="D157" i="23"/>
  <c r="S158" i="23"/>
  <c r="B160" i="23"/>
  <c r="S165" i="23"/>
  <c r="K172" i="23"/>
  <c r="C183" i="23"/>
  <c r="K183" i="23"/>
  <c r="S183" i="23"/>
  <c r="G194" i="23"/>
  <c r="W194" i="23"/>
  <c r="N211" i="23"/>
  <c r="T68" i="24"/>
  <c r="O205" i="23"/>
  <c r="L52" i="24"/>
  <c r="D67" i="24"/>
  <c r="T67" i="24"/>
  <c r="N68" i="24"/>
  <c r="C76" i="24"/>
  <c r="C173" i="4" s="1"/>
  <c r="T77" i="24"/>
  <c r="T174" i="4" s="1"/>
  <c r="E105" i="25"/>
  <c r="E143" i="25"/>
  <c r="E136" i="25" s="1"/>
  <c r="M105" i="25"/>
  <c r="M143" i="25"/>
  <c r="U105" i="25"/>
  <c r="U143" i="25"/>
  <c r="U136" i="25" s="1"/>
  <c r="G152" i="25"/>
  <c r="G146" i="25" s="1"/>
  <c r="G116" i="25"/>
  <c r="O152" i="25"/>
  <c r="O146" i="25" s="1"/>
  <c r="O116" i="25"/>
  <c r="W152" i="25"/>
  <c r="W146" i="25" s="1"/>
  <c r="W116" i="25"/>
  <c r="I119" i="25"/>
  <c r="I153" i="25"/>
  <c r="Q119" i="25"/>
  <c r="Q153" i="25"/>
  <c r="C154" i="25"/>
  <c r="C122" i="25"/>
  <c r="K154" i="25"/>
  <c r="K122" i="25"/>
  <c r="S154" i="25"/>
  <c r="S122" i="25"/>
  <c r="D98" i="25"/>
  <c r="L98" i="25"/>
  <c r="T98" i="25"/>
  <c r="B110" i="25"/>
  <c r="J110" i="25"/>
  <c r="R110" i="25"/>
  <c r="I67" i="24"/>
  <c r="I52" i="24"/>
  <c r="Q67" i="24"/>
  <c r="Q52" i="24"/>
  <c r="R76" i="24"/>
  <c r="R173" i="4" s="1"/>
  <c r="U77" i="24"/>
  <c r="U174" i="4" s="1"/>
  <c r="F105" i="25"/>
  <c r="F143" i="25"/>
  <c r="F136" i="25" s="1"/>
  <c r="N105" i="25"/>
  <c r="N143" i="25"/>
  <c r="N136" i="25" s="1"/>
  <c r="V105" i="25"/>
  <c r="V143" i="25"/>
  <c r="V136" i="25" s="1"/>
  <c r="B119" i="25"/>
  <c r="B153" i="25"/>
  <c r="B146" i="25" s="1"/>
  <c r="J119" i="25"/>
  <c r="J153" i="25"/>
  <c r="J146" i="25" s="1"/>
  <c r="R119" i="25"/>
  <c r="R153" i="25"/>
  <c r="R146" i="25" s="1"/>
  <c r="K175" i="23"/>
  <c r="E52" i="24"/>
  <c r="C52" i="24"/>
  <c r="K52" i="24"/>
  <c r="S52" i="24"/>
  <c r="C57" i="24"/>
  <c r="Q75" i="24"/>
  <c r="Q172" i="4" s="1"/>
  <c r="L77" i="24"/>
  <c r="L174" i="4" s="1"/>
  <c r="D122" i="25"/>
  <c r="L67" i="24"/>
  <c r="F68" i="24"/>
  <c r="F110" i="25"/>
  <c r="N110" i="25"/>
  <c r="V110" i="25"/>
  <c r="F146" i="25"/>
  <c r="N146" i="25"/>
  <c r="V146" i="25"/>
  <c r="G152" i="26"/>
  <c r="O152" i="26"/>
  <c r="W152" i="26"/>
  <c r="I153" i="26"/>
  <c r="Q153" i="26"/>
  <c r="H75" i="24"/>
  <c r="H172" i="4" s="1"/>
  <c r="F143" i="26"/>
  <c r="B153" i="26"/>
  <c r="J153" i="26"/>
  <c r="R153" i="26"/>
  <c r="T52" i="24"/>
  <c r="F75" i="24"/>
  <c r="F172" i="4" s="1"/>
  <c r="F67" i="24"/>
  <c r="N75" i="24"/>
  <c r="N172" i="4" s="1"/>
  <c r="N67" i="24"/>
  <c r="V75" i="24"/>
  <c r="V172" i="4" s="1"/>
  <c r="V67" i="24"/>
  <c r="H76" i="24"/>
  <c r="H173" i="4" s="1"/>
  <c r="H68" i="24"/>
  <c r="P76" i="24"/>
  <c r="P173" i="4" s="1"/>
  <c r="P68" i="24"/>
  <c r="B77" i="24"/>
  <c r="B174" i="4" s="1"/>
  <c r="B69" i="24"/>
  <c r="J77" i="24"/>
  <c r="J174" i="4" s="1"/>
  <c r="J69" i="24"/>
  <c r="R77" i="24"/>
  <c r="R174" i="4" s="1"/>
  <c r="R69" i="24"/>
  <c r="I75" i="24"/>
  <c r="I172" i="4" s="1"/>
  <c r="D77" i="24"/>
  <c r="D174" i="4" s="1"/>
  <c r="B98" i="25"/>
  <c r="J98" i="25"/>
  <c r="R98" i="25"/>
  <c r="H110" i="25"/>
  <c r="P110" i="25"/>
  <c r="H116" i="25"/>
  <c r="H146" i="25"/>
  <c r="P146" i="25"/>
  <c r="G143" i="26"/>
  <c r="C153" i="26"/>
  <c r="S153" i="26"/>
  <c r="G75" i="24"/>
  <c r="G172" i="4" s="1"/>
  <c r="G67" i="24"/>
  <c r="O75" i="24"/>
  <c r="O172" i="4" s="1"/>
  <c r="O67" i="24"/>
  <c r="W75" i="24"/>
  <c r="W172" i="4" s="1"/>
  <c r="W67" i="24"/>
  <c r="I76" i="24"/>
  <c r="I173" i="4" s="1"/>
  <c r="I68" i="24"/>
  <c r="Q76" i="24"/>
  <c r="Q173" i="4" s="1"/>
  <c r="Q68" i="24"/>
  <c r="C77" i="24"/>
  <c r="C174" i="4" s="1"/>
  <c r="C69" i="24"/>
  <c r="K77" i="24"/>
  <c r="K174" i="4" s="1"/>
  <c r="K69" i="24"/>
  <c r="S77" i="24"/>
  <c r="S174" i="4" s="1"/>
  <c r="S69" i="24"/>
  <c r="B76" i="24"/>
  <c r="B173" i="4" s="1"/>
  <c r="E77" i="24"/>
  <c r="E174" i="4" s="1"/>
  <c r="P116" i="25"/>
  <c r="C136" i="25"/>
  <c r="K136" i="25"/>
  <c r="S136" i="25"/>
  <c r="M136" i="25"/>
  <c r="E152" i="25"/>
  <c r="M152" i="25"/>
  <c r="U152" i="25"/>
  <c r="U146" i="25" s="1"/>
  <c r="I154" i="25"/>
  <c r="Q154" i="25"/>
  <c r="B116" i="26"/>
  <c r="J116" i="26"/>
  <c r="R116" i="26"/>
  <c r="F122" i="26"/>
  <c r="N122" i="26"/>
  <c r="V122" i="26"/>
  <c r="H143" i="26"/>
  <c r="P143" i="26"/>
  <c r="H152" i="26"/>
  <c r="P152" i="26"/>
  <c r="T153" i="26"/>
  <c r="G154" i="26"/>
  <c r="P154" i="26"/>
  <c r="H143" i="27"/>
  <c r="B152" i="27"/>
  <c r="J152" i="27"/>
  <c r="R152" i="27"/>
  <c r="D153" i="27"/>
  <c r="L153" i="27"/>
  <c r="T153" i="27"/>
  <c r="F154" i="27"/>
  <c r="N154" i="27"/>
  <c r="V154" i="27"/>
  <c r="C116" i="26"/>
  <c r="K116" i="26"/>
  <c r="S116" i="26"/>
  <c r="O122" i="26"/>
  <c r="W122" i="26"/>
  <c r="I143" i="26"/>
  <c r="Q143" i="26"/>
  <c r="I152" i="26"/>
  <c r="Q152" i="26"/>
  <c r="L153" i="26"/>
  <c r="U153" i="26"/>
  <c r="H154" i="26"/>
  <c r="R154" i="26"/>
  <c r="I143" i="27"/>
  <c r="C152" i="27"/>
  <c r="C116" i="27"/>
  <c r="K152" i="27"/>
  <c r="K116" i="27"/>
  <c r="S152" i="27"/>
  <c r="S116" i="27"/>
  <c r="E153" i="27"/>
  <c r="M153" i="27"/>
  <c r="U153" i="27"/>
  <c r="G154" i="27"/>
  <c r="G122" i="27"/>
  <c r="O154" i="27"/>
  <c r="O122" i="27"/>
  <c r="W154" i="27"/>
  <c r="W122" i="27"/>
  <c r="E119" i="27"/>
  <c r="U119" i="27"/>
  <c r="D116" i="26"/>
  <c r="L116" i="26"/>
  <c r="T116" i="26"/>
  <c r="B143" i="26"/>
  <c r="J143" i="26"/>
  <c r="R143" i="26"/>
  <c r="D153" i="26"/>
  <c r="M153" i="26"/>
  <c r="V153" i="26"/>
  <c r="J154" i="26"/>
  <c r="S154" i="26"/>
  <c r="B143" i="27"/>
  <c r="J143" i="27"/>
  <c r="D152" i="27"/>
  <c r="L152" i="27"/>
  <c r="T152" i="27"/>
  <c r="F119" i="27"/>
  <c r="F153" i="27"/>
  <c r="N119" i="27"/>
  <c r="N153" i="27"/>
  <c r="V119" i="27"/>
  <c r="V153" i="27"/>
  <c r="H122" i="27"/>
  <c r="H154" i="27"/>
  <c r="P122" i="27"/>
  <c r="P154" i="27"/>
  <c r="D110" i="27"/>
  <c r="L110" i="27"/>
  <c r="T110" i="27"/>
  <c r="L116" i="27"/>
  <c r="B116" i="25"/>
  <c r="J116" i="25"/>
  <c r="R116" i="25"/>
  <c r="F122" i="25"/>
  <c r="N122" i="25"/>
  <c r="V122" i="25"/>
  <c r="H143" i="25"/>
  <c r="H136" i="25" s="1"/>
  <c r="P143" i="25"/>
  <c r="P136" i="25" s="1"/>
  <c r="G153" i="26"/>
  <c r="O153" i="26"/>
  <c r="W153" i="26"/>
  <c r="I154" i="26"/>
  <c r="Q154" i="26"/>
  <c r="E116" i="26"/>
  <c r="M116" i="26"/>
  <c r="U116" i="26"/>
  <c r="I122" i="26"/>
  <c r="Q122" i="26"/>
  <c r="C143" i="26"/>
  <c r="K143" i="26"/>
  <c r="S143" i="26"/>
  <c r="E153" i="26"/>
  <c r="N153" i="26"/>
  <c r="B154" i="26"/>
  <c r="K154" i="26"/>
  <c r="T154" i="26"/>
  <c r="C143" i="27"/>
  <c r="K143" i="27"/>
  <c r="E152" i="27"/>
  <c r="M152" i="27"/>
  <c r="U152" i="27"/>
  <c r="G119" i="27"/>
  <c r="G153" i="27"/>
  <c r="O119" i="27"/>
  <c r="O153" i="27"/>
  <c r="W119" i="27"/>
  <c r="W153" i="27"/>
  <c r="I154" i="27"/>
  <c r="Q154" i="27"/>
  <c r="E110" i="27"/>
  <c r="M110" i="27"/>
  <c r="U110" i="27"/>
  <c r="M116" i="27"/>
  <c r="Q122" i="27"/>
  <c r="D126" i="27"/>
  <c r="L126" i="27"/>
  <c r="T126" i="27"/>
  <c r="C116" i="25"/>
  <c r="K116" i="25"/>
  <c r="S116" i="25"/>
  <c r="G122" i="25"/>
  <c r="O122" i="25"/>
  <c r="W122" i="25"/>
  <c r="I143" i="25"/>
  <c r="I136" i="25" s="1"/>
  <c r="Q143" i="25"/>
  <c r="Q136" i="25" s="1"/>
  <c r="F116" i="26"/>
  <c r="N116" i="26"/>
  <c r="V116" i="26"/>
  <c r="D143" i="26"/>
  <c r="L143" i="26"/>
  <c r="T143" i="26"/>
  <c r="F153" i="26"/>
  <c r="C154" i="26"/>
  <c r="L154" i="26"/>
  <c r="U154" i="26"/>
  <c r="D105" i="27"/>
  <c r="D143" i="27"/>
  <c r="L105" i="27"/>
  <c r="L143" i="27"/>
  <c r="T105" i="27"/>
  <c r="T143" i="27"/>
  <c r="F152" i="27"/>
  <c r="N152" i="27"/>
  <c r="V152" i="27"/>
  <c r="H119" i="27"/>
  <c r="H153" i="27"/>
  <c r="P119" i="27"/>
  <c r="P153" i="27"/>
  <c r="B154" i="27"/>
  <c r="J154" i="27"/>
  <c r="R154" i="27"/>
  <c r="F98" i="27"/>
  <c r="N98" i="27"/>
  <c r="V98" i="27"/>
  <c r="B105" i="27"/>
  <c r="F110" i="27"/>
  <c r="N110" i="27"/>
  <c r="V110" i="27"/>
  <c r="N116" i="27"/>
  <c r="R122" i="27"/>
  <c r="D116" i="25"/>
  <c r="L116" i="25"/>
  <c r="T116" i="25"/>
  <c r="H122" i="25"/>
  <c r="P122" i="25"/>
  <c r="B143" i="25"/>
  <c r="B136" i="25" s="1"/>
  <c r="J143" i="25"/>
  <c r="J136" i="25" s="1"/>
  <c r="R143" i="25"/>
  <c r="R136" i="25" s="1"/>
  <c r="D153" i="25"/>
  <c r="D146" i="25" s="1"/>
  <c r="L153" i="25"/>
  <c r="L146" i="25" s="1"/>
  <c r="T153" i="25"/>
  <c r="T146" i="25" s="1"/>
  <c r="G116" i="26"/>
  <c r="O116" i="26"/>
  <c r="W116" i="26"/>
  <c r="E143" i="26"/>
  <c r="M143" i="26"/>
  <c r="U143" i="26"/>
  <c r="D154" i="26"/>
  <c r="M154" i="26"/>
  <c r="E105" i="27"/>
  <c r="E143" i="27"/>
  <c r="M105" i="27"/>
  <c r="M143" i="27"/>
  <c r="U105" i="27"/>
  <c r="U143" i="27"/>
  <c r="G152" i="27"/>
  <c r="O152" i="27"/>
  <c r="W152" i="27"/>
  <c r="I119" i="27"/>
  <c r="I153" i="27"/>
  <c r="Q119" i="27"/>
  <c r="Q153" i="27"/>
  <c r="C154" i="27"/>
  <c r="K154" i="27"/>
  <c r="S154" i="27"/>
  <c r="G98" i="27"/>
  <c r="O98" i="27"/>
  <c r="W98" i="27"/>
  <c r="C105" i="27"/>
  <c r="Q105" i="27"/>
  <c r="O116" i="27"/>
  <c r="M119" i="27"/>
  <c r="S122" i="27"/>
  <c r="E154" i="26"/>
  <c r="H152" i="27"/>
  <c r="P152" i="27"/>
  <c r="B153" i="27"/>
  <c r="J153" i="27"/>
  <c r="R153" i="27"/>
  <c r="D154" i="27"/>
  <c r="L154" i="27"/>
  <c r="T154" i="27"/>
  <c r="H98" i="27"/>
  <c r="P98" i="27"/>
  <c r="R105" i="27"/>
  <c r="D116" i="27"/>
  <c r="T116" i="27"/>
  <c r="B122" i="27"/>
  <c r="G119" i="26"/>
  <c r="O119" i="26"/>
  <c r="W119" i="26"/>
  <c r="G143" i="27"/>
  <c r="I152" i="27"/>
  <c r="Q152" i="27"/>
  <c r="C153" i="27"/>
  <c r="K153" i="27"/>
  <c r="S153" i="27"/>
  <c r="E154" i="27"/>
  <c r="M154" i="27"/>
  <c r="U154" i="27"/>
  <c r="S105" i="27"/>
  <c r="E116" i="27"/>
  <c r="U116" i="27"/>
  <c r="C122" i="27"/>
  <c r="G113" i="29"/>
  <c r="D119" i="29"/>
  <c r="J120" i="29"/>
  <c r="J113" i="29" s="1"/>
  <c r="S120" i="29"/>
  <c r="H122" i="29"/>
  <c r="H113" i="29" s="1"/>
  <c r="D123" i="29"/>
  <c r="W123" i="29"/>
  <c r="B119" i="30"/>
  <c r="J119" i="30"/>
  <c r="R119" i="30"/>
  <c r="D120" i="30"/>
  <c r="F122" i="30"/>
  <c r="N122" i="30"/>
  <c r="V122" i="30"/>
  <c r="N105" i="30"/>
  <c r="R120" i="30"/>
  <c r="D123" i="30"/>
  <c r="E119" i="31"/>
  <c r="M119" i="31"/>
  <c r="U119" i="31"/>
  <c r="G120" i="31"/>
  <c r="O120" i="31"/>
  <c r="W120" i="31"/>
  <c r="H90" i="29"/>
  <c r="P90" i="29"/>
  <c r="H94" i="29"/>
  <c r="P94" i="29"/>
  <c r="B99" i="29"/>
  <c r="J99" i="29"/>
  <c r="R99" i="29"/>
  <c r="B120" i="29"/>
  <c r="K120" i="29"/>
  <c r="T120" i="29"/>
  <c r="I122" i="29"/>
  <c r="I113" i="29" s="1"/>
  <c r="O123" i="29"/>
  <c r="O113" i="29" s="1"/>
  <c r="C119" i="30"/>
  <c r="K119" i="30"/>
  <c r="S119" i="30"/>
  <c r="E120" i="30"/>
  <c r="E94" i="30"/>
  <c r="M94" i="30"/>
  <c r="M120" i="30"/>
  <c r="G99" i="30"/>
  <c r="G122" i="30"/>
  <c r="O99" i="30"/>
  <c r="O122" i="30"/>
  <c r="W122" i="30"/>
  <c r="W99" i="30"/>
  <c r="I123" i="30"/>
  <c r="P90" i="30"/>
  <c r="B94" i="30"/>
  <c r="L94" i="30"/>
  <c r="L99" i="30"/>
  <c r="T120" i="30"/>
  <c r="G123" i="30"/>
  <c r="F90" i="31"/>
  <c r="F119" i="31"/>
  <c r="N119" i="31"/>
  <c r="N90" i="31"/>
  <c r="V90" i="31"/>
  <c r="V119" i="31"/>
  <c r="H94" i="31"/>
  <c r="H120" i="31"/>
  <c r="P94" i="31"/>
  <c r="P120" i="31"/>
  <c r="B99" i="31"/>
  <c r="B122" i="31"/>
  <c r="J122" i="31"/>
  <c r="J99" i="31"/>
  <c r="R99" i="31"/>
  <c r="R122" i="31"/>
  <c r="D123" i="31"/>
  <c r="D105" i="31"/>
  <c r="L123" i="31"/>
  <c r="L105" i="31"/>
  <c r="T123" i="31"/>
  <c r="T105" i="31"/>
  <c r="H116" i="27"/>
  <c r="P116" i="27"/>
  <c r="D122" i="27"/>
  <c r="L122" i="27"/>
  <c r="T122" i="27"/>
  <c r="F143" i="27"/>
  <c r="N143" i="27"/>
  <c r="V143" i="27"/>
  <c r="I90" i="29"/>
  <c r="Q90" i="29"/>
  <c r="I94" i="29"/>
  <c r="Q94" i="29"/>
  <c r="C99" i="29"/>
  <c r="K99" i="29"/>
  <c r="S99" i="29"/>
  <c r="G105" i="29"/>
  <c r="O105" i="29"/>
  <c r="W105" i="29"/>
  <c r="C120" i="29"/>
  <c r="L120" i="29"/>
  <c r="U120" i="29"/>
  <c r="P123" i="29"/>
  <c r="P113" i="29" s="1"/>
  <c r="T119" i="30"/>
  <c r="F120" i="30"/>
  <c r="F94" i="30"/>
  <c r="N120" i="30"/>
  <c r="N94" i="30"/>
  <c r="V120" i="30"/>
  <c r="V94" i="30"/>
  <c r="P122" i="30"/>
  <c r="P99" i="30"/>
  <c r="B123" i="30"/>
  <c r="J123" i="30"/>
  <c r="R123" i="30"/>
  <c r="G90" i="30"/>
  <c r="V119" i="30"/>
  <c r="U120" i="30"/>
  <c r="H122" i="30"/>
  <c r="H123" i="30"/>
  <c r="K84" i="31"/>
  <c r="I116" i="27"/>
  <c r="Q116" i="27"/>
  <c r="E122" i="27"/>
  <c r="M122" i="27"/>
  <c r="U122" i="27"/>
  <c r="B90" i="29"/>
  <c r="J90" i="29"/>
  <c r="R90" i="29"/>
  <c r="R94" i="29"/>
  <c r="H105" i="29"/>
  <c r="P105" i="29"/>
  <c r="Q119" i="29"/>
  <c r="D120" i="29"/>
  <c r="M120" i="29"/>
  <c r="M113" i="29" s="1"/>
  <c r="V120" i="29"/>
  <c r="U122" i="29"/>
  <c r="Q123" i="29"/>
  <c r="E90" i="30"/>
  <c r="E119" i="30"/>
  <c r="M119" i="30"/>
  <c r="M90" i="30"/>
  <c r="U119" i="30"/>
  <c r="U90" i="30"/>
  <c r="G120" i="30"/>
  <c r="O120" i="30"/>
  <c r="W120" i="30"/>
  <c r="I122" i="30"/>
  <c r="C105" i="30"/>
  <c r="C123" i="30"/>
  <c r="K105" i="30"/>
  <c r="K123" i="30"/>
  <c r="S105" i="30"/>
  <c r="S123" i="30"/>
  <c r="R90" i="30"/>
  <c r="D94" i="30"/>
  <c r="Q105" i="30"/>
  <c r="J122" i="30"/>
  <c r="B84" i="31"/>
  <c r="B116" i="27"/>
  <c r="J116" i="27"/>
  <c r="R116" i="27"/>
  <c r="F122" i="27"/>
  <c r="N122" i="27"/>
  <c r="V122" i="27"/>
  <c r="C90" i="29"/>
  <c r="K90" i="29"/>
  <c r="S90" i="29"/>
  <c r="C94" i="29"/>
  <c r="K94" i="29"/>
  <c r="S94" i="29"/>
  <c r="E99" i="29"/>
  <c r="M99" i="29"/>
  <c r="U99" i="29"/>
  <c r="I105" i="29"/>
  <c r="E120" i="29"/>
  <c r="E113" i="29" s="1"/>
  <c r="N120" i="29"/>
  <c r="M122" i="29"/>
  <c r="V122" i="29"/>
  <c r="R123" i="29"/>
  <c r="R113" i="29" s="1"/>
  <c r="N119" i="30"/>
  <c r="N90" i="30"/>
  <c r="H120" i="30"/>
  <c r="P120" i="30"/>
  <c r="R122" i="30"/>
  <c r="L123" i="30"/>
  <c r="L105" i="30"/>
  <c r="T123" i="30"/>
  <c r="T105" i="30"/>
  <c r="S90" i="30"/>
  <c r="G94" i="30"/>
  <c r="Q99" i="30"/>
  <c r="R105" i="30"/>
  <c r="M84" i="31"/>
  <c r="U84" i="31"/>
  <c r="O84" i="31"/>
  <c r="W84" i="31"/>
  <c r="C84" i="31"/>
  <c r="D122" i="29"/>
  <c r="D122" i="31"/>
  <c r="L122" i="31"/>
  <c r="L122" i="29"/>
  <c r="T122" i="29"/>
  <c r="T122" i="31"/>
  <c r="F123" i="31"/>
  <c r="F123" i="29"/>
  <c r="N123" i="29"/>
  <c r="N123" i="31"/>
  <c r="V123" i="31"/>
  <c r="V123" i="29"/>
  <c r="L90" i="29"/>
  <c r="T90" i="29"/>
  <c r="F99" i="29"/>
  <c r="N99" i="29"/>
  <c r="B105" i="29"/>
  <c r="J105" i="29"/>
  <c r="R105" i="29"/>
  <c r="F120" i="29"/>
  <c r="W122" i="29"/>
  <c r="S123" i="29"/>
  <c r="W119" i="30"/>
  <c r="Q120" i="30"/>
  <c r="C122" i="30"/>
  <c r="K122" i="30"/>
  <c r="S122" i="30"/>
  <c r="E123" i="30"/>
  <c r="M123" i="30"/>
  <c r="U123" i="30"/>
  <c r="J90" i="30"/>
  <c r="T90" i="30"/>
  <c r="H94" i="30"/>
  <c r="F99" i="30"/>
  <c r="R99" i="30"/>
  <c r="I105" i="30"/>
  <c r="U105" i="30"/>
  <c r="F119" i="30"/>
  <c r="B119" i="31"/>
  <c r="R119" i="31"/>
  <c r="V84" i="31"/>
  <c r="G99" i="29"/>
  <c r="O99" i="29"/>
  <c r="B123" i="29"/>
  <c r="K123" i="29"/>
  <c r="T123" i="29"/>
  <c r="H119" i="30"/>
  <c r="J120" i="30"/>
  <c r="D122" i="30"/>
  <c r="F123" i="30"/>
  <c r="V123" i="30"/>
  <c r="K90" i="30"/>
  <c r="V105" i="30"/>
  <c r="T122" i="30"/>
  <c r="C119" i="31"/>
  <c r="C90" i="31"/>
  <c r="K90" i="31"/>
  <c r="K119" i="31"/>
  <c r="S119" i="31"/>
  <c r="E94" i="31"/>
  <c r="E120" i="31"/>
  <c r="S90" i="31"/>
  <c r="E72" i="33"/>
  <c r="U72" i="33"/>
  <c r="H99" i="29"/>
  <c r="P99" i="29"/>
  <c r="L105" i="29"/>
  <c r="C123" i="29"/>
  <c r="I119" i="30"/>
  <c r="E122" i="30"/>
  <c r="B90" i="30"/>
  <c r="L90" i="30"/>
  <c r="J94" i="30"/>
  <c r="M105" i="30"/>
  <c r="F120" i="31"/>
  <c r="N120" i="31"/>
  <c r="V120" i="31"/>
  <c r="P122" i="31"/>
  <c r="J84" i="31"/>
  <c r="I119" i="31"/>
  <c r="I90" i="31"/>
  <c r="Q119" i="31"/>
  <c r="Q90" i="31"/>
  <c r="C120" i="31"/>
  <c r="C94" i="31"/>
  <c r="K120" i="31"/>
  <c r="K94" i="31"/>
  <c r="S120" i="31"/>
  <c r="S94" i="31"/>
  <c r="E122" i="31"/>
  <c r="E99" i="31"/>
  <c r="M122" i="31"/>
  <c r="M99" i="31"/>
  <c r="U122" i="31"/>
  <c r="U99" i="31"/>
  <c r="G123" i="31"/>
  <c r="G105" i="31"/>
  <c r="O123" i="31"/>
  <c r="O105" i="31"/>
  <c r="W123" i="31"/>
  <c r="W105" i="31"/>
  <c r="H84" i="31"/>
  <c r="P84" i="31"/>
  <c r="B90" i="31"/>
  <c r="N94" i="31"/>
  <c r="J123" i="31"/>
  <c r="M60" i="33"/>
  <c r="O63" i="33"/>
  <c r="N80" i="34"/>
  <c r="E78" i="35"/>
  <c r="E57" i="35"/>
  <c r="M78" i="35"/>
  <c r="M57" i="35"/>
  <c r="U78" i="35"/>
  <c r="U57" i="35"/>
  <c r="G79" i="35"/>
  <c r="G60" i="35"/>
  <c r="O79" i="35"/>
  <c r="O60" i="35"/>
  <c r="W79" i="35"/>
  <c r="W60" i="35"/>
  <c r="I63" i="35"/>
  <c r="I80" i="35"/>
  <c r="Q63" i="35"/>
  <c r="Q80" i="35"/>
  <c r="I78" i="35"/>
  <c r="F122" i="31"/>
  <c r="F99" i="31"/>
  <c r="N122" i="31"/>
  <c r="N99" i="31"/>
  <c r="V122" i="31"/>
  <c r="V99" i="31"/>
  <c r="H123" i="31"/>
  <c r="P123" i="31"/>
  <c r="H105" i="31"/>
  <c r="J119" i="31"/>
  <c r="D120" i="31"/>
  <c r="T120" i="31"/>
  <c r="C57" i="33"/>
  <c r="S57" i="33"/>
  <c r="C79" i="33"/>
  <c r="C72" i="33" s="1"/>
  <c r="D60" i="34"/>
  <c r="T60" i="34"/>
  <c r="B78" i="34"/>
  <c r="V80" i="34"/>
  <c r="G122" i="31"/>
  <c r="G99" i="31"/>
  <c r="O122" i="31"/>
  <c r="O99" i="31"/>
  <c r="W122" i="31"/>
  <c r="W99" i="31"/>
  <c r="I123" i="31"/>
  <c r="I105" i="31"/>
  <c r="Q123" i="31"/>
  <c r="Q105" i="31"/>
  <c r="U120" i="31"/>
  <c r="G79" i="33"/>
  <c r="G72" i="33" s="1"/>
  <c r="G60" i="33"/>
  <c r="O79" i="33"/>
  <c r="O72" i="33" s="1"/>
  <c r="O60" i="33"/>
  <c r="W79" i="33"/>
  <c r="W72" i="33" s="1"/>
  <c r="W60" i="33"/>
  <c r="Q63" i="33"/>
  <c r="I72" i="33"/>
  <c r="J78" i="34"/>
  <c r="L119" i="31"/>
  <c r="F51" i="33"/>
  <c r="E57" i="33"/>
  <c r="U57" i="33"/>
  <c r="E60" i="33"/>
  <c r="R78" i="34"/>
  <c r="S79" i="35"/>
  <c r="Q78" i="35"/>
  <c r="C79" i="35"/>
  <c r="K79" i="35"/>
  <c r="E80" i="35"/>
  <c r="M80" i="35"/>
  <c r="U80" i="35"/>
  <c r="D78" i="37"/>
  <c r="D57" i="37"/>
  <c r="L78" i="37"/>
  <c r="L57" i="37"/>
  <c r="T78" i="37"/>
  <c r="T57" i="37"/>
  <c r="F79" i="37"/>
  <c r="F60" i="37"/>
  <c r="N79" i="37"/>
  <c r="N60" i="37"/>
  <c r="V79" i="37"/>
  <c r="V60" i="37"/>
  <c r="H80" i="37"/>
  <c r="H63" i="37"/>
  <c r="P80" i="37"/>
  <c r="P63" i="37"/>
  <c r="L120" i="31"/>
  <c r="L60" i="34"/>
  <c r="G119" i="31"/>
  <c r="O119" i="31"/>
  <c r="W119" i="31"/>
  <c r="I120" i="31"/>
  <c r="I94" i="31"/>
  <c r="Q120" i="31"/>
  <c r="Q94" i="31"/>
  <c r="C122" i="31"/>
  <c r="C99" i="31"/>
  <c r="K122" i="31"/>
  <c r="K99" i="31"/>
  <c r="S122" i="31"/>
  <c r="S99" i="31"/>
  <c r="E123" i="31"/>
  <c r="M123" i="31"/>
  <c r="U123" i="31"/>
  <c r="M120" i="31"/>
  <c r="I57" i="33"/>
  <c r="I78" i="34"/>
  <c r="Q57" i="33"/>
  <c r="Q78" i="34"/>
  <c r="E63" i="33"/>
  <c r="E80" i="34"/>
  <c r="M63" i="33"/>
  <c r="M80" i="34"/>
  <c r="U63" i="33"/>
  <c r="U80" i="34"/>
  <c r="E51" i="33"/>
  <c r="M51" i="33"/>
  <c r="U51" i="33"/>
  <c r="I63" i="33"/>
  <c r="Q78" i="33"/>
  <c r="Q72" i="33" s="1"/>
  <c r="D78" i="34"/>
  <c r="D57" i="34"/>
  <c r="L78" i="34"/>
  <c r="L57" i="34"/>
  <c r="T78" i="34"/>
  <c r="T57" i="34"/>
  <c r="F79" i="34"/>
  <c r="F60" i="34"/>
  <c r="N79" i="34"/>
  <c r="N60" i="34"/>
  <c r="V79" i="34"/>
  <c r="V60" i="34"/>
  <c r="H80" i="34"/>
  <c r="H63" i="34"/>
  <c r="P80" i="34"/>
  <c r="P63" i="34"/>
  <c r="H119" i="31"/>
  <c r="P119" i="31"/>
  <c r="B120" i="31"/>
  <c r="J120" i="31"/>
  <c r="R120" i="31"/>
  <c r="E105" i="31"/>
  <c r="U105" i="31"/>
  <c r="D119" i="31"/>
  <c r="T119" i="31"/>
  <c r="B57" i="33"/>
  <c r="B78" i="33"/>
  <c r="B72" i="33" s="1"/>
  <c r="J57" i="33"/>
  <c r="J78" i="33"/>
  <c r="J72" i="33" s="1"/>
  <c r="R57" i="33"/>
  <c r="R78" i="33"/>
  <c r="R72" i="33" s="1"/>
  <c r="D79" i="33"/>
  <c r="D72" i="33" s="1"/>
  <c r="D60" i="33"/>
  <c r="L79" i="33"/>
  <c r="L72" i="33" s="1"/>
  <c r="L60" i="33"/>
  <c r="T79" i="33"/>
  <c r="T60" i="33"/>
  <c r="F63" i="33"/>
  <c r="F80" i="33"/>
  <c r="F72" i="33" s="1"/>
  <c r="N63" i="33"/>
  <c r="N80" i="33"/>
  <c r="N72" i="33" s="1"/>
  <c r="V63" i="33"/>
  <c r="V80" i="33"/>
  <c r="V72" i="33" s="1"/>
  <c r="M57" i="33"/>
  <c r="K60" i="33"/>
  <c r="H72" i="33"/>
  <c r="P72" i="33"/>
  <c r="S79" i="33"/>
  <c r="S72" i="33" s="1"/>
  <c r="E78" i="34"/>
  <c r="M78" i="34"/>
  <c r="U78" i="34"/>
  <c r="G79" i="34"/>
  <c r="O79" i="34"/>
  <c r="W79" i="34"/>
  <c r="I80" i="34"/>
  <c r="Q80" i="34"/>
  <c r="D51" i="34"/>
  <c r="L51" i="34"/>
  <c r="T51" i="34"/>
  <c r="F80" i="34"/>
  <c r="G51" i="35"/>
  <c r="O51" i="35"/>
  <c r="W51" i="35"/>
  <c r="H78" i="34"/>
  <c r="P78" i="34"/>
  <c r="D80" i="34"/>
  <c r="L80" i="34"/>
  <c r="T80" i="34"/>
  <c r="C78" i="35"/>
  <c r="K78" i="35"/>
  <c r="S78" i="35"/>
  <c r="E79" i="35"/>
  <c r="E60" i="35"/>
  <c r="M79" i="35"/>
  <c r="M60" i="35"/>
  <c r="U79" i="35"/>
  <c r="U60" i="35"/>
  <c r="G80" i="35"/>
  <c r="O80" i="35"/>
  <c r="W80" i="35"/>
  <c r="F60" i="35"/>
  <c r="F78" i="35"/>
  <c r="P80" i="35"/>
  <c r="N57" i="35"/>
  <c r="V57" i="35"/>
  <c r="Q60" i="35"/>
  <c r="V63" i="35"/>
  <c r="R78" i="35"/>
  <c r="F80" i="35"/>
  <c r="C78" i="37"/>
  <c r="C72" i="37" s="1"/>
  <c r="C57" i="37"/>
  <c r="K78" i="37"/>
  <c r="K72" i="37" s="1"/>
  <c r="K57" i="37"/>
  <c r="S78" i="37"/>
  <c r="S72" i="37" s="1"/>
  <c r="S57" i="37"/>
  <c r="E79" i="37"/>
  <c r="E72" i="37" s="1"/>
  <c r="E60" i="37"/>
  <c r="M79" i="37"/>
  <c r="M72" i="37" s="1"/>
  <c r="M60" i="37"/>
  <c r="U79" i="37"/>
  <c r="U72" i="37" s="1"/>
  <c r="U60" i="37"/>
  <c r="G80" i="37"/>
  <c r="G72" i="37" s="1"/>
  <c r="G63" i="37"/>
  <c r="O80" i="37"/>
  <c r="O72" i="37" s="1"/>
  <c r="O63" i="37"/>
  <c r="W80" i="37"/>
  <c r="W72" i="37" s="1"/>
  <c r="W63" i="37"/>
  <c r="I72" i="37"/>
  <c r="Q72" i="37"/>
  <c r="D51" i="38"/>
  <c r="L51" i="38"/>
  <c r="T51" i="38"/>
  <c r="C78" i="39"/>
  <c r="U79" i="39"/>
  <c r="F57" i="33"/>
  <c r="N57" i="33"/>
  <c r="V57" i="33"/>
  <c r="B63" i="33"/>
  <c r="J63" i="33"/>
  <c r="R63" i="33"/>
  <c r="G57" i="34"/>
  <c r="O57" i="34"/>
  <c r="W57" i="34"/>
  <c r="E60" i="34"/>
  <c r="M60" i="34"/>
  <c r="U60" i="34"/>
  <c r="C63" i="34"/>
  <c r="K63" i="34"/>
  <c r="S63" i="34"/>
  <c r="C78" i="34"/>
  <c r="K78" i="34"/>
  <c r="S78" i="34"/>
  <c r="G80" i="34"/>
  <c r="O80" i="34"/>
  <c r="W80" i="34"/>
  <c r="I60" i="35"/>
  <c r="T60" i="35"/>
  <c r="N63" i="35"/>
  <c r="J78" i="35"/>
  <c r="S80" i="35"/>
  <c r="C51" i="37"/>
  <c r="K51" i="37"/>
  <c r="S51" i="37"/>
  <c r="F51" i="38"/>
  <c r="N51" i="38"/>
  <c r="V51" i="38"/>
  <c r="H51" i="38"/>
  <c r="P51" i="38"/>
  <c r="C77" i="46"/>
  <c r="C60" i="46"/>
  <c r="K77" i="46"/>
  <c r="K60" i="46"/>
  <c r="S77" i="46"/>
  <c r="S60" i="46"/>
  <c r="V60" i="35"/>
  <c r="O63" i="35"/>
  <c r="L78" i="35"/>
  <c r="F72" i="37"/>
  <c r="N72" i="37"/>
  <c r="V72" i="37"/>
  <c r="D72" i="37"/>
  <c r="T72" i="37"/>
  <c r="H78" i="35"/>
  <c r="P78" i="35"/>
  <c r="B79" i="35"/>
  <c r="B60" i="35"/>
  <c r="J79" i="35"/>
  <c r="J60" i="35"/>
  <c r="R79" i="35"/>
  <c r="R60" i="35"/>
  <c r="D80" i="35"/>
  <c r="L80" i="35"/>
  <c r="T80" i="35"/>
  <c r="B57" i="35"/>
  <c r="L60" i="35"/>
  <c r="W78" i="35"/>
  <c r="K80" i="35"/>
  <c r="E51" i="37"/>
  <c r="M51" i="37"/>
  <c r="U51" i="37"/>
  <c r="G51" i="37"/>
  <c r="O51" i="37"/>
  <c r="W51" i="37"/>
  <c r="H60" i="34"/>
  <c r="P60" i="34"/>
  <c r="C57" i="35"/>
  <c r="K57" i="35"/>
  <c r="S57" i="35"/>
  <c r="C60" i="35"/>
  <c r="N60" i="35"/>
  <c r="G63" i="35"/>
  <c r="D78" i="35"/>
  <c r="H57" i="37"/>
  <c r="H78" i="37"/>
  <c r="P57" i="37"/>
  <c r="P78" i="37"/>
  <c r="B79" i="37"/>
  <c r="B72" i="37" s="1"/>
  <c r="B60" i="37"/>
  <c r="J79" i="37"/>
  <c r="J72" i="37" s="1"/>
  <c r="J60" i="37"/>
  <c r="R79" i="37"/>
  <c r="R72" i="37" s="1"/>
  <c r="R60" i="37"/>
  <c r="D63" i="37"/>
  <c r="D80" i="37"/>
  <c r="L63" i="37"/>
  <c r="L80" i="37"/>
  <c r="L72" i="37" s="1"/>
  <c r="T63" i="37"/>
  <c r="T80" i="37"/>
  <c r="D78" i="38"/>
  <c r="D57" i="38"/>
  <c r="L78" i="38"/>
  <c r="L57" i="38"/>
  <c r="T78" i="38"/>
  <c r="T57" i="38"/>
  <c r="F79" i="38"/>
  <c r="F60" i="38"/>
  <c r="N60" i="38"/>
  <c r="N79" i="38"/>
  <c r="V60" i="38"/>
  <c r="V79" i="38"/>
  <c r="H80" i="38"/>
  <c r="H63" i="38"/>
  <c r="P80" i="38"/>
  <c r="P63" i="38"/>
  <c r="H60" i="33"/>
  <c r="P60" i="33"/>
  <c r="I60" i="34"/>
  <c r="Q60" i="34"/>
  <c r="D60" i="35"/>
  <c r="T63" i="35"/>
  <c r="C80" i="35"/>
  <c r="J60" i="38"/>
  <c r="R60" i="38"/>
  <c r="J78" i="38"/>
  <c r="U78" i="38"/>
  <c r="I80" i="38"/>
  <c r="D57" i="39"/>
  <c r="D78" i="39"/>
  <c r="L57" i="39"/>
  <c r="L78" i="39"/>
  <c r="T57" i="39"/>
  <c r="T78" i="39"/>
  <c r="F79" i="39"/>
  <c r="F60" i="39"/>
  <c r="N79" i="39"/>
  <c r="N60" i="39"/>
  <c r="V79" i="39"/>
  <c r="V60" i="39"/>
  <c r="H63" i="39"/>
  <c r="H80" i="39"/>
  <c r="P63" i="39"/>
  <c r="P80" i="39"/>
  <c r="D51" i="39"/>
  <c r="L51" i="39"/>
  <c r="T51" i="39"/>
  <c r="K78" i="39"/>
  <c r="E77" i="45"/>
  <c r="E69" i="45" s="1"/>
  <c r="C78" i="38"/>
  <c r="K78" i="38"/>
  <c r="S78" i="38"/>
  <c r="E79" i="38"/>
  <c r="M79" i="38"/>
  <c r="U79" i="38"/>
  <c r="G80" i="38"/>
  <c r="O80" i="38"/>
  <c r="W80" i="38"/>
  <c r="E57" i="38"/>
  <c r="C60" i="38"/>
  <c r="K60" i="38"/>
  <c r="S60" i="38"/>
  <c r="Q63" i="38"/>
  <c r="U80" i="38"/>
  <c r="E78" i="39"/>
  <c r="M78" i="39"/>
  <c r="U78" i="39"/>
  <c r="G79" i="39"/>
  <c r="G60" i="39"/>
  <c r="O79" i="39"/>
  <c r="O60" i="39"/>
  <c r="W79" i="39"/>
  <c r="W60" i="39"/>
  <c r="I80" i="39"/>
  <c r="I63" i="39"/>
  <c r="Q80" i="39"/>
  <c r="Q63" i="39"/>
  <c r="E51" i="39"/>
  <c r="M51" i="39"/>
  <c r="U51" i="39"/>
  <c r="S78" i="39"/>
  <c r="M77" i="45"/>
  <c r="M69" i="45" s="1"/>
  <c r="M60" i="45"/>
  <c r="U77" i="45"/>
  <c r="U69" i="45" s="1"/>
  <c r="U60" i="45"/>
  <c r="I52" i="45"/>
  <c r="Q52" i="45"/>
  <c r="C52" i="45"/>
  <c r="K52" i="45"/>
  <c r="S52" i="45"/>
  <c r="B52" i="46"/>
  <c r="M80" i="38"/>
  <c r="G78" i="39"/>
  <c r="O78" i="39"/>
  <c r="W78" i="39"/>
  <c r="I79" i="39"/>
  <c r="Q79" i="39"/>
  <c r="C80" i="39"/>
  <c r="K80" i="39"/>
  <c r="S80" i="39"/>
  <c r="M79" i="39"/>
  <c r="B72" i="41"/>
  <c r="B90" i="41"/>
  <c r="B81" i="41" s="1"/>
  <c r="J72" i="41"/>
  <c r="J90" i="41"/>
  <c r="J81" i="41" s="1"/>
  <c r="R72" i="41"/>
  <c r="R90" i="41"/>
  <c r="R81" i="41" s="1"/>
  <c r="F63" i="41"/>
  <c r="N63" i="41"/>
  <c r="V63" i="41"/>
  <c r="H63" i="41"/>
  <c r="P63" i="41"/>
  <c r="I69" i="45"/>
  <c r="Q69" i="45"/>
  <c r="O79" i="38"/>
  <c r="N80" i="38"/>
  <c r="H78" i="39"/>
  <c r="H57" i="39"/>
  <c r="P78" i="39"/>
  <c r="P57" i="39"/>
  <c r="B79" i="39"/>
  <c r="B60" i="39"/>
  <c r="J79" i="39"/>
  <c r="J60" i="39"/>
  <c r="R79" i="39"/>
  <c r="R60" i="39"/>
  <c r="D80" i="39"/>
  <c r="D63" i="39"/>
  <c r="L80" i="39"/>
  <c r="L63" i="39"/>
  <c r="T80" i="39"/>
  <c r="T63" i="39"/>
  <c r="G72" i="42"/>
  <c r="G90" i="42"/>
  <c r="O72" i="42"/>
  <c r="O90" i="42"/>
  <c r="W72" i="42"/>
  <c r="W90" i="42"/>
  <c r="E52" i="46"/>
  <c r="M52" i="46"/>
  <c r="G78" i="38"/>
  <c r="O78" i="38"/>
  <c r="W78" i="38"/>
  <c r="I79" i="38"/>
  <c r="Q79" i="38"/>
  <c r="C80" i="38"/>
  <c r="K80" i="38"/>
  <c r="S80" i="38"/>
  <c r="I57" i="38"/>
  <c r="Q57" i="38"/>
  <c r="G60" i="38"/>
  <c r="E63" i="38"/>
  <c r="P79" i="38"/>
  <c r="I57" i="39"/>
  <c r="I78" i="39"/>
  <c r="Q57" i="39"/>
  <c r="Q78" i="39"/>
  <c r="C79" i="39"/>
  <c r="C60" i="39"/>
  <c r="K79" i="39"/>
  <c r="K60" i="39"/>
  <c r="S79" i="39"/>
  <c r="S60" i="39"/>
  <c r="E63" i="39"/>
  <c r="E80" i="39"/>
  <c r="M63" i="39"/>
  <c r="M80" i="39"/>
  <c r="U63" i="39"/>
  <c r="U80" i="39"/>
  <c r="C57" i="39"/>
  <c r="G80" i="39"/>
  <c r="B90" i="43"/>
  <c r="J90" i="43"/>
  <c r="R90" i="43"/>
  <c r="E52" i="45"/>
  <c r="M52" i="45"/>
  <c r="U52" i="45"/>
  <c r="G60" i="37"/>
  <c r="O60" i="37"/>
  <c r="W60" i="37"/>
  <c r="R57" i="38"/>
  <c r="H60" i="38"/>
  <c r="F63" i="38"/>
  <c r="B78" i="39"/>
  <c r="J78" i="39"/>
  <c r="R78" i="39"/>
  <c r="D79" i="39"/>
  <c r="L79" i="39"/>
  <c r="T79" i="39"/>
  <c r="F80" i="39"/>
  <c r="N80" i="39"/>
  <c r="V80" i="39"/>
  <c r="E57" i="39"/>
  <c r="U57" i="39"/>
  <c r="O80" i="39"/>
  <c r="B63" i="43"/>
  <c r="J63" i="43"/>
  <c r="R63" i="43"/>
  <c r="B69" i="45"/>
  <c r="J69" i="45"/>
  <c r="V69" i="45"/>
  <c r="G52" i="46"/>
  <c r="O52" i="46"/>
  <c r="W52" i="46"/>
  <c r="C52" i="46"/>
  <c r="S52" i="46"/>
  <c r="W80" i="39"/>
  <c r="B63" i="41"/>
  <c r="J63" i="41"/>
  <c r="R63" i="41"/>
  <c r="F81" i="41"/>
  <c r="N81" i="41"/>
  <c r="V81" i="41"/>
  <c r="B90" i="42"/>
  <c r="J90" i="42"/>
  <c r="R90" i="42"/>
  <c r="G63" i="42"/>
  <c r="O63" i="42"/>
  <c r="W63" i="42"/>
  <c r="D72" i="43"/>
  <c r="D90" i="43"/>
  <c r="L72" i="43"/>
  <c r="L90" i="43"/>
  <c r="T72" i="43"/>
  <c r="T90" i="43"/>
  <c r="H52" i="46"/>
  <c r="J52" i="46"/>
  <c r="R52" i="46"/>
  <c r="C77" i="45"/>
  <c r="C69" i="45" s="1"/>
  <c r="L77" i="45"/>
  <c r="L69" i="45" s="1"/>
  <c r="I77" i="46"/>
  <c r="I60" i="46"/>
  <c r="Q77" i="46"/>
  <c r="Q60" i="46"/>
  <c r="T77" i="46"/>
  <c r="I77" i="47"/>
  <c r="Q77" i="47"/>
  <c r="C52" i="47"/>
  <c r="K52" i="47"/>
  <c r="S52" i="47"/>
  <c r="F96" i="49"/>
  <c r="N96" i="49"/>
  <c r="V96" i="49"/>
  <c r="F57" i="39"/>
  <c r="N57" i="39"/>
  <c r="V57" i="39"/>
  <c r="B63" i="39"/>
  <c r="J63" i="39"/>
  <c r="R63" i="39"/>
  <c r="E72" i="41"/>
  <c r="M72" i="41"/>
  <c r="U72" i="41"/>
  <c r="C90" i="41"/>
  <c r="C81" i="41" s="1"/>
  <c r="K90" i="41"/>
  <c r="K81" i="41" s="1"/>
  <c r="S90" i="41"/>
  <c r="S81" i="41" s="1"/>
  <c r="B72" i="42"/>
  <c r="J72" i="42"/>
  <c r="R72" i="42"/>
  <c r="H90" i="42"/>
  <c r="P90" i="42"/>
  <c r="G72" i="43"/>
  <c r="O72" i="43"/>
  <c r="W72" i="43"/>
  <c r="E90" i="43"/>
  <c r="M90" i="43"/>
  <c r="U90" i="43"/>
  <c r="F60" i="45"/>
  <c r="V60" i="45"/>
  <c r="D77" i="45"/>
  <c r="D69" i="45" s="1"/>
  <c r="B77" i="46"/>
  <c r="W77" i="46"/>
  <c r="B77" i="47"/>
  <c r="B60" i="47"/>
  <c r="J77" i="47"/>
  <c r="J60" i="47"/>
  <c r="R77" i="47"/>
  <c r="R60" i="47"/>
  <c r="G96" i="49"/>
  <c r="O96" i="49"/>
  <c r="W96" i="49"/>
  <c r="G72" i="41"/>
  <c r="O72" i="41"/>
  <c r="W72" i="41"/>
  <c r="D72" i="42"/>
  <c r="L72" i="42"/>
  <c r="T72" i="42"/>
  <c r="H60" i="45"/>
  <c r="P60" i="45"/>
  <c r="P77" i="45"/>
  <c r="P69" i="45" s="1"/>
  <c r="G77" i="46"/>
  <c r="D77" i="47"/>
  <c r="L77" i="47"/>
  <c r="T77" i="47"/>
  <c r="H72" i="41"/>
  <c r="P72" i="41"/>
  <c r="E72" i="42"/>
  <c r="M72" i="42"/>
  <c r="U72" i="42"/>
  <c r="B72" i="43"/>
  <c r="J72" i="43"/>
  <c r="R72" i="43"/>
  <c r="I60" i="45"/>
  <c r="Q60" i="45"/>
  <c r="H77" i="45"/>
  <c r="H69" i="45" s="1"/>
  <c r="E77" i="46"/>
  <c r="M77" i="46"/>
  <c r="U77" i="46"/>
  <c r="E60" i="46"/>
  <c r="J77" i="46"/>
  <c r="E77" i="47"/>
  <c r="H60" i="39"/>
  <c r="P60" i="39"/>
  <c r="R77" i="45"/>
  <c r="R69" i="45" s="1"/>
  <c r="F77" i="46"/>
  <c r="N77" i="46"/>
  <c r="V77" i="46"/>
  <c r="F60" i="46"/>
  <c r="L77" i="46"/>
  <c r="M77" i="47"/>
  <c r="I60" i="39"/>
  <c r="S77" i="45"/>
  <c r="S69" i="45" s="1"/>
  <c r="O77" i="46"/>
  <c r="G77" i="47"/>
  <c r="O77" i="47"/>
  <c r="W77" i="47"/>
  <c r="U77" i="47"/>
  <c r="D96" i="49"/>
  <c r="L96" i="49"/>
  <c r="T96" i="49"/>
  <c r="T60" i="45"/>
  <c r="K77" i="45"/>
  <c r="K69" i="45" s="1"/>
  <c r="H77" i="46"/>
  <c r="P77" i="46"/>
  <c r="I52" i="46"/>
  <c r="Q52" i="46"/>
  <c r="H60" i="46"/>
  <c r="E96" i="49"/>
  <c r="M96" i="49"/>
  <c r="U96" i="49"/>
  <c r="D83" i="49"/>
  <c r="L83" i="49"/>
  <c r="T83" i="49"/>
  <c r="H104" i="49"/>
  <c r="H96" i="49" s="1"/>
  <c r="P104" i="49"/>
  <c r="P96" i="49" s="1"/>
  <c r="B105" i="49"/>
  <c r="B96" i="49" s="1"/>
  <c r="J105" i="49"/>
  <c r="J96" i="49" s="1"/>
  <c r="R105" i="49"/>
  <c r="R96" i="49" s="1"/>
  <c r="C80" i="50"/>
  <c r="K80" i="50"/>
  <c r="S80" i="50"/>
  <c r="I83" i="50"/>
  <c r="Q83" i="50"/>
  <c r="E104" i="50"/>
  <c r="M104" i="50"/>
  <c r="U104" i="50"/>
  <c r="G105" i="50"/>
  <c r="O105" i="50"/>
  <c r="W105" i="50"/>
  <c r="H80" i="51"/>
  <c r="P80" i="51"/>
  <c r="F83" i="51"/>
  <c r="N83" i="51"/>
  <c r="V83" i="51"/>
  <c r="B104" i="51"/>
  <c r="J104" i="51"/>
  <c r="R104" i="51"/>
  <c r="D105" i="51"/>
  <c r="L105" i="51"/>
  <c r="T105" i="51"/>
  <c r="G80" i="49"/>
  <c r="O80" i="49"/>
  <c r="W80" i="49"/>
  <c r="E83" i="49"/>
  <c r="M83" i="49"/>
  <c r="U83" i="49"/>
  <c r="E87" i="49"/>
  <c r="M87" i="49"/>
  <c r="U87" i="49"/>
  <c r="I104" i="49"/>
  <c r="I96" i="49" s="1"/>
  <c r="Q104" i="49"/>
  <c r="Q96" i="49" s="1"/>
  <c r="C105" i="49"/>
  <c r="K105" i="49"/>
  <c r="S105" i="49"/>
  <c r="D80" i="50"/>
  <c r="L80" i="50"/>
  <c r="T80" i="50"/>
  <c r="B83" i="50"/>
  <c r="J83" i="50"/>
  <c r="R83" i="50"/>
  <c r="B87" i="50"/>
  <c r="J87" i="50"/>
  <c r="R87" i="50"/>
  <c r="F104" i="50"/>
  <c r="N104" i="50"/>
  <c r="V104" i="50"/>
  <c r="H105" i="50"/>
  <c r="P105" i="50"/>
  <c r="I80" i="51"/>
  <c r="Q80" i="51"/>
  <c r="G83" i="51"/>
  <c r="O83" i="51"/>
  <c r="W83" i="51"/>
  <c r="G87" i="51"/>
  <c r="O87" i="51"/>
  <c r="W87" i="51"/>
  <c r="C104" i="51"/>
  <c r="K104" i="51"/>
  <c r="S104" i="51"/>
  <c r="E105" i="51"/>
  <c r="M105" i="51"/>
  <c r="U105" i="51"/>
  <c r="F83" i="49"/>
  <c r="N83" i="49"/>
  <c r="V83" i="49"/>
  <c r="C83" i="50"/>
  <c r="K83" i="50"/>
  <c r="S83" i="50"/>
  <c r="H83" i="51"/>
  <c r="P83" i="51"/>
  <c r="B103" i="51"/>
  <c r="J103" i="51"/>
  <c r="R103" i="51"/>
  <c r="D104" i="51"/>
  <c r="L104" i="51"/>
  <c r="T104" i="51"/>
  <c r="F105" i="51"/>
  <c r="N105" i="51"/>
  <c r="V105" i="51"/>
  <c r="F77" i="47"/>
  <c r="N77" i="47"/>
  <c r="V77" i="47"/>
  <c r="I80" i="49"/>
  <c r="Q80" i="49"/>
  <c r="G83" i="49"/>
  <c r="O83" i="49"/>
  <c r="W83" i="49"/>
  <c r="G87" i="49"/>
  <c r="O87" i="49"/>
  <c r="W87" i="49"/>
  <c r="C104" i="49"/>
  <c r="C96" i="49" s="1"/>
  <c r="K104" i="49"/>
  <c r="S104" i="49"/>
  <c r="S96" i="49" s="1"/>
  <c r="F80" i="50"/>
  <c r="N80" i="50"/>
  <c r="V80" i="50"/>
  <c r="D83" i="50"/>
  <c r="L83" i="50"/>
  <c r="T83" i="50"/>
  <c r="D87" i="50"/>
  <c r="L87" i="50"/>
  <c r="T87" i="50"/>
  <c r="H104" i="50"/>
  <c r="P104" i="50"/>
  <c r="C80" i="51"/>
  <c r="K80" i="51"/>
  <c r="S80" i="51"/>
  <c r="I83" i="51"/>
  <c r="Q83" i="51"/>
  <c r="I87" i="51"/>
  <c r="Q87" i="51"/>
  <c r="E104" i="51"/>
  <c r="M104" i="51"/>
  <c r="U104" i="51"/>
  <c r="B80" i="49"/>
  <c r="J80" i="49"/>
  <c r="R80" i="49"/>
  <c r="H87" i="49"/>
  <c r="P87" i="49"/>
  <c r="G80" i="50"/>
  <c r="O80" i="50"/>
  <c r="W80" i="50"/>
  <c r="E87" i="50"/>
  <c r="M87" i="50"/>
  <c r="U87" i="50"/>
  <c r="D80" i="51"/>
  <c r="L80" i="51"/>
  <c r="T80" i="51"/>
  <c r="B87" i="51"/>
  <c r="J87" i="51"/>
  <c r="R87" i="51"/>
  <c r="D80" i="49"/>
  <c r="L80" i="49"/>
  <c r="T80" i="49"/>
  <c r="I80" i="50"/>
  <c r="Q80" i="50"/>
  <c r="F80" i="51"/>
  <c r="N80" i="51"/>
  <c r="V80" i="51"/>
  <c r="E80" i="49"/>
  <c r="M80" i="49"/>
  <c r="U80" i="49"/>
  <c r="B80" i="50"/>
  <c r="J80" i="50"/>
  <c r="R80" i="50"/>
  <c r="G80" i="51"/>
  <c r="O80" i="51"/>
  <c r="W80" i="51"/>
  <c r="K96" i="49" l="1"/>
  <c r="P72" i="37"/>
  <c r="H72" i="37"/>
  <c r="T72" i="33"/>
  <c r="W113" i="29"/>
  <c r="B113" i="29"/>
  <c r="L113" i="29"/>
  <c r="S113" i="29"/>
  <c r="N113" i="29"/>
  <c r="D113" i="29"/>
  <c r="F113" i="29"/>
  <c r="U113" i="29"/>
  <c r="P74" i="24"/>
  <c r="P171" i="4" s="1"/>
  <c r="M74" i="24"/>
  <c r="M171" i="4" s="1"/>
  <c r="K146" i="25"/>
  <c r="S146" i="25"/>
  <c r="E146" i="25"/>
  <c r="H74" i="24"/>
  <c r="H171" i="4" s="1"/>
  <c r="H69" i="4"/>
  <c r="H142" i="4" s="1"/>
  <c r="M146" i="25"/>
  <c r="D74" i="24"/>
  <c r="D171" i="4" s="1"/>
  <c r="D69" i="4"/>
  <c r="D142" i="4" s="1"/>
  <c r="G74" i="24"/>
  <c r="G171" i="4" s="1"/>
  <c r="G69" i="4"/>
  <c r="G142" i="4" s="1"/>
  <c r="C146" i="25"/>
  <c r="O74" i="24"/>
  <c r="O171" i="4" s="1"/>
  <c r="O69" i="4"/>
  <c r="O142" i="4" s="1"/>
  <c r="C175" i="23"/>
  <c r="C62" i="20"/>
  <c r="I179" i="23"/>
  <c r="I62" i="20"/>
  <c r="U165" i="23"/>
  <c r="W171" i="23"/>
  <c r="D175" i="23"/>
  <c r="J194" i="23"/>
  <c r="V158" i="23"/>
  <c r="V61" i="20"/>
  <c r="V154" i="23"/>
  <c r="V146" i="23" s="1"/>
  <c r="V157" i="23"/>
  <c r="J175" i="23"/>
  <c r="E132" i="23"/>
  <c r="N158" i="23"/>
  <c r="N163" i="23"/>
  <c r="N61" i="20"/>
  <c r="N153" i="23"/>
  <c r="I176" i="23"/>
  <c r="D205" i="23"/>
  <c r="K161" i="23"/>
  <c r="K61" i="20"/>
  <c r="B146" i="23"/>
  <c r="V160" i="23"/>
  <c r="F151" i="23"/>
  <c r="F61" i="20"/>
  <c r="R140" i="23"/>
  <c r="R141" i="23"/>
  <c r="R60" i="20"/>
  <c r="R57" i="20"/>
  <c r="R56" i="20" s="1"/>
  <c r="T175" i="23"/>
  <c r="C170" i="23"/>
  <c r="F160" i="23"/>
  <c r="I172" i="23"/>
  <c r="N157" i="23"/>
  <c r="S79" i="20"/>
  <c r="S170" i="4" s="1"/>
  <c r="S115" i="4"/>
  <c r="B151" i="23"/>
  <c r="B61" i="20"/>
  <c r="N160" i="23"/>
  <c r="N143" i="23"/>
  <c r="N144" i="23"/>
  <c r="N132" i="23" s="1"/>
  <c r="N60" i="20"/>
  <c r="M132" i="23"/>
  <c r="V161" i="23"/>
  <c r="R146" i="23"/>
  <c r="R78" i="20"/>
  <c r="R169" i="4" s="1"/>
  <c r="K157" i="23"/>
  <c r="N154" i="23"/>
  <c r="W132" i="23"/>
  <c r="U153" i="23"/>
  <c r="J144" i="23"/>
  <c r="J132" i="23" s="1"/>
  <c r="J60" i="20"/>
  <c r="I170" i="23"/>
  <c r="K165" i="23"/>
  <c r="S146" i="23"/>
  <c r="C179" i="23"/>
  <c r="O132" i="23"/>
  <c r="R137" i="23"/>
  <c r="M157" i="23"/>
  <c r="F140" i="23"/>
  <c r="F60" i="20"/>
  <c r="V132" i="23"/>
  <c r="I171" i="23"/>
  <c r="U205" i="23"/>
  <c r="E153" i="23"/>
  <c r="K151" i="23"/>
  <c r="G132" i="23"/>
  <c r="I175" i="23"/>
  <c r="O77" i="20"/>
  <c r="O168" i="4" s="1"/>
  <c r="E77" i="20"/>
  <c r="E168" i="4" s="1"/>
  <c r="S78" i="20"/>
  <c r="S169" i="4" s="1"/>
  <c r="B139" i="23"/>
  <c r="B60" i="20"/>
  <c r="B57" i="20"/>
  <c r="B56" i="20" s="1"/>
  <c r="N146" i="23"/>
  <c r="C172" i="23"/>
  <c r="R144" i="23"/>
  <c r="B132" i="23"/>
  <c r="W205" i="23"/>
  <c r="E205" i="23"/>
  <c r="H194" i="21"/>
  <c r="D205" i="21"/>
  <c r="H205" i="21"/>
  <c r="F205" i="21"/>
  <c r="U205" i="21"/>
  <c r="E205" i="21"/>
  <c r="Q205" i="21"/>
  <c r="I205" i="21"/>
  <c r="C194" i="21"/>
  <c r="M5" i="7"/>
  <c r="M55" i="7" s="1"/>
  <c r="S194" i="21"/>
  <c r="M205" i="21"/>
  <c r="B194" i="21"/>
  <c r="I194" i="21"/>
  <c r="B205" i="23"/>
  <c r="V194" i="21"/>
  <c r="N205" i="23"/>
  <c r="N194" i="21"/>
  <c r="R194" i="21"/>
  <c r="Q194" i="21"/>
  <c r="M194" i="23"/>
  <c r="L178" i="19"/>
  <c r="K160" i="19"/>
  <c r="U81" i="16"/>
  <c r="U77" i="16"/>
  <c r="U76" i="16" s="1"/>
  <c r="C80" i="16"/>
  <c r="C77" i="16"/>
  <c r="C76" i="16" s="1"/>
  <c r="U192" i="19"/>
  <c r="U178" i="19" s="1"/>
  <c r="M178" i="19"/>
  <c r="T190" i="19"/>
  <c r="U184" i="19"/>
  <c r="U190" i="19"/>
  <c r="T77" i="16"/>
  <c r="T76" i="16" s="1"/>
  <c r="L160" i="19"/>
  <c r="T81" i="16"/>
  <c r="O79" i="16"/>
  <c r="O108" i="4" s="1"/>
  <c r="O109" i="4"/>
  <c r="K178" i="19"/>
  <c r="T192" i="19"/>
  <c r="C217" i="19"/>
  <c r="T184" i="19"/>
  <c r="T188" i="19"/>
  <c r="M160" i="19"/>
  <c r="T185" i="19"/>
  <c r="S160" i="19"/>
  <c r="T229" i="19"/>
  <c r="C171" i="19"/>
  <c r="T183" i="19"/>
  <c r="T178" i="19" s="1"/>
  <c r="T187" i="19"/>
  <c r="T165" i="18"/>
  <c r="T97" i="16"/>
  <c r="T95" i="16" s="1"/>
  <c r="R166" i="18"/>
  <c r="D168" i="18"/>
  <c r="T173" i="18"/>
  <c r="R164" i="18"/>
  <c r="T162" i="18"/>
  <c r="R168" i="18"/>
  <c r="D163" i="18"/>
  <c r="T170" i="18"/>
  <c r="W97" i="16"/>
  <c r="W95" i="16" s="1"/>
  <c r="R172" i="18"/>
  <c r="D167" i="18"/>
  <c r="T174" i="18"/>
  <c r="R97" i="16"/>
  <c r="R95" i="16" s="1"/>
  <c r="T168" i="18"/>
  <c r="R171" i="18"/>
  <c r="R165" i="18"/>
  <c r="L173" i="18"/>
  <c r="I172" i="18"/>
  <c r="I160" i="18" s="1"/>
  <c r="L162" i="18"/>
  <c r="T172" i="18"/>
  <c r="L170" i="18"/>
  <c r="L160" i="18" s="1"/>
  <c r="T163" i="18"/>
  <c r="T160" i="18" s="1"/>
  <c r="T167" i="18"/>
  <c r="T164" i="18"/>
  <c r="W174" i="18"/>
  <c r="W160" i="18" s="1"/>
  <c r="R167" i="18"/>
  <c r="R160" i="18" s="1"/>
  <c r="I175" i="18"/>
  <c r="G172" i="18"/>
  <c r="G97" i="16"/>
  <c r="G95" i="16" s="1"/>
  <c r="H161" i="17"/>
  <c r="H160" i="17" s="1"/>
  <c r="H175" i="17"/>
  <c r="H165" i="17"/>
  <c r="S166" i="18"/>
  <c r="D161" i="18"/>
  <c r="D97" i="16"/>
  <c r="D95" i="16" s="1"/>
  <c r="D169" i="18"/>
  <c r="H172" i="17"/>
  <c r="Q171" i="17"/>
  <c r="W169" i="17"/>
  <c r="W165" i="17"/>
  <c r="V166" i="17"/>
  <c r="V53" i="16"/>
  <c r="V172" i="17"/>
  <c r="V168" i="17"/>
  <c r="V164" i="17"/>
  <c r="V160" i="17" s="1"/>
  <c r="F160" i="17"/>
  <c r="P229" i="17"/>
  <c r="O172" i="18"/>
  <c r="O160" i="18" s="1"/>
  <c r="O97" i="16"/>
  <c r="O95" i="16" s="1"/>
  <c r="D160" i="18"/>
  <c r="I171" i="17"/>
  <c r="R174" i="17"/>
  <c r="R164" i="17"/>
  <c r="K171" i="17"/>
  <c r="L97" i="16"/>
  <c r="L95" i="16" s="1"/>
  <c r="L169" i="18"/>
  <c r="L161" i="18"/>
  <c r="Q217" i="19"/>
  <c r="G171" i="17"/>
  <c r="G162" i="17"/>
  <c r="K171" i="18"/>
  <c r="G169" i="17"/>
  <c r="H173" i="17"/>
  <c r="G165" i="17"/>
  <c r="H169" i="17"/>
  <c r="G53" i="16"/>
  <c r="G91" i="16" s="1"/>
  <c r="J97" i="16"/>
  <c r="J95" i="16" s="1"/>
  <c r="J172" i="18"/>
  <c r="J168" i="18"/>
  <c r="J164" i="18"/>
  <c r="O169" i="18"/>
  <c r="H171" i="17"/>
  <c r="G167" i="17"/>
  <c r="G160" i="17" s="1"/>
  <c r="W174" i="17"/>
  <c r="N164" i="17"/>
  <c r="N162" i="17"/>
  <c r="N160" i="17" s="1"/>
  <c r="N53" i="16"/>
  <c r="N170" i="17"/>
  <c r="N166" i="17"/>
  <c r="L217" i="19"/>
  <c r="R217" i="18"/>
  <c r="H167" i="17"/>
  <c r="G174" i="17"/>
  <c r="L229" i="17"/>
  <c r="R240" i="17"/>
  <c r="J240" i="17"/>
  <c r="B5" i="7"/>
  <c r="B53" i="7" s="1"/>
  <c r="M204" i="15"/>
  <c r="V171" i="15"/>
  <c r="F171" i="15"/>
  <c r="B171" i="15"/>
  <c r="C204" i="15"/>
  <c r="G171" i="15"/>
  <c r="E98" i="12"/>
  <c r="E159" i="4" s="1"/>
  <c r="R75" i="12"/>
  <c r="R105" i="4"/>
  <c r="M98" i="12"/>
  <c r="M159" i="4" s="1"/>
  <c r="R171" i="15"/>
  <c r="S204" i="15"/>
  <c r="U171" i="15"/>
  <c r="H204" i="15"/>
  <c r="M171" i="15"/>
  <c r="E171" i="15"/>
  <c r="T204" i="15"/>
  <c r="P5" i="7"/>
  <c r="P53" i="7" s="1"/>
  <c r="B3" i="4"/>
  <c r="B128" i="4" s="1"/>
  <c r="B5" i="4"/>
  <c r="U98" i="12"/>
  <c r="U159" i="4" s="1"/>
  <c r="O5" i="7"/>
  <c r="O55" i="7" s="1"/>
  <c r="E63" i="12"/>
  <c r="E55" i="4" s="1"/>
  <c r="E130" i="4" s="1"/>
  <c r="E57" i="4"/>
  <c r="E132" i="4" s="1"/>
  <c r="G5" i="4"/>
  <c r="G3" i="4"/>
  <c r="G128" i="4" s="1"/>
  <c r="T5" i="7"/>
  <c r="T52" i="7" s="1"/>
  <c r="M73" i="12"/>
  <c r="M102" i="4" s="1"/>
  <c r="P63" i="12"/>
  <c r="H63" i="12"/>
  <c r="U132" i="4"/>
  <c r="P86" i="12"/>
  <c r="N132" i="11"/>
  <c r="U117" i="11"/>
  <c r="D107" i="11"/>
  <c r="D55" i="8"/>
  <c r="D52" i="8"/>
  <c r="D51" i="8" s="1"/>
  <c r="D136" i="11"/>
  <c r="D115" i="11"/>
  <c r="E117" i="11"/>
  <c r="N129" i="11"/>
  <c r="N56" i="8"/>
  <c r="N147" i="11"/>
  <c r="G100" i="11"/>
  <c r="D113" i="11"/>
  <c r="K56" i="8"/>
  <c r="K123" i="11"/>
  <c r="N126" i="11"/>
  <c r="Q117" i="11"/>
  <c r="N123" i="11"/>
  <c r="H117" i="11"/>
  <c r="T100" i="11"/>
  <c r="D109" i="11"/>
  <c r="D105" i="11"/>
  <c r="D100" i="11" s="1"/>
  <c r="N122" i="11"/>
  <c r="N117" i="11" s="1"/>
  <c r="T117" i="11"/>
  <c r="K122" i="11"/>
  <c r="K117" i="11" s="1"/>
  <c r="F117" i="11"/>
  <c r="K147" i="11"/>
  <c r="K126" i="11"/>
  <c r="K130" i="11"/>
  <c r="K129" i="11"/>
  <c r="C117" i="11"/>
  <c r="J67" i="8"/>
  <c r="J156" i="4" s="1"/>
  <c r="N125" i="11"/>
  <c r="C67" i="8"/>
  <c r="C156" i="4" s="1"/>
  <c r="N52" i="8"/>
  <c r="N51" i="8" s="1"/>
  <c r="B117" i="11"/>
  <c r="B66" i="8"/>
  <c r="B155" i="4" s="1"/>
  <c r="I100" i="11"/>
  <c r="E100" i="11"/>
  <c r="B54" i="8"/>
  <c r="B99" i="4" s="1"/>
  <c r="W66" i="8"/>
  <c r="W155" i="4" s="1"/>
  <c r="D106" i="11"/>
  <c r="K128" i="11"/>
  <c r="G66" i="8"/>
  <c r="G155" i="4" s="1"/>
  <c r="P117" i="11"/>
  <c r="R100" i="11"/>
  <c r="V66" i="8"/>
  <c r="V155" i="4" s="1"/>
  <c r="Q100" i="11"/>
  <c r="S56" i="8"/>
  <c r="S132" i="11"/>
  <c r="S129" i="11"/>
  <c r="S117" i="11" s="1"/>
  <c r="S125" i="11"/>
  <c r="R117" i="11"/>
  <c r="R147" i="11"/>
  <c r="R56" i="8"/>
  <c r="J54" i="8"/>
  <c r="J99" i="4" s="1"/>
  <c r="Q59" i="8"/>
  <c r="S52" i="4"/>
  <c r="S129" i="4" s="1"/>
  <c r="S59" i="8"/>
  <c r="W5" i="7"/>
  <c r="W52" i="7" s="1"/>
  <c r="C59" i="8"/>
  <c r="C52" i="4"/>
  <c r="C129" i="4" s="1"/>
  <c r="V59" i="8"/>
  <c r="V52" i="4"/>
  <c r="V129" i="4" s="1"/>
  <c r="F53" i="7"/>
  <c r="F52" i="7"/>
  <c r="F55" i="7"/>
  <c r="V5" i="7"/>
  <c r="V53" i="7" s="1"/>
  <c r="J5" i="7"/>
  <c r="J53" i="7" s="1"/>
  <c r="N5" i="7"/>
  <c r="E5" i="7"/>
  <c r="E52" i="7" s="1"/>
  <c r="H5" i="7"/>
  <c r="H53" i="7" s="1"/>
  <c r="F54" i="7"/>
  <c r="D5" i="7"/>
  <c r="D52" i="7" s="1"/>
  <c r="R5" i="7"/>
  <c r="R53" i="7" s="1"/>
  <c r="U5" i="7"/>
  <c r="U54" i="7" s="1"/>
  <c r="L5" i="7"/>
  <c r="L53" i="7" s="1"/>
  <c r="I5" i="7"/>
  <c r="I54" i="7" s="1"/>
  <c r="P46" i="6"/>
  <c r="P47" i="6"/>
  <c r="M54" i="7"/>
  <c r="M52" i="7"/>
  <c r="Q48" i="6"/>
  <c r="Q44" i="6"/>
  <c r="Q42" i="6"/>
  <c r="Q43" i="6"/>
  <c r="Q46" i="6"/>
  <c r="Q45" i="6"/>
  <c r="F45" i="6"/>
  <c r="F42" i="6"/>
  <c r="F44" i="6"/>
  <c r="F43" i="6"/>
  <c r="F46" i="6"/>
  <c r="F48" i="6"/>
  <c r="B42" i="6"/>
  <c r="B44" i="6"/>
  <c r="V43" i="6"/>
  <c r="V42" i="6"/>
  <c r="E55" i="7"/>
  <c r="G43" i="6"/>
  <c r="G45" i="6"/>
  <c r="S43" i="6"/>
  <c r="S47" i="6"/>
  <c r="S42" i="6"/>
  <c r="N5" i="5"/>
  <c r="O27" i="5"/>
  <c r="O5" i="5" s="1"/>
  <c r="F47" i="6"/>
  <c r="R46" i="6"/>
  <c r="D27" i="5"/>
  <c r="D5" i="5" s="1"/>
  <c r="D45" i="5" s="1"/>
  <c r="R45" i="6"/>
  <c r="G5" i="7"/>
  <c r="G55" i="7" s="1"/>
  <c r="P27" i="5"/>
  <c r="P5" i="5" s="1"/>
  <c r="V27" i="5"/>
  <c r="V5" i="5" s="1"/>
  <c r="H27" i="5"/>
  <c r="H5" i="5" s="1"/>
  <c r="H43" i="5" s="1"/>
  <c r="N27" i="5"/>
  <c r="F27" i="5"/>
  <c r="F5" i="5" s="1"/>
  <c r="R42" i="6"/>
  <c r="V176" i="23"/>
  <c r="V179" i="23"/>
  <c r="V172" i="23"/>
  <c r="V170" i="23"/>
  <c r="V165" i="23" s="1"/>
  <c r="V57" i="20"/>
  <c r="V56" i="20" s="1"/>
  <c r="V62" i="20"/>
  <c r="V175" i="23"/>
  <c r="V171" i="23"/>
  <c r="O55" i="4"/>
  <c r="O130" i="4" s="1"/>
  <c r="M45" i="6"/>
  <c r="M43" i="6"/>
  <c r="M42" i="6"/>
  <c r="M47" i="6"/>
  <c r="M44" i="6"/>
  <c r="K194" i="21"/>
  <c r="D229" i="17"/>
  <c r="F61" i="4"/>
  <c r="F134" i="4" s="1"/>
  <c r="U107" i="4"/>
  <c r="U73" i="12"/>
  <c r="C55" i="4"/>
  <c r="R59" i="8"/>
  <c r="R52" i="4"/>
  <c r="P59" i="8"/>
  <c r="P52" i="4"/>
  <c r="T44" i="6"/>
  <c r="T46" i="6"/>
  <c r="T43" i="6"/>
  <c r="T47" i="6"/>
  <c r="T42" i="6"/>
  <c r="V113" i="29"/>
  <c r="N65" i="4"/>
  <c r="N138" i="4" s="1"/>
  <c r="O45" i="6"/>
  <c r="O44" i="6"/>
  <c r="O46" i="6"/>
  <c r="O43" i="6"/>
  <c r="I48" i="6"/>
  <c r="I44" i="6"/>
  <c r="I47" i="6"/>
  <c r="I43" i="6"/>
  <c r="I42" i="6"/>
  <c r="I46" i="6"/>
  <c r="I45" i="6"/>
  <c r="M27" i="5"/>
  <c r="Q43" i="5"/>
  <c r="Q45" i="5"/>
  <c r="Q46" i="5"/>
  <c r="Q44" i="5"/>
  <c r="Q42" i="5"/>
  <c r="F146" i="23"/>
  <c r="K143" i="23"/>
  <c r="K139" i="23"/>
  <c r="K137" i="23"/>
  <c r="K140" i="23"/>
  <c r="K144" i="23"/>
  <c r="K60" i="20"/>
  <c r="K57" i="20"/>
  <c r="K56" i="20" s="1"/>
  <c r="K141" i="23"/>
  <c r="Q160" i="19"/>
  <c r="U101" i="12"/>
  <c r="U162" i="4" s="1"/>
  <c r="B100" i="11"/>
  <c r="V167" i="19"/>
  <c r="V217" i="19"/>
  <c r="V173" i="19"/>
  <c r="V169" i="19"/>
  <c r="V165" i="19"/>
  <c r="V176" i="19"/>
  <c r="V172" i="19"/>
  <c r="V77" i="16"/>
  <c r="V76" i="16" s="1"/>
  <c r="V168" i="19"/>
  <c r="V80" i="16"/>
  <c r="V171" i="19"/>
  <c r="G27" i="5"/>
  <c r="W229" i="19"/>
  <c r="W192" i="19"/>
  <c r="W188" i="19"/>
  <c r="W187" i="19"/>
  <c r="W185" i="19"/>
  <c r="W183" i="19"/>
  <c r="W81" i="16"/>
  <c r="W77" i="16"/>
  <c r="W76" i="16" s="1"/>
  <c r="W191" i="19"/>
  <c r="W184" i="19"/>
  <c r="W190" i="19"/>
  <c r="U175" i="18"/>
  <c r="U167" i="18"/>
  <c r="U163" i="18"/>
  <c r="U172" i="18"/>
  <c r="U168" i="18"/>
  <c r="U164" i="18"/>
  <c r="U173" i="18"/>
  <c r="U169" i="18"/>
  <c r="U165" i="18"/>
  <c r="U161" i="18"/>
  <c r="U217" i="18"/>
  <c r="U174" i="18"/>
  <c r="U170" i="18"/>
  <c r="U162" i="18"/>
  <c r="U97" i="16"/>
  <c r="U95" i="16" s="1"/>
  <c r="U171" i="18"/>
  <c r="U166" i="18"/>
  <c r="V229" i="19"/>
  <c r="V192" i="19"/>
  <c r="V188" i="19"/>
  <c r="V183" i="19"/>
  <c r="V187" i="19"/>
  <c r="V191" i="19"/>
  <c r="V185" i="19"/>
  <c r="V81" i="16"/>
  <c r="V190" i="19"/>
  <c r="V184" i="19"/>
  <c r="O42" i="6"/>
  <c r="T43" i="5"/>
  <c r="T47" i="5"/>
  <c r="T45" i="5"/>
  <c r="T44" i="5"/>
  <c r="T46" i="5"/>
  <c r="T42" i="5"/>
  <c r="Q5" i="7"/>
  <c r="O132" i="11"/>
  <c r="O129" i="11"/>
  <c r="O125" i="11"/>
  <c r="O123" i="11"/>
  <c r="O147" i="11"/>
  <c r="O122" i="11"/>
  <c r="O52" i="8"/>
  <c r="O51" i="8" s="1"/>
  <c r="O126" i="11"/>
  <c r="O130" i="11"/>
  <c r="O56" i="8"/>
  <c r="O128" i="11"/>
  <c r="Q113" i="29"/>
  <c r="T113" i="29"/>
  <c r="T74" i="24"/>
  <c r="T171" i="4" s="1"/>
  <c r="T69" i="4"/>
  <c r="T142" i="4" s="1"/>
  <c r="H65" i="4"/>
  <c r="H138" i="4" s="1"/>
  <c r="P52" i="16"/>
  <c r="P101" i="16"/>
  <c r="P164" i="4" s="1"/>
  <c r="P91" i="16"/>
  <c r="P89" i="16" s="1"/>
  <c r="P62" i="4"/>
  <c r="P135" i="4" s="1"/>
  <c r="T86" i="12"/>
  <c r="T63" i="12"/>
  <c r="T57" i="4"/>
  <c r="T132" i="4" s="1"/>
  <c r="Q3" i="4"/>
  <c r="Q5" i="4"/>
  <c r="K43" i="6"/>
  <c r="K45" i="6"/>
  <c r="K44" i="6"/>
  <c r="K42" i="6"/>
  <c r="T48" i="6"/>
  <c r="S5" i="7"/>
  <c r="S52" i="7" s="1"/>
  <c r="C113" i="29"/>
  <c r="K113" i="29"/>
  <c r="G160" i="19"/>
  <c r="J229" i="19"/>
  <c r="J192" i="19"/>
  <c r="J188" i="19"/>
  <c r="J185" i="19"/>
  <c r="J183" i="19"/>
  <c r="J187" i="19"/>
  <c r="J191" i="19"/>
  <c r="J77" i="16"/>
  <c r="J76" i="16" s="1"/>
  <c r="J81" i="16"/>
  <c r="J190" i="19"/>
  <c r="J184" i="19"/>
  <c r="C160" i="19"/>
  <c r="E91" i="16"/>
  <c r="E89" i="16" s="1"/>
  <c r="E101" i="16"/>
  <c r="E164" i="4" s="1"/>
  <c r="E52" i="16"/>
  <c r="E62" i="4"/>
  <c r="E135" i="4" s="1"/>
  <c r="H59" i="8"/>
  <c r="H52" i="4"/>
  <c r="T45" i="6"/>
  <c r="D44" i="5"/>
  <c r="D42" i="5"/>
  <c r="D47" i="5"/>
  <c r="I43" i="5"/>
  <c r="I45" i="5"/>
  <c r="I46" i="5"/>
  <c r="I44" i="5"/>
  <c r="I42" i="5"/>
  <c r="W27" i="5"/>
  <c r="W5" i="5" s="1"/>
  <c r="S27" i="5"/>
  <c r="C116" i="4"/>
  <c r="L74" i="24"/>
  <c r="L171" i="4" s="1"/>
  <c r="L69" i="4"/>
  <c r="L142" i="4" s="1"/>
  <c r="P179" i="23"/>
  <c r="P172" i="23"/>
  <c r="P170" i="23"/>
  <c r="P176" i="23"/>
  <c r="P62" i="20"/>
  <c r="O176" i="23"/>
  <c r="O172" i="23"/>
  <c r="O170" i="23"/>
  <c r="O179" i="23"/>
  <c r="O62" i="20"/>
  <c r="C143" i="23"/>
  <c r="C139" i="23"/>
  <c r="C137" i="23"/>
  <c r="C140" i="23"/>
  <c r="C144" i="23"/>
  <c r="C60" i="20"/>
  <c r="C57" i="20"/>
  <c r="C56" i="20" s="1"/>
  <c r="N179" i="23"/>
  <c r="N176" i="23"/>
  <c r="N170" i="23"/>
  <c r="N172" i="23"/>
  <c r="N57" i="20"/>
  <c r="N56" i="20" s="1"/>
  <c r="N62" i="20"/>
  <c r="I146" i="25"/>
  <c r="J74" i="24"/>
  <c r="J171" i="4" s="1"/>
  <c r="J69" i="4"/>
  <c r="J142" i="4" s="1"/>
  <c r="S65" i="4"/>
  <c r="S138" i="4" s="1"/>
  <c r="F65" i="4"/>
  <c r="F138" i="4" s="1"/>
  <c r="M175" i="18"/>
  <c r="M167" i="18"/>
  <c r="M163" i="18"/>
  <c r="M172" i="18"/>
  <c r="M168" i="18"/>
  <c r="M164" i="18"/>
  <c r="M173" i="18"/>
  <c r="M169" i="18"/>
  <c r="M165" i="18"/>
  <c r="M161" i="18"/>
  <c r="M217" i="18"/>
  <c r="M174" i="18"/>
  <c r="M170" i="18"/>
  <c r="M162" i="18"/>
  <c r="M97" i="16"/>
  <c r="M95" i="16" s="1"/>
  <c r="Q65" i="4"/>
  <c r="Q138" i="4" s="1"/>
  <c r="H178" i="19"/>
  <c r="B160" i="18"/>
  <c r="S174" i="17"/>
  <c r="S170" i="17"/>
  <c r="S166" i="17"/>
  <c r="S162" i="17"/>
  <c r="S169" i="17"/>
  <c r="S173" i="17"/>
  <c r="S163" i="17"/>
  <c r="S167" i="17"/>
  <c r="S172" i="17"/>
  <c r="S161" i="17"/>
  <c r="S165" i="17"/>
  <c r="S53" i="16"/>
  <c r="S175" i="17"/>
  <c r="S164" i="17"/>
  <c r="S168" i="17"/>
  <c r="S171" i="17"/>
  <c r="V172" i="18"/>
  <c r="V168" i="18"/>
  <c r="V164" i="18"/>
  <c r="V173" i="18"/>
  <c r="V169" i="18"/>
  <c r="V165" i="18"/>
  <c r="V161" i="18"/>
  <c r="V175" i="18"/>
  <c r="V167" i="18"/>
  <c r="V163" i="18"/>
  <c r="V170" i="18"/>
  <c r="V97" i="16"/>
  <c r="V95" i="16" s="1"/>
  <c r="V217" i="18"/>
  <c r="V166" i="18"/>
  <c r="V162" i="18"/>
  <c r="V174" i="18"/>
  <c r="H52" i="16"/>
  <c r="H101" i="16"/>
  <c r="H164" i="4" s="1"/>
  <c r="H91" i="16"/>
  <c r="H89" i="16" s="1"/>
  <c r="H62" i="4"/>
  <c r="H135" i="4" s="1"/>
  <c r="H160" i="18"/>
  <c r="O101" i="16"/>
  <c r="O164" i="4" s="1"/>
  <c r="O52" i="16"/>
  <c r="O91" i="16"/>
  <c r="O62" i="4"/>
  <c r="O135" i="4" s="1"/>
  <c r="L63" i="12"/>
  <c r="L86" i="12"/>
  <c r="L57" i="4"/>
  <c r="L132" i="4" s="1"/>
  <c r="N104" i="4"/>
  <c r="J117" i="11"/>
  <c r="I129" i="11"/>
  <c r="I125" i="11"/>
  <c r="I147" i="11"/>
  <c r="I132" i="11"/>
  <c r="I130" i="11"/>
  <c r="I126" i="11"/>
  <c r="I122" i="11"/>
  <c r="I123" i="11"/>
  <c r="I56" i="8"/>
  <c r="I52" i="8"/>
  <c r="I51" i="8" s="1"/>
  <c r="E73" i="12"/>
  <c r="L100" i="11"/>
  <c r="N5" i="4"/>
  <c r="N3" i="4"/>
  <c r="L132" i="11"/>
  <c r="L130" i="11"/>
  <c r="L126" i="11"/>
  <c r="L122" i="11"/>
  <c r="L129" i="11"/>
  <c r="L125" i="11"/>
  <c r="L123" i="11"/>
  <c r="L147" i="11"/>
  <c r="L52" i="8"/>
  <c r="L51" i="8" s="1"/>
  <c r="L56" i="8"/>
  <c r="P42" i="6"/>
  <c r="L3" i="4"/>
  <c r="L5" i="4"/>
  <c r="L128" i="11"/>
  <c r="F59" i="8"/>
  <c r="F65" i="8"/>
  <c r="F154" i="4" s="1"/>
  <c r="F52" i="4"/>
  <c r="L44" i="6"/>
  <c r="G86" i="12"/>
  <c r="G57" i="4"/>
  <c r="G132" i="4" s="1"/>
  <c r="S44" i="6"/>
  <c r="H45" i="5"/>
  <c r="L48" i="6"/>
  <c r="L45" i="6"/>
  <c r="N42" i="6"/>
  <c r="C48" i="6"/>
  <c r="J43" i="6"/>
  <c r="J45" i="6"/>
  <c r="L42" i="6"/>
  <c r="E59" i="8"/>
  <c r="E52" i="4"/>
  <c r="K5" i="7"/>
  <c r="K52" i="7" s="1"/>
  <c r="H46" i="5"/>
  <c r="Q48" i="5"/>
  <c r="R48" i="6"/>
  <c r="P45" i="6"/>
  <c r="J42" i="6"/>
  <c r="S74" i="24"/>
  <c r="S171" i="4" s="1"/>
  <c r="S69" i="4"/>
  <c r="S142" i="4" s="1"/>
  <c r="P175" i="23"/>
  <c r="H176" i="23"/>
  <c r="H170" i="23"/>
  <c r="H172" i="23"/>
  <c r="H179" i="23"/>
  <c r="H62" i="20"/>
  <c r="G176" i="23"/>
  <c r="G172" i="23"/>
  <c r="G179" i="23"/>
  <c r="G170" i="23"/>
  <c r="G62" i="20"/>
  <c r="F170" i="23"/>
  <c r="F179" i="23"/>
  <c r="F172" i="23"/>
  <c r="F176" i="23"/>
  <c r="F175" i="23"/>
  <c r="F57" i="20"/>
  <c r="F56" i="20" s="1"/>
  <c r="F62" i="20"/>
  <c r="F74" i="24"/>
  <c r="F171" i="4" s="1"/>
  <c r="F69" i="4"/>
  <c r="F142" i="4" s="1"/>
  <c r="U158" i="23"/>
  <c r="U154" i="23"/>
  <c r="U163" i="23"/>
  <c r="U151" i="23"/>
  <c r="U161" i="23"/>
  <c r="U155" i="23"/>
  <c r="U61" i="20"/>
  <c r="U57" i="20"/>
  <c r="U56" i="20" s="1"/>
  <c r="G175" i="23"/>
  <c r="T161" i="23"/>
  <c r="T158" i="23"/>
  <c r="T154" i="23"/>
  <c r="T155" i="23"/>
  <c r="T151" i="23"/>
  <c r="T163" i="23"/>
  <c r="T61" i="20"/>
  <c r="F132" i="23"/>
  <c r="T65" i="4"/>
  <c r="T138" i="4" s="1"/>
  <c r="U65" i="4"/>
  <c r="U138" i="4" s="1"/>
  <c r="Q191" i="19"/>
  <c r="Q229" i="19"/>
  <c r="Q188" i="19"/>
  <c r="Q185" i="19"/>
  <c r="Q184" i="19"/>
  <c r="Q183" i="19"/>
  <c r="Q187" i="19"/>
  <c r="Q192" i="19"/>
  <c r="Q81" i="16"/>
  <c r="Q77" i="16"/>
  <c r="Q76" i="16" s="1"/>
  <c r="D178" i="19"/>
  <c r="K65" i="4"/>
  <c r="K138" i="4" s="1"/>
  <c r="E175" i="18"/>
  <c r="E167" i="18"/>
  <c r="E163" i="18"/>
  <c r="E172" i="18"/>
  <c r="E168" i="18"/>
  <c r="E164" i="18"/>
  <c r="E173" i="18"/>
  <c r="E169" i="18"/>
  <c r="E165" i="18"/>
  <c r="E161" i="18"/>
  <c r="E217" i="18"/>
  <c r="E174" i="18"/>
  <c r="E170" i="18"/>
  <c r="E162" i="18"/>
  <c r="E97" i="16"/>
  <c r="E95" i="16" s="1"/>
  <c r="J160" i="19"/>
  <c r="S217" i="18"/>
  <c r="S174" i="18"/>
  <c r="S170" i="18"/>
  <c r="S162" i="18"/>
  <c r="S175" i="18"/>
  <c r="S167" i="18"/>
  <c r="S163" i="18"/>
  <c r="S172" i="18"/>
  <c r="S168" i="18"/>
  <c r="S164" i="18"/>
  <c r="S173" i="18"/>
  <c r="S169" i="18"/>
  <c r="S165" i="18"/>
  <c r="S161" i="18"/>
  <c r="S97" i="16"/>
  <c r="S95" i="16" s="1"/>
  <c r="K174" i="17"/>
  <c r="K170" i="17"/>
  <c r="K166" i="17"/>
  <c r="K162" i="17"/>
  <c r="K167" i="17"/>
  <c r="K164" i="17"/>
  <c r="K175" i="17"/>
  <c r="K168" i="17"/>
  <c r="K172" i="17"/>
  <c r="K161" i="17"/>
  <c r="K173" i="17"/>
  <c r="K163" i="17"/>
  <c r="K53" i="16"/>
  <c r="K169" i="17"/>
  <c r="K165" i="17"/>
  <c r="Q160" i="18"/>
  <c r="S233" i="15"/>
  <c r="S183" i="15"/>
  <c r="S185" i="15"/>
  <c r="S76" i="12"/>
  <c r="S182" i="15"/>
  <c r="S178" i="15"/>
  <c r="S176" i="15"/>
  <c r="S179" i="15"/>
  <c r="S71" i="12"/>
  <c r="S70" i="12" s="1"/>
  <c r="M79" i="16"/>
  <c r="M108" i="4" s="1"/>
  <c r="M102" i="16"/>
  <c r="M165" i="4" s="1"/>
  <c r="M110" i="4"/>
  <c r="D63" i="12"/>
  <c r="D86" i="12"/>
  <c r="D57" i="4"/>
  <c r="D132" i="4" s="1"/>
  <c r="I3" i="4"/>
  <c r="I5" i="4"/>
  <c r="S86" i="12"/>
  <c r="S57" i="4"/>
  <c r="S132" i="4" s="1"/>
  <c r="S63" i="12"/>
  <c r="V100" i="11"/>
  <c r="G220" i="15"/>
  <c r="G217" i="15"/>
  <c r="G213" i="15"/>
  <c r="G209" i="15"/>
  <c r="G253" i="15"/>
  <c r="G211" i="15"/>
  <c r="G210" i="15"/>
  <c r="G78" i="12"/>
  <c r="G214" i="15"/>
  <c r="G218" i="15"/>
  <c r="E101" i="12"/>
  <c r="E162" i="4" s="1"/>
  <c r="O75" i="12"/>
  <c r="O98" i="12" s="1"/>
  <c r="O159" i="4" s="1"/>
  <c r="O105" i="4"/>
  <c r="P105" i="11"/>
  <c r="P55" i="8"/>
  <c r="P106" i="11"/>
  <c r="P115" i="11"/>
  <c r="P136" i="11"/>
  <c r="P113" i="11"/>
  <c r="P109" i="11"/>
  <c r="P107" i="11"/>
  <c r="P112" i="11"/>
  <c r="P108" i="11"/>
  <c r="P52" i="8"/>
  <c r="P51" i="8" s="1"/>
  <c r="S217" i="19"/>
  <c r="V117" i="11"/>
  <c r="J59" i="8"/>
  <c r="J52" i="4"/>
  <c r="G55" i="4"/>
  <c r="G130" i="4" s="1"/>
  <c r="K113" i="11"/>
  <c r="K109" i="11"/>
  <c r="K136" i="11"/>
  <c r="K107" i="11"/>
  <c r="K112" i="11"/>
  <c r="K108" i="11"/>
  <c r="K55" i="8"/>
  <c r="K115" i="11"/>
  <c r="K106" i="11"/>
  <c r="K52" i="8"/>
  <c r="K51" i="8" s="1"/>
  <c r="K105" i="11"/>
  <c r="L59" i="8"/>
  <c r="L52" i="4"/>
  <c r="H46" i="6"/>
  <c r="H42" i="6"/>
  <c r="D117" i="11"/>
  <c r="P111" i="11"/>
  <c r="Q99" i="4"/>
  <c r="D44" i="6"/>
  <c r="H47" i="6"/>
  <c r="G42" i="6"/>
  <c r="D48" i="6"/>
  <c r="D45" i="6"/>
  <c r="F43" i="5"/>
  <c r="N48" i="5"/>
  <c r="B46" i="6"/>
  <c r="B45" i="6"/>
  <c r="D42" i="6"/>
  <c r="L47" i="6"/>
  <c r="C42" i="6"/>
  <c r="M46" i="6"/>
  <c r="I48" i="5"/>
  <c r="J48" i="6"/>
  <c r="K27" i="5"/>
  <c r="H45" i="6"/>
  <c r="K74" i="24"/>
  <c r="K171" i="4" s="1"/>
  <c r="K69" i="4"/>
  <c r="K142" i="4" s="1"/>
  <c r="Q74" i="24"/>
  <c r="Q171" i="4" s="1"/>
  <c r="Q69" i="4"/>
  <c r="Q142" i="4" s="1"/>
  <c r="P163" i="23"/>
  <c r="P154" i="23"/>
  <c r="P158" i="23"/>
  <c r="P155" i="23"/>
  <c r="P161" i="23"/>
  <c r="P151" i="23"/>
  <c r="P61" i="20"/>
  <c r="C141" i="23"/>
  <c r="B74" i="24"/>
  <c r="B171" i="4" s="1"/>
  <c r="B69" i="4"/>
  <c r="B142" i="4" s="1"/>
  <c r="E165" i="23"/>
  <c r="M163" i="23"/>
  <c r="M158" i="23"/>
  <c r="M154" i="23"/>
  <c r="M160" i="23"/>
  <c r="M155" i="23"/>
  <c r="M161" i="23"/>
  <c r="M151" i="23"/>
  <c r="M61" i="20"/>
  <c r="M57" i="20"/>
  <c r="M56" i="20" s="1"/>
  <c r="F171" i="23"/>
  <c r="T179" i="23"/>
  <c r="T170" i="23"/>
  <c r="T172" i="23"/>
  <c r="T176" i="23"/>
  <c r="T62" i="20"/>
  <c r="L163" i="23"/>
  <c r="L158" i="23"/>
  <c r="L151" i="23"/>
  <c r="L154" i="23"/>
  <c r="L155" i="23"/>
  <c r="L161" i="23"/>
  <c r="L61" i="20"/>
  <c r="N171" i="23"/>
  <c r="T157" i="23"/>
  <c r="J176" i="23"/>
  <c r="J170" i="23"/>
  <c r="J172" i="23"/>
  <c r="J179" i="23"/>
  <c r="J57" i="20"/>
  <c r="J56" i="20" s="1"/>
  <c r="J62" i="20"/>
  <c r="L65" i="4"/>
  <c r="L138" i="4" s="1"/>
  <c r="T194" i="21"/>
  <c r="M65" i="4"/>
  <c r="M138" i="4" s="1"/>
  <c r="G229" i="19"/>
  <c r="G192" i="19"/>
  <c r="G188" i="19"/>
  <c r="G185" i="19"/>
  <c r="G183" i="19"/>
  <c r="G187" i="19"/>
  <c r="G81" i="16"/>
  <c r="G77" i="16"/>
  <c r="G76" i="16" s="1"/>
  <c r="G191" i="19"/>
  <c r="B229" i="19"/>
  <c r="B192" i="19"/>
  <c r="B188" i="19"/>
  <c r="B185" i="19"/>
  <c r="B191" i="19"/>
  <c r="B187" i="19"/>
  <c r="B183" i="19"/>
  <c r="B81" i="16"/>
  <c r="B77" i="16"/>
  <c r="B76" i="16" s="1"/>
  <c r="C65" i="4"/>
  <c r="C138" i="4" s="1"/>
  <c r="K217" i="18"/>
  <c r="K174" i="18"/>
  <c r="K170" i="18"/>
  <c r="K162" i="18"/>
  <c r="K175" i="18"/>
  <c r="K167" i="18"/>
  <c r="K163" i="18"/>
  <c r="K172" i="18"/>
  <c r="K168" i="18"/>
  <c r="K164" i="18"/>
  <c r="K173" i="18"/>
  <c r="K169" i="18"/>
  <c r="K165" i="18"/>
  <c r="K161" i="18"/>
  <c r="K97" i="16"/>
  <c r="K95" i="16" s="1"/>
  <c r="N229" i="19"/>
  <c r="N192" i="19"/>
  <c r="N188" i="19"/>
  <c r="N187" i="19"/>
  <c r="N191" i="19"/>
  <c r="N183" i="19"/>
  <c r="N81" i="16"/>
  <c r="N185" i="19"/>
  <c r="C174" i="17"/>
  <c r="C170" i="17"/>
  <c r="C166" i="17"/>
  <c r="C162" i="17"/>
  <c r="C172" i="17"/>
  <c r="C161" i="17"/>
  <c r="C165" i="17"/>
  <c r="C169" i="17"/>
  <c r="C173" i="17"/>
  <c r="C164" i="17"/>
  <c r="C175" i="17"/>
  <c r="C168" i="17"/>
  <c r="C53" i="16"/>
  <c r="C163" i="17"/>
  <c r="C167" i="17"/>
  <c r="N172" i="18"/>
  <c r="N168" i="18"/>
  <c r="N164" i="18"/>
  <c r="N173" i="18"/>
  <c r="N169" i="18"/>
  <c r="N165" i="18"/>
  <c r="N161" i="18"/>
  <c r="N175" i="18"/>
  <c r="N167" i="18"/>
  <c r="N163" i="18"/>
  <c r="N170" i="18"/>
  <c r="N97" i="16"/>
  <c r="N95" i="16" s="1"/>
  <c r="N174" i="18"/>
  <c r="N162" i="18"/>
  <c r="N166" i="18"/>
  <c r="N217" i="18"/>
  <c r="C171" i="17"/>
  <c r="T233" i="15"/>
  <c r="T183" i="15"/>
  <c r="T179" i="15"/>
  <c r="T178" i="15"/>
  <c r="T176" i="15"/>
  <c r="T185" i="15"/>
  <c r="T181" i="15"/>
  <c r="T71" i="12"/>
  <c r="T70" i="12" s="1"/>
  <c r="T76" i="12"/>
  <c r="T182" i="15"/>
  <c r="K233" i="15"/>
  <c r="K183" i="15"/>
  <c r="K76" i="12"/>
  <c r="K182" i="15"/>
  <c r="K179" i="15"/>
  <c r="K178" i="15"/>
  <c r="K185" i="15"/>
  <c r="K176" i="15"/>
  <c r="K171" i="15" s="1"/>
  <c r="K71" i="12"/>
  <c r="K70" i="12" s="1"/>
  <c r="I233" i="15"/>
  <c r="I183" i="15"/>
  <c r="I179" i="15"/>
  <c r="I182" i="15"/>
  <c r="I71" i="12"/>
  <c r="I70" i="12" s="1"/>
  <c r="I76" i="12"/>
  <c r="I185" i="15"/>
  <c r="I176" i="15"/>
  <c r="I178" i="15"/>
  <c r="J86" i="12"/>
  <c r="J98" i="12"/>
  <c r="J159" i="4" s="1"/>
  <c r="J57" i="4"/>
  <c r="J132" i="4" s="1"/>
  <c r="N100" i="11"/>
  <c r="V98" i="12"/>
  <c r="V159" i="4" s="1"/>
  <c r="V86" i="12"/>
  <c r="V63" i="12"/>
  <c r="V57" i="4"/>
  <c r="V132" i="4" s="1"/>
  <c r="H105" i="11"/>
  <c r="H55" i="8"/>
  <c r="H136" i="11"/>
  <c r="H115" i="11"/>
  <c r="H106" i="11"/>
  <c r="H113" i="11"/>
  <c r="H109" i="11"/>
  <c r="H107" i="11"/>
  <c r="H112" i="11"/>
  <c r="H108" i="11"/>
  <c r="H52" i="8"/>
  <c r="H51" i="8" s="1"/>
  <c r="N167" i="19"/>
  <c r="N217" i="19"/>
  <c r="N173" i="19"/>
  <c r="N169" i="19"/>
  <c r="N165" i="19"/>
  <c r="N168" i="19"/>
  <c r="N172" i="19"/>
  <c r="N176" i="19"/>
  <c r="N77" i="16"/>
  <c r="N76" i="16" s="1"/>
  <c r="N80" i="16"/>
  <c r="S79" i="16"/>
  <c r="S108" i="4" s="1"/>
  <c r="S109" i="4"/>
  <c r="B52" i="4"/>
  <c r="B59" i="8"/>
  <c r="G132" i="11"/>
  <c r="G123" i="11"/>
  <c r="G147" i="11"/>
  <c r="G130" i="11"/>
  <c r="G126" i="11"/>
  <c r="G122" i="11"/>
  <c r="G129" i="11"/>
  <c r="G125" i="11"/>
  <c r="G56" i="8"/>
  <c r="G52" i="8"/>
  <c r="G51" i="8" s="1"/>
  <c r="D3" i="4"/>
  <c r="D5" i="4"/>
  <c r="H111" i="11"/>
  <c r="F99" i="4"/>
  <c r="D59" i="8"/>
  <c r="D52" i="4"/>
  <c r="Q86" i="12"/>
  <c r="Q63" i="12"/>
  <c r="Q57" i="4"/>
  <c r="Q132" i="4" s="1"/>
  <c r="W86" i="12"/>
  <c r="W57" i="4"/>
  <c r="W132" i="4" s="1"/>
  <c r="V44" i="5"/>
  <c r="S45" i="6"/>
  <c r="F48" i="5"/>
  <c r="B43" i="6"/>
  <c r="P44" i="6"/>
  <c r="F46" i="5"/>
  <c r="W59" i="8"/>
  <c r="W52" i="4"/>
  <c r="D47" i="6"/>
  <c r="T48" i="5"/>
  <c r="S46" i="6"/>
  <c r="Q47" i="5"/>
  <c r="Q47" i="6"/>
  <c r="U27" i="5"/>
  <c r="B48" i="6"/>
  <c r="V44" i="6"/>
  <c r="C74" i="24"/>
  <c r="C171" i="4" s="1"/>
  <c r="C69" i="4"/>
  <c r="C142" i="4" s="1"/>
  <c r="O171" i="23"/>
  <c r="H161" i="23"/>
  <c r="H163" i="23"/>
  <c r="H158" i="23"/>
  <c r="H155" i="23"/>
  <c r="H151" i="23"/>
  <c r="H157" i="23"/>
  <c r="H154" i="23"/>
  <c r="H61" i="20"/>
  <c r="O175" i="23"/>
  <c r="W163" i="23"/>
  <c r="W158" i="23"/>
  <c r="W154" i="23"/>
  <c r="W155" i="23"/>
  <c r="W161" i="23"/>
  <c r="W153" i="23"/>
  <c r="W151" i="23"/>
  <c r="W61" i="20"/>
  <c r="W57" i="20"/>
  <c r="W56" i="20" s="1"/>
  <c r="E158" i="23"/>
  <c r="E161" i="23"/>
  <c r="E163" i="23"/>
  <c r="E155" i="23"/>
  <c r="E154" i="23"/>
  <c r="E151" i="23"/>
  <c r="E61" i="20"/>
  <c r="E57" i="20"/>
  <c r="E56" i="20" s="1"/>
  <c r="L172" i="23"/>
  <c r="L176" i="23"/>
  <c r="L175" i="23"/>
  <c r="L170" i="23"/>
  <c r="L179" i="23"/>
  <c r="L62" i="20"/>
  <c r="D163" i="23"/>
  <c r="D158" i="23"/>
  <c r="D161" i="23"/>
  <c r="D155" i="23"/>
  <c r="D154" i="23"/>
  <c r="D153" i="23"/>
  <c r="D151" i="23"/>
  <c r="D61" i="20"/>
  <c r="H160" i="23"/>
  <c r="V74" i="24"/>
  <c r="V171" i="4" s="1"/>
  <c r="V69" i="4"/>
  <c r="V142" i="4" s="1"/>
  <c r="Q161" i="23"/>
  <c r="Q155" i="23"/>
  <c r="Q151" i="23"/>
  <c r="Q154" i="23"/>
  <c r="Q158" i="23"/>
  <c r="Q153" i="23"/>
  <c r="Q163" i="23"/>
  <c r="Q61" i="20"/>
  <c r="D65" i="4"/>
  <c r="D138" i="4" s="1"/>
  <c r="E65" i="4"/>
  <c r="E138" i="4" s="1"/>
  <c r="I178" i="19"/>
  <c r="B184" i="19"/>
  <c r="I65" i="4"/>
  <c r="I138" i="4" s="1"/>
  <c r="C217" i="18"/>
  <c r="C174" i="18"/>
  <c r="C170" i="18"/>
  <c r="C162" i="18"/>
  <c r="C175" i="18"/>
  <c r="C167" i="18"/>
  <c r="C163" i="18"/>
  <c r="C172" i="18"/>
  <c r="C168" i="18"/>
  <c r="C164" i="18"/>
  <c r="C173" i="18"/>
  <c r="C169" i="18"/>
  <c r="C165" i="18"/>
  <c r="C161" i="18"/>
  <c r="C160" i="18" s="1"/>
  <c r="C97" i="16"/>
  <c r="C95" i="16" s="1"/>
  <c r="N184" i="19"/>
  <c r="T174" i="17"/>
  <c r="T170" i="17"/>
  <c r="T166" i="17"/>
  <c r="T162" i="17"/>
  <c r="T172" i="17"/>
  <c r="T168" i="17"/>
  <c r="T164" i="17"/>
  <c r="T173" i="17"/>
  <c r="T163" i="17"/>
  <c r="T167" i="17"/>
  <c r="T165" i="17"/>
  <c r="T53" i="16"/>
  <c r="T169" i="17"/>
  <c r="T175" i="17"/>
  <c r="T161" i="17"/>
  <c r="R160" i="17"/>
  <c r="T171" i="17"/>
  <c r="L233" i="15"/>
  <c r="L183" i="15"/>
  <c r="L182" i="15"/>
  <c r="L179" i="15"/>
  <c r="L178" i="15"/>
  <c r="L185" i="15"/>
  <c r="L176" i="15"/>
  <c r="L71" i="12"/>
  <c r="L70" i="12" s="1"/>
  <c r="L76" i="12"/>
  <c r="C233" i="15"/>
  <c r="C183" i="15"/>
  <c r="C185" i="15"/>
  <c r="C76" i="12"/>
  <c r="C179" i="15"/>
  <c r="C178" i="15"/>
  <c r="C182" i="15"/>
  <c r="C176" i="15"/>
  <c r="C71" i="12"/>
  <c r="C70" i="12" s="1"/>
  <c r="J173" i="17"/>
  <c r="J169" i="17"/>
  <c r="J165" i="17"/>
  <c r="J161" i="17"/>
  <c r="J175" i="17"/>
  <c r="J167" i="17"/>
  <c r="J163" i="17"/>
  <c r="J174" i="17"/>
  <c r="J53" i="16"/>
  <c r="J164" i="17"/>
  <c r="J168" i="17"/>
  <c r="J166" i="17"/>
  <c r="J170" i="17"/>
  <c r="J162" i="17"/>
  <c r="J172" i="17"/>
  <c r="P160" i="18"/>
  <c r="W101" i="16"/>
  <c r="W164" i="4" s="1"/>
  <c r="W52" i="16"/>
  <c r="W91" i="16"/>
  <c r="W62" i="4"/>
  <c r="W135" i="4" s="1"/>
  <c r="K204" i="15"/>
  <c r="K86" i="12"/>
  <c r="K57" i="4"/>
  <c r="K132" i="4" s="1"/>
  <c r="F100" i="11"/>
  <c r="W220" i="15"/>
  <c r="W217" i="15"/>
  <c r="W213" i="15"/>
  <c r="W209" i="15"/>
  <c r="W253" i="15"/>
  <c r="W211" i="15"/>
  <c r="W78" i="12"/>
  <c r="W210" i="15"/>
  <c r="W214" i="15"/>
  <c r="W218" i="15"/>
  <c r="G216" i="15"/>
  <c r="P55" i="4"/>
  <c r="N98" i="12"/>
  <c r="N159" i="4" s="1"/>
  <c r="N86" i="12"/>
  <c r="N63" i="12"/>
  <c r="N57" i="4"/>
  <c r="N132" i="4" s="1"/>
  <c r="G128" i="11"/>
  <c r="E67" i="8"/>
  <c r="E156" i="4" s="1"/>
  <c r="E101" i="4"/>
  <c r="E54" i="8"/>
  <c r="E99" i="4" s="1"/>
  <c r="Q41" i="6"/>
  <c r="O48" i="6"/>
  <c r="V46" i="6"/>
  <c r="H44" i="6"/>
  <c r="H47" i="5"/>
  <c r="U59" i="8"/>
  <c r="U52" i="4"/>
  <c r="G44" i="6"/>
  <c r="L5" i="5"/>
  <c r="L48" i="5" s="1"/>
  <c r="K46" i="6"/>
  <c r="I47" i="5"/>
  <c r="H42" i="5"/>
  <c r="E27" i="5"/>
  <c r="P48" i="6"/>
  <c r="C27" i="5"/>
  <c r="N44" i="6"/>
  <c r="E74" i="24"/>
  <c r="E171" i="4" s="1"/>
  <c r="E69" i="4"/>
  <c r="E142" i="4" s="1"/>
  <c r="I74" i="24"/>
  <c r="I171" i="4" s="1"/>
  <c r="I69" i="4"/>
  <c r="I142" i="4" s="1"/>
  <c r="T139" i="23"/>
  <c r="T137" i="23"/>
  <c r="T143" i="23"/>
  <c r="T140" i="23"/>
  <c r="T144" i="23"/>
  <c r="T60" i="20"/>
  <c r="T57" i="20"/>
  <c r="T56" i="20" s="1"/>
  <c r="O163" i="23"/>
  <c r="O158" i="23"/>
  <c r="O154" i="23"/>
  <c r="O161" i="23"/>
  <c r="O155" i="23"/>
  <c r="O151" i="23"/>
  <c r="O61" i="20"/>
  <c r="O57" i="20"/>
  <c r="O56" i="20" s="1"/>
  <c r="H171" i="23"/>
  <c r="Q140" i="23"/>
  <c r="Q144" i="23"/>
  <c r="Q139" i="23"/>
  <c r="Q143" i="23"/>
  <c r="Q137" i="23"/>
  <c r="Q60" i="20"/>
  <c r="Q57" i="20"/>
  <c r="Q56" i="20" s="1"/>
  <c r="O153" i="23"/>
  <c r="D179" i="23"/>
  <c r="D176" i="23"/>
  <c r="D172" i="23"/>
  <c r="D170" i="23"/>
  <c r="D62" i="20"/>
  <c r="P140" i="23"/>
  <c r="P144" i="23"/>
  <c r="P139" i="23"/>
  <c r="P143" i="23"/>
  <c r="P137" i="23"/>
  <c r="P132" i="23" s="1"/>
  <c r="P60" i="20"/>
  <c r="P57" i="20"/>
  <c r="P56" i="20" s="1"/>
  <c r="Q141" i="23"/>
  <c r="N74" i="24"/>
  <c r="N171" i="4" s="1"/>
  <c r="N69" i="4"/>
  <c r="N142" i="4" s="1"/>
  <c r="I163" i="23"/>
  <c r="I155" i="23"/>
  <c r="I151" i="23"/>
  <c r="I161" i="23"/>
  <c r="I154" i="23"/>
  <c r="I158" i="23"/>
  <c r="I61" i="20"/>
  <c r="L194" i="21"/>
  <c r="R229" i="19"/>
  <c r="R192" i="19"/>
  <c r="R188" i="19"/>
  <c r="R185" i="19"/>
  <c r="R183" i="19"/>
  <c r="R191" i="19"/>
  <c r="R187" i="19"/>
  <c r="R81" i="16"/>
  <c r="R77" i="16"/>
  <c r="R76" i="16" s="1"/>
  <c r="R160" i="19"/>
  <c r="M166" i="18"/>
  <c r="L174" i="17"/>
  <c r="L170" i="17"/>
  <c r="L166" i="17"/>
  <c r="L162" i="17"/>
  <c r="L172" i="17"/>
  <c r="L168" i="17"/>
  <c r="L164" i="17"/>
  <c r="L175" i="17"/>
  <c r="L161" i="17"/>
  <c r="L165" i="17"/>
  <c r="L163" i="17"/>
  <c r="L53" i="16"/>
  <c r="L167" i="17"/>
  <c r="L169" i="17"/>
  <c r="L173" i="17"/>
  <c r="F172" i="18"/>
  <c r="F168" i="18"/>
  <c r="F164" i="18"/>
  <c r="F173" i="18"/>
  <c r="F169" i="18"/>
  <c r="F165" i="18"/>
  <c r="F161" i="18"/>
  <c r="F175" i="18"/>
  <c r="F167" i="18"/>
  <c r="F163" i="18"/>
  <c r="F162" i="18"/>
  <c r="F97" i="16"/>
  <c r="F95" i="16" s="1"/>
  <c r="F170" i="18"/>
  <c r="F174" i="18"/>
  <c r="F217" i="18"/>
  <c r="F166" i="18"/>
  <c r="R217" i="15"/>
  <c r="R213" i="15"/>
  <c r="R209" i="15"/>
  <c r="R218" i="15"/>
  <c r="R214" i="15"/>
  <c r="R210" i="15"/>
  <c r="R220" i="15"/>
  <c r="R253" i="15"/>
  <c r="R211" i="15"/>
  <c r="R71" i="12"/>
  <c r="R70" i="12" s="1"/>
  <c r="R78" i="12"/>
  <c r="D233" i="15"/>
  <c r="D183" i="15"/>
  <c r="D179" i="15"/>
  <c r="D178" i="15"/>
  <c r="D176" i="15"/>
  <c r="D185" i="15"/>
  <c r="D71" i="12"/>
  <c r="D70" i="12" s="1"/>
  <c r="D182" i="15"/>
  <c r="D76" i="12"/>
  <c r="Q217" i="15"/>
  <c r="Q213" i="15"/>
  <c r="Q209" i="15"/>
  <c r="Q218" i="15"/>
  <c r="Q214" i="15"/>
  <c r="Q210" i="15"/>
  <c r="Q220" i="15"/>
  <c r="Q211" i="15"/>
  <c r="Q253" i="15"/>
  <c r="Q78" i="12"/>
  <c r="G101" i="16"/>
  <c r="G164" i="4" s="1"/>
  <c r="G52" i="16"/>
  <c r="T217" i="18"/>
  <c r="Q173" i="17"/>
  <c r="Q169" i="17"/>
  <c r="Q165" i="17"/>
  <c r="Q161" i="17"/>
  <c r="Q172" i="17"/>
  <c r="Q162" i="17"/>
  <c r="Q53" i="16"/>
  <c r="Q166" i="17"/>
  <c r="Q170" i="17"/>
  <c r="Q163" i="17"/>
  <c r="Q175" i="17"/>
  <c r="Q164" i="17"/>
  <c r="Q168" i="17"/>
  <c r="Q174" i="17"/>
  <c r="Q167" i="17"/>
  <c r="W160" i="17"/>
  <c r="V253" i="15"/>
  <c r="V211" i="15"/>
  <c r="V220" i="15"/>
  <c r="V218" i="15"/>
  <c r="V214" i="15"/>
  <c r="V210" i="15"/>
  <c r="V209" i="15"/>
  <c r="V78" i="12"/>
  <c r="V213" i="15"/>
  <c r="V71" i="12"/>
  <c r="V70" i="12" s="1"/>
  <c r="V217" i="15"/>
  <c r="W75" i="12"/>
  <c r="W105" i="4"/>
  <c r="K55" i="4"/>
  <c r="P5" i="4"/>
  <c r="P3" i="4"/>
  <c r="U136" i="11"/>
  <c r="U113" i="11"/>
  <c r="U109" i="11"/>
  <c r="U112" i="11"/>
  <c r="U108" i="11"/>
  <c r="U105" i="11"/>
  <c r="U115" i="11"/>
  <c r="U52" i="8"/>
  <c r="U51" i="8" s="1"/>
  <c r="U107" i="11"/>
  <c r="U55" i="8"/>
  <c r="U106" i="11"/>
  <c r="R55" i="4"/>
  <c r="R130" i="4" s="1"/>
  <c r="H55" i="4"/>
  <c r="K181" i="15"/>
  <c r="F98" i="12"/>
  <c r="F159" i="4" s="1"/>
  <c r="F86" i="12"/>
  <c r="F63" i="12"/>
  <c r="F57" i="4"/>
  <c r="F132" i="4" s="1"/>
  <c r="T79" i="16"/>
  <c r="T108" i="4" s="1"/>
  <c r="T102" i="16"/>
  <c r="T165" i="4" s="1"/>
  <c r="T110" i="4"/>
  <c r="N171" i="19"/>
  <c r="W55" i="4"/>
  <c r="W130" i="4" s="1"/>
  <c r="W132" i="11"/>
  <c r="W129" i="11"/>
  <c r="W125" i="11"/>
  <c r="W123" i="11"/>
  <c r="W147" i="11"/>
  <c r="W130" i="11"/>
  <c r="W126" i="11"/>
  <c r="W122" i="11"/>
  <c r="W52" i="8"/>
  <c r="W51" i="8" s="1"/>
  <c r="W56" i="8"/>
  <c r="C113" i="11"/>
  <c r="C109" i="11"/>
  <c r="C107" i="11"/>
  <c r="C112" i="11"/>
  <c r="C108" i="11"/>
  <c r="C136" i="11"/>
  <c r="C115" i="11"/>
  <c r="C55" i="8"/>
  <c r="C106" i="11"/>
  <c r="C52" i="8"/>
  <c r="C51" i="8" s="1"/>
  <c r="C105" i="11"/>
  <c r="T65" i="8"/>
  <c r="T154" i="4" s="1"/>
  <c r="T59" i="8"/>
  <c r="T52" i="4"/>
  <c r="O99" i="12"/>
  <c r="O160" i="4" s="1"/>
  <c r="N44" i="5"/>
  <c r="H48" i="5"/>
  <c r="C45" i="6"/>
  <c r="N46" i="6"/>
  <c r="O59" i="8"/>
  <c r="O52" i="4"/>
  <c r="J47" i="6"/>
  <c r="D48" i="5"/>
  <c r="C5" i="7"/>
  <c r="C52" i="7" s="1"/>
  <c r="C46" i="6"/>
  <c r="R27" i="5"/>
  <c r="O47" i="6"/>
  <c r="H48" i="6"/>
  <c r="G46" i="6"/>
  <c r="L139" i="23"/>
  <c r="L137" i="23"/>
  <c r="L143" i="23"/>
  <c r="L140" i="23"/>
  <c r="L144" i="23"/>
  <c r="L60" i="20"/>
  <c r="L57" i="20"/>
  <c r="L56" i="20" s="1"/>
  <c r="G163" i="23"/>
  <c r="G158" i="23"/>
  <c r="G154" i="23"/>
  <c r="G155" i="23"/>
  <c r="G161" i="23"/>
  <c r="G151" i="23"/>
  <c r="G61" i="20"/>
  <c r="G57" i="20"/>
  <c r="G56" i="20" s="1"/>
  <c r="I140" i="23"/>
  <c r="I144" i="23"/>
  <c r="I139" i="23"/>
  <c r="I143" i="23"/>
  <c r="I137" i="23"/>
  <c r="I60" i="20"/>
  <c r="I57" i="20"/>
  <c r="I56" i="20" s="1"/>
  <c r="H140" i="23"/>
  <c r="H144" i="23"/>
  <c r="H139" i="23"/>
  <c r="H143" i="23"/>
  <c r="H137" i="23"/>
  <c r="H60" i="20"/>
  <c r="H57" i="20"/>
  <c r="H56" i="20" s="1"/>
  <c r="H141" i="23"/>
  <c r="P185" i="19"/>
  <c r="P191" i="19"/>
  <c r="P187" i="19"/>
  <c r="P183" i="19"/>
  <c r="P229" i="19"/>
  <c r="P188" i="19"/>
  <c r="P184" i="19"/>
  <c r="P192" i="19"/>
  <c r="P81" i="16"/>
  <c r="P77" i="16"/>
  <c r="P76" i="16" s="1"/>
  <c r="G160" i="18"/>
  <c r="R184" i="19"/>
  <c r="Q190" i="19"/>
  <c r="E166" i="18"/>
  <c r="F229" i="19"/>
  <c r="F192" i="19"/>
  <c r="F188" i="19"/>
  <c r="F185" i="19"/>
  <c r="F183" i="19"/>
  <c r="F191" i="19"/>
  <c r="F81" i="16"/>
  <c r="F187" i="19"/>
  <c r="D174" i="17"/>
  <c r="D170" i="17"/>
  <c r="D166" i="17"/>
  <c r="D162" i="17"/>
  <c r="D172" i="17"/>
  <c r="D168" i="17"/>
  <c r="D164" i="17"/>
  <c r="D165" i="17"/>
  <c r="D169" i="17"/>
  <c r="D173" i="17"/>
  <c r="D163" i="17"/>
  <c r="D175" i="17"/>
  <c r="D53" i="16"/>
  <c r="D161" i="17"/>
  <c r="D167" i="17"/>
  <c r="D171" i="17"/>
  <c r="B190" i="19"/>
  <c r="J217" i="15"/>
  <c r="J213" i="15"/>
  <c r="J209" i="15"/>
  <c r="J218" i="15"/>
  <c r="J214" i="15"/>
  <c r="J210" i="15"/>
  <c r="J220" i="15"/>
  <c r="J211" i="15"/>
  <c r="J78" i="12"/>
  <c r="J71" i="12"/>
  <c r="J70" i="12" s="1"/>
  <c r="J253" i="15"/>
  <c r="I217" i="15"/>
  <c r="I213" i="15"/>
  <c r="I209" i="15"/>
  <c r="I218" i="15"/>
  <c r="I214" i="15"/>
  <c r="I210" i="15"/>
  <c r="I220" i="15"/>
  <c r="I211" i="15"/>
  <c r="I253" i="15"/>
  <c r="I78" i="12"/>
  <c r="N253" i="15"/>
  <c r="N211" i="15"/>
  <c r="N220" i="15"/>
  <c r="N218" i="15"/>
  <c r="N214" i="15"/>
  <c r="N210" i="15"/>
  <c r="N78" i="12"/>
  <c r="N73" i="12" s="1"/>
  <c r="N102" i="4" s="1"/>
  <c r="N209" i="15"/>
  <c r="N71" i="12"/>
  <c r="N70" i="12" s="1"/>
  <c r="N217" i="15"/>
  <c r="N213" i="15"/>
  <c r="P182" i="15"/>
  <c r="P178" i="15"/>
  <c r="P233" i="15"/>
  <c r="P185" i="15"/>
  <c r="P176" i="15"/>
  <c r="P71" i="12"/>
  <c r="P70" i="12" s="1"/>
  <c r="P183" i="15"/>
  <c r="P76" i="12"/>
  <c r="P179" i="15"/>
  <c r="P160" i="17"/>
  <c r="P181" i="15"/>
  <c r="M160" i="17"/>
  <c r="E160" i="17"/>
  <c r="M61" i="4"/>
  <c r="M134" i="4" s="1"/>
  <c r="U61" i="4"/>
  <c r="U134" i="4" s="1"/>
  <c r="G75" i="12"/>
  <c r="G105" i="4"/>
  <c r="C86" i="12"/>
  <c r="C57" i="4"/>
  <c r="C132" i="4" s="1"/>
  <c r="J63" i="12"/>
  <c r="F167" i="19"/>
  <c r="F217" i="19"/>
  <c r="F173" i="19"/>
  <c r="F169" i="19"/>
  <c r="F165" i="19"/>
  <c r="F168" i="19"/>
  <c r="F172" i="19"/>
  <c r="F77" i="16"/>
  <c r="F76" i="16" s="1"/>
  <c r="F176" i="19"/>
  <c r="F80" i="16"/>
  <c r="S113" i="11"/>
  <c r="S109" i="11"/>
  <c r="S115" i="11"/>
  <c r="S107" i="11"/>
  <c r="S136" i="11"/>
  <c r="S55" i="8"/>
  <c r="S106" i="11"/>
  <c r="S112" i="11"/>
  <c r="S105" i="11"/>
  <c r="S52" i="8"/>
  <c r="S51" i="8" s="1"/>
  <c r="S108" i="11"/>
  <c r="L181" i="15"/>
  <c r="V45" i="6"/>
  <c r="F41" i="6"/>
  <c r="I86" i="12"/>
  <c r="I63" i="12"/>
  <c r="I57" i="4"/>
  <c r="I132" i="4" s="1"/>
  <c r="O86" i="12"/>
  <c r="O57" i="4"/>
  <c r="O132" i="4" s="1"/>
  <c r="M48" i="6"/>
  <c r="C47" i="6"/>
  <c r="P43" i="6"/>
  <c r="Q65" i="8"/>
  <c r="Q154" i="4" s="1"/>
  <c r="N47" i="5"/>
  <c r="M59" i="8"/>
  <c r="M52" i="4"/>
  <c r="V48" i="6"/>
  <c r="B47" i="6"/>
  <c r="G48" i="6"/>
  <c r="C43" i="6"/>
  <c r="J27" i="5"/>
  <c r="G47" i="6"/>
  <c r="L43" i="6"/>
  <c r="O160" i="23"/>
  <c r="C146" i="23"/>
  <c r="D139" i="23"/>
  <c r="D137" i="23"/>
  <c r="D143" i="23"/>
  <c r="D140" i="23"/>
  <c r="D144" i="23"/>
  <c r="D60" i="20"/>
  <c r="D57" i="20"/>
  <c r="D56" i="20" s="1"/>
  <c r="S143" i="23"/>
  <c r="S139" i="23"/>
  <c r="S144" i="23"/>
  <c r="S137" i="23"/>
  <c r="S140" i="23"/>
  <c r="S60" i="20"/>
  <c r="S57" i="20"/>
  <c r="S56" i="20" s="1"/>
  <c r="M165" i="23"/>
  <c r="Q146" i="25"/>
  <c r="R74" i="24"/>
  <c r="R171" i="4" s="1"/>
  <c r="R69" i="4"/>
  <c r="R142" i="4" s="1"/>
  <c r="G153" i="23"/>
  <c r="G160" i="23"/>
  <c r="W176" i="23"/>
  <c r="W172" i="23"/>
  <c r="W179" i="23"/>
  <c r="W170" i="23"/>
  <c r="W62" i="20"/>
  <c r="I141" i="23"/>
  <c r="U194" i="23"/>
  <c r="M205" i="23"/>
  <c r="P160" i="23"/>
  <c r="U157" i="23"/>
  <c r="D194" i="21"/>
  <c r="P65" i="4"/>
  <c r="P138" i="4" s="1"/>
  <c r="V65" i="4"/>
  <c r="V138" i="4" s="1"/>
  <c r="G190" i="19"/>
  <c r="E229" i="19"/>
  <c r="E192" i="19"/>
  <c r="E188" i="19"/>
  <c r="E191" i="19"/>
  <c r="E187" i="19"/>
  <c r="E185" i="19"/>
  <c r="E183" i="19"/>
  <c r="E81" i="16"/>
  <c r="E77" i="16"/>
  <c r="E76" i="16" s="1"/>
  <c r="U160" i="19"/>
  <c r="B160" i="19"/>
  <c r="F184" i="19"/>
  <c r="R91" i="16"/>
  <c r="R89" i="16" s="1"/>
  <c r="R52" i="16"/>
  <c r="R101" i="16"/>
  <c r="R164" i="4" s="1"/>
  <c r="R62" i="4"/>
  <c r="R135" i="4" s="1"/>
  <c r="L217" i="18"/>
  <c r="D181" i="15"/>
  <c r="B217" i="15"/>
  <c r="B213" i="15"/>
  <c r="B209" i="15"/>
  <c r="B218" i="15"/>
  <c r="B214" i="15"/>
  <c r="B210" i="15"/>
  <c r="B220" i="15"/>
  <c r="B211" i="15"/>
  <c r="B253" i="15"/>
  <c r="B78" i="12"/>
  <c r="B71" i="12"/>
  <c r="B70" i="12" s="1"/>
  <c r="B173" i="17"/>
  <c r="B169" i="17"/>
  <c r="B165" i="17"/>
  <c r="B161" i="17"/>
  <c r="B175" i="17"/>
  <c r="B167" i="17"/>
  <c r="B163" i="17"/>
  <c r="B168" i="17"/>
  <c r="B53" i="16"/>
  <c r="B172" i="17"/>
  <c r="B162" i="17"/>
  <c r="B166" i="17"/>
  <c r="B164" i="17"/>
  <c r="B174" i="17"/>
  <c r="B170" i="17"/>
  <c r="R216" i="15"/>
  <c r="I173" i="17"/>
  <c r="I169" i="17"/>
  <c r="I165" i="17"/>
  <c r="I161" i="17"/>
  <c r="I170" i="17"/>
  <c r="I163" i="17"/>
  <c r="I174" i="17"/>
  <c r="I167" i="17"/>
  <c r="I53" i="16"/>
  <c r="I175" i="17"/>
  <c r="I164" i="17"/>
  <c r="I162" i="17"/>
  <c r="I166" i="17"/>
  <c r="I172" i="17"/>
  <c r="I168" i="17"/>
  <c r="F253" i="15"/>
  <c r="F211" i="15"/>
  <c r="F220" i="15"/>
  <c r="F218" i="15"/>
  <c r="F214" i="15"/>
  <c r="F210" i="15"/>
  <c r="F217" i="15"/>
  <c r="F78" i="12"/>
  <c r="F71" i="12"/>
  <c r="F70" i="12" s="1"/>
  <c r="F213" i="15"/>
  <c r="F209" i="15"/>
  <c r="H182" i="15"/>
  <c r="H178" i="15"/>
  <c r="H233" i="15"/>
  <c r="H185" i="15"/>
  <c r="H176" i="15"/>
  <c r="H71" i="12"/>
  <c r="H70" i="12" s="1"/>
  <c r="H76" i="12"/>
  <c r="H179" i="15"/>
  <c r="H183" i="15"/>
  <c r="O160" i="17"/>
  <c r="Q233" i="15"/>
  <c r="Q183" i="15"/>
  <c r="Q179" i="15"/>
  <c r="Q182" i="15"/>
  <c r="Q71" i="12"/>
  <c r="Q70" i="12" s="1"/>
  <c r="Q185" i="15"/>
  <c r="Q76" i="12"/>
  <c r="Q178" i="15"/>
  <c r="Q176" i="15"/>
  <c r="H5" i="4"/>
  <c r="H3" i="4"/>
  <c r="B55" i="4"/>
  <c r="B130" i="4" s="1"/>
  <c r="O220" i="15"/>
  <c r="O217" i="15"/>
  <c r="O213" i="15"/>
  <c r="O209" i="15"/>
  <c r="O253" i="15"/>
  <c r="O211" i="15"/>
  <c r="O214" i="15"/>
  <c r="O78" i="12"/>
  <c r="O218" i="15"/>
  <c r="O210" i="15"/>
  <c r="L79" i="16"/>
  <c r="L108" i="4" s="1"/>
  <c r="L102" i="16"/>
  <c r="L165" i="4" s="1"/>
  <c r="L110" i="4"/>
  <c r="U67" i="8"/>
  <c r="U156" i="4" s="1"/>
  <c r="U101" i="4"/>
  <c r="S111" i="11"/>
  <c r="N45" i="6"/>
  <c r="W5" i="6"/>
  <c r="W47" i="6" s="1"/>
  <c r="F44" i="5"/>
  <c r="M53" i="7"/>
  <c r="H43" i="6"/>
  <c r="M54" i="8"/>
  <c r="M99" i="4" s="1"/>
  <c r="M101" i="4"/>
  <c r="M67" i="8"/>
  <c r="M156" i="4" s="1"/>
  <c r="S48" i="6"/>
  <c r="H44" i="5"/>
  <c r="R43" i="6"/>
  <c r="L46" i="6"/>
  <c r="V47" i="6"/>
  <c r="E5" i="6"/>
  <c r="E48" i="6" s="1"/>
  <c r="N48" i="6"/>
  <c r="B27" i="5"/>
  <c r="G129" i="4"/>
  <c r="U5" i="6"/>
  <c r="U46" i="6" s="1"/>
  <c r="D43" i="6"/>
  <c r="F114" i="4" l="1"/>
  <c r="F78" i="20"/>
  <c r="F169" i="4" s="1"/>
  <c r="K114" i="4"/>
  <c r="K78" i="20"/>
  <c r="K169" i="4" s="1"/>
  <c r="H146" i="23"/>
  <c r="B113" i="4"/>
  <c r="B59" i="20"/>
  <c r="B77" i="20"/>
  <c r="B168" i="4" s="1"/>
  <c r="N114" i="4"/>
  <c r="N78" i="20"/>
  <c r="N169" i="4" s="1"/>
  <c r="N113" i="4"/>
  <c r="N77" i="20"/>
  <c r="N168" i="4" s="1"/>
  <c r="J113" i="4"/>
  <c r="J77" i="20"/>
  <c r="J168" i="4" s="1"/>
  <c r="B114" i="4"/>
  <c r="B78" i="20"/>
  <c r="B169" i="4" s="1"/>
  <c r="V114" i="4"/>
  <c r="V78" i="20"/>
  <c r="V169" i="4" s="1"/>
  <c r="R55" i="7"/>
  <c r="D132" i="23"/>
  <c r="F113" i="4"/>
  <c r="F77" i="20"/>
  <c r="F168" i="4" s="1"/>
  <c r="I165" i="23"/>
  <c r="I115" i="4"/>
  <c r="I79" i="20"/>
  <c r="I170" i="4" s="1"/>
  <c r="H132" i="23"/>
  <c r="I132" i="23"/>
  <c r="O146" i="23"/>
  <c r="R132" i="23"/>
  <c r="C115" i="4"/>
  <c r="C79" i="20"/>
  <c r="C170" i="4" s="1"/>
  <c r="K146" i="23"/>
  <c r="C165" i="23"/>
  <c r="R113" i="4"/>
  <c r="R77" i="20"/>
  <c r="R168" i="4" s="1"/>
  <c r="R59" i="20"/>
  <c r="W53" i="7"/>
  <c r="B54" i="7"/>
  <c r="B55" i="7"/>
  <c r="W54" i="7"/>
  <c r="W55" i="7"/>
  <c r="B52" i="7"/>
  <c r="B47" i="7" s="1"/>
  <c r="P54" i="7"/>
  <c r="J52" i="7"/>
  <c r="E178" i="19"/>
  <c r="B178" i="19"/>
  <c r="J54" i="7"/>
  <c r="C109" i="4"/>
  <c r="C79" i="16"/>
  <c r="C108" i="4" s="1"/>
  <c r="U79" i="16"/>
  <c r="U110" i="4"/>
  <c r="U102" i="16"/>
  <c r="U165" i="4" s="1"/>
  <c r="J160" i="18"/>
  <c r="N62" i="4"/>
  <c r="N135" i="4" s="1"/>
  <c r="N91" i="16"/>
  <c r="N89" i="16" s="1"/>
  <c r="N52" i="16"/>
  <c r="N61" i="4" s="1"/>
  <c r="N134" i="4" s="1"/>
  <c r="V62" i="4"/>
  <c r="V135" i="4" s="1"/>
  <c r="V52" i="16"/>
  <c r="V61" i="4" s="1"/>
  <c r="V134" i="4" s="1"/>
  <c r="V91" i="16"/>
  <c r="V89" i="16" s="1"/>
  <c r="G62" i="4"/>
  <c r="G135" i="4" s="1"/>
  <c r="E53" i="7"/>
  <c r="M100" i="16"/>
  <c r="M163" i="4" s="1"/>
  <c r="O54" i="7"/>
  <c r="P52" i="7"/>
  <c r="H52" i="7"/>
  <c r="T54" i="7"/>
  <c r="T55" i="7"/>
  <c r="T53" i="7"/>
  <c r="T47" i="7" s="1"/>
  <c r="R104" i="4"/>
  <c r="R98" i="12"/>
  <c r="R159" i="4" s="1"/>
  <c r="H171" i="15"/>
  <c r="O53" i="7"/>
  <c r="P55" i="7"/>
  <c r="H54" i="7"/>
  <c r="O52" i="7"/>
  <c r="U53" i="7"/>
  <c r="M47" i="7"/>
  <c r="V55" i="7"/>
  <c r="G204" i="15"/>
  <c r="F47" i="7"/>
  <c r="M96" i="12"/>
  <c r="M157" i="4" s="1"/>
  <c r="L55" i="7"/>
  <c r="R101" i="4"/>
  <c r="R67" i="8"/>
  <c r="R156" i="4" s="1"/>
  <c r="R54" i="8"/>
  <c r="D53" i="7"/>
  <c r="S101" i="4"/>
  <c r="S67" i="8"/>
  <c r="S156" i="4" s="1"/>
  <c r="I55" i="7"/>
  <c r="D55" i="7"/>
  <c r="K101" i="4"/>
  <c r="K67" i="8"/>
  <c r="K156" i="4" s="1"/>
  <c r="K100" i="11"/>
  <c r="R54" i="7"/>
  <c r="N101" i="4"/>
  <c r="N54" i="8"/>
  <c r="N67" i="8"/>
  <c r="N156" i="4" s="1"/>
  <c r="B65" i="8"/>
  <c r="B154" i="4" s="1"/>
  <c r="D100" i="4"/>
  <c r="D66" i="8"/>
  <c r="D155" i="4" s="1"/>
  <c r="D54" i="8"/>
  <c r="J65" i="8"/>
  <c r="J154" i="4" s="1"/>
  <c r="V54" i="7"/>
  <c r="R52" i="7"/>
  <c r="U52" i="7"/>
  <c r="I53" i="7"/>
  <c r="E54" i="7"/>
  <c r="V52" i="7"/>
  <c r="H55" i="7"/>
  <c r="L52" i="7"/>
  <c r="L54" i="7"/>
  <c r="I52" i="7"/>
  <c r="N53" i="7"/>
  <c r="N55" i="7"/>
  <c r="D54" i="7"/>
  <c r="U55" i="7"/>
  <c r="N54" i="7"/>
  <c r="J55" i="7"/>
  <c r="N52" i="7"/>
  <c r="O48" i="5"/>
  <c r="O46" i="5"/>
  <c r="V46" i="5"/>
  <c r="V43" i="5"/>
  <c r="S41" i="6"/>
  <c r="V45" i="5"/>
  <c r="R41" i="6"/>
  <c r="V42" i="5"/>
  <c r="V41" i="6"/>
  <c r="D46" i="5"/>
  <c r="D43" i="5"/>
  <c r="D41" i="5" s="1"/>
  <c r="N45" i="5"/>
  <c r="N42" i="5"/>
  <c r="N46" i="5"/>
  <c r="V48" i="5"/>
  <c r="N43" i="5"/>
  <c r="V47" i="5"/>
  <c r="V41" i="5" s="1"/>
  <c r="B41" i="6"/>
  <c r="F45" i="5"/>
  <c r="F42" i="5"/>
  <c r="F41" i="5" s="1"/>
  <c r="F47" i="5"/>
  <c r="G52" i="7"/>
  <c r="T41" i="6"/>
  <c r="G54" i="7"/>
  <c r="G53" i="7"/>
  <c r="G73" i="12"/>
  <c r="G104" i="4"/>
  <c r="C5" i="5"/>
  <c r="C48" i="5" s="1"/>
  <c r="J5" i="5"/>
  <c r="M129" i="4"/>
  <c r="M51" i="4"/>
  <c r="J55" i="4"/>
  <c r="J130" i="4" s="1"/>
  <c r="T129" i="4"/>
  <c r="C100" i="11"/>
  <c r="F55" i="4"/>
  <c r="F130" i="4" s="1"/>
  <c r="W73" i="12"/>
  <c r="W104" i="4"/>
  <c r="Q204" i="15"/>
  <c r="D171" i="15"/>
  <c r="P130" i="4"/>
  <c r="W101" i="12"/>
  <c r="W162" i="4" s="1"/>
  <c r="W107" i="4"/>
  <c r="T165" i="23"/>
  <c r="G41" i="6"/>
  <c r="H41" i="6"/>
  <c r="P100" i="11"/>
  <c r="D55" i="4"/>
  <c r="D130" i="4" s="1"/>
  <c r="Q178" i="19"/>
  <c r="T114" i="4"/>
  <c r="T78" i="20"/>
  <c r="T169" i="4" s="1"/>
  <c r="P165" i="23"/>
  <c r="H129" i="4"/>
  <c r="J110" i="4"/>
  <c r="J79" i="16"/>
  <c r="J108" i="4" s="1"/>
  <c r="J102" i="16"/>
  <c r="J165" i="4" s="1"/>
  <c r="K132" i="23"/>
  <c r="M5" i="5"/>
  <c r="M48" i="5" s="1"/>
  <c r="C130" i="4"/>
  <c r="M41" i="6"/>
  <c r="D91" i="16"/>
  <c r="D101" i="16"/>
  <c r="D164" i="4" s="1"/>
  <c r="D52" i="16"/>
  <c r="D62" i="4"/>
  <c r="D135" i="4" s="1"/>
  <c r="C91" i="16"/>
  <c r="C101" i="16"/>
  <c r="C164" i="4" s="1"/>
  <c r="C52" i="16"/>
  <c r="C62" i="4"/>
  <c r="C135" i="4" s="1"/>
  <c r="E61" i="4"/>
  <c r="E134" i="4" s="1"/>
  <c r="S55" i="7"/>
  <c r="S53" i="7"/>
  <c r="S54" i="7"/>
  <c r="Q171" i="15"/>
  <c r="I101" i="16"/>
  <c r="I164" i="4" s="1"/>
  <c r="I52" i="16"/>
  <c r="I91" i="16"/>
  <c r="I62" i="4"/>
  <c r="I135" i="4" s="1"/>
  <c r="B204" i="15"/>
  <c r="I55" i="4"/>
  <c r="S100" i="11"/>
  <c r="F160" i="19"/>
  <c r="P171" i="15"/>
  <c r="J204" i="15"/>
  <c r="F178" i="19"/>
  <c r="P178" i="19"/>
  <c r="G114" i="4"/>
  <c r="G59" i="20"/>
  <c r="G78" i="20"/>
  <c r="G169" i="4" s="1"/>
  <c r="P128" i="4"/>
  <c r="Q101" i="16"/>
  <c r="Q164" i="4" s="1"/>
  <c r="Q52" i="16"/>
  <c r="Q91" i="16"/>
  <c r="Q62" i="4"/>
  <c r="Q135" i="4" s="1"/>
  <c r="Q107" i="4"/>
  <c r="Q101" i="12"/>
  <c r="Q162" i="4" s="1"/>
  <c r="R178" i="19"/>
  <c r="I114" i="4"/>
  <c r="I78" i="20"/>
  <c r="I169" i="4" s="1"/>
  <c r="W89" i="16"/>
  <c r="C171" i="15"/>
  <c r="W129" i="4"/>
  <c r="W48" i="6"/>
  <c r="N160" i="19"/>
  <c r="H100" i="4"/>
  <c r="H54" i="8"/>
  <c r="H66" i="8"/>
  <c r="H155" i="4" s="1"/>
  <c r="N102" i="16"/>
  <c r="N165" i="4" s="1"/>
  <c r="N110" i="4"/>
  <c r="G79" i="16"/>
  <c r="G108" i="4" s="1"/>
  <c r="G110" i="4"/>
  <c r="G102" i="16"/>
  <c r="G165" i="4" s="1"/>
  <c r="C41" i="6"/>
  <c r="E129" i="4"/>
  <c r="O89" i="16"/>
  <c r="O79" i="20"/>
  <c r="O170" i="4" s="1"/>
  <c r="O115" i="4"/>
  <c r="Q41" i="5"/>
  <c r="T59" i="20"/>
  <c r="T113" i="4"/>
  <c r="T77" i="20"/>
  <c r="T168" i="4" s="1"/>
  <c r="Q55" i="4"/>
  <c r="S160" i="18"/>
  <c r="E102" i="4"/>
  <c r="E96" i="12"/>
  <c r="E157" i="4" s="1"/>
  <c r="I41" i="5"/>
  <c r="O54" i="8"/>
  <c r="O101" i="4"/>
  <c r="O67" i="8"/>
  <c r="O156" i="4" s="1"/>
  <c r="F107" i="4"/>
  <c r="F101" i="12"/>
  <c r="F162" i="4" s="1"/>
  <c r="F73" i="12"/>
  <c r="F102" i="4" s="1"/>
  <c r="Q75" i="12"/>
  <c r="Q105" i="4"/>
  <c r="Q99" i="12"/>
  <c r="Q160" i="4" s="1"/>
  <c r="B107" i="4"/>
  <c r="B73" i="12"/>
  <c r="B101" i="12"/>
  <c r="B162" i="4" s="1"/>
  <c r="M65" i="8"/>
  <c r="M154" i="4" s="1"/>
  <c r="N204" i="15"/>
  <c r="G146" i="23"/>
  <c r="L59" i="20"/>
  <c r="L113" i="4"/>
  <c r="L77" i="20"/>
  <c r="L168" i="4" s="1"/>
  <c r="U100" i="11"/>
  <c r="E5" i="5"/>
  <c r="W61" i="4"/>
  <c r="W134" i="4" s="1"/>
  <c r="L75" i="12"/>
  <c r="L105" i="4"/>
  <c r="L99" i="12"/>
  <c r="L160" i="4" s="1"/>
  <c r="D78" i="20"/>
  <c r="D169" i="4" s="1"/>
  <c r="D114" i="4"/>
  <c r="L115" i="4"/>
  <c r="L79" i="20"/>
  <c r="L170" i="4" s="1"/>
  <c r="E59" i="20"/>
  <c r="E114" i="4"/>
  <c r="E78" i="20"/>
  <c r="E169" i="4" s="1"/>
  <c r="D129" i="4"/>
  <c r="G101" i="4"/>
  <c r="G54" i="8"/>
  <c r="G67" i="8"/>
  <c r="G156" i="4" s="1"/>
  <c r="H100" i="11"/>
  <c r="I171" i="15"/>
  <c r="K105" i="4"/>
  <c r="K75" i="12"/>
  <c r="K99" i="12"/>
  <c r="K160" i="4" s="1"/>
  <c r="N178" i="19"/>
  <c r="J165" i="23"/>
  <c r="L146" i="23"/>
  <c r="S171" i="15"/>
  <c r="K160" i="17"/>
  <c r="T146" i="23"/>
  <c r="U59" i="20"/>
  <c r="U114" i="4"/>
  <c r="U78" i="20"/>
  <c r="U169" i="4" s="1"/>
  <c r="H115" i="4"/>
  <c r="H79" i="20"/>
  <c r="H170" i="4" s="1"/>
  <c r="P41" i="6"/>
  <c r="N128" i="4"/>
  <c r="O100" i="16"/>
  <c r="O163" i="4" s="1"/>
  <c r="O61" i="4"/>
  <c r="O134" i="4" s="1"/>
  <c r="S91" i="16"/>
  <c r="S101" i="16"/>
  <c r="S164" i="4" s="1"/>
  <c r="S52" i="16"/>
  <c r="S62" i="4"/>
  <c r="S135" i="4" s="1"/>
  <c r="M160" i="18"/>
  <c r="O42" i="5"/>
  <c r="O45" i="5"/>
  <c r="O44" i="5"/>
  <c r="O43" i="5"/>
  <c r="O47" i="5"/>
  <c r="V102" i="16"/>
  <c r="V165" i="4" s="1"/>
  <c r="V110" i="4"/>
  <c r="W79" i="16"/>
  <c r="W108" i="4" s="1"/>
  <c r="W110" i="4"/>
  <c r="W102" i="16"/>
  <c r="W165" i="4" s="1"/>
  <c r="U102" i="4"/>
  <c r="U96" i="12"/>
  <c r="O101" i="12"/>
  <c r="O162" i="4" s="1"/>
  <c r="O107" i="4"/>
  <c r="T91" i="16"/>
  <c r="T101" i="16"/>
  <c r="T164" i="4" s="1"/>
  <c r="T52" i="16"/>
  <c r="T62" i="4"/>
  <c r="T135" i="4" s="1"/>
  <c r="T75" i="12"/>
  <c r="T105" i="4"/>
  <c r="T99" i="12"/>
  <c r="T160" i="4" s="1"/>
  <c r="W42" i="5"/>
  <c r="W44" i="5"/>
  <c r="W45" i="5"/>
  <c r="W43" i="5"/>
  <c r="W47" i="5"/>
  <c r="O204" i="15"/>
  <c r="H128" i="4"/>
  <c r="B160" i="17"/>
  <c r="S59" i="20"/>
  <c r="S113" i="4"/>
  <c r="S77" i="20"/>
  <c r="S168" i="4" s="1"/>
  <c r="D59" i="20"/>
  <c r="D113" i="4"/>
  <c r="D77" i="20"/>
  <c r="D168" i="4" s="1"/>
  <c r="N107" i="4"/>
  <c r="N101" i="12"/>
  <c r="N162" i="4" s="1"/>
  <c r="J107" i="4"/>
  <c r="J73" i="12"/>
  <c r="J102" i="4" s="1"/>
  <c r="J101" i="12"/>
  <c r="J162" i="4" s="1"/>
  <c r="O129" i="4"/>
  <c r="C66" i="8"/>
  <c r="C155" i="4" s="1"/>
  <c r="C54" i="8"/>
  <c r="C100" i="4"/>
  <c r="L91" i="16"/>
  <c r="L101" i="16"/>
  <c r="L164" i="4" s="1"/>
  <c r="L52" i="16"/>
  <c r="L62" i="4"/>
  <c r="L135" i="4" s="1"/>
  <c r="T132" i="23"/>
  <c r="L43" i="5"/>
  <c r="L45" i="5"/>
  <c r="L44" i="5"/>
  <c r="L46" i="5"/>
  <c r="L42" i="5"/>
  <c r="L47" i="5"/>
  <c r="W204" i="15"/>
  <c r="J160" i="17"/>
  <c r="Q146" i="23"/>
  <c r="D146" i="23"/>
  <c r="E146" i="23"/>
  <c r="T171" i="15"/>
  <c r="K160" i="18"/>
  <c r="G178" i="19"/>
  <c r="P114" i="4"/>
  <c r="P78" i="20"/>
  <c r="P169" i="4" s="1"/>
  <c r="L129" i="4"/>
  <c r="K54" i="8"/>
  <c r="K66" i="8"/>
  <c r="K155" i="4" s="1"/>
  <c r="K100" i="4"/>
  <c r="G107" i="4"/>
  <c r="G101" i="12"/>
  <c r="G162" i="4" s="1"/>
  <c r="E65" i="8"/>
  <c r="N115" i="4"/>
  <c r="N59" i="20"/>
  <c r="N79" i="20"/>
  <c r="N170" i="4" s="1"/>
  <c r="C59" i="20"/>
  <c r="C113" i="4"/>
  <c r="C77" i="20"/>
  <c r="C168" i="4" s="1"/>
  <c r="O165" i="23"/>
  <c r="K41" i="6"/>
  <c r="O117" i="11"/>
  <c r="U160" i="18"/>
  <c r="W178" i="19"/>
  <c r="V160" i="19"/>
  <c r="I41" i="6"/>
  <c r="R129" i="4"/>
  <c r="L54" i="8"/>
  <c r="L101" i="4"/>
  <c r="L67" i="8"/>
  <c r="L156" i="4" s="1"/>
  <c r="P129" i="4"/>
  <c r="E43" i="6"/>
  <c r="E42" i="6"/>
  <c r="E47" i="6"/>
  <c r="E44" i="6"/>
  <c r="E45" i="6"/>
  <c r="W46" i="5"/>
  <c r="W115" i="4"/>
  <c r="W79" i="20"/>
  <c r="W170" i="4" s="1"/>
  <c r="S100" i="4"/>
  <c r="S54" i="8"/>
  <c r="S66" i="8"/>
  <c r="S155" i="4" s="1"/>
  <c r="F79" i="16"/>
  <c r="F109" i="4"/>
  <c r="F101" i="16"/>
  <c r="F164" i="4" s="1"/>
  <c r="I204" i="15"/>
  <c r="P110" i="4"/>
  <c r="P102" i="16"/>
  <c r="P165" i="4" s="1"/>
  <c r="P79" i="16"/>
  <c r="P108" i="4" s="1"/>
  <c r="R5" i="5"/>
  <c r="W54" i="8"/>
  <c r="W101" i="4"/>
  <c r="W67" i="8"/>
  <c r="W156" i="4" s="1"/>
  <c r="H130" i="4"/>
  <c r="K130" i="4"/>
  <c r="Q160" i="17"/>
  <c r="D99" i="12"/>
  <c r="D160" i="4" s="1"/>
  <c r="D75" i="12"/>
  <c r="D105" i="4"/>
  <c r="F160" i="18"/>
  <c r="D115" i="4"/>
  <c r="D79" i="20"/>
  <c r="D170" i="4" s="1"/>
  <c r="Q59" i="20"/>
  <c r="Q113" i="4"/>
  <c r="Q77" i="20"/>
  <c r="Q168" i="4" s="1"/>
  <c r="L171" i="15"/>
  <c r="T160" i="17"/>
  <c r="L165" i="23"/>
  <c r="W78" i="20"/>
  <c r="W169" i="4" s="1"/>
  <c r="W114" i="4"/>
  <c r="W59" i="20"/>
  <c r="W98" i="12"/>
  <c r="W159" i="4" s="1"/>
  <c r="N79" i="16"/>
  <c r="N109" i="4"/>
  <c r="N101" i="16"/>
  <c r="N164" i="4" s="1"/>
  <c r="V55" i="4"/>
  <c r="I75" i="12"/>
  <c r="I105" i="4"/>
  <c r="I99" i="12"/>
  <c r="I160" i="4" s="1"/>
  <c r="N160" i="18"/>
  <c r="P146" i="23"/>
  <c r="F165" i="23"/>
  <c r="L41" i="6"/>
  <c r="F129" i="4"/>
  <c r="I101" i="4"/>
  <c r="I54" i="8"/>
  <c r="I67" i="8"/>
  <c r="I156" i="4" s="1"/>
  <c r="S160" i="17"/>
  <c r="S5" i="5"/>
  <c r="J178" i="19"/>
  <c r="Q128" i="4"/>
  <c r="Q53" i="7"/>
  <c r="Q55" i="7"/>
  <c r="Q54" i="7"/>
  <c r="E46" i="6"/>
  <c r="U45" i="6"/>
  <c r="U43" i="6"/>
  <c r="U42" i="6"/>
  <c r="U47" i="6"/>
  <c r="U44" i="6"/>
  <c r="B5" i="5"/>
  <c r="B48" i="5" s="1"/>
  <c r="P45" i="5"/>
  <c r="P44" i="5"/>
  <c r="P42" i="5"/>
  <c r="P47" i="5"/>
  <c r="P46" i="5"/>
  <c r="P43" i="5"/>
  <c r="H75" i="12"/>
  <c r="H105" i="4"/>
  <c r="H99" i="12"/>
  <c r="H160" i="4" s="1"/>
  <c r="F204" i="15"/>
  <c r="W165" i="23"/>
  <c r="S132" i="23"/>
  <c r="I107" i="4"/>
  <c r="I101" i="12"/>
  <c r="I162" i="4" s="1"/>
  <c r="V107" i="4"/>
  <c r="V73" i="12"/>
  <c r="V102" i="4" s="1"/>
  <c r="V101" i="12"/>
  <c r="V162" i="4" s="1"/>
  <c r="G89" i="16"/>
  <c r="I146" i="23"/>
  <c r="D165" i="23"/>
  <c r="Q132" i="23"/>
  <c r="P48" i="5"/>
  <c r="N96" i="12"/>
  <c r="N157" i="4" s="1"/>
  <c r="N55" i="4"/>
  <c r="C75" i="12"/>
  <c r="C99" i="12"/>
  <c r="C160" i="4" s="1"/>
  <c r="C105" i="4"/>
  <c r="W146" i="23"/>
  <c r="H114" i="4"/>
  <c r="H78" i="20"/>
  <c r="H169" i="4" s="1"/>
  <c r="U5" i="5"/>
  <c r="U48" i="5" s="1"/>
  <c r="G117" i="11"/>
  <c r="B129" i="4"/>
  <c r="T115" i="4"/>
  <c r="T79" i="20"/>
  <c r="T170" i="4" s="1"/>
  <c r="M78" i="20"/>
  <c r="M169" i="4" s="1"/>
  <c r="M59" i="20"/>
  <c r="M114" i="4"/>
  <c r="I128" i="4"/>
  <c r="S75" i="12"/>
  <c r="S105" i="4"/>
  <c r="S99" i="12"/>
  <c r="S160" i="4" s="1"/>
  <c r="E160" i="18"/>
  <c r="Q110" i="4"/>
  <c r="Q102" i="16"/>
  <c r="Q165" i="4" s="1"/>
  <c r="Q79" i="16"/>
  <c r="Q108" i="4" s="1"/>
  <c r="U146" i="23"/>
  <c r="G115" i="4"/>
  <c r="G79" i="20"/>
  <c r="G170" i="4" s="1"/>
  <c r="H165" i="23"/>
  <c r="N41" i="6"/>
  <c r="L128" i="4"/>
  <c r="L117" i="11"/>
  <c r="L55" i="4"/>
  <c r="L130" i="4" s="1"/>
  <c r="V160" i="18"/>
  <c r="W48" i="5"/>
  <c r="P61" i="4"/>
  <c r="P134" i="4" s="1"/>
  <c r="Q52" i="7"/>
  <c r="K59" i="20"/>
  <c r="K113" i="4"/>
  <c r="K77" i="20"/>
  <c r="K168" i="4" s="1"/>
  <c r="F102" i="16"/>
  <c r="F165" i="4" s="1"/>
  <c r="F110" i="4"/>
  <c r="D128" i="4"/>
  <c r="P54" i="8"/>
  <c r="P100" i="4"/>
  <c r="P66" i="8"/>
  <c r="P155" i="4" s="1"/>
  <c r="S55" i="4"/>
  <c r="K91" i="16"/>
  <c r="K101" i="16"/>
  <c r="K164" i="4" s="1"/>
  <c r="K52" i="16"/>
  <c r="K62" i="4"/>
  <c r="K135" i="4" s="1"/>
  <c r="G98" i="12"/>
  <c r="G159" i="4" s="1"/>
  <c r="W45" i="6"/>
  <c r="W42" i="6"/>
  <c r="W46" i="6"/>
  <c r="W44" i="6"/>
  <c r="W43" i="6"/>
  <c r="I160" i="17"/>
  <c r="B91" i="16"/>
  <c r="B52" i="16"/>
  <c r="B101" i="16"/>
  <c r="B164" i="4" s="1"/>
  <c r="B62" i="4"/>
  <c r="B135" i="4" s="1"/>
  <c r="R61" i="4"/>
  <c r="R134" i="4" s="1"/>
  <c r="E79" i="16"/>
  <c r="E108" i="4" s="1"/>
  <c r="E102" i="16"/>
  <c r="E165" i="4" s="1"/>
  <c r="E110" i="4"/>
  <c r="P75" i="12"/>
  <c r="P105" i="4"/>
  <c r="P99" i="12"/>
  <c r="P160" i="4" s="1"/>
  <c r="D160" i="17"/>
  <c r="H77" i="20"/>
  <c r="H168" i="4" s="1"/>
  <c r="H59" i="20"/>
  <c r="H113" i="4"/>
  <c r="I59" i="20"/>
  <c r="I113" i="4"/>
  <c r="I77" i="20"/>
  <c r="I168" i="4" s="1"/>
  <c r="L132" i="23"/>
  <c r="C55" i="7"/>
  <c r="C53" i="7"/>
  <c r="C54" i="7"/>
  <c r="U48" i="6"/>
  <c r="W117" i="11"/>
  <c r="U100" i="4"/>
  <c r="U54" i="8"/>
  <c r="U66" i="8"/>
  <c r="U155" i="4" s="1"/>
  <c r="V204" i="15"/>
  <c r="G100" i="16"/>
  <c r="G163" i="4" s="1"/>
  <c r="G61" i="4"/>
  <c r="R107" i="4"/>
  <c r="R73" i="12"/>
  <c r="R101" i="12"/>
  <c r="R162" i="4" s="1"/>
  <c r="R204" i="15"/>
  <c r="L160" i="17"/>
  <c r="R110" i="4"/>
  <c r="R102" i="16"/>
  <c r="R165" i="4" s="1"/>
  <c r="R79" i="16"/>
  <c r="R108" i="4" s="1"/>
  <c r="P59" i="20"/>
  <c r="P77" i="20"/>
  <c r="P168" i="4" s="1"/>
  <c r="P113" i="4"/>
  <c r="O114" i="4"/>
  <c r="O78" i="20"/>
  <c r="O169" i="4" s="1"/>
  <c r="O59" i="20"/>
  <c r="H41" i="5"/>
  <c r="U129" i="4"/>
  <c r="U51" i="4"/>
  <c r="J91" i="16"/>
  <c r="J52" i="16"/>
  <c r="J101" i="16"/>
  <c r="J164" i="4" s="1"/>
  <c r="J62" i="4"/>
  <c r="J135" i="4" s="1"/>
  <c r="Q114" i="4"/>
  <c r="Q78" i="20"/>
  <c r="Q169" i="4" s="1"/>
  <c r="C160" i="17"/>
  <c r="B110" i="4"/>
  <c r="B79" i="16"/>
  <c r="B108" i="4" s="1"/>
  <c r="B102" i="16"/>
  <c r="B165" i="4" s="1"/>
  <c r="J79" i="20"/>
  <c r="J170" i="4" s="1"/>
  <c r="J115" i="4"/>
  <c r="J59" i="20"/>
  <c r="L78" i="20"/>
  <c r="L169" i="4" s="1"/>
  <c r="L114" i="4"/>
  <c r="M146" i="23"/>
  <c r="K5" i="5"/>
  <c r="K48" i="5" s="1"/>
  <c r="D41" i="6"/>
  <c r="J129" i="4"/>
  <c r="O73" i="12"/>
  <c r="O104" i="4"/>
  <c r="F79" i="20"/>
  <c r="F170" i="4" s="1"/>
  <c r="F115" i="4"/>
  <c r="F59" i="20"/>
  <c r="G165" i="23"/>
  <c r="J41" i="6"/>
  <c r="K53" i="7"/>
  <c r="K54" i="7"/>
  <c r="K55" i="7"/>
  <c r="I117" i="11"/>
  <c r="H100" i="16"/>
  <c r="H163" i="4" s="1"/>
  <c r="H61" i="4"/>
  <c r="H134" i="4" s="1"/>
  <c r="N165" i="23"/>
  <c r="C132" i="23"/>
  <c r="P115" i="4"/>
  <c r="P79" i="20"/>
  <c r="P170" i="4" s="1"/>
  <c r="T55" i="4"/>
  <c r="T130" i="4" s="1"/>
  <c r="T41" i="5"/>
  <c r="O41" i="6"/>
  <c r="V178" i="19"/>
  <c r="G5" i="5"/>
  <c r="V79" i="16"/>
  <c r="V109" i="4"/>
  <c r="V101" i="16"/>
  <c r="V164" i="4" s="1"/>
  <c r="V115" i="4"/>
  <c r="V79" i="20"/>
  <c r="V170" i="4" s="1"/>
  <c r="V59" i="20"/>
  <c r="P47" i="7" l="1"/>
  <c r="R112" i="4"/>
  <c r="R76" i="20"/>
  <c r="R167" i="4" s="1"/>
  <c r="O47" i="7"/>
  <c r="B112" i="4"/>
  <c r="B76" i="20"/>
  <c r="B167" i="4" s="1"/>
  <c r="J47" i="7"/>
  <c r="W47" i="7"/>
  <c r="H47" i="7"/>
  <c r="E47" i="7"/>
  <c r="U108" i="4"/>
  <c r="U100" i="16"/>
  <c r="U163" i="4" s="1"/>
  <c r="R47" i="7"/>
  <c r="E100" i="16"/>
  <c r="E163" i="4" s="1"/>
  <c r="P100" i="16"/>
  <c r="P163" i="4" s="1"/>
  <c r="O51" i="4"/>
  <c r="N47" i="7"/>
  <c r="E51" i="4"/>
  <c r="H51" i="4"/>
  <c r="D47" i="7"/>
  <c r="U47" i="7"/>
  <c r="L47" i="7"/>
  <c r="I47" i="7"/>
  <c r="F51" i="4"/>
  <c r="V47" i="7"/>
  <c r="D99" i="4"/>
  <c r="D65" i="8"/>
  <c r="D154" i="4" s="1"/>
  <c r="N99" i="4"/>
  <c r="N65" i="8"/>
  <c r="N154" i="4" s="1"/>
  <c r="R99" i="4"/>
  <c r="R65" i="8"/>
  <c r="R154" i="4" s="1"/>
  <c r="O41" i="5"/>
  <c r="K47" i="7"/>
  <c r="Q47" i="7"/>
  <c r="N41" i="5"/>
  <c r="P41" i="5"/>
  <c r="C47" i="7"/>
  <c r="W41" i="6"/>
  <c r="E41" i="6"/>
  <c r="S47" i="7"/>
  <c r="G47" i="7"/>
  <c r="S73" i="12"/>
  <c r="S104" i="4"/>
  <c r="S98" i="12"/>
  <c r="S159" i="4" s="1"/>
  <c r="N51" i="4"/>
  <c r="N130" i="4"/>
  <c r="L99" i="4"/>
  <c r="L65" i="8"/>
  <c r="L154" i="4" s="1"/>
  <c r="I130" i="4"/>
  <c r="D100" i="16"/>
  <c r="D163" i="4" s="1"/>
  <c r="D61" i="4"/>
  <c r="G102" i="4"/>
  <c r="G96" i="12"/>
  <c r="G157" i="4" s="1"/>
  <c r="B89" i="16"/>
  <c r="L89" i="16"/>
  <c r="D112" i="4"/>
  <c r="D76" i="20"/>
  <c r="D167" i="4" s="1"/>
  <c r="E45" i="5"/>
  <c r="E46" i="5"/>
  <c r="E44" i="5"/>
  <c r="E47" i="5"/>
  <c r="E43" i="5"/>
  <c r="E42" i="5"/>
  <c r="G112" i="4"/>
  <c r="G76" i="20"/>
  <c r="G167" i="4" s="1"/>
  <c r="I89" i="16"/>
  <c r="J96" i="12"/>
  <c r="S100" i="16"/>
  <c r="S163" i="4" s="1"/>
  <c r="S61" i="4"/>
  <c r="S134" i="4" s="1"/>
  <c r="G43" i="5"/>
  <c r="G42" i="5"/>
  <c r="G45" i="5"/>
  <c r="G47" i="5"/>
  <c r="G44" i="5"/>
  <c r="G46" i="5"/>
  <c r="G134" i="4"/>
  <c r="G51" i="4"/>
  <c r="I112" i="4"/>
  <c r="I76" i="20"/>
  <c r="I167" i="4" s="1"/>
  <c r="G48" i="5"/>
  <c r="K44" i="5"/>
  <c r="K46" i="5"/>
  <c r="K43" i="5"/>
  <c r="K42" i="5"/>
  <c r="K45" i="5"/>
  <c r="K47" i="5"/>
  <c r="O112" i="4"/>
  <c r="O76" i="20"/>
  <c r="O167" i="4" s="1"/>
  <c r="K100" i="16"/>
  <c r="K163" i="4" s="1"/>
  <c r="K61" i="4"/>
  <c r="P99" i="4"/>
  <c r="P65" i="8"/>
  <c r="U45" i="5"/>
  <c r="U47" i="5"/>
  <c r="U46" i="5"/>
  <c r="U44" i="5"/>
  <c r="U43" i="5"/>
  <c r="U42" i="5"/>
  <c r="C73" i="12"/>
  <c r="C104" i="4"/>
  <c r="C98" i="12"/>
  <c r="C159" i="4" s="1"/>
  <c r="S99" i="4"/>
  <c r="S65" i="8"/>
  <c r="E154" i="4"/>
  <c r="U112" i="4"/>
  <c r="U76" i="20"/>
  <c r="U167" i="4" s="1"/>
  <c r="K73" i="12"/>
  <c r="K104" i="4"/>
  <c r="K98" i="12"/>
  <c r="K159" i="4" s="1"/>
  <c r="E48" i="5"/>
  <c r="Q104" i="4"/>
  <c r="Q73" i="12"/>
  <c r="Q98" i="12"/>
  <c r="Q159" i="4" s="1"/>
  <c r="W51" i="4"/>
  <c r="I100" i="16"/>
  <c r="I163" i="4" s="1"/>
  <c r="I61" i="4"/>
  <c r="I134" i="4" s="1"/>
  <c r="M45" i="5"/>
  <c r="M47" i="5"/>
  <c r="M46" i="5"/>
  <c r="M44" i="5"/>
  <c r="M43" i="5"/>
  <c r="M42" i="5"/>
  <c r="O99" i="4"/>
  <c r="O65" i="8"/>
  <c r="O154" i="4" s="1"/>
  <c r="H99" i="4"/>
  <c r="H65" i="8"/>
  <c r="H154" i="4" s="1"/>
  <c r="W102" i="4"/>
  <c r="W96" i="12"/>
  <c r="W157" i="4" s="1"/>
  <c r="J89" i="16"/>
  <c r="B100" i="16"/>
  <c r="B163" i="4" s="1"/>
  <c r="B61" i="4"/>
  <c r="K89" i="16"/>
  <c r="K112" i="4"/>
  <c r="K76" i="20"/>
  <c r="K167" i="4" s="1"/>
  <c r="U41" i="6"/>
  <c r="D104" i="4"/>
  <c r="D73" i="12"/>
  <c r="D98" i="12"/>
  <c r="D159" i="4" s="1"/>
  <c r="W99" i="4"/>
  <c r="W65" i="8"/>
  <c r="W154" i="4" s="1"/>
  <c r="C112" i="4"/>
  <c r="C76" i="20"/>
  <c r="C167" i="4" s="1"/>
  <c r="L41" i="5"/>
  <c r="C99" i="4"/>
  <c r="C65" i="8"/>
  <c r="C154" i="4" s="1"/>
  <c r="S112" i="4"/>
  <c r="S76" i="20"/>
  <c r="S167" i="4" s="1"/>
  <c r="U157" i="4"/>
  <c r="J100" i="16"/>
  <c r="J163" i="4" s="1"/>
  <c r="J61" i="4"/>
  <c r="T104" i="4"/>
  <c r="T73" i="12"/>
  <c r="T98" i="12"/>
  <c r="T159" i="4" s="1"/>
  <c r="O102" i="4"/>
  <c r="O96" i="12"/>
  <c r="O157" i="4" s="1"/>
  <c r="I104" i="4"/>
  <c r="I73" i="12"/>
  <c r="I98" i="12"/>
  <c r="I159" i="4" s="1"/>
  <c r="W112" i="4"/>
  <c r="W76" i="20"/>
  <c r="W167" i="4" s="1"/>
  <c r="S89" i="16"/>
  <c r="E112" i="4"/>
  <c r="E98" i="4" s="1"/>
  <c r="E76" i="20"/>
  <c r="E167" i="4" s="1"/>
  <c r="L104" i="4"/>
  <c r="L73" i="12"/>
  <c r="L98" i="12"/>
  <c r="L159" i="4" s="1"/>
  <c r="T112" i="4"/>
  <c r="T76" i="20"/>
  <c r="D89" i="16"/>
  <c r="I99" i="4"/>
  <c r="I65" i="8"/>
  <c r="I154" i="4" s="1"/>
  <c r="N108" i="4"/>
  <c r="N100" i="16"/>
  <c r="N163" i="4" s="1"/>
  <c r="S130" i="4"/>
  <c r="S44" i="5"/>
  <c r="S43" i="5"/>
  <c r="S42" i="5"/>
  <c r="S46" i="5"/>
  <c r="S45" i="5"/>
  <c r="S47" i="5"/>
  <c r="R45" i="5"/>
  <c r="R46" i="5"/>
  <c r="R42" i="5"/>
  <c r="R47" i="5"/>
  <c r="R44" i="5"/>
  <c r="R43" i="5"/>
  <c r="R51" i="4"/>
  <c r="N112" i="4"/>
  <c r="N76" i="20"/>
  <c r="T100" i="16"/>
  <c r="T163" i="4" s="1"/>
  <c r="T61" i="4"/>
  <c r="T134" i="4" s="1"/>
  <c r="L112" i="4"/>
  <c r="L76" i="20"/>
  <c r="L167" i="4" s="1"/>
  <c r="B102" i="4"/>
  <c r="B98" i="4" s="1"/>
  <c r="B96" i="12"/>
  <c r="C100" i="16"/>
  <c r="C163" i="4" s="1"/>
  <c r="C61" i="4"/>
  <c r="J45" i="5"/>
  <c r="J42" i="5"/>
  <c r="J46" i="5"/>
  <c r="J44" i="5"/>
  <c r="J47" i="5"/>
  <c r="J43" i="5"/>
  <c r="R102" i="4"/>
  <c r="R98" i="4" s="1"/>
  <c r="R96" i="12"/>
  <c r="R157" i="4" s="1"/>
  <c r="U99" i="4"/>
  <c r="U65" i="8"/>
  <c r="U154" i="4" s="1"/>
  <c r="J112" i="4"/>
  <c r="J98" i="4" s="1"/>
  <c r="J76" i="20"/>
  <c r="J167" i="4" s="1"/>
  <c r="P112" i="4"/>
  <c r="P76" i="20"/>
  <c r="P167" i="4" s="1"/>
  <c r="M112" i="4"/>
  <c r="M98" i="4" s="1"/>
  <c r="M76" i="20"/>
  <c r="M167" i="4" s="1"/>
  <c r="H73" i="12"/>
  <c r="H104" i="4"/>
  <c r="H98" i="12"/>
  <c r="H159" i="4" s="1"/>
  <c r="S48" i="5"/>
  <c r="V130" i="4"/>
  <c r="V51" i="4"/>
  <c r="Q112" i="4"/>
  <c r="Q76" i="20"/>
  <c r="Q167" i="4" s="1"/>
  <c r="R48" i="5"/>
  <c r="P51" i="4"/>
  <c r="L100" i="16"/>
  <c r="L163" i="4" s="1"/>
  <c r="L61" i="4"/>
  <c r="L134" i="4" s="1"/>
  <c r="W41" i="5"/>
  <c r="G99" i="4"/>
  <c r="G65" i="8"/>
  <c r="G154" i="4" s="1"/>
  <c r="Q89" i="16"/>
  <c r="J48" i="5"/>
  <c r="H112" i="4"/>
  <c r="H76" i="20"/>
  <c r="H167" i="4" s="1"/>
  <c r="V112" i="4"/>
  <c r="V76" i="20"/>
  <c r="V167" i="4" s="1"/>
  <c r="V108" i="4"/>
  <c r="V98" i="4" s="1"/>
  <c r="V100" i="16"/>
  <c r="V163" i="4" s="1"/>
  <c r="F112" i="4"/>
  <c r="F76" i="20"/>
  <c r="P73" i="12"/>
  <c r="P104" i="4"/>
  <c r="P98" i="12"/>
  <c r="P159" i="4" s="1"/>
  <c r="R100" i="16"/>
  <c r="B45" i="5"/>
  <c r="B42" i="5"/>
  <c r="B44" i="5"/>
  <c r="B46" i="5"/>
  <c r="B47" i="5"/>
  <c r="B43" i="5"/>
  <c r="V96" i="12"/>
  <c r="V157" i="4" s="1"/>
  <c r="F108" i="4"/>
  <c r="F98" i="4" s="1"/>
  <c r="F100" i="16"/>
  <c r="K99" i="4"/>
  <c r="K65" i="8"/>
  <c r="K154" i="4" s="1"/>
  <c r="T89" i="16"/>
  <c r="W100" i="16"/>
  <c r="W163" i="4" s="1"/>
  <c r="Q130" i="4"/>
  <c r="Q100" i="16"/>
  <c r="Q163" i="4" s="1"/>
  <c r="Q61" i="4"/>
  <c r="Q134" i="4" s="1"/>
  <c r="C89" i="16"/>
  <c r="F96" i="12"/>
  <c r="F157" i="4" s="1"/>
  <c r="C44" i="5"/>
  <c r="C43" i="5"/>
  <c r="C46" i="5"/>
  <c r="C45" i="5"/>
  <c r="C42" i="5"/>
  <c r="C47" i="5"/>
  <c r="G98" i="4" l="1"/>
  <c r="G153" i="4" s="1"/>
  <c r="U98" i="4"/>
  <c r="U153" i="4" s="1"/>
  <c r="S51" i="4"/>
  <c r="I51" i="4"/>
  <c r="O98" i="4"/>
  <c r="W98" i="4"/>
  <c r="W153" i="4" s="1"/>
  <c r="E153" i="4"/>
  <c r="F153" i="4"/>
  <c r="J134" i="4"/>
  <c r="J51" i="4"/>
  <c r="T102" i="4"/>
  <c r="T98" i="4" s="1"/>
  <c r="T96" i="12"/>
  <c r="T157" i="4" s="1"/>
  <c r="B41" i="5"/>
  <c r="O153" i="4"/>
  <c r="V153" i="4"/>
  <c r="J41" i="5"/>
  <c r="I102" i="4"/>
  <c r="I98" i="4" s="1"/>
  <c r="I153" i="4" s="1"/>
  <c r="I96" i="12"/>
  <c r="I157" i="4" s="1"/>
  <c r="M153" i="4"/>
  <c r="G41" i="5"/>
  <c r="E41" i="5"/>
  <c r="D134" i="4"/>
  <c r="D51" i="4"/>
  <c r="H102" i="4"/>
  <c r="H98" i="4" s="1"/>
  <c r="H96" i="12"/>
  <c r="H157" i="4" s="1"/>
  <c r="B157" i="4"/>
  <c r="N167" i="4"/>
  <c r="R41" i="5"/>
  <c r="K102" i="4"/>
  <c r="K98" i="4" s="1"/>
  <c r="K96" i="12"/>
  <c r="K157" i="4" s="1"/>
  <c r="K41" i="5"/>
  <c r="K134" i="4"/>
  <c r="K51" i="4"/>
  <c r="S41" i="5"/>
  <c r="S102" i="4"/>
  <c r="S98" i="4" s="1"/>
  <c r="S96" i="12"/>
  <c r="S157" i="4" s="1"/>
  <c r="Q51" i="4"/>
  <c r="L102" i="4"/>
  <c r="L96" i="12"/>
  <c r="L157" i="4" s="1"/>
  <c r="D102" i="4"/>
  <c r="D98" i="4" s="1"/>
  <c r="D96" i="12"/>
  <c r="D157" i="4" s="1"/>
  <c r="T51" i="4"/>
  <c r="T167" i="4"/>
  <c r="N98" i="4"/>
  <c r="N153" i="4" s="1"/>
  <c r="C134" i="4"/>
  <c r="C51" i="4"/>
  <c r="B134" i="4"/>
  <c r="B51" i="4"/>
  <c r="M41" i="5"/>
  <c r="C102" i="4"/>
  <c r="C98" i="4" s="1"/>
  <c r="C96" i="12"/>
  <c r="C157" i="4" s="1"/>
  <c r="L98" i="4"/>
  <c r="S154" i="4"/>
  <c r="R163" i="4"/>
  <c r="R153" i="4"/>
  <c r="Q102" i="4"/>
  <c r="Q98" i="4" s="1"/>
  <c r="Q96" i="12"/>
  <c r="Q157" i="4" s="1"/>
  <c r="P102" i="4"/>
  <c r="P98" i="4" s="1"/>
  <c r="P96" i="12"/>
  <c r="P157" i="4" s="1"/>
  <c r="C41" i="5"/>
  <c r="F163" i="4"/>
  <c r="F167" i="4"/>
  <c r="L51" i="4"/>
  <c r="U41" i="5"/>
  <c r="P154" i="4"/>
  <c r="J157" i="4"/>
  <c r="P153" i="4" l="1"/>
  <c r="S153" i="4"/>
  <c r="J153" i="4"/>
  <c r="C153" i="4"/>
  <c r="H153" i="4"/>
  <c r="T153" i="4"/>
  <c r="D153" i="4"/>
  <c r="K153" i="4"/>
  <c r="B153" i="4"/>
  <c r="Q153" i="4"/>
  <c r="L153" i="4"/>
</calcChain>
</file>

<file path=xl/sharedStrings.xml><?xml version="1.0" encoding="utf-8"?>
<sst xmlns="http://schemas.openxmlformats.org/spreadsheetml/2006/main" count="8364" uniqueCount="3249">
  <si>
    <t>JRC-IDEES-2021 - Integrated Database of the European Energy System</t>
  </si>
  <si>
    <t>Industrial sectors</t>
  </si>
  <si>
    <t>Prepared by JRC C.6</t>
  </si>
  <si>
    <t>v2021-1.00</t>
  </si>
  <si>
    <t>Legal Notice</t>
  </si>
  <si>
    <t>The information made available is property of the Joint Research Centre of the European Commission.</t>
  </si>
  <si>
    <t>Neither the European Commission nor any person acting on behalf of the Commission is responsible for the use which might be made of this information.</t>
  </si>
  <si>
    <t>Use conditions</t>
  </si>
  <si>
    <t>This work is licensed under</t>
  </si>
  <si>
    <t>CC BY 4.0</t>
  </si>
  <si>
    <t>RO</t>
  </si>
  <si>
    <t>Romania</t>
  </si>
  <si>
    <t>Click on the link to jump to the sheet</t>
  </si>
  <si>
    <t>Industrial sectors summary</t>
  </si>
  <si>
    <t>split of final energy consumption</t>
  </si>
  <si>
    <t>split of useful energy demand</t>
  </si>
  <si>
    <t>Iron and steel</t>
  </si>
  <si>
    <t>detailed split of final energy consumption</t>
  </si>
  <si>
    <t>detailed split of useful energy demand</t>
  </si>
  <si>
    <t>detailed split of CO2 emissions</t>
  </si>
  <si>
    <t>Non-ferrous metals</t>
  </si>
  <si>
    <t>Chemical industry</t>
  </si>
  <si>
    <t>Non-metallic mineral products</t>
  </si>
  <si>
    <t>Pulp, paper and printing</t>
  </si>
  <si>
    <t>Food, beverages and tobacco</t>
  </si>
  <si>
    <t>Transport equipment</t>
  </si>
  <si>
    <t>Machinery equipment</t>
  </si>
  <si>
    <t>Textiles and leather</t>
  </si>
  <si>
    <t>Wood and wood products</t>
  </si>
  <si>
    <t>Other industrial sectors</t>
  </si>
  <si>
    <t>Solids</t>
  </si>
  <si>
    <t>Liquids</t>
  </si>
  <si>
    <t>Refinery gas</t>
  </si>
  <si>
    <t>LPG</t>
  </si>
  <si>
    <t>Other liquids</t>
  </si>
  <si>
    <t>Gas</t>
  </si>
  <si>
    <t>Derived gases</t>
  </si>
  <si>
    <t>RES and wastes</t>
  </si>
  <si>
    <t>Electricity</t>
  </si>
  <si>
    <t>Hard coal and others</t>
  </si>
  <si>
    <t>Coke</t>
  </si>
  <si>
    <t>Integrated steelworks</t>
  </si>
  <si>
    <t>Electric arc</t>
  </si>
  <si>
    <t>Alumina production</t>
  </si>
  <si>
    <t>Aluminium - primary production</t>
  </si>
  <si>
    <t>Other non-ferrous metals</t>
  </si>
  <si>
    <t>Basic chemicals</t>
  </si>
  <si>
    <t>Other chemicals</t>
  </si>
  <si>
    <t>Pharmaceutical products etc.</t>
  </si>
  <si>
    <t>Cement</t>
  </si>
  <si>
    <t>Ceramics &amp; other NMM</t>
  </si>
  <si>
    <t>Glass production</t>
  </si>
  <si>
    <t>Pulp production</t>
  </si>
  <si>
    <t>Paper production</t>
  </si>
  <si>
    <t>Energy intensity (toe/physical output index)</t>
  </si>
  <si>
    <t>Value added (M€2015)</t>
  </si>
  <si>
    <t>Aluminium production</t>
  </si>
  <si>
    <t xml:space="preserve">Basic chemicals </t>
  </si>
  <si>
    <t xml:space="preserve">Glass production </t>
  </si>
  <si>
    <t xml:space="preserve">Paper production </t>
  </si>
  <si>
    <t>Printing and media reproduction</t>
  </si>
  <si>
    <t xml:space="preserve"> Food, beverages and tobacco</t>
  </si>
  <si>
    <t xml:space="preserve"> Transport equipment</t>
  </si>
  <si>
    <t xml:space="preserve"> Machinery equipment</t>
  </si>
  <si>
    <t xml:space="preserve"> Textiles and leather</t>
  </si>
  <si>
    <t xml:space="preserve"> Wood and wood products</t>
  </si>
  <si>
    <t xml:space="preserve"> Other industrial sectors</t>
  </si>
  <si>
    <t>Energy consumption (ktoe)</t>
  </si>
  <si>
    <t>by fuel (EUROSTAT DATA)</t>
  </si>
  <si>
    <t>Diesel oil (without biofuels)</t>
  </si>
  <si>
    <t>Fuel oil</t>
  </si>
  <si>
    <t>Gases</t>
  </si>
  <si>
    <t>Natural gas</t>
  </si>
  <si>
    <t>Biomass and waste</t>
  </si>
  <si>
    <t>Biogas</t>
  </si>
  <si>
    <t>Liquid biofuels</t>
  </si>
  <si>
    <t>Solar</t>
  </si>
  <si>
    <t>Geothermal</t>
  </si>
  <si>
    <t>Ambient heat</t>
  </si>
  <si>
    <t>Distributed steam</t>
  </si>
  <si>
    <t>by sector</t>
  </si>
  <si>
    <t>Aluminium - secondary production</t>
  </si>
  <si>
    <t>Non-energy use (ktoe)</t>
  </si>
  <si>
    <t>Diesel oil</t>
  </si>
  <si>
    <t>Naphtha</t>
  </si>
  <si>
    <t>CO2 emissions (kt CO2)</t>
  </si>
  <si>
    <t>Solvent use and other process emissions</t>
  </si>
  <si>
    <t>Value added intensity (toe / M€2015)</t>
  </si>
  <si>
    <t>Emission intensity (kt of CO2 / ktoe)</t>
  </si>
  <si>
    <t>Basic chemicals  (kt of CO2 / ktoe energy)</t>
  </si>
  <si>
    <t>Detailed split of energy consumption (ktoe)</t>
  </si>
  <si>
    <t>All industrial sectors</t>
  </si>
  <si>
    <t>Lighting</t>
  </si>
  <si>
    <t>Air compressors</t>
  </si>
  <si>
    <t>Motor drives</t>
  </si>
  <si>
    <t>Fans and pumps</t>
  </si>
  <si>
    <t>Low-enthalpy heat</t>
  </si>
  <si>
    <t>Solar and geothermal</t>
  </si>
  <si>
    <t>Steam processes</t>
  </si>
  <si>
    <t>Other processes</t>
  </si>
  <si>
    <t>Market shares of energy uses (%)</t>
  </si>
  <si>
    <t>Detailed split of useful energy demand (ktoe)</t>
  </si>
  <si>
    <t>Market shares of useful energy demand (%)</t>
  </si>
  <si>
    <t>Code</t>
  </si>
  <si>
    <t>Detailed split of CO2 emissions (kt of CO2)</t>
  </si>
  <si>
    <t>Other energy use related</t>
  </si>
  <si>
    <t>Process emissions</t>
  </si>
  <si>
    <t>Iron and Steel</t>
  </si>
  <si>
    <t>Non-Ferrous Metals</t>
  </si>
  <si>
    <t>Chemical and Petrochemical</t>
  </si>
  <si>
    <t>Non-Metallic Minerals</t>
  </si>
  <si>
    <t>Solvent use and other process</t>
  </si>
  <si>
    <t>PROCESS_EMI.ktCO2.RO.NSI.TOTAL</t>
  </si>
  <si>
    <t>Market shares of CO2 emissions (%)</t>
  </si>
  <si>
    <t>VA.Meuro2015.RO.ISI.BF_BOF</t>
  </si>
  <si>
    <t>VA.Meuro2015.RO.ISI.EAF</t>
  </si>
  <si>
    <t>Physical output (kt steel)</t>
  </si>
  <si>
    <t>OUTPUT.kt.RO.ISI.BF_BOF</t>
  </si>
  <si>
    <t>OUTPUT.kt.RO.ISI.EAF</t>
  </si>
  <si>
    <t>Installed capacity (kt steel production)</t>
  </si>
  <si>
    <t>CAP.kt.RO.ISI.BF_BOF</t>
  </si>
  <si>
    <t>CAP.kt.RO.ISI.EAF</t>
  </si>
  <si>
    <t>Capacity investment (kt steel production)</t>
  </si>
  <si>
    <t>NEWCAP.kt.RO.ISI.BF_BOF</t>
  </si>
  <si>
    <t>NEWCAP.kt.RO.ISI.EAF</t>
  </si>
  <si>
    <t>Decommissioned capacity (kt steel production)</t>
  </si>
  <si>
    <t>Idle capacity (kt steel production)</t>
  </si>
  <si>
    <t>FEC.ktoe.RO.ISI.TOTAL.TOTAL.TOTAL.TOTAL</t>
  </si>
  <si>
    <t>FEC.ktoe.RO.ISI.TOTAL.TOTAL.TOTAL.NONCOKE_SOLIDS</t>
  </si>
  <si>
    <t>FEC.ktoe.RO.ISI.TOTAL.TOTAL.TOTAL.COKE</t>
  </si>
  <si>
    <t>FEC.ktoe.RO.ISI.TOTAL.TOTAL.TOTAL.RFG</t>
  </si>
  <si>
    <t>FEC.ktoe.RO.ISI.TOTAL.TOTAL.TOTAL.LPG</t>
  </si>
  <si>
    <t>FEC.ktoe.RO.ISI.TOTAL.TOTAL.TOTAL.DIESEL</t>
  </si>
  <si>
    <t>FEC.ktoe.RO.ISI.TOTAL.TOTAL.TOTAL.RFO</t>
  </si>
  <si>
    <t>FEC.ktoe.RO.ISI.TOTAL.TOTAL.TOTAL.OTHER</t>
  </si>
  <si>
    <t>FEC.ktoe.RO.ISI.TOTAL.TOTAL.TOTAL.NG</t>
  </si>
  <si>
    <t>FEC.ktoe.RO.ISI.TOTAL.TOTAL.TOTAL.DERIVED</t>
  </si>
  <si>
    <t>FEC.ktoe.RO.ISI.TOTAL.TOTAL.TOTAL.BIOMASS_WASTE</t>
  </si>
  <si>
    <t>FEC.ktoe.RO.ISI.TOTAL.TOTAL.TOTAL.BIOGAS</t>
  </si>
  <si>
    <t>FEC.ktoe.RO.ISI.TOTAL.TOTAL.TOTAL.LIQBIO</t>
  </si>
  <si>
    <t>FEC.ktoe.RO.ISI.TOTAL.TOTAL.TOTAL.SOLAR</t>
  </si>
  <si>
    <t>FEC.ktoe.RO.ISI.TOTAL.TOTAL.TOTAL.GEO</t>
  </si>
  <si>
    <t>FEC.ktoe.RO.ISI.TOTAL.TOTAL.TOTAL.AMBIENT</t>
  </si>
  <si>
    <t>FEC.ktoe.RO.ISI.TOTAL.TOTAL.TOTAL.STEAM_DISTR</t>
  </si>
  <si>
    <t>FEC.ktoe.RO.ISI.TOTAL.TOTAL.TOTAL.ELEC</t>
  </si>
  <si>
    <t>by subsector (calibration output)</t>
  </si>
  <si>
    <t>energy use related</t>
  </si>
  <si>
    <t>process emissions</t>
  </si>
  <si>
    <t>Value added intensity (VA in €2015/t of output)</t>
  </si>
  <si>
    <t>Energy intensity (toe/t of output)</t>
  </si>
  <si>
    <t>Useful energy demand intensity (toe useful/t of output)</t>
  </si>
  <si>
    <t>Integrated steelworks (including process emissions)</t>
  </si>
  <si>
    <t>Electric arc (including process emissions)</t>
  </si>
  <si>
    <t>Detailed split of energy consumption by subsector (ktoe)</t>
  </si>
  <si>
    <t>FEC.ktoe.RO.ISI.BF_BOF.TOTAL.TOTAL.TOTAL</t>
  </si>
  <si>
    <t>FEC.ktoe.RO.ISI.BF_BOF.LIGHT.GENERIC.ELEC</t>
  </si>
  <si>
    <t>FEC.ktoe.RO.ISI.BF_BOF.AIRCOMP.GENERIC.ELEC</t>
  </si>
  <si>
    <t>FEC.ktoe.RO.ISI.BF_BOF.MOTOR.GENERIC.ELEC</t>
  </si>
  <si>
    <t>FEC.ktoe.RO.ISI.BF_BOF.FANS.GENERIC.ELEC</t>
  </si>
  <si>
    <t>FEC.ktoe.RO.ISI.BF_BOF.LOW_ENTH.TOTAL.TOTAL</t>
  </si>
  <si>
    <t>Diesel oil and liquid biofuels</t>
  </si>
  <si>
    <t>FEC.ktoe.RO.ISI.BF_BOF.LOW_ENTH.THERM.DIESEL_LIQBIO</t>
  </si>
  <si>
    <t>Natural gas and biogas</t>
  </si>
  <si>
    <t>FEC.ktoe.RO.ISI.BF_BOF.LOW_ENTH.THERM.NG_BIOGAS</t>
  </si>
  <si>
    <t>FEC.ktoe.RO.ISI.BF_BOF.LOW_ENTH.THERM.SOLAR_GEO</t>
  </si>
  <si>
    <t>FEC.ktoe.RO.ISI.BF_BOF.LOW_ENTH.HP.AMBIENT</t>
  </si>
  <si>
    <t>FEC.ktoe.RO.ISI.BF_BOF.LOW_ENTH.THERM.ELEC</t>
  </si>
  <si>
    <t>Steel: Sinter/Pellet-making</t>
  </si>
  <si>
    <t>FEC.ktoe.RO.ISI.BF_BOF.SINTERING.TOTAL.TOTAL</t>
  </si>
  <si>
    <t>FEC.ktoe.RO.ISI.BF_BOF.SINTERING.THERM.NONCOKE_SOLIDS</t>
  </si>
  <si>
    <t>FEC.ktoe.RO.ISI.BF_BOF.SINTERING.THERM.RFO</t>
  </si>
  <si>
    <t>FEC.ktoe.RO.ISI.BF_BOF.SINTERING.THERM.NG_BIOGAS</t>
  </si>
  <si>
    <t>FEC.ktoe.RO.ISI.BF_BOF.SINTERING.THERM.DERIVED</t>
  </si>
  <si>
    <t>FEC.ktoe.RO.ISI.BF_BOF.SINTERING.THERM.ELEC</t>
  </si>
  <si>
    <t>Steel: Blast /Basic oxygen furnace</t>
  </si>
  <si>
    <t>FEC.ktoe.RO.ISI.BF_BOF.BLAST_FURNACE.TOTAL.TOTAL</t>
  </si>
  <si>
    <t>FEC.ktoe.RO.ISI.BF_BOF.BLAST_FURNACE.THERM.NONCOKE_SOLIDS</t>
  </si>
  <si>
    <t>FEC.ktoe.RO.ISI.BF_BOF.BLAST_FURNACE.THERM.COKE</t>
  </si>
  <si>
    <t>FEC.ktoe.RO.ISI.BF_BOF.BLAST_FURNACE.THERM.RFO</t>
  </si>
  <si>
    <t>FEC.ktoe.RO.ISI.BF_BOF.BLAST_FURNACE.THERM.NG_BIOGAS</t>
  </si>
  <si>
    <t>FEC.ktoe.RO.ISI.BF_BOF.BLAST_FURNACE.THERM.DERIVED</t>
  </si>
  <si>
    <t>Steel: Furnaces, refining and rolling</t>
  </si>
  <si>
    <t>FEC.ktoe.RO.ISI.BF_BOF.REFINING.TOTAL.TOTAL</t>
  </si>
  <si>
    <t>Steel: Furnaces, refining and rolling - Thermal</t>
  </si>
  <si>
    <t>FEC.ktoe.RO.ISI.BF_BOF.REFINING.THERM.TOTAL</t>
  </si>
  <si>
    <t>FEC.ktoe.RO.ISI.BF_BOF.REFINING.THERM.LPG</t>
  </si>
  <si>
    <t>FEC.ktoe.RO.ISI.BF_BOF.REFINING.THERM.DIESEL_LIQBIO</t>
  </si>
  <si>
    <t>FEC.ktoe.RO.ISI.BF_BOF.REFINING.THERM.RFO</t>
  </si>
  <si>
    <t>FEC.ktoe.RO.ISI.BF_BOF.REFINING.THERM.NG_BIOGAS</t>
  </si>
  <si>
    <t>Steel: Furnaces, refining and rolling - Electric</t>
  </si>
  <si>
    <t>FEC.ktoe.RO.ISI.BF_BOF.REFINING.ELEC.ELEC</t>
  </si>
  <si>
    <t>Steel: Product finishing</t>
  </si>
  <si>
    <t>Steel: Product finishing - Thermal</t>
  </si>
  <si>
    <t>FEC.ktoe.RO.ISI.BF_BOF.FINISHING.THERM.TOTAL</t>
  </si>
  <si>
    <t>FEC.ktoe.RO.ISI.BF_BOF.FINISHING.THERM.LPG</t>
  </si>
  <si>
    <t>FEC.ktoe.RO.ISI.BF_BOF.FINISHING.THERM.DIESEL_LIQBIO</t>
  </si>
  <si>
    <t>FEC.ktoe.RO.ISI.BF_BOF.FINISHING.THERM.NG_BIOGAS</t>
  </si>
  <si>
    <t>Steel: Product finishing - Steam</t>
  </si>
  <si>
    <t>FEC.ktoe.RO.ISI.BF_BOF.FINISHING_STEAM.TOTAL.TOTAL</t>
  </si>
  <si>
    <t>FEC.ktoe.RO.ISI.BF_BOF.FINISHING_STEAM.STEAM.NONCOKE_SOLIDS</t>
  </si>
  <si>
    <t>FEC.ktoe.RO.ISI.BF_BOF.FINISHING_STEAM.STEAM.RFG</t>
  </si>
  <si>
    <t>FEC.ktoe.RO.ISI.BF_BOF.FINISHING_STEAM.STEAM.LPG</t>
  </si>
  <si>
    <t>FEC.ktoe.RO.ISI.BF_BOF.FINISHING_STEAM.STEAM.DIESEL_LIQBIO</t>
  </si>
  <si>
    <t>FEC.ktoe.RO.ISI.BF_BOF.FINISHING_STEAM.STEAM.RFO</t>
  </si>
  <si>
    <t>FEC.ktoe.RO.ISI.BF_BOF.FINISHING_STEAM.STEAM.OTHER</t>
  </si>
  <si>
    <t>FEC.ktoe.RO.ISI.BF_BOF.FINISHING_STEAM.STEAM.NG_BIOGAS</t>
  </si>
  <si>
    <t>FEC.ktoe.RO.ISI.BF_BOF.FINISHING_STEAM.STEAM.DERIVED</t>
  </si>
  <si>
    <t>FEC.ktoe.RO.ISI.BF_BOF.FINISHING_STEAM.STEAM.BIOMASS_WASTE</t>
  </si>
  <si>
    <t>FEC.ktoe.RO.ISI.BF_BOF.FINISHING_STEAM.STEAM.STEAM_DISTR</t>
  </si>
  <si>
    <t>Steel: Product finishing - Electric</t>
  </si>
  <si>
    <t>FEC.ktoe.RO.ISI.BF_BOF.FINISHING.ELEC.ELEC</t>
  </si>
  <si>
    <t>FEC.ktoe.RO.ISI.EAF.TOTAL.TOTAL.TOTAL</t>
  </si>
  <si>
    <t>FEC.ktoe.RO.ISI.EAF.LIGHT.GENERIC.ELEC</t>
  </si>
  <si>
    <t>FEC.ktoe.RO.ISI.EAF.AIRCOMP.GENERIC.ELEC</t>
  </si>
  <si>
    <t>FEC.ktoe.RO.ISI.EAF.MOTOR.GENERIC.ELEC</t>
  </si>
  <si>
    <t>FEC.ktoe.RO.ISI.EAF.FANS.GENERIC.ELEC</t>
  </si>
  <si>
    <t>FEC.ktoe.RO.ISI.EAF.LOW_ENTH.TOTAL.TOTAL</t>
  </si>
  <si>
    <t>FEC.ktoe.RO.ISI.EAF.LOW_ENTH.THERM.DIESEL_LIQBIO</t>
  </si>
  <si>
    <t>FEC.ktoe.RO.ISI.EAF.LOW_ENTH.THERM.NG_BIOGAS</t>
  </si>
  <si>
    <t>FEC.ktoe.RO.ISI.EAF.LOW_ENTH.THERM.SOLAR_GEO</t>
  </si>
  <si>
    <t>FEC.ktoe.RO.ISI.EAF.LOW_ENTH.HP.AMBIENT</t>
  </si>
  <si>
    <t>FEC.ktoe.RO.ISI.EAF.LOW_ENTH.THERM.ELEC</t>
  </si>
  <si>
    <t>Steel: Smelters</t>
  </si>
  <si>
    <t>FEC.ktoe.RO.ISI.EAF.SMELTING.TOTAL.TOTAL</t>
  </si>
  <si>
    <t>FEC.ktoe.RO.ISI.EAF.SMELTING.THERM.NONCOKE_SOLIDS</t>
  </si>
  <si>
    <t>FEC.ktoe.RO.ISI.EAF.SMELTING.THERM.RFO</t>
  </si>
  <si>
    <t>FEC.ktoe.RO.ISI.EAF.SMELTING.THERM.NG_BIOGAS</t>
  </si>
  <si>
    <t>FEC.ktoe.RO.ISI.EAF.SMELTING.THERM.DERIVED</t>
  </si>
  <si>
    <t>Steel: Electric arc</t>
  </si>
  <si>
    <t>FEC.ktoe.RO.ISI.EAF.ARC_FURNACE.ELEC.ELEC</t>
  </si>
  <si>
    <t>FEC.ktoe.RO.ISI.EAF.REFINING.TOTAL.TOTAL</t>
  </si>
  <si>
    <t>FEC.ktoe.RO.ISI.EAF.REFINING.THERM.TOTAL</t>
  </si>
  <si>
    <t>FEC.ktoe.RO.ISI.EAF.REFINING.THERM.LPG</t>
  </si>
  <si>
    <t>FEC.ktoe.RO.ISI.EAF.REFINING.THERM.DIESEL_LIQBIO</t>
  </si>
  <si>
    <t>FEC.ktoe.RO.ISI.EAF.REFINING.THERM.RFO</t>
  </si>
  <si>
    <t>FEC.ktoe.RO.ISI.EAF.REFINING.THERM.NG_BIOGAS</t>
  </si>
  <si>
    <t>FEC.ktoe.RO.ISI.EAF.REFINING.ELEC.ELEC</t>
  </si>
  <si>
    <t>FEC.ktoe.RO.ISI.EAF.FINISHING.THERM.TOTAL</t>
  </si>
  <si>
    <t>FEC.ktoe.RO.ISI.EAF.FINISHING.THERM.LPG</t>
  </si>
  <si>
    <t>FEC.ktoe.RO.ISI.EAF.FINISHING.THERM.DIESEL_LIQBIO</t>
  </si>
  <si>
    <t>FEC.ktoe.RO.ISI.EAF.FINISHING.THERM.NG_BIOGAS</t>
  </si>
  <si>
    <t>FEC.ktoe.RO.ISI.EAF.FINISHING_STEAM.TOTAL.TOTAL</t>
  </si>
  <si>
    <t>FEC.ktoe.RO.ISI.EAF.FINISHING_STEAM.STEAM.NONCOKE_SOLIDS</t>
  </si>
  <si>
    <t>FEC.ktoe.RO.ISI.EAF.FINISHING_STEAM.STEAM.RFG</t>
  </si>
  <si>
    <t>FEC.ktoe.RO.ISI.EAF.FINISHING_STEAM.STEAM.LPG</t>
  </si>
  <si>
    <t>FEC.ktoe.RO.ISI.EAF.FINISHING_STEAM.STEAM.DIESEL_LIQBIO</t>
  </si>
  <si>
    <t>FEC.ktoe.RO.ISI.EAF.FINISHING_STEAM.STEAM.RFO</t>
  </si>
  <si>
    <t>FEC.ktoe.RO.ISI.EAF.FINISHING_STEAM.STEAM.OTHER</t>
  </si>
  <si>
    <t>FEC.ktoe.RO.ISI.EAF.FINISHING_STEAM.STEAM.NG_BIOGAS</t>
  </si>
  <si>
    <t>FEC.ktoe.RO.ISI.EAF.FINISHING_STEAM.STEAM.DERIVED</t>
  </si>
  <si>
    <t>FEC.ktoe.RO.ISI.EAF.FINISHING_STEAM.STEAM.BIOMASS_WASTE</t>
  </si>
  <si>
    <t>FEC.ktoe.RO.ISI.EAF.FINISHING_STEAM.STEAM.STEAM_DISTR</t>
  </si>
  <si>
    <t>FEC.ktoe.RO.ISI.EAF.FINISHING.ELEC.ELEC</t>
  </si>
  <si>
    <t>Market shares of energy uses by subsector (%)</t>
  </si>
  <si>
    <t>Energy intensity (kgoe per t of output)</t>
  </si>
  <si>
    <t>Detailed split of useful energy demand by subsector (ktoe)</t>
  </si>
  <si>
    <t>UED.ktoe.RO.ISI.BF_BOF.TOTAL.TOTAL.TOTAL</t>
  </si>
  <si>
    <t>UED.ktoe.RO.ISI.BF_BOF.LIGHT.GENERIC.ELEC</t>
  </si>
  <si>
    <t>UED.ktoe.RO.ISI.BF_BOF.AIRCOMP.GENERIC.ELEC</t>
  </si>
  <si>
    <t>UED.ktoe.RO.ISI.BF_BOF.MOTOR.GENERIC.ELEC</t>
  </si>
  <si>
    <t>UED.ktoe.RO.ISI.BF_BOF.FANS.GENERIC.ELEC</t>
  </si>
  <si>
    <t>UED.ktoe.RO.ISI.BF_BOF.LOW_ENTH.TOTAL.TOTAL</t>
  </si>
  <si>
    <t>UED.ktoe.RO.ISI.BF_BOF.LOW_ENTH.THERM.DIESEL_LIQBIO</t>
  </si>
  <si>
    <t>UED.ktoe.RO.ISI.BF_BOF.LOW_ENTH.THERM.NG_BIOGAS</t>
  </si>
  <si>
    <t>UED.ktoe.RO.ISI.BF_BOF.LOW_ENTH.THERM.SOLAR_GEO</t>
  </si>
  <si>
    <t>UED.ktoe.RO.ISI.BF_BOF.LOW_ENTH.HP.AMBIENT</t>
  </si>
  <si>
    <t>UED.ktoe.RO.ISI.BF_BOF.LOW_ENTH.THERM.ELEC</t>
  </si>
  <si>
    <t>UED.ktoe.RO.ISI.BF_BOF.SINTERING.TOTAL.TOTAL</t>
  </si>
  <si>
    <t>UED.ktoe.RO.ISI.BF_BOF.SINTERING.THERM.NONCOKE_SOLIDS</t>
  </si>
  <si>
    <t>UED.ktoe.RO.ISI.BF_BOF.SINTERING.THERM.RFO</t>
  </si>
  <si>
    <t>UED.ktoe.RO.ISI.BF_BOF.SINTERING.THERM.NG_BIOGAS</t>
  </si>
  <si>
    <t>UED.ktoe.RO.ISI.BF_BOF.SINTERING.THERM.DERIVED</t>
  </si>
  <si>
    <t>UED.ktoe.RO.ISI.BF_BOF.SINTERING.THERM.ELEC</t>
  </si>
  <si>
    <t>UED.ktoe.RO.ISI.BF_BOF.BLAST_FURNACE.TOTAL.TOTAL</t>
  </si>
  <si>
    <t>UED.ktoe.RO.ISI.BF_BOF.BLAST_FURNACE.THERM.NONCOKE_SOLIDS</t>
  </si>
  <si>
    <t>UED.ktoe.RO.ISI.BF_BOF.BLAST_FURNACE.THERM.COKE</t>
  </si>
  <si>
    <t>UED.ktoe.RO.ISI.BF_BOF.BLAST_FURNACE.THERM.RFO</t>
  </si>
  <si>
    <t>UED.ktoe.RO.ISI.BF_BOF.BLAST_FURNACE.THERM.NG_BIOGAS</t>
  </si>
  <si>
    <t>UED.ktoe.RO.ISI.BF_BOF.BLAST_FURNACE.THERM.DERIVED</t>
  </si>
  <si>
    <t>UED.ktoe.RO.ISI.BF_BOF.REFINING.TOTAL.TOTAL</t>
  </si>
  <si>
    <t>UED.ktoe.RO.ISI.BF_BOF.REFINING.THERM.TOTAL</t>
  </si>
  <si>
    <t>UED.ktoe.RO.ISI.BF_BOF.REFINING.THERM.LPG</t>
  </si>
  <si>
    <t>UED.ktoe.RO.ISI.BF_BOF.REFINING.THERM.DIESEL_LIQBIO</t>
  </si>
  <si>
    <t>UED.ktoe.RO.ISI.BF_BOF.REFINING.THERM.RFO</t>
  </si>
  <si>
    <t>UED.ktoe.RO.ISI.BF_BOF.REFINING.THERM.NG_BIOGAS</t>
  </si>
  <si>
    <t>UED.ktoe.RO.ISI.BF_BOF.REFINING.ELEC.ELEC</t>
  </si>
  <si>
    <t>UED.ktoe.RO.ISI.BF_BOF.FINISHING.THERM.TOTAL</t>
  </si>
  <si>
    <t>UED.ktoe.RO.ISI.BF_BOF.FINISHING.THERM.LPG</t>
  </si>
  <si>
    <t>UED.ktoe.RO.ISI.BF_BOF.FINISHING.THERM.DIESEL_LIQBIO</t>
  </si>
  <si>
    <t>UED.ktoe.RO.ISI.BF_BOF.FINISHING.THERM.NG_BIOGAS</t>
  </si>
  <si>
    <t>UED.ktoe.RO.ISI.BF_BOF.FINISHING_STEAM.TOTAL.TOTAL</t>
  </si>
  <si>
    <t>UED.ktoe.RO.ISI.BF_BOF.FINISHING_STEAM.STEAM.NONCOKE_SOLIDS</t>
  </si>
  <si>
    <t>UED.ktoe.RO.ISI.BF_BOF.FINISHING_STEAM.STEAM.RFG</t>
  </si>
  <si>
    <t>UED.ktoe.RO.ISI.BF_BOF.FINISHING_STEAM.STEAM.LPG</t>
  </si>
  <si>
    <t>UED.ktoe.RO.ISI.BF_BOF.FINISHING_STEAM.STEAM.DIESEL_LIQBIO</t>
  </si>
  <si>
    <t>UED.ktoe.RO.ISI.BF_BOF.FINISHING_STEAM.STEAM.RFO</t>
  </si>
  <si>
    <t>UED.ktoe.RO.ISI.BF_BOF.FINISHING_STEAM.STEAM.OTHER</t>
  </si>
  <si>
    <t>UED.ktoe.RO.ISI.BF_BOF.FINISHING_STEAM.STEAM.NG_BIOGAS</t>
  </si>
  <si>
    <t>UED.ktoe.RO.ISI.BF_BOF.FINISHING_STEAM.STEAM.DERIVED</t>
  </si>
  <si>
    <t>UED.ktoe.RO.ISI.BF_BOF.FINISHING_STEAM.STEAM.BIOMASS_WASTE</t>
  </si>
  <si>
    <t>UED.ktoe.RO.ISI.BF_BOF.FINISHING_STEAM.STEAM.STEAM_DISTR</t>
  </si>
  <si>
    <t>UED.ktoe.RO.ISI.BF_BOF.FINISHING.ELEC.ELEC</t>
  </si>
  <si>
    <t>UED.ktoe.RO.ISI.EAF.TOTAL.TOTAL.TOTAL</t>
  </si>
  <si>
    <t>UED.ktoe.RO.ISI.EAF.LIGHT.GENERIC.ELEC</t>
  </si>
  <si>
    <t>UED.ktoe.RO.ISI.EAF.AIRCOMP.GENERIC.ELEC</t>
  </si>
  <si>
    <t>UED.ktoe.RO.ISI.EAF.MOTOR.GENERIC.ELEC</t>
  </si>
  <si>
    <t>UED.ktoe.RO.ISI.EAF.FANS.GENERIC.ELEC</t>
  </si>
  <si>
    <t>UED.ktoe.RO.ISI.EAF.LOW_ENTH.TOTAL.TOTAL</t>
  </si>
  <si>
    <t>UED.ktoe.RO.ISI.EAF.LOW_ENTH.THERM.DIESEL_LIQBIO</t>
  </si>
  <si>
    <t>UED.ktoe.RO.ISI.EAF.LOW_ENTH.THERM.NG_BIOGAS</t>
  </si>
  <si>
    <t>UED.ktoe.RO.ISI.EAF.LOW_ENTH.THERM.SOLAR_GEO</t>
  </si>
  <si>
    <t>UED.ktoe.RO.ISI.EAF.LOW_ENTH.HP.AMBIENT</t>
  </si>
  <si>
    <t>UED.ktoe.RO.ISI.EAF.LOW_ENTH.THERM.ELEC</t>
  </si>
  <si>
    <t>UED.ktoe.RO.ISI.EAF.SMELTING.TOTAL.TOTAL</t>
  </si>
  <si>
    <t>UED.ktoe.RO.ISI.EAF.SMELTING.THERM.NONCOKE_SOLIDS</t>
  </si>
  <si>
    <t>UED.ktoe.RO.ISI.EAF.SMELTING.THERM.RFO</t>
  </si>
  <si>
    <t>UED.ktoe.RO.ISI.EAF.SMELTING.THERM.NG_BIOGAS</t>
  </si>
  <si>
    <t>UED.ktoe.RO.ISI.EAF.SMELTING.THERM.DERIVED</t>
  </si>
  <si>
    <t>UED.ktoe.RO.ISI.EAF.ARC_FURNACE.ELEC.ELEC</t>
  </si>
  <si>
    <t>UED.ktoe.RO.ISI.EAF.REFINING.TOTAL.TOTAL</t>
  </si>
  <si>
    <t>UED.ktoe.RO.ISI.EAF.REFINING.THERM.TOTAL</t>
  </si>
  <si>
    <t>UED.ktoe.RO.ISI.EAF.REFINING.THERM.LPG</t>
  </si>
  <si>
    <t>UED.ktoe.RO.ISI.EAF.REFINING.THERM.DIESEL_LIQBIO</t>
  </si>
  <si>
    <t>UED.ktoe.RO.ISI.EAF.REFINING.THERM.RFO</t>
  </si>
  <si>
    <t>UED.ktoe.RO.ISI.EAF.REFINING.THERM.NG_BIOGAS</t>
  </si>
  <si>
    <t>UED.ktoe.RO.ISI.EAF.REFINING.ELEC.ELEC</t>
  </si>
  <si>
    <t>UED.ktoe.RO.ISI.EAF.FINISHING.THERM.TOTAL</t>
  </si>
  <si>
    <t>UED.ktoe.RO.ISI.EAF.FINISHING.THERM.LPG</t>
  </si>
  <si>
    <t>UED.ktoe.RO.ISI.EAF.FINISHING.THERM.DIESEL_LIQBIO</t>
  </si>
  <si>
    <t>UED.ktoe.RO.ISI.EAF.FINISHING.THERM.NG_BIOGAS</t>
  </si>
  <si>
    <t>UED.ktoe.RO.ISI.EAF.FINISHING_STEAM.TOTAL.TOTAL</t>
  </si>
  <si>
    <t>UED.ktoe.RO.ISI.EAF.FINISHING_STEAM.STEAM.NONCOKE_SOLIDS</t>
  </si>
  <si>
    <t>UED.ktoe.RO.ISI.EAF.FINISHING_STEAM.STEAM.RFG</t>
  </si>
  <si>
    <t>UED.ktoe.RO.ISI.EAF.FINISHING_STEAM.STEAM.LPG</t>
  </si>
  <si>
    <t>UED.ktoe.RO.ISI.EAF.FINISHING_STEAM.STEAM.DIESEL_LIQBIO</t>
  </si>
  <si>
    <t>UED.ktoe.RO.ISI.EAF.FINISHING_STEAM.STEAM.RFO</t>
  </si>
  <si>
    <t>UED.ktoe.RO.ISI.EAF.FINISHING_STEAM.STEAM.OTHER</t>
  </si>
  <si>
    <t>UED.ktoe.RO.ISI.EAF.FINISHING_STEAM.STEAM.NG_BIOGAS</t>
  </si>
  <si>
    <t>UED.ktoe.RO.ISI.EAF.FINISHING_STEAM.STEAM.DERIVED</t>
  </si>
  <si>
    <t>UED.ktoe.RO.ISI.EAF.FINISHING_STEAM.STEAM.BIOMASS_WASTE</t>
  </si>
  <si>
    <t>UED.ktoe.RO.ISI.EAF.FINISHING_STEAM.STEAM.STEAM_DISTR</t>
  </si>
  <si>
    <t>UED.ktoe.RO.ISI.EAF.FINISHING.ELEC.ELEC</t>
  </si>
  <si>
    <t>Market shares of useful energy demand by subsector (%)</t>
  </si>
  <si>
    <t>Ratio of useful energy demand to final energy consumption (system efficiency indicator)</t>
  </si>
  <si>
    <t>Detailed split of CO2 emissions by subsector (kt of CO2)</t>
  </si>
  <si>
    <t>FUEL_EMI.ktCO2.RO.ISI.BF_BOF.LIGHT.GENERIC.ELEC</t>
  </si>
  <si>
    <t>FUEL_EMI.ktCO2.RO.ISI.BF_BOF.AIRCOMP.GENERIC.ELEC</t>
  </si>
  <si>
    <t>FUEL_EMI.ktCO2.RO.ISI.BF_BOF.MOTOR.GENERIC.ELEC</t>
  </si>
  <si>
    <t>FUEL_EMI.ktCO2.RO.ISI.BF_BOF.FANS.GENERIC.ELEC</t>
  </si>
  <si>
    <t>FUEL_EMI.ktCO2.RO.ISI.BF_BOF.LOW_ENTH.TOTAL.TOTAL</t>
  </si>
  <si>
    <t>FUEL_EMI.ktCO2.RO.ISI.BF_BOF.LOW_ENTH.THERM.DIESEL_LIQBIO</t>
  </si>
  <si>
    <t>FUEL_EMI.ktCO2.RO.ISI.BF_BOF.LOW_ENTH.THERM.NG_BIOGAS</t>
  </si>
  <si>
    <t>FUEL_EMI.ktCO2.RO.ISI.BF_BOF.LOW_ENTH.THERM.SOLAR_GEO</t>
  </si>
  <si>
    <t>FUEL_EMI.ktCO2.RO.ISI.BF_BOF.LOW_ENTH.HP.AMBIENT</t>
  </si>
  <si>
    <t>FUEL_EMI.ktCO2.RO.ISI.BF_BOF.LOW_ENTH.THERM.ELEC</t>
  </si>
  <si>
    <t>FUEL_EMI.ktCO2.RO.ISI.BF_BOF.SINTERING.TOTAL.TOTAL</t>
  </si>
  <si>
    <t>FUEL_EMI.ktCO2.RO.ISI.BF_BOF.SINTERING.THERM.NONCOKE_SOLIDS</t>
  </si>
  <si>
    <t>FUEL_EMI.ktCO2.RO.ISI.BF_BOF.SINTERING.THERM.RFO</t>
  </si>
  <si>
    <t>FUEL_EMI.ktCO2.RO.ISI.BF_BOF.SINTERING.THERM.NG_BIOGAS</t>
  </si>
  <si>
    <t>FUEL_EMI.ktCO2.RO.ISI.BF_BOF.SINTERING.THERM.DERIVED</t>
  </si>
  <si>
    <t>FUEL_EMI.ktCO2.RO.ISI.BF_BOF.SINTERING.THERM.ELEC</t>
  </si>
  <si>
    <t>FUEL_EMI.ktCO2.RO.ISI.BF_BOF.BLAST_FURNACE.TOTAL.TOTAL</t>
  </si>
  <si>
    <t>FUEL_EMI.ktCO2.RO.ISI.BF_BOF.BLAST_FURNACE.THERM.NONCOKE_SOLIDS</t>
  </si>
  <si>
    <t>FUEL_EMI.ktCO2.RO.ISI.BF_BOF.BLAST_FURNACE.THERM.COKE</t>
  </si>
  <si>
    <t>FUEL_EMI.ktCO2.RO.ISI.BF_BOF.BLAST_FURNACE.THERM.RFO</t>
  </si>
  <si>
    <t>FUEL_EMI.ktCO2.RO.ISI.BF_BOF.BLAST_FURNACE.THERM.NG_BIOGAS</t>
  </si>
  <si>
    <t>FUEL_EMI.ktCO2.RO.ISI.BF_BOF.BLAST_FURNACE.THERM.DERIVED</t>
  </si>
  <si>
    <t>FUEL_EMI.ktCO2.RO.ISI.BF_BOF.REFINING.TOTAL.TOTAL</t>
  </si>
  <si>
    <t>FUEL_EMI.ktCO2.RO.ISI.BF_BOF.REFINING.THERM.TOTAL</t>
  </si>
  <si>
    <t>FUEL_EMI.ktCO2.RO.ISI.BF_BOF.REFINING.THERM.LPG</t>
  </si>
  <si>
    <t>FUEL_EMI.ktCO2.RO.ISI.BF_BOF.REFINING.THERM.DIESEL_LIQBIO</t>
  </si>
  <si>
    <t>FUEL_EMI.ktCO2.RO.ISI.BF_BOF.REFINING.THERM.RFO</t>
  </si>
  <si>
    <t>FUEL_EMI.ktCO2.RO.ISI.BF_BOF.REFINING.THERM.NG_BIOGAS</t>
  </si>
  <si>
    <t>FUEL_EMI.ktCO2.RO.ISI.BF_BOF.REFINING.ELEC.ELEC</t>
  </si>
  <si>
    <t>FUEL_EMI.ktCO2.RO.ISI.BF_BOF.FINISHING.THERM.TOTAL</t>
  </si>
  <si>
    <t>FUEL_EMI.ktCO2.RO.ISI.BF_BOF.FINISHING.THERM.LPG</t>
  </si>
  <si>
    <t>FUEL_EMI.ktCO2.RO.ISI.BF_BOF.FINISHING.THERM.DIESEL_LIQBIO</t>
  </si>
  <si>
    <t>FUEL_EMI.ktCO2.RO.ISI.BF_BOF.FINISHING.THERM.NG_BIOGAS</t>
  </si>
  <si>
    <t>FUEL_EMI.ktCO2.RO.ISI.BF_BOF.FINISHING_STEAM.TOTAL.TOTAL</t>
  </si>
  <si>
    <t>FUEL_EMI.ktCO2.RO.ISI.BF_BOF.FINISHING_STEAM.STEAM.NONCOKE_SOLIDS</t>
  </si>
  <si>
    <t>FUEL_EMI.ktCO2.RO.ISI.BF_BOF.FINISHING_STEAM.STEAM.RFG</t>
  </si>
  <si>
    <t>FUEL_EMI.ktCO2.RO.ISI.BF_BOF.FINISHING_STEAM.STEAM.LPG</t>
  </si>
  <si>
    <t>FUEL_EMI.ktCO2.RO.ISI.BF_BOF.FINISHING_STEAM.STEAM.DIESEL_LIQBIO</t>
  </si>
  <si>
    <t>FUEL_EMI.ktCO2.RO.ISI.BF_BOF.FINISHING_STEAM.STEAM.RFO</t>
  </si>
  <si>
    <t>FUEL_EMI.ktCO2.RO.ISI.BF_BOF.FINISHING_STEAM.STEAM.OTHER</t>
  </si>
  <si>
    <t>FUEL_EMI.ktCO2.RO.ISI.BF_BOF.FINISHING_STEAM.STEAM.NG_BIOGAS</t>
  </si>
  <si>
    <t>FUEL_EMI.ktCO2.RO.ISI.BF_BOF.FINISHING_STEAM.STEAM.DERIVED</t>
  </si>
  <si>
    <t>FUEL_EMI.ktCO2.RO.ISI.BF_BOF.FINISHING_STEAM.STEAM.BIOMASS_WASTE</t>
  </si>
  <si>
    <t>FUEL_EMI.ktCO2.RO.ISI.BF_BOF.FINISHING_STEAM.STEAM.STEAM_DISTR</t>
  </si>
  <si>
    <t>FUEL_EMI.ktCO2.RO.ISI.BF_BOF.FINISHING.ELEC.ELEC</t>
  </si>
  <si>
    <t>PROCESS_EMI.ktCO2.RO.ISI.BF_BOF</t>
  </si>
  <si>
    <t>FUEL_EMI.ktCO2.RO.ISI.EAF.LIGHT.GENERIC.ELEC</t>
  </si>
  <si>
    <t>FUEL_EMI.ktCO2.RO.ISI.EAF.AIRCOMP.GENERIC.ELEC</t>
  </si>
  <si>
    <t>FUEL_EMI.ktCO2.RO.ISI.EAF.MOTOR.GENERIC.ELEC</t>
  </si>
  <si>
    <t>FUEL_EMI.ktCO2.RO.ISI.EAF.FANS.GENERIC.ELEC</t>
  </si>
  <si>
    <t>FUEL_EMI.ktCO2.RO.ISI.EAF.LOW_ENTH.TOTAL.TOTAL</t>
  </si>
  <si>
    <t>FUEL_EMI.ktCO2.RO.ISI.EAF.LOW_ENTH.THERM.DIESEL_LIQBIO</t>
  </si>
  <si>
    <t>FUEL_EMI.ktCO2.RO.ISI.EAF.LOW_ENTH.THERM.NG_BIOGAS</t>
  </si>
  <si>
    <t>FUEL_EMI.ktCO2.RO.ISI.EAF.LOW_ENTH.THERM.SOLAR_GEO</t>
  </si>
  <si>
    <t>FUEL_EMI.ktCO2.RO.ISI.EAF.LOW_ENTH.HP.AMBIENT</t>
  </si>
  <si>
    <t>FUEL_EMI.ktCO2.RO.ISI.EAF.LOW_ENTH.THERM.ELEC</t>
  </si>
  <si>
    <t>FUEL_EMI.ktCO2.RO.ISI.EAF.SMELTING.TOTAL.TOTAL</t>
  </si>
  <si>
    <t>FUEL_EMI.ktCO2.RO.ISI.EAF.SMELTING.THERM.NONCOKE_SOLIDS</t>
  </si>
  <si>
    <t>FUEL_EMI.ktCO2.RO.ISI.EAF.SMELTING.THERM.RFO</t>
  </si>
  <si>
    <t>FUEL_EMI.ktCO2.RO.ISI.EAF.SMELTING.THERM.NG_BIOGAS</t>
  </si>
  <si>
    <t>FUEL_EMI.ktCO2.RO.ISI.EAF.SMELTING.THERM.DERIVED</t>
  </si>
  <si>
    <t>FUEL_EMI.ktCO2.RO.ISI.EAF.ARC_FURNACE.ELEC.ELEC</t>
  </si>
  <si>
    <t>FUEL_EMI.ktCO2.RO.ISI.EAF.REFINING.TOTAL.TOTAL</t>
  </si>
  <si>
    <t>FUEL_EMI.ktCO2.RO.ISI.EAF.REFINING.THERM.TOTAL</t>
  </si>
  <si>
    <t>FUEL_EMI.ktCO2.RO.ISI.EAF.REFINING.THERM.LPG</t>
  </si>
  <si>
    <t>FUEL_EMI.ktCO2.RO.ISI.EAF.REFINING.THERM.DIESEL_LIQBIO</t>
  </si>
  <si>
    <t>FUEL_EMI.ktCO2.RO.ISI.EAF.REFINING.THERM.RFO</t>
  </si>
  <si>
    <t>FUEL_EMI.ktCO2.RO.ISI.EAF.REFINING.THERM.NG_BIOGAS</t>
  </si>
  <si>
    <t>FUEL_EMI.ktCO2.RO.ISI.EAF.REFINING.ELEC.ELEC</t>
  </si>
  <si>
    <t>FUEL_EMI.ktCO2.RO.ISI.EAF.FINISHING.THERM.TOTAL</t>
  </si>
  <si>
    <t>FUEL_EMI.ktCO2.RO.ISI.EAF.FINISHING.THERM.LPG</t>
  </si>
  <si>
    <t>FUEL_EMI.ktCO2.RO.ISI.EAF.FINISHING.THERM.DIESEL_LIQBIO</t>
  </si>
  <si>
    <t>FUEL_EMI.ktCO2.RO.ISI.EAF.FINISHING.THERM.NG_BIOGAS</t>
  </si>
  <si>
    <t>FUEL_EMI.ktCO2.RO.ISI.EAF.FINISHING_STEAM.TOTAL.TOTAL</t>
  </si>
  <si>
    <t>FUEL_EMI.ktCO2.RO.ISI.EAF.FINISHING_STEAM.STEAM.NONCOKE_SOLIDS</t>
  </si>
  <si>
    <t>FUEL_EMI.ktCO2.RO.ISI.EAF.FINISHING_STEAM.STEAM.RFG</t>
  </si>
  <si>
    <t>FUEL_EMI.ktCO2.RO.ISI.EAF.FINISHING_STEAM.STEAM.LPG</t>
  </si>
  <si>
    <t>FUEL_EMI.ktCO2.RO.ISI.EAF.FINISHING_STEAM.STEAM.DIESEL_LIQBIO</t>
  </si>
  <si>
    <t>FUEL_EMI.ktCO2.RO.ISI.EAF.FINISHING_STEAM.STEAM.RFO</t>
  </si>
  <si>
    <t>FUEL_EMI.ktCO2.RO.ISI.EAF.FINISHING_STEAM.STEAM.OTHER</t>
  </si>
  <si>
    <t>FUEL_EMI.ktCO2.RO.ISI.EAF.FINISHING_STEAM.STEAM.NG_BIOGAS</t>
  </si>
  <si>
    <t>FUEL_EMI.ktCO2.RO.ISI.EAF.FINISHING_STEAM.STEAM.DERIVED</t>
  </si>
  <si>
    <t>FUEL_EMI.ktCO2.RO.ISI.EAF.FINISHING_STEAM.STEAM.BIOMASS_WASTE</t>
  </si>
  <si>
    <t>FUEL_EMI.ktCO2.RO.ISI.EAF.FINISHING_STEAM.STEAM.STEAM_DISTR</t>
  </si>
  <si>
    <t>FUEL_EMI.ktCO2.RO.ISI.EAF.FINISHING.ELEC.ELEC</t>
  </si>
  <si>
    <t>PROCESS_EMI.ktCO2.RO.ISI.EAF</t>
  </si>
  <si>
    <t>Market shares of CO2 emissions by subsector (%)</t>
  </si>
  <si>
    <t>Emission intensity (kt of CO2 per ktoe)</t>
  </si>
  <si>
    <t>Integrated steelworks (without process emissions)</t>
  </si>
  <si>
    <t>Electric arc (without process emissions)</t>
  </si>
  <si>
    <t>VA.Meuro2015.RO.NFM.ALUMINA</t>
  </si>
  <si>
    <t>VA.Meuro2015.RO.NFM.PRIM_ALU</t>
  </si>
  <si>
    <t>VA.Meuro2015.RO.NFM.SEC_ALU</t>
  </si>
  <si>
    <t>VA.Meuro2015.RO.NFM.OTHER_NFM</t>
  </si>
  <si>
    <t>Physical output (kt)</t>
  </si>
  <si>
    <t>Alumina production (kt)</t>
  </si>
  <si>
    <t>OUTPUT.kt.RO.NFM.ALUMINA</t>
  </si>
  <si>
    <t>Aluminium production (kt)</t>
  </si>
  <si>
    <t>OUTPUT.kt.RO.NFM.PRIM_ALU</t>
  </si>
  <si>
    <t>OUTPUT.kt.RO.NFM.SEC_ALU</t>
  </si>
  <si>
    <t>Other non-ferrous metals (kt lead eq.)</t>
  </si>
  <si>
    <t>OUTPUT.kt.RO.NFM.OTHER_NFM</t>
  </si>
  <si>
    <t>Installed capacity (kt production)</t>
  </si>
  <si>
    <t>CAP.kt.RO.NFM.ALUMINA</t>
  </si>
  <si>
    <t>CAP.kt.RO.NFM.PRIM_ALU</t>
  </si>
  <si>
    <t>CAP.kt.RO.NFM.SEC_ALU</t>
  </si>
  <si>
    <t>CAP.kt.RO.NFM.OTHER_NFM</t>
  </si>
  <si>
    <t>Capacity investment (kt production)</t>
  </si>
  <si>
    <t>NEWCAP.kt.RO.NFM.ALUMINA</t>
  </si>
  <si>
    <t>NEWCAP.kt.RO.NFM.PRIM_ALU</t>
  </si>
  <si>
    <t>NEWCAP.kt.RO.NFM.SEC_ALU</t>
  </si>
  <si>
    <t>NEWCAP.kt.RO.NFM.OTHER_NFM</t>
  </si>
  <si>
    <t>Decommissioned capacity (kt production)</t>
  </si>
  <si>
    <t>Idle capacity (kt production)</t>
  </si>
  <si>
    <t>FEC.ktoe.RO.NFM.TOTAL.TOTAL.TOTAL.TOTAL</t>
  </si>
  <si>
    <t>FEC.ktoe.RO.NFM.TOTAL.TOTAL.TOTAL.SOLIDS</t>
  </si>
  <si>
    <t>FEC.ktoe.RO.NFM.TOTAL.TOTAL.TOTAL.RFG</t>
  </si>
  <si>
    <t>FEC.ktoe.RO.NFM.TOTAL.TOTAL.TOTAL.LPG</t>
  </si>
  <si>
    <t>FEC.ktoe.RO.NFM.TOTAL.TOTAL.TOTAL.DIESEL</t>
  </si>
  <si>
    <t>FEC.ktoe.RO.NFM.TOTAL.TOTAL.TOTAL.RFO</t>
  </si>
  <si>
    <t>FEC.ktoe.RO.NFM.TOTAL.TOTAL.TOTAL.OTHER</t>
  </si>
  <si>
    <t>FEC.ktoe.RO.NFM.TOTAL.TOTAL.TOTAL.NG</t>
  </si>
  <si>
    <t>FEC.ktoe.RO.NFM.TOTAL.TOTAL.TOTAL.DERIVED</t>
  </si>
  <si>
    <t>FEC.ktoe.RO.NFM.TOTAL.TOTAL.TOTAL.BIOMASS_WASTE</t>
  </si>
  <si>
    <t>FEC.ktoe.RO.NFM.TOTAL.TOTAL.TOTAL.BIOGAS</t>
  </si>
  <si>
    <t>FEC.ktoe.RO.NFM.TOTAL.TOTAL.TOTAL.LIQBIO</t>
  </si>
  <si>
    <t>FEC.ktoe.RO.NFM.TOTAL.TOTAL.TOTAL.SOLAR</t>
  </si>
  <si>
    <t>FEC.ktoe.RO.NFM.TOTAL.TOTAL.TOTAL.GEO</t>
  </si>
  <si>
    <t>FEC.ktoe.RO.NFM.TOTAL.TOTAL.TOTAL.AMBIENT</t>
  </si>
  <si>
    <t>FEC.ktoe.RO.NFM.TOTAL.TOTAL.TOTAL.STEAM_DISTR</t>
  </si>
  <si>
    <t>FEC.ktoe.RO.NFM.TOTAL.TOTAL.TOTAL.ELEC</t>
  </si>
  <si>
    <t>FEC.ktoe.RO.NFM.ALUMINA.TOTAL.TOTAL.TOTAL</t>
  </si>
  <si>
    <t>FEC.ktoe.RO.NFM.ALUMINA.LIGHT.GENERIC.ELEC</t>
  </si>
  <si>
    <t>FEC.ktoe.RO.NFM.ALUMINA.AIRCOMP.GENERIC.ELEC</t>
  </si>
  <si>
    <t>FEC.ktoe.RO.NFM.ALUMINA.MOTOR.GENERIC.ELEC</t>
  </si>
  <si>
    <t>FEC.ktoe.RO.NFM.ALUMINA.FANS.GENERIC.ELEC</t>
  </si>
  <si>
    <t>FEC.ktoe.RO.NFM.ALUMINA.LOW_ENTH.TOTAL.TOTAL</t>
  </si>
  <si>
    <t>FEC.ktoe.RO.NFM.ALUMINA.LOW_ENTH.THERM.DIESEL_LIQBIO</t>
  </si>
  <si>
    <t>FEC.ktoe.RO.NFM.ALUMINA.LOW_ENTH.THERM.NG_BIOGAS</t>
  </si>
  <si>
    <t>FEC.ktoe.RO.NFM.ALUMINA.LOW_ENTH.THERM.SOLAR_GEO</t>
  </si>
  <si>
    <t>FEC.ktoe.RO.NFM.ALUMINA.LOW_ENTH.HP.AMBIENT</t>
  </si>
  <si>
    <t>FEC.ktoe.RO.NFM.ALUMINA.LOW_ENTH.THERM.ELEC</t>
  </si>
  <si>
    <t>Alumina production: High-enthalpy heat</t>
  </si>
  <si>
    <t>FEC.ktoe.RO.NFM.ALUMINA.A_PRODUCTION.TOTAL.TOTAL</t>
  </si>
  <si>
    <t>FEC.ktoe.RO.NFM.ALUMINA.A_PRODUCTION.STEAM.SOLIDS</t>
  </si>
  <si>
    <t>FEC.ktoe.RO.NFM.ALUMINA.A_PRODUCTION.STEAM.RFG</t>
  </si>
  <si>
    <t>FEC.ktoe.RO.NFM.ALUMINA.A_PRODUCTION.STEAM.LPG</t>
  </si>
  <si>
    <t>FEC.ktoe.RO.NFM.ALUMINA.A_PRODUCTION.STEAM.DIESEL_LIQBIO</t>
  </si>
  <si>
    <t>FEC.ktoe.RO.NFM.ALUMINA.A_PRODUCTION.STEAM.RFO</t>
  </si>
  <si>
    <t>FEC.ktoe.RO.NFM.ALUMINA.A_PRODUCTION.STEAM.OTHER</t>
  </si>
  <si>
    <t>FEC.ktoe.RO.NFM.ALUMINA.A_PRODUCTION.STEAM.NG_BIOGAS</t>
  </si>
  <si>
    <t>FEC.ktoe.RO.NFM.ALUMINA.A_PRODUCTION.STEAM.DERIVED</t>
  </si>
  <si>
    <t>FEC.ktoe.RO.NFM.ALUMINA.A_PRODUCTION.STEAM.BIOMASS_WASTE</t>
  </si>
  <si>
    <t>FEC.ktoe.RO.NFM.ALUMINA.A_PRODUCTION.STEAM.STEAM_DISTR</t>
  </si>
  <si>
    <t>Alumina production: Refining</t>
  </si>
  <si>
    <t>FEC.ktoe.RO.NFM.ALUMINA.A_REFINING.TOTAL.TOTAL</t>
  </si>
  <si>
    <t>FEC.ktoe.RO.NFM.ALUMINA.A_REFINING.THERM.LPG</t>
  </si>
  <si>
    <t>FEC.ktoe.RO.NFM.ALUMINA.A_REFINING.THERM.DIESEL_LIQBIO</t>
  </si>
  <si>
    <t>FEC.ktoe.RO.NFM.ALUMINA.A_REFINING.THERM.RFO</t>
  </si>
  <si>
    <t>FEC.ktoe.RO.NFM.ALUMINA.A_REFINING.THERM.NG_BIOGAS</t>
  </si>
  <si>
    <t>FEC.ktoe.RO.NFM.ALUMINA.A_REFINING.THERM.ELEC</t>
  </si>
  <si>
    <t>FEC.ktoe.RO.NFM.PRIM_ALU.TOTAL.TOTAL.TOTAL</t>
  </si>
  <si>
    <t>FEC.ktoe.RO.NFM.PRIM_ALU.LIGHT.GENERIC.ELEC</t>
  </si>
  <si>
    <t>FEC.ktoe.RO.NFM.PRIM_ALU.AIRCOMP.GENERIC.ELEC</t>
  </si>
  <si>
    <t>FEC.ktoe.RO.NFM.PRIM_ALU.MOTOR.GENERIC.ELEC</t>
  </si>
  <si>
    <t>FEC.ktoe.RO.NFM.PRIM_ALU.FANS.GENERIC.ELEC</t>
  </si>
  <si>
    <t>FEC.ktoe.RO.NFM.PRIM_ALU.LOW_ENTH.TOTAL.TOTAL</t>
  </si>
  <si>
    <t>FEC.ktoe.RO.NFM.PRIM_ALU.LOW_ENTH.THERM.DIESEL_LIQBIO</t>
  </si>
  <si>
    <t>FEC.ktoe.RO.NFM.PRIM_ALU.LOW_ENTH.THERM.NG_BIOGAS</t>
  </si>
  <si>
    <t>FEC.ktoe.RO.NFM.PRIM_ALU.LOW_ENTH.THERM.SOLAR_GEO</t>
  </si>
  <si>
    <t>FEC.ktoe.RO.NFM.PRIM_ALU.LOW_ENTH.HP.AMBIENT</t>
  </si>
  <si>
    <t>FEC.ktoe.RO.NFM.PRIM_ALU.LOW_ENTH.THERM.ELEC</t>
  </si>
  <si>
    <t>Aluminium electrolysis (smelting)</t>
  </si>
  <si>
    <t>FEC.ktoe.RO.NFM.PRIM_ALU.SMELTING.ELEC.ELEC</t>
  </si>
  <si>
    <t>Aluminium processing  (metallurgy e.g. cast house, reheating)</t>
  </si>
  <si>
    <t>FEC.ktoe.RO.NFM.PRIM_ALU.PROCESSING.TOTAL.TOTAL</t>
  </si>
  <si>
    <t>Aluminium processing - Thermal</t>
  </si>
  <si>
    <t>FEC.ktoe.RO.NFM.PRIM_ALU.PROCESSING.THERM.TOTAL</t>
  </si>
  <si>
    <t>FEC.ktoe.RO.NFM.PRIM_ALU.PROCESSING.THERM.LPG</t>
  </si>
  <si>
    <t>FEC.ktoe.RO.NFM.PRIM_ALU.PROCESSING.THERM.DIESEL_LIQBIO</t>
  </si>
  <si>
    <t>FEC.ktoe.RO.NFM.PRIM_ALU.PROCESSING.THERM.RFO</t>
  </si>
  <si>
    <t>FEC.ktoe.RO.NFM.PRIM_ALU.PROCESSING.THERM.NG_BIOGAS</t>
  </si>
  <si>
    <t>Aluminium processing - Electric</t>
  </si>
  <si>
    <t>FEC.ktoe.RO.NFM.PRIM_ALU.PROCESSING.ELEC.ELEC</t>
  </si>
  <si>
    <t>Aluminium finishing</t>
  </si>
  <si>
    <t>Aluminium finishing - Thermal</t>
  </si>
  <si>
    <t>FEC.ktoe.RO.NFM.PRIM_ALU.FINISHING.THERM.TOTAL</t>
  </si>
  <si>
    <t>FEC.ktoe.RO.NFM.PRIM_ALU.FINISHING.THERM.LPG</t>
  </si>
  <si>
    <t>FEC.ktoe.RO.NFM.PRIM_ALU.FINISHING.THERM.DIESEL_LIQBIO</t>
  </si>
  <si>
    <t>FEC.ktoe.RO.NFM.PRIM_ALU.FINISHING.THERM.NG_BIOGAS</t>
  </si>
  <si>
    <t>Aluminium finishing - Steam</t>
  </si>
  <si>
    <t>FEC.ktoe.RO.NFM.PRIM_ALU.FINISHING_STEAM.TOTAL.TOTAL</t>
  </si>
  <si>
    <t>FEC.ktoe.RO.NFM.PRIM_ALU.FINISHING_STEAM.STEAM.SOLIDS</t>
  </si>
  <si>
    <t>FEC.ktoe.RO.NFM.PRIM_ALU.FINISHING_STEAM.STEAM.RFG</t>
  </si>
  <si>
    <t>FEC.ktoe.RO.NFM.PRIM_ALU.FINISHING_STEAM.STEAM.LPG</t>
  </si>
  <si>
    <t>FEC.ktoe.RO.NFM.PRIM_ALU.FINISHING_STEAM.STEAM.DIESEL_LIQBIO</t>
  </si>
  <si>
    <t>FEC.ktoe.RO.NFM.PRIM_ALU.FINISHING_STEAM.STEAM.RFO</t>
  </si>
  <si>
    <t>FEC.ktoe.RO.NFM.PRIM_ALU.FINISHING_STEAM.STEAM.OTHER</t>
  </si>
  <si>
    <t>FEC.ktoe.RO.NFM.PRIM_ALU.FINISHING_STEAM.STEAM.NG_BIOGAS</t>
  </si>
  <si>
    <t>FEC.ktoe.RO.NFM.PRIM_ALU.FINISHING_STEAM.STEAM.DERIVED</t>
  </si>
  <si>
    <t>FEC.ktoe.RO.NFM.PRIM_ALU.FINISHING_STEAM.STEAM.BIOMASS_WASTE</t>
  </si>
  <si>
    <t>FEC.ktoe.RO.NFM.PRIM_ALU.FINISHING_STEAM.STEAM.STEAM_DISTR</t>
  </si>
  <si>
    <t>Aluminium finishing - Electric</t>
  </si>
  <si>
    <t>FEC.ktoe.RO.NFM.PRIM_ALU.FINISHING.ELEC.ELEC</t>
  </si>
  <si>
    <t>FEC.ktoe.RO.NFM.SEC_ALU.TOTAL.TOTAL.TOTAL</t>
  </si>
  <si>
    <t>FEC.ktoe.RO.NFM.SEC_ALU.LIGHT.GENERIC.ELEC</t>
  </si>
  <si>
    <t>FEC.ktoe.RO.NFM.SEC_ALU.AIRCOMP.GENERIC.ELEC</t>
  </si>
  <si>
    <t>FEC.ktoe.RO.NFM.SEC_ALU.MOTOR.GENERIC.ELEC</t>
  </si>
  <si>
    <t>FEC.ktoe.RO.NFM.SEC_ALU.FANS.GENERIC.ELEC</t>
  </si>
  <si>
    <t>FEC.ktoe.RO.NFM.SEC_ALU.LOW_ENTH.TOTAL.TOTAL</t>
  </si>
  <si>
    <t>FEC.ktoe.RO.NFM.SEC_ALU.LOW_ENTH.THERM.DIESEL_LIQBIO</t>
  </si>
  <si>
    <t>FEC.ktoe.RO.NFM.SEC_ALU.LOW_ENTH.THERM.NG_BIOGAS</t>
  </si>
  <si>
    <t>FEC.ktoe.RO.NFM.SEC_ALU.LOW_ENTH.THERM.SOLAR_GEO</t>
  </si>
  <si>
    <t>FEC.ktoe.RO.NFM.SEC_ALU.LOW_ENTH.HP.AMBIENT</t>
  </si>
  <si>
    <t>FEC.ktoe.RO.NFM.SEC_ALU.LOW_ENTH.THERM.ELEC</t>
  </si>
  <si>
    <t>Secondary aluminium (incl. pre-treatment, remelting)</t>
  </si>
  <si>
    <t>FEC.ktoe.RO.NFM.SEC_ALU.SEC_REMELTING.TOTAL.TOTAL</t>
  </si>
  <si>
    <t>Secondary aluminium - Thermal</t>
  </si>
  <si>
    <t>FEC.ktoe.RO.NFM.SEC_ALU.SEC_REMELTING.THERM.TOTAL</t>
  </si>
  <si>
    <t>FEC.ktoe.RO.NFM.SEC_ALU.SEC_REMELTING.THERM.LPG</t>
  </si>
  <si>
    <t>FEC.ktoe.RO.NFM.SEC_ALU.SEC_REMELTING.THERM.DIESEL_LIQBIO</t>
  </si>
  <si>
    <t>FEC.ktoe.RO.NFM.SEC_ALU.SEC_REMELTING.THERM.RFO</t>
  </si>
  <si>
    <t>FEC.ktoe.RO.NFM.SEC_ALU.SEC_REMELTING.THERM.NG_BIOGAS</t>
  </si>
  <si>
    <t>Secondary aluminium - Electric</t>
  </si>
  <si>
    <t>FEC.ktoe.RO.NFM.SEC_ALU.SEC_REMELTING.ELEC.ELEC</t>
  </si>
  <si>
    <t>FEC.ktoe.RO.NFM.SEC_ALU.SEC_PROCESSING.TOTAL.TOTAL</t>
  </si>
  <si>
    <t>FEC.ktoe.RO.NFM.SEC_ALU.SEC_PROCESSING.THERM.TOTAL</t>
  </si>
  <si>
    <t>FEC.ktoe.RO.NFM.SEC_ALU.SEC_PROCESSING.THERM.LPG</t>
  </si>
  <si>
    <t>FEC.ktoe.RO.NFM.SEC_ALU.SEC_PROCESSING.THERM.DIESEL_LIQBIO</t>
  </si>
  <si>
    <t>FEC.ktoe.RO.NFM.SEC_ALU.SEC_PROCESSING.THERM.RFO</t>
  </si>
  <si>
    <t>FEC.ktoe.RO.NFM.SEC_ALU.SEC_PROCESSING.THERM.NG_BIOGAS</t>
  </si>
  <si>
    <t>FEC.ktoe.RO.NFM.SEC_ALU.SEC_PROCESSING.ELEC.ELEC</t>
  </si>
  <si>
    <t>FEC.ktoe.RO.NFM.SEC_ALU.SEC_FINISHING.THERM.TOTAL</t>
  </si>
  <si>
    <t>FEC.ktoe.RO.NFM.SEC_ALU.SEC_FINISHING.THERM.LPG</t>
  </si>
  <si>
    <t>FEC.ktoe.RO.NFM.SEC_ALU.SEC_FINISHING.THERM.DIESEL_LIQBIO</t>
  </si>
  <si>
    <t>FEC.ktoe.RO.NFM.SEC_ALU.SEC_FINISHING.THERM.NG_BIOGAS</t>
  </si>
  <si>
    <t>FEC.ktoe.RO.NFM.SEC_ALU.SEC_FINISHING_STEAM.TOTAL.TOTAL</t>
  </si>
  <si>
    <t>FEC.ktoe.RO.NFM.SEC_ALU.SEC_FINISHING_STEAM.STEAM.SOLIDS</t>
  </si>
  <si>
    <t>FEC.ktoe.RO.NFM.SEC_ALU.SEC_FINISHING_STEAM.STEAM.RFG</t>
  </si>
  <si>
    <t>FEC.ktoe.RO.NFM.SEC_ALU.SEC_FINISHING_STEAM.STEAM.LPG</t>
  </si>
  <si>
    <t>FEC.ktoe.RO.NFM.SEC_ALU.SEC_FINISHING_STEAM.STEAM.DIESEL_LIQBIO</t>
  </si>
  <si>
    <t>FEC.ktoe.RO.NFM.SEC_ALU.SEC_FINISHING_STEAM.STEAM.RFO</t>
  </si>
  <si>
    <t>FEC.ktoe.RO.NFM.SEC_ALU.SEC_FINISHING_STEAM.STEAM.OTHER</t>
  </si>
  <si>
    <t>FEC.ktoe.RO.NFM.SEC_ALU.SEC_FINISHING_STEAM.STEAM.NG_BIOGAS</t>
  </si>
  <si>
    <t>FEC.ktoe.RO.NFM.SEC_ALU.SEC_FINISHING_STEAM.STEAM.DERIVED</t>
  </si>
  <si>
    <t>FEC.ktoe.RO.NFM.SEC_ALU.SEC_FINISHING_STEAM.STEAM.BIOMASS_WASTE</t>
  </si>
  <si>
    <t>FEC.ktoe.RO.NFM.SEC_ALU.SEC_FINISHING_STEAM.STEAM.STEAM_DISTR</t>
  </si>
  <si>
    <t>FEC.ktoe.RO.NFM.SEC_ALU.SEC_FINISHING.ELEC.ELEC</t>
  </si>
  <si>
    <t>FEC.ktoe.RO.NFM.OTHER_NFM.TOTAL.TOTAL.TOTAL</t>
  </si>
  <si>
    <t>FEC.ktoe.RO.NFM.OTHER_NFM.LIGHT.GENERIC.ELEC</t>
  </si>
  <si>
    <t>FEC.ktoe.RO.NFM.OTHER_NFM.AIRCOMP.GENERIC.ELEC</t>
  </si>
  <si>
    <t>FEC.ktoe.RO.NFM.OTHER_NFM.MOTOR.GENERIC.ELEC</t>
  </si>
  <si>
    <t>FEC.ktoe.RO.NFM.OTHER_NFM.FANS.GENERIC.ELEC</t>
  </si>
  <si>
    <t>FEC.ktoe.RO.NFM.OTHER_NFM.LOW_ENTH.TOTAL.TOTAL</t>
  </si>
  <si>
    <t>FEC.ktoe.RO.NFM.OTHER_NFM.LOW_ENTH.THERM.DIESEL_LIQBIO</t>
  </si>
  <si>
    <t>FEC.ktoe.RO.NFM.OTHER_NFM.LOW_ENTH.THERM.NG_BIOGAS</t>
  </si>
  <si>
    <t>FEC.ktoe.RO.NFM.OTHER_NFM.LOW_ENTH.THERM.SOLAR_GEO</t>
  </si>
  <si>
    <t>FEC.ktoe.RO.NFM.OTHER_NFM.LOW_ENTH.HP.AMBIENT</t>
  </si>
  <si>
    <t>FEC.ktoe.RO.NFM.OTHER_NFM.LOW_ENTH.THERM.ELEC</t>
  </si>
  <si>
    <t>Other Metals: production</t>
  </si>
  <si>
    <t>FEC.ktoe.RO.NFM.OTHER_NFM.OTH_PRODUCTION.TOTAL.TOTAL</t>
  </si>
  <si>
    <t>Metal production - Thermal</t>
  </si>
  <si>
    <t>FEC.ktoe.RO.NFM.OTHER_NFM.OTH_PRODUCTION.THERM.TOTAL</t>
  </si>
  <si>
    <t>FEC.ktoe.RO.NFM.OTHER_NFM.OTH_PRODUCTION.THERM.SOLIDS</t>
  </si>
  <si>
    <t>FEC.ktoe.RO.NFM.OTHER_NFM.OTH_PRODUCTION.THERM.LPG</t>
  </si>
  <si>
    <t>FEC.ktoe.RO.NFM.OTHER_NFM.OTH_PRODUCTION.THERM.DIESEL_LIQBIO</t>
  </si>
  <si>
    <t>FEC.ktoe.RO.NFM.OTHER_NFM.OTH_PRODUCTION.THERM.RFO</t>
  </si>
  <si>
    <t>FEC.ktoe.RO.NFM.OTHER_NFM.OTH_PRODUCTION.THERM.NG_BIOGAS</t>
  </si>
  <si>
    <t>Metal production - Electric</t>
  </si>
  <si>
    <t>FEC.ktoe.RO.NFM.OTHER_NFM.OTH_PRODUCTION.ELEC.ELEC</t>
  </si>
  <si>
    <t>Metal processing  (metallurgy e.g. cast house, reheating)</t>
  </si>
  <si>
    <t>FEC.ktoe.RO.NFM.OTHER_NFM.OTH_PROCESSING.TOTAL.TOTAL</t>
  </si>
  <si>
    <t>Metal processing - Thermal</t>
  </si>
  <si>
    <t>FEC.ktoe.RO.NFM.OTHER_NFM.OTH_PROCESSING.THERM.TOTAL</t>
  </si>
  <si>
    <t>FEC.ktoe.RO.NFM.OTHER_NFM.OTH_PROCESSING.THERM.LPG</t>
  </si>
  <si>
    <t>FEC.ktoe.RO.NFM.OTHER_NFM.OTH_PROCESSING.THERM.DIESEL_LIQBIO</t>
  </si>
  <si>
    <t>FEC.ktoe.RO.NFM.OTHER_NFM.OTH_PROCESSING.THERM.RFO</t>
  </si>
  <si>
    <t>FEC.ktoe.RO.NFM.OTHER_NFM.OTH_PROCESSING.THERM.NG_BIOGAS</t>
  </si>
  <si>
    <t>Metal processing - Electric</t>
  </si>
  <si>
    <t>FEC.ktoe.RO.NFM.OTHER_NFM.OTH_PROCESSING.ELEC.ELEC</t>
  </si>
  <si>
    <t>Metal finishing</t>
  </si>
  <si>
    <t>Metal finishing - Thermal</t>
  </si>
  <si>
    <t>FEC.ktoe.RO.NFM.OTHER_NFM.OTH_FINISHING.THERM.TOTAL</t>
  </si>
  <si>
    <t>FEC.ktoe.RO.NFM.OTHER_NFM.OTH_FINISHING.THERM.LPG</t>
  </si>
  <si>
    <t>FEC.ktoe.RO.NFM.OTHER_NFM.OTH_FINISHING.THERM.DIESEL_LIQBIO</t>
  </si>
  <si>
    <t>FEC.ktoe.RO.NFM.OTHER_NFM.OTH_FINISHING.THERM.NG_BIOGAS</t>
  </si>
  <si>
    <t>Metal finishing - Steam</t>
  </si>
  <si>
    <t>FEC.ktoe.RO.NFM.OTHER_NFM.OTH_FINISHING_STEAM.TOTAL.TOTAL</t>
  </si>
  <si>
    <t>FEC.ktoe.RO.NFM.OTHER_NFM.OTH_FINISHING_STEAM.STEAM.SOLIDS</t>
  </si>
  <si>
    <t>FEC.ktoe.RO.NFM.OTHER_NFM.OTH_FINISHING_STEAM.STEAM.RFG</t>
  </si>
  <si>
    <t>FEC.ktoe.RO.NFM.OTHER_NFM.OTH_FINISHING_STEAM.STEAM.LPG</t>
  </si>
  <si>
    <t>FEC.ktoe.RO.NFM.OTHER_NFM.OTH_FINISHING_STEAM.STEAM.DIESEL_LIQBIO</t>
  </si>
  <si>
    <t>FEC.ktoe.RO.NFM.OTHER_NFM.OTH_FINISHING_STEAM.STEAM.RFO</t>
  </si>
  <si>
    <t>FEC.ktoe.RO.NFM.OTHER_NFM.OTH_FINISHING_STEAM.STEAM.OTHER</t>
  </si>
  <si>
    <t>FEC.ktoe.RO.NFM.OTHER_NFM.OTH_FINISHING_STEAM.STEAM.NG_BIOGAS</t>
  </si>
  <si>
    <t>FEC.ktoe.RO.NFM.OTHER_NFM.OTH_FINISHING_STEAM.STEAM.DERIVED</t>
  </si>
  <si>
    <t>FEC.ktoe.RO.NFM.OTHER_NFM.OTH_FINISHING_STEAM.STEAM.BIOMASS_WASTE</t>
  </si>
  <si>
    <t>FEC.ktoe.RO.NFM.OTHER_NFM.OTH_FINISHING_STEAM.STEAM.STEAM_DISTR</t>
  </si>
  <si>
    <t>Metal finishing - Electric</t>
  </si>
  <si>
    <t>FEC.ktoe.RO.NFM.OTHER_NFM.OTH_FINISHING.ELEC.ELEC</t>
  </si>
  <si>
    <t>UED.ktoe.RO.NFM.ALUMINA.TOTAL.TOTAL.TOTAL</t>
  </si>
  <si>
    <t>UED.ktoe.RO.NFM.ALUMINA.LIGHT.GENERIC.ELEC</t>
  </si>
  <si>
    <t>UED.ktoe.RO.NFM.ALUMINA.AIRCOMP.GENERIC.ELEC</t>
  </si>
  <si>
    <t>UED.ktoe.RO.NFM.ALUMINA.MOTOR.GENERIC.ELEC</t>
  </si>
  <si>
    <t>UED.ktoe.RO.NFM.ALUMINA.FANS.GENERIC.ELEC</t>
  </si>
  <si>
    <t>UED.ktoe.RO.NFM.ALUMINA.LOW_ENTH.TOTAL.TOTAL</t>
  </si>
  <si>
    <t>UED.ktoe.RO.NFM.ALUMINA.LOW_ENTH.THERM.DIESEL_LIQBIO</t>
  </si>
  <si>
    <t>UED.ktoe.RO.NFM.ALUMINA.LOW_ENTH.THERM.NG_BIOGAS</t>
  </si>
  <si>
    <t>UED.ktoe.RO.NFM.ALUMINA.LOW_ENTH.THERM.SOLAR_GEO</t>
  </si>
  <si>
    <t>UED.ktoe.RO.NFM.ALUMINA.LOW_ENTH.HP.AMBIENT</t>
  </si>
  <si>
    <t>UED.ktoe.RO.NFM.ALUMINA.LOW_ENTH.THERM.ELEC</t>
  </si>
  <si>
    <t>UED.ktoe.RO.NFM.ALUMINA.A_PRODUCTION.TOTAL.TOTAL</t>
  </si>
  <si>
    <t>UED.ktoe.RO.NFM.ALUMINA.A_PRODUCTION.STEAM.SOLIDS</t>
  </si>
  <si>
    <t>UED.ktoe.RO.NFM.ALUMINA.A_PRODUCTION.STEAM.RFG</t>
  </si>
  <si>
    <t>UED.ktoe.RO.NFM.ALUMINA.A_PRODUCTION.STEAM.LPG</t>
  </si>
  <si>
    <t>UED.ktoe.RO.NFM.ALUMINA.A_PRODUCTION.STEAM.DIESEL_LIQBIO</t>
  </si>
  <si>
    <t>UED.ktoe.RO.NFM.ALUMINA.A_PRODUCTION.STEAM.RFO</t>
  </si>
  <si>
    <t>UED.ktoe.RO.NFM.ALUMINA.A_PRODUCTION.STEAM.OTHER</t>
  </si>
  <si>
    <t>UED.ktoe.RO.NFM.ALUMINA.A_PRODUCTION.STEAM.NG_BIOGAS</t>
  </si>
  <si>
    <t>UED.ktoe.RO.NFM.ALUMINA.A_PRODUCTION.STEAM.DERIVED</t>
  </si>
  <si>
    <t>UED.ktoe.RO.NFM.ALUMINA.A_PRODUCTION.STEAM.BIOMASS_WASTE</t>
  </si>
  <si>
    <t>UED.ktoe.RO.NFM.ALUMINA.A_PRODUCTION.STEAM.STEAM_DISTR</t>
  </si>
  <si>
    <t>UED.ktoe.RO.NFM.ALUMINA.A_REFINING.TOTAL.TOTAL</t>
  </si>
  <si>
    <t>UED.ktoe.RO.NFM.ALUMINA.A_REFINING.THERM.LPG</t>
  </si>
  <si>
    <t>UED.ktoe.RO.NFM.ALUMINA.A_REFINING.THERM.DIESEL_LIQBIO</t>
  </si>
  <si>
    <t>UED.ktoe.RO.NFM.ALUMINA.A_REFINING.THERM.RFO</t>
  </si>
  <si>
    <t>UED.ktoe.RO.NFM.ALUMINA.A_REFINING.THERM.NG_BIOGAS</t>
  </si>
  <si>
    <t>UED.ktoe.RO.NFM.ALUMINA.A_REFINING.THERM.ELEC</t>
  </si>
  <si>
    <t>UED.ktoe.RO.NFM.PRIM_ALU.TOTAL.TOTAL.TOTAL</t>
  </si>
  <si>
    <t>UED.ktoe.RO.NFM.PRIM_ALU.LIGHT.GENERIC.ELEC</t>
  </si>
  <si>
    <t>UED.ktoe.RO.NFM.PRIM_ALU.AIRCOMP.GENERIC.ELEC</t>
  </si>
  <si>
    <t>UED.ktoe.RO.NFM.PRIM_ALU.MOTOR.GENERIC.ELEC</t>
  </si>
  <si>
    <t>UED.ktoe.RO.NFM.PRIM_ALU.FANS.GENERIC.ELEC</t>
  </si>
  <si>
    <t>UED.ktoe.RO.NFM.PRIM_ALU.LOW_ENTH.TOTAL.TOTAL</t>
  </si>
  <si>
    <t>UED.ktoe.RO.NFM.PRIM_ALU.LOW_ENTH.THERM.DIESEL_LIQBIO</t>
  </si>
  <si>
    <t>UED.ktoe.RO.NFM.PRIM_ALU.LOW_ENTH.THERM.NG_BIOGAS</t>
  </si>
  <si>
    <t>UED.ktoe.RO.NFM.PRIM_ALU.LOW_ENTH.THERM.SOLAR_GEO</t>
  </si>
  <si>
    <t>UED.ktoe.RO.NFM.PRIM_ALU.LOW_ENTH.HP.AMBIENT</t>
  </si>
  <si>
    <t>UED.ktoe.RO.NFM.PRIM_ALU.LOW_ENTH.THERM.ELEC</t>
  </si>
  <si>
    <t>UED.ktoe.RO.NFM.PRIM_ALU.SMELTING.ELEC.ELEC</t>
  </si>
  <si>
    <t>UED.ktoe.RO.NFM.PRIM_ALU.PROCESSING.TOTAL.TOTAL</t>
  </si>
  <si>
    <t>UED.ktoe.RO.NFM.PRIM_ALU.PROCESSING.THERM.TOTAL</t>
  </si>
  <si>
    <t>UED.ktoe.RO.NFM.PRIM_ALU.PROCESSING.THERM.LPG</t>
  </si>
  <si>
    <t>UED.ktoe.RO.NFM.PRIM_ALU.PROCESSING.THERM.DIESEL_LIQBIO</t>
  </si>
  <si>
    <t>UED.ktoe.RO.NFM.PRIM_ALU.PROCESSING.THERM.RFO</t>
  </si>
  <si>
    <t>UED.ktoe.RO.NFM.PRIM_ALU.PROCESSING.THERM.NG_BIOGAS</t>
  </si>
  <si>
    <t>UED.ktoe.RO.NFM.PRIM_ALU.PROCESSING.ELEC.ELEC</t>
  </si>
  <si>
    <t>UED.ktoe.RO.NFM.PRIM_ALU.FINISHING.THERM.TOTAL</t>
  </si>
  <si>
    <t>UED.ktoe.RO.NFM.PRIM_ALU.FINISHING.THERM.LPG</t>
  </si>
  <si>
    <t>UED.ktoe.RO.NFM.PRIM_ALU.FINISHING.THERM.DIESEL_LIQBIO</t>
  </si>
  <si>
    <t>UED.ktoe.RO.NFM.PRIM_ALU.FINISHING.THERM.NG_BIOGAS</t>
  </si>
  <si>
    <t>UED.ktoe.RO.NFM.PRIM_ALU.FINISHING_STEAM.TOTAL.TOTAL</t>
  </si>
  <si>
    <t>UED.ktoe.RO.NFM.PRIM_ALU.FINISHING_STEAM.STEAM.SOLIDS</t>
  </si>
  <si>
    <t>UED.ktoe.RO.NFM.PRIM_ALU.FINISHING_STEAM.STEAM.RFG</t>
  </si>
  <si>
    <t>UED.ktoe.RO.NFM.PRIM_ALU.FINISHING_STEAM.STEAM.LPG</t>
  </si>
  <si>
    <t>UED.ktoe.RO.NFM.PRIM_ALU.FINISHING_STEAM.STEAM.DIESEL_LIQBIO</t>
  </si>
  <si>
    <t>UED.ktoe.RO.NFM.PRIM_ALU.FINISHING_STEAM.STEAM.RFO</t>
  </si>
  <si>
    <t>UED.ktoe.RO.NFM.PRIM_ALU.FINISHING_STEAM.STEAM.OTHER</t>
  </si>
  <si>
    <t>UED.ktoe.RO.NFM.PRIM_ALU.FINISHING_STEAM.STEAM.NG_BIOGAS</t>
  </si>
  <si>
    <t>UED.ktoe.RO.NFM.PRIM_ALU.FINISHING_STEAM.STEAM.DERIVED</t>
  </si>
  <si>
    <t>UED.ktoe.RO.NFM.PRIM_ALU.FINISHING_STEAM.STEAM.BIOMASS_WASTE</t>
  </si>
  <si>
    <t>UED.ktoe.RO.NFM.PRIM_ALU.FINISHING_STEAM.STEAM.STEAM_DISTR</t>
  </si>
  <si>
    <t>UED.ktoe.RO.NFM.PRIM_ALU.FINISHING.ELEC.ELEC</t>
  </si>
  <si>
    <t>UED.ktoe.RO.NFM.SEC_ALU.TOTAL.TOTAL.TOTAL</t>
  </si>
  <si>
    <t>UED.ktoe.RO.NFM.SEC_ALU.LIGHT.GENERIC.ELEC</t>
  </si>
  <si>
    <t>UED.ktoe.RO.NFM.SEC_ALU.AIRCOMP.GENERIC.ELEC</t>
  </si>
  <si>
    <t>UED.ktoe.RO.NFM.SEC_ALU.MOTOR.GENERIC.ELEC</t>
  </si>
  <si>
    <t>UED.ktoe.RO.NFM.SEC_ALU.FANS.GENERIC.ELEC</t>
  </si>
  <si>
    <t>UED.ktoe.RO.NFM.SEC_ALU.LOW_ENTH.TOTAL.TOTAL</t>
  </si>
  <si>
    <t>UED.ktoe.RO.NFM.SEC_ALU.LOW_ENTH.THERM.DIESEL_LIQBIO</t>
  </si>
  <si>
    <t>UED.ktoe.RO.NFM.SEC_ALU.LOW_ENTH.THERM.NG_BIOGAS</t>
  </si>
  <si>
    <t>UED.ktoe.RO.NFM.SEC_ALU.LOW_ENTH.THERM.SOLAR_GEO</t>
  </si>
  <si>
    <t>UED.ktoe.RO.NFM.SEC_ALU.LOW_ENTH.HP.AMBIENT</t>
  </si>
  <si>
    <t>UED.ktoe.RO.NFM.SEC_ALU.LOW_ENTH.THERM.ELEC</t>
  </si>
  <si>
    <t>UED.ktoe.RO.NFM.SEC_ALU.SEC_REMELTING.TOTAL.TOTAL</t>
  </si>
  <si>
    <t>UED.ktoe.RO.NFM.SEC_ALU.SEC_REMELTING.THERM.TOTAL</t>
  </si>
  <si>
    <t>UED.ktoe.RO.NFM.SEC_ALU.SEC_REMELTING.THERM.LPG</t>
  </si>
  <si>
    <t>UED.ktoe.RO.NFM.SEC_ALU.SEC_REMELTING.THERM.DIESEL_LIQBIO</t>
  </si>
  <si>
    <t>UED.ktoe.RO.NFM.SEC_ALU.SEC_REMELTING.THERM.RFO</t>
  </si>
  <si>
    <t>UED.ktoe.RO.NFM.SEC_ALU.SEC_REMELTING.THERM.NG_BIOGAS</t>
  </si>
  <si>
    <t>UED.ktoe.RO.NFM.SEC_ALU.SEC_REMELTING.ELEC.ELEC</t>
  </si>
  <si>
    <t>UED.ktoe.RO.NFM.SEC_ALU.SEC_PROCESSING.TOTAL.TOTAL</t>
  </si>
  <si>
    <t>UED.ktoe.RO.NFM.SEC_ALU.SEC_PROCESSING.THERM.TOTAL</t>
  </si>
  <si>
    <t>UED.ktoe.RO.NFM.SEC_ALU.SEC_PROCESSING.THERM.LPG</t>
  </si>
  <si>
    <t>UED.ktoe.RO.NFM.SEC_ALU.SEC_PROCESSING.THERM.DIESEL_LIQBIO</t>
  </si>
  <si>
    <t>UED.ktoe.RO.NFM.SEC_ALU.SEC_PROCESSING.THERM.RFO</t>
  </si>
  <si>
    <t>UED.ktoe.RO.NFM.SEC_ALU.SEC_PROCESSING.THERM.NG_BIOGAS</t>
  </si>
  <si>
    <t>UED.ktoe.RO.NFM.SEC_ALU.SEC_PROCESSING.ELEC.ELEC</t>
  </si>
  <si>
    <t>UED.ktoe.RO.NFM.SEC_ALU.SEC_FINISHING.THERM.TOTAL</t>
  </si>
  <si>
    <t>UED.ktoe.RO.NFM.SEC_ALU.SEC_FINISHING.THERM.LPG</t>
  </si>
  <si>
    <t>UED.ktoe.RO.NFM.SEC_ALU.SEC_FINISHING.THERM.DIESEL_LIQBIO</t>
  </si>
  <si>
    <t>UED.ktoe.RO.NFM.SEC_ALU.SEC_FINISHING.THERM.NG_BIOGAS</t>
  </si>
  <si>
    <t>UED.ktoe.RO.NFM.SEC_ALU.SEC_FINISHING_STEAM.TOTAL.TOTAL</t>
  </si>
  <si>
    <t>UED.ktoe.RO.NFM.SEC_ALU.SEC_FINISHING_STEAM.STEAM.SOLIDS</t>
  </si>
  <si>
    <t>UED.ktoe.RO.NFM.SEC_ALU.SEC_FINISHING_STEAM.STEAM.RFG</t>
  </si>
  <si>
    <t>UED.ktoe.RO.NFM.SEC_ALU.SEC_FINISHING_STEAM.STEAM.LPG</t>
  </si>
  <si>
    <t>UED.ktoe.RO.NFM.SEC_ALU.SEC_FINISHING_STEAM.STEAM.DIESEL_LIQBIO</t>
  </si>
  <si>
    <t>UED.ktoe.RO.NFM.SEC_ALU.SEC_FINISHING_STEAM.STEAM.RFO</t>
  </si>
  <si>
    <t>UED.ktoe.RO.NFM.SEC_ALU.SEC_FINISHING_STEAM.STEAM.OTHER</t>
  </si>
  <si>
    <t>UED.ktoe.RO.NFM.SEC_ALU.SEC_FINISHING_STEAM.STEAM.NG_BIOGAS</t>
  </si>
  <si>
    <t>UED.ktoe.RO.NFM.SEC_ALU.SEC_FINISHING_STEAM.STEAM.DERIVED</t>
  </si>
  <si>
    <t>UED.ktoe.RO.NFM.SEC_ALU.SEC_FINISHING_STEAM.STEAM.BIOMASS_WASTE</t>
  </si>
  <si>
    <t>UED.ktoe.RO.NFM.SEC_ALU.SEC_FINISHING_STEAM.STEAM.STEAM_DISTR</t>
  </si>
  <si>
    <t>UED.ktoe.RO.NFM.SEC_ALU.SEC_FINISHING.ELEC.ELEC</t>
  </si>
  <si>
    <t>UED.ktoe.RO.NFM.OTHER_NFM.TOTAL.TOTAL.TOTAL</t>
  </si>
  <si>
    <t>UED.ktoe.RO.NFM.OTHER_NFM.LIGHT.GENERIC.ELEC</t>
  </si>
  <si>
    <t>UED.ktoe.RO.NFM.OTHER_NFM.AIRCOMP.GENERIC.ELEC</t>
  </si>
  <si>
    <t>UED.ktoe.RO.NFM.OTHER_NFM.MOTOR.GENERIC.ELEC</t>
  </si>
  <si>
    <t>UED.ktoe.RO.NFM.OTHER_NFM.FANS.GENERIC.ELEC</t>
  </si>
  <si>
    <t>UED.ktoe.RO.NFM.OTHER_NFM.LOW_ENTH.TOTAL.TOTAL</t>
  </si>
  <si>
    <t>UED.ktoe.RO.NFM.OTHER_NFM.LOW_ENTH.THERM.DIESEL_LIQBIO</t>
  </si>
  <si>
    <t>UED.ktoe.RO.NFM.OTHER_NFM.LOW_ENTH.THERM.NG_BIOGAS</t>
  </si>
  <si>
    <t>UED.ktoe.RO.NFM.OTHER_NFM.LOW_ENTH.THERM.SOLAR_GEO</t>
  </si>
  <si>
    <t>UED.ktoe.RO.NFM.OTHER_NFM.LOW_ENTH.HP.AMBIENT</t>
  </si>
  <si>
    <t>UED.ktoe.RO.NFM.OTHER_NFM.LOW_ENTH.THERM.ELEC</t>
  </si>
  <si>
    <t>UED.ktoe.RO.NFM.OTHER_NFM.OTH_PRODUCTION.TOTAL.TOTAL</t>
  </si>
  <si>
    <t>UED.ktoe.RO.NFM.OTHER_NFM.OTH_PRODUCTION.THERM.TOTAL</t>
  </si>
  <si>
    <t>UED.ktoe.RO.NFM.OTHER_NFM.OTH_PRODUCTION.THERM.SOLIDS</t>
  </si>
  <si>
    <t>UED.ktoe.RO.NFM.OTHER_NFM.OTH_PRODUCTION.THERM.LPG</t>
  </si>
  <si>
    <t>UED.ktoe.RO.NFM.OTHER_NFM.OTH_PRODUCTION.THERM.DIESEL_LIQBIO</t>
  </si>
  <si>
    <t>UED.ktoe.RO.NFM.OTHER_NFM.OTH_PRODUCTION.THERM.RFO</t>
  </si>
  <si>
    <t>UED.ktoe.RO.NFM.OTHER_NFM.OTH_PRODUCTION.THERM.NG_BIOGAS</t>
  </si>
  <si>
    <t>UED.ktoe.RO.NFM.OTHER_NFM.OTH_PRODUCTION.ELEC.ELEC</t>
  </si>
  <si>
    <t>UED.ktoe.RO.NFM.OTHER_NFM.OTH_PROCESSING.TOTAL.TOTAL</t>
  </si>
  <si>
    <t>UED.ktoe.RO.NFM.OTHER_NFM.OTH_PROCESSING.THERM.TOTAL</t>
  </si>
  <si>
    <t>UED.ktoe.RO.NFM.OTHER_NFM.OTH_PROCESSING.THERM.LPG</t>
  </si>
  <si>
    <t>UED.ktoe.RO.NFM.OTHER_NFM.OTH_PROCESSING.THERM.DIESEL_LIQBIO</t>
  </si>
  <si>
    <t>UED.ktoe.RO.NFM.OTHER_NFM.OTH_PROCESSING.THERM.RFO</t>
  </si>
  <si>
    <t>UED.ktoe.RO.NFM.OTHER_NFM.OTH_PROCESSING.THERM.NG_BIOGAS</t>
  </si>
  <si>
    <t>UED.ktoe.RO.NFM.OTHER_NFM.OTH_PROCESSING.ELEC.ELEC</t>
  </si>
  <si>
    <t>UED.ktoe.RO.NFM.OTHER_NFM.OTH_FINISHING.THERM.TOTAL</t>
  </si>
  <si>
    <t>UED.ktoe.RO.NFM.OTHER_NFM.OTH_FINISHING.THERM.LPG</t>
  </si>
  <si>
    <t>UED.ktoe.RO.NFM.OTHER_NFM.OTH_FINISHING.THERM.DIESEL_LIQBIO</t>
  </si>
  <si>
    <t>UED.ktoe.RO.NFM.OTHER_NFM.OTH_FINISHING.THERM.NG_BIOGAS</t>
  </si>
  <si>
    <t>UED.ktoe.RO.NFM.OTHER_NFM.OTH_FINISHING_STEAM.TOTAL.TOTAL</t>
  </si>
  <si>
    <t>UED.ktoe.RO.NFM.OTHER_NFM.OTH_FINISHING_STEAM.STEAM.SOLIDS</t>
  </si>
  <si>
    <t>UED.ktoe.RO.NFM.OTHER_NFM.OTH_FINISHING_STEAM.STEAM.RFG</t>
  </si>
  <si>
    <t>UED.ktoe.RO.NFM.OTHER_NFM.OTH_FINISHING_STEAM.STEAM.LPG</t>
  </si>
  <si>
    <t>UED.ktoe.RO.NFM.OTHER_NFM.OTH_FINISHING_STEAM.STEAM.DIESEL_LIQBIO</t>
  </si>
  <si>
    <t>UED.ktoe.RO.NFM.OTHER_NFM.OTH_FINISHING_STEAM.STEAM.RFO</t>
  </si>
  <si>
    <t>UED.ktoe.RO.NFM.OTHER_NFM.OTH_FINISHING_STEAM.STEAM.OTHER</t>
  </si>
  <si>
    <t>UED.ktoe.RO.NFM.OTHER_NFM.OTH_FINISHING_STEAM.STEAM.NG_BIOGAS</t>
  </si>
  <si>
    <t>UED.ktoe.RO.NFM.OTHER_NFM.OTH_FINISHING_STEAM.STEAM.DERIVED</t>
  </si>
  <si>
    <t>UED.ktoe.RO.NFM.OTHER_NFM.OTH_FINISHING_STEAM.STEAM.BIOMASS_WASTE</t>
  </si>
  <si>
    <t>UED.ktoe.RO.NFM.OTHER_NFM.OTH_FINISHING_STEAM.STEAM.STEAM_DISTR</t>
  </si>
  <si>
    <t>UED.ktoe.RO.NFM.OTHER_NFM.OTH_FINISHING.ELEC.ELEC</t>
  </si>
  <si>
    <t>FUEL_EMI.ktCO2.RO.NFM.ALUMINA.TOTAL.TOTAL.TOTAL</t>
  </si>
  <si>
    <t>FUEL_EMI.ktCO2.RO.NFM.ALUMINA.LIGHT.GENERIC.ELEC</t>
  </si>
  <si>
    <t>FUEL_EMI.ktCO2.RO.NFM.ALUMINA.AIRCOMP.GENERIC.ELEC</t>
  </si>
  <si>
    <t>FUEL_EMI.ktCO2.RO.NFM.ALUMINA.MOTOR.GENERIC.ELEC</t>
  </si>
  <si>
    <t>FUEL_EMI.ktCO2.RO.NFM.ALUMINA.FANS.GENERIC.ELEC</t>
  </si>
  <si>
    <t>FUEL_EMI.ktCO2.RO.NFM.ALUMINA.LOW_ENTH.TOTAL.TOTAL</t>
  </si>
  <si>
    <t>FUEL_EMI.ktCO2.RO.NFM.ALUMINA.LOW_ENTH.THERM.DIESEL_LIQBIO</t>
  </si>
  <si>
    <t>FUEL_EMI.ktCO2.RO.NFM.ALUMINA.LOW_ENTH.THERM.NG_BIOGAS</t>
  </si>
  <si>
    <t>FUEL_EMI.ktCO2.RO.NFM.ALUMINA.LOW_ENTH.THERM.SOLAR_GEO</t>
  </si>
  <si>
    <t>FUEL_EMI.ktCO2.RO.NFM.ALUMINA.LOW_ENTH.HP.AMBIENT</t>
  </si>
  <si>
    <t>FUEL_EMI.ktCO2.RO.NFM.ALUMINA.LOW_ENTH.THERM.ELEC</t>
  </si>
  <si>
    <t>FUEL_EMI.ktCO2.RO.NFM.ALUMINA.A_PRODUCTION.TOTAL.TOTAL</t>
  </si>
  <si>
    <t>FUEL_EMI.ktCO2.RO.NFM.ALUMINA.A_PRODUCTION.STEAM.SOLIDS</t>
  </si>
  <si>
    <t>FUEL_EMI.ktCO2.RO.NFM.ALUMINA.A_PRODUCTION.STEAM.RFG</t>
  </si>
  <si>
    <t>FUEL_EMI.ktCO2.RO.NFM.ALUMINA.A_PRODUCTION.STEAM.LPG</t>
  </si>
  <si>
    <t>FUEL_EMI.ktCO2.RO.NFM.ALUMINA.A_PRODUCTION.STEAM.DIESEL_LIQBIO</t>
  </si>
  <si>
    <t>FUEL_EMI.ktCO2.RO.NFM.ALUMINA.A_PRODUCTION.STEAM.RFO</t>
  </si>
  <si>
    <t>FUEL_EMI.ktCO2.RO.NFM.ALUMINA.A_PRODUCTION.STEAM.OTHER</t>
  </si>
  <si>
    <t>FUEL_EMI.ktCO2.RO.NFM.ALUMINA.A_PRODUCTION.STEAM.NG_BIOGAS</t>
  </si>
  <si>
    <t>FUEL_EMI.ktCO2.RO.NFM.ALUMINA.A_PRODUCTION.STEAM.DERIVED</t>
  </si>
  <si>
    <t>FUEL_EMI.ktCO2.RO.NFM.ALUMINA.A_PRODUCTION.STEAM.BIOMASS_WASTE</t>
  </si>
  <si>
    <t>FUEL_EMI.ktCO2.RO.NFM.ALUMINA.A_PRODUCTION.STEAM.STEAM_DISTR</t>
  </si>
  <si>
    <t>FUEL_EMI.ktCO2.RO.NFM.ALUMINA.A_REFINING.TOTAL.TOTAL</t>
  </si>
  <si>
    <t>FUEL_EMI.ktCO2.RO.NFM.ALUMINA.A_REFINING.THERM.LPG</t>
  </si>
  <si>
    <t>FUEL_EMI.ktCO2.RO.NFM.ALUMINA.A_REFINING.THERM.DIESEL_LIQBIO</t>
  </si>
  <si>
    <t>FUEL_EMI.ktCO2.RO.NFM.ALUMINA.A_REFINING.THERM.RFO</t>
  </si>
  <si>
    <t>FUEL_EMI.ktCO2.RO.NFM.ALUMINA.A_REFINING.THERM.NG_BIOGAS</t>
  </si>
  <si>
    <t>FUEL_EMI.ktCO2.RO.NFM.ALUMINA.A_REFINING.THERM.ELEC</t>
  </si>
  <si>
    <t>FUEL_EMI.ktCO2.RO.NFM.PRIM_ALU.LIGHT.GENERIC.ELEC</t>
  </si>
  <si>
    <t>FUEL_EMI.ktCO2.RO.NFM.PRIM_ALU.AIRCOMP.GENERIC.ELEC</t>
  </si>
  <si>
    <t>FUEL_EMI.ktCO2.RO.NFM.PRIM_ALU.MOTOR.GENERIC.ELEC</t>
  </si>
  <si>
    <t>FUEL_EMI.ktCO2.RO.NFM.PRIM_ALU.FANS.GENERIC.ELEC</t>
  </si>
  <si>
    <t>FUEL_EMI.ktCO2.RO.NFM.PRIM_ALU.LOW_ENTH.TOTAL.TOTAL</t>
  </si>
  <si>
    <t>FUEL_EMI.ktCO2.RO.NFM.PRIM_ALU.LOW_ENTH.THERM.DIESEL_LIQBIO</t>
  </si>
  <si>
    <t>FUEL_EMI.ktCO2.RO.NFM.PRIM_ALU.LOW_ENTH.THERM.NG_BIOGAS</t>
  </si>
  <si>
    <t>FUEL_EMI.ktCO2.RO.NFM.PRIM_ALU.LOW_ENTH.THERM.SOLAR_GEO</t>
  </si>
  <si>
    <t>FUEL_EMI.ktCO2.RO.NFM.PRIM_ALU.LOW_ENTH.HP.AMBIENT</t>
  </si>
  <si>
    <t>FUEL_EMI.ktCO2.RO.NFM.PRIM_ALU.LOW_ENTH.THERM.ELEC</t>
  </si>
  <si>
    <t>FUEL_EMI.ktCO2.RO.NFM.PRIM_ALU.SMELTING.ELEC.ELEC</t>
  </si>
  <si>
    <t>FUEL_EMI.ktCO2.RO.NFM.PRIM_ALU.PROCESSING.TOTAL.TOTAL</t>
  </si>
  <si>
    <t>FUEL_EMI.ktCO2.RO.NFM.PRIM_ALU.PROCESSING.THERM.TOTAL</t>
  </si>
  <si>
    <t>FUEL_EMI.ktCO2.RO.NFM.PRIM_ALU.PROCESSING.THERM.LPG</t>
  </si>
  <si>
    <t>FUEL_EMI.ktCO2.RO.NFM.PRIM_ALU.PROCESSING.THERM.DIESEL_LIQBIO</t>
  </si>
  <si>
    <t>FUEL_EMI.ktCO2.RO.NFM.PRIM_ALU.PROCESSING.THERM.RFO</t>
  </si>
  <si>
    <t>FUEL_EMI.ktCO2.RO.NFM.PRIM_ALU.PROCESSING.THERM.NG_BIOGAS</t>
  </si>
  <si>
    <t>FUEL_EMI.ktCO2.RO.NFM.PRIM_ALU.PROCESSING.ELEC.ELEC</t>
  </si>
  <si>
    <t>FUEL_EMI.ktCO2.RO.NFM.PRIM_ALU.FINISHING.THERM.TOTAL</t>
  </si>
  <si>
    <t>FUEL_EMI.ktCO2.RO.NFM.PRIM_ALU.FINISHING.THERM.LPG</t>
  </si>
  <si>
    <t>FUEL_EMI.ktCO2.RO.NFM.PRIM_ALU.FINISHING.THERM.DIESEL_LIQBIO</t>
  </si>
  <si>
    <t>FUEL_EMI.ktCO2.RO.NFM.PRIM_ALU.FINISHING.THERM.NG_BIOGAS</t>
  </si>
  <si>
    <t>FUEL_EMI.ktCO2.RO.NFM.PRIM_ALU.FINISHING_STEAM.TOTAL.TOTAL</t>
  </si>
  <si>
    <t>FUEL_EMI.ktCO2.RO.NFM.PRIM_ALU.FINISHING_STEAM.STEAM.SOLIDS</t>
  </si>
  <si>
    <t>FUEL_EMI.ktCO2.RO.NFM.PRIM_ALU.FINISHING_STEAM.STEAM.RFG</t>
  </si>
  <si>
    <t>FUEL_EMI.ktCO2.RO.NFM.PRIM_ALU.FINISHING_STEAM.STEAM.LPG</t>
  </si>
  <si>
    <t>FUEL_EMI.ktCO2.RO.NFM.PRIM_ALU.FINISHING_STEAM.STEAM.DIESEL_LIQBIO</t>
  </si>
  <si>
    <t>FUEL_EMI.ktCO2.RO.NFM.PRIM_ALU.FINISHING_STEAM.STEAM.RFO</t>
  </si>
  <si>
    <t>FUEL_EMI.ktCO2.RO.NFM.PRIM_ALU.FINISHING_STEAM.STEAM.OTHER</t>
  </si>
  <si>
    <t>FUEL_EMI.ktCO2.RO.NFM.PRIM_ALU.FINISHING_STEAM.STEAM.NG_BIOGAS</t>
  </si>
  <si>
    <t>FUEL_EMI.ktCO2.RO.NFM.PRIM_ALU.FINISHING_STEAM.STEAM.DERIVED</t>
  </si>
  <si>
    <t>FUEL_EMI.ktCO2.RO.NFM.PRIM_ALU.FINISHING_STEAM.STEAM.BIOMASS_WASTE</t>
  </si>
  <si>
    <t>FUEL_EMI.ktCO2.RO.NFM.PRIM_ALU.FINISHING_STEAM.STEAM.STEAM_DISTR</t>
  </si>
  <si>
    <t>FUEL_EMI.ktCO2.RO.NFM.PRIM_ALU.FINISHING.ELEC.ELEC</t>
  </si>
  <si>
    <t>PROCESS_EMI.ktCO2.RO.NFM.PRIM_ALU</t>
  </si>
  <si>
    <t>FUEL_EMI.ktCO2.RO.NFM.SEC_ALU.TOTAL.TOTAL.TOTAL</t>
  </si>
  <si>
    <t>FUEL_EMI.ktCO2.RO.NFM.SEC_ALU.LIGHT.GENERIC.ELEC</t>
  </si>
  <si>
    <t>FUEL_EMI.ktCO2.RO.NFM.SEC_ALU.AIRCOMP.GENERIC.ELEC</t>
  </si>
  <si>
    <t>FUEL_EMI.ktCO2.RO.NFM.SEC_ALU.MOTOR.GENERIC.ELEC</t>
  </si>
  <si>
    <t>FUEL_EMI.ktCO2.RO.NFM.SEC_ALU.FANS.GENERIC.ELEC</t>
  </si>
  <si>
    <t>FUEL_EMI.ktCO2.RO.NFM.SEC_ALU.LOW_ENTH.TOTAL.TOTAL</t>
  </si>
  <si>
    <t>FUEL_EMI.ktCO2.RO.NFM.SEC_ALU.LOW_ENTH.THERM.DIESEL_LIQBIO</t>
  </si>
  <si>
    <t>FUEL_EMI.ktCO2.RO.NFM.SEC_ALU.LOW_ENTH.THERM.NG_BIOGAS</t>
  </si>
  <si>
    <t>FUEL_EMI.ktCO2.RO.NFM.SEC_ALU.LOW_ENTH.THERM.SOLAR_GEO</t>
  </si>
  <si>
    <t>FUEL_EMI.ktCO2.RO.NFM.SEC_ALU.LOW_ENTH.HP.AMBIENT</t>
  </si>
  <si>
    <t>FUEL_EMI.ktCO2.RO.NFM.SEC_ALU.LOW_ENTH.THERM.ELEC</t>
  </si>
  <si>
    <t>FUEL_EMI.ktCO2.RO.NFM.SEC_ALU.SEC_REMELTING.TOTAL.TOTAL</t>
  </si>
  <si>
    <t>FUEL_EMI.ktCO2.RO.NFM.SEC_ALU.SEC_REMELTING.THERM.TOTAL</t>
  </si>
  <si>
    <t>FUEL_EMI.ktCO2.RO.NFM.SEC_ALU.SEC_REMELTING.THERM.LPG</t>
  </si>
  <si>
    <t>FUEL_EMI.ktCO2.RO.NFM.SEC_ALU.SEC_REMELTING.THERM.DIESEL_LIQBIO</t>
  </si>
  <si>
    <t>FUEL_EMI.ktCO2.RO.NFM.SEC_ALU.SEC_REMELTING.THERM.RFO</t>
  </si>
  <si>
    <t>FUEL_EMI.ktCO2.RO.NFM.SEC_ALU.SEC_REMELTING.THERM.NG_BIOGAS</t>
  </si>
  <si>
    <t>FUEL_EMI.ktCO2.RO.NFM.SEC_ALU.SEC_REMELTING.ELEC.ELEC</t>
  </si>
  <si>
    <t>FUEL_EMI.ktCO2.RO.NFM.SEC_ALU.SEC_PROCESSING.TOTAL.TOTAL</t>
  </si>
  <si>
    <t>FUEL_EMI.ktCO2.RO.NFM.SEC_ALU.SEC_PROCESSING.THERM.TOTAL</t>
  </si>
  <si>
    <t>FUEL_EMI.ktCO2.RO.NFM.SEC_ALU.SEC_PROCESSING.THERM.LPG</t>
  </si>
  <si>
    <t>FUEL_EMI.ktCO2.RO.NFM.SEC_ALU.SEC_PROCESSING.THERM.DIESEL_LIQBIO</t>
  </si>
  <si>
    <t>FUEL_EMI.ktCO2.RO.NFM.SEC_ALU.SEC_PROCESSING.THERM.RFO</t>
  </si>
  <si>
    <t>FUEL_EMI.ktCO2.RO.NFM.SEC_ALU.SEC_PROCESSING.THERM.NG_BIOGAS</t>
  </si>
  <si>
    <t>FUEL_EMI.ktCO2.RO.NFM.SEC_ALU.SEC_PROCESSING.ELEC.ELEC</t>
  </si>
  <si>
    <t>FUEL_EMI.ktCO2.RO.NFM.SEC_ALU.SEC_FINISHING.THERM.TOTAL</t>
  </si>
  <si>
    <t>FUEL_EMI.ktCO2.RO.NFM.SEC_ALU.SEC_FINISHING.THERM.LPG</t>
  </si>
  <si>
    <t>FUEL_EMI.ktCO2.RO.NFM.SEC_ALU.SEC_FINISHING.THERM.DIESEL_LIQBIO</t>
  </si>
  <si>
    <t>FUEL_EMI.ktCO2.RO.NFM.SEC_ALU.SEC_FINISHING.THERM.NG_BIOGAS</t>
  </si>
  <si>
    <t>FUEL_EMI.ktCO2.RO.NFM.SEC_ALU.SEC_FINISHING_STEAM.TOTAL.TOTAL</t>
  </si>
  <si>
    <t>FUEL_EMI.ktCO2.RO.NFM.SEC_ALU.SEC_FINISHING_STEAM.STEAM.SOLIDS</t>
  </si>
  <si>
    <t>FUEL_EMI.ktCO2.RO.NFM.SEC_ALU.SEC_FINISHING_STEAM.STEAM.RFG</t>
  </si>
  <si>
    <t>FUEL_EMI.ktCO2.RO.NFM.SEC_ALU.SEC_FINISHING_STEAM.STEAM.LPG</t>
  </si>
  <si>
    <t>FUEL_EMI.ktCO2.RO.NFM.SEC_ALU.SEC_FINISHING_STEAM.STEAM.DIESEL_LIQBIO</t>
  </si>
  <si>
    <t>FUEL_EMI.ktCO2.RO.NFM.SEC_ALU.SEC_FINISHING_STEAM.STEAM.RFO</t>
  </si>
  <si>
    <t>FUEL_EMI.ktCO2.RO.NFM.SEC_ALU.SEC_FINISHING_STEAM.STEAM.OTHER</t>
  </si>
  <si>
    <t>FUEL_EMI.ktCO2.RO.NFM.SEC_ALU.SEC_FINISHING_STEAM.STEAM.NG_BIOGAS</t>
  </si>
  <si>
    <t>FUEL_EMI.ktCO2.RO.NFM.SEC_ALU.SEC_FINISHING_STEAM.STEAM.DERIVED</t>
  </si>
  <si>
    <t>FUEL_EMI.ktCO2.RO.NFM.SEC_ALU.SEC_FINISHING_STEAM.STEAM.BIOMASS_WASTE</t>
  </si>
  <si>
    <t>FUEL_EMI.ktCO2.RO.NFM.SEC_ALU.SEC_FINISHING_STEAM.STEAM.STEAM_DISTR</t>
  </si>
  <si>
    <t>FUEL_EMI.ktCO2.RO.NFM.SEC_ALU.SEC_FINISHING.ELEC.ELEC</t>
  </si>
  <si>
    <t>FUEL_EMI.ktCO2.RO.NFM.OTHER_NFM.LIGHT.GENERIC.ELEC</t>
  </si>
  <si>
    <t>FUEL_EMI.ktCO2.RO.NFM.OTHER_NFM.AIRCOMP.GENERIC.ELEC</t>
  </si>
  <si>
    <t>FUEL_EMI.ktCO2.RO.NFM.OTHER_NFM.MOTOR.GENERIC.ELEC</t>
  </si>
  <si>
    <t>FUEL_EMI.ktCO2.RO.NFM.OTHER_NFM.FANS.GENERIC.ELEC</t>
  </si>
  <si>
    <t>FUEL_EMI.ktCO2.RO.NFM.OTHER_NFM.LOW_ENTH.TOTAL.TOTAL</t>
  </si>
  <si>
    <t>FUEL_EMI.ktCO2.RO.NFM.OTHER_NFM.LOW_ENTH.THERM.DIESEL_LIQBIO</t>
  </si>
  <si>
    <t>FUEL_EMI.ktCO2.RO.NFM.OTHER_NFM.LOW_ENTH.THERM.NG_BIOGAS</t>
  </si>
  <si>
    <t>FUEL_EMI.ktCO2.RO.NFM.OTHER_NFM.LOW_ENTH.THERM.SOLAR_GEO</t>
  </si>
  <si>
    <t>FUEL_EMI.ktCO2.RO.NFM.OTHER_NFM.LOW_ENTH.HP.AMBIENT</t>
  </si>
  <si>
    <t>FUEL_EMI.ktCO2.RO.NFM.OTHER_NFM.LOW_ENTH.THERM.ELEC</t>
  </si>
  <si>
    <t>FUEL_EMI.ktCO2.RO.NFM.OTHER_NFM.OTH_PRODUCTION.TOTAL.TOTAL</t>
  </si>
  <si>
    <t>FUEL_EMI.ktCO2.RO.NFM.OTHER_NFM.OTH_PRODUCTION.THERM.TOTAL</t>
  </si>
  <si>
    <t>FUEL_EMI.ktCO2.RO.NFM.OTHER_NFM.OTH_PRODUCTION.THERM.SOLIDS</t>
  </si>
  <si>
    <t>FUEL_EMI.ktCO2.RO.NFM.OTHER_NFM.OTH_PRODUCTION.THERM.LPG</t>
  </si>
  <si>
    <t>FUEL_EMI.ktCO2.RO.NFM.OTHER_NFM.OTH_PRODUCTION.THERM.DIESEL_LIQBIO</t>
  </si>
  <si>
    <t>FUEL_EMI.ktCO2.RO.NFM.OTHER_NFM.OTH_PRODUCTION.THERM.RFO</t>
  </si>
  <si>
    <t>FUEL_EMI.ktCO2.RO.NFM.OTHER_NFM.OTH_PRODUCTION.THERM.NG_BIOGAS</t>
  </si>
  <si>
    <t>FUEL_EMI.ktCO2.RO.NFM.OTHER_NFM.OTH_PRODUCTION.ELEC.ELEC</t>
  </si>
  <si>
    <t>FUEL_EMI.ktCO2.RO.NFM.OTHER_NFM.OTH_PROCESSING.TOTAL.TOTAL</t>
  </si>
  <si>
    <t>FUEL_EMI.ktCO2.RO.NFM.OTHER_NFM.OTH_PROCESSING.THERM.TOTAL</t>
  </si>
  <si>
    <t>FUEL_EMI.ktCO2.RO.NFM.OTHER_NFM.OTH_PROCESSING.THERM.LPG</t>
  </si>
  <si>
    <t>FUEL_EMI.ktCO2.RO.NFM.OTHER_NFM.OTH_PROCESSING.THERM.DIESEL_LIQBIO</t>
  </si>
  <si>
    <t>FUEL_EMI.ktCO2.RO.NFM.OTHER_NFM.OTH_PROCESSING.THERM.RFO</t>
  </si>
  <si>
    <t>FUEL_EMI.ktCO2.RO.NFM.OTHER_NFM.OTH_PROCESSING.THERM.NG_BIOGAS</t>
  </si>
  <si>
    <t>FUEL_EMI.ktCO2.RO.NFM.OTHER_NFM.OTH_PROCESSING.ELEC.ELEC</t>
  </si>
  <si>
    <t>FUEL_EMI.ktCO2.RO.NFM.OTHER_NFM.OTH_FINISHING.THERM.TOTAL</t>
  </si>
  <si>
    <t>FUEL_EMI.ktCO2.RO.NFM.OTHER_NFM.OTH_FINISHING.THERM.LPG</t>
  </si>
  <si>
    <t>FUEL_EMI.ktCO2.RO.NFM.OTHER_NFM.OTH_FINISHING.THERM.DIESEL_LIQBIO</t>
  </si>
  <si>
    <t>FUEL_EMI.ktCO2.RO.NFM.OTHER_NFM.OTH_FINISHING.THERM.NG_BIOGAS</t>
  </si>
  <si>
    <t>FUEL_EMI.ktCO2.RO.NFM.OTHER_NFM.OTH_FINISHING_STEAM.TOTAL.TOTAL</t>
  </si>
  <si>
    <t>FUEL_EMI.ktCO2.RO.NFM.OTHER_NFM.OTH_FINISHING_STEAM.STEAM.SOLIDS</t>
  </si>
  <si>
    <t>FUEL_EMI.ktCO2.RO.NFM.OTHER_NFM.OTH_FINISHING_STEAM.STEAM.RFG</t>
  </si>
  <si>
    <t>FUEL_EMI.ktCO2.RO.NFM.OTHER_NFM.OTH_FINISHING_STEAM.STEAM.LPG</t>
  </si>
  <si>
    <t>FUEL_EMI.ktCO2.RO.NFM.OTHER_NFM.OTH_FINISHING_STEAM.STEAM.DIESEL_LIQBIO</t>
  </si>
  <si>
    <t>FUEL_EMI.ktCO2.RO.NFM.OTHER_NFM.OTH_FINISHING_STEAM.STEAM.RFO</t>
  </si>
  <si>
    <t>FUEL_EMI.ktCO2.RO.NFM.OTHER_NFM.OTH_FINISHING_STEAM.STEAM.OTHER</t>
  </si>
  <si>
    <t>FUEL_EMI.ktCO2.RO.NFM.OTHER_NFM.OTH_FINISHING_STEAM.STEAM.NG_BIOGAS</t>
  </si>
  <si>
    <t>FUEL_EMI.ktCO2.RO.NFM.OTHER_NFM.OTH_FINISHING_STEAM.STEAM.DERIVED</t>
  </si>
  <si>
    <t>FUEL_EMI.ktCO2.RO.NFM.OTHER_NFM.OTH_FINISHING_STEAM.STEAM.BIOMASS_WASTE</t>
  </si>
  <si>
    <t>FUEL_EMI.ktCO2.RO.NFM.OTHER_NFM.OTH_FINISHING_STEAM.STEAM.STEAM_DISTR</t>
  </si>
  <si>
    <t>FUEL_EMI.ktCO2.RO.NFM.OTHER_NFM.OTH_FINISHING.ELEC.ELEC</t>
  </si>
  <si>
    <t>PROCESS_EMI.ktCO2.RO.NFM.OTHER_NFM</t>
  </si>
  <si>
    <t>Aluminium - primary production (without process emissions)</t>
  </si>
  <si>
    <t>Other non-ferrous metals (without process emissions)</t>
  </si>
  <si>
    <t>Basic and other chemicals</t>
  </si>
  <si>
    <t>VA.Meuro2015.RO.CHI.BASIC_CHEM</t>
  </si>
  <si>
    <t>VA.Meuro2015.RO.CHI.OTHER_CHEM</t>
  </si>
  <si>
    <t>VA.Meuro2015.RO.CHI.PHARM</t>
  </si>
  <si>
    <t>Basic chemicals (kt ethylene eq.)</t>
  </si>
  <si>
    <t>OUTPUT.kt.RO.CHI.BASIC_CHEM</t>
  </si>
  <si>
    <t>Other chemicals (kt ethylene eq.)</t>
  </si>
  <si>
    <t>OUTPUT.kt.RO.CHI.OTHER_CHEM</t>
  </si>
  <si>
    <t>Pharmaceutical products etc. (kt ethylene eq.)</t>
  </si>
  <si>
    <t>OUTPUT.kt.RO.CHI.PHARM</t>
  </si>
  <si>
    <t>CAP.kt.RO.CHI.BASIC_CHEM</t>
  </si>
  <si>
    <t>CAP.kt.RO.CHI.OTHER_CHEM</t>
  </si>
  <si>
    <t>CAP.kt.RO.CHI.PHARM</t>
  </si>
  <si>
    <t>NEWCAP.kt.RO.CHI.BASIC_CHEM</t>
  </si>
  <si>
    <t>NEWCAP.kt.RO.CHI.OTHER_CHEM</t>
  </si>
  <si>
    <t>NEWCAP.kt.RO.CHI.PHARM</t>
  </si>
  <si>
    <t>FEC.ktoe.RO.CHI.TOTAL.TOTAL.TOTAL.TOTAL</t>
  </si>
  <si>
    <t>FEC.ktoe.RO.CHI.TOTAL.TOTAL.TOTAL.SOLIDS</t>
  </si>
  <si>
    <t>FEC.ktoe.RO.CHI.TOTAL.TOTAL.TOTAL.RFG</t>
  </si>
  <si>
    <t>FEC.ktoe.RO.CHI.TOTAL.TOTAL.TOTAL.LPG</t>
  </si>
  <si>
    <t>FEC.ktoe.RO.CHI.TOTAL.TOTAL.TOTAL.DIESEL</t>
  </si>
  <si>
    <t>FEC.ktoe.RO.CHI.TOTAL.TOTAL.TOTAL.RFO</t>
  </si>
  <si>
    <t>FEC.ktoe.RO.CHI.TOTAL.TOTAL.TOTAL.OTHER</t>
  </si>
  <si>
    <t>FEC.ktoe.RO.CHI.TOTAL.TOTAL.TOTAL.NG</t>
  </si>
  <si>
    <t>FEC.ktoe.RO.CHI.TOTAL.TOTAL.TOTAL.DERIVED</t>
  </si>
  <si>
    <t>FEC.ktoe.RO.CHI.TOTAL.TOTAL.TOTAL.BIOMASS_WASTE</t>
  </si>
  <si>
    <t>FEC.ktoe.RO.CHI.TOTAL.TOTAL.TOTAL.BIOGAS</t>
  </si>
  <si>
    <t>FEC.ktoe.RO.CHI.TOTAL.TOTAL.TOTAL.LIQBIO</t>
  </si>
  <si>
    <t>FEC.ktoe.RO.CHI.TOTAL.TOTAL.TOTAL.SOLAR</t>
  </si>
  <si>
    <t>FEC.ktoe.RO.CHI.TOTAL.TOTAL.TOTAL.GEO</t>
  </si>
  <si>
    <t>FEC.ktoe.RO.CHI.TOTAL.TOTAL.TOTAL.AMBIENT</t>
  </si>
  <si>
    <t>FEC.ktoe.RO.CHI.TOTAL.TOTAL.TOTAL.STEAM_DISTR</t>
  </si>
  <si>
    <t>FEC.ktoe.RO.CHI.TOTAL.TOTAL.TOTAL.ELEC</t>
  </si>
  <si>
    <t>Non-energy use in the Chemical industry (ktoe)</t>
  </si>
  <si>
    <t>NONENERGY.ktoe.RO.CHI.TOTAL.TOTAL.TOTAL.TOTAL</t>
  </si>
  <si>
    <t>NONENERGY.ktoe.RO.CHI.TOTAL.TOTAL.TOTAL.SOLIDS</t>
  </si>
  <si>
    <t>NONENERGY.ktoe.RO.CHI.TOTAL.TOTAL.TOTAL.RFG</t>
  </si>
  <si>
    <t>NONENERGY.ktoe.RO.CHI.TOTAL.TOTAL.TOTAL.LPG</t>
  </si>
  <si>
    <t>NONENERGY.ktoe.RO.CHI.TOTAL.TOTAL.TOTAL.DIESEL</t>
  </si>
  <si>
    <t>NONENERGY.ktoe.RO.CHI.TOTAL.TOTAL.TOTAL.RFO</t>
  </si>
  <si>
    <t>NONENERGY.ktoe.RO.CHI.TOTAL.TOTAL.TOTAL.OTHER</t>
  </si>
  <si>
    <t>NONENERGY.ktoe.RO.CHI.TOTAL.TOTAL.TOTAL.NAPHTHA</t>
  </si>
  <si>
    <t>NONENERGY.ktoe.RO.CHI.TOTAL.TOTAL.TOTAL.NG_BIOGAS</t>
  </si>
  <si>
    <t>NONENERGY.ktoe.RO.CHI.TOTAL.TOTAL.TOTAL.DERIVED</t>
  </si>
  <si>
    <t>NONENERGY.ktoe.RO.CHI.TOTAL.TOTAL.TOTAL.BIOMASS_WASTE</t>
  </si>
  <si>
    <t>Basic chemicals - non energy</t>
  </si>
  <si>
    <t>Basic chemicals - energy</t>
  </si>
  <si>
    <t>Emission intensity (kt of CO2 / ktoe energy)</t>
  </si>
  <si>
    <t>Basic chemicals (including process emissions)</t>
  </si>
  <si>
    <t>Other chemicals (including process emissions)</t>
  </si>
  <si>
    <t>FEC.ktoe.RO.CHI.BASIC_CHEM.LIGHT.GENERIC.ELEC</t>
  </si>
  <si>
    <t>FEC.ktoe.RO.CHI.BASIC_CHEM.AIRCOMP.GENERIC.ELEC</t>
  </si>
  <si>
    <t>FEC.ktoe.RO.CHI.BASIC_CHEM.MOTOR.GENERIC.ELEC</t>
  </si>
  <si>
    <t>FEC.ktoe.RO.CHI.BASIC_CHEM.FANS.GENERIC.ELEC</t>
  </si>
  <si>
    <t>FEC.ktoe.RO.CHI.BASIC_CHEM.LOW_ENTH.TOTAL.TOTAL</t>
  </si>
  <si>
    <t>FEC.ktoe.RO.CHI.BASIC_CHEM.LOW_ENTH.THERM.DIESEL_LIQBIO</t>
  </si>
  <si>
    <t>FEC.ktoe.RO.CHI.BASIC_CHEM.LOW_ENTH.THERM.NG_BIOGAS</t>
  </si>
  <si>
    <t>FEC.ktoe.RO.CHI.BASIC_CHEM.LOW_ENTH.THERM.SOLAR_GEO</t>
  </si>
  <si>
    <t>FEC.ktoe.RO.CHI.BASIC_CHEM.LOW_ENTH.HP.AMBIENT</t>
  </si>
  <si>
    <t>FEC.ktoe.RO.CHI.BASIC_CHEM.LOW_ENTH.THERM.ELEC</t>
  </si>
  <si>
    <t>Chemicals: Feedstock (energy used as raw material)</t>
  </si>
  <si>
    <t>Chemicals: Steam processing</t>
  </si>
  <si>
    <t>FEC.ktoe.RO.CHI.BASIC_CHEM.PROCESSING.TOTAL.TOTAL</t>
  </si>
  <si>
    <t>FEC.ktoe.RO.CHI.BASIC_CHEM.PROCESSING.STEAM.SOLIDS</t>
  </si>
  <si>
    <t>FEC.ktoe.RO.CHI.BASIC_CHEM.PROCESSING.STEAM.RFG</t>
  </si>
  <si>
    <t>FEC.ktoe.RO.CHI.BASIC_CHEM.PROCESSING.STEAM.LPG</t>
  </si>
  <si>
    <t>FEC.ktoe.RO.CHI.BASIC_CHEM.PROCESSING.STEAM.DIESEL_LIQBIO</t>
  </si>
  <si>
    <t>FEC.ktoe.RO.CHI.BASIC_CHEM.PROCESSING.STEAM.RFO</t>
  </si>
  <si>
    <t>FEC.ktoe.RO.CHI.BASIC_CHEM.PROCESSING.STEAM.OTHER</t>
  </si>
  <si>
    <t>FEC.ktoe.RO.CHI.BASIC_CHEM.PROCESSING.STEAM.NG_BIOGAS</t>
  </si>
  <si>
    <t>FEC.ktoe.RO.CHI.BASIC_CHEM.PROCESSING.STEAM.DERIVED</t>
  </si>
  <si>
    <t>FEC.ktoe.RO.CHI.BASIC_CHEM.PROCESSING.STEAM.BIOMASS_WASTE</t>
  </si>
  <si>
    <t>FEC.ktoe.RO.CHI.BASIC_CHEM.PROCESSING.STEAM.STEAM_DISTR</t>
  </si>
  <si>
    <t>Chemicals: Furnaces</t>
  </si>
  <si>
    <t>FEC.ktoe.RO.CHI.BASIC_CHEM.PROC_HEAT.TOTAL.TOTAL</t>
  </si>
  <si>
    <t>Chemicals: Furnaces - Thermal</t>
  </si>
  <si>
    <t>FEC.ktoe.RO.CHI.BASIC_CHEM.PROC_HEAT.THERM.TOTAL</t>
  </si>
  <si>
    <t>FEC.ktoe.RO.CHI.BASIC_CHEM.PROC_HEAT.THERM.SOLIDS</t>
  </si>
  <si>
    <t>FEC.ktoe.RO.CHI.BASIC_CHEM.PROC_HEAT.THERM.LPG</t>
  </si>
  <si>
    <t>FEC.ktoe.RO.CHI.BASIC_CHEM.PROC_HEAT.THERM.DIESEL_LIQBIO</t>
  </si>
  <si>
    <t>FEC.ktoe.RO.CHI.BASIC_CHEM.PROC_HEAT.THERM.RFO</t>
  </si>
  <si>
    <t>FEC.ktoe.RO.CHI.BASIC_CHEM.PROC_HEAT.THERM.NG_BIOGAS</t>
  </si>
  <si>
    <t>Chemicals: Furnaces - Electric</t>
  </si>
  <si>
    <t>FEC.ktoe.RO.CHI.BASIC_CHEM.PROC_HEAT.ELEC.ELEC</t>
  </si>
  <si>
    <t>Chemicals: Process cooling</t>
  </si>
  <si>
    <t>Chemicals: Process cooling - Natural gas and biogas</t>
  </si>
  <si>
    <t>FEC.ktoe.RO.CHI.BASIC_CHEM.PROC_COOL.THERM.NG_BIOGAS</t>
  </si>
  <si>
    <t>Chemicals: Process cooling - Steam</t>
  </si>
  <si>
    <t>FEC.ktoe.RO.CHI.BASIC_CHEM.PROC_COOL_STEAM.TOTAL.TOTAL</t>
  </si>
  <si>
    <t>FEC.ktoe.RO.CHI.BASIC_CHEM.PROC_COOL_STEAM.STEAM.SOLIDS</t>
  </si>
  <si>
    <t>FEC.ktoe.RO.CHI.BASIC_CHEM.PROC_COOL_STEAM.STEAM.RFG</t>
  </si>
  <si>
    <t>FEC.ktoe.RO.CHI.BASIC_CHEM.PROC_COOL_STEAM.STEAM.LPG</t>
  </si>
  <si>
    <t>FEC.ktoe.RO.CHI.BASIC_CHEM.PROC_COOL_STEAM.STEAM.DIESEL_LIQBIO</t>
  </si>
  <si>
    <t>FEC.ktoe.RO.CHI.BASIC_CHEM.PROC_COOL_STEAM.STEAM.RFO</t>
  </si>
  <si>
    <t>FEC.ktoe.RO.CHI.BASIC_CHEM.PROC_COOL_STEAM.STEAM.OTHER</t>
  </si>
  <si>
    <t>FEC.ktoe.RO.CHI.BASIC_CHEM.PROC_COOL_STEAM.STEAM.NG_BIOGAS</t>
  </si>
  <si>
    <t>FEC.ktoe.RO.CHI.BASIC_CHEM.PROC_COOL_STEAM.STEAM.DERIVED</t>
  </si>
  <si>
    <t>FEC.ktoe.RO.CHI.BASIC_CHEM.PROC_COOL_STEAM.STEAM.BIOMASS_WASTE</t>
  </si>
  <si>
    <t>FEC.ktoe.RO.CHI.BASIC_CHEM.PROC_COOL_STEAM.STEAM.STEAM_DISTR</t>
  </si>
  <si>
    <t>Chemicals: Process cooling - Electric</t>
  </si>
  <si>
    <t>FEC.ktoe.RO.CHI.BASIC_CHEM.PROC_COOL.ELEC.ELEC</t>
  </si>
  <si>
    <t>Chemicals: Generic electric process</t>
  </si>
  <si>
    <t>FEC.ktoe.RO.CHI.BASIC_CHEM.GENERIC.MECH.ELEC</t>
  </si>
  <si>
    <t>FEC.ktoe.RO.CHI.OTHER_CHEM.TOTAL.TOTAL.TOTAL</t>
  </si>
  <si>
    <t>FEC.ktoe.RO.CHI.OTHER_CHEM.LIGHT.GENERIC.ELEC</t>
  </si>
  <si>
    <t>FEC.ktoe.RO.CHI.OTHER_CHEM.AIRCOMP.GENERIC.ELEC</t>
  </si>
  <si>
    <t>FEC.ktoe.RO.CHI.OTHER_CHEM.MOTOR.GENERIC.ELEC</t>
  </si>
  <si>
    <t>FEC.ktoe.RO.CHI.OTHER_CHEM.FANS.GENERIC.ELEC</t>
  </si>
  <si>
    <t>FEC.ktoe.RO.CHI.OTHER_CHEM.LOW_ENTH.TOTAL.TOTAL</t>
  </si>
  <si>
    <t>FEC.ktoe.RO.CHI.OTHER_CHEM.LOW_ENTH.THERM.DIESEL_LIQBIO</t>
  </si>
  <si>
    <t>FEC.ktoe.RO.CHI.OTHER_CHEM.LOW_ENTH.THERM.NG_BIOGAS</t>
  </si>
  <si>
    <t>FEC.ktoe.RO.CHI.OTHER_CHEM.LOW_ENTH.THERM.SOLAR_GEO</t>
  </si>
  <si>
    <t>FEC.ktoe.RO.CHI.OTHER_CHEM.LOW_ENTH.HP.AMBIENT</t>
  </si>
  <si>
    <t>FEC.ktoe.RO.CHI.OTHER_CHEM.LOW_ENTH.THERM.ELEC</t>
  </si>
  <si>
    <t>Chemicals: High-enthalpy heat processing</t>
  </si>
  <si>
    <t>High-enthalpy heat processing - Steam</t>
  </si>
  <si>
    <t>FEC.ktoe.RO.CHI.OTHER_CHEM.PROCESSING_STEAM.TOTAL.TOTAL</t>
  </si>
  <si>
    <t>FEC.ktoe.RO.CHI.OTHER_CHEM.PROCESSING_STEAM.STEAM.SOLIDS</t>
  </si>
  <si>
    <t>FEC.ktoe.RO.CHI.OTHER_CHEM.PROCESSING_STEAM.STEAM.RFG</t>
  </si>
  <si>
    <t>FEC.ktoe.RO.CHI.OTHER_CHEM.PROCESSING_STEAM.STEAM.LPG</t>
  </si>
  <si>
    <t>FEC.ktoe.RO.CHI.OTHER_CHEM.PROCESSING_STEAM.STEAM.DIESEL_LIQBIO</t>
  </si>
  <si>
    <t>FEC.ktoe.RO.CHI.OTHER_CHEM.PROCESSING_STEAM.STEAM.RFO</t>
  </si>
  <si>
    <t>FEC.ktoe.RO.CHI.OTHER_CHEM.PROCESSING_STEAM.STEAM.OTHER</t>
  </si>
  <si>
    <t>FEC.ktoe.RO.CHI.OTHER_CHEM.PROCESSING_STEAM.STEAM.NG_BIOGAS</t>
  </si>
  <si>
    <t>FEC.ktoe.RO.CHI.OTHER_CHEM.PROCESSING_STEAM.STEAM.DERIVED</t>
  </si>
  <si>
    <t>FEC.ktoe.RO.CHI.OTHER_CHEM.PROCESSING_STEAM.STEAM.BIOMASS_WASTE</t>
  </si>
  <si>
    <t>FEC.ktoe.RO.CHI.OTHER_CHEM.PROCESSING_STEAM.STEAM.STEAM_DISTR</t>
  </si>
  <si>
    <t>High-enthalpy heat processing - Electric (microwave)</t>
  </si>
  <si>
    <t>FEC.ktoe.RO.CHI.OTHER_CHEM.PROCESSING.MICROW.ELEC</t>
  </si>
  <si>
    <t>FEC.ktoe.RO.CHI.OTHER_CHEM.PROC_HEAT.TOTAL.TOTAL</t>
  </si>
  <si>
    <t>FEC.ktoe.RO.CHI.OTHER_CHEM.PROC_HEAT.THERM.TOTAL</t>
  </si>
  <si>
    <t>FEC.ktoe.RO.CHI.OTHER_CHEM.PROC_HEAT.THERM.SOLIDS</t>
  </si>
  <si>
    <t>FEC.ktoe.RO.CHI.OTHER_CHEM.PROC_HEAT.THERM.LPG</t>
  </si>
  <si>
    <t>FEC.ktoe.RO.CHI.OTHER_CHEM.PROC_HEAT.THERM.DIESEL_LIQBIO</t>
  </si>
  <si>
    <t>FEC.ktoe.RO.CHI.OTHER_CHEM.PROC_HEAT.THERM.RFO</t>
  </si>
  <si>
    <t>FEC.ktoe.RO.CHI.OTHER_CHEM.PROC_HEAT.THERM.NG_BIOGAS</t>
  </si>
  <si>
    <t>FEC.ktoe.RO.CHI.OTHER_CHEM.PROC_HEAT.ELEC.ELEC</t>
  </si>
  <si>
    <t>FEC.ktoe.RO.CHI.OTHER_CHEM.PROC_COOL.THERM.NG_BIOGAS</t>
  </si>
  <si>
    <t>FEC.ktoe.RO.CHI.OTHER_CHEM.PROC_COOL_STEAM.TOTAL.TOTAL</t>
  </si>
  <si>
    <t>FEC.ktoe.RO.CHI.OTHER_CHEM.PROC_COOL_STEAM.STEAM.SOLIDS</t>
  </si>
  <si>
    <t>FEC.ktoe.RO.CHI.OTHER_CHEM.PROC_COOL_STEAM.STEAM.RFG</t>
  </si>
  <si>
    <t>FEC.ktoe.RO.CHI.OTHER_CHEM.PROC_COOL_STEAM.STEAM.LPG</t>
  </si>
  <si>
    <t>FEC.ktoe.RO.CHI.OTHER_CHEM.PROC_COOL_STEAM.STEAM.DIESEL_LIQBIO</t>
  </si>
  <si>
    <t>FEC.ktoe.RO.CHI.OTHER_CHEM.PROC_COOL_STEAM.STEAM.RFO</t>
  </si>
  <si>
    <t>FEC.ktoe.RO.CHI.OTHER_CHEM.PROC_COOL_STEAM.STEAM.OTHER</t>
  </si>
  <si>
    <t>FEC.ktoe.RO.CHI.OTHER_CHEM.PROC_COOL_STEAM.STEAM.NG_BIOGAS</t>
  </si>
  <si>
    <t>FEC.ktoe.RO.CHI.OTHER_CHEM.PROC_COOL_STEAM.STEAM.DERIVED</t>
  </si>
  <si>
    <t>FEC.ktoe.RO.CHI.OTHER_CHEM.PROC_COOL_STEAM.STEAM.BIOMASS_WASTE</t>
  </si>
  <si>
    <t>FEC.ktoe.RO.CHI.OTHER_CHEM.PROC_COOL_STEAM.STEAM.STEAM_DISTR</t>
  </si>
  <si>
    <t>FEC.ktoe.RO.CHI.OTHER_CHEM.PROC_COOL.ELEC.ELEC</t>
  </si>
  <si>
    <t>FEC.ktoe.RO.CHI.OTHER_CHEM.GENERIC.MECH.ELEC</t>
  </si>
  <si>
    <t>FEC.ktoe.RO.CHI.PHARM.TOTAL.TOTAL.TOTAL</t>
  </si>
  <si>
    <t>FEC.ktoe.RO.CHI.PHARM.LIGHT.GENERIC.ELEC</t>
  </si>
  <si>
    <t>FEC.ktoe.RO.CHI.PHARM.AIRCOMP.GENERIC.ELEC</t>
  </si>
  <si>
    <t>FEC.ktoe.RO.CHI.PHARM.MOTOR.GENERIC.ELEC</t>
  </si>
  <si>
    <t>FEC.ktoe.RO.CHI.PHARM.FANS.GENERIC.ELEC</t>
  </si>
  <si>
    <t>FEC.ktoe.RO.CHI.PHARM.LOW_ENTH.TOTAL.TOTAL</t>
  </si>
  <si>
    <t>FEC.ktoe.RO.CHI.PHARM.LOW_ENTH.THERM.DIESEL_LIQBIO</t>
  </si>
  <si>
    <t>FEC.ktoe.RO.CHI.PHARM.LOW_ENTH.THERM.NG_BIOGAS</t>
  </si>
  <si>
    <t>FEC.ktoe.RO.CHI.PHARM.LOW_ENTH.THERM.SOLAR_GEO</t>
  </si>
  <si>
    <t>FEC.ktoe.RO.CHI.PHARM.LOW_ENTH.HP.AMBIENT</t>
  </si>
  <si>
    <t>FEC.ktoe.RO.CHI.PHARM.LOW_ENTH.THERM.ELEC</t>
  </si>
  <si>
    <t>FEC.ktoe.RO.CHI.PHARM.PROCESSING_STEAM.TOTAL.TOTAL</t>
  </si>
  <si>
    <t>FEC.ktoe.RO.CHI.PHARM.PROCESSING_STEAM.STEAM.SOLIDS</t>
  </si>
  <si>
    <t>FEC.ktoe.RO.CHI.PHARM.PROCESSING_STEAM.STEAM.RFG</t>
  </si>
  <si>
    <t>FEC.ktoe.RO.CHI.PHARM.PROCESSING_STEAM.STEAM.LPG</t>
  </si>
  <si>
    <t>FEC.ktoe.RO.CHI.PHARM.PROCESSING_STEAM.STEAM.DIESEL_LIQBIO</t>
  </si>
  <si>
    <t>FEC.ktoe.RO.CHI.PHARM.PROCESSING_STEAM.STEAM.RFO</t>
  </si>
  <si>
    <t>FEC.ktoe.RO.CHI.PHARM.PROCESSING_STEAM.STEAM.OTHER</t>
  </si>
  <si>
    <t>FEC.ktoe.RO.CHI.PHARM.PROCESSING_STEAM.STEAM.NG_BIOGAS</t>
  </si>
  <si>
    <t>FEC.ktoe.RO.CHI.PHARM.PROCESSING_STEAM.STEAM.DERIVED</t>
  </si>
  <si>
    <t>FEC.ktoe.RO.CHI.PHARM.PROCESSING_STEAM.STEAM.BIOMASS_WASTE</t>
  </si>
  <si>
    <t>FEC.ktoe.RO.CHI.PHARM.PROCESSING_STEAM.STEAM.STEAM_DISTR</t>
  </si>
  <si>
    <t>FEC.ktoe.RO.CHI.PHARM.PROCESSING.MICROW.ELEC</t>
  </si>
  <si>
    <t>FEC.ktoe.RO.CHI.PHARM.PROC_HEAT.TOTAL.TOTAL</t>
  </si>
  <si>
    <t>FEC.ktoe.RO.CHI.PHARM.PROC_HEAT.THERM.TOTAL</t>
  </si>
  <si>
    <t>FEC.ktoe.RO.CHI.PHARM.PROC_HEAT.THERM.SOLIDS</t>
  </si>
  <si>
    <t>FEC.ktoe.RO.CHI.PHARM.PROC_HEAT.THERM.LPG</t>
  </si>
  <si>
    <t>FEC.ktoe.RO.CHI.PHARM.PROC_HEAT.THERM.DIESEL_LIQBIO</t>
  </si>
  <si>
    <t>FEC.ktoe.RO.CHI.PHARM.PROC_HEAT.THERM.RFO</t>
  </si>
  <si>
    <t>FEC.ktoe.RO.CHI.PHARM.PROC_HEAT.THERM.NG_BIOGAS</t>
  </si>
  <si>
    <t>FEC.ktoe.RO.CHI.PHARM.PROC_HEAT.ELEC.ELEC</t>
  </si>
  <si>
    <t>FEC.ktoe.RO.CHI.PHARM.PROC_COOL.THERM.NG_BIOGAS</t>
  </si>
  <si>
    <t>FEC.ktoe.RO.CHI.PHARM.PROC_COOL_STEAM.TOTAL.TOTAL</t>
  </si>
  <si>
    <t>FEC.ktoe.RO.CHI.PHARM.PROC_COOL_STEAM.STEAM.SOLIDS</t>
  </si>
  <si>
    <t>FEC.ktoe.RO.CHI.PHARM.PROC_COOL_STEAM.STEAM.RFG</t>
  </si>
  <si>
    <t>FEC.ktoe.RO.CHI.PHARM.PROC_COOL_STEAM.STEAM.LPG</t>
  </si>
  <si>
    <t>FEC.ktoe.RO.CHI.PHARM.PROC_COOL_STEAM.STEAM.DIESEL_LIQBIO</t>
  </si>
  <si>
    <t>FEC.ktoe.RO.CHI.PHARM.PROC_COOL_STEAM.STEAM.RFO</t>
  </si>
  <si>
    <t>FEC.ktoe.RO.CHI.PHARM.PROC_COOL_STEAM.STEAM.OTHER</t>
  </si>
  <si>
    <t>FEC.ktoe.RO.CHI.PHARM.PROC_COOL_STEAM.STEAM.NG_BIOGAS</t>
  </si>
  <si>
    <t>FEC.ktoe.RO.CHI.PHARM.PROC_COOL_STEAM.STEAM.DERIVED</t>
  </si>
  <si>
    <t>FEC.ktoe.RO.CHI.PHARM.PROC_COOL_STEAM.STEAM.BIOMASS_WASTE</t>
  </si>
  <si>
    <t>FEC.ktoe.RO.CHI.PHARM.PROC_COOL_STEAM.STEAM.STEAM_DISTR</t>
  </si>
  <si>
    <t>FEC.ktoe.RO.CHI.PHARM.PROC_COOL.ELEC.ELEC</t>
  </si>
  <si>
    <t>FEC.ktoe.RO.CHI.PHARM.GENERIC.MECH.ELEC</t>
  </si>
  <si>
    <t>Chemicals: Process cooling - Natural gas</t>
  </si>
  <si>
    <t>UED.ktoe.RO.CHI.BASIC_CHEM.LIGHT.GENERIC.ELEC</t>
  </si>
  <si>
    <t>UED.ktoe.RO.CHI.BASIC_CHEM.AIRCOMP.GENERIC.ELEC</t>
  </si>
  <si>
    <t>UED.ktoe.RO.CHI.BASIC_CHEM.MOTOR.GENERIC.ELEC</t>
  </si>
  <si>
    <t>UED.ktoe.RO.CHI.BASIC_CHEM.FANS.GENERIC.ELEC</t>
  </si>
  <si>
    <t>UED.ktoe.RO.CHI.BASIC_CHEM.LOW_ENTH.TOTAL.TOTAL</t>
  </si>
  <si>
    <t>UED.ktoe.RO.CHI.BASIC_CHEM.LOW_ENTH.THERM.DIESEL_LIQBIO</t>
  </si>
  <si>
    <t>UED.ktoe.RO.CHI.BASIC_CHEM.LOW_ENTH.THERM.NG_BIOGAS</t>
  </si>
  <si>
    <t>UED.ktoe.RO.CHI.BASIC_CHEM.LOW_ENTH.THERM.SOLAR_GEO</t>
  </si>
  <si>
    <t>UED.ktoe.RO.CHI.BASIC_CHEM.LOW_ENTH.HP.AMBIENT</t>
  </si>
  <si>
    <t>UED.ktoe.RO.CHI.BASIC_CHEM.LOW_ENTH.THERM.ELEC</t>
  </si>
  <si>
    <t>UED.ktoe.RO.CHI.BASIC_CHEM.PROCESSING.TOTAL.TOTAL</t>
  </si>
  <si>
    <t>UED.ktoe.RO.CHI.BASIC_CHEM.PROCESSING.STEAM.SOLIDS</t>
  </si>
  <si>
    <t>UED.ktoe.RO.CHI.BASIC_CHEM.PROCESSING.STEAM.RFG</t>
  </si>
  <si>
    <t>UED.ktoe.RO.CHI.BASIC_CHEM.PROCESSING.STEAM.LPG</t>
  </si>
  <si>
    <t>UED.ktoe.RO.CHI.BASIC_CHEM.PROCESSING.STEAM.DIESEL_LIQBIO</t>
  </si>
  <si>
    <t>UED.ktoe.RO.CHI.BASIC_CHEM.PROCESSING.STEAM.RFO</t>
  </si>
  <si>
    <t>UED.ktoe.RO.CHI.BASIC_CHEM.PROCESSING.STEAM.OTHER</t>
  </si>
  <si>
    <t>UED.ktoe.RO.CHI.BASIC_CHEM.PROCESSING.STEAM.NG_BIOGAS</t>
  </si>
  <si>
    <t>UED.ktoe.RO.CHI.BASIC_CHEM.PROCESSING.STEAM.DERIVED</t>
  </si>
  <si>
    <t>UED.ktoe.RO.CHI.BASIC_CHEM.PROCESSING.STEAM.BIOMASS_WASTE</t>
  </si>
  <si>
    <t>UED.ktoe.RO.CHI.BASIC_CHEM.PROCESSING.STEAM.STEAM_DISTR</t>
  </si>
  <si>
    <t>UED.ktoe.RO.CHI.BASIC_CHEM.PROC_HEAT.TOTAL.TOTAL</t>
  </si>
  <si>
    <t>UED.ktoe.RO.CHI.BASIC_CHEM.PROC_HEAT.THERM.TOTAL</t>
  </si>
  <si>
    <t>UED.ktoe.RO.CHI.BASIC_CHEM.PROC_HEAT.THERM.SOLIDS</t>
  </si>
  <si>
    <t>UED.ktoe.RO.CHI.BASIC_CHEM.PROC_HEAT.THERM.LPG</t>
  </si>
  <si>
    <t>UED.ktoe.RO.CHI.BASIC_CHEM.PROC_HEAT.THERM.DIESEL_LIQBIO</t>
  </si>
  <si>
    <t>UED.ktoe.RO.CHI.BASIC_CHEM.PROC_HEAT.THERM.RFO</t>
  </si>
  <si>
    <t>UED.ktoe.RO.CHI.BASIC_CHEM.PROC_HEAT.THERM.NG_BIOGAS</t>
  </si>
  <si>
    <t>UED.ktoe.RO.CHI.BASIC_CHEM.PROC_HEAT.ELEC.ELEC</t>
  </si>
  <si>
    <t>UED.ktoe.RO.CHI.BASIC_CHEM.PROC_COOL.THERM.NG_BIOGAS</t>
  </si>
  <si>
    <t>UED.ktoe.RO.CHI.BASIC_CHEM.PROC_COOL_STEAM.TOTAL.TOTAL</t>
  </si>
  <si>
    <t>UED.ktoe.RO.CHI.BASIC_CHEM.PROC_COOL_STEAM.STEAM.SOLIDS</t>
  </si>
  <si>
    <t>UED.ktoe.RO.CHI.BASIC_CHEM.PROC_COOL_STEAM.STEAM.RFG</t>
  </si>
  <si>
    <t>UED.ktoe.RO.CHI.BASIC_CHEM.PROC_COOL_STEAM.STEAM.LPG</t>
  </si>
  <si>
    <t>UED.ktoe.RO.CHI.BASIC_CHEM.PROC_COOL_STEAM.STEAM.DIESEL_LIQBIO</t>
  </si>
  <si>
    <t>UED.ktoe.RO.CHI.BASIC_CHEM.PROC_COOL_STEAM.STEAM.RFO</t>
  </si>
  <si>
    <t>UED.ktoe.RO.CHI.BASIC_CHEM.PROC_COOL_STEAM.STEAM.OTHER</t>
  </si>
  <si>
    <t>UED.ktoe.RO.CHI.BASIC_CHEM.PROC_COOL_STEAM.STEAM.NG_BIOGAS</t>
  </si>
  <si>
    <t>UED.ktoe.RO.CHI.BASIC_CHEM.PROC_COOL_STEAM.STEAM.DERIVED</t>
  </si>
  <si>
    <t>UED.ktoe.RO.CHI.BASIC_CHEM.PROC_COOL_STEAM.STEAM.BIOMASS_WASTE</t>
  </si>
  <si>
    <t>UED.ktoe.RO.CHI.BASIC_CHEM.PROC_COOL_STEAM.STEAM.STEAM_DISTR</t>
  </si>
  <si>
    <t>UED.ktoe.RO.CHI.BASIC_CHEM.PROC_COOL.ELEC.ELEC</t>
  </si>
  <si>
    <t>UED.ktoe.RO.CHI.BASIC_CHEM.GENERIC.MECH.ELEC</t>
  </si>
  <si>
    <t>UED.ktoe.RO.CHI.OTHER_CHEM.TOTAL.TOTAL.TOTAL</t>
  </si>
  <si>
    <t>UED.ktoe.RO.CHI.OTHER_CHEM.LIGHT.GENERIC.ELEC</t>
  </si>
  <si>
    <t>UED.ktoe.RO.CHI.OTHER_CHEM.AIRCOMP.GENERIC.ELEC</t>
  </si>
  <si>
    <t>UED.ktoe.RO.CHI.OTHER_CHEM.MOTOR.GENERIC.ELEC</t>
  </si>
  <si>
    <t>UED.ktoe.RO.CHI.OTHER_CHEM.FANS.GENERIC.ELEC</t>
  </si>
  <si>
    <t>UED.ktoe.RO.CHI.OTHER_CHEM.LOW_ENTH.TOTAL.TOTAL</t>
  </si>
  <si>
    <t>UED.ktoe.RO.CHI.OTHER_CHEM.LOW_ENTH.THERM.DIESEL_LIQBIO</t>
  </si>
  <si>
    <t>UED.ktoe.RO.CHI.OTHER_CHEM.LOW_ENTH.THERM.NG_BIOGAS</t>
  </si>
  <si>
    <t>UED.ktoe.RO.CHI.OTHER_CHEM.LOW_ENTH.THERM.SOLAR_GEO</t>
  </si>
  <si>
    <t>UED.ktoe.RO.CHI.OTHER_CHEM.LOW_ENTH.HP.AMBIENT</t>
  </si>
  <si>
    <t>UED.ktoe.RO.CHI.OTHER_CHEM.LOW_ENTH.THERM.ELEC</t>
  </si>
  <si>
    <t>UED.ktoe.RO.CHI.OTHER_CHEM.PROCESSING_STEAM.TOTAL.TOTAL</t>
  </si>
  <si>
    <t>UED.ktoe.RO.CHI.OTHER_CHEM.PROCESSING_STEAM.STEAM.SOLIDS</t>
  </si>
  <si>
    <t>UED.ktoe.RO.CHI.OTHER_CHEM.PROCESSING_STEAM.STEAM.RFG</t>
  </si>
  <si>
    <t>UED.ktoe.RO.CHI.OTHER_CHEM.PROCESSING_STEAM.STEAM.LPG</t>
  </si>
  <si>
    <t>UED.ktoe.RO.CHI.OTHER_CHEM.PROCESSING_STEAM.STEAM.DIESEL_LIQBIO</t>
  </si>
  <si>
    <t>UED.ktoe.RO.CHI.OTHER_CHEM.PROCESSING_STEAM.STEAM.RFO</t>
  </si>
  <si>
    <t>UED.ktoe.RO.CHI.OTHER_CHEM.PROCESSING_STEAM.STEAM.OTHER</t>
  </si>
  <si>
    <t>UED.ktoe.RO.CHI.OTHER_CHEM.PROCESSING_STEAM.STEAM.NG_BIOGAS</t>
  </si>
  <si>
    <t>UED.ktoe.RO.CHI.OTHER_CHEM.PROCESSING_STEAM.STEAM.DERIVED</t>
  </si>
  <si>
    <t>UED.ktoe.RO.CHI.OTHER_CHEM.PROCESSING_STEAM.STEAM.BIOMASS_WASTE</t>
  </si>
  <si>
    <t>UED.ktoe.RO.CHI.OTHER_CHEM.PROCESSING_STEAM.STEAM.STEAM_DISTR</t>
  </si>
  <si>
    <t>UED.ktoe.RO.CHI.OTHER_CHEM.PROCESSING.MICROW.ELEC</t>
  </si>
  <si>
    <t>UED.ktoe.RO.CHI.OTHER_CHEM.PROC_HEAT.TOTAL.TOTAL</t>
  </si>
  <si>
    <t>UED.ktoe.RO.CHI.OTHER_CHEM.PROC_HEAT.THERM.TOTAL</t>
  </si>
  <si>
    <t>UED.ktoe.RO.CHI.OTHER_CHEM.PROC_HEAT.THERM.SOLIDS</t>
  </si>
  <si>
    <t>UED.ktoe.RO.CHI.OTHER_CHEM.PROC_HEAT.THERM.LPG</t>
  </si>
  <si>
    <t>UED.ktoe.RO.CHI.OTHER_CHEM.PROC_HEAT.THERM.DIESEL_LIQBIO</t>
  </si>
  <si>
    <t>UED.ktoe.RO.CHI.OTHER_CHEM.PROC_HEAT.THERM.RFO</t>
  </si>
  <si>
    <t>UED.ktoe.RO.CHI.OTHER_CHEM.PROC_HEAT.THERM.NG_BIOGAS</t>
  </si>
  <si>
    <t>UED.ktoe.RO.CHI.OTHER_CHEM.PROC_HEAT.ELEC.ELEC</t>
  </si>
  <si>
    <t>UED.ktoe.RO.CHI.OTHER_CHEM.PROC_COOL.THERM.NG_BIOGAS</t>
  </si>
  <si>
    <t>UED.ktoe.RO.CHI.OTHER_CHEM.PROC_COOL_STEAM.TOTAL.TOTAL</t>
  </si>
  <si>
    <t>UED.ktoe.RO.CHI.OTHER_CHEM.PROC_COOL_STEAM.STEAM.SOLIDS</t>
  </si>
  <si>
    <t>UED.ktoe.RO.CHI.OTHER_CHEM.PROC_COOL_STEAM.STEAM.RFG</t>
  </si>
  <si>
    <t>UED.ktoe.RO.CHI.OTHER_CHEM.PROC_COOL_STEAM.STEAM.LPG</t>
  </si>
  <si>
    <t>UED.ktoe.RO.CHI.OTHER_CHEM.PROC_COOL_STEAM.STEAM.DIESEL_LIQBIO</t>
  </si>
  <si>
    <t>UED.ktoe.RO.CHI.OTHER_CHEM.PROC_COOL_STEAM.STEAM.RFO</t>
  </si>
  <si>
    <t>UED.ktoe.RO.CHI.OTHER_CHEM.PROC_COOL_STEAM.STEAM.OTHER</t>
  </si>
  <si>
    <t>UED.ktoe.RO.CHI.OTHER_CHEM.PROC_COOL_STEAM.STEAM.NG_BIOGAS</t>
  </si>
  <si>
    <t>UED.ktoe.RO.CHI.OTHER_CHEM.PROC_COOL_STEAM.STEAM.DERIVED</t>
  </si>
  <si>
    <t>UED.ktoe.RO.CHI.OTHER_CHEM.PROC_COOL_STEAM.STEAM.BIOMASS_WASTE</t>
  </si>
  <si>
    <t>UED.ktoe.RO.CHI.OTHER_CHEM.PROC_COOL_STEAM.STEAM.STEAM_DISTR</t>
  </si>
  <si>
    <t>UED.ktoe.RO.CHI.OTHER_CHEM.PROC_COOL.ELEC.ELEC</t>
  </si>
  <si>
    <t>UED.ktoe.RO.CHI.OTHER_CHEM.GENERIC.MECH.ELEC</t>
  </si>
  <si>
    <t>UED.ktoe.RO.CHI.PHARM.TOTAL.TOTAL.TOTAL</t>
  </si>
  <si>
    <t>UED.ktoe.RO.CHI.PHARM.LIGHT.GENERIC.ELEC</t>
  </si>
  <si>
    <t>UED.ktoe.RO.CHI.PHARM.AIRCOMP.GENERIC.ELEC</t>
  </si>
  <si>
    <t>UED.ktoe.RO.CHI.PHARM.MOTOR.GENERIC.ELEC</t>
  </si>
  <si>
    <t>UED.ktoe.RO.CHI.PHARM.FANS.GENERIC.ELEC</t>
  </si>
  <si>
    <t>UED.ktoe.RO.CHI.PHARM.LOW_ENTH.TOTAL.TOTAL</t>
  </si>
  <si>
    <t>UED.ktoe.RO.CHI.PHARM.LOW_ENTH.THERM.DIESEL_LIQBIO</t>
  </si>
  <si>
    <t>UED.ktoe.RO.CHI.PHARM.LOW_ENTH.THERM.NG_BIOGAS</t>
  </si>
  <si>
    <t>UED.ktoe.RO.CHI.PHARM.LOW_ENTH.THERM.SOLAR_GEO</t>
  </si>
  <si>
    <t>UED.ktoe.RO.CHI.PHARM.LOW_ENTH.HP.AMBIENT</t>
  </si>
  <si>
    <t>UED.ktoe.RO.CHI.PHARM.LOW_ENTH.THERM.ELEC</t>
  </si>
  <si>
    <t>UED.ktoe.RO.CHI.PHARM.PROCESSING_STEAM.TOTAL.TOTAL</t>
  </si>
  <si>
    <t>UED.ktoe.RO.CHI.PHARM.PROCESSING_STEAM.STEAM.SOLIDS</t>
  </si>
  <si>
    <t>UED.ktoe.RO.CHI.PHARM.PROCESSING_STEAM.STEAM.RFG</t>
  </si>
  <si>
    <t>UED.ktoe.RO.CHI.PHARM.PROCESSING_STEAM.STEAM.LPG</t>
  </si>
  <si>
    <t>UED.ktoe.RO.CHI.PHARM.PROCESSING_STEAM.STEAM.DIESEL_LIQBIO</t>
  </si>
  <si>
    <t>UED.ktoe.RO.CHI.PHARM.PROCESSING_STEAM.STEAM.RFO</t>
  </si>
  <si>
    <t>UED.ktoe.RO.CHI.PHARM.PROCESSING_STEAM.STEAM.OTHER</t>
  </si>
  <si>
    <t>UED.ktoe.RO.CHI.PHARM.PROCESSING_STEAM.STEAM.NG_BIOGAS</t>
  </si>
  <si>
    <t>UED.ktoe.RO.CHI.PHARM.PROCESSING_STEAM.STEAM.DERIVED</t>
  </si>
  <si>
    <t>UED.ktoe.RO.CHI.PHARM.PROCESSING_STEAM.STEAM.BIOMASS_WASTE</t>
  </si>
  <si>
    <t>UED.ktoe.RO.CHI.PHARM.PROCESSING_STEAM.STEAM.STEAM_DISTR</t>
  </si>
  <si>
    <t>UED.ktoe.RO.CHI.PHARM.PROCESSING.MICROW.ELEC</t>
  </si>
  <si>
    <t>UED.ktoe.RO.CHI.PHARM.PROC_HEAT.TOTAL.TOTAL</t>
  </si>
  <si>
    <t>UED.ktoe.RO.CHI.PHARM.PROC_HEAT.THERM.TOTAL</t>
  </si>
  <si>
    <t>UED.ktoe.RO.CHI.PHARM.PROC_HEAT.THERM.SOLIDS</t>
  </si>
  <si>
    <t>UED.ktoe.RO.CHI.PHARM.PROC_HEAT.THERM.LPG</t>
  </si>
  <si>
    <t>UED.ktoe.RO.CHI.PHARM.PROC_HEAT.THERM.DIESEL_LIQBIO</t>
  </si>
  <si>
    <t>UED.ktoe.RO.CHI.PHARM.PROC_HEAT.THERM.RFO</t>
  </si>
  <si>
    <t>UED.ktoe.RO.CHI.PHARM.PROC_HEAT.THERM.NG_BIOGAS</t>
  </si>
  <si>
    <t>UED.ktoe.RO.CHI.PHARM.PROC_HEAT.ELEC.ELEC</t>
  </si>
  <si>
    <t>UED.ktoe.RO.CHI.PHARM.PROC_COOL.THERM.NG_BIOGAS</t>
  </si>
  <si>
    <t>UED.ktoe.RO.CHI.PHARM.PROC_COOL_STEAM.TOTAL.TOTAL</t>
  </si>
  <si>
    <t>UED.ktoe.RO.CHI.PHARM.PROC_COOL_STEAM.STEAM.SOLIDS</t>
  </si>
  <si>
    <t>UED.ktoe.RO.CHI.PHARM.PROC_COOL_STEAM.STEAM.RFG</t>
  </si>
  <si>
    <t>UED.ktoe.RO.CHI.PHARM.PROC_COOL_STEAM.STEAM.LPG</t>
  </si>
  <si>
    <t>UED.ktoe.RO.CHI.PHARM.PROC_COOL_STEAM.STEAM.DIESEL_LIQBIO</t>
  </si>
  <si>
    <t>UED.ktoe.RO.CHI.PHARM.PROC_COOL_STEAM.STEAM.RFO</t>
  </si>
  <si>
    <t>UED.ktoe.RO.CHI.PHARM.PROC_COOL_STEAM.STEAM.OTHER</t>
  </si>
  <si>
    <t>UED.ktoe.RO.CHI.PHARM.PROC_COOL_STEAM.STEAM.NG_BIOGAS</t>
  </si>
  <si>
    <t>UED.ktoe.RO.CHI.PHARM.PROC_COOL_STEAM.STEAM.DERIVED</t>
  </si>
  <si>
    <t>UED.ktoe.RO.CHI.PHARM.PROC_COOL_STEAM.STEAM.BIOMASS_WASTE</t>
  </si>
  <si>
    <t>UED.ktoe.RO.CHI.PHARM.PROC_COOL_STEAM.STEAM.STEAM_DISTR</t>
  </si>
  <si>
    <t>UED.ktoe.RO.CHI.PHARM.PROC_COOL.ELEC.ELEC</t>
  </si>
  <si>
    <t>UED.ktoe.RO.CHI.PHARM.GENERIC.MECH.ELEC</t>
  </si>
  <si>
    <t>Basic chemicals (energy consumption)</t>
  </si>
  <si>
    <t>FUEL_EMI.ktCO2.RO.CHI.BASIC_CHEM.LIGHT.GENERIC.ELEC</t>
  </si>
  <si>
    <t>FUEL_EMI.ktCO2.RO.CHI.BASIC_CHEM.AIRCOMP.GENERIC.ELEC</t>
  </si>
  <si>
    <t>FUEL_EMI.ktCO2.RO.CHI.BASIC_CHEM.MOTOR.GENERIC.ELEC</t>
  </si>
  <si>
    <t>FUEL_EMI.ktCO2.RO.CHI.BASIC_CHEM.FANS.GENERIC.ELEC</t>
  </si>
  <si>
    <t>FUEL_EMI.ktCO2.RO.CHI.BASIC_CHEM.LOW_ENTH.TOTAL.TOTAL</t>
  </si>
  <si>
    <t>FUEL_EMI.ktCO2.RO.CHI.BASIC_CHEM.LOW_ENTH.THERM.DIESEL_LIQBIO</t>
  </si>
  <si>
    <t>FUEL_EMI.ktCO2.RO.CHI.BASIC_CHEM.LOW_ENTH.THERM.NG_BIOGAS</t>
  </si>
  <si>
    <t>FUEL_EMI.ktCO2.RO.CHI.BASIC_CHEM.LOW_ENTH.THERM.SOLAR_GEO</t>
  </si>
  <si>
    <t>FUEL_EMI.ktCO2.RO.CHI.BASIC_CHEM.LOW_ENTH.HP.AMBIENT</t>
  </si>
  <si>
    <t>FUEL_EMI.ktCO2.RO.CHI.BASIC_CHEM.LOW_ENTH.THERM.ELEC</t>
  </si>
  <si>
    <t>FUEL_EMI.ktCO2.RO.CHI.BASIC_CHEM.PROCESSING.TOTAL.TOTAL</t>
  </si>
  <si>
    <t>FUEL_EMI.ktCO2.RO.CHI.BASIC_CHEM.PROCESSING.STEAM.SOLIDS</t>
  </si>
  <si>
    <t>FUEL_EMI.ktCO2.RO.CHI.BASIC_CHEM.PROCESSING.STEAM.RFG</t>
  </si>
  <si>
    <t>FUEL_EMI.ktCO2.RO.CHI.BASIC_CHEM.PROCESSING.STEAM.LPG</t>
  </si>
  <si>
    <t>FUEL_EMI.ktCO2.RO.CHI.BASIC_CHEM.PROCESSING.STEAM.DIESEL_LIQBIO</t>
  </si>
  <si>
    <t>FUEL_EMI.ktCO2.RO.CHI.BASIC_CHEM.PROCESSING.STEAM.RFO</t>
  </si>
  <si>
    <t>FUEL_EMI.ktCO2.RO.CHI.BASIC_CHEM.PROCESSING.STEAM.OTHER</t>
  </si>
  <si>
    <t>FUEL_EMI.ktCO2.RO.CHI.BASIC_CHEM.PROCESSING.STEAM.NG_BIOGAS</t>
  </si>
  <si>
    <t>FUEL_EMI.ktCO2.RO.CHI.BASIC_CHEM.PROCESSING.STEAM.DERIVED</t>
  </si>
  <si>
    <t>FUEL_EMI.ktCO2.RO.CHI.BASIC_CHEM.PROCESSING.STEAM.BIOMASS_WASTE</t>
  </si>
  <si>
    <t>FUEL_EMI.ktCO2.RO.CHI.BASIC_CHEM.PROCESSING.STEAM.STEAM_DISTR</t>
  </si>
  <si>
    <t>FUEL_EMI.ktCO2.RO.CHI.BASIC_CHEM.PROC_HEAT.TOTAL.TOTAL</t>
  </si>
  <si>
    <t>FUEL_EMI.ktCO2.RO.CHI.BASIC_CHEM.PROC_HEAT.THERM.TOTAL</t>
  </si>
  <si>
    <t>FUEL_EMI.ktCO2.RO.CHI.BASIC_CHEM.PROC_HEAT.THERM.SOLIDS</t>
  </si>
  <si>
    <t>FUEL_EMI.ktCO2.RO.CHI.BASIC_CHEM.PROC_HEAT.THERM.LPG</t>
  </si>
  <si>
    <t>FUEL_EMI.ktCO2.RO.CHI.BASIC_CHEM.PROC_HEAT.THERM.DIESEL_LIQBIO</t>
  </si>
  <si>
    <t>FUEL_EMI.ktCO2.RO.CHI.BASIC_CHEM.PROC_HEAT.THERM.RFO</t>
  </si>
  <si>
    <t>FUEL_EMI.ktCO2.RO.CHI.BASIC_CHEM.PROC_HEAT.THERM.NG_BIOGAS</t>
  </si>
  <si>
    <t>FUEL_EMI.ktCO2.RO.CHI.BASIC_CHEM.PROC_HEAT.ELEC.ELEC</t>
  </si>
  <si>
    <t>FUEL_EMI.ktCO2.RO.CHI.BASIC_CHEM.PROC_COOL.THERM.NG_BIOGAS</t>
  </si>
  <si>
    <t>FUEL_EMI.ktCO2.RO.CHI.BASIC_CHEM.PROC_COOL_STEAM.TOTAL.TOTAL</t>
  </si>
  <si>
    <t>FUEL_EMI.ktCO2.RO.CHI.BASIC_CHEM.PROC_COOL_STEAM.STEAM.SOLIDS</t>
  </si>
  <si>
    <t>FUEL_EMI.ktCO2.RO.CHI.BASIC_CHEM.PROC_COOL_STEAM.STEAM.RFG</t>
  </si>
  <si>
    <t>FUEL_EMI.ktCO2.RO.CHI.BASIC_CHEM.PROC_COOL_STEAM.STEAM.LPG</t>
  </si>
  <si>
    <t>FUEL_EMI.ktCO2.RO.CHI.BASIC_CHEM.PROC_COOL_STEAM.STEAM.DIESEL_LIQBIO</t>
  </si>
  <si>
    <t>FUEL_EMI.ktCO2.RO.CHI.BASIC_CHEM.PROC_COOL_STEAM.STEAM.RFO</t>
  </si>
  <si>
    <t>FUEL_EMI.ktCO2.RO.CHI.BASIC_CHEM.PROC_COOL_STEAM.STEAM.OTHER</t>
  </si>
  <si>
    <t>FUEL_EMI.ktCO2.RO.CHI.BASIC_CHEM.PROC_COOL_STEAM.STEAM.NG_BIOGAS</t>
  </si>
  <si>
    <t>FUEL_EMI.ktCO2.RO.CHI.BASIC_CHEM.PROC_COOL_STEAM.STEAM.DERIVED</t>
  </si>
  <si>
    <t>FUEL_EMI.ktCO2.RO.CHI.BASIC_CHEM.PROC_COOL_STEAM.STEAM.BIOMASS_WASTE</t>
  </si>
  <si>
    <t>FUEL_EMI.ktCO2.RO.CHI.BASIC_CHEM.PROC_COOL_STEAM.STEAM.STEAM_DISTR</t>
  </si>
  <si>
    <t>FUEL_EMI.ktCO2.RO.CHI.BASIC_CHEM.PROC_COOL.ELEC.ELEC</t>
  </si>
  <si>
    <t>FUEL_EMI.ktCO2.RO.CHI.BASIC_CHEM.GENERIC.MECH.ELEC</t>
  </si>
  <si>
    <t>PROCESS_EMI.ktCO2.RO.CHI.BASIC_CHEM</t>
  </si>
  <si>
    <t>FUEL_EMI.ktCO2.RO.CHI.OTHER_CHEM.LIGHT.GENERIC.ELEC</t>
  </si>
  <si>
    <t>FUEL_EMI.ktCO2.RO.CHI.OTHER_CHEM.AIRCOMP.GENERIC.ELEC</t>
  </si>
  <si>
    <t>FUEL_EMI.ktCO2.RO.CHI.OTHER_CHEM.MOTOR.GENERIC.ELEC</t>
  </si>
  <si>
    <t>FUEL_EMI.ktCO2.RO.CHI.OTHER_CHEM.FANS.GENERIC.ELEC</t>
  </si>
  <si>
    <t>FUEL_EMI.ktCO2.RO.CHI.OTHER_CHEM.LOW_ENTH.TOTAL.TOTAL</t>
  </si>
  <si>
    <t>FUEL_EMI.ktCO2.RO.CHI.OTHER_CHEM.LOW_ENTH.THERM.DIESEL_LIQBIO</t>
  </si>
  <si>
    <t>FUEL_EMI.ktCO2.RO.CHI.OTHER_CHEM.LOW_ENTH.THERM.NG_BIOGAS</t>
  </si>
  <si>
    <t>FUEL_EMI.ktCO2.RO.CHI.OTHER_CHEM.LOW_ENTH.THERM.SOLAR_GEO</t>
  </si>
  <si>
    <t>FUEL_EMI.ktCO2.RO.CHI.OTHER_CHEM.LOW_ENTH.HP.AMBIENT</t>
  </si>
  <si>
    <t>FUEL_EMI.ktCO2.RO.CHI.OTHER_CHEM.LOW_ENTH.THERM.ELEC</t>
  </si>
  <si>
    <t>FUEL_EMI.ktCO2.RO.CHI.OTHER_CHEM.PROCESSING_STEAM.TOTAL.TOTAL</t>
  </si>
  <si>
    <t>FUEL_EMI.ktCO2.RO.CHI.OTHER_CHEM.PROCESSING_STEAM.STEAM.SOLIDS</t>
  </si>
  <si>
    <t>FUEL_EMI.ktCO2.RO.CHI.OTHER_CHEM.PROCESSING_STEAM.STEAM.RFG</t>
  </si>
  <si>
    <t>FUEL_EMI.ktCO2.RO.CHI.OTHER_CHEM.PROCESSING_STEAM.STEAM.LPG</t>
  </si>
  <si>
    <t>FUEL_EMI.ktCO2.RO.CHI.OTHER_CHEM.PROCESSING_STEAM.STEAM.DIESEL_LIQBIO</t>
  </si>
  <si>
    <t>FUEL_EMI.ktCO2.RO.CHI.OTHER_CHEM.PROCESSING_STEAM.STEAM.RFO</t>
  </si>
  <si>
    <t>FUEL_EMI.ktCO2.RO.CHI.OTHER_CHEM.PROCESSING_STEAM.STEAM.OTHER</t>
  </si>
  <si>
    <t>FUEL_EMI.ktCO2.RO.CHI.OTHER_CHEM.PROCESSING_STEAM.STEAM.NG_BIOGAS</t>
  </si>
  <si>
    <t>FUEL_EMI.ktCO2.RO.CHI.OTHER_CHEM.PROCESSING_STEAM.STEAM.DERIVED</t>
  </si>
  <si>
    <t>FUEL_EMI.ktCO2.RO.CHI.OTHER_CHEM.PROCESSING_STEAM.STEAM.BIOMASS_WASTE</t>
  </si>
  <si>
    <t>FUEL_EMI.ktCO2.RO.CHI.OTHER_CHEM.PROCESSING_STEAM.STEAM.STEAM_DISTR</t>
  </si>
  <si>
    <t>FUEL_EMI.ktCO2.RO.CHI.OTHER_CHEM.PROCESSING.MICROW.ELEC</t>
  </si>
  <si>
    <t>FUEL_EMI.ktCO2.RO.CHI.OTHER_CHEM.PROC_HEAT.TOTAL.TOTAL</t>
  </si>
  <si>
    <t>FUEL_EMI.ktCO2.RO.CHI.OTHER_CHEM.PROC_HEAT.THERM.TOTAL</t>
  </si>
  <si>
    <t>FUEL_EMI.ktCO2.RO.CHI.OTHER_CHEM.PROC_HEAT.THERM.SOLIDS</t>
  </si>
  <si>
    <t>FUEL_EMI.ktCO2.RO.CHI.OTHER_CHEM.PROC_HEAT.THERM.LPG</t>
  </si>
  <si>
    <t>FUEL_EMI.ktCO2.RO.CHI.OTHER_CHEM.PROC_HEAT.THERM.DIESEL_LIQBIO</t>
  </si>
  <si>
    <t>FUEL_EMI.ktCO2.RO.CHI.OTHER_CHEM.PROC_HEAT.THERM.RFO</t>
  </si>
  <si>
    <t>FUEL_EMI.ktCO2.RO.CHI.OTHER_CHEM.PROC_HEAT.THERM.NG_BIOGAS</t>
  </si>
  <si>
    <t>FUEL_EMI.ktCO2.RO.CHI.OTHER_CHEM.PROC_HEAT.ELEC.ELEC</t>
  </si>
  <si>
    <t>FUEL_EMI.ktCO2.RO.CHI.OTHER_CHEM.PROC_COOL.THERM.NG_BIOGAS</t>
  </si>
  <si>
    <t>FUEL_EMI.ktCO2.RO.CHI.OTHER_CHEM.PROC_COOL_STEAM.TOTAL.TOTAL</t>
  </si>
  <si>
    <t>FUEL_EMI.ktCO2.RO.CHI.OTHER_CHEM.PROC_COOL_STEAM.STEAM.SOLIDS</t>
  </si>
  <si>
    <t>FUEL_EMI.ktCO2.RO.CHI.OTHER_CHEM.PROC_COOL_STEAM.STEAM.RFG</t>
  </si>
  <si>
    <t>FUEL_EMI.ktCO2.RO.CHI.OTHER_CHEM.PROC_COOL_STEAM.STEAM.LPG</t>
  </si>
  <si>
    <t>FUEL_EMI.ktCO2.RO.CHI.OTHER_CHEM.PROC_COOL_STEAM.STEAM.DIESEL_LIQBIO</t>
  </si>
  <si>
    <t>FUEL_EMI.ktCO2.RO.CHI.OTHER_CHEM.PROC_COOL_STEAM.STEAM.RFO</t>
  </si>
  <si>
    <t>FUEL_EMI.ktCO2.RO.CHI.OTHER_CHEM.PROC_COOL_STEAM.STEAM.OTHER</t>
  </si>
  <si>
    <t>FUEL_EMI.ktCO2.RO.CHI.OTHER_CHEM.PROC_COOL_STEAM.STEAM.NG_BIOGAS</t>
  </si>
  <si>
    <t>FUEL_EMI.ktCO2.RO.CHI.OTHER_CHEM.PROC_COOL_STEAM.STEAM.DERIVED</t>
  </si>
  <si>
    <t>FUEL_EMI.ktCO2.RO.CHI.OTHER_CHEM.PROC_COOL_STEAM.STEAM.BIOMASS_WASTE</t>
  </si>
  <si>
    <t>FUEL_EMI.ktCO2.RO.CHI.OTHER_CHEM.PROC_COOL_STEAM.STEAM.STEAM_DISTR</t>
  </si>
  <si>
    <t>FUEL_EMI.ktCO2.RO.CHI.OTHER_CHEM.PROC_COOL.ELEC.ELEC</t>
  </si>
  <si>
    <t>FUEL_EMI.ktCO2.RO.CHI.OTHER_CHEM.GENERIC.MECH.ELEC</t>
  </si>
  <si>
    <t>PROCESS_EMI.ktCO2.RO.CHI.OTHER_CHEM</t>
  </si>
  <si>
    <t>FUEL_EMI.ktCO2.RO.CHI.PHARM.TOTAL.TOTAL.TOTAL</t>
  </si>
  <si>
    <t>FUEL_EMI.ktCO2.RO.CHI.PHARM.LIGHT.GENERIC.ELEC</t>
  </si>
  <si>
    <t>FUEL_EMI.ktCO2.RO.CHI.PHARM.AIRCOMP.GENERIC.ELEC</t>
  </si>
  <si>
    <t>FUEL_EMI.ktCO2.RO.CHI.PHARM.MOTOR.GENERIC.ELEC</t>
  </si>
  <si>
    <t>FUEL_EMI.ktCO2.RO.CHI.PHARM.FANS.GENERIC.ELEC</t>
  </si>
  <si>
    <t>FUEL_EMI.ktCO2.RO.CHI.PHARM.LOW_ENTH.TOTAL.TOTAL</t>
  </si>
  <si>
    <t>FUEL_EMI.ktCO2.RO.CHI.PHARM.LOW_ENTH.THERM.DIESEL_LIQBIO</t>
  </si>
  <si>
    <t>FUEL_EMI.ktCO2.RO.CHI.PHARM.LOW_ENTH.THERM.NG_BIOGAS</t>
  </si>
  <si>
    <t>FUEL_EMI.ktCO2.RO.CHI.PHARM.LOW_ENTH.THERM.SOLAR_GEO</t>
  </si>
  <si>
    <t>FUEL_EMI.ktCO2.RO.CHI.PHARM.LOW_ENTH.HP.AMBIENT</t>
  </si>
  <si>
    <t>FUEL_EMI.ktCO2.RO.CHI.PHARM.LOW_ENTH.THERM.ELEC</t>
  </si>
  <si>
    <t>FUEL_EMI.ktCO2.RO.CHI.PHARM.PROCESSING_STEAM.TOTAL.TOTAL</t>
  </si>
  <si>
    <t>FUEL_EMI.ktCO2.RO.CHI.PHARM.PROCESSING_STEAM.STEAM.SOLIDS</t>
  </si>
  <si>
    <t>FUEL_EMI.ktCO2.RO.CHI.PHARM.PROCESSING_STEAM.STEAM.RFG</t>
  </si>
  <si>
    <t>FUEL_EMI.ktCO2.RO.CHI.PHARM.PROCESSING_STEAM.STEAM.LPG</t>
  </si>
  <si>
    <t>FUEL_EMI.ktCO2.RO.CHI.PHARM.PROCESSING_STEAM.STEAM.DIESEL_LIQBIO</t>
  </si>
  <si>
    <t>FUEL_EMI.ktCO2.RO.CHI.PHARM.PROCESSING_STEAM.STEAM.RFO</t>
  </si>
  <si>
    <t>FUEL_EMI.ktCO2.RO.CHI.PHARM.PROCESSING_STEAM.STEAM.OTHER</t>
  </si>
  <si>
    <t>FUEL_EMI.ktCO2.RO.CHI.PHARM.PROCESSING_STEAM.STEAM.NG_BIOGAS</t>
  </si>
  <si>
    <t>FUEL_EMI.ktCO2.RO.CHI.PHARM.PROCESSING_STEAM.STEAM.DERIVED</t>
  </si>
  <si>
    <t>FUEL_EMI.ktCO2.RO.CHI.PHARM.PROCESSING_STEAM.STEAM.BIOMASS_WASTE</t>
  </si>
  <si>
    <t>FUEL_EMI.ktCO2.RO.CHI.PHARM.PROCESSING_STEAM.STEAM.STEAM_DISTR</t>
  </si>
  <si>
    <t>FUEL_EMI.ktCO2.RO.CHI.PHARM.PROCESSING.MICROW.ELEC</t>
  </si>
  <si>
    <t>FUEL_EMI.ktCO2.RO.CHI.PHARM.PROC_HEAT.TOTAL.TOTAL</t>
  </si>
  <si>
    <t>FUEL_EMI.ktCO2.RO.CHI.PHARM.PROC_HEAT.THERM.TOTAL</t>
  </si>
  <si>
    <t>FUEL_EMI.ktCO2.RO.CHI.PHARM.PROC_HEAT.THERM.SOLIDS</t>
  </si>
  <si>
    <t>FUEL_EMI.ktCO2.RO.CHI.PHARM.PROC_HEAT.THERM.LPG</t>
  </si>
  <si>
    <t>FUEL_EMI.ktCO2.RO.CHI.PHARM.PROC_HEAT.THERM.DIESEL_LIQBIO</t>
  </si>
  <si>
    <t>FUEL_EMI.ktCO2.RO.CHI.PHARM.PROC_HEAT.THERM.RFO</t>
  </si>
  <si>
    <t>FUEL_EMI.ktCO2.RO.CHI.PHARM.PROC_HEAT.THERM.NG_BIOGAS</t>
  </si>
  <si>
    <t>FUEL_EMI.ktCO2.RO.CHI.PHARM.PROC_HEAT.ELEC.ELEC</t>
  </si>
  <si>
    <t>FUEL_EMI.ktCO2.RO.CHI.PHARM.PROC_COOL.THERM.NG_BIOGAS</t>
  </si>
  <si>
    <t>FUEL_EMI.ktCO2.RO.CHI.PHARM.PROC_COOL_STEAM.TOTAL.TOTAL</t>
  </si>
  <si>
    <t>FUEL_EMI.ktCO2.RO.CHI.PHARM.PROC_COOL_STEAM.STEAM.SOLIDS</t>
  </si>
  <si>
    <t>FUEL_EMI.ktCO2.RO.CHI.PHARM.PROC_COOL_STEAM.STEAM.RFG</t>
  </si>
  <si>
    <t>FUEL_EMI.ktCO2.RO.CHI.PHARM.PROC_COOL_STEAM.STEAM.LPG</t>
  </si>
  <si>
    <t>FUEL_EMI.ktCO2.RO.CHI.PHARM.PROC_COOL_STEAM.STEAM.DIESEL_LIQBIO</t>
  </si>
  <si>
    <t>FUEL_EMI.ktCO2.RO.CHI.PHARM.PROC_COOL_STEAM.STEAM.RFO</t>
  </si>
  <si>
    <t>FUEL_EMI.ktCO2.RO.CHI.PHARM.PROC_COOL_STEAM.STEAM.OTHER</t>
  </si>
  <si>
    <t>FUEL_EMI.ktCO2.RO.CHI.PHARM.PROC_COOL_STEAM.STEAM.NG_BIOGAS</t>
  </si>
  <si>
    <t>FUEL_EMI.ktCO2.RO.CHI.PHARM.PROC_COOL_STEAM.STEAM.DERIVED</t>
  </si>
  <si>
    <t>FUEL_EMI.ktCO2.RO.CHI.PHARM.PROC_COOL_STEAM.STEAM.BIOMASS_WASTE</t>
  </si>
  <si>
    <t>FUEL_EMI.ktCO2.RO.CHI.PHARM.PROC_COOL_STEAM.STEAM.STEAM_DISTR</t>
  </si>
  <si>
    <t>FUEL_EMI.ktCO2.RO.CHI.PHARM.PROC_COOL.ELEC.ELEC</t>
  </si>
  <si>
    <t>FUEL_EMI.ktCO2.RO.CHI.PHARM.GENERIC.MECH.ELEC</t>
  </si>
  <si>
    <t>Basic chemicals (over energy consumption, without process emissions)</t>
  </si>
  <si>
    <t>Other chemicals (without process emissions)</t>
  </si>
  <si>
    <t>VA.Meuro2015.RO.NMM.CEM</t>
  </si>
  <si>
    <t>VA.Meuro2015.RO.NMM.CER</t>
  </si>
  <si>
    <t>VA.Meuro2015.RO.NMM.GLASS</t>
  </si>
  <si>
    <t>Cement (kt)</t>
  </si>
  <si>
    <t>OUTPUT.kt.RO.NMM.CEM</t>
  </si>
  <si>
    <t>Ceramics &amp; other NMM (kt bricks eq.)</t>
  </si>
  <si>
    <t>OUTPUT.kt.RO.NMM.CER</t>
  </si>
  <si>
    <t>Glass production  (kt)</t>
  </si>
  <si>
    <t>OUTPUT.kt.RO.NMM.GLASS</t>
  </si>
  <si>
    <t>CAP.kt.RO.NMM.CEM</t>
  </si>
  <si>
    <t>CAP.kt.RO.NMM.CER</t>
  </si>
  <si>
    <t>CAP.kt.RO.NMM.GLASS</t>
  </si>
  <si>
    <t>NEWCAP.kt.RO.NMM.CEM</t>
  </si>
  <si>
    <t>NEWCAP.kt.RO.NMM.CER</t>
  </si>
  <si>
    <t>NEWCAP.kt.RO.NMM.GLASS</t>
  </si>
  <si>
    <t>FEC.ktoe.RO.NMM.TOTAL.TOTAL.TOTAL.TOTAL</t>
  </si>
  <si>
    <t>FEC.ktoe.RO.NMM.TOTAL.TOTAL.TOTAL.SOLIDS</t>
  </si>
  <si>
    <t>FEC.ktoe.RO.NMM.TOTAL.TOTAL.TOTAL.RFG</t>
  </si>
  <si>
    <t>FEC.ktoe.RO.NMM.TOTAL.TOTAL.TOTAL.LPG</t>
  </si>
  <si>
    <t>FEC.ktoe.RO.NMM.TOTAL.TOTAL.TOTAL.DIESEL</t>
  </si>
  <si>
    <t>FEC.ktoe.RO.NMM.TOTAL.TOTAL.TOTAL.RFO</t>
  </si>
  <si>
    <t>FEC.ktoe.RO.NMM.TOTAL.TOTAL.TOTAL.OTHER</t>
  </si>
  <si>
    <t>FEC.ktoe.RO.NMM.TOTAL.TOTAL.TOTAL.NG</t>
  </si>
  <si>
    <t>FEC.ktoe.RO.NMM.TOTAL.TOTAL.TOTAL.DERIVED</t>
  </si>
  <si>
    <t>FEC.ktoe.RO.NMM.TOTAL.TOTAL.TOTAL.BIOMASS_WASTE</t>
  </si>
  <si>
    <t>FEC.ktoe.RO.NMM.TOTAL.TOTAL.TOTAL.BIOGAS</t>
  </si>
  <si>
    <t>FEC.ktoe.RO.NMM.TOTAL.TOTAL.TOTAL.LIQBIO</t>
  </si>
  <si>
    <t>FEC.ktoe.RO.NMM.TOTAL.TOTAL.TOTAL.SOLAR</t>
  </si>
  <si>
    <t>FEC.ktoe.RO.NMM.TOTAL.TOTAL.TOTAL.GEO</t>
  </si>
  <si>
    <t>FEC.ktoe.RO.NMM.TOTAL.TOTAL.TOTAL.AMBIENT</t>
  </si>
  <si>
    <t>FEC.ktoe.RO.NMM.TOTAL.TOTAL.TOTAL.STEAM_DISTR</t>
  </si>
  <si>
    <t>FEC.ktoe.RO.NMM.TOTAL.TOTAL.TOTAL.ELEC</t>
  </si>
  <si>
    <t>Cement (including process emissions)</t>
  </si>
  <si>
    <t>Ceramics &amp; other NMM (including process emissions)</t>
  </si>
  <si>
    <t>Glass production (including process emissions)</t>
  </si>
  <si>
    <t>FEC.ktoe.RO.NMM.CEM.TOTAL.TOTAL.TOTAL</t>
  </si>
  <si>
    <t>FEC.ktoe.RO.NMM.CEM.LIGHT.GENERIC.ELEC</t>
  </si>
  <si>
    <t>FEC.ktoe.RO.NMM.CEM.AIRCOMP.GENERIC.ELEC</t>
  </si>
  <si>
    <t>FEC.ktoe.RO.NMM.CEM.MOTOR.GENERIC.ELEC</t>
  </si>
  <si>
    <t>FEC.ktoe.RO.NMM.CEM.FANS.GENERIC.ELEC</t>
  </si>
  <si>
    <t>FEC.ktoe.RO.NMM.CEM.LOW_ENTH.TOTAL.TOTAL</t>
  </si>
  <si>
    <t>FEC.ktoe.RO.NMM.CEM.LOW_ENTH.THERM.DIESEL_LIQBIO</t>
  </si>
  <si>
    <t>FEC.ktoe.RO.NMM.CEM.LOW_ENTH.THERM.NG_BIOGAS</t>
  </si>
  <si>
    <t>FEC.ktoe.RO.NMM.CEM.LOW_ENTH.THERM.SOLAR_GEO</t>
  </si>
  <si>
    <t>FEC.ktoe.RO.NMM.CEM.LOW_ENTH.HP.AMBIENT</t>
  </si>
  <si>
    <t>FEC.ktoe.RO.NMM.CEM.LOW_ENTH.THERM.ELEC</t>
  </si>
  <si>
    <t>Cement: Grinding, milling of raw material</t>
  </si>
  <si>
    <t>FEC.ktoe.RO.NMM.CEM.GRINDING_RAW.MECH.ELEC</t>
  </si>
  <si>
    <t>Cement: Pre-heating and pre-calcination</t>
  </si>
  <si>
    <t>FEC.ktoe.RO.NMM.CEM.PREHEAT.TOTAL.TOTAL</t>
  </si>
  <si>
    <t>FEC.ktoe.RO.NMM.CEM.PREHEAT.THERM.SOLIDS</t>
  </si>
  <si>
    <t>FEC.ktoe.RO.NMM.CEM.PREHEAT.THERM.LPG</t>
  </si>
  <si>
    <t>FEC.ktoe.RO.NMM.CEM.PREHEAT.THERM.DIESEL_LIQBIO</t>
  </si>
  <si>
    <t>FEC.ktoe.RO.NMM.CEM.PREHEAT.THERM.RFO</t>
  </si>
  <si>
    <t>FEC.ktoe.RO.NMM.CEM.PREHEAT.THERM.OTHER</t>
  </si>
  <si>
    <t>FEC.ktoe.RO.NMM.CEM.PREHEAT.THERM.NG_BIOGAS</t>
  </si>
  <si>
    <t>FEC.ktoe.RO.NMM.CEM.PREHEAT.THERM.BIOMASS_WASTE</t>
  </si>
  <si>
    <t>Cement: Clinker production (kilns)</t>
  </si>
  <si>
    <t>FEC.ktoe.RO.NMM.CEM.KILN.TOTAL.TOTAL</t>
  </si>
  <si>
    <t>FEC.ktoe.RO.NMM.CEM.KILN.THERM.SOLIDS</t>
  </si>
  <si>
    <t>FEC.ktoe.RO.NMM.CEM.KILN.THERM.LPG</t>
  </si>
  <si>
    <t>FEC.ktoe.RO.NMM.CEM.KILN.THERM.DIESEL_LIQBIO</t>
  </si>
  <si>
    <t>FEC.ktoe.RO.NMM.CEM.KILN.THERM.RFO</t>
  </si>
  <si>
    <t>FEC.ktoe.RO.NMM.CEM.KILN.THERM.OTHER</t>
  </si>
  <si>
    <t>FEC.ktoe.RO.NMM.CEM.KILN.THERM.NG_BIOGAS</t>
  </si>
  <si>
    <t>FEC.ktoe.RO.NMM.CEM.KILN.THERM.BIOMASS_WASTE</t>
  </si>
  <si>
    <t>Cement: Grinding, packaging and precasting</t>
  </si>
  <si>
    <t>Cement: Grinding, packaging and precasting (electricity)</t>
  </si>
  <si>
    <t>FEC.ktoe.RO.NMM.CEM.PRECAST.MECH.ELEC</t>
  </si>
  <si>
    <t>Cement: Precasting - Steam</t>
  </si>
  <si>
    <t>FEC.ktoe.RO.NMM.CEM.PRECAST_STEAM.TOTAL.TOTAL</t>
  </si>
  <si>
    <t>FEC.ktoe.RO.NMM.CEM.PRECAST_STEAM.STEAM.SOLIDS</t>
  </si>
  <si>
    <t>FEC.ktoe.RO.NMM.CEM.PRECAST_STEAM.STEAM.RFG</t>
  </si>
  <si>
    <t>FEC.ktoe.RO.NMM.CEM.PRECAST_STEAM.STEAM.LPG</t>
  </si>
  <si>
    <t>FEC.ktoe.RO.NMM.CEM.PRECAST_STEAM.STEAM.DIESEL_LIQBIO</t>
  </si>
  <si>
    <t>FEC.ktoe.RO.NMM.CEM.PRECAST_STEAM.STEAM.RFO</t>
  </si>
  <si>
    <t>FEC.ktoe.RO.NMM.CEM.PRECAST_STEAM.STEAM.OTHER</t>
  </si>
  <si>
    <t>FEC.ktoe.RO.NMM.CEM.PRECAST_STEAM.STEAM.NG_BIOGAS</t>
  </si>
  <si>
    <t>FEC.ktoe.RO.NMM.CEM.PRECAST_STEAM.STEAM.DERIVED</t>
  </si>
  <si>
    <t>FEC.ktoe.RO.NMM.CEM.PRECAST_STEAM.STEAM.BIOMASS_WASTE</t>
  </si>
  <si>
    <t>FEC.ktoe.RO.NMM.CEM.PRECAST_STEAM.STEAM.STEAM_DISTR</t>
  </si>
  <si>
    <t>FEC.ktoe.RO.NMM.CER.TOTAL.TOTAL.TOTAL</t>
  </si>
  <si>
    <t>FEC.ktoe.RO.NMM.CER.LIGHT.GENERIC.ELEC</t>
  </si>
  <si>
    <t>FEC.ktoe.RO.NMM.CER.AIRCOMP.GENERIC.ELEC</t>
  </si>
  <si>
    <t>FEC.ktoe.RO.NMM.CER.MOTOR.GENERIC.ELEC</t>
  </si>
  <si>
    <t>FEC.ktoe.RO.NMM.CER.FANS.GENERIC.ELEC</t>
  </si>
  <si>
    <t>FEC.ktoe.RO.NMM.CER.LOW_ENTH.TOTAL.TOTAL</t>
  </si>
  <si>
    <t>FEC.ktoe.RO.NMM.CER.LOW_ENTH.THERM.DIESEL_LIQBIO</t>
  </si>
  <si>
    <t>FEC.ktoe.RO.NMM.CER.LOW_ENTH.THERM.NG_BIOGAS</t>
  </si>
  <si>
    <t>FEC.ktoe.RO.NMM.CER.LOW_ENTH.THERM.SOLAR_GEO</t>
  </si>
  <si>
    <t>FEC.ktoe.RO.NMM.CER.LOW_ENTH.HP.AMBIENT</t>
  </si>
  <si>
    <t>FEC.ktoe.RO.NMM.CER.LOW_ENTH.THERM.ELEC</t>
  </si>
  <si>
    <t>Ceramics: Mixing of raw material</t>
  </si>
  <si>
    <t>FEC.ktoe.RO.NMM.CER.MIXING.MECH.ELEC</t>
  </si>
  <si>
    <t>Ceramics: Drying and sintering of raw material</t>
  </si>
  <si>
    <t>Ceramics: Thermal drying and sintering</t>
  </si>
  <si>
    <t>FEC.ktoe.RO.NMM.CER.DRYING.TOTAL.TOTAL</t>
  </si>
  <si>
    <t>FEC.ktoe.RO.NMM.CER.DRYING.THERM.SOLIDS</t>
  </si>
  <si>
    <t>FEC.ktoe.RO.NMM.CER.DRYING.THERM.LPG</t>
  </si>
  <si>
    <t>FEC.ktoe.RO.NMM.CER.DRYING.THERM.DIESEL_LIQBIO</t>
  </si>
  <si>
    <t>FEC.ktoe.RO.NMM.CER.DRYING.THERM.RFO</t>
  </si>
  <si>
    <t>FEC.ktoe.RO.NMM.CER.DRYING.THERM.NG_BIOGAS</t>
  </si>
  <si>
    <t>Ceramics: Steam drying and sintering</t>
  </si>
  <si>
    <t>FEC.ktoe.RO.NMM.CER.DRYING_STEAM.TOTAL.TOTAL</t>
  </si>
  <si>
    <t>FEC.ktoe.RO.NMM.CER.DRYING_STEAM.STEAM.SOLIDS</t>
  </si>
  <si>
    <t>FEC.ktoe.RO.NMM.CER.DRYING_STEAM.STEAM.RFG</t>
  </si>
  <si>
    <t>FEC.ktoe.RO.NMM.CER.DRYING_STEAM.STEAM.LPG</t>
  </si>
  <si>
    <t>FEC.ktoe.RO.NMM.CER.DRYING_STEAM.STEAM.DIESEL_LIQBIO</t>
  </si>
  <si>
    <t>FEC.ktoe.RO.NMM.CER.DRYING_STEAM.STEAM.RFO</t>
  </si>
  <si>
    <t>FEC.ktoe.RO.NMM.CER.DRYING_STEAM.STEAM.OTHER</t>
  </si>
  <si>
    <t>FEC.ktoe.RO.NMM.CER.DRYING_STEAM.STEAM.NG_BIOGAS</t>
  </si>
  <si>
    <t>FEC.ktoe.RO.NMM.CER.DRYING_STEAM.STEAM.DERIVED</t>
  </si>
  <si>
    <t>FEC.ktoe.RO.NMM.CER.DRYING_STEAM.STEAM.BIOMASS_WASTE</t>
  </si>
  <si>
    <t>FEC.ktoe.RO.NMM.CER.DRYING_STEAM.STEAM.STEAM_DISTR</t>
  </si>
  <si>
    <t>Ceramics: Microwave drying and sintering</t>
  </si>
  <si>
    <t>FEC.ktoe.RO.NMM.CER.DRYING_MICROW.MICROW.ELEC</t>
  </si>
  <si>
    <t>Ceramics: Primary production process</t>
  </si>
  <si>
    <t>Ceramics: Thermal kiln</t>
  </si>
  <si>
    <t>FEC.ktoe.RO.NMM.CER.KILN_THERM.TOTAL.TOTAL</t>
  </si>
  <si>
    <t>FEC.ktoe.RO.NMM.CER.KILN_THERM.THERM.SOLIDS</t>
  </si>
  <si>
    <t>FEC.ktoe.RO.NMM.CER.KILN_THERM.THERM.LPG</t>
  </si>
  <si>
    <t>FEC.ktoe.RO.NMM.CER.KILN_THERM.THERM.DIESEL_LIQBIO</t>
  </si>
  <si>
    <t>FEC.ktoe.RO.NMM.CER.KILN_THERM.THERM.RFO</t>
  </si>
  <si>
    <t>FEC.ktoe.RO.NMM.CER.KILN_THERM.THERM.OTHER</t>
  </si>
  <si>
    <t>FEC.ktoe.RO.NMM.CER.KILN_THERM.THERM.NG_BIOGAS</t>
  </si>
  <si>
    <t>FEC.ktoe.RO.NMM.CER.KILN_THERM.THERM.BIOMASS_WASTE</t>
  </si>
  <si>
    <t>Ceramics: Electric kiln</t>
  </si>
  <si>
    <t>FEC.ktoe.RO.NMM.CER.KILN_ELEC.ELEC.ELEC</t>
  </si>
  <si>
    <t>Ceramics: Product finishing</t>
  </si>
  <si>
    <t>Ceramics: Thermal furnace</t>
  </si>
  <si>
    <t>FEC.ktoe.RO.NMM.CER.FINISHING.TOTAL.TOTAL</t>
  </si>
  <si>
    <t>FEC.ktoe.RO.NMM.CER.FINISHING.THERM.SOLIDS</t>
  </si>
  <si>
    <t>FEC.ktoe.RO.NMM.CER.FINISHING.THERM.LPG</t>
  </si>
  <si>
    <t>FEC.ktoe.RO.NMM.CER.FINISHING.THERM.DIESEL_LIQBIO</t>
  </si>
  <si>
    <t>FEC.ktoe.RO.NMM.CER.FINISHING.THERM.RFO</t>
  </si>
  <si>
    <t>FEC.ktoe.RO.NMM.CER.FINISHING.THERM.NG_BIOGAS</t>
  </si>
  <si>
    <t>Ceramics: Electric furnace</t>
  </si>
  <si>
    <t>FEC.ktoe.RO.NMM.CER.FINISHING_ELEC.ELEC.ELEC</t>
  </si>
  <si>
    <t>FEC.ktoe.RO.NMM.GLASS.TOTAL.TOTAL.TOTAL</t>
  </si>
  <si>
    <t>FEC.ktoe.RO.NMM.GLASS.LIGHT.GENERIC.ELEC</t>
  </si>
  <si>
    <t>FEC.ktoe.RO.NMM.GLASS.AIRCOMP.GENERIC.ELEC</t>
  </si>
  <si>
    <t>FEC.ktoe.RO.NMM.GLASS.MOTOR.GENERIC.ELEC</t>
  </si>
  <si>
    <t>FEC.ktoe.RO.NMM.GLASS.FANS.GENERIC.ELEC</t>
  </si>
  <si>
    <t>FEC.ktoe.RO.NMM.GLASS.LOW_ENTH.TOTAL.TOTAL</t>
  </si>
  <si>
    <t>FEC.ktoe.RO.NMM.GLASS.LOW_ENTH.THERM.DIESEL_LIQBIO</t>
  </si>
  <si>
    <t>FEC.ktoe.RO.NMM.GLASS.LOW_ENTH.THERM.NG_BIOGAS</t>
  </si>
  <si>
    <t>FEC.ktoe.RO.NMM.GLASS.LOW_ENTH.THERM.SOLAR_GEO</t>
  </si>
  <si>
    <t>FEC.ktoe.RO.NMM.GLASS.LOW_ENTH.HP.AMBIENT</t>
  </si>
  <si>
    <t>FEC.ktoe.RO.NMM.GLASS.LOW_ENTH.THERM.ELEC</t>
  </si>
  <si>
    <t>Glass: Melting tank</t>
  </si>
  <si>
    <t>Glass: Thermal melting tank</t>
  </si>
  <si>
    <t>FEC.ktoe.RO.NMM.GLASS.MELTING.TOTAL.TOTAL</t>
  </si>
  <si>
    <t>FEC.ktoe.RO.NMM.GLASS.MELTING.THERM.SOLIDS</t>
  </si>
  <si>
    <t>FEC.ktoe.RO.NMM.GLASS.MELTING.THERM.LPG</t>
  </si>
  <si>
    <t>FEC.ktoe.RO.NMM.GLASS.MELTING.THERM.DIESEL_LIQBIO</t>
  </si>
  <si>
    <t>FEC.ktoe.RO.NMM.GLASS.MELTING.THERM.RFO</t>
  </si>
  <si>
    <t>FEC.ktoe.RO.NMM.GLASS.MELTING.THERM.NG_BIOGAS</t>
  </si>
  <si>
    <t>Glass: Electric melting tank</t>
  </si>
  <si>
    <t>FEC.ktoe.RO.NMM.GLASS.MELTING_ELEC.ELEC.ELEC</t>
  </si>
  <si>
    <t>Glass: Forming</t>
  </si>
  <si>
    <t>FEC.ktoe.RO.NMM.GLASS.FORMING.ELEC.ELEC</t>
  </si>
  <si>
    <t>Glass: Annealing</t>
  </si>
  <si>
    <t>Glass: Annealing - thermal</t>
  </si>
  <si>
    <t>FEC.ktoe.RO.NMM.GLASS.ANNEALING.TOTAL.TOTAL</t>
  </si>
  <si>
    <t>FEC.ktoe.RO.NMM.GLASS.ANNEALING.THERM.SOLIDS</t>
  </si>
  <si>
    <t>FEC.ktoe.RO.NMM.GLASS.ANNEALING.THERM.LPG</t>
  </si>
  <si>
    <t>FEC.ktoe.RO.NMM.GLASS.ANNEALING.THERM.DIESEL_LIQBIO</t>
  </si>
  <si>
    <t>FEC.ktoe.RO.NMM.GLASS.ANNEALING.THERM.RFO</t>
  </si>
  <si>
    <t>FEC.ktoe.RO.NMM.GLASS.ANNEALING.THERM.NG_BIOGAS</t>
  </si>
  <si>
    <t>Glass: Annealing - electric</t>
  </si>
  <si>
    <t>FEC.ktoe.RO.NMM.GLASS.ANNEALING_ELEC.ELEC.ELEC</t>
  </si>
  <si>
    <t>Glass: Finishing processes</t>
  </si>
  <si>
    <t>FEC.ktoe.RO.NMM.GLASS.FINISHING.ELEC.ELEC</t>
  </si>
  <si>
    <t>Cement: Grinding, packaging - electric</t>
  </si>
  <si>
    <t>Cement: Precasting - steam</t>
  </si>
  <si>
    <t>UED.ktoe.RO.NMM.CEM.TOTAL.TOTAL.TOTAL</t>
  </si>
  <si>
    <t>UED.ktoe.RO.NMM.CEM.LIGHT.GENERIC.ELEC</t>
  </si>
  <si>
    <t>UED.ktoe.RO.NMM.CEM.AIRCOMP.GENERIC.ELEC</t>
  </si>
  <si>
    <t>UED.ktoe.RO.NMM.CEM.MOTOR.GENERIC.ELEC</t>
  </si>
  <si>
    <t>UED.ktoe.RO.NMM.CEM.FANS.GENERIC.ELEC</t>
  </si>
  <si>
    <t>UED.ktoe.RO.NMM.CEM.LOW_ENTH.TOTAL.TOTAL</t>
  </si>
  <si>
    <t>UED.ktoe.RO.NMM.CEM.LOW_ENTH.THERM.DIESEL_LIQBIO</t>
  </si>
  <si>
    <t>UED.ktoe.RO.NMM.CEM.LOW_ENTH.THERM.NG_BIOGAS</t>
  </si>
  <si>
    <t>UED.ktoe.RO.NMM.CEM.LOW_ENTH.THERM.SOLAR_GEO</t>
  </si>
  <si>
    <t>UED.ktoe.RO.NMM.CEM.LOW_ENTH.HP.AMBIENT</t>
  </si>
  <si>
    <t>UED.ktoe.RO.NMM.CEM.LOW_ENTH.THERM.ELEC</t>
  </si>
  <si>
    <t>UED.ktoe.RO.NMM.CEM.GRINDING_RAW.MECH.ELEC</t>
  </si>
  <si>
    <t>UED.ktoe.RO.NMM.CEM.PREHEAT.TOTAL.TOTAL</t>
  </si>
  <si>
    <t>UED.ktoe.RO.NMM.CEM.PREHEAT.THERM.SOLIDS</t>
  </si>
  <si>
    <t>UED.ktoe.RO.NMM.CEM.PREHEAT.THERM.LPG</t>
  </si>
  <si>
    <t>UED.ktoe.RO.NMM.CEM.PREHEAT.THERM.DIESEL_LIQBIO</t>
  </si>
  <si>
    <t>UED.ktoe.RO.NMM.CEM.PREHEAT.THERM.RFO</t>
  </si>
  <si>
    <t>UED.ktoe.RO.NMM.CEM.PREHEAT.THERM.OTHER</t>
  </si>
  <si>
    <t>UED.ktoe.RO.NMM.CEM.PREHEAT.THERM.NG_BIOGAS</t>
  </si>
  <si>
    <t>UED.ktoe.RO.NMM.CEM.PREHEAT.THERM.BIOMASS_WASTE</t>
  </si>
  <si>
    <t>UED.ktoe.RO.NMM.CEM.KILN.TOTAL.TOTAL</t>
  </si>
  <si>
    <t>UED.ktoe.RO.NMM.CEM.KILN.THERM.SOLIDS</t>
  </si>
  <si>
    <t>UED.ktoe.RO.NMM.CEM.KILN.THERM.LPG</t>
  </si>
  <si>
    <t>UED.ktoe.RO.NMM.CEM.KILN.THERM.DIESEL_LIQBIO</t>
  </si>
  <si>
    <t>UED.ktoe.RO.NMM.CEM.KILN.THERM.RFO</t>
  </si>
  <si>
    <t>UED.ktoe.RO.NMM.CEM.KILN.THERM.OTHER</t>
  </si>
  <si>
    <t>UED.ktoe.RO.NMM.CEM.KILN.THERM.NG_BIOGAS</t>
  </si>
  <si>
    <t>UED.ktoe.RO.NMM.CEM.KILN.THERM.BIOMASS_WASTE</t>
  </si>
  <si>
    <t>UED.ktoe.RO.NMM.CEM.PRECAST.MECH.ELEC</t>
  </si>
  <si>
    <t>UED.ktoe.RO.NMM.CEM.PRECAST_STEAM.TOTAL.TOTAL</t>
  </si>
  <si>
    <t>UED.ktoe.RO.NMM.CEM.PRECAST_STEAM.STEAM.SOLIDS</t>
  </si>
  <si>
    <t>UED.ktoe.RO.NMM.CEM.PRECAST_STEAM.STEAM.RFG</t>
  </si>
  <si>
    <t>UED.ktoe.RO.NMM.CEM.PRECAST_STEAM.STEAM.LPG</t>
  </si>
  <si>
    <t>UED.ktoe.RO.NMM.CEM.PRECAST_STEAM.STEAM.DIESEL_LIQBIO</t>
  </si>
  <si>
    <t>UED.ktoe.RO.NMM.CEM.PRECAST_STEAM.STEAM.RFO</t>
  </si>
  <si>
    <t>UED.ktoe.RO.NMM.CEM.PRECAST_STEAM.STEAM.OTHER</t>
  </si>
  <si>
    <t>UED.ktoe.RO.NMM.CEM.PRECAST_STEAM.STEAM.NG_BIOGAS</t>
  </si>
  <si>
    <t>UED.ktoe.RO.NMM.CEM.PRECAST_STEAM.STEAM.DERIVED</t>
  </si>
  <si>
    <t>UED.ktoe.RO.NMM.CEM.PRECAST_STEAM.STEAM.BIOMASS_WASTE</t>
  </si>
  <si>
    <t>UED.ktoe.RO.NMM.CEM.PRECAST_STEAM.STEAM.STEAM_DISTR</t>
  </si>
  <si>
    <t>UED.ktoe.RO.NMM.CER.TOTAL.TOTAL.TOTAL</t>
  </si>
  <si>
    <t>UED.ktoe.RO.NMM.CER.LIGHT.GENERIC.ELEC</t>
  </si>
  <si>
    <t>UED.ktoe.RO.NMM.CER.AIRCOMP.GENERIC.ELEC</t>
  </si>
  <si>
    <t>UED.ktoe.RO.NMM.CER.MOTOR.GENERIC.ELEC</t>
  </si>
  <si>
    <t>UED.ktoe.RO.NMM.CER.FANS.GENERIC.ELEC</t>
  </si>
  <si>
    <t>UED.ktoe.RO.NMM.CER.LOW_ENTH.TOTAL.TOTAL</t>
  </si>
  <si>
    <t>UED.ktoe.RO.NMM.CER.LOW_ENTH.THERM.DIESEL_LIQBIO</t>
  </si>
  <si>
    <t>UED.ktoe.RO.NMM.CER.LOW_ENTH.THERM.NG_BIOGAS</t>
  </si>
  <si>
    <t>UED.ktoe.RO.NMM.CER.LOW_ENTH.THERM.SOLAR_GEO</t>
  </si>
  <si>
    <t>UED.ktoe.RO.NMM.CER.LOW_ENTH.HP.AMBIENT</t>
  </si>
  <si>
    <t>UED.ktoe.RO.NMM.CER.LOW_ENTH.THERM.ELEC</t>
  </si>
  <si>
    <t>UED.ktoe.RO.NMM.CER.MIXING.MECH.ELEC</t>
  </si>
  <si>
    <t>UED.ktoe.RO.NMM.CER.DRYING.TOTAL.TOTAL</t>
  </si>
  <si>
    <t>UED.ktoe.RO.NMM.CER.DRYING.THERM.SOLIDS</t>
  </si>
  <si>
    <t>UED.ktoe.RO.NMM.CER.DRYING.THERM.LPG</t>
  </si>
  <si>
    <t>UED.ktoe.RO.NMM.CER.DRYING.THERM.DIESEL_LIQBIO</t>
  </si>
  <si>
    <t>UED.ktoe.RO.NMM.CER.DRYING.THERM.RFO</t>
  </si>
  <si>
    <t>UED.ktoe.RO.NMM.CER.DRYING.THERM.NG_BIOGAS</t>
  </si>
  <si>
    <t>UED.ktoe.RO.NMM.CER.DRYING_STEAM.TOTAL.TOTAL</t>
  </si>
  <si>
    <t>UED.ktoe.RO.NMM.CER.DRYING_STEAM.STEAM.SOLIDS</t>
  </si>
  <si>
    <t>UED.ktoe.RO.NMM.CER.DRYING_STEAM.STEAM.RFG</t>
  </si>
  <si>
    <t>UED.ktoe.RO.NMM.CER.DRYING_STEAM.STEAM.LPG</t>
  </si>
  <si>
    <t>UED.ktoe.RO.NMM.CER.DRYING_STEAM.STEAM.DIESEL_LIQBIO</t>
  </si>
  <si>
    <t>UED.ktoe.RO.NMM.CER.DRYING_STEAM.STEAM.RFO</t>
  </si>
  <si>
    <t>UED.ktoe.RO.NMM.CER.DRYING_STEAM.STEAM.OTHER</t>
  </si>
  <si>
    <t>UED.ktoe.RO.NMM.CER.DRYING_STEAM.STEAM.NG_BIOGAS</t>
  </si>
  <si>
    <t>UED.ktoe.RO.NMM.CER.DRYING_STEAM.STEAM.DERIVED</t>
  </si>
  <si>
    <t>UED.ktoe.RO.NMM.CER.DRYING_STEAM.STEAM.BIOMASS_WASTE</t>
  </si>
  <si>
    <t>UED.ktoe.RO.NMM.CER.DRYING_STEAM.STEAM.STEAM_DISTR</t>
  </si>
  <si>
    <t>UED.ktoe.RO.NMM.CER.DRYING_MICROW.MICROW.ELEC</t>
  </si>
  <si>
    <t>UED.ktoe.RO.NMM.CER.KILN_THERM.TOTAL.TOTAL</t>
  </si>
  <si>
    <t>UED.ktoe.RO.NMM.CER.KILN_THERM.THERM.SOLIDS</t>
  </si>
  <si>
    <t>UED.ktoe.RO.NMM.CER.KILN_THERM.THERM.LPG</t>
  </si>
  <si>
    <t>UED.ktoe.RO.NMM.CER.KILN_THERM.THERM.DIESEL_LIQBIO</t>
  </si>
  <si>
    <t>UED.ktoe.RO.NMM.CER.KILN_THERM.THERM.RFO</t>
  </si>
  <si>
    <t>UED.ktoe.RO.NMM.CER.KILN_THERM.THERM.OTHER</t>
  </si>
  <si>
    <t>UED.ktoe.RO.NMM.CER.KILN_THERM.THERM.NG_BIOGAS</t>
  </si>
  <si>
    <t>UED.ktoe.RO.NMM.CER.KILN_THERM.THERM.BIOMASS_WASTE</t>
  </si>
  <si>
    <t>UED.ktoe.RO.NMM.CER.KILN_ELEC.ELEC.ELEC</t>
  </si>
  <si>
    <t>UED.ktoe.RO.NMM.CER.FINISHING.TOTAL.TOTAL</t>
  </si>
  <si>
    <t>UED.ktoe.RO.NMM.CER.FINISHING.THERM.SOLIDS</t>
  </si>
  <si>
    <t>UED.ktoe.RO.NMM.CER.FINISHING.THERM.LPG</t>
  </si>
  <si>
    <t>UED.ktoe.RO.NMM.CER.FINISHING.THERM.DIESEL_LIQBIO</t>
  </si>
  <si>
    <t>UED.ktoe.RO.NMM.CER.FINISHING.THERM.RFO</t>
  </si>
  <si>
    <t>UED.ktoe.RO.NMM.CER.FINISHING.THERM.NG_BIOGAS</t>
  </si>
  <si>
    <t>UED.ktoe.RO.NMM.CER.FINISHING_ELEC.ELEC.ELEC</t>
  </si>
  <si>
    <t>UED.ktoe.RO.NMM.GLASS.TOTAL.TOTAL.TOTAL</t>
  </si>
  <si>
    <t>UED.ktoe.RO.NMM.GLASS.LIGHT.GENERIC.ELEC</t>
  </si>
  <si>
    <t>UED.ktoe.RO.NMM.GLASS.AIRCOMP.GENERIC.ELEC</t>
  </si>
  <si>
    <t>UED.ktoe.RO.NMM.GLASS.MOTOR.GENERIC.ELEC</t>
  </si>
  <si>
    <t>UED.ktoe.RO.NMM.GLASS.FANS.GENERIC.ELEC</t>
  </si>
  <si>
    <t>UED.ktoe.RO.NMM.GLASS.LOW_ENTH.TOTAL.TOTAL</t>
  </si>
  <si>
    <t>UED.ktoe.RO.NMM.GLASS.LOW_ENTH.THERM.DIESEL_LIQBIO</t>
  </si>
  <si>
    <t>UED.ktoe.RO.NMM.GLASS.LOW_ENTH.THERM.NG_BIOGAS</t>
  </si>
  <si>
    <t>UED.ktoe.RO.NMM.GLASS.LOW_ENTH.THERM.SOLAR_GEO</t>
  </si>
  <si>
    <t>UED.ktoe.RO.NMM.GLASS.LOW_ENTH.HP.AMBIENT</t>
  </si>
  <si>
    <t>UED.ktoe.RO.NMM.GLASS.LOW_ENTH.THERM.ELEC</t>
  </si>
  <si>
    <t>UED.ktoe.RO.NMM.GLASS.MELTING.TOTAL.TOTAL</t>
  </si>
  <si>
    <t>UED.ktoe.RO.NMM.GLASS.MELTING.THERM.SOLIDS</t>
  </si>
  <si>
    <t>UED.ktoe.RO.NMM.GLASS.MELTING.THERM.LPG</t>
  </si>
  <si>
    <t>UED.ktoe.RO.NMM.GLASS.MELTING.THERM.DIESEL_LIQBIO</t>
  </si>
  <si>
    <t>UED.ktoe.RO.NMM.GLASS.MELTING.THERM.RFO</t>
  </si>
  <si>
    <t>UED.ktoe.RO.NMM.GLASS.MELTING.THERM.NG_BIOGAS</t>
  </si>
  <si>
    <t>UED.ktoe.RO.NMM.GLASS.MELTING_ELEC.ELEC.ELEC</t>
  </si>
  <si>
    <t>UED.ktoe.RO.NMM.GLASS.FORMING.ELEC.ELEC</t>
  </si>
  <si>
    <t>UED.ktoe.RO.NMM.GLASS.ANNEALING.TOTAL.TOTAL</t>
  </si>
  <si>
    <t>UED.ktoe.RO.NMM.GLASS.ANNEALING.THERM.SOLIDS</t>
  </si>
  <si>
    <t>UED.ktoe.RO.NMM.GLASS.ANNEALING.THERM.LPG</t>
  </si>
  <si>
    <t>UED.ktoe.RO.NMM.GLASS.ANNEALING.THERM.DIESEL_LIQBIO</t>
  </si>
  <si>
    <t>UED.ktoe.RO.NMM.GLASS.ANNEALING.THERM.RFO</t>
  </si>
  <si>
    <t>UED.ktoe.RO.NMM.GLASS.ANNEALING.THERM.NG_BIOGAS</t>
  </si>
  <si>
    <t>UED.ktoe.RO.NMM.GLASS.ANNEALING_ELEC.ELEC.ELEC</t>
  </si>
  <si>
    <t>UED.ktoe.RO.NMM.GLASS.FINISHING.ELEC.ELEC</t>
  </si>
  <si>
    <t>FUEL_EMI.ktCO2.RO.NMM.CEM.LIGHT.GENERIC.ELEC</t>
  </si>
  <si>
    <t>FUEL_EMI.ktCO2.RO.NMM.CEM.AIRCOMP.GENERIC.ELEC</t>
  </si>
  <si>
    <t>FUEL_EMI.ktCO2.RO.NMM.CEM.MOTOR.GENERIC.ELEC</t>
  </si>
  <si>
    <t>FUEL_EMI.ktCO2.RO.NMM.CEM.FANS.GENERIC.ELEC</t>
  </si>
  <si>
    <t>FUEL_EMI.ktCO2.RO.NMM.CEM.LOW_ENTH.TOTAL.TOTAL</t>
  </si>
  <si>
    <t>FUEL_EMI.ktCO2.RO.NMM.CEM.LOW_ENTH.THERM.DIESEL_LIQBIO</t>
  </si>
  <si>
    <t>FUEL_EMI.ktCO2.RO.NMM.CEM.LOW_ENTH.THERM.NG_BIOGAS</t>
  </si>
  <si>
    <t>FUEL_EMI.ktCO2.RO.NMM.CEM.LOW_ENTH.THERM.SOLAR_GEO</t>
  </si>
  <si>
    <t>FUEL_EMI.ktCO2.RO.NMM.CEM.LOW_ENTH.HP.AMBIENT</t>
  </si>
  <si>
    <t>FUEL_EMI.ktCO2.RO.NMM.CEM.LOW_ENTH.THERM.ELEC</t>
  </si>
  <si>
    <t>FUEL_EMI.ktCO2.RO.NMM.CEM.GRINDING_RAW.MECH.ELEC</t>
  </si>
  <si>
    <t>FUEL_EMI.ktCO2.RO.NMM.CEM.PREHEAT.TOTAL.TOTAL</t>
  </si>
  <si>
    <t>FUEL_EMI.ktCO2.RO.NMM.CEM.PREHEAT.THERM.SOLIDS</t>
  </si>
  <si>
    <t>FUEL_EMI.ktCO2.RO.NMM.CEM.PREHEAT.THERM.LPG</t>
  </si>
  <si>
    <t>FUEL_EMI.ktCO2.RO.NMM.CEM.PREHEAT.THERM.DIESEL_LIQBIO</t>
  </si>
  <si>
    <t>FUEL_EMI.ktCO2.RO.NMM.CEM.PREHEAT.THERM.RFO</t>
  </si>
  <si>
    <t>FUEL_EMI.ktCO2.RO.NMM.CEM.PREHEAT.THERM.OTHER</t>
  </si>
  <si>
    <t>FUEL_EMI.ktCO2.RO.NMM.CEM.PREHEAT.THERM.NG_BIOGAS</t>
  </si>
  <si>
    <t>FUEL_EMI.ktCO2.RO.NMM.CEM.PREHEAT.THERM.BIOMASS_WASTE</t>
  </si>
  <si>
    <t>FUEL_EMI.ktCO2.RO.NMM.CEM.KILN.TOTAL.TOTAL</t>
  </si>
  <si>
    <t>FUEL_EMI.ktCO2.RO.NMM.CEM.KILN.THERM.SOLIDS</t>
  </si>
  <si>
    <t>FUEL_EMI.ktCO2.RO.NMM.CEM.KILN.THERM.LPG</t>
  </si>
  <si>
    <t>FUEL_EMI.ktCO2.RO.NMM.CEM.KILN.THERM.DIESEL_LIQBIO</t>
  </si>
  <si>
    <t>FUEL_EMI.ktCO2.RO.NMM.CEM.KILN.THERM.RFO</t>
  </si>
  <si>
    <t>FUEL_EMI.ktCO2.RO.NMM.CEM.KILN.THERM.OTHER</t>
  </si>
  <si>
    <t>FUEL_EMI.ktCO2.RO.NMM.CEM.KILN.THERM.NG_BIOGAS</t>
  </si>
  <si>
    <t>FUEL_EMI.ktCO2.RO.NMM.CEM.KILN.THERM.BIOMASS_WASTE</t>
  </si>
  <si>
    <t>FUEL_EMI.ktCO2.RO.NMM.CEM.PRECAST.MECH.ELEC</t>
  </si>
  <si>
    <t>FUEL_EMI.ktCO2.RO.NMM.CEM.PRECAST_STEAM.TOTAL.TOTAL</t>
  </si>
  <si>
    <t>FUEL_EMI.ktCO2.RO.NMM.CEM.PRECAST_STEAM.STEAM.SOLIDS</t>
  </si>
  <si>
    <t>FUEL_EMI.ktCO2.RO.NMM.CEM.PRECAST_STEAM.STEAM.RFG</t>
  </si>
  <si>
    <t>FUEL_EMI.ktCO2.RO.NMM.CEM.PRECAST_STEAM.STEAM.LPG</t>
  </si>
  <si>
    <t>FUEL_EMI.ktCO2.RO.NMM.CEM.PRECAST_STEAM.STEAM.DIESEL_LIQBIO</t>
  </si>
  <si>
    <t>FUEL_EMI.ktCO2.RO.NMM.CEM.PRECAST_STEAM.STEAM.RFO</t>
  </si>
  <si>
    <t>FUEL_EMI.ktCO2.RO.NMM.CEM.PRECAST_STEAM.STEAM.OTHER</t>
  </si>
  <si>
    <t>FUEL_EMI.ktCO2.RO.NMM.CEM.PRECAST_STEAM.STEAM.NG_BIOGAS</t>
  </si>
  <si>
    <t>FUEL_EMI.ktCO2.RO.NMM.CEM.PRECAST_STEAM.STEAM.DERIVED</t>
  </si>
  <si>
    <t>FUEL_EMI.ktCO2.RO.NMM.CEM.PRECAST_STEAM.STEAM.BIOMASS_WASTE</t>
  </si>
  <si>
    <t>FUEL_EMI.ktCO2.RO.NMM.CEM.PRECAST_STEAM.STEAM.STEAM_DISTR</t>
  </si>
  <si>
    <t>PROCESS_EMI.ktCO2.RO.NMM.CEM</t>
  </si>
  <si>
    <t>FUEL_EMI.ktCO2.RO.NMM.CER.LIGHT.GENERIC.ELEC</t>
  </si>
  <si>
    <t>FUEL_EMI.ktCO2.RO.NMM.CER.AIRCOMP.GENERIC.ELEC</t>
  </si>
  <si>
    <t>FUEL_EMI.ktCO2.RO.NMM.CER.MOTOR.GENERIC.ELEC</t>
  </si>
  <si>
    <t>FUEL_EMI.ktCO2.RO.NMM.CER.FANS.GENERIC.ELEC</t>
  </si>
  <si>
    <t>FUEL_EMI.ktCO2.RO.NMM.CER.LOW_ENTH.TOTAL.TOTAL</t>
  </si>
  <si>
    <t>FUEL_EMI.ktCO2.RO.NMM.CER.LOW_ENTH.THERM.DIESEL_LIQBIO</t>
  </si>
  <si>
    <t>FUEL_EMI.ktCO2.RO.NMM.CER.LOW_ENTH.THERM.NG_BIOGAS</t>
  </si>
  <si>
    <t>FUEL_EMI.ktCO2.RO.NMM.CER.LOW_ENTH.THERM.SOLAR_GEO</t>
  </si>
  <si>
    <t>FUEL_EMI.ktCO2.RO.NMM.CER.LOW_ENTH.HP.AMBIENT</t>
  </si>
  <si>
    <t>FUEL_EMI.ktCO2.RO.NMM.CER.LOW_ENTH.THERM.ELEC</t>
  </si>
  <si>
    <t>FUEL_EMI.ktCO2.RO.NMM.CER.MIXING.MECH.ELEC</t>
  </si>
  <si>
    <t>FUEL_EMI.ktCO2.RO.NMM.CER.DRYING.TOTAL.TOTAL</t>
  </si>
  <si>
    <t>FUEL_EMI.ktCO2.RO.NMM.CER.DRYING.THERM.SOLIDS</t>
  </si>
  <si>
    <t>FUEL_EMI.ktCO2.RO.NMM.CER.DRYING.THERM.LPG</t>
  </si>
  <si>
    <t>FUEL_EMI.ktCO2.RO.NMM.CER.DRYING.THERM.DIESEL_LIQBIO</t>
  </si>
  <si>
    <t>FUEL_EMI.ktCO2.RO.NMM.CER.DRYING.THERM.RFO</t>
  </si>
  <si>
    <t>FUEL_EMI.ktCO2.RO.NMM.CER.DRYING.THERM.NG_BIOGAS</t>
  </si>
  <si>
    <t>FUEL_EMI.ktCO2.RO.NMM.CER.DRYING_STEAM.TOTAL.TOTAL</t>
  </si>
  <si>
    <t>FUEL_EMI.ktCO2.RO.NMM.CER.DRYING_STEAM.STEAM.SOLIDS</t>
  </si>
  <si>
    <t>FUEL_EMI.ktCO2.RO.NMM.CER.DRYING_STEAM.STEAM.RFG</t>
  </si>
  <si>
    <t>FUEL_EMI.ktCO2.RO.NMM.CER.DRYING_STEAM.STEAM.LPG</t>
  </si>
  <si>
    <t>FUEL_EMI.ktCO2.RO.NMM.CER.DRYING_STEAM.STEAM.DIESEL_LIQBIO</t>
  </si>
  <si>
    <t>FUEL_EMI.ktCO2.RO.NMM.CER.DRYING_STEAM.STEAM.RFO</t>
  </si>
  <si>
    <t>FUEL_EMI.ktCO2.RO.NMM.CER.DRYING_STEAM.STEAM.OTHER</t>
  </si>
  <si>
    <t>FUEL_EMI.ktCO2.RO.NMM.CER.DRYING_STEAM.STEAM.NG_BIOGAS</t>
  </si>
  <si>
    <t>FUEL_EMI.ktCO2.RO.NMM.CER.DRYING_STEAM.STEAM.DERIVED</t>
  </si>
  <si>
    <t>FUEL_EMI.ktCO2.RO.NMM.CER.DRYING_STEAM.STEAM.BIOMASS_WASTE</t>
  </si>
  <si>
    <t>FUEL_EMI.ktCO2.RO.NMM.CER.DRYING_STEAM.STEAM.STEAM_DISTR</t>
  </si>
  <si>
    <t>FUEL_EMI.ktCO2.RO.NMM.CER.DRYING_MICROW.MICROW.ELEC</t>
  </si>
  <si>
    <t>FUEL_EMI.ktCO2.RO.NMM.CER.KILN_THERM.TOTAL.TOTAL</t>
  </si>
  <si>
    <t>FUEL_EMI.ktCO2.RO.NMM.CER.KILN_THERM.THERM.SOLIDS</t>
  </si>
  <si>
    <t>FUEL_EMI.ktCO2.RO.NMM.CER.KILN_THERM.THERM.LPG</t>
  </si>
  <si>
    <t>FUEL_EMI.ktCO2.RO.NMM.CER.KILN_THERM.THERM.DIESEL_LIQBIO</t>
  </si>
  <si>
    <t>FUEL_EMI.ktCO2.RO.NMM.CER.KILN_THERM.THERM.RFO</t>
  </si>
  <si>
    <t>FUEL_EMI.ktCO2.RO.NMM.CER.KILN_THERM.THERM.OTHER</t>
  </si>
  <si>
    <t>FUEL_EMI.ktCO2.RO.NMM.CER.KILN_THERM.THERM.NG_BIOGAS</t>
  </si>
  <si>
    <t>FUEL_EMI.ktCO2.RO.NMM.CER.KILN_THERM.THERM.BIOMASS_WASTE</t>
  </si>
  <si>
    <t>FUEL_EMI.ktCO2.RO.NMM.CER.KILN_ELEC.ELEC.ELEC</t>
  </si>
  <si>
    <t>FUEL_EMI.ktCO2.RO.NMM.CER.FINISHING.TOTAL.TOTAL</t>
  </si>
  <si>
    <t>FUEL_EMI.ktCO2.RO.NMM.CER.FINISHING.THERM.SOLIDS</t>
  </si>
  <si>
    <t>FUEL_EMI.ktCO2.RO.NMM.CER.FINISHING.THERM.LPG</t>
  </si>
  <si>
    <t>FUEL_EMI.ktCO2.RO.NMM.CER.FINISHING.THERM.DIESEL_LIQBIO</t>
  </si>
  <si>
    <t>FUEL_EMI.ktCO2.RO.NMM.CER.FINISHING.THERM.RFO</t>
  </si>
  <si>
    <t>FUEL_EMI.ktCO2.RO.NMM.CER.FINISHING.THERM.NG_BIOGAS</t>
  </si>
  <si>
    <t>FUEL_EMI.ktCO2.RO.NMM.CER.FINISHING_ELEC.ELEC.ELEC</t>
  </si>
  <si>
    <t>PROCESS_EMI.ktCO2.RO.NMM.CER</t>
  </si>
  <si>
    <t>FUEL_EMI.ktCO2.RO.NMM.GLASS.LIGHT.GENERIC.ELEC</t>
  </si>
  <si>
    <t>FUEL_EMI.ktCO2.RO.NMM.GLASS.AIRCOMP.GENERIC.ELEC</t>
  </si>
  <si>
    <t>FUEL_EMI.ktCO2.RO.NMM.GLASS.MOTOR.GENERIC.ELEC</t>
  </si>
  <si>
    <t>FUEL_EMI.ktCO2.RO.NMM.GLASS.FANS.GENERIC.ELEC</t>
  </si>
  <si>
    <t>FUEL_EMI.ktCO2.RO.NMM.GLASS.LOW_ENTH.TOTAL.TOTAL</t>
  </si>
  <si>
    <t>FUEL_EMI.ktCO2.RO.NMM.GLASS.LOW_ENTH.THERM.DIESEL_LIQBIO</t>
  </si>
  <si>
    <t>FUEL_EMI.ktCO2.RO.NMM.GLASS.LOW_ENTH.THERM.NG_BIOGAS</t>
  </si>
  <si>
    <t>FUEL_EMI.ktCO2.RO.NMM.GLASS.LOW_ENTH.THERM.SOLAR_GEO</t>
  </si>
  <si>
    <t>FUEL_EMI.ktCO2.RO.NMM.GLASS.LOW_ENTH.HP.AMBIENT</t>
  </si>
  <si>
    <t>FUEL_EMI.ktCO2.RO.NMM.GLASS.LOW_ENTH.THERM.ELEC</t>
  </si>
  <si>
    <t>FUEL_EMI.ktCO2.RO.NMM.GLASS.MELTING.TOTAL.TOTAL</t>
  </si>
  <si>
    <t>FUEL_EMI.ktCO2.RO.NMM.GLASS.MELTING.THERM.SOLIDS</t>
  </si>
  <si>
    <t>FUEL_EMI.ktCO2.RO.NMM.GLASS.MELTING.THERM.LPG</t>
  </si>
  <si>
    <t>FUEL_EMI.ktCO2.RO.NMM.GLASS.MELTING.THERM.DIESEL_LIQBIO</t>
  </si>
  <si>
    <t>FUEL_EMI.ktCO2.RO.NMM.GLASS.MELTING.THERM.RFO</t>
  </si>
  <si>
    <t>FUEL_EMI.ktCO2.RO.NMM.GLASS.MELTING.THERM.NG_BIOGAS</t>
  </si>
  <si>
    <t>FUEL_EMI.ktCO2.RO.NMM.GLASS.MELTING_ELEC.ELEC.ELEC</t>
  </si>
  <si>
    <t>FUEL_EMI.ktCO2.RO.NMM.GLASS.FORMING.ELEC.ELEC</t>
  </si>
  <si>
    <t>FUEL_EMI.ktCO2.RO.NMM.GLASS.ANNEALING.TOTAL.TOTAL</t>
  </si>
  <si>
    <t>FUEL_EMI.ktCO2.RO.NMM.GLASS.ANNEALING.THERM.SOLIDS</t>
  </si>
  <si>
    <t>FUEL_EMI.ktCO2.RO.NMM.GLASS.ANNEALING.THERM.LPG</t>
  </si>
  <si>
    <t>FUEL_EMI.ktCO2.RO.NMM.GLASS.ANNEALING.THERM.DIESEL_LIQBIO</t>
  </si>
  <si>
    <t>FUEL_EMI.ktCO2.RO.NMM.GLASS.ANNEALING.THERM.RFO</t>
  </si>
  <si>
    <t>FUEL_EMI.ktCO2.RO.NMM.GLASS.ANNEALING.THERM.NG_BIOGAS</t>
  </si>
  <si>
    <t>FUEL_EMI.ktCO2.RO.NMM.GLASS.ANNEALING_ELEC.ELEC.ELEC</t>
  </si>
  <si>
    <t>FUEL_EMI.ktCO2.RO.NMM.GLASS.FINISHING.ELEC.ELEC</t>
  </si>
  <si>
    <t>PROCESS_EMI.ktCO2.RO.NMM.GLASS</t>
  </si>
  <si>
    <t>Cement (without process emissions)</t>
  </si>
  <si>
    <t>Cement: Grinding, packaging</t>
  </si>
  <si>
    <t>Ceramics &amp; other NMM (without process emissions)</t>
  </si>
  <si>
    <t>Glass production (without process emissions)</t>
  </si>
  <si>
    <t>Paper and paper products</t>
  </si>
  <si>
    <t>VA.Meuro2015.RO.PPA.PULP</t>
  </si>
  <si>
    <t>VA.Meuro2015.RO.PPA.PAPER</t>
  </si>
  <si>
    <t>VA.Meuro2015.RO.PPA.PRINT</t>
  </si>
  <si>
    <t>Pulp production (kt)</t>
  </si>
  <si>
    <t>OUTPUT.kt.RO.PPA.PULP</t>
  </si>
  <si>
    <t>Paper production  (kt)</t>
  </si>
  <si>
    <t>OUTPUT.kt.RO.PPA.PAPER</t>
  </si>
  <si>
    <t>Printing and media reproduction (kt paper eq.)</t>
  </si>
  <si>
    <t>OUTPUT.kt.RO.PPA.PRINT</t>
  </si>
  <si>
    <t>CAP.kt.RO.PPA.PULP</t>
  </si>
  <si>
    <t>CAP.kt.RO.PPA.PAPER</t>
  </si>
  <si>
    <t>CAP.kt.RO.PPA.PRINT</t>
  </si>
  <si>
    <t>NEWCAP.kt.RO.PPA.PULP</t>
  </si>
  <si>
    <t>NEWCAP.kt.RO.PPA.PAPER</t>
  </si>
  <si>
    <t>NEWCAP.kt.RO.PPA.PRINT</t>
  </si>
  <si>
    <t>FEC.ktoe.RO.PPA.TOTAL.TOTAL.TOTAL.TOTAL</t>
  </si>
  <si>
    <t>FEC.ktoe.RO.PPA.TOTAL.TOTAL.TOTAL.SOLIDS</t>
  </si>
  <si>
    <t>FEC.ktoe.RO.PPA.TOTAL.TOTAL.TOTAL.RFG</t>
  </si>
  <si>
    <t>FEC.ktoe.RO.PPA.TOTAL.TOTAL.TOTAL.LPG</t>
  </si>
  <si>
    <t>FEC.ktoe.RO.PPA.TOTAL.TOTAL.TOTAL.DIESEL</t>
  </si>
  <si>
    <t>FEC.ktoe.RO.PPA.TOTAL.TOTAL.TOTAL.RFO</t>
  </si>
  <si>
    <t>FEC.ktoe.RO.PPA.TOTAL.TOTAL.TOTAL.OTHER</t>
  </si>
  <si>
    <t>FEC.ktoe.RO.PPA.TOTAL.TOTAL.TOTAL.NG</t>
  </si>
  <si>
    <t>FEC.ktoe.RO.PPA.TOTAL.TOTAL.TOTAL.DERIVED</t>
  </si>
  <si>
    <t>FEC.ktoe.RO.PPA.TOTAL.TOTAL.TOTAL.BIOMASS_WASTE</t>
  </si>
  <si>
    <t>FEC.ktoe.RO.PPA.TOTAL.TOTAL.TOTAL.BIOGAS</t>
  </si>
  <si>
    <t>FEC.ktoe.RO.PPA.TOTAL.TOTAL.TOTAL.LIQBIO</t>
  </si>
  <si>
    <t>FEC.ktoe.RO.PPA.TOTAL.TOTAL.TOTAL.SOLAR</t>
  </si>
  <si>
    <t>FEC.ktoe.RO.PPA.TOTAL.TOTAL.TOTAL.GEO</t>
  </si>
  <si>
    <t>FEC.ktoe.RO.PPA.TOTAL.TOTAL.TOTAL.AMBIENT</t>
  </si>
  <si>
    <t>FEC.ktoe.RO.PPA.TOTAL.TOTAL.TOTAL.STEAM_DISTR</t>
  </si>
  <si>
    <t>FEC.ktoe.RO.PPA.TOTAL.TOTAL.TOTAL.ELEC</t>
  </si>
  <si>
    <t>FEC.ktoe.RO.PPA.PULP.TOTAL.TOTAL.TOTAL</t>
  </si>
  <si>
    <t>FEC.ktoe.RO.PPA.PULP.LIGHT.GENERIC.ELEC</t>
  </si>
  <si>
    <t>FEC.ktoe.RO.PPA.PULP.AIRCOMP.GENERIC.ELEC</t>
  </si>
  <si>
    <t>FEC.ktoe.RO.PPA.PULP.MOTOR.GENERIC.ELEC</t>
  </si>
  <si>
    <t>FEC.ktoe.RO.PPA.PULP.FANS.GENERIC.ELEC</t>
  </si>
  <si>
    <t>FEC.ktoe.RO.PPA.PULP.LOW_ENTH.TOTAL.TOTAL</t>
  </si>
  <si>
    <t>FEC.ktoe.RO.PPA.PULP.LOW_ENTH.THERM.DIESEL_LIQBIO</t>
  </si>
  <si>
    <t>FEC.ktoe.RO.PPA.PULP.LOW_ENTH.THERM.NG_BIOGAS</t>
  </si>
  <si>
    <t>FEC.ktoe.RO.PPA.PULP.LOW_ENTH.THERM.SOLAR_GEO</t>
  </si>
  <si>
    <t>FEC.ktoe.RO.PPA.PULP.LOW_ENTH.HP.AMBIENT</t>
  </si>
  <si>
    <t>FEC.ktoe.RO.PPA.PULP.LOW_ENTH.THERM.ELEC</t>
  </si>
  <si>
    <t>Pulp: Wood preparation, grinding</t>
  </si>
  <si>
    <t>FEC.ktoe.RO.PPA.PULP.PREPARATION.MECH.ELEC</t>
  </si>
  <si>
    <t>Pulp: Pulping</t>
  </si>
  <si>
    <t>Pulp: Pulping thermal</t>
  </si>
  <si>
    <t>FEC.ktoe.RO.PPA.PULP.PULPING.TOTAL.TOTAL</t>
  </si>
  <si>
    <t>FEC.ktoe.RO.PPA.PULP.PULPING.STEAM.SOLIDS</t>
  </si>
  <si>
    <t>FEC.ktoe.RO.PPA.PULP.PULPING.STEAM.RFG</t>
  </si>
  <si>
    <t>FEC.ktoe.RO.PPA.PULP.PULPING.STEAM.LPG</t>
  </si>
  <si>
    <t>FEC.ktoe.RO.PPA.PULP.PULPING.STEAM.DIESEL_LIQBIO</t>
  </si>
  <si>
    <t>FEC.ktoe.RO.PPA.PULP.PULPING.STEAM.RFO</t>
  </si>
  <si>
    <t>FEC.ktoe.RO.PPA.PULP.PULPING.STEAM.OTHER</t>
  </si>
  <si>
    <t>FEC.ktoe.RO.PPA.PULP.PULPING.STEAM.NG_BIOGAS</t>
  </si>
  <si>
    <t>FEC.ktoe.RO.PPA.PULP.PULPING.STEAM.DERIVED</t>
  </si>
  <si>
    <t>FEC.ktoe.RO.PPA.PULP.PULPING.STEAM.BIOMASS_WASTE</t>
  </si>
  <si>
    <t>FEC.ktoe.RO.PPA.PULP.PULPING.STEAM.STEAM_DISTR</t>
  </si>
  <si>
    <t>Pulp: Pulping electric</t>
  </si>
  <si>
    <t>FEC.ktoe.RO.PPA.PULP.PULPING_MECH.MECH.ELEC</t>
  </si>
  <si>
    <t>Pulp: Cleaning</t>
  </si>
  <si>
    <t>FEC.ktoe.RO.PPA.PULP.BLEACHING.THERM.ELEC</t>
  </si>
  <si>
    <t>FEC.ktoe.RO.PPA.PAPER.TOTAL.TOTAL.TOTAL</t>
  </si>
  <si>
    <t>FEC.ktoe.RO.PPA.PAPER.LIGHT.GENERIC.ELEC</t>
  </si>
  <si>
    <t>FEC.ktoe.RO.PPA.PAPER.AIRCOMP.GENERIC.ELEC</t>
  </si>
  <si>
    <t>FEC.ktoe.RO.PPA.PAPER.MOTOR.GENERIC.ELEC</t>
  </si>
  <si>
    <t>FEC.ktoe.RO.PPA.PAPER.FANS.GENERIC.ELEC</t>
  </si>
  <si>
    <t>FEC.ktoe.RO.PPA.PAPER.LOW_ENTH.TOTAL.TOTAL</t>
  </si>
  <si>
    <t>FEC.ktoe.RO.PPA.PAPER.LOW_ENTH.THERM.DIESEL_LIQBIO</t>
  </si>
  <si>
    <t>FEC.ktoe.RO.PPA.PAPER.LOW_ENTH.THERM.NG_BIOGAS</t>
  </si>
  <si>
    <t>FEC.ktoe.RO.PPA.PAPER.LOW_ENTH.THERM.SOLAR_GEO</t>
  </si>
  <si>
    <t>FEC.ktoe.RO.PPA.PAPER.LOW_ENTH.HP.AMBIENT</t>
  </si>
  <si>
    <t>FEC.ktoe.RO.PPA.PAPER.LOW_ENTH.THERM.ELEC</t>
  </si>
  <si>
    <t>Paper: Stock preparation</t>
  </si>
  <si>
    <t>Paper: Stock preparation - Thermal</t>
  </si>
  <si>
    <t>FEC.ktoe.RO.PPA.PAPER.PREPARATION.TOTAL.TOTAL</t>
  </si>
  <si>
    <t>FEC.ktoe.RO.PPA.PAPER.PREPARATION.THERM.SOLIDS</t>
  </si>
  <si>
    <t>FEC.ktoe.RO.PPA.PAPER.PREPARATION.THERM.RFG</t>
  </si>
  <si>
    <t>FEC.ktoe.RO.PPA.PAPER.PREPARATION.THERM.LPG</t>
  </si>
  <si>
    <t>FEC.ktoe.RO.PPA.PAPER.PREPARATION.THERM.DIESEL_LIQBIO</t>
  </si>
  <si>
    <t>FEC.ktoe.RO.PPA.PAPER.PREPARATION.THERM.RFO</t>
  </si>
  <si>
    <t>FEC.ktoe.RO.PPA.PAPER.PREPARATION.THERM.OTHER</t>
  </si>
  <si>
    <t>FEC.ktoe.RO.PPA.PAPER.PREPARATION.THERM.NG_BIOGAS</t>
  </si>
  <si>
    <t>FEC.ktoe.RO.PPA.PAPER.PREPARATION.THERM.DERIVED</t>
  </si>
  <si>
    <t>FEC.ktoe.RO.PPA.PAPER.PREPARATION.THERM.BIOMASS_WASTE</t>
  </si>
  <si>
    <t>FEC.ktoe.RO.PPA.PAPER.PREPARATION.THERM.STEAM_DISTR</t>
  </si>
  <si>
    <t>Paper: Stock preparation - Mechanical</t>
  </si>
  <si>
    <t>FEC.ktoe.RO.PPA.PAPER.PREPARATION_ELEC.MECH.ELEC</t>
  </si>
  <si>
    <t>Paper: Paper machine</t>
  </si>
  <si>
    <t>Paper: Paper machine - Steam use</t>
  </si>
  <si>
    <t>FEC.ktoe.RO.PPA.PAPER.PAPER_MACHINE.TOTAL.TOTAL</t>
  </si>
  <si>
    <t>FEC.ktoe.RO.PPA.PAPER.PAPER_MACHINE.STEAM.SOLIDS</t>
  </si>
  <si>
    <t>FEC.ktoe.RO.PPA.PAPER.PAPER_MACHINE.STEAM.RFG</t>
  </si>
  <si>
    <t>FEC.ktoe.RO.PPA.PAPER.PAPER_MACHINE.STEAM.LPG</t>
  </si>
  <si>
    <t>FEC.ktoe.RO.PPA.PAPER.PAPER_MACHINE.STEAM.DIESEL_LIQBIO</t>
  </si>
  <si>
    <t>FEC.ktoe.RO.PPA.PAPER.PAPER_MACHINE.STEAM.RFO</t>
  </si>
  <si>
    <t>FEC.ktoe.RO.PPA.PAPER.PAPER_MACHINE.STEAM.OTHER</t>
  </si>
  <si>
    <t>FEC.ktoe.RO.PPA.PAPER.PAPER_MACHINE.STEAM.NG_BIOGAS</t>
  </si>
  <si>
    <t>FEC.ktoe.RO.PPA.PAPER.PAPER_MACHINE.STEAM.DERIVED</t>
  </si>
  <si>
    <t>FEC.ktoe.RO.PPA.PAPER.PAPER_MACHINE.STEAM.BIOMASS_WASTE</t>
  </si>
  <si>
    <t>FEC.ktoe.RO.PPA.PAPER.PAPER_MACHINE.STEAM.STEAM_DISTR</t>
  </si>
  <si>
    <t>Paper: Paper machine - Electricity</t>
  </si>
  <si>
    <t>FEC.ktoe.RO.PPA.PAPER.PAPER_MACHINE_ELEC.ELEC.ELEC</t>
  </si>
  <si>
    <t>Paper: Product finishing</t>
  </si>
  <si>
    <t>Paper: Product finishing - Steam use</t>
  </si>
  <si>
    <t>FEC.ktoe.RO.PPA.PAPER.FINISHING.TOTAL.TOTAL</t>
  </si>
  <si>
    <t>FEC.ktoe.RO.PPA.PAPER.FINISHING.STEAM.SOLIDS</t>
  </si>
  <si>
    <t>FEC.ktoe.RO.PPA.PAPER.FINISHING.STEAM.RFG</t>
  </si>
  <si>
    <t>FEC.ktoe.RO.PPA.PAPER.FINISHING.STEAM.LPG</t>
  </si>
  <si>
    <t>FEC.ktoe.RO.PPA.PAPER.FINISHING.STEAM.DIESEL_LIQBIO</t>
  </si>
  <si>
    <t>FEC.ktoe.RO.PPA.PAPER.FINISHING.STEAM.RFO</t>
  </si>
  <si>
    <t>FEC.ktoe.RO.PPA.PAPER.FINISHING.STEAM.OTHER</t>
  </si>
  <si>
    <t>FEC.ktoe.RO.PPA.PAPER.FINISHING.STEAM.NG_BIOGAS</t>
  </si>
  <si>
    <t>FEC.ktoe.RO.PPA.PAPER.FINISHING.STEAM.DERIVED</t>
  </si>
  <si>
    <t>FEC.ktoe.RO.PPA.PAPER.FINISHING.STEAM.BIOMASS_WASTE</t>
  </si>
  <si>
    <t>FEC.ktoe.RO.PPA.PAPER.FINISHING.STEAM.STEAM_DISTR</t>
  </si>
  <si>
    <t>Paper: Product finishing - Electricity</t>
  </si>
  <si>
    <t>FEC.ktoe.RO.PPA.PAPER.FINISHING_ELEC.ELEC.ELEC</t>
  </si>
  <si>
    <t>FEC.ktoe.RO.PPA.PRINT.TOTAL.TOTAL.TOTAL</t>
  </si>
  <si>
    <t>FEC.ktoe.RO.PPA.PRINT.LIGHT.GENERIC.ELEC</t>
  </si>
  <si>
    <t>FEC.ktoe.RO.PPA.PRINT.AIRCOMP.GENERIC.ELEC</t>
  </si>
  <si>
    <t>FEC.ktoe.RO.PPA.PRINT.MOTOR.GENERIC.ELEC</t>
  </si>
  <si>
    <t>FEC.ktoe.RO.PPA.PRINT.FANS.GENERIC.ELEC</t>
  </si>
  <si>
    <t>FEC.ktoe.RO.PPA.PRINT.LOW_ENTH.TOTAL.TOTAL</t>
  </si>
  <si>
    <t>FEC.ktoe.RO.PPA.PRINT.LOW_ENTH.THERM.DIESEL_LIQBIO</t>
  </si>
  <si>
    <t>FEC.ktoe.RO.PPA.PRINT.LOW_ENTH.THERM.NG_BIOGAS</t>
  </si>
  <si>
    <t>FEC.ktoe.RO.PPA.PRINT.LOW_ENTH.THERM.SOLAR_GEO</t>
  </si>
  <si>
    <t>FEC.ktoe.RO.PPA.PRINT.LOW_ENTH.HP.AMBIENT</t>
  </si>
  <si>
    <t>FEC.ktoe.RO.PPA.PRINT.LOW_ENTH.THERM.ELEC</t>
  </si>
  <si>
    <t>Printing and publishing</t>
  </si>
  <si>
    <t>FEC.ktoe.RO.PPA.PRINT.PRINTING.MECH.ELEC</t>
  </si>
  <si>
    <t>UED.ktoe.RO.PPA.PULP.TOTAL.TOTAL.TOTAL</t>
  </si>
  <si>
    <t>UED.ktoe.RO.PPA.PULP.LIGHT.GENERIC.ELEC</t>
  </si>
  <si>
    <t>UED.ktoe.RO.PPA.PULP.AIRCOMP.GENERIC.ELEC</t>
  </si>
  <si>
    <t>UED.ktoe.RO.PPA.PULP.MOTOR.GENERIC.ELEC</t>
  </si>
  <si>
    <t>UED.ktoe.RO.PPA.PULP.FANS.GENERIC.ELEC</t>
  </si>
  <si>
    <t>UED.ktoe.RO.PPA.PULP.LOW_ENTH.TOTAL.TOTAL</t>
  </si>
  <si>
    <t>UED.ktoe.RO.PPA.PULP.LOW_ENTH.THERM.DIESEL_LIQBIO</t>
  </si>
  <si>
    <t>UED.ktoe.RO.PPA.PULP.LOW_ENTH.THERM.NG_BIOGAS</t>
  </si>
  <si>
    <t>UED.ktoe.RO.PPA.PULP.LOW_ENTH.THERM.SOLAR_GEO</t>
  </si>
  <si>
    <t>UED.ktoe.RO.PPA.PULP.LOW_ENTH.HP.AMBIENT</t>
  </si>
  <si>
    <t>UED.ktoe.RO.PPA.PULP.LOW_ENTH.THERM.ELEC</t>
  </si>
  <si>
    <t>UED.ktoe.RO.PPA.PULP.PREPARATION.MECH.ELEC</t>
  </si>
  <si>
    <t>UED.ktoe.RO.PPA.PULP.PULPING.TOTAL.TOTAL</t>
  </si>
  <si>
    <t>UED.ktoe.RO.PPA.PULP.PULPING.STEAM.SOLIDS</t>
  </si>
  <si>
    <t>UED.ktoe.RO.PPA.PULP.PULPING.STEAM.RFG</t>
  </si>
  <si>
    <t>UED.ktoe.RO.PPA.PULP.PULPING.STEAM.LPG</t>
  </si>
  <si>
    <t>UED.ktoe.RO.PPA.PULP.PULPING.STEAM.DIESEL_LIQBIO</t>
  </si>
  <si>
    <t>UED.ktoe.RO.PPA.PULP.PULPING.STEAM.RFO</t>
  </si>
  <si>
    <t>UED.ktoe.RO.PPA.PULP.PULPING.STEAM.OTHER</t>
  </si>
  <si>
    <t>UED.ktoe.RO.PPA.PULP.PULPING.STEAM.NG_BIOGAS</t>
  </si>
  <si>
    <t>UED.ktoe.RO.PPA.PULP.PULPING.STEAM.DERIVED</t>
  </si>
  <si>
    <t>UED.ktoe.RO.PPA.PULP.PULPING.STEAM.BIOMASS_WASTE</t>
  </si>
  <si>
    <t>UED.ktoe.RO.PPA.PULP.PULPING.STEAM.STEAM_DISTR</t>
  </si>
  <si>
    <t>UED.ktoe.RO.PPA.PULP.PULPING_MECH.MECH.ELEC</t>
  </si>
  <si>
    <t>UED.ktoe.RO.PPA.PULP.BLEACHING.THERM.ELEC</t>
  </si>
  <si>
    <t>UED.ktoe.RO.PPA.PAPER.TOTAL.TOTAL.TOTAL</t>
  </si>
  <si>
    <t>UED.ktoe.RO.PPA.PAPER.LIGHT.GENERIC.ELEC</t>
  </si>
  <si>
    <t>UED.ktoe.RO.PPA.PAPER.AIRCOMP.GENERIC.ELEC</t>
  </si>
  <si>
    <t>UED.ktoe.RO.PPA.PAPER.MOTOR.GENERIC.ELEC</t>
  </si>
  <si>
    <t>UED.ktoe.RO.PPA.PAPER.FANS.GENERIC.ELEC</t>
  </si>
  <si>
    <t>UED.ktoe.RO.PPA.PAPER.LOW_ENTH.TOTAL.TOTAL</t>
  </si>
  <si>
    <t>UED.ktoe.RO.PPA.PAPER.LOW_ENTH.THERM.DIESEL_LIQBIO</t>
  </si>
  <si>
    <t>UED.ktoe.RO.PPA.PAPER.LOW_ENTH.THERM.NG_BIOGAS</t>
  </si>
  <si>
    <t>UED.ktoe.RO.PPA.PAPER.LOW_ENTH.THERM.SOLAR_GEO</t>
  </si>
  <si>
    <t>UED.ktoe.RO.PPA.PAPER.LOW_ENTH.HP.AMBIENT</t>
  </si>
  <si>
    <t>UED.ktoe.RO.PPA.PAPER.LOW_ENTH.THERM.ELEC</t>
  </si>
  <si>
    <t>UED.ktoe.RO.PPA.PAPER.PREPARATION.TOTAL.TOTAL</t>
  </si>
  <si>
    <t>UED.ktoe.RO.PPA.PAPER.PREPARATION.THERM.SOLIDS</t>
  </si>
  <si>
    <t>UED.ktoe.RO.PPA.PAPER.PREPARATION.THERM.RFG</t>
  </si>
  <si>
    <t>UED.ktoe.RO.PPA.PAPER.PREPARATION.THERM.LPG</t>
  </si>
  <si>
    <t>UED.ktoe.RO.PPA.PAPER.PREPARATION.THERM.DIESEL_LIQBIO</t>
  </si>
  <si>
    <t>UED.ktoe.RO.PPA.PAPER.PREPARATION.THERM.RFO</t>
  </si>
  <si>
    <t>UED.ktoe.RO.PPA.PAPER.PREPARATION.THERM.OTHER</t>
  </si>
  <si>
    <t>UED.ktoe.RO.PPA.PAPER.PREPARATION.THERM.NG_BIOGAS</t>
  </si>
  <si>
    <t>UED.ktoe.RO.PPA.PAPER.PREPARATION.THERM.DERIVED</t>
  </si>
  <si>
    <t>UED.ktoe.RO.PPA.PAPER.PREPARATION.THERM.BIOMASS_WASTE</t>
  </si>
  <si>
    <t>UED.ktoe.RO.PPA.PAPER.PREPARATION.THERM.STEAM_DISTR</t>
  </si>
  <si>
    <t>UED.ktoe.RO.PPA.PAPER.PREPARATION_ELEC.MECH.ELEC</t>
  </si>
  <si>
    <t>UED.ktoe.RO.PPA.PAPER.PAPER_MACHINE.TOTAL.TOTAL</t>
  </si>
  <si>
    <t>UED.ktoe.RO.PPA.PAPER.PAPER_MACHINE.STEAM.SOLIDS</t>
  </si>
  <si>
    <t>UED.ktoe.RO.PPA.PAPER.PAPER_MACHINE.STEAM.RFG</t>
  </si>
  <si>
    <t>UED.ktoe.RO.PPA.PAPER.PAPER_MACHINE.STEAM.LPG</t>
  </si>
  <si>
    <t>UED.ktoe.RO.PPA.PAPER.PAPER_MACHINE.STEAM.DIESEL_LIQBIO</t>
  </si>
  <si>
    <t>UED.ktoe.RO.PPA.PAPER.PAPER_MACHINE.STEAM.RFO</t>
  </si>
  <si>
    <t>UED.ktoe.RO.PPA.PAPER.PAPER_MACHINE.STEAM.OTHER</t>
  </si>
  <si>
    <t>UED.ktoe.RO.PPA.PAPER.PAPER_MACHINE.STEAM.NG_BIOGAS</t>
  </si>
  <si>
    <t>UED.ktoe.RO.PPA.PAPER.PAPER_MACHINE.STEAM.DERIVED</t>
  </si>
  <si>
    <t>UED.ktoe.RO.PPA.PAPER.PAPER_MACHINE.STEAM.BIOMASS_WASTE</t>
  </si>
  <si>
    <t>UED.ktoe.RO.PPA.PAPER.PAPER_MACHINE.STEAM.STEAM_DISTR</t>
  </si>
  <si>
    <t>UED.ktoe.RO.PPA.PAPER.PAPER_MACHINE_ELEC.ELEC.ELEC</t>
  </si>
  <si>
    <t>UED.ktoe.RO.PPA.PAPER.FINISHING.TOTAL.TOTAL</t>
  </si>
  <si>
    <t>UED.ktoe.RO.PPA.PAPER.FINISHING.STEAM.SOLIDS</t>
  </si>
  <si>
    <t>UED.ktoe.RO.PPA.PAPER.FINISHING.STEAM.RFG</t>
  </si>
  <si>
    <t>UED.ktoe.RO.PPA.PAPER.FINISHING.STEAM.LPG</t>
  </si>
  <si>
    <t>UED.ktoe.RO.PPA.PAPER.FINISHING.STEAM.DIESEL_LIQBIO</t>
  </si>
  <si>
    <t>UED.ktoe.RO.PPA.PAPER.FINISHING.STEAM.RFO</t>
  </si>
  <si>
    <t>UED.ktoe.RO.PPA.PAPER.FINISHING.STEAM.OTHER</t>
  </si>
  <si>
    <t>UED.ktoe.RO.PPA.PAPER.FINISHING.STEAM.NG_BIOGAS</t>
  </si>
  <si>
    <t>UED.ktoe.RO.PPA.PAPER.FINISHING.STEAM.DERIVED</t>
  </si>
  <si>
    <t>UED.ktoe.RO.PPA.PAPER.FINISHING.STEAM.BIOMASS_WASTE</t>
  </si>
  <si>
    <t>UED.ktoe.RO.PPA.PAPER.FINISHING.STEAM.STEAM_DISTR</t>
  </si>
  <si>
    <t>UED.ktoe.RO.PPA.PAPER.FINISHING_ELEC.ELEC.ELEC</t>
  </si>
  <si>
    <t>UED.ktoe.RO.PPA.PRINT.TOTAL.TOTAL.TOTAL</t>
  </si>
  <si>
    <t>UED.ktoe.RO.PPA.PRINT.LIGHT.GENERIC.ELEC</t>
  </si>
  <si>
    <t>UED.ktoe.RO.PPA.PRINT.AIRCOMP.GENERIC.ELEC</t>
  </si>
  <si>
    <t>UED.ktoe.RO.PPA.PRINT.MOTOR.GENERIC.ELEC</t>
  </si>
  <si>
    <t>UED.ktoe.RO.PPA.PRINT.FANS.GENERIC.ELEC</t>
  </si>
  <si>
    <t>UED.ktoe.RO.PPA.PRINT.LOW_ENTH.TOTAL.TOTAL</t>
  </si>
  <si>
    <t>UED.ktoe.RO.PPA.PRINT.LOW_ENTH.THERM.DIESEL_LIQBIO</t>
  </si>
  <si>
    <t>UED.ktoe.RO.PPA.PRINT.LOW_ENTH.THERM.NG_BIOGAS</t>
  </si>
  <si>
    <t>UED.ktoe.RO.PPA.PRINT.LOW_ENTH.THERM.SOLAR_GEO</t>
  </si>
  <si>
    <t>UED.ktoe.RO.PPA.PRINT.LOW_ENTH.HP.AMBIENT</t>
  </si>
  <si>
    <t>UED.ktoe.RO.PPA.PRINT.LOW_ENTH.THERM.ELEC</t>
  </si>
  <si>
    <t>UED.ktoe.RO.PPA.PRINT.PRINTING.MECH.ELEC</t>
  </si>
  <si>
    <t>FUEL_EMI.ktCO2.RO.PPA.PULP.TOTAL.TOTAL.TOTAL</t>
  </si>
  <si>
    <t>FUEL_EMI.ktCO2.RO.PPA.PULP.LIGHT.GENERIC.ELEC</t>
  </si>
  <si>
    <t>FUEL_EMI.ktCO2.RO.PPA.PULP.AIRCOMP.GENERIC.ELEC</t>
  </si>
  <si>
    <t>FUEL_EMI.ktCO2.RO.PPA.PULP.MOTOR.GENERIC.ELEC</t>
  </si>
  <si>
    <t>FUEL_EMI.ktCO2.RO.PPA.PULP.FANS.GENERIC.ELEC</t>
  </si>
  <si>
    <t>FUEL_EMI.ktCO2.RO.PPA.PULP.LOW_ENTH.TOTAL.TOTAL</t>
  </si>
  <si>
    <t>FUEL_EMI.ktCO2.RO.PPA.PULP.LOW_ENTH.THERM.DIESEL_LIQBIO</t>
  </si>
  <si>
    <t>FUEL_EMI.ktCO2.RO.PPA.PULP.LOW_ENTH.THERM.NG_BIOGAS</t>
  </si>
  <si>
    <t>FUEL_EMI.ktCO2.RO.PPA.PULP.LOW_ENTH.THERM.SOLAR_GEO</t>
  </si>
  <si>
    <t>FUEL_EMI.ktCO2.RO.PPA.PULP.LOW_ENTH.HP.AMBIENT</t>
  </si>
  <si>
    <t>FUEL_EMI.ktCO2.RO.PPA.PULP.LOW_ENTH.THERM.ELEC</t>
  </si>
  <si>
    <t>FUEL_EMI.ktCO2.RO.PPA.PULP.PREPARATION.MECH.ELEC</t>
  </si>
  <si>
    <t>FUEL_EMI.ktCO2.RO.PPA.PULP.PULPING.TOTAL.TOTAL</t>
  </si>
  <si>
    <t>FUEL_EMI.ktCO2.RO.PPA.PULP.PULPING.STEAM.SOLIDS</t>
  </si>
  <si>
    <t>FUEL_EMI.ktCO2.RO.PPA.PULP.PULPING.STEAM.RFG</t>
  </si>
  <si>
    <t>FUEL_EMI.ktCO2.RO.PPA.PULP.PULPING.STEAM.LPG</t>
  </si>
  <si>
    <t>FUEL_EMI.ktCO2.RO.PPA.PULP.PULPING.STEAM.DIESEL_LIQBIO</t>
  </si>
  <si>
    <t>FUEL_EMI.ktCO2.RO.PPA.PULP.PULPING.STEAM.RFO</t>
  </si>
  <si>
    <t>FUEL_EMI.ktCO2.RO.PPA.PULP.PULPING.STEAM.OTHER</t>
  </si>
  <si>
    <t>FUEL_EMI.ktCO2.RO.PPA.PULP.PULPING.STEAM.NG_BIOGAS</t>
  </si>
  <si>
    <t>FUEL_EMI.ktCO2.RO.PPA.PULP.PULPING.STEAM.DERIVED</t>
  </si>
  <si>
    <t>FUEL_EMI.ktCO2.RO.PPA.PULP.PULPING.STEAM.BIOMASS_WASTE</t>
  </si>
  <si>
    <t>FUEL_EMI.ktCO2.RO.PPA.PULP.PULPING.STEAM.STEAM_DISTR</t>
  </si>
  <si>
    <t>FUEL_EMI.ktCO2.RO.PPA.PULP.PULPING_MECH.MECH.ELEC</t>
  </si>
  <si>
    <t>FUEL_EMI.ktCO2.RO.PPA.PULP.BLEACHING.THERM.ELEC</t>
  </si>
  <si>
    <t>FUEL_EMI.ktCO2.RO.PPA.PAPER.TOTAL.TOTAL.TOTAL</t>
  </si>
  <si>
    <t>FUEL_EMI.ktCO2.RO.PPA.PAPER.LIGHT.GENERIC.ELEC</t>
  </si>
  <si>
    <t>FUEL_EMI.ktCO2.RO.PPA.PAPER.AIRCOMP.GENERIC.ELEC</t>
  </si>
  <si>
    <t>FUEL_EMI.ktCO2.RO.PPA.PAPER.MOTOR.GENERIC.ELEC</t>
  </si>
  <si>
    <t>FUEL_EMI.ktCO2.RO.PPA.PAPER.FANS.GENERIC.ELEC</t>
  </si>
  <si>
    <t>FUEL_EMI.ktCO2.RO.PPA.PAPER.LOW_ENTH.TOTAL.TOTAL</t>
  </si>
  <si>
    <t>FUEL_EMI.ktCO2.RO.PPA.PAPER.LOW_ENTH.THERM.DIESEL_LIQBIO</t>
  </si>
  <si>
    <t>FUEL_EMI.ktCO2.RO.PPA.PAPER.LOW_ENTH.THERM.NG_BIOGAS</t>
  </si>
  <si>
    <t>FUEL_EMI.ktCO2.RO.PPA.PAPER.LOW_ENTH.THERM.SOLAR_GEO</t>
  </si>
  <si>
    <t>FUEL_EMI.ktCO2.RO.PPA.PAPER.LOW_ENTH.HP.AMBIENT</t>
  </si>
  <si>
    <t>FUEL_EMI.ktCO2.RO.PPA.PAPER.LOW_ENTH.THERM.ELEC</t>
  </si>
  <si>
    <t>FUEL_EMI.ktCO2.RO.PPA.PAPER.PREPARATION.TOTAL.TOTAL</t>
  </si>
  <si>
    <t>FUEL_EMI.ktCO2.RO.PPA.PAPER.PREPARATION.THERM.SOLIDS</t>
  </si>
  <si>
    <t>FUEL_EMI.ktCO2.RO.PPA.PAPER.PREPARATION.THERM.RFG</t>
  </si>
  <si>
    <t>FUEL_EMI.ktCO2.RO.PPA.PAPER.PREPARATION.THERM.LPG</t>
  </si>
  <si>
    <t>FUEL_EMI.ktCO2.RO.PPA.PAPER.PREPARATION.THERM.DIESEL_LIQBIO</t>
  </si>
  <si>
    <t>FUEL_EMI.ktCO2.RO.PPA.PAPER.PREPARATION.THERM.RFO</t>
  </si>
  <si>
    <t>FUEL_EMI.ktCO2.RO.PPA.PAPER.PREPARATION.THERM.OTHER</t>
  </si>
  <si>
    <t>FUEL_EMI.ktCO2.RO.PPA.PAPER.PREPARATION.THERM.NG_BIOGAS</t>
  </si>
  <si>
    <t>FUEL_EMI.ktCO2.RO.PPA.PAPER.PREPARATION.THERM.DERIVED</t>
  </si>
  <si>
    <t>FUEL_EMI.ktCO2.RO.PPA.PAPER.PREPARATION.THERM.BIOMASS_WASTE</t>
  </si>
  <si>
    <t>FUEL_EMI.ktCO2.RO.PPA.PAPER.PREPARATION.THERM.STEAM_DISTR</t>
  </si>
  <si>
    <t>FUEL_EMI.ktCO2.RO.PPA.PAPER.PREPARATION_ELEC.MECH.ELEC</t>
  </si>
  <si>
    <t>FUEL_EMI.ktCO2.RO.PPA.PAPER.PAPER_MACHINE.TOTAL.TOTAL</t>
  </si>
  <si>
    <t>FUEL_EMI.ktCO2.RO.PPA.PAPER.PAPER_MACHINE.STEAM.SOLIDS</t>
  </si>
  <si>
    <t>FUEL_EMI.ktCO2.RO.PPA.PAPER.PAPER_MACHINE.STEAM.RFG</t>
  </si>
  <si>
    <t>FUEL_EMI.ktCO2.RO.PPA.PAPER.PAPER_MACHINE.STEAM.LPG</t>
  </si>
  <si>
    <t>FUEL_EMI.ktCO2.RO.PPA.PAPER.PAPER_MACHINE.STEAM.DIESEL_LIQBIO</t>
  </si>
  <si>
    <t>FUEL_EMI.ktCO2.RO.PPA.PAPER.PAPER_MACHINE.STEAM.RFO</t>
  </si>
  <si>
    <t>FUEL_EMI.ktCO2.RO.PPA.PAPER.PAPER_MACHINE.STEAM.OTHER</t>
  </si>
  <si>
    <t>FUEL_EMI.ktCO2.RO.PPA.PAPER.PAPER_MACHINE.STEAM.NG_BIOGAS</t>
  </si>
  <si>
    <t>FUEL_EMI.ktCO2.RO.PPA.PAPER.PAPER_MACHINE.STEAM.DERIVED</t>
  </si>
  <si>
    <t>FUEL_EMI.ktCO2.RO.PPA.PAPER.PAPER_MACHINE.STEAM.BIOMASS_WASTE</t>
  </si>
  <si>
    <t>FUEL_EMI.ktCO2.RO.PPA.PAPER.PAPER_MACHINE.STEAM.STEAM_DISTR</t>
  </si>
  <si>
    <t>FUEL_EMI.ktCO2.RO.PPA.PAPER.PAPER_MACHINE_ELEC.ELEC.ELEC</t>
  </si>
  <si>
    <t>FUEL_EMI.ktCO2.RO.PPA.PAPER.FINISHING.TOTAL.TOTAL</t>
  </si>
  <si>
    <t>FUEL_EMI.ktCO2.RO.PPA.PAPER.FINISHING.STEAM.SOLIDS</t>
  </si>
  <si>
    <t>FUEL_EMI.ktCO2.RO.PPA.PAPER.FINISHING.STEAM.RFG</t>
  </si>
  <si>
    <t>FUEL_EMI.ktCO2.RO.PPA.PAPER.FINISHING.STEAM.LPG</t>
  </si>
  <si>
    <t>FUEL_EMI.ktCO2.RO.PPA.PAPER.FINISHING.STEAM.DIESEL_LIQBIO</t>
  </si>
  <si>
    <t>FUEL_EMI.ktCO2.RO.PPA.PAPER.FINISHING.STEAM.RFO</t>
  </si>
  <si>
    <t>FUEL_EMI.ktCO2.RO.PPA.PAPER.FINISHING.STEAM.OTHER</t>
  </si>
  <si>
    <t>FUEL_EMI.ktCO2.RO.PPA.PAPER.FINISHING.STEAM.NG_BIOGAS</t>
  </si>
  <si>
    <t>FUEL_EMI.ktCO2.RO.PPA.PAPER.FINISHING.STEAM.DERIVED</t>
  </si>
  <si>
    <t>FUEL_EMI.ktCO2.RO.PPA.PAPER.FINISHING.STEAM.BIOMASS_WASTE</t>
  </si>
  <si>
    <t>FUEL_EMI.ktCO2.RO.PPA.PAPER.FINISHING.STEAM.STEAM_DISTR</t>
  </si>
  <si>
    <t>FUEL_EMI.ktCO2.RO.PPA.PAPER.FINISHING_ELEC.ELEC.ELEC</t>
  </si>
  <si>
    <t>FUEL_EMI.ktCO2.RO.PPA.PRINT.TOTAL.TOTAL.TOTAL</t>
  </si>
  <si>
    <t>FUEL_EMI.ktCO2.RO.PPA.PRINT.LIGHT.GENERIC.ELEC</t>
  </si>
  <si>
    <t>FUEL_EMI.ktCO2.RO.PPA.PRINT.AIRCOMP.GENERIC.ELEC</t>
  </si>
  <si>
    <t>FUEL_EMI.ktCO2.RO.PPA.PRINT.MOTOR.GENERIC.ELEC</t>
  </si>
  <si>
    <t>FUEL_EMI.ktCO2.RO.PPA.PRINT.FANS.GENERIC.ELEC</t>
  </si>
  <si>
    <t>FUEL_EMI.ktCO2.RO.PPA.PRINT.LOW_ENTH.TOTAL.TOTAL</t>
  </si>
  <si>
    <t>FUEL_EMI.ktCO2.RO.PPA.PRINT.LOW_ENTH.THERM.DIESEL_LIQBIO</t>
  </si>
  <si>
    <t>FUEL_EMI.ktCO2.RO.PPA.PRINT.LOW_ENTH.THERM.NG_BIOGAS</t>
  </si>
  <si>
    <t>FUEL_EMI.ktCO2.RO.PPA.PRINT.LOW_ENTH.THERM.SOLAR_GEO</t>
  </si>
  <si>
    <t>FUEL_EMI.ktCO2.RO.PPA.PRINT.LOW_ENTH.HP.AMBIENT</t>
  </si>
  <si>
    <t>FUEL_EMI.ktCO2.RO.PPA.PRINT.LOW_ENTH.THERM.ELEC</t>
  </si>
  <si>
    <t>FUEL_EMI.ktCO2.RO.PPA.PRINT.PRINTING.MECH.ELEC</t>
  </si>
  <si>
    <t>VA.Meuro2015.RO.FBT.FBT</t>
  </si>
  <si>
    <t>Physical output (index)</t>
  </si>
  <si>
    <t>OUTPUT.index.RO.FBT.FBT</t>
  </si>
  <si>
    <t>Installed capacity (production index)</t>
  </si>
  <si>
    <t>CAP.index.RO.FBT.FBT</t>
  </si>
  <si>
    <t>Capacity investment (production index)</t>
  </si>
  <si>
    <t>NEWCAP.index.RO.FBT.FBT</t>
  </si>
  <si>
    <t>Decommissioned capacity (production index)</t>
  </si>
  <si>
    <t>Idle capacity (production index)</t>
  </si>
  <si>
    <t>FEC.ktoe.RO.FBT.FBT.TOTAL.TOTAL.TOTAL</t>
  </si>
  <si>
    <t>FEC.ktoe.RO.FBT.FBT.TOTAL.TOTAL.SOLIDS</t>
  </si>
  <si>
    <t>FEC.ktoe.RO.FBT.FBT.TOTAL.TOTAL.RFG</t>
  </si>
  <si>
    <t>FEC.ktoe.RO.FBT.FBT.TOTAL.TOTAL.LPG</t>
  </si>
  <si>
    <t>FEC.ktoe.RO.FBT.FBT.TOTAL.TOTAL.DIESEL</t>
  </si>
  <si>
    <t>FEC.ktoe.RO.FBT.FBT.TOTAL.TOTAL.RFO</t>
  </si>
  <si>
    <t>FEC.ktoe.RO.FBT.FBT.TOTAL.TOTAL.OTHER</t>
  </si>
  <si>
    <t>FEC.ktoe.RO.FBT.FBT.TOTAL.TOTAL.NG</t>
  </si>
  <si>
    <t>FEC.ktoe.RO.FBT.FBT.TOTAL.TOTAL.DERIVED</t>
  </si>
  <si>
    <t>FEC.ktoe.RO.FBT.FBT.TOTAL.TOTAL.BIOMASS_WASTE</t>
  </si>
  <si>
    <t>FEC.ktoe.RO.FBT.FBT.TOTAL.TOTAL.BIOGAS</t>
  </si>
  <si>
    <t>FEC.ktoe.RO.FBT.FBT.TOTAL.TOTAL.LIQBIO</t>
  </si>
  <si>
    <t>FEC.ktoe.RO.FBT.FBT.TOTAL.TOTAL.SOLAR</t>
  </si>
  <si>
    <t>FEC.ktoe.RO.FBT.FBT.TOTAL.TOTAL.GEO</t>
  </si>
  <si>
    <t>FEC.ktoe.RO.FBT.FBT.TOTAL.TOTAL.AMBIENT</t>
  </si>
  <si>
    <t>FEC.ktoe.RO.FBT.FBT.TOTAL.TOTAL.STEAM_DISTR</t>
  </si>
  <si>
    <t>FEC.ktoe.RO.FBT.FBT.TOTAL.TOTAL.ELEC</t>
  </si>
  <si>
    <t>Energy intensity (toe / physical output index)</t>
  </si>
  <si>
    <t>Useful energy demand intensity (toe useful / physical output index)</t>
  </si>
  <si>
    <t>FEC.ktoe.RO.FBT.FBT.LIGHT.GENERIC.ELEC</t>
  </si>
  <si>
    <t>FEC.ktoe.RO.FBT.FBT.AIRCOMP.GENERIC.ELEC</t>
  </si>
  <si>
    <t>FEC.ktoe.RO.FBT.FBT.MOTOR.GENERIC.ELEC</t>
  </si>
  <si>
    <t>FEC.ktoe.RO.FBT.FBT.FANS.GENERIC.ELEC</t>
  </si>
  <si>
    <t>FEC.ktoe.RO.FBT.FBT.LOW_ENTH.TOTAL.TOTAL</t>
  </si>
  <si>
    <t>FEC.ktoe.RO.FBT.FBT.LOW_ENTH.THERM.DIESEL_LIQBIO</t>
  </si>
  <si>
    <t>FEC.ktoe.RO.FBT.FBT.LOW_ENTH.THERM.NG_BIOGAS</t>
  </si>
  <si>
    <t>FEC.ktoe.RO.FBT.FBT.LOW_ENTH.THERM.SOLAR_GEO</t>
  </si>
  <si>
    <t>FEC.ktoe.RO.FBT.FBT.LOW_ENTH.HP.AMBIENT</t>
  </si>
  <si>
    <t>FEC.ktoe.RO.FBT.FBT.LOW_ENTH.THERM.ELEC</t>
  </si>
  <si>
    <t>Food: Oven (direct heat)</t>
  </si>
  <si>
    <t>Food: Direct Heat - Thermal</t>
  </si>
  <si>
    <t>FEC.ktoe.RO.FBT.FBT.OVEN.THERM.TOTAL</t>
  </si>
  <si>
    <t>FEC.ktoe.RO.FBT.FBT.OVEN.THERM.SOLIDS</t>
  </si>
  <si>
    <t>FEC.ktoe.RO.FBT.FBT.OVEN.THERM.LPG</t>
  </si>
  <si>
    <t>FEC.ktoe.RO.FBT.FBT.OVEN.THERM.DIESEL_LIQBIO</t>
  </si>
  <si>
    <t>FEC.ktoe.RO.FBT.FBT.OVEN.THERM.RFO</t>
  </si>
  <si>
    <t>FEC.ktoe.RO.FBT.FBT.OVEN.THERM.NG_BIOGAS</t>
  </si>
  <si>
    <t>Food: Direct Heat - Electric</t>
  </si>
  <si>
    <t>FEC.ktoe.RO.FBT.FBT.OVEN.ELEC.ELEC</t>
  </si>
  <si>
    <t>Food: Direct Heat - Microwave</t>
  </si>
  <si>
    <t>FEC.ktoe.RO.FBT.FBT.OVEN_MICROW.MICROW.ELEC</t>
  </si>
  <si>
    <t>Food: Specific process heat</t>
  </si>
  <si>
    <t>Food: Process Heat - Thermal</t>
  </si>
  <si>
    <t>FEC.ktoe.RO.FBT.FBT.PROC_HEAT.THERM.TOTAL</t>
  </si>
  <si>
    <t>FEC.ktoe.RO.FBT.FBT.PROC_HEAT.THERM.SOLIDS</t>
  </si>
  <si>
    <t>FEC.ktoe.RO.FBT.FBT.PROC_HEAT.THERM.LPG</t>
  </si>
  <si>
    <t>FEC.ktoe.RO.FBT.FBT.PROC_HEAT.THERM.DIESEL_LIQBIO</t>
  </si>
  <si>
    <t>FEC.ktoe.RO.FBT.FBT.PROC_HEAT.THERM.RFO</t>
  </si>
  <si>
    <t>FEC.ktoe.RO.FBT.FBT.PROC_HEAT.THERM.NG_BIOGAS</t>
  </si>
  <si>
    <t>Food: Process Heat - Electric</t>
  </si>
  <si>
    <t>FEC.ktoe.RO.FBT.FBT.PROC_HEAT.ELEC.ELEC</t>
  </si>
  <si>
    <t>Food: Process Heat - Microwave</t>
  </si>
  <si>
    <t>FEC.ktoe.RO.FBT.FBT.PROC_HEAT_MICROW.MICROW.ELEC</t>
  </si>
  <si>
    <t>Food: Steam processing</t>
  </si>
  <si>
    <t>FEC.ktoe.RO.FBT.FBT.PROCESSING.TOTAL.TOTAL</t>
  </si>
  <si>
    <t>FEC.ktoe.RO.FBT.FBT.PROCESSING.STEAM.SOLIDS</t>
  </si>
  <si>
    <t>FEC.ktoe.RO.FBT.FBT.PROCESSING.STEAM.RFG</t>
  </si>
  <si>
    <t>FEC.ktoe.RO.FBT.FBT.PROCESSING.STEAM.LPG</t>
  </si>
  <si>
    <t>FEC.ktoe.RO.FBT.FBT.PROCESSING.STEAM.DIESEL_LIQBIO</t>
  </si>
  <si>
    <t>FEC.ktoe.RO.FBT.FBT.PROCESSING.STEAM.RFO</t>
  </si>
  <si>
    <t>FEC.ktoe.RO.FBT.FBT.PROCESSING.STEAM.OTHER</t>
  </si>
  <si>
    <t>FEC.ktoe.RO.FBT.FBT.PROCESSING.STEAM.NG_BIOGAS</t>
  </si>
  <si>
    <t>FEC.ktoe.RO.FBT.FBT.PROCESSING.STEAM.DERIVED</t>
  </si>
  <si>
    <t>FEC.ktoe.RO.FBT.FBT.PROCESSING.STEAM.BIOMASS_WASTE</t>
  </si>
  <si>
    <t>FEC.ktoe.RO.FBT.FBT.PROCESSING.STEAM.STEAM_DISTR</t>
  </si>
  <si>
    <t>Food: Drying</t>
  </si>
  <si>
    <t>Food: Thermal drying</t>
  </si>
  <si>
    <t>FEC.ktoe.RO.FBT.FBT.DRYING.TOTAL.TOTAL</t>
  </si>
  <si>
    <t>FEC.ktoe.RO.FBT.FBT.DRYING.THERM.SOLIDS</t>
  </si>
  <si>
    <t>FEC.ktoe.RO.FBT.FBT.DRYING.THERM.LPG</t>
  </si>
  <si>
    <t>FEC.ktoe.RO.FBT.FBT.DRYING.THERM.DIESEL_LIQBIO</t>
  </si>
  <si>
    <t>FEC.ktoe.RO.FBT.FBT.DRYING.THERM.RFO</t>
  </si>
  <si>
    <t>FEC.ktoe.RO.FBT.FBT.DRYING.THERM.NG_BIOGAS</t>
  </si>
  <si>
    <t>Food: Steam drying</t>
  </si>
  <si>
    <t>FEC.ktoe.RO.FBT.FBT.DRYING_STEAM.TOTAL.TOTAL</t>
  </si>
  <si>
    <t>FEC.ktoe.RO.FBT.FBT.DRYING_STEAM.STEAM.SOLIDS</t>
  </si>
  <si>
    <t>FEC.ktoe.RO.FBT.FBT.DRYING_STEAM.STEAM.RFG</t>
  </si>
  <si>
    <t>FEC.ktoe.RO.FBT.FBT.DRYING_STEAM.STEAM.LPG</t>
  </si>
  <si>
    <t>FEC.ktoe.RO.FBT.FBT.DRYING_STEAM.STEAM.DIESEL_LIQBIO</t>
  </si>
  <si>
    <t>FEC.ktoe.RO.FBT.FBT.DRYING_STEAM.STEAM.RFO</t>
  </si>
  <si>
    <t>FEC.ktoe.RO.FBT.FBT.DRYING_STEAM.STEAM.OTHER</t>
  </si>
  <si>
    <t>FEC.ktoe.RO.FBT.FBT.DRYING_STEAM.STEAM.NG_BIOGAS</t>
  </si>
  <si>
    <t>FEC.ktoe.RO.FBT.FBT.DRYING_STEAM.STEAM.DERIVED</t>
  </si>
  <si>
    <t>FEC.ktoe.RO.FBT.FBT.DRYING_STEAM.STEAM.BIOMASS_WASTE</t>
  </si>
  <si>
    <t>FEC.ktoe.RO.FBT.FBT.DRYING_STEAM.STEAM.STEAM_DISTR</t>
  </si>
  <si>
    <t>Food: Electric drying</t>
  </si>
  <si>
    <t>FEC.ktoe.RO.FBT.FBT.DRYING_ELEC.ELEC.ELEC</t>
  </si>
  <si>
    <t>Food: Freeze drying</t>
  </si>
  <si>
    <t>FEC.ktoe.RO.FBT.FBT.DRYING_FREEZE.FREEZE_DRY.ELEC</t>
  </si>
  <si>
    <t>Food: Microwave drying</t>
  </si>
  <si>
    <t>FEC.ktoe.RO.FBT.FBT.DRYING_MICROW.MICROW.ELEC</t>
  </si>
  <si>
    <t>Food: Process cooling and refrigeration</t>
  </si>
  <si>
    <t>Food: Thermal cooling</t>
  </si>
  <si>
    <t>FEC.ktoe.RO.FBT.FBT.PROC_COOL_THERM.THERM.NG_BIOGAS</t>
  </si>
  <si>
    <t>Food: Steam cooling</t>
  </si>
  <si>
    <t>FEC.ktoe.RO.FBT.FBT.PROC_COOL.TOTAL.TOTAL</t>
  </si>
  <si>
    <t>FEC.ktoe.RO.FBT.FBT.PROC_COOL.STEAM.SOLIDS</t>
  </si>
  <si>
    <t>FEC.ktoe.RO.FBT.FBT.PROC_COOL.STEAM.RFG</t>
  </si>
  <si>
    <t>FEC.ktoe.RO.FBT.FBT.PROC_COOL.STEAM.LPG</t>
  </si>
  <si>
    <t>FEC.ktoe.RO.FBT.FBT.PROC_COOL.STEAM.DIESEL_LIQBIO</t>
  </si>
  <si>
    <t>FEC.ktoe.RO.FBT.FBT.PROC_COOL.STEAM.RFO</t>
  </si>
  <si>
    <t>FEC.ktoe.RO.FBT.FBT.PROC_COOL.STEAM.OTHER</t>
  </si>
  <si>
    <t>FEC.ktoe.RO.FBT.FBT.PROC_COOL.STEAM.NG_BIOGAS</t>
  </si>
  <si>
    <t>FEC.ktoe.RO.FBT.FBT.PROC_COOL.STEAM.DERIVED</t>
  </si>
  <si>
    <t>FEC.ktoe.RO.FBT.FBT.PROC_COOL.STEAM.BIOMASS_WASTE</t>
  </si>
  <si>
    <t>FEC.ktoe.RO.FBT.FBT.PROC_COOL.STEAM.STEAM_DISTR</t>
  </si>
  <si>
    <t>Food: Electric cooling</t>
  </si>
  <si>
    <t>FEC.ktoe.RO.FBT.FBT.PROC_COOL_ELEC.ELEC.ELEC</t>
  </si>
  <si>
    <t>Food: Electric machinery</t>
  </si>
  <si>
    <t>FEC.ktoe.RO.FBT.FBT.GENERIC.MECH.ELEC</t>
  </si>
  <si>
    <t>UED.ktoe.RO.FBT.FBT.TOTAL.TOTAL.TOTAL</t>
  </si>
  <si>
    <t>UED.ktoe.RO.FBT.FBT.LIGHT.GENERIC.ELEC</t>
  </si>
  <si>
    <t>UED.ktoe.RO.FBT.FBT.AIRCOMP.GENERIC.ELEC</t>
  </si>
  <si>
    <t>UED.ktoe.RO.FBT.FBT.MOTOR.GENERIC.ELEC</t>
  </si>
  <si>
    <t>UED.ktoe.RO.FBT.FBT.FANS.GENERIC.ELEC</t>
  </si>
  <si>
    <t>UED.ktoe.RO.FBT.FBT.LOW_ENTH.TOTAL.TOTAL</t>
  </si>
  <si>
    <t>UED.ktoe.RO.FBT.FBT.LOW_ENTH.THERM.DIESEL_LIQBIO</t>
  </si>
  <si>
    <t>UED.ktoe.RO.FBT.FBT.LOW_ENTH.THERM.NG_BIOGAS</t>
  </si>
  <si>
    <t>UED.ktoe.RO.FBT.FBT.LOW_ENTH.THERM.SOLAR_GEO</t>
  </si>
  <si>
    <t>UED.ktoe.RO.FBT.FBT.LOW_ENTH.HP.AMBIENT</t>
  </si>
  <si>
    <t>UED.ktoe.RO.FBT.FBT.LOW_ENTH.THERM.ELEC</t>
  </si>
  <si>
    <t>UED.ktoe.RO.FBT.FBT.OVEN.THERM.TOTAL</t>
  </si>
  <si>
    <t>UED.ktoe.RO.FBT.FBT.OVEN.THERM.SOLIDS</t>
  </si>
  <si>
    <t>UED.ktoe.RO.FBT.FBT.OVEN.THERM.LPG</t>
  </si>
  <si>
    <t>UED.ktoe.RO.FBT.FBT.OVEN.THERM.DIESEL_LIQBIO</t>
  </si>
  <si>
    <t>UED.ktoe.RO.FBT.FBT.OVEN.THERM.RFO</t>
  </si>
  <si>
    <t>UED.ktoe.RO.FBT.FBT.OVEN.THERM.NG_BIOGAS</t>
  </si>
  <si>
    <t>UED.ktoe.RO.FBT.FBT.OVEN.ELEC.ELEC</t>
  </si>
  <si>
    <t>UED.ktoe.RO.FBT.FBT.OVEN_MICROW.MICROW.ELEC</t>
  </si>
  <si>
    <t>UED.ktoe.RO.FBT.FBT.PROC_HEAT.THERM.TOTAL</t>
  </si>
  <si>
    <t>UED.ktoe.RO.FBT.FBT.PROC_HEAT.THERM.SOLIDS</t>
  </si>
  <si>
    <t>UED.ktoe.RO.FBT.FBT.PROC_HEAT.THERM.LPG</t>
  </si>
  <si>
    <t>UED.ktoe.RO.FBT.FBT.PROC_HEAT.THERM.DIESEL_LIQBIO</t>
  </si>
  <si>
    <t>UED.ktoe.RO.FBT.FBT.PROC_HEAT.THERM.RFO</t>
  </si>
  <si>
    <t>UED.ktoe.RO.FBT.FBT.PROC_HEAT.THERM.NG_BIOGAS</t>
  </si>
  <si>
    <t>UED.ktoe.RO.FBT.FBT.PROC_HEAT.ELEC.ELEC</t>
  </si>
  <si>
    <t>UED.ktoe.RO.FBT.FBT.PROC_HEAT_MICROW.MICROW.ELEC</t>
  </si>
  <si>
    <t>UED.ktoe.RO.FBT.FBT.PROCESSING.TOTAL.TOTAL</t>
  </si>
  <si>
    <t>UED.ktoe.RO.FBT.FBT.PROCESSING.STEAM.SOLIDS</t>
  </si>
  <si>
    <t>UED.ktoe.RO.FBT.FBT.PROCESSING.STEAM.RFG</t>
  </si>
  <si>
    <t>UED.ktoe.RO.FBT.FBT.PROCESSING.STEAM.LPG</t>
  </si>
  <si>
    <t>UED.ktoe.RO.FBT.FBT.PROCESSING.STEAM.DIESEL_LIQBIO</t>
  </si>
  <si>
    <t>UED.ktoe.RO.FBT.FBT.PROCESSING.STEAM.RFO</t>
  </si>
  <si>
    <t>UED.ktoe.RO.FBT.FBT.PROCESSING.STEAM.OTHER</t>
  </si>
  <si>
    <t>UED.ktoe.RO.FBT.FBT.PROCESSING.STEAM.NG_BIOGAS</t>
  </si>
  <si>
    <t>UED.ktoe.RO.FBT.FBT.PROCESSING.STEAM.DERIVED</t>
  </si>
  <si>
    <t>UED.ktoe.RO.FBT.FBT.PROCESSING.STEAM.BIOMASS_WASTE</t>
  </si>
  <si>
    <t>UED.ktoe.RO.FBT.FBT.PROCESSING.STEAM.STEAM_DISTR</t>
  </si>
  <si>
    <t>UED.ktoe.RO.FBT.FBT.DRYING.TOTAL.TOTAL</t>
  </si>
  <si>
    <t>UED.ktoe.RO.FBT.FBT.DRYING.THERM.SOLIDS</t>
  </si>
  <si>
    <t>UED.ktoe.RO.FBT.FBT.DRYING.THERM.LPG</t>
  </si>
  <si>
    <t>UED.ktoe.RO.FBT.FBT.DRYING.THERM.DIESEL_LIQBIO</t>
  </si>
  <si>
    <t>UED.ktoe.RO.FBT.FBT.DRYING.THERM.RFO</t>
  </si>
  <si>
    <t>UED.ktoe.RO.FBT.FBT.DRYING.THERM.NG_BIOGAS</t>
  </si>
  <si>
    <t>UED.ktoe.RO.FBT.FBT.DRYING_STEAM.TOTAL.TOTAL</t>
  </si>
  <si>
    <t>UED.ktoe.RO.FBT.FBT.DRYING_STEAM.STEAM.SOLIDS</t>
  </si>
  <si>
    <t>UED.ktoe.RO.FBT.FBT.DRYING_STEAM.STEAM.RFG</t>
  </si>
  <si>
    <t>UED.ktoe.RO.FBT.FBT.DRYING_STEAM.STEAM.LPG</t>
  </si>
  <si>
    <t>UED.ktoe.RO.FBT.FBT.DRYING_STEAM.STEAM.DIESEL_LIQBIO</t>
  </si>
  <si>
    <t>UED.ktoe.RO.FBT.FBT.DRYING_STEAM.STEAM.RFO</t>
  </si>
  <si>
    <t>UED.ktoe.RO.FBT.FBT.DRYING_STEAM.STEAM.OTHER</t>
  </si>
  <si>
    <t>UED.ktoe.RO.FBT.FBT.DRYING_STEAM.STEAM.NG_BIOGAS</t>
  </si>
  <si>
    <t>UED.ktoe.RO.FBT.FBT.DRYING_STEAM.STEAM.DERIVED</t>
  </si>
  <si>
    <t>UED.ktoe.RO.FBT.FBT.DRYING_STEAM.STEAM.BIOMASS_WASTE</t>
  </si>
  <si>
    <t>UED.ktoe.RO.FBT.FBT.DRYING_STEAM.STEAM.STEAM_DISTR</t>
  </si>
  <si>
    <t>UED.ktoe.RO.FBT.FBT.DRYING_ELEC.ELEC.ELEC</t>
  </si>
  <si>
    <t>UED.ktoe.RO.FBT.FBT.DRYING_FREEZE.FREEZE_DRY.ELEC</t>
  </si>
  <si>
    <t>UED.ktoe.RO.FBT.FBT.DRYING_MICROW.MICROW.ELEC</t>
  </si>
  <si>
    <t>UED.ktoe.RO.FBT.FBT.PROC_COOL_THERM.THERM.NG_BIOGAS</t>
  </si>
  <si>
    <t>UED.ktoe.RO.FBT.FBT.PROC_COOL.TOTAL.TOTAL</t>
  </si>
  <si>
    <t>UED.ktoe.RO.FBT.FBT.PROC_COOL.STEAM.SOLIDS</t>
  </si>
  <si>
    <t>UED.ktoe.RO.FBT.FBT.PROC_COOL.STEAM.RFG</t>
  </si>
  <si>
    <t>UED.ktoe.RO.FBT.FBT.PROC_COOL.STEAM.LPG</t>
  </si>
  <si>
    <t>UED.ktoe.RO.FBT.FBT.PROC_COOL.STEAM.DIESEL_LIQBIO</t>
  </si>
  <si>
    <t>UED.ktoe.RO.FBT.FBT.PROC_COOL.STEAM.RFO</t>
  </si>
  <si>
    <t>UED.ktoe.RO.FBT.FBT.PROC_COOL.STEAM.OTHER</t>
  </si>
  <si>
    <t>UED.ktoe.RO.FBT.FBT.PROC_COOL.STEAM.NG_BIOGAS</t>
  </si>
  <si>
    <t>UED.ktoe.RO.FBT.FBT.PROC_COOL.STEAM.DERIVED</t>
  </si>
  <si>
    <t>UED.ktoe.RO.FBT.FBT.PROC_COOL.STEAM.BIOMASS_WASTE</t>
  </si>
  <si>
    <t>UED.ktoe.RO.FBT.FBT.PROC_COOL.STEAM.STEAM_DISTR</t>
  </si>
  <si>
    <t>UED.ktoe.RO.FBT.FBT.PROC_COOL_ELEC.ELEC.ELEC</t>
  </si>
  <si>
    <t>UED.ktoe.RO.FBT.FBT.GENERIC.MECH.ELEC</t>
  </si>
  <si>
    <t>FUEL_EMI.ktCO2.RO.FBT.FBT.TOTAL.TOTAL.TOTAL</t>
  </si>
  <si>
    <t>FUEL_EMI.ktCO2.RO.FBT.FBT.LIGHT.GENERIC.ELEC</t>
  </si>
  <si>
    <t>FUEL_EMI.ktCO2.RO.FBT.FBT.AIRCOMP.GENERIC.ELEC</t>
  </si>
  <si>
    <t>FUEL_EMI.ktCO2.RO.FBT.FBT.MOTOR.GENERIC.ELEC</t>
  </si>
  <si>
    <t>FUEL_EMI.ktCO2.RO.FBT.FBT.FANS.GENERIC.ELEC</t>
  </si>
  <si>
    <t>FUEL_EMI.ktCO2.RO.FBT.FBT.LOW_ENTH.TOTAL.TOTAL</t>
  </si>
  <si>
    <t>FUEL_EMI.ktCO2.RO.FBT.FBT.LOW_ENTH.THERM.DIESEL_LIQBIO</t>
  </si>
  <si>
    <t>FUEL_EMI.ktCO2.RO.FBT.FBT.LOW_ENTH.THERM.NG_BIOGAS</t>
  </si>
  <si>
    <t>FUEL_EMI.ktCO2.RO.FBT.FBT.LOW_ENTH.THERM.SOLAR_GEO</t>
  </si>
  <si>
    <t>FUEL_EMI.ktCO2.RO.FBT.FBT.LOW_ENTH.HP.AMBIENT</t>
  </si>
  <si>
    <t>FUEL_EMI.ktCO2.RO.FBT.FBT.LOW_ENTH.THERM.ELEC</t>
  </si>
  <si>
    <t>FUEL_EMI.ktCO2.RO.FBT.FBT.OVEN.THERM.TOTAL</t>
  </si>
  <si>
    <t>FUEL_EMI.ktCO2.RO.FBT.FBT.OVEN.THERM.SOLIDS</t>
  </si>
  <si>
    <t>FUEL_EMI.ktCO2.RO.FBT.FBT.OVEN.THERM.LPG</t>
  </si>
  <si>
    <t>FUEL_EMI.ktCO2.RO.FBT.FBT.OVEN.THERM.DIESEL_LIQBIO</t>
  </si>
  <si>
    <t>FUEL_EMI.ktCO2.RO.FBT.FBT.OVEN.THERM.RFO</t>
  </si>
  <si>
    <t>FUEL_EMI.ktCO2.RO.FBT.FBT.OVEN.THERM.NG_BIOGAS</t>
  </si>
  <si>
    <t>FUEL_EMI.ktCO2.RO.FBT.FBT.OVEN.ELEC.ELEC</t>
  </si>
  <si>
    <t>FUEL_EMI.ktCO2.RO.FBT.FBT.OVEN_MICROW.MICROW.ELEC</t>
  </si>
  <si>
    <t>FUEL_EMI.ktCO2.RO.FBT.FBT.PROC_HEAT.THERM.TOTAL</t>
  </si>
  <si>
    <t>FUEL_EMI.ktCO2.RO.FBT.FBT.PROC_HEAT.THERM.SOLIDS</t>
  </si>
  <si>
    <t>FUEL_EMI.ktCO2.RO.FBT.FBT.PROC_HEAT.THERM.LPG</t>
  </si>
  <si>
    <t>FUEL_EMI.ktCO2.RO.FBT.FBT.PROC_HEAT.THERM.DIESEL_LIQBIO</t>
  </si>
  <si>
    <t>FUEL_EMI.ktCO2.RO.FBT.FBT.PROC_HEAT.THERM.RFO</t>
  </si>
  <si>
    <t>FUEL_EMI.ktCO2.RO.FBT.FBT.PROC_HEAT.THERM.NG_BIOGAS</t>
  </si>
  <si>
    <t>FUEL_EMI.ktCO2.RO.FBT.FBT.PROC_HEAT.ELEC.ELEC</t>
  </si>
  <si>
    <t>FUEL_EMI.ktCO2.RO.FBT.FBT.PROC_HEAT_MICROW.MICROW.ELEC</t>
  </si>
  <si>
    <t>FUEL_EMI.ktCO2.RO.FBT.FBT.PROCESSING.TOTAL.TOTAL</t>
  </si>
  <si>
    <t>FUEL_EMI.ktCO2.RO.FBT.FBT.PROCESSING.STEAM.SOLIDS</t>
  </si>
  <si>
    <t>FUEL_EMI.ktCO2.RO.FBT.FBT.PROCESSING.STEAM.RFG</t>
  </si>
  <si>
    <t>FUEL_EMI.ktCO2.RO.FBT.FBT.PROCESSING.STEAM.LPG</t>
  </si>
  <si>
    <t>FUEL_EMI.ktCO2.RO.FBT.FBT.PROCESSING.STEAM.DIESEL_LIQBIO</t>
  </si>
  <si>
    <t>FUEL_EMI.ktCO2.RO.FBT.FBT.PROCESSING.STEAM.RFO</t>
  </si>
  <si>
    <t>FUEL_EMI.ktCO2.RO.FBT.FBT.PROCESSING.STEAM.OTHER</t>
  </si>
  <si>
    <t>FUEL_EMI.ktCO2.RO.FBT.FBT.PROCESSING.STEAM.NG_BIOGAS</t>
  </si>
  <si>
    <t>FUEL_EMI.ktCO2.RO.FBT.FBT.PROCESSING.STEAM.DERIVED</t>
  </si>
  <si>
    <t>FUEL_EMI.ktCO2.RO.FBT.FBT.PROCESSING.STEAM.BIOMASS_WASTE</t>
  </si>
  <si>
    <t>FUEL_EMI.ktCO2.RO.FBT.FBT.PROCESSING.STEAM.STEAM_DISTR</t>
  </si>
  <si>
    <t>FUEL_EMI.ktCO2.RO.FBT.FBT.DRYING.TOTAL.TOTAL</t>
  </si>
  <si>
    <t>FUEL_EMI.ktCO2.RO.FBT.FBT.DRYING.THERM.SOLIDS</t>
  </si>
  <si>
    <t>FUEL_EMI.ktCO2.RO.FBT.FBT.DRYING.THERM.LPG</t>
  </si>
  <si>
    <t>FUEL_EMI.ktCO2.RO.FBT.FBT.DRYING.THERM.DIESEL_LIQBIO</t>
  </si>
  <si>
    <t>FUEL_EMI.ktCO2.RO.FBT.FBT.DRYING.THERM.RFO</t>
  </si>
  <si>
    <t>FUEL_EMI.ktCO2.RO.FBT.FBT.DRYING.THERM.NG_BIOGAS</t>
  </si>
  <si>
    <t>FUEL_EMI.ktCO2.RO.FBT.FBT.DRYING_STEAM.TOTAL.TOTAL</t>
  </si>
  <si>
    <t>FUEL_EMI.ktCO2.RO.FBT.FBT.DRYING_STEAM.STEAM.SOLIDS</t>
  </si>
  <si>
    <t>FUEL_EMI.ktCO2.RO.FBT.FBT.DRYING_STEAM.STEAM.RFG</t>
  </si>
  <si>
    <t>FUEL_EMI.ktCO2.RO.FBT.FBT.DRYING_STEAM.STEAM.LPG</t>
  </si>
  <si>
    <t>FUEL_EMI.ktCO2.RO.FBT.FBT.DRYING_STEAM.STEAM.DIESEL_LIQBIO</t>
  </si>
  <si>
    <t>FUEL_EMI.ktCO2.RO.FBT.FBT.DRYING_STEAM.STEAM.RFO</t>
  </si>
  <si>
    <t>FUEL_EMI.ktCO2.RO.FBT.FBT.DRYING_STEAM.STEAM.OTHER</t>
  </si>
  <si>
    <t>FUEL_EMI.ktCO2.RO.FBT.FBT.DRYING_STEAM.STEAM.NG_BIOGAS</t>
  </si>
  <si>
    <t>FUEL_EMI.ktCO2.RO.FBT.FBT.DRYING_STEAM.STEAM.DERIVED</t>
  </si>
  <si>
    <t>FUEL_EMI.ktCO2.RO.FBT.FBT.DRYING_STEAM.STEAM.BIOMASS_WASTE</t>
  </si>
  <si>
    <t>FUEL_EMI.ktCO2.RO.FBT.FBT.DRYING_STEAM.STEAM.STEAM_DISTR</t>
  </si>
  <si>
    <t>FUEL_EMI.ktCO2.RO.FBT.FBT.DRYING_ELEC.ELEC.ELEC</t>
  </si>
  <si>
    <t>FUEL_EMI.ktCO2.RO.FBT.FBT.DRYING_FREEZE.FREEZE_DRY.ELEC</t>
  </si>
  <si>
    <t>FUEL_EMI.ktCO2.RO.FBT.FBT.DRYING_MICROW.MICROW.ELEC</t>
  </si>
  <si>
    <t>FUEL_EMI.ktCO2.RO.FBT.FBT.PROC_COOL_THERM.THERM.NG_BIOGAS</t>
  </si>
  <si>
    <t>FUEL_EMI.ktCO2.RO.FBT.FBT.PROC_COOL.TOTAL.TOTAL</t>
  </si>
  <si>
    <t>FUEL_EMI.ktCO2.RO.FBT.FBT.PROC_COOL.STEAM.SOLIDS</t>
  </si>
  <si>
    <t>FUEL_EMI.ktCO2.RO.FBT.FBT.PROC_COOL.STEAM.RFG</t>
  </si>
  <si>
    <t>FUEL_EMI.ktCO2.RO.FBT.FBT.PROC_COOL.STEAM.LPG</t>
  </si>
  <si>
    <t>FUEL_EMI.ktCO2.RO.FBT.FBT.PROC_COOL.STEAM.DIESEL_LIQBIO</t>
  </si>
  <si>
    <t>FUEL_EMI.ktCO2.RO.FBT.FBT.PROC_COOL.STEAM.RFO</t>
  </si>
  <si>
    <t>FUEL_EMI.ktCO2.RO.FBT.FBT.PROC_COOL.STEAM.OTHER</t>
  </si>
  <si>
    <t>FUEL_EMI.ktCO2.RO.FBT.FBT.PROC_COOL.STEAM.NG_BIOGAS</t>
  </si>
  <si>
    <t>FUEL_EMI.ktCO2.RO.FBT.FBT.PROC_COOL.STEAM.DERIVED</t>
  </si>
  <si>
    <t>FUEL_EMI.ktCO2.RO.FBT.FBT.PROC_COOL.STEAM.BIOMASS_WASTE</t>
  </si>
  <si>
    <t>FUEL_EMI.ktCO2.RO.FBT.FBT.PROC_COOL.STEAM.STEAM_DISTR</t>
  </si>
  <si>
    <t>FUEL_EMI.ktCO2.RO.FBT.FBT.PROC_COOL_ELEC.ELEC.ELEC</t>
  </si>
  <si>
    <t>FUEL_EMI.ktCO2.RO.FBT.FBT.GENERIC.MECH.ELEC</t>
  </si>
  <si>
    <t>VA.Meuro2015.RO.TRE.TRE</t>
  </si>
  <si>
    <t>OUTPUT.index.RO.TRE.TRE</t>
  </si>
  <si>
    <t>CAP.index.RO.TRE.TRE</t>
  </si>
  <si>
    <t>NEWCAP.index.RO.TRE.TRE</t>
  </si>
  <si>
    <t>FEC.ktoe.RO.TRE.TRE.TOTAL.TOTAL.TOTAL</t>
  </si>
  <si>
    <t>FEC.ktoe.RO.TRE.TRE.TOTAL.TOTAL.SOLIDS</t>
  </si>
  <si>
    <t>FEC.ktoe.RO.TRE.TRE.TOTAL.TOTAL.RFG</t>
  </si>
  <si>
    <t>FEC.ktoe.RO.TRE.TRE.TOTAL.TOTAL.LPG</t>
  </si>
  <si>
    <t>FEC.ktoe.RO.TRE.TRE.TOTAL.TOTAL.DIESEL</t>
  </si>
  <si>
    <t>FEC.ktoe.RO.TRE.TRE.TOTAL.TOTAL.RFO</t>
  </si>
  <si>
    <t>FEC.ktoe.RO.TRE.TRE.TOTAL.TOTAL.OTHER</t>
  </si>
  <si>
    <t>FEC.ktoe.RO.TRE.TRE.TOTAL.TOTAL.NG</t>
  </si>
  <si>
    <t>FEC.ktoe.RO.TRE.TRE.TOTAL.TOTAL.DERIVED</t>
  </si>
  <si>
    <t>FEC.ktoe.RO.TRE.TRE.TOTAL.TOTAL.BIOMASS_WASTE</t>
  </si>
  <si>
    <t>FEC.ktoe.RO.TRE.TRE.TOTAL.TOTAL.BIOGAS</t>
  </si>
  <si>
    <t>FEC.ktoe.RO.TRE.TRE.TOTAL.TOTAL.LIQBIO</t>
  </si>
  <si>
    <t>FEC.ktoe.RO.TRE.TRE.TOTAL.TOTAL.SOLAR</t>
  </si>
  <si>
    <t>FEC.ktoe.RO.TRE.TRE.TOTAL.TOTAL.GEO</t>
  </si>
  <si>
    <t>FEC.ktoe.RO.TRE.TRE.TOTAL.TOTAL.AMBIENT</t>
  </si>
  <si>
    <t>FEC.ktoe.RO.TRE.TRE.TOTAL.TOTAL.STEAM_DISTR</t>
  </si>
  <si>
    <t>FEC.ktoe.RO.TRE.TRE.TOTAL.TOTAL.ELEC</t>
  </si>
  <si>
    <t>FEC.ktoe.RO.TRE.TRE.LIGHT.GENERIC.ELEC</t>
  </si>
  <si>
    <t>FEC.ktoe.RO.TRE.TRE.AIRCOMP.GENERIC.ELEC</t>
  </si>
  <si>
    <t>FEC.ktoe.RO.TRE.TRE.MOTOR.GENERIC.ELEC</t>
  </si>
  <si>
    <t>FEC.ktoe.RO.TRE.TRE.FANS.GENERIC.ELEC</t>
  </si>
  <si>
    <t>FEC.ktoe.RO.TRE.TRE.LOW_ENTH.TOTAL.TOTAL</t>
  </si>
  <si>
    <t>FEC.ktoe.RO.TRE.TRE.LOW_ENTH.THERM.DIESEL_LIQBIO</t>
  </si>
  <si>
    <t>FEC.ktoe.RO.TRE.TRE.LOW_ENTH.THERM.NG_BIOGAS</t>
  </si>
  <si>
    <t>FEC.ktoe.RO.TRE.TRE.LOW_ENTH.THERM.SOLAR_GEO</t>
  </si>
  <si>
    <t>FEC.ktoe.RO.TRE.TRE.LOW_ENTH.HP.AMBIENT</t>
  </si>
  <si>
    <t>FEC.ktoe.RO.TRE.TRE.LOW_ENTH.THERM.ELEC</t>
  </si>
  <si>
    <t>Trans. Eq.: Foundries</t>
  </si>
  <si>
    <t>Trans. Eq.: Thermal Foundries</t>
  </si>
  <si>
    <t>FEC.ktoe.RO.TRE.TRE.FOUNDRY.THERM.TOTAL</t>
  </si>
  <si>
    <t>FEC.ktoe.RO.TRE.TRE.FOUNDRY.THERM.SOLIDS</t>
  </si>
  <si>
    <t>FEC.ktoe.RO.TRE.TRE.FOUNDRY.THERM.LPG</t>
  </si>
  <si>
    <t>FEC.ktoe.RO.TRE.TRE.FOUNDRY.THERM.DIESEL_LIQBIO</t>
  </si>
  <si>
    <t>FEC.ktoe.RO.TRE.TRE.FOUNDRY.THERM.RFO</t>
  </si>
  <si>
    <t>FEC.ktoe.RO.TRE.TRE.FOUNDRY.THERM.NG_BIOGAS</t>
  </si>
  <si>
    <t>Trans. Eq.: Electric Foundries</t>
  </si>
  <si>
    <t>FEC.ktoe.RO.TRE.TRE.FOUNDRY.ELEC.ELEC</t>
  </si>
  <si>
    <t>Trans. Eq.: Connection techniques</t>
  </si>
  <si>
    <t>Trans. Eq.: Thermal connection</t>
  </si>
  <si>
    <t>FEC.ktoe.RO.TRE.TRE.CONNECTION_THERM.THERM.NG_BIOGAS</t>
  </si>
  <si>
    <t>Trans. Eq.: Electric connection</t>
  </si>
  <si>
    <t>FEC.ktoe.RO.TRE.TRE.CONNECTION_ELEC.ELEC.ELEC</t>
  </si>
  <si>
    <t>Trans. Eq.: Heat treatment</t>
  </si>
  <si>
    <t>Trans. Eq.: Heat treatment - Thermal</t>
  </si>
  <si>
    <t>FEC.ktoe.RO.TRE.TRE.HEAT_TREAT.THERM.TOTAL</t>
  </si>
  <si>
    <t>FEC.ktoe.RO.TRE.TRE.HEAT_TREAT.THERM.SOLIDS</t>
  </si>
  <si>
    <t>FEC.ktoe.RO.TRE.TRE.HEAT_TREAT.THERM.LPG</t>
  </si>
  <si>
    <t>FEC.ktoe.RO.TRE.TRE.HEAT_TREAT.THERM.DIESEL_LIQBIO</t>
  </si>
  <si>
    <t>FEC.ktoe.RO.TRE.TRE.HEAT_TREAT.THERM.RFO</t>
  </si>
  <si>
    <t>FEC.ktoe.RO.TRE.TRE.HEAT_TREAT.THERM.NG_BIOGAS</t>
  </si>
  <si>
    <t>Trans. Eq.: Heat treatment - Electric</t>
  </si>
  <si>
    <t>FEC.ktoe.RO.TRE.TRE.HEAT_TREAT.ELEC.ELEC</t>
  </si>
  <si>
    <t>Trans. Eq.: Steam processing</t>
  </si>
  <si>
    <t>FEC.ktoe.RO.TRE.TRE.PROCESSING.TOTAL.TOTAL</t>
  </si>
  <si>
    <t>FEC.ktoe.RO.TRE.TRE.PROCESSING.STEAM.SOLIDS</t>
  </si>
  <si>
    <t>FEC.ktoe.RO.TRE.TRE.PROCESSING.STEAM.RFG</t>
  </si>
  <si>
    <t>FEC.ktoe.RO.TRE.TRE.PROCESSING.STEAM.LPG</t>
  </si>
  <si>
    <t>FEC.ktoe.RO.TRE.TRE.PROCESSING.STEAM.DIESEL_LIQBIO</t>
  </si>
  <si>
    <t>FEC.ktoe.RO.TRE.TRE.PROCESSING.STEAM.RFO</t>
  </si>
  <si>
    <t>FEC.ktoe.RO.TRE.TRE.PROCESSING.STEAM.OTHER</t>
  </si>
  <si>
    <t>FEC.ktoe.RO.TRE.TRE.PROCESSING.STEAM.NG_BIOGAS</t>
  </si>
  <si>
    <t>FEC.ktoe.RO.TRE.TRE.PROCESSING.STEAM.DERIVED</t>
  </si>
  <si>
    <t>FEC.ktoe.RO.TRE.TRE.PROCESSING.STEAM.BIOMASS_WASTE</t>
  </si>
  <si>
    <t>FEC.ktoe.RO.TRE.TRE.PROCESSING.STEAM.STEAM_DISTR</t>
  </si>
  <si>
    <t>Trans. Eq.: General machinery</t>
  </si>
  <si>
    <t>FEC.ktoe.RO.TRE.TRE.GENERIC.MECH.ELEC</t>
  </si>
  <si>
    <t>Trans. Eq.: Product finishing</t>
  </si>
  <si>
    <t>FEC.ktoe.RO.TRE.TRE.FINISHING.THERM.ELEC</t>
  </si>
  <si>
    <t>UED.ktoe.RO.TRE.TRE.TOTAL.TOTAL.TOTAL</t>
  </si>
  <si>
    <t>UED.ktoe.RO.TRE.TRE.LIGHT.GENERIC.ELEC</t>
  </si>
  <si>
    <t>UED.ktoe.RO.TRE.TRE.AIRCOMP.GENERIC.ELEC</t>
  </si>
  <si>
    <t>UED.ktoe.RO.TRE.TRE.MOTOR.GENERIC.ELEC</t>
  </si>
  <si>
    <t>UED.ktoe.RO.TRE.TRE.FANS.GENERIC.ELEC</t>
  </si>
  <si>
    <t>UED.ktoe.RO.TRE.TRE.LOW_ENTH.TOTAL.TOTAL</t>
  </si>
  <si>
    <t>UED.ktoe.RO.TRE.TRE.LOW_ENTH.THERM.DIESEL_LIQBIO</t>
  </si>
  <si>
    <t>UED.ktoe.RO.TRE.TRE.LOW_ENTH.THERM.NG_BIOGAS</t>
  </si>
  <si>
    <t>UED.ktoe.RO.TRE.TRE.LOW_ENTH.THERM.SOLAR_GEO</t>
  </si>
  <si>
    <t>UED.ktoe.RO.TRE.TRE.LOW_ENTH.HP.AMBIENT</t>
  </si>
  <si>
    <t>UED.ktoe.RO.TRE.TRE.LOW_ENTH.THERM.ELEC</t>
  </si>
  <si>
    <t>UED.ktoe.RO.TRE.TRE.FOUNDRY.THERM.TOTAL</t>
  </si>
  <si>
    <t>UED.ktoe.RO.TRE.TRE.FOUNDRY.THERM.SOLIDS</t>
  </si>
  <si>
    <t>UED.ktoe.RO.TRE.TRE.FOUNDRY.THERM.LPG</t>
  </si>
  <si>
    <t>UED.ktoe.RO.TRE.TRE.FOUNDRY.THERM.DIESEL_LIQBIO</t>
  </si>
  <si>
    <t>UED.ktoe.RO.TRE.TRE.FOUNDRY.THERM.RFO</t>
  </si>
  <si>
    <t>UED.ktoe.RO.TRE.TRE.FOUNDRY.THERM.NG_BIOGAS</t>
  </si>
  <si>
    <t>UED.ktoe.RO.TRE.TRE.FOUNDRY.ELEC.ELEC</t>
  </si>
  <si>
    <t>UED.ktoe.RO.TRE.TRE.CONNECTION_THERM.THERM.NG_BIOGAS</t>
  </si>
  <si>
    <t>UED.ktoe.RO.TRE.TRE.CONNECTION_ELEC.ELEC.ELEC</t>
  </si>
  <si>
    <t>UED.ktoe.RO.TRE.TRE.HEAT_TREAT.THERM.TOTAL</t>
  </si>
  <si>
    <t>UED.ktoe.RO.TRE.TRE.HEAT_TREAT.THERM.SOLIDS</t>
  </si>
  <si>
    <t>UED.ktoe.RO.TRE.TRE.HEAT_TREAT.THERM.LPG</t>
  </si>
  <si>
    <t>UED.ktoe.RO.TRE.TRE.HEAT_TREAT.THERM.DIESEL_LIQBIO</t>
  </si>
  <si>
    <t>UED.ktoe.RO.TRE.TRE.HEAT_TREAT.THERM.RFO</t>
  </si>
  <si>
    <t>UED.ktoe.RO.TRE.TRE.HEAT_TREAT.THERM.NG_BIOGAS</t>
  </si>
  <si>
    <t>UED.ktoe.RO.TRE.TRE.HEAT_TREAT.ELEC.ELEC</t>
  </si>
  <si>
    <t>UED.ktoe.RO.TRE.TRE.PROCESSING.TOTAL.TOTAL</t>
  </si>
  <si>
    <t>UED.ktoe.RO.TRE.TRE.PROCESSING.STEAM.SOLIDS</t>
  </si>
  <si>
    <t>UED.ktoe.RO.TRE.TRE.PROCESSING.STEAM.RFG</t>
  </si>
  <si>
    <t>UED.ktoe.RO.TRE.TRE.PROCESSING.STEAM.LPG</t>
  </si>
  <si>
    <t>UED.ktoe.RO.TRE.TRE.PROCESSING.STEAM.DIESEL_LIQBIO</t>
  </si>
  <si>
    <t>UED.ktoe.RO.TRE.TRE.PROCESSING.STEAM.RFO</t>
  </si>
  <si>
    <t>UED.ktoe.RO.TRE.TRE.PROCESSING.STEAM.OTHER</t>
  </si>
  <si>
    <t>UED.ktoe.RO.TRE.TRE.PROCESSING.STEAM.NG_BIOGAS</t>
  </si>
  <si>
    <t>UED.ktoe.RO.TRE.TRE.PROCESSING.STEAM.DERIVED</t>
  </si>
  <si>
    <t>UED.ktoe.RO.TRE.TRE.PROCESSING.STEAM.BIOMASS_WASTE</t>
  </si>
  <si>
    <t>UED.ktoe.RO.TRE.TRE.PROCESSING.STEAM.STEAM_DISTR</t>
  </si>
  <si>
    <t>UED.ktoe.RO.TRE.TRE.GENERIC.MECH.ELEC</t>
  </si>
  <si>
    <t>UED.ktoe.RO.TRE.TRE.FINISHING.THERM.ELEC</t>
  </si>
  <si>
    <t>FUEL_EMI.ktCO2.RO.TRE.TRE.TOTAL.TOTAL.TOTAL</t>
  </si>
  <si>
    <t>FUEL_EMI.ktCO2.RO.TRE.TRE.LIGHT.GENERIC.ELEC</t>
  </si>
  <si>
    <t>FUEL_EMI.ktCO2.RO.TRE.TRE.AIRCOMP.GENERIC.ELEC</t>
  </si>
  <si>
    <t>FUEL_EMI.ktCO2.RO.TRE.TRE.MOTOR.GENERIC.ELEC</t>
  </si>
  <si>
    <t>FUEL_EMI.ktCO2.RO.TRE.TRE.FANS.GENERIC.ELEC</t>
  </si>
  <si>
    <t>FUEL_EMI.ktCO2.RO.TRE.TRE.LOW_ENTH.TOTAL.TOTAL</t>
  </si>
  <si>
    <t>FUEL_EMI.ktCO2.RO.TRE.TRE.LOW_ENTH.THERM.DIESEL_LIQBIO</t>
  </si>
  <si>
    <t>FUEL_EMI.ktCO2.RO.TRE.TRE.LOW_ENTH.THERM.NG_BIOGAS</t>
  </si>
  <si>
    <t>FUEL_EMI.ktCO2.RO.TRE.TRE.LOW_ENTH.THERM.SOLAR_GEO</t>
  </si>
  <si>
    <t>FUEL_EMI.ktCO2.RO.TRE.TRE.LOW_ENTH.HP.AMBIENT</t>
  </si>
  <si>
    <t>FUEL_EMI.ktCO2.RO.TRE.TRE.LOW_ENTH.THERM.ELEC</t>
  </si>
  <si>
    <t>FUEL_EMI.ktCO2.RO.TRE.TRE.FOUNDRY.THERM.TOTAL</t>
  </si>
  <si>
    <t>FUEL_EMI.ktCO2.RO.TRE.TRE.FOUNDRY.THERM.SOLIDS</t>
  </si>
  <si>
    <t>FUEL_EMI.ktCO2.RO.TRE.TRE.FOUNDRY.THERM.LPG</t>
  </si>
  <si>
    <t>FUEL_EMI.ktCO2.RO.TRE.TRE.FOUNDRY.THERM.DIESEL_LIQBIO</t>
  </si>
  <si>
    <t>FUEL_EMI.ktCO2.RO.TRE.TRE.FOUNDRY.THERM.RFO</t>
  </si>
  <si>
    <t>FUEL_EMI.ktCO2.RO.TRE.TRE.FOUNDRY.THERM.NG_BIOGAS</t>
  </si>
  <si>
    <t>FUEL_EMI.ktCO2.RO.TRE.TRE.FOUNDRY.ELEC.ELEC</t>
  </si>
  <si>
    <t>FUEL_EMI.ktCO2.RO.TRE.TRE.CONNECTION_THERM.THERM.NG_BIOGAS</t>
  </si>
  <si>
    <t>FUEL_EMI.ktCO2.RO.TRE.TRE.CONNECTION_ELEC.ELEC.ELEC</t>
  </si>
  <si>
    <t>FUEL_EMI.ktCO2.RO.TRE.TRE.HEAT_TREAT.THERM.TOTAL</t>
  </si>
  <si>
    <t>FUEL_EMI.ktCO2.RO.TRE.TRE.HEAT_TREAT.THERM.SOLIDS</t>
  </si>
  <si>
    <t>FUEL_EMI.ktCO2.RO.TRE.TRE.HEAT_TREAT.THERM.LPG</t>
  </si>
  <si>
    <t>FUEL_EMI.ktCO2.RO.TRE.TRE.HEAT_TREAT.THERM.DIESEL_LIQBIO</t>
  </si>
  <si>
    <t>FUEL_EMI.ktCO2.RO.TRE.TRE.HEAT_TREAT.THERM.RFO</t>
  </si>
  <si>
    <t>FUEL_EMI.ktCO2.RO.TRE.TRE.HEAT_TREAT.THERM.NG_BIOGAS</t>
  </si>
  <si>
    <t>FUEL_EMI.ktCO2.RO.TRE.TRE.HEAT_TREAT.ELEC.ELEC</t>
  </si>
  <si>
    <t>FUEL_EMI.ktCO2.RO.TRE.TRE.PROCESSING.TOTAL.TOTAL</t>
  </si>
  <si>
    <t>FUEL_EMI.ktCO2.RO.TRE.TRE.PROCESSING.STEAM.SOLIDS</t>
  </si>
  <si>
    <t>FUEL_EMI.ktCO2.RO.TRE.TRE.PROCESSING.STEAM.RFG</t>
  </si>
  <si>
    <t>FUEL_EMI.ktCO2.RO.TRE.TRE.PROCESSING.STEAM.LPG</t>
  </si>
  <si>
    <t>FUEL_EMI.ktCO2.RO.TRE.TRE.PROCESSING.STEAM.DIESEL_LIQBIO</t>
  </si>
  <si>
    <t>FUEL_EMI.ktCO2.RO.TRE.TRE.PROCESSING.STEAM.RFO</t>
  </si>
  <si>
    <t>FUEL_EMI.ktCO2.RO.TRE.TRE.PROCESSING.STEAM.OTHER</t>
  </si>
  <si>
    <t>FUEL_EMI.ktCO2.RO.TRE.TRE.PROCESSING.STEAM.NG_BIOGAS</t>
  </si>
  <si>
    <t>FUEL_EMI.ktCO2.RO.TRE.TRE.PROCESSING.STEAM.DERIVED</t>
  </si>
  <si>
    <t>FUEL_EMI.ktCO2.RO.TRE.TRE.PROCESSING.STEAM.BIOMASS_WASTE</t>
  </si>
  <si>
    <t>FUEL_EMI.ktCO2.RO.TRE.TRE.PROCESSING.STEAM.STEAM_DISTR</t>
  </si>
  <si>
    <t>FUEL_EMI.ktCO2.RO.TRE.TRE.GENERIC.MECH.ELEC</t>
  </si>
  <si>
    <t>FUEL_EMI.ktCO2.RO.TRE.TRE.FINISHING.THERM.ELEC</t>
  </si>
  <si>
    <t>VA.Meuro2015.RO.MAE.MAE</t>
  </si>
  <si>
    <t>OUTPUT.index.RO.MAE.MAE</t>
  </si>
  <si>
    <t>CAP.index.RO.MAE.MAE</t>
  </si>
  <si>
    <t>NEWCAP.index.RO.MAE.MAE</t>
  </si>
  <si>
    <t>FEC.ktoe.RO.MAE.MAE.TOTAL.TOTAL.TOTAL</t>
  </si>
  <si>
    <t>FEC.ktoe.RO.MAE.MAE.TOTAL.TOTAL.SOLIDS</t>
  </si>
  <si>
    <t>FEC.ktoe.RO.MAE.MAE.TOTAL.TOTAL.RFG</t>
  </si>
  <si>
    <t>FEC.ktoe.RO.MAE.MAE.TOTAL.TOTAL.LPG</t>
  </si>
  <si>
    <t>FEC.ktoe.RO.MAE.MAE.TOTAL.TOTAL.DIESEL</t>
  </si>
  <si>
    <t>FEC.ktoe.RO.MAE.MAE.TOTAL.TOTAL.RFO</t>
  </si>
  <si>
    <t>FEC.ktoe.RO.MAE.MAE.TOTAL.TOTAL.OTHER</t>
  </si>
  <si>
    <t>FEC.ktoe.RO.MAE.MAE.TOTAL.TOTAL.NG</t>
  </si>
  <si>
    <t>FEC.ktoe.RO.MAE.MAE.TOTAL.TOTAL.DERIVED</t>
  </si>
  <si>
    <t>FEC.ktoe.RO.MAE.MAE.TOTAL.TOTAL.BIOMASS_WASTE</t>
  </si>
  <si>
    <t>FEC.ktoe.RO.MAE.MAE.TOTAL.TOTAL.BIOGAS</t>
  </si>
  <si>
    <t>FEC.ktoe.RO.MAE.MAE.TOTAL.TOTAL.LIQBIO</t>
  </si>
  <si>
    <t>FEC.ktoe.RO.MAE.MAE.TOTAL.TOTAL.SOLAR</t>
  </si>
  <si>
    <t>FEC.ktoe.RO.MAE.MAE.TOTAL.TOTAL.GEO</t>
  </si>
  <si>
    <t>FEC.ktoe.RO.MAE.MAE.TOTAL.TOTAL.AMBIENT</t>
  </si>
  <si>
    <t>FEC.ktoe.RO.MAE.MAE.TOTAL.TOTAL.STEAM_DISTR</t>
  </si>
  <si>
    <t>FEC.ktoe.RO.MAE.MAE.TOTAL.TOTAL.ELEC</t>
  </si>
  <si>
    <t>FEC.ktoe.RO.MAE.MAE.LIGHT.GENERIC.ELEC</t>
  </si>
  <si>
    <t>FEC.ktoe.RO.MAE.MAE.AIRCOMP.GENERIC.ELEC</t>
  </si>
  <si>
    <t>FEC.ktoe.RO.MAE.MAE.MOTOR.GENERIC.ELEC</t>
  </si>
  <si>
    <t>FEC.ktoe.RO.MAE.MAE.FANS.GENERIC.ELEC</t>
  </si>
  <si>
    <t>FEC.ktoe.RO.MAE.MAE.LOW_ENTH.TOTAL.TOTAL</t>
  </si>
  <si>
    <t>FEC.ktoe.RO.MAE.MAE.LOW_ENTH.THERM.DIESEL_LIQBIO</t>
  </si>
  <si>
    <t>FEC.ktoe.RO.MAE.MAE.LOW_ENTH.THERM.NG_BIOGAS</t>
  </si>
  <si>
    <t>FEC.ktoe.RO.MAE.MAE.LOW_ENTH.THERM.SOLAR_GEO</t>
  </si>
  <si>
    <t>FEC.ktoe.RO.MAE.MAE.LOW_ENTH.HP.AMBIENT</t>
  </si>
  <si>
    <t>FEC.ktoe.RO.MAE.MAE.LOW_ENTH.THERM.ELEC</t>
  </si>
  <si>
    <t>Mach. Eq.: Foundries</t>
  </si>
  <si>
    <t>Mach. Eq.: Thermal Foundries</t>
  </si>
  <si>
    <t>FEC.ktoe.RO.MAE.MAE.FOUNDRY.THERM.TOTAL</t>
  </si>
  <si>
    <t>FEC.ktoe.RO.MAE.MAE.FOUNDRY.THERM.SOLIDS</t>
  </si>
  <si>
    <t>FEC.ktoe.RO.MAE.MAE.FOUNDRY.THERM.LPG</t>
  </si>
  <si>
    <t>FEC.ktoe.RO.MAE.MAE.FOUNDRY.THERM.DIESEL_LIQBIO</t>
  </si>
  <si>
    <t>FEC.ktoe.RO.MAE.MAE.FOUNDRY.THERM.RFO</t>
  </si>
  <si>
    <t>FEC.ktoe.RO.MAE.MAE.FOUNDRY.THERM.NG_BIOGAS</t>
  </si>
  <si>
    <t>Mach. Eq.: Electric Foundries</t>
  </si>
  <si>
    <t>FEC.ktoe.RO.MAE.MAE.FOUNDRY.ELEC.ELEC</t>
  </si>
  <si>
    <t>Mach. Eq.: Connection techniques</t>
  </si>
  <si>
    <t>Mach. Eq.: Thermal connection</t>
  </si>
  <si>
    <t>FEC.ktoe.RO.MAE.MAE.CONNECTION_THERM.THERM.NG_BIOGAS</t>
  </si>
  <si>
    <t>Mach. Eq.: Electric connection</t>
  </si>
  <si>
    <t>FEC.ktoe.RO.MAE.MAE.CONNECTION_ELEC.ELEC.ELEC</t>
  </si>
  <si>
    <t>Mach. Eq.: Heat treatment</t>
  </si>
  <si>
    <t>Mach. Eq.: Heat treatment - Thermal</t>
  </si>
  <si>
    <t>FEC.ktoe.RO.MAE.MAE.HEAT_TREAT.THERM.TOTAL</t>
  </si>
  <si>
    <t>FEC.ktoe.RO.MAE.MAE.HEAT_TREAT.THERM.SOLIDS</t>
  </si>
  <si>
    <t>FEC.ktoe.RO.MAE.MAE.HEAT_TREAT.THERM.LPG</t>
  </si>
  <si>
    <t>FEC.ktoe.RO.MAE.MAE.HEAT_TREAT.THERM.DIESEL_LIQBIO</t>
  </si>
  <si>
    <t>FEC.ktoe.RO.MAE.MAE.HEAT_TREAT.THERM.RFO</t>
  </si>
  <si>
    <t>FEC.ktoe.RO.MAE.MAE.HEAT_TREAT.THERM.NG_BIOGAS</t>
  </si>
  <si>
    <t>Mach. Eq.: Heat treatment - Electric</t>
  </si>
  <si>
    <t>FEC.ktoe.RO.MAE.MAE.HEAT_TREAT.ELEC.ELEC</t>
  </si>
  <si>
    <t>Mach. Eq.: Steam processing</t>
  </si>
  <si>
    <t>FEC.ktoe.RO.MAE.MAE.PROCESSING.TOTAL.TOTAL</t>
  </si>
  <si>
    <t>FEC.ktoe.RO.MAE.MAE.PROCESSING.STEAM.SOLIDS</t>
  </si>
  <si>
    <t>FEC.ktoe.RO.MAE.MAE.PROCESSING.STEAM.RFG</t>
  </si>
  <si>
    <t>FEC.ktoe.RO.MAE.MAE.PROCESSING.STEAM.LPG</t>
  </si>
  <si>
    <t>FEC.ktoe.RO.MAE.MAE.PROCESSING.STEAM.DIESEL_LIQBIO</t>
  </si>
  <si>
    <t>FEC.ktoe.RO.MAE.MAE.PROCESSING.STEAM.RFO</t>
  </si>
  <si>
    <t>FEC.ktoe.RO.MAE.MAE.PROCESSING.STEAM.OTHER</t>
  </si>
  <si>
    <t>FEC.ktoe.RO.MAE.MAE.PROCESSING.STEAM.NG_BIOGAS</t>
  </si>
  <si>
    <t>FEC.ktoe.RO.MAE.MAE.PROCESSING.STEAM.DERIVED</t>
  </si>
  <si>
    <t>FEC.ktoe.RO.MAE.MAE.PROCESSING.STEAM.BIOMASS_WASTE</t>
  </si>
  <si>
    <t>FEC.ktoe.RO.MAE.MAE.PROCESSING.STEAM.STEAM_DISTR</t>
  </si>
  <si>
    <t>Mach. Eq.: General machinery</t>
  </si>
  <si>
    <t>FEC.ktoe.RO.MAE.MAE.GENERIC.MECH.ELEC</t>
  </si>
  <si>
    <t>Mach. Eq.: Product finishing</t>
  </si>
  <si>
    <t>FEC.ktoe.RO.MAE.MAE.FINISHING.THERM.ELEC</t>
  </si>
  <si>
    <t>UED.ktoe.RO.MAE.MAE.TOTAL.TOTAL.TOTAL</t>
  </si>
  <si>
    <t>UED.ktoe.RO.MAE.MAE.LIGHT.GENERIC.ELEC</t>
  </si>
  <si>
    <t>UED.ktoe.RO.MAE.MAE.AIRCOMP.GENERIC.ELEC</t>
  </si>
  <si>
    <t>UED.ktoe.RO.MAE.MAE.MOTOR.GENERIC.ELEC</t>
  </si>
  <si>
    <t>UED.ktoe.RO.MAE.MAE.FANS.GENERIC.ELEC</t>
  </si>
  <si>
    <t>UED.ktoe.RO.MAE.MAE.LOW_ENTH.TOTAL.TOTAL</t>
  </si>
  <si>
    <t>UED.ktoe.RO.MAE.MAE.LOW_ENTH.THERM.DIESEL_LIQBIO</t>
  </si>
  <si>
    <t>UED.ktoe.RO.MAE.MAE.LOW_ENTH.THERM.NG_BIOGAS</t>
  </si>
  <si>
    <t>UED.ktoe.RO.MAE.MAE.LOW_ENTH.THERM.SOLAR_GEO</t>
  </si>
  <si>
    <t>UED.ktoe.RO.MAE.MAE.LOW_ENTH.HP.AMBIENT</t>
  </si>
  <si>
    <t>UED.ktoe.RO.MAE.MAE.LOW_ENTH.THERM.ELEC</t>
  </si>
  <si>
    <t>UED.ktoe.RO.MAE.MAE.FOUNDRY.THERM.TOTAL</t>
  </si>
  <si>
    <t>UED.ktoe.RO.MAE.MAE.FOUNDRY.THERM.SOLIDS</t>
  </si>
  <si>
    <t>UED.ktoe.RO.MAE.MAE.FOUNDRY.THERM.LPG</t>
  </si>
  <si>
    <t>UED.ktoe.RO.MAE.MAE.FOUNDRY.THERM.DIESEL_LIQBIO</t>
  </si>
  <si>
    <t>UED.ktoe.RO.MAE.MAE.FOUNDRY.THERM.RFO</t>
  </si>
  <si>
    <t>UED.ktoe.RO.MAE.MAE.FOUNDRY.THERM.NG_BIOGAS</t>
  </si>
  <si>
    <t>UED.ktoe.RO.MAE.MAE.FOUNDRY.ELEC.ELEC</t>
  </si>
  <si>
    <t>UED.ktoe.RO.MAE.MAE.CONNECTION_THERM.THERM.NG_BIOGAS</t>
  </si>
  <si>
    <t>UED.ktoe.RO.MAE.MAE.CONNECTION_ELEC.ELEC.ELEC</t>
  </si>
  <si>
    <t>UED.ktoe.RO.MAE.MAE.HEAT_TREAT.THERM.TOTAL</t>
  </si>
  <si>
    <t>UED.ktoe.RO.MAE.MAE.HEAT_TREAT.THERM.SOLIDS</t>
  </si>
  <si>
    <t>UED.ktoe.RO.MAE.MAE.HEAT_TREAT.THERM.LPG</t>
  </si>
  <si>
    <t>UED.ktoe.RO.MAE.MAE.HEAT_TREAT.THERM.DIESEL_LIQBIO</t>
  </si>
  <si>
    <t>UED.ktoe.RO.MAE.MAE.HEAT_TREAT.THERM.RFO</t>
  </si>
  <si>
    <t>UED.ktoe.RO.MAE.MAE.HEAT_TREAT.THERM.NG_BIOGAS</t>
  </si>
  <si>
    <t>UED.ktoe.RO.MAE.MAE.HEAT_TREAT.ELEC.ELEC</t>
  </si>
  <si>
    <t>UED.ktoe.RO.MAE.MAE.PROCESSING.TOTAL.TOTAL</t>
  </si>
  <si>
    <t>UED.ktoe.RO.MAE.MAE.PROCESSING.STEAM.SOLIDS</t>
  </si>
  <si>
    <t>UED.ktoe.RO.MAE.MAE.PROCESSING.STEAM.RFG</t>
  </si>
  <si>
    <t>UED.ktoe.RO.MAE.MAE.PROCESSING.STEAM.LPG</t>
  </si>
  <si>
    <t>UED.ktoe.RO.MAE.MAE.PROCESSING.STEAM.DIESEL_LIQBIO</t>
  </si>
  <si>
    <t>UED.ktoe.RO.MAE.MAE.PROCESSING.STEAM.RFO</t>
  </si>
  <si>
    <t>UED.ktoe.RO.MAE.MAE.PROCESSING.STEAM.OTHER</t>
  </si>
  <si>
    <t>UED.ktoe.RO.MAE.MAE.PROCESSING.STEAM.NG_BIOGAS</t>
  </si>
  <si>
    <t>UED.ktoe.RO.MAE.MAE.PROCESSING.STEAM.DERIVED</t>
  </si>
  <si>
    <t>UED.ktoe.RO.MAE.MAE.PROCESSING.STEAM.BIOMASS_WASTE</t>
  </si>
  <si>
    <t>UED.ktoe.RO.MAE.MAE.PROCESSING.STEAM.STEAM_DISTR</t>
  </si>
  <si>
    <t>UED.ktoe.RO.MAE.MAE.GENERIC.MECH.ELEC</t>
  </si>
  <si>
    <t>UED.ktoe.RO.MAE.MAE.FINISHING.THERM.ELEC</t>
  </si>
  <si>
    <t>FUEL_EMI.ktCO2.RO.MAE.MAE.TOTAL.TOTAL.TOTAL</t>
  </si>
  <si>
    <t>FUEL_EMI.ktCO2.RO.MAE.MAE.LIGHT.GENERIC.ELEC</t>
  </si>
  <si>
    <t>FUEL_EMI.ktCO2.RO.MAE.MAE.AIRCOMP.GENERIC.ELEC</t>
  </si>
  <si>
    <t>FUEL_EMI.ktCO2.RO.MAE.MAE.MOTOR.GENERIC.ELEC</t>
  </si>
  <si>
    <t>FUEL_EMI.ktCO2.RO.MAE.MAE.FANS.GENERIC.ELEC</t>
  </si>
  <si>
    <t>FUEL_EMI.ktCO2.RO.MAE.MAE.LOW_ENTH.TOTAL.TOTAL</t>
  </si>
  <si>
    <t>FUEL_EMI.ktCO2.RO.MAE.MAE.LOW_ENTH.THERM.DIESEL_LIQBIO</t>
  </si>
  <si>
    <t>FUEL_EMI.ktCO2.RO.MAE.MAE.LOW_ENTH.THERM.NG_BIOGAS</t>
  </si>
  <si>
    <t>FUEL_EMI.ktCO2.RO.MAE.MAE.LOW_ENTH.THERM.SOLAR_GEO</t>
  </si>
  <si>
    <t>FUEL_EMI.ktCO2.RO.MAE.MAE.LOW_ENTH.HP.AMBIENT</t>
  </si>
  <si>
    <t>FUEL_EMI.ktCO2.RO.MAE.MAE.LOW_ENTH.THERM.ELEC</t>
  </si>
  <si>
    <t>FUEL_EMI.ktCO2.RO.MAE.MAE.FOUNDRY.THERM.TOTAL</t>
  </si>
  <si>
    <t>FUEL_EMI.ktCO2.RO.MAE.MAE.FOUNDRY.THERM.SOLIDS</t>
  </si>
  <si>
    <t>FUEL_EMI.ktCO2.RO.MAE.MAE.FOUNDRY.THERM.LPG</t>
  </si>
  <si>
    <t>FUEL_EMI.ktCO2.RO.MAE.MAE.FOUNDRY.THERM.DIESEL_LIQBIO</t>
  </si>
  <si>
    <t>FUEL_EMI.ktCO2.RO.MAE.MAE.FOUNDRY.THERM.RFO</t>
  </si>
  <si>
    <t>FUEL_EMI.ktCO2.RO.MAE.MAE.FOUNDRY.THERM.NG_BIOGAS</t>
  </si>
  <si>
    <t>FUEL_EMI.ktCO2.RO.MAE.MAE.FOUNDRY.ELEC.ELEC</t>
  </si>
  <si>
    <t>FUEL_EMI.ktCO2.RO.MAE.MAE.CONNECTION_THERM.THERM.NG_BIOGAS</t>
  </si>
  <si>
    <t>FUEL_EMI.ktCO2.RO.MAE.MAE.CONNECTION_ELEC.ELEC.ELEC</t>
  </si>
  <si>
    <t>FUEL_EMI.ktCO2.RO.MAE.MAE.HEAT_TREAT.THERM.TOTAL</t>
  </si>
  <si>
    <t>FUEL_EMI.ktCO2.RO.MAE.MAE.HEAT_TREAT.THERM.SOLIDS</t>
  </si>
  <si>
    <t>FUEL_EMI.ktCO2.RO.MAE.MAE.HEAT_TREAT.THERM.LPG</t>
  </si>
  <si>
    <t>FUEL_EMI.ktCO2.RO.MAE.MAE.HEAT_TREAT.THERM.DIESEL_LIQBIO</t>
  </si>
  <si>
    <t>FUEL_EMI.ktCO2.RO.MAE.MAE.HEAT_TREAT.THERM.RFO</t>
  </si>
  <si>
    <t>FUEL_EMI.ktCO2.RO.MAE.MAE.HEAT_TREAT.THERM.NG_BIOGAS</t>
  </si>
  <si>
    <t>FUEL_EMI.ktCO2.RO.MAE.MAE.HEAT_TREAT.ELEC.ELEC</t>
  </si>
  <si>
    <t>FUEL_EMI.ktCO2.RO.MAE.MAE.PROCESSING.TOTAL.TOTAL</t>
  </si>
  <si>
    <t>FUEL_EMI.ktCO2.RO.MAE.MAE.PROCESSING.STEAM.SOLIDS</t>
  </si>
  <si>
    <t>FUEL_EMI.ktCO2.RO.MAE.MAE.PROCESSING.STEAM.RFG</t>
  </si>
  <si>
    <t>FUEL_EMI.ktCO2.RO.MAE.MAE.PROCESSING.STEAM.LPG</t>
  </si>
  <si>
    <t>FUEL_EMI.ktCO2.RO.MAE.MAE.PROCESSING.STEAM.DIESEL_LIQBIO</t>
  </si>
  <si>
    <t>FUEL_EMI.ktCO2.RO.MAE.MAE.PROCESSING.STEAM.RFO</t>
  </si>
  <si>
    <t>FUEL_EMI.ktCO2.RO.MAE.MAE.PROCESSING.STEAM.OTHER</t>
  </si>
  <si>
    <t>FUEL_EMI.ktCO2.RO.MAE.MAE.PROCESSING.STEAM.NG_BIOGAS</t>
  </si>
  <si>
    <t>FUEL_EMI.ktCO2.RO.MAE.MAE.PROCESSING.STEAM.DERIVED</t>
  </si>
  <si>
    <t>FUEL_EMI.ktCO2.RO.MAE.MAE.PROCESSING.STEAM.BIOMASS_WASTE</t>
  </si>
  <si>
    <t>FUEL_EMI.ktCO2.RO.MAE.MAE.PROCESSING.STEAM.STEAM_DISTR</t>
  </si>
  <si>
    <t>FUEL_EMI.ktCO2.RO.MAE.MAE.GENERIC.MECH.ELEC</t>
  </si>
  <si>
    <t>FUEL_EMI.ktCO2.RO.MAE.MAE.FINISHING.THERM.ELEC</t>
  </si>
  <si>
    <t>VA.Meuro2015.RO.TEL.TEL</t>
  </si>
  <si>
    <t>OUTPUT.index.RO.TEL.TEL</t>
  </si>
  <si>
    <t>CAP.index.RO.TEL.TEL</t>
  </si>
  <si>
    <t>NEWCAP.index.RO.TEL.TEL</t>
  </si>
  <si>
    <t>FEC.ktoe.RO.TEL.TEL.TOTAL.TOTAL.TOTAL</t>
  </si>
  <si>
    <t>FEC.ktoe.RO.TEL.TEL.TOTAL.TOTAL.SOLIDS</t>
  </si>
  <si>
    <t>FEC.ktoe.RO.TEL.TEL.TOTAL.TOTAL.RFG</t>
  </si>
  <si>
    <t>FEC.ktoe.RO.TEL.TEL.TOTAL.TOTAL.LPG</t>
  </si>
  <si>
    <t>FEC.ktoe.RO.TEL.TEL.TOTAL.TOTAL.DIESEL</t>
  </si>
  <si>
    <t>FEC.ktoe.RO.TEL.TEL.TOTAL.TOTAL.RFO</t>
  </si>
  <si>
    <t>FEC.ktoe.RO.TEL.TEL.TOTAL.TOTAL.OTHER</t>
  </si>
  <si>
    <t>FEC.ktoe.RO.TEL.TEL.TOTAL.TOTAL.NG</t>
  </si>
  <si>
    <t>FEC.ktoe.RO.TEL.TEL.TOTAL.TOTAL.DERIVED</t>
  </si>
  <si>
    <t>FEC.ktoe.RO.TEL.TEL.TOTAL.TOTAL.BIOMASS_WASTE</t>
  </si>
  <si>
    <t>FEC.ktoe.RO.TEL.TEL.TOTAL.TOTAL.BIOGAS</t>
  </si>
  <si>
    <t>FEC.ktoe.RO.TEL.TEL.TOTAL.TOTAL.LIQBIO</t>
  </si>
  <si>
    <t>FEC.ktoe.RO.TEL.TEL.TOTAL.TOTAL.SOLAR</t>
  </si>
  <si>
    <t>FEC.ktoe.RO.TEL.TEL.TOTAL.TOTAL.GEO</t>
  </si>
  <si>
    <t>FEC.ktoe.RO.TEL.TEL.TOTAL.TOTAL.AMBIENT</t>
  </si>
  <si>
    <t>FEC.ktoe.RO.TEL.TEL.TOTAL.TOTAL.STEAM_DISTR</t>
  </si>
  <si>
    <t>FEC.ktoe.RO.TEL.TEL.TOTAL.TOTAL.ELEC</t>
  </si>
  <si>
    <t>FEC.ktoe.RO.TEL.TEL.LIGHT.GENERIC.ELEC</t>
  </si>
  <si>
    <t>FEC.ktoe.RO.TEL.TEL.AIRCOMP.GENERIC.ELEC</t>
  </si>
  <si>
    <t>FEC.ktoe.RO.TEL.TEL.MOTOR.GENERIC.ELEC</t>
  </si>
  <si>
    <t>FEC.ktoe.RO.TEL.TEL.FANS.GENERIC.ELEC</t>
  </si>
  <si>
    <t>FEC.ktoe.RO.TEL.TEL.LOW_ENTH.TOTAL.TOTAL</t>
  </si>
  <si>
    <t>FEC.ktoe.RO.TEL.TEL.LOW_ENTH.THERM.DIESEL_LIQBIO</t>
  </si>
  <si>
    <t>FEC.ktoe.RO.TEL.TEL.LOW_ENTH.THERM.NG_BIOGAS</t>
  </si>
  <si>
    <t>FEC.ktoe.RO.TEL.TEL.LOW_ENTH.THERM.SOLAR_GEO</t>
  </si>
  <si>
    <t>FEC.ktoe.RO.TEL.TEL.LOW_ENTH.HP.AMBIENT</t>
  </si>
  <si>
    <t>FEC.ktoe.RO.TEL.TEL.LOW_ENTH.THERM.ELEC</t>
  </si>
  <si>
    <t>Textiles: Pretreatment with steam</t>
  </si>
  <si>
    <t>FEC.ktoe.RO.TEL.TEL.PRETREAT.TOTAL.TOTAL</t>
  </si>
  <si>
    <t>FEC.ktoe.RO.TEL.TEL.PRETREAT.STEAM.SOLIDS</t>
  </si>
  <si>
    <t>FEC.ktoe.RO.TEL.TEL.PRETREAT.STEAM.RFG</t>
  </si>
  <si>
    <t>FEC.ktoe.RO.TEL.TEL.PRETREAT.STEAM.LPG</t>
  </si>
  <si>
    <t>FEC.ktoe.RO.TEL.TEL.PRETREAT.STEAM.DIESEL_LIQBIO</t>
  </si>
  <si>
    <t>FEC.ktoe.RO.TEL.TEL.PRETREAT.STEAM.RFO</t>
  </si>
  <si>
    <t>FEC.ktoe.RO.TEL.TEL.PRETREAT.STEAM.OTHER</t>
  </si>
  <si>
    <t>FEC.ktoe.RO.TEL.TEL.PRETREAT.STEAM.NG_BIOGAS</t>
  </si>
  <si>
    <t>FEC.ktoe.RO.TEL.TEL.PRETREAT.STEAM.DERIVED</t>
  </si>
  <si>
    <t>FEC.ktoe.RO.TEL.TEL.PRETREAT.STEAM.BIOMASS_WASTE</t>
  </si>
  <si>
    <t>FEC.ktoe.RO.TEL.TEL.PRETREAT.STEAM.STEAM_DISTR</t>
  </si>
  <si>
    <t>Textiles: Wet processing with steam</t>
  </si>
  <si>
    <t>FEC.ktoe.RO.TEL.TEL.PROCESSING.TOTAL.TOTAL</t>
  </si>
  <si>
    <t>FEC.ktoe.RO.TEL.TEL.PROCESSING.STEAM.SOLIDS</t>
  </si>
  <si>
    <t>FEC.ktoe.RO.TEL.TEL.PROCESSING.STEAM.RFG</t>
  </si>
  <si>
    <t>FEC.ktoe.RO.TEL.TEL.PROCESSING.STEAM.LPG</t>
  </si>
  <si>
    <t>FEC.ktoe.RO.TEL.TEL.PROCESSING.STEAM.DIESEL_LIQBIO</t>
  </si>
  <si>
    <t>FEC.ktoe.RO.TEL.TEL.PROCESSING.STEAM.RFO</t>
  </si>
  <si>
    <t>FEC.ktoe.RO.TEL.TEL.PROCESSING.STEAM.OTHER</t>
  </si>
  <si>
    <t>FEC.ktoe.RO.TEL.TEL.PROCESSING.STEAM.NG_BIOGAS</t>
  </si>
  <si>
    <t>FEC.ktoe.RO.TEL.TEL.PROCESSING.STEAM.DERIVED</t>
  </si>
  <si>
    <t>FEC.ktoe.RO.TEL.TEL.PROCESSING.STEAM.BIOMASS_WASTE</t>
  </si>
  <si>
    <t>FEC.ktoe.RO.TEL.TEL.PROCESSING.STEAM.STEAM_DISTR</t>
  </si>
  <si>
    <t>Textiles: Electric general machinery</t>
  </si>
  <si>
    <t>FEC.ktoe.RO.TEL.TEL.GENERIC.MECH.ELEC</t>
  </si>
  <si>
    <t>Textiles: Drying</t>
  </si>
  <si>
    <t>Textiles: Thermal drying</t>
  </si>
  <si>
    <t>FEC.ktoe.RO.TEL.TEL.DRYING.TOTAL.TOTAL</t>
  </si>
  <si>
    <t>FEC.ktoe.RO.TEL.TEL.DRYING.THERM.SOLIDS</t>
  </si>
  <si>
    <t>FEC.ktoe.RO.TEL.TEL.DRYING.THERM.LPG</t>
  </si>
  <si>
    <t>FEC.ktoe.RO.TEL.TEL.DRYING.THERM.DIESEL_LIQBIO</t>
  </si>
  <si>
    <t>FEC.ktoe.RO.TEL.TEL.DRYING.THERM.RFO</t>
  </si>
  <si>
    <t>FEC.ktoe.RO.TEL.TEL.DRYING.THERM.NG_BIOGAS</t>
  </si>
  <si>
    <t>Textiles: Steam drying</t>
  </si>
  <si>
    <t>FEC.ktoe.RO.TEL.TEL.DRYING_STEAM.TOTAL.TOTAL</t>
  </si>
  <si>
    <t>FEC.ktoe.RO.TEL.TEL.DRYING_STEAM.STEAM.SOLIDS</t>
  </si>
  <si>
    <t>FEC.ktoe.RO.TEL.TEL.DRYING_STEAM.STEAM.RFG</t>
  </si>
  <si>
    <t>FEC.ktoe.RO.TEL.TEL.DRYING_STEAM.STEAM.LPG</t>
  </si>
  <si>
    <t>FEC.ktoe.RO.TEL.TEL.DRYING_STEAM.STEAM.DIESEL_LIQBIO</t>
  </si>
  <si>
    <t>FEC.ktoe.RO.TEL.TEL.DRYING_STEAM.STEAM.RFO</t>
  </si>
  <si>
    <t>FEC.ktoe.RO.TEL.TEL.DRYING_STEAM.STEAM.OTHER</t>
  </si>
  <si>
    <t>FEC.ktoe.RO.TEL.TEL.DRYING_STEAM.STEAM.NG_BIOGAS</t>
  </si>
  <si>
    <t>FEC.ktoe.RO.TEL.TEL.DRYING_STEAM.STEAM.DERIVED</t>
  </si>
  <si>
    <t>FEC.ktoe.RO.TEL.TEL.DRYING_STEAM.STEAM.BIOMASS_WASTE</t>
  </si>
  <si>
    <t>FEC.ktoe.RO.TEL.TEL.DRYING_STEAM.STEAM.STEAM_DISTR</t>
  </si>
  <si>
    <t>Textiles: Electric drying</t>
  </si>
  <si>
    <t>FEC.ktoe.RO.TEL.TEL.DRYING_ELEC.ELEC.ELEC</t>
  </si>
  <si>
    <t>Textiles: Microwave drying</t>
  </si>
  <si>
    <t>FEC.ktoe.RO.TEL.TEL.DRYING_MICROW.MICROW.ELEC</t>
  </si>
  <si>
    <t>Textiles: Finishing Electric</t>
  </si>
  <si>
    <t>FEC.ktoe.RO.TEL.TEL.FINISHING.THERM.ELEC</t>
  </si>
  <si>
    <t>UED.ktoe.RO.TEL.TEL.TOTAL.TOTAL.TOTAL</t>
  </si>
  <si>
    <t>UED.ktoe.RO.TEL.TEL.LIGHT.GENERIC.ELEC</t>
  </si>
  <si>
    <t>UED.ktoe.RO.TEL.TEL.AIRCOMP.GENERIC.ELEC</t>
  </si>
  <si>
    <t>UED.ktoe.RO.TEL.TEL.MOTOR.GENERIC.ELEC</t>
  </si>
  <si>
    <t>UED.ktoe.RO.TEL.TEL.FANS.GENERIC.ELEC</t>
  </si>
  <si>
    <t>UED.ktoe.RO.TEL.TEL.LOW_ENTH.TOTAL.TOTAL</t>
  </si>
  <si>
    <t>UED.ktoe.RO.TEL.TEL.LOW_ENTH.THERM.DIESEL_LIQBIO</t>
  </si>
  <si>
    <t>UED.ktoe.RO.TEL.TEL.LOW_ENTH.THERM.NG_BIOGAS</t>
  </si>
  <si>
    <t>UED.ktoe.RO.TEL.TEL.LOW_ENTH.THERM.SOLAR_GEO</t>
  </si>
  <si>
    <t>UED.ktoe.RO.TEL.TEL.LOW_ENTH.HP.AMBIENT</t>
  </si>
  <si>
    <t>UED.ktoe.RO.TEL.TEL.LOW_ENTH.THERM.ELEC</t>
  </si>
  <si>
    <t>UED.ktoe.RO.TEL.TEL.PRETREAT.TOTAL.TOTAL</t>
  </si>
  <si>
    <t>UED.ktoe.RO.TEL.TEL.PRETREAT.STEAM.SOLIDS</t>
  </si>
  <si>
    <t>UED.ktoe.RO.TEL.TEL.PRETREAT.STEAM.RFG</t>
  </si>
  <si>
    <t>UED.ktoe.RO.TEL.TEL.PRETREAT.STEAM.LPG</t>
  </si>
  <si>
    <t>UED.ktoe.RO.TEL.TEL.PRETREAT.STEAM.DIESEL_LIQBIO</t>
  </si>
  <si>
    <t>UED.ktoe.RO.TEL.TEL.PRETREAT.STEAM.RFO</t>
  </si>
  <si>
    <t>UED.ktoe.RO.TEL.TEL.PRETREAT.STEAM.OTHER</t>
  </si>
  <si>
    <t>UED.ktoe.RO.TEL.TEL.PRETREAT.STEAM.NG_BIOGAS</t>
  </si>
  <si>
    <t>UED.ktoe.RO.TEL.TEL.PRETREAT.STEAM.DERIVED</t>
  </si>
  <si>
    <t>UED.ktoe.RO.TEL.TEL.PRETREAT.STEAM.BIOMASS_WASTE</t>
  </si>
  <si>
    <t>UED.ktoe.RO.TEL.TEL.PRETREAT.STEAM.STEAM_DISTR</t>
  </si>
  <si>
    <t>UED.ktoe.RO.TEL.TEL.PROCESSING.TOTAL.TOTAL</t>
  </si>
  <si>
    <t>UED.ktoe.RO.TEL.TEL.PROCESSING.STEAM.SOLIDS</t>
  </si>
  <si>
    <t>UED.ktoe.RO.TEL.TEL.PROCESSING.STEAM.RFG</t>
  </si>
  <si>
    <t>UED.ktoe.RO.TEL.TEL.PROCESSING.STEAM.LPG</t>
  </si>
  <si>
    <t>UED.ktoe.RO.TEL.TEL.PROCESSING.STEAM.DIESEL_LIQBIO</t>
  </si>
  <si>
    <t>UED.ktoe.RO.TEL.TEL.PROCESSING.STEAM.RFO</t>
  </si>
  <si>
    <t>UED.ktoe.RO.TEL.TEL.PROCESSING.STEAM.OTHER</t>
  </si>
  <si>
    <t>UED.ktoe.RO.TEL.TEL.PROCESSING.STEAM.NG_BIOGAS</t>
  </si>
  <si>
    <t>UED.ktoe.RO.TEL.TEL.PROCESSING.STEAM.DERIVED</t>
  </si>
  <si>
    <t>UED.ktoe.RO.TEL.TEL.PROCESSING.STEAM.BIOMASS_WASTE</t>
  </si>
  <si>
    <t>UED.ktoe.RO.TEL.TEL.PROCESSING.STEAM.STEAM_DISTR</t>
  </si>
  <si>
    <t>UED.ktoe.RO.TEL.TEL.GENERIC.MECH.ELEC</t>
  </si>
  <si>
    <t>UED.ktoe.RO.TEL.TEL.DRYING.TOTAL.TOTAL</t>
  </si>
  <si>
    <t>UED.ktoe.RO.TEL.TEL.DRYING.THERM.SOLIDS</t>
  </si>
  <si>
    <t>UED.ktoe.RO.TEL.TEL.DRYING.THERM.LPG</t>
  </si>
  <si>
    <t>UED.ktoe.RO.TEL.TEL.DRYING.THERM.DIESEL_LIQBIO</t>
  </si>
  <si>
    <t>UED.ktoe.RO.TEL.TEL.DRYING.THERM.RFO</t>
  </si>
  <si>
    <t>UED.ktoe.RO.TEL.TEL.DRYING.THERM.NG_BIOGAS</t>
  </si>
  <si>
    <t>UED.ktoe.RO.TEL.TEL.DRYING_STEAM.TOTAL.TOTAL</t>
  </si>
  <si>
    <t>UED.ktoe.RO.TEL.TEL.DRYING_STEAM.STEAM.SOLIDS</t>
  </si>
  <si>
    <t>UED.ktoe.RO.TEL.TEL.DRYING_STEAM.STEAM.RFG</t>
  </si>
  <si>
    <t>UED.ktoe.RO.TEL.TEL.DRYING_STEAM.STEAM.LPG</t>
  </si>
  <si>
    <t>UED.ktoe.RO.TEL.TEL.DRYING_STEAM.STEAM.DIESEL_LIQBIO</t>
  </si>
  <si>
    <t>UED.ktoe.RO.TEL.TEL.DRYING_STEAM.STEAM.RFO</t>
  </si>
  <si>
    <t>UED.ktoe.RO.TEL.TEL.DRYING_STEAM.STEAM.OTHER</t>
  </si>
  <si>
    <t>UED.ktoe.RO.TEL.TEL.DRYING_STEAM.STEAM.NG_BIOGAS</t>
  </si>
  <si>
    <t>UED.ktoe.RO.TEL.TEL.DRYING_STEAM.STEAM.DERIVED</t>
  </si>
  <si>
    <t>UED.ktoe.RO.TEL.TEL.DRYING_STEAM.STEAM.BIOMASS_WASTE</t>
  </si>
  <si>
    <t>UED.ktoe.RO.TEL.TEL.DRYING_STEAM.STEAM.STEAM_DISTR</t>
  </si>
  <si>
    <t>UED.ktoe.RO.TEL.TEL.DRYING_ELEC.ELEC.ELEC</t>
  </si>
  <si>
    <t>UED.ktoe.RO.TEL.TEL.DRYING_MICROW.MICROW.ELEC</t>
  </si>
  <si>
    <t>UED.ktoe.RO.TEL.TEL.FINISHING.THERM.ELEC</t>
  </si>
  <si>
    <t>FUEL_EMI.ktCO2.RO.TEL.TEL.TOTAL.TOTAL.TOTAL</t>
  </si>
  <si>
    <t>FUEL_EMI.ktCO2.RO.TEL.TEL.LIGHT.GENERIC.ELEC</t>
  </si>
  <si>
    <t>FUEL_EMI.ktCO2.RO.TEL.TEL.AIRCOMP.GENERIC.ELEC</t>
  </si>
  <si>
    <t>FUEL_EMI.ktCO2.RO.TEL.TEL.MOTOR.GENERIC.ELEC</t>
  </si>
  <si>
    <t>FUEL_EMI.ktCO2.RO.TEL.TEL.FANS.GENERIC.ELEC</t>
  </si>
  <si>
    <t>FUEL_EMI.ktCO2.RO.TEL.TEL.LOW_ENTH.TOTAL.TOTAL</t>
  </si>
  <si>
    <t>FUEL_EMI.ktCO2.RO.TEL.TEL.LOW_ENTH.THERM.DIESEL_LIQBIO</t>
  </si>
  <si>
    <t>FUEL_EMI.ktCO2.RO.TEL.TEL.LOW_ENTH.THERM.NG_BIOGAS</t>
  </si>
  <si>
    <t>FUEL_EMI.ktCO2.RO.TEL.TEL.LOW_ENTH.THERM.SOLAR_GEO</t>
  </si>
  <si>
    <t>FUEL_EMI.ktCO2.RO.TEL.TEL.LOW_ENTH.HP.AMBIENT</t>
  </si>
  <si>
    <t>FUEL_EMI.ktCO2.RO.TEL.TEL.LOW_ENTH.THERM.ELEC</t>
  </si>
  <si>
    <t>FUEL_EMI.ktCO2.RO.TEL.TEL.PRETREAT.TOTAL.TOTAL</t>
  </si>
  <si>
    <t>FUEL_EMI.ktCO2.RO.TEL.TEL.PRETREAT.STEAM.SOLIDS</t>
  </si>
  <si>
    <t>FUEL_EMI.ktCO2.RO.TEL.TEL.PRETREAT.STEAM.RFG</t>
  </si>
  <si>
    <t>FUEL_EMI.ktCO2.RO.TEL.TEL.PRETREAT.STEAM.LPG</t>
  </si>
  <si>
    <t>FUEL_EMI.ktCO2.RO.TEL.TEL.PRETREAT.STEAM.DIESEL_LIQBIO</t>
  </si>
  <si>
    <t>FUEL_EMI.ktCO2.RO.TEL.TEL.PRETREAT.STEAM.RFO</t>
  </si>
  <si>
    <t>FUEL_EMI.ktCO2.RO.TEL.TEL.PRETREAT.STEAM.OTHER</t>
  </si>
  <si>
    <t>FUEL_EMI.ktCO2.RO.TEL.TEL.PRETREAT.STEAM.NG_BIOGAS</t>
  </si>
  <si>
    <t>FUEL_EMI.ktCO2.RO.TEL.TEL.PRETREAT.STEAM.DERIVED</t>
  </si>
  <si>
    <t>FUEL_EMI.ktCO2.RO.TEL.TEL.PRETREAT.STEAM.BIOMASS_WASTE</t>
  </si>
  <si>
    <t>FUEL_EMI.ktCO2.RO.TEL.TEL.PRETREAT.STEAM.STEAM_DISTR</t>
  </si>
  <si>
    <t>FUEL_EMI.ktCO2.RO.TEL.TEL.PROCESSING.TOTAL.TOTAL</t>
  </si>
  <si>
    <t>FUEL_EMI.ktCO2.RO.TEL.TEL.PROCESSING.STEAM.SOLIDS</t>
  </si>
  <si>
    <t>FUEL_EMI.ktCO2.RO.TEL.TEL.PROCESSING.STEAM.RFG</t>
  </si>
  <si>
    <t>FUEL_EMI.ktCO2.RO.TEL.TEL.PROCESSING.STEAM.LPG</t>
  </si>
  <si>
    <t>FUEL_EMI.ktCO2.RO.TEL.TEL.PROCESSING.STEAM.DIESEL_LIQBIO</t>
  </si>
  <si>
    <t>FUEL_EMI.ktCO2.RO.TEL.TEL.PROCESSING.STEAM.RFO</t>
  </si>
  <si>
    <t>FUEL_EMI.ktCO2.RO.TEL.TEL.PROCESSING.STEAM.OTHER</t>
  </si>
  <si>
    <t>FUEL_EMI.ktCO2.RO.TEL.TEL.PROCESSING.STEAM.NG_BIOGAS</t>
  </si>
  <si>
    <t>FUEL_EMI.ktCO2.RO.TEL.TEL.PROCESSING.STEAM.DERIVED</t>
  </si>
  <si>
    <t>FUEL_EMI.ktCO2.RO.TEL.TEL.PROCESSING.STEAM.BIOMASS_WASTE</t>
  </si>
  <si>
    <t>FUEL_EMI.ktCO2.RO.TEL.TEL.PROCESSING.STEAM.STEAM_DISTR</t>
  </si>
  <si>
    <t>FUEL_EMI.ktCO2.RO.TEL.TEL.GENERIC.MECH.ELEC</t>
  </si>
  <si>
    <t>FUEL_EMI.ktCO2.RO.TEL.TEL.DRYING.TOTAL.TOTAL</t>
  </si>
  <si>
    <t>FUEL_EMI.ktCO2.RO.TEL.TEL.DRYING.THERM.SOLIDS</t>
  </si>
  <si>
    <t>FUEL_EMI.ktCO2.RO.TEL.TEL.DRYING.THERM.LPG</t>
  </si>
  <si>
    <t>FUEL_EMI.ktCO2.RO.TEL.TEL.DRYING.THERM.DIESEL_LIQBIO</t>
  </si>
  <si>
    <t>FUEL_EMI.ktCO2.RO.TEL.TEL.DRYING.THERM.RFO</t>
  </si>
  <si>
    <t>FUEL_EMI.ktCO2.RO.TEL.TEL.DRYING.THERM.NG_BIOGAS</t>
  </si>
  <si>
    <t>FUEL_EMI.ktCO2.RO.TEL.TEL.DRYING_STEAM.TOTAL.TOTAL</t>
  </si>
  <si>
    <t>FUEL_EMI.ktCO2.RO.TEL.TEL.DRYING_STEAM.STEAM.SOLIDS</t>
  </si>
  <si>
    <t>FUEL_EMI.ktCO2.RO.TEL.TEL.DRYING_STEAM.STEAM.RFG</t>
  </si>
  <si>
    <t>FUEL_EMI.ktCO2.RO.TEL.TEL.DRYING_STEAM.STEAM.LPG</t>
  </si>
  <si>
    <t>FUEL_EMI.ktCO2.RO.TEL.TEL.DRYING_STEAM.STEAM.DIESEL_LIQBIO</t>
  </si>
  <si>
    <t>FUEL_EMI.ktCO2.RO.TEL.TEL.DRYING_STEAM.STEAM.RFO</t>
  </si>
  <si>
    <t>FUEL_EMI.ktCO2.RO.TEL.TEL.DRYING_STEAM.STEAM.OTHER</t>
  </si>
  <si>
    <t>FUEL_EMI.ktCO2.RO.TEL.TEL.DRYING_STEAM.STEAM.NG_BIOGAS</t>
  </si>
  <si>
    <t>FUEL_EMI.ktCO2.RO.TEL.TEL.DRYING_STEAM.STEAM.DERIVED</t>
  </si>
  <si>
    <t>FUEL_EMI.ktCO2.RO.TEL.TEL.DRYING_STEAM.STEAM.BIOMASS_WASTE</t>
  </si>
  <si>
    <t>FUEL_EMI.ktCO2.RO.TEL.TEL.DRYING_STEAM.STEAM.STEAM_DISTR</t>
  </si>
  <si>
    <t>FUEL_EMI.ktCO2.RO.TEL.TEL.DRYING_ELEC.ELEC.ELEC</t>
  </si>
  <si>
    <t>FUEL_EMI.ktCO2.RO.TEL.TEL.DRYING_MICROW.MICROW.ELEC</t>
  </si>
  <si>
    <t>FUEL_EMI.ktCO2.RO.TEL.TEL.FINISHING.THERM.ELEC</t>
  </si>
  <si>
    <t>VA.Meuro2015.RO.WWP.WWP</t>
  </si>
  <si>
    <t>OUTPUT.index.RO.WWP.WWP</t>
  </si>
  <si>
    <t>CAP.index.RO.WWP.WWP</t>
  </si>
  <si>
    <t>NEWCAP.index.RO.WWP.WWP</t>
  </si>
  <si>
    <t>FEC.ktoe.RO.WWP.WWP.TOTAL.TOTAL.TOTAL</t>
  </si>
  <si>
    <t>FEC.ktoe.RO.WWP.WWP.TOTAL.TOTAL.SOLIDS</t>
  </si>
  <si>
    <t>FEC.ktoe.RO.WWP.WWP.TOTAL.TOTAL.RFG</t>
  </si>
  <si>
    <t>FEC.ktoe.RO.WWP.WWP.TOTAL.TOTAL.LPG</t>
  </si>
  <si>
    <t>FEC.ktoe.RO.WWP.WWP.TOTAL.TOTAL.DIESEL</t>
  </si>
  <si>
    <t>FEC.ktoe.RO.WWP.WWP.TOTAL.TOTAL.RFO</t>
  </si>
  <si>
    <t>FEC.ktoe.RO.WWP.WWP.TOTAL.TOTAL.OTHER</t>
  </si>
  <si>
    <t>FEC.ktoe.RO.WWP.WWP.TOTAL.TOTAL.NG</t>
  </si>
  <si>
    <t>FEC.ktoe.RO.WWP.WWP.TOTAL.TOTAL.DERIVED</t>
  </si>
  <si>
    <t>FEC.ktoe.RO.WWP.WWP.TOTAL.TOTAL.BIOMASS_WASTE</t>
  </si>
  <si>
    <t>FEC.ktoe.RO.WWP.WWP.TOTAL.TOTAL.BIOGAS</t>
  </si>
  <si>
    <t>FEC.ktoe.RO.WWP.WWP.TOTAL.TOTAL.LIQBIO</t>
  </si>
  <si>
    <t>FEC.ktoe.RO.WWP.WWP.TOTAL.TOTAL.SOLAR</t>
  </si>
  <si>
    <t>FEC.ktoe.RO.WWP.WWP.TOTAL.TOTAL.GEO</t>
  </si>
  <si>
    <t>FEC.ktoe.RO.WWP.WWP.TOTAL.TOTAL.AMBIENT</t>
  </si>
  <si>
    <t>FEC.ktoe.RO.WWP.WWP.TOTAL.TOTAL.STEAM_DISTR</t>
  </si>
  <si>
    <t>FEC.ktoe.RO.WWP.WWP.TOTAL.TOTAL.ELEC</t>
  </si>
  <si>
    <t>FEC.ktoe.RO.WWP.WWP.LIGHT.GENERIC.ELEC</t>
  </si>
  <si>
    <t>FEC.ktoe.RO.WWP.WWP.AIRCOMP.GENERIC.ELEC</t>
  </si>
  <si>
    <t>FEC.ktoe.RO.WWP.WWP.MOTOR.GENERIC.ELEC</t>
  </si>
  <si>
    <t>FEC.ktoe.RO.WWP.WWP.FANS.GENERIC.ELEC</t>
  </si>
  <si>
    <t>FEC.ktoe.RO.WWP.WWP.LOW_ENTH.TOTAL.TOTAL</t>
  </si>
  <si>
    <t>FEC.ktoe.RO.WWP.WWP.LOW_ENTH.THERM.DIESEL_LIQBIO</t>
  </si>
  <si>
    <t>FEC.ktoe.RO.WWP.WWP.LOW_ENTH.THERM.NG_BIOGAS</t>
  </si>
  <si>
    <t>FEC.ktoe.RO.WWP.WWP.LOW_ENTH.THERM.SOLAR_GEO</t>
  </si>
  <si>
    <t>FEC.ktoe.RO.WWP.WWP.LOW_ENTH.HP.AMBIENT</t>
  </si>
  <si>
    <t>FEC.ktoe.RO.WWP.WWP.LOW_ENTH.THERM.ELEC</t>
  </si>
  <si>
    <t>Wood: Specific processes with steam</t>
  </si>
  <si>
    <t>FEC.ktoe.RO.WWP.WWP.PROCESSING.TOTAL.TOTAL</t>
  </si>
  <si>
    <t>FEC.ktoe.RO.WWP.WWP.PROCESSING.STEAM.SOLIDS</t>
  </si>
  <si>
    <t>FEC.ktoe.RO.WWP.WWP.PROCESSING.STEAM.RFG</t>
  </si>
  <si>
    <t>FEC.ktoe.RO.WWP.WWP.PROCESSING.STEAM.LPG</t>
  </si>
  <si>
    <t>FEC.ktoe.RO.WWP.WWP.PROCESSING.STEAM.DIESEL_LIQBIO</t>
  </si>
  <si>
    <t>FEC.ktoe.RO.WWP.WWP.PROCESSING.STEAM.RFO</t>
  </si>
  <si>
    <t>FEC.ktoe.RO.WWP.WWP.PROCESSING.STEAM.OTHER</t>
  </si>
  <si>
    <t>FEC.ktoe.RO.WWP.WWP.PROCESSING.STEAM.NG_BIOGAS</t>
  </si>
  <si>
    <t>FEC.ktoe.RO.WWP.WWP.PROCESSING.STEAM.DERIVED</t>
  </si>
  <si>
    <t>FEC.ktoe.RO.WWP.WWP.PROCESSING.STEAM.BIOMASS_WASTE</t>
  </si>
  <si>
    <t>FEC.ktoe.RO.WWP.WWP.PROCESSING.STEAM.STEAM_DISTR</t>
  </si>
  <si>
    <t>Wood: Electric mechanical processes</t>
  </si>
  <si>
    <t>FEC.ktoe.RO.WWP.WWP.GENERIC.MECH.ELEC</t>
  </si>
  <si>
    <t>Wood: Drying</t>
  </si>
  <si>
    <t>Wood: Thermal drying</t>
  </si>
  <si>
    <t>FEC.ktoe.RO.WWP.WWP.DRYING.TOTAL.TOTAL</t>
  </si>
  <si>
    <t>FEC.ktoe.RO.WWP.WWP.DRYING.THERM.SOLIDS</t>
  </si>
  <si>
    <t>FEC.ktoe.RO.WWP.WWP.DRYING.THERM.LPG</t>
  </si>
  <si>
    <t>FEC.ktoe.RO.WWP.WWP.DRYING.THERM.DIESEL_LIQBIO</t>
  </si>
  <si>
    <t>FEC.ktoe.RO.WWP.WWP.DRYING.THERM.RFO</t>
  </si>
  <si>
    <t>FEC.ktoe.RO.WWP.WWP.DRYING.THERM.NG_BIOGAS</t>
  </si>
  <si>
    <t>Wood: Steam drying</t>
  </si>
  <si>
    <t>FEC.ktoe.RO.WWP.WWP.DRYING_STEAM.TOTAL.TOTAL</t>
  </si>
  <si>
    <t>FEC.ktoe.RO.WWP.WWP.DRYING_STEAM.STEAM.SOLIDS</t>
  </si>
  <si>
    <t>FEC.ktoe.RO.WWP.WWP.DRYING_STEAM.STEAM.RFG</t>
  </si>
  <si>
    <t>FEC.ktoe.RO.WWP.WWP.DRYING_STEAM.STEAM.LPG</t>
  </si>
  <si>
    <t>FEC.ktoe.RO.WWP.WWP.DRYING_STEAM.STEAM.DIESEL_LIQBIO</t>
  </si>
  <si>
    <t>FEC.ktoe.RO.WWP.WWP.DRYING_STEAM.STEAM.RFO</t>
  </si>
  <si>
    <t>FEC.ktoe.RO.WWP.WWP.DRYING_STEAM.STEAM.OTHER</t>
  </si>
  <si>
    <t>FEC.ktoe.RO.WWP.WWP.DRYING_STEAM.STEAM.NG_BIOGAS</t>
  </si>
  <si>
    <t>FEC.ktoe.RO.WWP.WWP.DRYING_STEAM.STEAM.DERIVED</t>
  </si>
  <si>
    <t>FEC.ktoe.RO.WWP.WWP.DRYING_STEAM.STEAM.BIOMASS_WASTE</t>
  </si>
  <si>
    <t>FEC.ktoe.RO.WWP.WWP.DRYING_STEAM.STEAM.STEAM_DISTR</t>
  </si>
  <si>
    <t>Wood: Electric drying</t>
  </si>
  <si>
    <t>FEC.ktoe.RO.WWP.WWP.DRYING_ELEC.ELEC.ELEC</t>
  </si>
  <si>
    <t>Wood: Microwave drying</t>
  </si>
  <si>
    <t>FEC.ktoe.RO.WWP.WWP.DRYING_MICROW.MICROW.ELEC</t>
  </si>
  <si>
    <t>Wood: Finishing Electric</t>
  </si>
  <si>
    <t>FEC.ktoe.RO.WWP.WWP.FINISHING.ELEC.ELEC</t>
  </si>
  <si>
    <t>UED.ktoe.RO.WWP.WWP.TOTAL.TOTAL.TOTAL</t>
  </si>
  <si>
    <t>UED.ktoe.RO.WWP.WWP.LIGHT.GENERIC.ELEC</t>
  </si>
  <si>
    <t>UED.ktoe.RO.WWP.WWP.AIRCOMP.GENERIC.ELEC</t>
  </si>
  <si>
    <t>UED.ktoe.RO.WWP.WWP.MOTOR.GENERIC.ELEC</t>
  </si>
  <si>
    <t>UED.ktoe.RO.WWP.WWP.FANS.GENERIC.ELEC</t>
  </si>
  <si>
    <t>UED.ktoe.RO.WWP.WWP.LOW_ENTH.TOTAL.TOTAL</t>
  </si>
  <si>
    <t>UED.ktoe.RO.WWP.WWP.LOW_ENTH.THERM.DIESEL_LIQBIO</t>
  </si>
  <si>
    <t>UED.ktoe.RO.WWP.WWP.LOW_ENTH.THERM.NG_BIOGAS</t>
  </si>
  <si>
    <t>UED.ktoe.RO.WWP.WWP.LOW_ENTH.THERM.SOLAR_GEO</t>
  </si>
  <si>
    <t>UED.ktoe.RO.WWP.WWP.LOW_ENTH.HP.AMBIENT</t>
  </si>
  <si>
    <t>UED.ktoe.RO.WWP.WWP.LOW_ENTH.THERM.ELEC</t>
  </si>
  <si>
    <t>UED.ktoe.RO.WWP.WWP.PROCESSING.TOTAL.TOTAL</t>
  </si>
  <si>
    <t>UED.ktoe.RO.WWP.WWP.PROCESSING.STEAM.SOLIDS</t>
  </si>
  <si>
    <t>UED.ktoe.RO.WWP.WWP.PROCESSING.STEAM.RFG</t>
  </si>
  <si>
    <t>UED.ktoe.RO.WWP.WWP.PROCESSING.STEAM.LPG</t>
  </si>
  <si>
    <t>UED.ktoe.RO.WWP.WWP.PROCESSING.STEAM.DIESEL_LIQBIO</t>
  </si>
  <si>
    <t>UED.ktoe.RO.WWP.WWP.PROCESSING.STEAM.RFO</t>
  </si>
  <si>
    <t>UED.ktoe.RO.WWP.WWP.PROCESSING.STEAM.OTHER</t>
  </si>
  <si>
    <t>UED.ktoe.RO.WWP.WWP.PROCESSING.STEAM.NG_BIOGAS</t>
  </si>
  <si>
    <t>UED.ktoe.RO.WWP.WWP.PROCESSING.STEAM.DERIVED</t>
  </si>
  <si>
    <t>UED.ktoe.RO.WWP.WWP.PROCESSING.STEAM.BIOMASS_WASTE</t>
  </si>
  <si>
    <t>UED.ktoe.RO.WWP.WWP.PROCESSING.STEAM.STEAM_DISTR</t>
  </si>
  <si>
    <t>UED.ktoe.RO.WWP.WWP.GENERIC.MECH.ELEC</t>
  </si>
  <si>
    <t>UED.ktoe.RO.WWP.WWP.DRYING.TOTAL.TOTAL</t>
  </si>
  <si>
    <t>UED.ktoe.RO.WWP.WWP.DRYING.THERM.SOLIDS</t>
  </si>
  <si>
    <t>UED.ktoe.RO.WWP.WWP.DRYING.THERM.LPG</t>
  </si>
  <si>
    <t>UED.ktoe.RO.WWP.WWP.DRYING.THERM.DIESEL_LIQBIO</t>
  </si>
  <si>
    <t>UED.ktoe.RO.WWP.WWP.DRYING.THERM.RFO</t>
  </si>
  <si>
    <t>UED.ktoe.RO.WWP.WWP.DRYING.THERM.NG_BIOGAS</t>
  </si>
  <si>
    <t>UED.ktoe.RO.WWP.WWP.DRYING_STEAM.TOTAL.TOTAL</t>
  </si>
  <si>
    <t>UED.ktoe.RO.WWP.WWP.DRYING_STEAM.STEAM.SOLIDS</t>
  </si>
  <si>
    <t>UED.ktoe.RO.WWP.WWP.DRYING_STEAM.STEAM.RFG</t>
  </si>
  <si>
    <t>UED.ktoe.RO.WWP.WWP.DRYING_STEAM.STEAM.LPG</t>
  </si>
  <si>
    <t>UED.ktoe.RO.WWP.WWP.DRYING_STEAM.STEAM.DIESEL_LIQBIO</t>
  </si>
  <si>
    <t>UED.ktoe.RO.WWP.WWP.DRYING_STEAM.STEAM.RFO</t>
  </si>
  <si>
    <t>UED.ktoe.RO.WWP.WWP.DRYING_STEAM.STEAM.OTHER</t>
  </si>
  <si>
    <t>UED.ktoe.RO.WWP.WWP.DRYING_STEAM.STEAM.NG_BIOGAS</t>
  </si>
  <si>
    <t>UED.ktoe.RO.WWP.WWP.DRYING_STEAM.STEAM.DERIVED</t>
  </si>
  <si>
    <t>UED.ktoe.RO.WWP.WWP.DRYING_STEAM.STEAM.BIOMASS_WASTE</t>
  </si>
  <si>
    <t>UED.ktoe.RO.WWP.WWP.DRYING_STEAM.STEAM.STEAM_DISTR</t>
  </si>
  <si>
    <t>UED.ktoe.RO.WWP.WWP.DRYING_ELEC.ELEC.ELEC</t>
  </si>
  <si>
    <t>UED.ktoe.RO.WWP.WWP.DRYING_MICROW.MICROW.ELEC</t>
  </si>
  <si>
    <t>UED.ktoe.RO.WWP.WWP.FINISHING.ELEC.ELEC</t>
  </si>
  <si>
    <t>FUEL_EMI.ktCO2.RO.WWP.WWP.TOTAL.TOTAL.TOTAL</t>
  </si>
  <si>
    <t>FUEL_EMI.ktCO2.RO.WWP.WWP.LIGHT.GENERIC.ELEC</t>
  </si>
  <si>
    <t>FUEL_EMI.ktCO2.RO.WWP.WWP.AIRCOMP.GENERIC.ELEC</t>
  </si>
  <si>
    <t>FUEL_EMI.ktCO2.RO.WWP.WWP.MOTOR.GENERIC.ELEC</t>
  </si>
  <si>
    <t>FUEL_EMI.ktCO2.RO.WWP.WWP.FANS.GENERIC.ELEC</t>
  </si>
  <si>
    <t>FUEL_EMI.ktCO2.RO.WWP.WWP.LOW_ENTH.TOTAL.TOTAL</t>
  </si>
  <si>
    <t>FUEL_EMI.ktCO2.RO.WWP.WWP.LOW_ENTH.THERM.DIESEL_LIQBIO</t>
  </si>
  <si>
    <t>FUEL_EMI.ktCO2.RO.WWP.WWP.LOW_ENTH.THERM.NG_BIOGAS</t>
  </si>
  <si>
    <t>FUEL_EMI.ktCO2.RO.WWP.WWP.LOW_ENTH.THERM.SOLAR_GEO</t>
  </si>
  <si>
    <t>FUEL_EMI.ktCO2.RO.WWP.WWP.LOW_ENTH.HP.AMBIENT</t>
  </si>
  <si>
    <t>FUEL_EMI.ktCO2.RO.WWP.WWP.LOW_ENTH.THERM.ELEC</t>
  </si>
  <si>
    <t>FUEL_EMI.ktCO2.RO.WWP.WWP.PROCESSING.TOTAL.TOTAL</t>
  </si>
  <si>
    <t>FUEL_EMI.ktCO2.RO.WWP.WWP.PROCESSING.STEAM.SOLIDS</t>
  </si>
  <si>
    <t>FUEL_EMI.ktCO2.RO.WWP.WWP.PROCESSING.STEAM.RFG</t>
  </si>
  <si>
    <t>FUEL_EMI.ktCO2.RO.WWP.WWP.PROCESSING.STEAM.LPG</t>
  </si>
  <si>
    <t>FUEL_EMI.ktCO2.RO.WWP.WWP.PROCESSING.STEAM.DIESEL_LIQBIO</t>
  </si>
  <si>
    <t>FUEL_EMI.ktCO2.RO.WWP.WWP.PROCESSING.STEAM.RFO</t>
  </si>
  <si>
    <t>FUEL_EMI.ktCO2.RO.WWP.WWP.PROCESSING.STEAM.OTHER</t>
  </si>
  <si>
    <t>FUEL_EMI.ktCO2.RO.WWP.WWP.PROCESSING.STEAM.NG_BIOGAS</t>
  </si>
  <si>
    <t>FUEL_EMI.ktCO2.RO.WWP.WWP.PROCESSING.STEAM.DERIVED</t>
  </si>
  <si>
    <t>FUEL_EMI.ktCO2.RO.WWP.WWP.PROCESSING.STEAM.BIOMASS_WASTE</t>
  </si>
  <si>
    <t>FUEL_EMI.ktCO2.RO.WWP.WWP.PROCESSING.STEAM.STEAM_DISTR</t>
  </si>
  <si>
    <t>FUEL_EMI.ktCO2.RO.WWP.WWP.GENERIC.MECH.ELEC</t>
  </si>
  <si>
    <t>FUEL_EMI.ktCO2.RO.WWP.WWP.DRYING.TOTAL.TOTAL</t>
  </si>
  <si>
    <t>FUEL_EMI.ktCO2.RO.WWP.WWP.DRYING.THERM.SOLIDS</t>
  </si>
  <si>
    <t>FUEL_EMI.ktCO2.RO.WWP.WWP.DRYING.THERM.LPG</t>
  </si>
  <si>
    <t>FUEL_EMI.ktCO2.RO.WWP.WWP.DRYING.THERM.DIESEL_LIQBIO</t>
  </si>
  <si>
    <t>FUEL_EMI.ktCO2.RO.WWP.WWP.DRYING.THERM.RFO</t>
  </si>
  <si>
    <t>FUEL_EMI.ktCO2.RO.WWP.WWP.DRYING.THERM.NG_BIOGAS</t>
  </si>
  <si>
    <t>FUEL_EMI.ktCO2.RO.WWP.WWP.DRYING_STEAM.TOTAL.TOTAL</t>
  </si>
  <si>
    <t>FUEL_EMI.ktCO2.RO.WWP.WWP.DRYING_STEAM.STEAM.SOLIDS</t>
  </si>
  <si>
    <t>FUEL_EMI.ktCO2.RO.WWP.WWP.DRYING_STEAM.STEAM.RFG</t>
  </si>
  <si>
    <t>FUEL_EMI.ktCO2.RO.WWP.WWP.DRYING_STEAM.STEAM.LPG</t>
  </si>
  <si>
    <t>FUEL_EMI.ktCO2.RO.WWP.WWP.DRYING_STEAM.STEAM.DIESEL_LIQBIO</t>
  </si>
  <si>
    <t>FUEL_EMI.ktCO2.RO.WWP.WWP.DRYING_STEAM.STEAM.RFO</t>
  </si>
  <si>
    <t>FUEL_EMI.ktCO2.RO.WWP.WWP.DRYING_STEAM.STEAM.OTHER</t>
  </si>
  <si>
    <t>FUEL_EMI.ktCO2.RO.WWP.WWP.DRYING_STEAM.STEAM.NG_BIOGAS</t>
  </si>
  <si>
    <t>FUEL_EMI.ktCO2.RO.WWP.WWP.DRYING_STEAM.STEAM.DERIVED</t>
  </si>
  <si>
    <t>FUEL_EMI.ktCO2.RO.WWP.WWP.DRYING_STEAM.STEAM.BIOMASS_WASTE</t>
  </si>
  <si>
    <t>FUEL_EMI.ktCO2.RO.WWP.WWP.DRYING_STEAM.STEAM.STEAM_DISTR</t>
  </si>
  <si>
    <t>FUEL_EMI.ktCO2.RO.WWP.WWP.DRYING_ELEC.ELEC.ELEC</t>
  </si>
  <si>
    <t>FUEL_EMI.ktCO2.RO.WWP.WWP.DRYING_MICROW.MICROW.ELEC</t>
  </si>
  <si>
    <t>FUEL_EMI.ktCO2.RO.WWP.WWP.FINISHING.ELEC.ELEC</t>
  </si>
  <si>
    <t>VA.Meuro2015.RO.OIS.OIS</t>
  </si>
  <si>
    <t>OUTPUT.index.RO.OIS.OIS</t>
  </si>
  <si>
    <t>CAP.index.RO.OIS.OIS</t>
  </si>
  <si>
    <t>NEWCAP.index.RO.OIS.OIS</t>
  </si>
  <si>
    <t>Energy consumption (ktoe)*</t>
  </si>
  <si>
    <t>FEC.ktoe.RO.OIS.OIS.TOTAL.TOTAL.TOTAL</t>
  </si>
  <si>
    <t>FEC.ktoe.RO.OIS.OIS.TOTAL.TOTAL.SOLIDS</t>
  </si>
  <si>
    <t>FEC.ktoe.RO.OIS.OIS.TOTAL.TOTAL.RFG</t>
  </si>
  <si>
    <t>FEC.ktoe.RO.OIS.OIS.TOTAL.TOTAL.LPG</t>
  </si>
  <si>
    <t>FEC.ktoe.RO.OIS.OIS.TOTAL.TOTAL.DIESEL</t>
  </si>
  <si>
    <t>FEC.ktoe.RO.OIS.OIS.TOTAL.TOTAL.RFO</t>
  </si>
  <si>
    <t>FEC.ktoe.RO.OIS.OIS.TOTAL.TOTAL.OTHER</t>
  </si>
  <si>
    <t>FEC.ktoe.RO.OIS.OIS.TOTAL.TOTAL.NG</t>
  </si>
  <si>
    <t>FEC.ktoe.RO.OIS.OIS.TOTAL.TOTAL.DERIVED</t>
  </si>
  <si>
    <t>FEC.ktoe.RO.OIS.OIS.TOTAL.TOTAL.BIOMASS_WASTE</t>
  </si>
  <si>
    <t>FEC.ktoe.RO.OIS.OIS.TOTAL.TOTAL.BIOGAS</t>
  </si>
  <si>
    <t>FEC.ktoe.RO.OIS.OIS.TOTAL.TOTAL.LIQBIO</t>
  </si>
  <si>
    <t>FEC.ktoe.RO.OIS.OIS.TOTAL.TOTAL.SOLAR</t>
  </si>
  <si>
    <t>FEC.ktoe.RO.OIS.OIS.TOTAL.TOTAL.GEO</t>
  </si>
  <si>
    <t>FEC.ktoe.RO.OIS.OIS.TOTAL.TOTAL.AMBIENT</t>
  </si>
  <si>
    <t>FEC.ktoe.RO.OIS.OIS.TOTAL.TOTAL.STEAM_DISTR</t>
  </si>
  <si>
    <t>FEC.ktoe.RO.OIS.OIS.TOTAL.TOTAL.ELEC</t>
  </si>
  <si>
    <t>*Energy consumption includes consumption in Mining and Quarrying and Construction sectors</t>
  </si>
  <si>
    <t>FEC.ktoe.RO.OIS.OIS.LIGHT.GENERIC.ELEC</t>
  </si>
  <si>
    <t>FEC.ktoe.RO.OIS.OIS.AIRCOMP.GENERIC.ELEC</t>
  </si>
  <si>
    <t>FEC.ktoe.RO.OIS.OIS.MOTOR.GENERIC.ELEC</t>
  </si>
  <si>
    <t>FEC.ktoe.RO.OIS.OIS.FANS.GENERIC.ELEC</t>
  </si>
  <si>
    <t>FEC.ktoe.RO.OIS.OIS.LOW_ENTH.TOTAL.TOTAL</t>
  </si>
  <si>
    <t>FEC.ktoe.RO.OIS.OIS.LOW_ENTH.THERM.DIESEL_LIQBIO</t>
  </si>
  <si>
    <t>FEC.ktoe.RO.OIS.OIS.LOW_ENTH.THERM.NG_BIOGAS</t>
  </si>
  <si>
    <t>FEC.ktoe.RO.OIS.OIS.LOW_ENTH.THERM.SOLAR_GEO</t>
  </si>
  <si>
    <t>FEC.ktoe.RO.OIS.OIS.LOW_ENTH.HP.AMBIENT</t>
  </si>
  <si>
    <t>FEC.ktoe.RO.OIS.OIS.LOW_ENTH.THERM.ELEC</t>
  </si>
  <si>
    <t>Other Industrial sectors: Steam processing</t>
  </si>
  <si>
    <t>FEC.ktoe.RO.OIS.OIS.PROCESSING.TOTAL.TOTAL</t>
  </si>
  <si>
    <t>FEC.ktoe.RO.OIS.OIS.PROCESSING.STEAM.SOLIDS</t>
  </si>
  <si>
    <t>FEC.ktoe.RO.OIS.OIS.PROCESSING.STEAM.RFG</t>
  </si>
  <si>
    <t>FEC.ktoe.RO.OIS.OIS.PROCESSING.STEAM.LPG</t>
  </si>
  <si>
    <t>FEC.ktoe.RO.OIS.OIS.PROCESSING.STEAM.DIESEL_LIQBIO</t>
  </si>
  <si>
    <t>FEC.ktoe.RO.OIS.OIS.PROCESSING.STEAM.RFO</t>
  </si>
  <si>
    <t>FEC.ktoe.RO.OIS.OIS.PROCESSING.STEAM.OTHER</t>
  </si>
  <si>
    <t>FEC.ktoe.RO.OIS.OIS.PROCESSING.STEAM.NG_BIOGAS</t>
  </si>
  <si>
    <t>FEC.ktoe.RO.OIS.OIS.PROCESSING.STEAM.DERIVED</t>
  </si>
  <si>
    <t>FEC.ktoe.RO.OIS.OIS.PROCESSING.STEAM.BIOMASS_WASTE</t>
  </si>
  <si>
    <t>FEC.ktoe.RO.OIS.OIS.PROCESSING.STEAM.STEAM_DISTR</t>
  </si>
  <si>
    <t>Other Industrial sectors: Process heating</t>
  </si>
  <si>
    <t>Other Industrial sectors: Thermal processing</t>
  </si>
  <si>
    <t>FEC.ktoe.RO.OIS.OIS.PROC_HEAT.TOTAL.TOTAL</t>
  </si>
  <si>
    <t>FEC.ktoe.RO.OIS.OIS.PROC_HEAT.THERM.SOLIDS</t>
  </si>
  <si>
    <t>FEC.ktoe.RO.OIS.OIS.PROC_HEAT.THERM.LPG</t>
  </si>
  <si>
    <t>FEC.ktoe.RO.OIS.OIS.PROC_HEAT.THERM.DIESEL_LIQBIO</t>
  </si>
  <si>
    <t>FEC.ktoe.RO.OIS.OIS.PROC_HEAT.THERM.RFO</t>
  </si>
  <si>
    <t>FEC.ktoe.RO.OIS.OIS.PROC_HEAT.THERM.NG_BIOGAS</t>
  </si>
  <si>
    <t>Other Industrial sectors: Electric processing</t>
  </si>
  <si>
    <t>FEC.ktoe.RO.OIS.OIS.PROC_HEAT_ELEC.ELEC.ELEC</t>
  </si>
  <si>
    <t>Other Industrial sectors: Drying</t>
  </si>
  <si>
    <t>Other Industries: Thermal drying</t>
  </si>
  <si>
    <t>FEC.ktoe.RO.OIS.OIS.DRYING.TOTAL.TOTAL</t>
  </si>
  <si>
    <t>FEC.ktoe.RO.OIS.OIS.DRYING.THERM.SOLIDS</t>
  </si>
  <si>
    <t>FEC.ktoe.RO.OIS.OIS.DRYING.THERM.LPG</t>
  </si>
  <si>
    <t>FEC.ktoe.RO.OIS.OIS.DRYING.THERM.DIESEL_LIQBIO</t>
  </si>
  <si>
    <t>FEC.ktoe.RO.OIS.OIS.DRYING.THERM.RFO</t>
  </si>
  <si>
    <t>FEC.ktoe.RO.OIS.OIS.DRYING.THERM.NG_BIOGAS</t>
  </si>
  <si>
    <t>Other Industries: Steam drying</t>
  </si>
  <si>
    <t>FEC.ktoe.RO.OIS.OIS.DRYING_STEAM.TOTAL.TOTAL</t>
  </si>
  <si>
    <t>FEC.ktoe.RO.OIS.OIS.DRYING_STEAM.STEAM.SOLIDS</t>
  </si>
  <si>
    <t>FEC.ktoe.RO.OIS.OIS.DRYING_STEAM.STEAM.RFG</t>
  </si>
  <si>
    <t>FEC.ktoe.RO.OIS.OIS.DRYING_STEAM.STEAM.LPG</t>
  </si>
  <si>
    <t>FEC.ktoe.RO.OIS.OIS.DRYING_STEAM.STEAM.DIESEL_LIQBIO</t>
  </si>
  <si>
    <t>FEC.ktoe.RO.OIS.OIS.DRYING_STEAM.STEAM.RFO</t>
  </si>
  <si>
    <t>FEC.ktoe.RO.OIS.OIS.DRYING_STEAM.STEAM.OTHER</t>
  </si>
  <si>
    <t>FEC.ktoe.RO.OIS.OIS.DRYING_STEAM.STEAM.NG_BIOGAS</t>
  </si>
  <si>
    <t>FEC.ktoe.RO.OIS.OIS.DRYING_STEAM.STEAM.DERIVED</t>
  </si>
  <si>
    <t>FEC.ktoe.RO.OIS.OIS.DRYING_STEAM.STEAM.BIOMASS_WASTE</t>
  </si>
  <si>
    <t>FEC.ktoe.RO.OIS.OIS.DRYING_STEAM.STEAM.STEAM_DISTR</t>
  </si>
  <si>
    <t>Other Industries: Electric drying</t>
  </si>
  <si>
    <t>FEC.ktoe.RO.OIS.OIS.DRYING_ELEC.ELEC.ELEC</t>
  </si>
  <si>
    <t>Other Industrial sectors: Process Cooling</t>
  </si>
  <si>
    <t>Other Industries: Thermal cooling</t>
  </si>
  <si>
    <t>FEC.ktoe.RO.OIS.OIS.PROC_COOL_THERM.THERM.NG_BIOGAS</t>
  </si>
  <si>
    <t>Other Industries: Steam cooling</t>
  </si>
  <si>
    <t>FEC.ktoe.RO.OIS.OIS.PROC_COOL_STEAM.TOTAL.TOTAL</t>
  </si>
  <si>
    <t>FEC.ktoe.RO.OIS.OIS.PROC_COOL_STEAM.STEAM.SOLIDS</t>
  </si>
  <si>
    <t>FEC.ktoe.RO.OIS.OIS.PROC_COOL_STEAM.STEAM.RFG</t>
  </si>
  <si>
    <t>FEC.ktoe.RO.OIS.OIS.PROC_COOL_STEAM.STEAM.LPG</t>
  </si>
  <si>
    <t>FEC.ktoe.RO.OIS.OIS.PROC_COOL_STEAM.STEAM.DIESEL_LIQBIO</t>
  </si>
  <si>
    <t>FEC.ktoe.RO.OIS.OIS.PROC_COOL_STEAM.STEAM.RFO</t>
  </si>
  <si>
    <t>FEC.ktoe.RO.OIS.OIS.PROC_COOL_STEAM.STEAM.OTHER</t>
  </si>
  <si>
    <t>FEC.ktoe.RO.OIS.OIS.PROC_COOL_STEAM.STEAM.NG_BIOGAS</t>
  </si>
  <si>
    <t>FEC.ktoe.RO.OIS.OIS.PROC_COOL_STEAM.STEAM.DERIVED</t>
  </si>
  <si>
    <t>FEC.ktoe.RO.OIS.OIS.PROC_COOL_STEAM.STEAM.BIOMASS_WASTE</t>
  </si>
  <si>
    <t>FEC.ktoe.RO.OIS.OIS.PROC_COOL_STEAM.STEAM.STEAM_DISTR</t>
  </si>
  <si>
    <t>Other Industries: Electric cooling</t>
  </si>
  <si>
    <t>FEC.ktoe.RO.OIS.OIS.PROC_COOL_ELEC.ELEC.ELEC</t>
  </si>
  <si>
    <t>Other Industrial sectors: Diesel motors (incl. biofuels)</t>
  </si>
  <si>
    <t>FEC.ktoe.RO.OIS.OIS.MOTOR.MECH.DIESEL_LIQBIO</t>
  </si>
  <si>
    <t>Other Industrial sectors: Electric machinery</t>
  </si>
  <si>
    <t>FEC.ktoe.RO.OIS.OIS.GENERIC.MECH.ELEC</t>
  </si>
  <si>
    <t>Other Industrial sectors: Diesel motors</t>
  </si>
  <si>
    <t>UED.ktoe.RO.OIS.OIS.TOTAL.TOTAL.TOTAL</t>
  </si>
  <si>
    <t>UED.ktoe.RO.OIS.OIS.LIGHT.GENERIC.ELEC</t>
  </si>
  <si>
    <t>UED.ktoe.RO.OIS.OIS.AIRCOMP.GENERIC.ELEC</t>
  </si>
  <si>
    <t>UED.ktoe.RO.OIS.OIS.MOTOR.GENERIC.ELEC</t>
  </si>
  <si>
    <t>UED.ktoe.RO.OIS.OIS.FANS.GENERIC.ELEC</t>
  </si>
  <si>
    <t>UED.ktoe.RO.OIS.OIS.LOW_ENTH.TOTAL.TOTAL</t>
  </si>
  <si>
    <t>UED.ktoe.RO.OIS.OIS.LOW_ENTH.THERM.DIESEL_LIQBIO</t>
  </si>
  <si>
    <t>UED.ktoe.RO.OIS.OIS.LOW_ENTH.THERM.NG_BIOGAS</t>
  </si>
  <si>
    <t>UED.ktoe.RO.OIS.OIS.LOW_ENTH.THERM.SOLAR_GEO</t>
  </si>
  <si>
    <t>UED.ktoe.RO.OIS.OIS.LOW_ENTH.HP.AMBIENT</t>
  </si>
  <si>
    <t>UED.ktoe.RO.OIS.OIS.LOW_ENTH.THERM.ELEC</t>
  </si>
  <si>
    <t>UED.ktoe.RO.OIS.OIS.PROCESSING.TOTAL.TOTAL</t>
  </si>
  <si>
    <t>UED.ktoe.RO.OIS.OIS.PROCESSING.STEAM.SOLIDS</t>
  </si>
  <si>
    <t>UED.ktoe.RO.OIS.OIS.PROCESSING.STEAM.RFG</t>
  </si>
  <si>
    <t>UED.ktoe.RO.OIS.OIS.PROCESSING.STEAM.LPG</t>
  </si>
  <si>
    <t>UED.ktoe.RO.OIS.OIS.PROCESSING.STEAM.DIESEL_LIQBIO</t>
  </si>
  <si>
    <t>UED.ktoe.RO.OIS.OIS.PROCESSING.STEAM.RFO</t>
  </si>
  <si>
    <t>UED.ktoe.RO.OIS.OIS.PROCESSING.STEAM.OTHER</t>
  </si>
  <si>
    <t>UED.ktoe.RO.OIS.OIS.PROCESSING.STEAM.NG_BIOGAS</t>
  </si>
  <si>
    <t>UED.ktoe.RO.OIS.OIS.PROCESSING.STEAM.DERIVED</t>
  </si>
  <si>
    <t>UED.ktoe.RO.OIS.OIS.PROCESSING.STEAM.BIOMASS_WASTE</t>
  </si>
  <si>
    <t>UED.ktoe.RO.OIS.OIS.PROCESSING.STEAM.STEAM_DISTR</t>
  </si>
  <si>
    <t>UED.ktoe.RO.OIS.OIS.PROC_HEAT.TOTAL.TOTAL</t>
  </si>
  <si>
    <t>UED.ktoe.RO.OIS.OIS.PROC_HEAT.THERM.SOLIDS</t>
  </si>
  <si>
    <t>UED.ktoe.RO.OIS.OIS.PROC_HEAT.THERM.LPG</t>
  </si>
  <si>
    <t>UED.ktoe.RO.OIS.OIS.PROC_HEAT.THERM.DIESEL_LIQBIO</t>
  </si>
  <si>
    <t>UED.ktoe.RO.OIS.OIS.PROC_HEAT.THERM.RFO</t>
  </si>
  <si>
    <t>UED.ktoe.RO.OIS.OIS.PROC_HEAT.THERM.NG_BIOGAS</t>
  </si>
  <si>
    <t>UED.ktoe.RO.OIS.OIS.PROC_HEAT_ELEC.ELEC.ELEC</t>
  </si>
  <si>
    <t>UED.ktoe.RO.OIS.OIS.DRYING.TOTAL.TOTAL</t>
  </si>
  <si>
    <t>UED.ktoe.RO.OIS.OIS.DRYING.THERM.SOLIDS</t>
  </si>
  <si>
    <t>UED.ktoe.RO.OIS.OIS.DRYING.THERM.LPG</t>
  </si>
  <si>
    <t>UED.ktoe.RO.OIS.OIS.DRYING.THERM.DIESEL_LIQBIO</t>
  </si>
  <si>
    <t>UED.ktoe.RO.OIS.OIS.DRYING.THERM.RFO</t>
  </si>
  <si>
    <t>UED.ktoe.RO.OIS.OIS.DRYING.THERM.NG_BIOGAS</t>
  </si>
  <si>
    <t>UED.ktoe.RO.OIS.OIS.DRYING_STEAM.TOTAL.TOTAL</t>
  </si>
  <si>
    <t>UED.ktoe.RO.OIS.OIS.DRYING_STEAM.STEAM.SOLIDS</t>
  </si>
  <si>
    <t>UED.ktoe.RO.OIS.OIS.DRYING_STEAM.STEAM.RFG</t>
  </si>
  <si>
    <t>UED.ktoe.RO.OIS.OIS.DRYING_STEAM.STEAM.LPG</t>
  </si>
  <si>
    <t>UED.ktoe.RO.OIS.OIS.DRYING_STEAM.STEAM.DIESEL_LIQBIO</t>
  </si>
  <si>
    <t>UED.ktoe.RO.OIS.OIS.DRYING_STEAM.STEAM.RFO</t>
  </si>
  <si>
    <t>UED.ktoe.RO.OIS.OIS.DRYING_STEAM.STEAM.OTHER</t>
  </si>
  <si>
    <t>UED.ktoe.RO.OIS.OIS.DRYING_STEAM.STEAM.NG_BIOGAS</t>
  </si>
  <si>
    <t>UED.ktoe.RO.OIS.OIS.DRYING_STEAM.STEAM.DERIVED</t>
  </si>
  <si>
    <t>UED.ktoe.RO.OIS.OIS.DRYING_STEAM.STEAM.BIOMASS_WASTE</t>
  </si>
  <si>
    <t>UED.ktoe.RO.OIS.OIS.DRYING_STEAM.STEAM.STEAM_DISTR</t>
  </si>
  <si>
    <t>UED.ktoe.RO.OIS.OIS.DRYING_ELEC.ELEC.ELEC</t>
  </si>
  <si>
    <t>UED.ktoe.RO.OIS.OIS.PROC_COOL_THERM.THERM.NG_BIOGAS</t>
  </si>
  <si>
    <t>UED.ktoe.RO.OIS.OIS.PROC_COOL_STEAM.TOTAL.TOTAL</t>
  </si>
  <si>
    <t>UED.ktoe.RO.OIS.OIS.PROC_COOL_STEAM.STEAM.SOLIDS</t>
  </si>
  <si>
    <t>UED.ktoe.RO.OIS.OIS.PROC_COOL_STEAM.STEAM.RFG</t>
  </si>
  <si>
    <t>UED.ktoe.RO.OIS.OIS.PROC_COOL_STEAM.STEAM.LPG</t>
  </si>
  <si>
    <t>UED.ktoe.RO.OIS.OIS.PROC_COOL_STEAM.STEAM.DIESEL_LIQBIO</t>
  </si>
  <si>
    <t>UED.ktoe.RO.OIS.OIS.PROC_COOL_STEAM.STEAM.RFO</t>
  </si>
  <si>
    <t>UED.ktoe.RO.OIS.OIS.PROC_COOL_STEAM.STEAM.OTHER</t>
  </si>
  <si>
    <t>UED.ktoe.RO.OIS.OIS.PROC_COOL_STEAM.STEAM.NG_BIOGAS</t>
  </si>
  <si>
    <t>UED.ktoe.RO.OIS.OIS.PROC_COOL_STEAM.STEAM.DERIVED</t>
  </si>
  <si>
    <t>UED.ktoe.RO.OIS.OIS.PROC_COOL_STEAM.STEAM.BIOMASS_WASTE</t>
  </si>
  <si>
    <t>UED.ktoe.RO.OIS.OIS.PROC_COOL_STEAM.STEAM.STEAM_DISTR</t>
  </si>
  <si>
    <t>UED.ktoe.RO.OIS.OIS.PROC_COOL_ELEC.ELEC.ELEC</t>
  </si>
  <si>
    <t>UED.ktoe.RO.OIS.OIS.MOTOR.MECH.DIESEL_LIQBIO</t>
  </si>
  <si>
    <t>UED.ktoe.RO.OIS.OIS.GENERIC.MECH.ELEC</t>
  </si>
  <si>
    <t>FUEL_EMI.ktCO2.RO.OIS.OIS.TOTAL.TOTAL.TOTAL</t>
  </si>
  <si>
    <t>FUEL_EMI.ktCO2.RO.OIS.OIS.LIGHT.GENERIC.ELEC</t>
  </si>
  <si>
    <t>FUEL_EMI.ktCO2.RO.OIS.OIS.AIRCOMP.GENERIC.ELEC</t>
  </si>
  <si>
    <t>FUEL_EMI.ktCO2.RO.OIS.OIS.MOTOR.GENERIC.ELEC</t>
  </si>
  <si>
    <t>FUEL_EMI.ktCO2.RO.OIS.OIS.FANS.GENERIC.ELEC</t>
  </si>
  <si>
    <t>FUEL_EMI.ktCO2.RO.OIS.OIS.LOW_ENTH.TOTAL.TOTAL</t>
  </si>
  <si>
    <t>FUEL_EMI.ktCO2.RO.OIS.OIS.LOW_ENTH.THERM.DIESEL_LIQBIO</t>
  </si>
  <si>
    <t>FUEL_EMI.ktCO2.RO.OIS.OIS.LOW_ENTH.THERM.NG_BIOGAS</t>
  </si>
  <si>
    <t>FUEL_EMI.ktCO2.RO.OIS.OIS.LOW_ENTH.THERM.SOLAR_GEO</t>
  </si>
  <si>
    <t>FUEL_EMI.ktCO2.RO.OIS.OIS.LOW_ENTH.HP.AMBIENT</t>
  </si>
  <si>
    <t>FUEL_EMI.ktCO2.RO.OIS.OIS.LOW_ENTH.THERM.ELEC</t>
  </si>
  <si>
    <t>FUEL_EMI.ktCO2.RO.OIS.OIS.PROCESSING.TOTAL.TOTAL</t>
  </si>
  <si>
    <t>FUEL_EMI.ktCO2.RO.OIS.OIS.PROCESSING.STEAM.SOLIDS</t>
  </si>
  <si>
    <t>FUEL_EMI.ktCO2.RO.OIS.OIS.PROCESSING.STEAM.RFG</t>
  </si>
  <si>
    <t>FUEL_EMI.ktCO2.RO.OIS.OIS.PROCESSING.STEAM.LPG</t>
  </si>
  <si>
    <t>FUEL_EMI.ktCO2.RO.OIS.OIS.PROCESSING.STEAM.DIESEL_LIQBIO</t>
  </si>
  <si>
    <t>FUEL_EMI.ktCO2.RO.OIS.OIS.PROCESSING.STEAM.RFO</t>
  </si>
  <si>
    <t>FUEL_EMI.ktCO2.RO.OIS.OIS.PROCESSING.STEAM.OTHER</t>
  </si>
  <si>
    <t>FUEL_EMI.ktCO2.RO.OIS.OIS.PROCESSING.STEAM.NG_BIOGAS</t>
  </si>
  <si>
    <t>FUEL_EMI.ktCO2.RO.OIS.OIS.PROCESSING.STEAM.DERIVED</t>
  </si>
  <si>
    <t>FUEL_EMI.ktCO2.RO.OIS.OIS.PROCESSING.STEAM.BIOMASS_WASTE</t>
  </si>
  <si>
    <t>FUEL_EMI.ktCO2.RO.OIS.OIS.PROCESSING.STEAM.STEAM_DISTR</t>
  </si>
  <si>
    <t>FUEL_EMI.ktCO2.RO.OIS.OIS.PROC_HEAT.TOTAL.TOTAL</t>
  </si>
  <si>
    <t>FUEL_EMI.ktCO2.RO.OIS.OIS.PROC_HEAT.THERM.SOLIDS</t>
  </si>
  <si>
    <t>FUEL_EMI.ktCO2.RO.OIS.OIS.PROC_HEAT.THERM.LPG</t>
  </si>
  <si>
    <t>FUEL_EMI.ktCO2.RO.OIS.OIS.PROC_HEAT.THERM.DIESEL_LIQBIO</t>
  </si>
  <si>
    <t>FUEL_EMI.ktCO2.RO.OIS.OIS.PROC_HEAT.THERM.RFO</t>
  </si>
  <si>
    <t>FUEL_EMI.ktCO2.RO.OIS.OIS.PROC_HEAT.THERM.NG_BIOGAS</t>
  </si>
  <si>
    <t>FUEL_EMI.ktCO2.RO.OIS.OIS.PROC_HEAT_ELEC.ELEC.ELEC</t>
  </si>
  <si>
    <t>FUEL_EMI.ktCO2.RO.OIS.OIS.DRYING.TOTAL.TOTAL</t>
  </si>
  <si>
    <t>FUEL_EMI.ktCO2.RO.OIS.OIS.DRYING.THERM.SOLIDS</t>
  </si>
  <si>
    <t>FUEL_EMI.ktCO2.RO.OIS.OIS.DRYING.THERM.LPG</t>
  </si>
  <si>
    <t>FUEL_EMI.ktCO2.RO.OIS.OIS.DRYING.THERM.DIESEL_LIQBIO</t>
  </si>
  <si>
    <t>FUEL_EMI.ktCO2.RO.OIS.OIS.DRYING.THERM.RFO</t>
  </si>
  <si>
    <t>FUEL_EMI.ktCO2.RO.OIS.OIS.DRYING.THERM.NG_BIOGAS</t>
  </si>
  <si>
    <t>FUEL_EMI.ktCO2.RO.OIS.OIS.DRYING_STEAM.TOTAL.TOTAL</t>
  </si>
  <si>
    <t>FUEL_EMI.ktCO2.RO.OIS.OIS.DRYING_STEAM.STEAM.SOLIDS</t>
  </si>
  <si>
    <t>FUEL_EMI.ktCO2.RO.OIS.OIS.DRYING_STEAM.STEAM.RFG</t>
  </si>
  <si>
    <t>FUEL_EMI.ktCO2.RO.OIS.OIS.DRYING_STEAM.STEAM.LPG</t>
  </si>
  <si>
    <t>FUEL_EMI.ktCO2.RO.OIS.OIS.DRYING_STEAM.STEAM.DIESEL_LIQBIO</t>
  </si>
  <si>
    <t>FUEL_EMI.ktCO2.RO.OIS.OIS.DRYING_STEAM.STEAM.RFO</t>
  </si>
  <si>
    <t>FUEL_EMI.ktCO2.RO.OIS.OIS.DRYING_STEAM.STEAM.OTHER</t>
  </si>
  <si>
    <t>FUEL_EMI.ktCO2.RO.OIS.OIS.DRYING_STEAM.STEAM.NG_BIOGAS</t>
  </si>
  <si>
    <t>FUEL_EMI.ktCO2.RO.OIS.OIS.DRYING_STEAM.STEAM.DERIVED</t>
  </si>
  <si>
    <t>FUEL_EMI.ktCO2.RO.OIS.OIS.DRYING_STEAM.STEAM.BIOMASS_WASTE</t>
  </si>
  <si>
    <t>FUEL_EMI.ktCO2.RO.OIS.OIS.DRYING_STEAM.STEAM.STEAM_DISTR</t>
  </si>
  <si>
    <t>FUEL_EMI.ktCO2.RO.OIS.OIS.DRYING_ELEC.ELEC.ELEC</t>
  </si>
  <si>
    <t>FUEL_EMI.ktCO2.RO.OIS.OIS.PROC_COOL_THERM.THERM.NG_BIOGAS</t>
  </si>
  <si>
    <t>FUEL_EMI.ktCO2.RO.OIS.OIS.PROC_COOL_STEAM.TOTAL.TOTAL</t>
  </si>
  <si>
    <t>FUEL_EMI.ktCO2.RO.OIS.OIS.PROC_COOL_STEAM.STEAM.SOLIDS</t>
  </si>
  <si>
    <t>FUEL_EMI.ktCO2.RO.OIS.OIS.PROC_COOL_STEAM.STEAM.RFG</t>
  </si>
  <si>
    <t>FUEL_EMI.ktCO2.RO.OIS.OIS.PROC_COOL_STEAM.STEAM.LPG</t>
  </si>
  <si>
    <t>FUEL_EMI.ktCO2.RO.OIS.OIS.PROC_COOL_STEAM.STEAM.DIESEL_LIQBIO</t>
  </si>
  <si>
    <t>FUEL_EMI.ktCO2.RO.OIS.OIS.PROC_COOL_STEAM.STEAM.RFO</t>
  </si>
  <si>
    <t>FUEL_EMI.ktCO2.RO.OIS.OIS.PROC_COOL_STEAM.STEAM.OTHER</t>
  </si>
  <si>
    <t>FUEL_EMI.ktCO2.RO.OIS.OIS.PROC_COOL_STEAM.STEAM.NG_BIOGAS</t>
  </si>
  <si>
    <t>FUEL_EMI.ktCO2.RO.OIS.OIS.PROC_COOL_STEAM.STEAM.DERIVED</t>
  </si>
  <si>
    <t>FUEL_EMI.ktCO2.RO.OIS.OIS.PROC_COOL_STEAM.STEAM.BIOMASS_WASTE</t>
  </si>
  <si>
    <t>FUEL_EMI.ktCO2.RO.OIS.OIS.PROC_COOL_STEAM.STEAM.STEAM_DISTR</t>
  </si>
  <si>
    <t>FUEL_EMI.ktCO2.RO.OIS.OIS.PROC_COOL_ELEC.ELEC.ELEC</t>
  </si>
  <si>
    <t>FUEL_EMI.ktCO2.RO.OIS.OIS.MOTOR.MECH.DIESEL_LIQBIO</t>
  </si>
  <si>
    <t>FUEL_EMI.ktCO2.RO.OIS.OIS.GENERIC.MECH.ELEC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</si>
</sst>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&quot;-&quot;??_);_(@_)"/>
    <numFmt numFmtId="165" formatCode="#,##0.00;\-#,##0.00;&quot;-&quot;"/>
    <numFmt numFmtId="166" formatCode="#,##0.0"/>
    <numFmt numFmtId="167" formatCode="0.000"/>
    <numFmt numFmtId="168" formatCode="#,##0;\-#,##0;&quot;-&quot;"/>
    <numFmt numFmtId="169" formatCode="#,##0.000"/>
    <numFmt numFmtId="170" formatCode="#,##0.000;\-#,##0.000;&quot;-&quot;"/>
    <numFmt numFmtId="171" formatCode="#,##0.0;\-#,##0.0;&quot;-&quot;"/>
    <numFmt numFmtId="172" formatCode="0.00%;\-0.00%;&quot;-&quot;"/>
    <numFmt numFmtId="173" formatCode="0.0"/>
    <numFmt numFmtId="174" formatCode="#,##0.0;\-#,##0.0;&quot;&quot;"/>
    <numFmt numFmtId="175" formatCode="0.00000"/>
    <numFmt numFmtId="176" formatCode="#,##0.000000"/>
    <numFmt numFmtId="177" formatCode="mmmm\ yyyy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b/>
      <sz val="14"/>
      <color rgb="FF006EBE"/>
      <name val="Calibri"/>
      <family val="2"/>
      <scheme val="minor"/>
    </font>
    <font>
      <b/>
      <sz val="10"/>
      <color rgb="FF050505"/>
      <name val="Calibri"/>
      <family val="2"/>
      <scheme val="minor"/>
    </font>
    <font>
      <b/>
      <sz val="8"/>
      <color rgb="FF050505"/>
      <name val="Calibri"/>
      <family val="2"/>
      <scheme val="minor"/>
    </font>
    <font>
      <sz val="8"/>
      <color rgb="FF050505"/>
      <name val="Calibri"/>
      <family val="2"/>
      <scheme val="minor"/>
    </font>
    <font>
      <i/>
      <sz val="8"/>
      <color rgb="FF050505"/>
      <name val="Calibri"/>
      <family val="2"/>
      <scheme val="minor"/>
    </font>
    <font>
      <b/>
      <sz val="8"/>
      <color rgb="FF00143C"/>
      <name val="Calibri"/>
      <family val="2"/>
      <scheme val="minor"/>
    </font>
    <font>
      <sz val="8"/>
      <color rgb="FF00143C"/>
      <name val="Calibri"/>
      <family val="2"/>
      <scheme val="minor"/>
    </font>
    <font>
      <i/>
      <sz val="8"/>
      <color rgb="FF00143C"/>
      <name val="Calibri"/>
      <family val="2"/>
      <scheme val="minor"/>
    </font>
    <font>
      <u/>
      <sz val="9"/>
      <color rgb="FF0564C3"/>
      <name val="Calibri"/>
      <family val="2"/>
      <scheme val="minor"/>
    </font>
    <font>
      <b/>
      <sz val="10"/>
      <color rgb="FF00143C"/>
      <name val="Calibri"/>
      <family val="2"/>
      <scheme val="minor"/>
    </font>
    <font>
      <sz val="10"/>
      <color rgb="FF00143C"/>
      <name val="Calibri"/>
      <family val="2"/>
      <scheme val="minor"/>
    </font>
    <font>
      <sz val="10"/>
      <color rgb="FFBE0000"/>
      <name val="Calibri"/>
      <family val="2"/>
      <scheme val="minor"/>
    </font>
    <font>
      <b/>
      <sz val="8"/>
      <color rgb="FFBE0000"/>
      <name val="Calibri"/>
      <family val="2"/>
      <scheme val="minor"/>
    </font>
    <font>
      <sz val="8"/>
      <color rgb="FFBE0000"/>
      <name val="Calibri"/>
      <family val="2"/>
      <scheme val="minor"/>
    </font>
    <font>
      <sz val="8"/>
      <color rgb="FF506428"/>
      <name val="Calibri"/>
      <family val="2"/>
      <scheme val="minor"/>
    </font>
    <font>
      <sz val="8"/>
      <color rgb="FF828282"/>
      <name val="Calibri"/>
      <family val="2"/>
      <scheme val="minor"/>
    </font>
    <font>
      <sz val="8"/>
      <color rgb="FF006EBE"/>
      <name val="Calibri"/>
      <family val="2"/>
      <scheme val="minor"/>
    </font>
    <font>
      <sz val="8"/>
      <color rgb="FF963732"/>
      <name val="Calibri"/>
      <family val="2"/>
      <scheme val="minor"/>
    </font>
    <font>
      <sz val="8"/>
      <color rgb="FFE1690A"/>
      <name val="Calibri"/>
      <family val="2"/>
      <scheme val="minor"/>
    </font>
    <font>
      <i/>
      <sz val="8"/>
      <name val="Calibri"/>
      <family val="2"/>
      <scheme val="minor"/>
    </font>
    <font>
      <sz val="8"/>
      <color rgb="FF964605"/>
      <name val="Calibri"/>
      <family val="2"/>
      <scheme val="minor"/>
    </font>
    <font>
      <i/>
      <sz val="8"/>
      <color rgb="FF964605"/>
      <name val="Calibri"/>
      <family val="2"/>
      <scheme val="minor"/>
    </font>
    <font>
      <i/>
      <sz val="8"/>
      <color rgb="FF963732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rgb="FFDC9696"/>
      <name val="Calibri"/>
      <family val="2"/>
      <scheme val="minor"/>
    </font>
    <font>
      <i/>
      <sz val="9"/>
      <color rgb="FF050505"/>
      <name val="Calibri"/>
      <family val="2"/>
      <scheme val="minor"/>
    </font>
    <font>
      <sz val="9"/>
      <color rgb="FF050505"/>
      <name val="Calibri"/>
      <family val="2"/>
      <scheme val="minor"/>
    </font>
    <font>
      <sz val="16"/>
      <color rgb="FF050505"/>
      <name val="Calibri"/>
      <family val="2"/>
      <scheme val="minor"/>
    </font>
    <font>
      <b/>
      <sz val="20"/>
      <color rgb="FF050505"/>
      <name val="Calibri"/>
      <family val="2"/>
      <scheme val="minor"/>
    </font>
    <font>
      <b/>
      <sz val="24"/>
      <color rgb="FF050505"/>
      <name val="Calibri"/>
      <family val="2"/>
      <scheme val="minor"/>
    </font>
    <font>
      <b/>
      <sz val="22"/>
      <color rgb="FF050505"/>
      <name val="Calibri"/>
      <family val="2"/>
      <scheme val="minor"/>
    </font>
    <font>
      <b/>
      <u/>
      <sz val="16"/>
      <color rgb="FF050505"/>
      <name val="Calibri"/>
      <family val="2"/>
      <scheme val="minor"/>
    </font>
    <font>
      <b/>
      <sz val="14"/>
      <color rgb="FF050505"/>
      <name val="Calibri"/>
      <family val="2"/>
      <scheme val="minor"/>
    </font>
    <font>
      <sz val="10"/>
      <color rgb="FF050505"/>
      <name val="Calibri"/>
      <family val="2"/>
      <scheme val="minor"/>
    </font>
    <font>
      <b/>
      <sz val="11"/>
      <color rgb="FF050505"/>
      <name val="Calibri"/>
      <family val="2"/>
      <scheme val="minor"/>
    </font>
    <font>
      <u/>
      <sz val="11"/>
      <color rgb="FF0564C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CEBF5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0F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9">
    <xf numFmtId="0" fontId="0" fillId="0" borderId="0"/>
    <xf numFmtId="9" fontId="1" fillId="0" borderId="0"/>
    <xf numFmtId="0" fontId="3" fillId="0" borderId="0"/>
    <xf numFmtId="164" fontId="1" fillId="0" borderId="0"/>
    <xf numFmtId="0" fontId="8" fillId="0" borderId="0"/>
    <xf numFmtId="0" fontId="9" fillId="0" borderId="0"/>
    <xf numFmtId="9" fontId="8" fillId="0" borderId="0"/>
    <xf numFmtId="9" fontId="9" fillId="0" borderId="0"/>
    <xf numFmtId="0" fontId="1" fillId="0" borderId="0"/>
  </cellStyleXfs>
  <cellXfs count="359">
    <xf numFmtId="0" fontId="0" fillId="0" borderId="0" xfId="0"/>
    <xf numFmtId="0" fontId="10" fillId="2" borderId="0" xfId="4" applyFont="1" applyFill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0" fontId="15" fillId="2" borderId="0" xfId="4" applyFont="1" applyFill="1" applyAlignment="1">
      <alignment horizontal="right" vertical="center"/>
    </xf>
    <xf numFmtId="0" fontId="10" fillId="2" borderId="0" xfId="4" applyFont="1" applyFill="1" applyAlignment="1">
      <alignment horizontal="left" vertical="center" indent="1"/>
    </xf>
    <xf numFmtId="10" fontId="14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vertical="center"/>
    </xf>
    <xf numFmtId="10" fontId="10" fillId="2" borderId="0" xfId="4" applyNumberFormat="1" applyFont="1" applyFill="1" applyAlignment="1">
      <alignment vertical="center"/>
    </xf>
    <xf numFmtId="0" fontId="15" fillId="2" borderId="0" xfId="4" applyFont="1" applyFill="1" applyAlignment="1">
      <alignment vertical="center"/>
    </xf>
    <xf numFmtId="0" fontId="18" fillId="3" borderId="2" xfId="4" applyFont="1" applyFill="1" applyBorder="1" applyAlignment="1">
      <alignment horizontal="left" vertical="center"/>
    </xf>
    <xf numFmtId="1" fontId="19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horizontal="left" vertical="center" indent="4"/>
    </xf>
    <xf numFmtId="0" fontId="20" fillId="2" borderId="0" xfId="4" applyFont="1" applyFill="1" applyAlignment="1">
      <alignment horizontal="left" vertical="center" indent="1"/>
    </xf>
    <xf numFmtId="0" fontId="20" fillId="2" borderId="4" xfId="4" applyFont="1" applyFill="1" applyBorder="1" applyAlignment="1">
      <alignment horizontal="left" vertical="center" indent="1"/>
    </xf>
    <xf numFmtId="0" fontId="20" fillId="2" borderId="0" xfId="4" applyFont="1" applyFill="1" applyAlignment="1">
      <alignment horizontal="left" vertical="center" indent="2"/>
    </xf>
    <xf numFmtId="0" fontId="20" fillId="2" borderId="3" xfId="4" applyFont="1" applyFill="1" applyBorder="1" applyAlignment="1">
      <alignment horizontal="left" vertical="center" indent="1"/>
    </xf>
    <xf numFmtId="0" fontId="20" fillId="2" borderId="1" xfId="4" applyFont="1" applyFill="1" applyBorder="1" applyAlignment="1">
      <alignment horizontal="left" vertical="center" indent="1"/>
    </xf>
    <xf numFmtId="0" fontId="20" fillId="2" borderId="7" xfId="4" applyFont="1" applyFill="1" applyBorder="1" applyAlignment="1">
      <alignment horizontal="left" vertical="center" indent="2"/>
    </xf>
    <xf numFmtId="0" fontId="20" fillId="2" borderId="0" xfId="4" applyFont="1" applyFill="1" applyAlignment="1">
      <alignment horizontal="left" vertical="center" indent="3"/>
    </xf>
    <xf numFmtId="0" fontId="20" fillId="2" borderId="4" xfId="4" applyFont="1" applyFill="1" applyBorder="1" applyAlignment="1">
      <alignment horizontal="left" vertical="center" indent="2"/>
    </xf>
    <xf numFmtId="0" fontId="20" fillId="2" borderId="3" xfId="4" applyFont="1" applyFill="1" applyBorder="1" applyAlignment="1">
      <alignment horizontal="left" vertical="center" indent="2"/>
    </xf>
    <xf numFmtId="0" fontId="20" fillId="2" borderId="1" xfId="4" applyFont="1" applyFill="1" applyBorder="1" applyAlignment="1">
      <alignment horizontal="left" vertical="center" indent="2"/>
    </xf>
    <xf numFmtId="0" fontId="21" fillId="2" borderId="6" xfId="4" applyFont="1" applyFill="1" applyBorder="1" applyAlignment="1">
      <alignment horizontal="left" vertical="center" indent="4"/>
    </xf>
    <xf numFmtId="0" fontId="21" fillId="2" borderId="5" xfId="4" applyFont="1" applyFill="1" applyBorder="1" applyAlignment="1">
      <alignment horizontal="left" vertical="center" indent="4"/>
    </xf>
    <xf numFmtId="0" fontId="20" fillId="2" borderId="9" xfId="4" applyFont="1" applyFill="1" applyBorder="1" applyAlignment="1">
      <alignment horizontal="left" vertical="center" indent="2"/>
    </xf>
    <xf numFmtId="0" fontId="20" fillId="2" borderId="7" xfId="4" applyFont="1" applyFill="1" applyBorder="1" applyAlignment="1">
      <alignment horizontal="left" vertical="center" indent="1"/>
    </xf>
    <xf numFmtId="0" fontId="21" fillId="2" borderId="6" xfId="4" applyFont="1" applyFill="1" applyBorder="1" applyAlignment="1">
      <alignment horizontal="left" vertical="center" indent="3"/>
    </xf>
    <xf numFmtId="0" fontId="21" fillId="2" borderId="5" xfId="4" applyFont="1" applyFill="1" applyBorder="1" applyAlignment="1">
      <alignment horizontal="left" vertical="center" indent="3"/>
    </xf>
    <xf numFmtId="0" fontId="20" fillId="2" borderId="8" xfId="4" applyFont="1" applyFill="1" applyBorder="1" applyAlignment="1">
      <alignment horizontal="left" vertical="center" indent="1"/>
    </xf>
    <xf numFmtId="0" fontId="24" fillId="2" borderId="2" xfId="4" applyFont="1" applyFill="1" applyBorder="1" applyAlignment="1">
      <alignment horizontal="left" vertical="center" indent="1"/>
    </xf>
    <xf numFmtId="0" fontId="22" fillId="4" borderId="2" xfId="4" applyFont="1" applyFill="1" applyBorder="1" applyAlignment="1">
      <alignment horizontal="left" vertical="center"/>
    </xf>
    <xf numFmtId="0" fontId="24" fillId="5" borderId="2" xfId="4" applyFont="1" applyFill="1" applyBorder="1" applyAlignment="1">
      <alignment horizontal="left" vertical="center" indent="1"/>
    </xf>
    <xf numFmtId="0" fontId="26" fillId="4" borderId="2" xfId="4" applyFont="1" applyFill="1" applyBorder="1" applyAlignment="1">
      <alignment horizontal="left" vertical="center"/>
    </xf>
    <xf numFmtId="0" fontId="27" fillId="4" borderId="2" xfId="4" applyFont="1" applyFill="1" applyBorder="1" applyAlignment="1">
      <alignment vertical="center"/>
    </xf>
    <xf numFmtId="0" fontId="28" fillId="5" borderId="2" xfId="4" applyFont="1" applyFill="1" applyBorder="1" applyAlignment="1">
      <alignment horizontal="left" vertical="center" indent="1"/>
    </xf>
    <xf numFmtId="0" fontId="30" fillId="5" borderId="2" xfId="4" applyFont="1" applyFill="1" applyBorder="1" applyAlignment="1">
      <alignment horizontal="left" vertical="center" indent="1"/>
    </xf>
    <xf numFmtId="0" fontId="31" fillId="2" borderId="2" xfId="4" applyFont="1" applyFill="1" applyBorder="1" applyAlignment="1">
      <alignment horizontal="left" vertical="center" indent="2"/>
    </xf>
    <xf numFmtId="0" fontId="32" fillId="2" borderId="0" xfId="4" applyFont="1" applyFill="1" applyAlignment="1">
      <alignment horizontal="left" vertical="center" indent="3"/>
    </xf>
    <xf numFmtId="0" fontId="32" fillId="2" borderId="1" xfId="4" applyFont="1" applyFill="1" applyBorder="1" applyAlignment="1">
      <alignment horizontal="left" vertical="center" indent="3"/>
    </xf>
    <xf numFmtId="0" fontId="33" fillId="2" borderId="2" xfId="4" applyFont="1" applyFill="1" applyBorder="1" applyAlignment="1">
      <alignment horizontal="left" vertical="center" indent="2"/>
    </xf>
    <xf numFmtId="0" fontId="33" fillId="2" borderId="9" xfId="4" applyFont="1" applyFill="1" applyBorder="1" applyAlignment="1">
      <alignment horizontal="left" vertical="center" indent="2"/>
    </xf>
    <xf numFmtId="0" fontId="33" fillId="2" borderId="1" xfId="4" applyFont="1" applyFill="1" applyBorder="1" applyAlignment="1">
      <alignment horizontal="left" vertical="center" indent="2"/>
    </xf>
    <xf numFmtId="0" fontId="34" fillId="2" borderId="2" xfId="4" applyFont="1" applyFill="1" applyBorder="1" applyAlignment="1">
      <alignment horizontal="left" vertical="center" indent="2"/>
    </xf>
    <xf numFmtId="0" fontId="34" fillId="2" borderId="9" xfId="4" applyFont="1" applyFill="1" applyBorder="1" applyAlignment="1">
      <alignment horizontal="left" vertical="center" indent="3"/>
    </xf>
    <xf numFmtId="0" fontId="34" fillId="2" borderId="0" xfId="4" applyFont="1" applyFill="1" applyAlignment="1">
      <alignment horizontal="left" vertical="center" indent="3"/>
    </xf>
    <xf numFmtId="0" fontId="34" fillId="2" borderId="1" xfId="4" applyFont="1" applyFill="1" applyBorder="1" applyAlignment="1">
      <alignment horizontal="left" vertical="center" indent="3"/>
    </xf>
    <xf numFmtId="0" fontId="35" fillId="2" borderId="0" xfId="4" applyFont="1" applyFill="1" applyAlignment="1">
      <alignment horizontal="left" vertical="center" indent="3"/>
    </xf>
    <xf numFmtId="0" fontId="20" fillId="2" borderId="1" xfId="4" applyFont="1" applyFill="1" applyBorder="1" applyAlignment="1">
      <alignment horizontal="left" vertical="center" indent="3"/>
    </xf>
    <xf numFmtId="0" fontId="0" fillId="2" borderId="0" xfId="0" applyFill="1"/>
    <xf numFmtId="0" fontId="34" fillId="2" borderId="1" xfId="4" applyFont="1" applyFill="1" applyBorder="1" applyAlignment="1">
      <alignment horizontal="left" vertical="center" indent="1"/>
    </xf>
    <xf numFmtId="0" fontId="34" fillId="2" borderId="9" xfId="4" applyFont="1" applyFill="1" applyBorder="1" applyAlignment="1">
      <alignment horizontal="left" vertical="center" indent="1"/>
    </xf>
    <xf numFmtId="0" fontId="34" fillId="2" borderId="9" xfId="4" applyFont="1" applyFill="1" applyBorder="1" applyAlignment="1">
      <alignment horizontal="left" vertical="center" indent="2"/>
    </xf>
    <xf numFmtId="0" fontId="34" fillId="2" borderId="1" xfId="4" applyFont="1" applyFill="1" applyBorder="1" applyAlignment="1">
      <alignment horizontal="left" vertical="center" indent="2"/>
    </xf>
    <xf numFmtId="0" fontId="16" fillId="2" borderId="0" xfId="4" applyFont="1" applyFill="1" applyAlignment="1">
      <alignment horizontal="left" vertical="center" indent="3"/>
    </xf>
    <xf numFmtId="0" fontId="13" fillId="2" borderId="0" xfId="4" applyFont="1" applyFill="1" applyAlignment="1">
      <alignment horizontal="left" vertical="center" indent="3"/>
    </xf>
    <xf numFmtId="0" fontId="31" fillId="2" borderId="9" xfId="4" applyFont="1" applyFill="1" applyBorder="1" applyAlignment="1">
      <alignment horizontal="left" vertical="center" indent="2"/>
    </xf>
    <xf numFmtId="0" fontId="31" fillId="2" borderId="10" xfId="4" applyFont="1" applyFill="1" applyBorder="1" applyAlignment="1">
      <alignment horizontal="left" vertical="center" indent="2"/>
    </xf>
    <xf numFmtId="0" fontId="33" fillId="2" borderId="4" xfId="4" applyFont="1" applyFill="1" applyBorder="1" applyAlignment="1">
      <alignment horizontal="left" vertical="center" indent="2"/>
    </xf>
    <xf numFmtId="0" fontId="14" fillId="2" borderId="0" xfId="4" applyFont="1" applyFill="1" applyAlignment="1">
      <alignment horizontal="left" vertical="center" indent="3"/>
    </xf>
    <xf numFmtId="0" fontId="20" fillId="2" borderId="0" xfId="4" applyFont="1" applyFill="1" applyAlignment="1">
      <alignment horizontal="left" vertical="center" indent="4"/>
    </xf>
    <xf numFmtId="0" fontId="37" fillId="2" borderId="0" xfId="4" applyFont="1" applyFill="1" applyAlignment="1">
      <alignment horizontal="left" vertical="center" indent="3"/>
    </xf>
    <xf numFmtId="0" fontId="37" fillId="2" borderId="1" xfId="4" applyFont="1" applyFill="1" applyBorder="1" applyAlignment="1">
      <alignment horizontal="left" vertical="center" indent="3"/>
    </xf>
    <xf numFmtId="0" fontId="38" fillId="2" borderId="0" xfId="4" applyFont="1" applyFill="1" applyAlignment="1">
      <alignment horizontal="left" vertical="center" indent="3"/>
    </xf>
    <xf numFmtId="0" fontId="38" fillId="2" borderId="1" xfId="4" applyFont="1" applyFill="1" applyBorder="1" applyAlignment="1">
      <alignment horizontal="left" vertical="center" indent="3"/>
    </xf>
    <xf numFmtId="0" fontId="35" fillId="2" borderId="0" xfId="4" applyFont="1" applyFill="1" applyAlignment="1">
      <alignment horizontal="left" vertical="center" indent="4"/>
    </xf>
    <xf numFmtId="0" fontId="19" fillId="3" borderId="2" xfId="4" applyFont="1" applyFill="1" applyBorder="1" applyAlignment="1">
      <alignment horizontal="center" vertical="center" shrinkToFit="1"/>
    </xf>
    <xf numFmtId="0" fontId="10" fillId="2" borderId="0" xfId="4" applyFont="1" applyFill="1" applyAlignment="1">
      <alignment vertical="center" shrinkToFit="1"/>
    </xf>
    <xf numFmtId="0" fontId="31" fillId="2" borderId="9" xfId="4" applyFont="1" applyFill="1" applyBorder="1" applyAlignment="1">
      <alignment vertical="center" shrinkToFit="1"/>
    </xf>
    <xf numFmtId="0" fontId="31" fillId="2" borderId="10" xfId="4" applyFont="1" applyFill="1" applyBorder="1" applyAlignment="1">
      <alignment vertical="center" shrinkToFit="1"/>
    </xf>
    <xf numFmtId="0" fontId="32" fillId="2" borderId="0" xfId="4" applyFont="1" applyFill="1" applyAlignment="1">
      <alignment vertical="center" shrinkToFit="1"/>
    </xf>
    <xf numFmtId="0" fontId="33" fillId="2" borderId="4" xfId="4" applyFont="1" applyFill="1" applyBorder="1" applyAlignment="1">
      <alignment vertical="center" shrinkToFit="1"/>
    </xf>
    <xf numFmtId="0" fontId="20" fillId="2" borderId="0" xfId="4" applyFont="1" applyFill="1" applyAlignment="1">
      <alignment vertical="center" shrinkToFit="1"/>
    </xf>
    <xf numFmtId="0" fontId="37" fillId="2" borderId="0" xfId="4" applyFont="1" applyFill="1" applyAlignment="1">
      <alignment vertical="center" shrinkToFit="1"/>
    </xf>
    <xf numFmtId="0" fontId="35" fillId="2" borderId="0" xfId="4" applyFont="1" applyFill="1" applyAlignment="1">
      <alignment vertical="center" shrinkToFit="1"/>
    </xf>
    <xf numFmtId="0" fontId="37" fillId="2" borderId="1" xfId="4" applyFont="1" applyFill="1" applyBorder="1" applyAlignment="1">
      <alignment vertical="center" shrinkToFit="1"/>
    </xf>
    <xf numFmtId="0" fontId="16" fillId="2" borderId="0" xfId="4" applyFont="1" applyFill="1" applyAlignment="1">
      <alignment vertical="center" shrinkToFit="1"/>
    </xf>
    <xf numFmtId="0" fontId="31" fillId="2" borderId="9" xfId="1" applyNumberFormat="1" applyFont="1" applyFill="1" applyBorder="1" applyAlignment="1">
      <alignment vertical="center" shrinkToFit="1"/>
    </xf>
    <xf numFmtId="0" fontId="31" fillId="2" borderId="0" xfId="1" applyNumberFormat="1" applyFont="1" applyFill="1" applyAlignment="1">
      <alignment vertical="center" shrinkToFit="1"/>
    </xf>
    <xf numFmtId="0" fontId="31" fillId="2" borderId="10" xfId="1" applyNumberFormat="1" applyFont="1" applyFill="1" applyBorder="1" applyAlignment="1">
      <alignment vertical="center" shrinkToFit="1"/>
    </xf>
    <xf numFmtId="0" fontId="33" fillId="2" borderId="0" xfId="1" applyNumberFormat="1" applyFont="1" applyFill="1" applyAlignment="1">
      <alignment vertical="center" shrinkToFit="1"/>
    </xf>
    <xf numFmtId="0" fontId="38" fillId="2" borderId="0" xfId="1" applyNumberFormat="1" applyFont="1" applyFill="1" applyAlignment="1">
      <alignment vertical="center" shrinkToFit="1"/>
    </xf>
    <xf numFmtId="0" fontId="38" fillId="2" borderId="1" xfId="1" applyNumberFormat="1" applyFont="1" applyFill="1" applyBorder="1" applyAlignment="1">
      <alignment vertical="center" shrinkToFit="1"/>
    </xf>
    <xf numFmtId="0" fontId="33" fillId="2" borderId="1" xfId="1" applyNumberFormat="1" applyFont="1" applyFill="1" applyBorder="1" applyAlignment="1">
      <alignment vertical="center" shrinkToFit="1"/>
    </xf>
    <xf numFmtId="0" fontId="34" fillId="2" borderId="9" xfId="4" applyFont="1" applyFill="1" applyBorder="1" applyAlignment="1">
      <alignment vertical="center" shrinkToFit="1"/>
    </xf>
    <xf numFmtId="0" fontId="34" fillId="2" borderId="1" xfId="4" applyFont="1" applyFill="1" applyBorder="1" applyAlignment="1">
      <alignment vertical="center" shrinkToFit="1"/>
    </xf>
    <xf numFmtId="0" fontId="20" fillId="2" borderId="9" xfId="4" applyFont="1" applyFill="1" applyBorder="1" applyAlignment="1">
      <alignment vertical="center" shrinkToFit="1"/>
    </xf>
    <xf numFmtId="0" fontId="20" fillId="2" borderId="1" xfId="4" applyFont="1" applyFill="1" applyBorder="1" applyAlignment="1">
      <alignment vertical="center" shrinkToFit="1"/>
    </xf>
    <xf numFmtId="0" fontId="15" fillId="2" borderId="0" xfId="4" applyFont="1" applyFill="1" applyAlignment="1">
      <alignment vertical="center" shrinkToFit="1"/>
    </xf>
    <xf numFmtId="0" fontId="27" fillId="4" borderId="2" xfId="4" applyFont="1" applyFill="1" applyBorder="1" applyAlignment="1">
      <alignment vertical="center" shrinkToFit="1"/>
    </xf>
    <xf numFmtId="0" fontId="29" fillId="5" borderId="2" xfId="4" applyFont="1" applyFill="1" applyBorder="1" applyAlignment="1">
      <alignment vertical="center" shrinkToFit="1"/>
    </xf>
    <xf numFmtId="0" fontId="31" fillId="2" borderId="2" xfId="4" applyFont="1" applyFill="1" applyBorder="1" applyAlignment="1">
      <alignment vertical="center" shrinkToFit="1"/>
    </xf>
    <xf numFmtId="0" fontId="32" fillId="2" borderId="1" xfId="4" applyFont="1" applyFill="1" applyBorder="1" applyAlignment="1">
      <alignment vertical="center" shrinkToFit="1"/>
    </xf>
    <xf numFmtId="0" fontId="33" fillId="2" borderId="2" xfId="4" applyFont="1" applyFill="1" applyBorder="1" applyAlignment="1">
      <alignment vertical="center" shrinkToFit="1"/>
    </xf>
    <xf numFmtId="0" fontId="34" fillId="2" borderId="2" xfId="4" applyFont="1" applyFill="1" applyBorder="1" applyAlignment="1">
      <alignment vertical="center" shrinkToFit="1"/>
    </xf>
    <xf numFmtId="0" fontId="34" fillId="2" borderId="0" xfId="4" applyFont="1" applyFill="1" applyAlignment="1">
      <alignment vertical="center" shrinkToFit="1"/>
    </xf>
    <xf numFmtId="0" fontId="30" fillId="5" borderId="2" xfId="1" applyNumberFormat="1" applyFont="1" applyFill="1" applyBorder="1" applyAlignment="1">
      <alignment vertical="center" shrinkToFit="1"/>
    </xf>
    <xf numFmtId="0" fontId="33" fillId="2" borderId="9" xfId="4" applyFont="1" applyFill="1" applyBorder="1" applyAlignment="1">
      <alignment vertical="center" shrinkToFit="1"/>
    </xf>
    <xf numFmtId="0" fontId="33" fillId="2" borderId="1" xfId="4" applyFont="1" applyFill="1" applyBorder="1" applyAlignment="1">
      <alignment vertical="center" shrinkToFit="1"/>
    </xf>
    <xf numFmtId="0" fontId="34" fillId="2" borderId="0" xfId="4" applyFont="1" applyFill="1" applyAlignment="1">
      <alignment vertical="center"/>
    </xf>
    <xf numFmtId="0" fontId="34" fillId="2" borderId="0" xfId="4" applyFont="1" applyFill="1" applyAlignment="1">
      <alignment horizontal="left" vertical="center" indent="2"/>
    </xf>
    <xf numFmtId="0" fontId="34" fillId="2" borderId="8" xfId="4" applyFont="1" applyFill="1" applyBorder="1" applyAlignment="1">
      <alignment horizontal="left" vertical="center" indent="2"/>
    </xf>
    <xf numFmtId="0" fontId="37" fillId="2" borderId="10" xfId="4" applyFont="1" applyFill="1" applyBorder="1" applyAlignment="1">
      <alignment horizontal="left" vertical="center" indent="3"/>
    </xf>
    <xf numFmtId="0" fontId="37" fillId="2" borderId="10" xfId="4" applyFont="1" applyFill="1" applyBorder="1" applyAlignment="1">
      <alignment vertical="center" shrinkToFit="1"/>
    </xf>
    <xf numFmtId="0" fontId="38" fillId="2" borderId="10" xfId="4" applyFont="1" applyFill="1" applyBorder="1" applyAlignment="1">
      <alignment horizontal="left" vertical="center" indent="3"/>
    </xf>
    <xf numFmtId="0" fontId="38" fillId="2" borderId="10" xfId="1" applyNumberFormat="1" applyFont="1" applyFill="1" applyBorder="1" applyAlignment="1">
      <alignment vertical="center" shrinkToFit="1"/>
    </xf>
    <xf numFmtId="0" fontId="34" fillId="2" borderId="8" xfId="4" applyFont="1" applyFill="1" applyBorder="1" applyAlignment="1">
      <alignment vertical="center" shrinkToFit="1"/>
    </xf>
    <xf numFmtId="0" fontId="34" fillId="2" borderId="8" xfId="1" applyNumberFormat="1" applyFont="1" applyFill="1" applyBorder="1" applyAlignment="1">
      <alignment vertical="center" shrinkToFit="1"/>
    </xf>
    <xf numFmtId="0" fontId="34" fillId="2" borderId="0" xfId="4" applyFont="1" applyFill="1" applyAlignment="1">
      <alignment horizontal="left" vertical="center" indent="1"/>
    </xf>
    <xf numFmtId="0" fontId="22" fillId="5" borderId="2" xfId="4" applyFont="1" applyFill="1" applyBorder="1" applyAlignment="1">
      <alignment horizontal="left" vertical="center" indent="1"/>
    </xf>
    <xf numFmtId="0" fontId="23" fillId="5" borderId="2" xfId="4" applyFont="1" applyFill="1" applyBorder="1" applyAlignment="1">
      <alignment vertical="center" shrinkToFit="1"/>
    </xf>
    <xf numFmtId="0" fontId="22" fillId="5" borderId="2" xfId="4" applyFont="1" applyFill="1" applyBorder="1" applyAlignment="1">
      <alignment horizontal="left" vertical="center"/>
    </xf>
    <xf numFmtId="0" fontId="30" fillId="5" borderId="9" xfId="1" applyNumberFormat="1" applyFont="1" applyFill="1" applyBorder="1" applyAlignment="1">
      <alignment vertical="center" shrinkToFit="1"/>
    </xf>
    <xf numFmtId="0" fontId="23" fillId="4" borderId="2" xfId="4" applyFont="1" applyFill="1" applyBorder="1" applyAlignment="1">
      <alignment vertical="center" shrinkToFit="1"/>
    </xf>
    <xf numFmtId="3" fontId="23" fillId="4" borderId="2" xfId="4" applyNumberFormat="1" applyFont="1" applyFill="1" applyBorder="1" applyAlignment="1">
      <alignment vertical="center"/>
    </xf>
    <xf numFmtId="0" fontId="24" fillId="5" borderId="9" xfId="4" applyFont="1" applyFill="1" applyBorder="1" applyAlignment="1">
      <alignment horizontal="left" vertical="center" indent="1"/>
    </xf>
    <xf numFmtId="0" fontId="22" fillId="5" borderId="9" xfId="4" applyFont="1" applyFill="1" applyBorder="1" applyAlignment="1">
      <alignment horizontal="left" vertical="center"/>
    </xf>
    <xf numFmtId="0" fontId="34" fillId="2" borderId="0" xfId="1" applyNumberFormat="1" applyFont="1" applyFill="1" applyAlignment="1">
      <alignment horizontal="center" vertical="center"/>
    </xf>
    <xf numFmtId="0" fontId="34" fillId="2" borderId="0" xfId="4" applyFont="1" applyFill="1" applyAlignment="1">
      <alignment horizontal="left" vertical="center" indent="5"/>
    </xf>
    <xf numFmtId="0" fontId="23" fillId="5" borderId="9" xfId="4" applyFont="1" applyFill="1" applyBorder="1" applyAlignment="1">
      <alignment vertical="center" shrinkToFit="1"/>
    </xf>
    <xf numFmtId="0" fontId="23" fillId="5" borderId="0" xfId="4" applyFont="1" applyFill="1" applyAlignment="1">
      <alignment vertical="center" shrinkToFit="1"/>
    </xf>
    <xf numFmtId="0" fontId="10" fillId="2" borderId="0" xfId="1" applyNumberFormat="1" applyFont="1" applyFill="1" applyAlignment="1">
      <alignment horizontal="center" vertical="center" shrinkToFit="1"/>
    </xf>
    <xf numFmtId="0" fontId="34" fillId="2" borderId="0" xfId="1" applyNumberFormat="1" applyFont="1" applyFill="1" applyAlignment="1">
      <alignment horizontal="center" vertical="center" shrinkToFit="1"/>
    </xf>
    <xf numFmtId="0" fontId="20" fillId="2" borderId="0" xfId="1" applyNumberFormat="1" applyFont="1" applyFill="1" applyAlignment="1">
      <alignment vertical="center" shrinkToFit="1"/>
    </xf>
    <xf numFmtId="0" fontId="20" fillId="2" borderId="1" xfId="1" applyNumberFormat="1" applyFont="1" applyFill="1" applyBorder="1" applyAlignment="1">
      <alignment vertical="center" shrinkToFit="1"/>
    </xf>
    <xf numFmtId="0" fontId="10" fillId="2" borderId="0" xfId="1" applyNumberFormat="1" applyFont="1" applyFill="1" applyAlignment="1">
      <alignment vertical="center" shrinkToFit="1"/>
    </xf>
    <xf numFmtId="0" fontId="34" fillId="2" borderId="0" xfId="1" applyNumberFormat="1" applyFont="1" applyFill="1" applyAlignment="1">
      <alignment vertical="center" shrinkToFit="1"/>
    </xf>
    <xf numFmtId="0" fontId="34" fillId="2" borderId="0" xfId="1" applyNumberFormat="1" applyFont="1" applyFill="1" applyAlignment="1">
      <alignment vertical="center"/>
    </xf>
    <xf numFmtId="0" fontId="39" fillId="2" borderId="8" xfId="1" applyNumberFormat="1" applyFont="1" applyFill="1" applyBorder="1" applyAlignment="1">
      <alignment vertical="center" shrinkToFit="1"/>
    </xf>
    <xf numFmtId="0" fontId="14" fillId="2" borderId="0" xfId="1" applyNumberFormat="1" applyFont="1" applyFill="1" applyAlignment="1">
      <alignment horizontal="center" vertical="center"/>
    </xf>
    <xf numFmtId="0" fontId="14" fillId="2" borderId="0" xfId="1" applyNumberFormat="1" applyFont="1" applyFill="1" applyAlignment="1">
      <alignment vertical="center"/>
    </xf>
    <xf numFmtId="0" fontId="14" fillId="2" borderId="0" xfId="4" applyFont="1" applyFill="1" applyAlignment="1">
      <alignment horizontal="left" vertical="center" indent="5"/>
    </xf>
    <xf numFmtId="0" fontId="40" fillId="2" borderId="0" xfId="4" applyFont="1" applyFill="1" applyAlignment="1">
      <alignment vertical="center"/>
    </xf>
    <xf numFmtId="0" fontId="33" fillId="2" borderId="8" xfId="4" applyFont="1" applyFill="1" applyBorder="1" applyAlignment="1">
      <alignment horizontal="left" vertical="center" indent="2"/>
    </xf>
    <xf numFmtId="0" fontId="33" fillId="2" borderId="3" xfId="4" applyFont="1" applyFill="1" applyBorder="1" applyAlignment="1">
      <alignment horizontal="left" vertical="center" indent="2"/>
    </xf>
    <xf numFmtId="0" fontId="34" fillId="2" borderId="4" xfId="4" applyFont="1" applyFill="1" applyBorder="1" applyAlignment="1">
      <alignment horizontal="left" vertical="center" indent="2"/>
    </xf>
    <xf numFmtId="0" fontId="41" fillId="2" borderId="0" xfId="4" applyFont="1" applyFill="1" applyAlignment="1">
      <alignment horizontal="left" vertical="center" indent="3"/>
    </xf>
    <xf numFmtId="0" fontId="34" fillId="2" borderId="4" xfId="4" applyFont="1" applyFill="1" applyBorder="1" applyAlignment="1">
      <alignment vertical="center" shrinkToFit="1"/>
    </xf>
    <xf numFmtId="0" fontId="41" fillId="2" borderId="0" xfId="4" applyFont="1" applyFill="1" applyAlignment="1">
      <alignment vertical="center" shrinkToFit="1"/>
    </xf>
    <xf numFmtId="0" fontId="33" fillId="2" borderId="3" xfId="4" applyFont="1" applyFill="1" applyBorder="1" applyAlignment="1">
      <alignment vertical="center" shrinkToFit="1"/>
    </xf>
    <xf numFmtId="0" fontId="33" fillId="2" borderId="8" xfId="4" applyFont="1" applyFill="1" applyBorder="1" applyAlignment="1">
      <alignment vertical="center" shrinkToFit="1"/>
    </xf>
    <xf numFmtId="0" fontId="34" fillId="2" borderId="4" xfId="1" applyNumberFormat="1" applyFont="1" applyFill="1" applyBorder="1" applyAlignment="1">
      <alignment vertical="center" shrinkToFit="1"/>
    </xf>
    <xf numFmtId="0" fontId="37" fillId="2" borderId="0" xfId="1" applyNumberFormat="1" applyFont="1" applyFill="1" applyAlignment="1">
      <alignment vertical="center" shrinkToFit="1"/>
    </xf>
    <xf numFmtId="0" fontId="14" fillId="2" borderId="0" xfId="4" applyFont="1" applyFill="1" applyAlignment="1">
      <alignment horizontal="left" vertical="center" indent="1"/>
    </xf>
    <xf numFmtId="0" fontId="36" fillId="2" borderId="0" xfId="4" applyFont="1" applyFill="1" applyAlignment="1">
      <alignment horizontal="right" vertical="center"/>
    </xf>
    <xf numFmtId="0" fontId="34" fillId="2" borderId="0" xfId="4" applyFont="1" applyFill="1" applyAlignment="1">
      <alignment horizontal="left" vertical="center" wrapText="1" indent="1"/>
    </xf>
    <xf numFmtId="0" fontId="36" fillId="2" borderId="0" xfId="4" applyFont="1" applyFill="1" applyAlignment="1">
      <alignment vertical="center" shrinkToFit="1"/>
    </xf>
    <xf numFmtId="0" fontId="35" fillId="2" borderId="1" xfId="4" applyFont="1" applyFill="1" applyBorder="1" applyAlignment="1">
      <alignment horizontal="left" vertical="center" indent="4"/>
    </xf>
    <xf numFmtId="0" fontId="35" fillId="2" borderId="0" xfId="4" applyFont="1" applyFill="1" applyAlignment="1">
      <alignment horizontal="left" vertical="center" indent="5"/>
    </xf>
    <xf numFmtId="0" fontId="35" fillId="2" borderId="1" xfId="4" applyFont="1" applyFill="1" applyBorder="1" applyAlignment="1">
      <alignment vertical="center" shrinkToFit="1"/>
    </xf>
    <xf numFmtId="0" fontId="37" fillId="2" borderId="1" xfId="1" applyNumberFormat="1" applyFont="1" applyFill="1" applyBorder="1" applyAlignment="1">
      <alignment vertical="center" shrinkToFit="1"/>
    </xf>
    <xf numFmtId="0" fontId="12" fillId="2" borderId="0" xfId="1" applyNumberFormat="1" applyFont="1" applyFill="1" applyAlignment="1">
      <alignment vertical="center" shrinkToFit="1"/>
    </xf>
    <xf numFmtId="0" fontId="37" fillId="2" borderId="10" xfId="1" applyNumberFormat="1" applyFont="1" applyFill="1" applyBorder="1" applyAlignment="1">
      <alignment vertical="center" shrinkToFit="1"/>
    </xf>
    <xf numFmtId="0" fontId="14" fillId="2" borderId="1" xfId="4" applyFont="1" applyFill="1" applyBorder="1" applyAlignment="1">
      <alignment horizontal="left" vertical="center" indent="2"/>
    </xf>
    <xf numFmtId="0" fontId="14" fillId="2" borderId="1" xfId="4" applyFont="1" applyFill="1" applyBorder="1" applyAlignment="1">
      <alignment vertical="center" shrinkToFit="1"/>
    </xf>
    <xf numFmtId="0" fontId="22" fillId="4" borderId="9" xfId="4" applyFont="1" applyFill="1" applyBorder="1" applyAlignment="1">
      <alignment horizontal="left" vertical="center"/>
    </xf>
    <xf numFmtId="0" fontId="22" fillId="4" borderId="1" xfId="4" applyFont="1" applyFill="1" applyBorder="1" applyAlignment="1">
      <alignment horizontal="left" vertical="center"/>
    </xf>
    <xf numFmtId="0" fontId="22" fillId="5" borderId="3" xfId="4" applyFont="1" applyFill="1" applyBorder="1" applyAlignment="1">
      <alignment horizontal="left" vertical="center" indent="1"/>
    </xf>
    <xf numFmtId="0" fontId="22" fillId="5" borderId="10" xfId="4" applyFont="1" applyFill="1" applyBorder="1" applyAlignment="1">
      <alignment horizontal="left" vertical="center" indent="1"/>
    </xf>
    <xf numFmtId="0" fontId="22" fillId="5" borderId="0" xfId="4" applyFont="1" applyFill="1" applyAlignment="1">
      <alignment horizontal="left" vertical="center"/>
    </xf>
    <xf numFmtId="0" fontId="22" fillId="5" borderId="1" xfId="4" applyFont="1" applyFill="1" applyBorder="1" applyAlignment="1">
      <alignment horizontal="left" vertical="center"/>
    </xf>
    <xf numFmtId="0" fontId="23" fillId="4" borderId="9" xfId="4" applyFont="1" applyFill="1" applyBorder="1" applyAlignment="1">
      <alignment vertical="center" shrinkToFit="1"/>
    </xf>
    <xf numFmtId="0" fontId="23" fillId="5" borderId="3" xfId="4" applyFont="1" applyFill="1" applyBorder="1" applyAlignment="1">
      <alignment vertical="center" shrinkToFit="1"/>
    </xf>
    <xf numFmtId="0" fontId="23" fillId="5" borderId="10" xfId="4" applyFont="1" applyFill="1" applyBorder="1" applyAlignment="1">
      <alignment vertical="center" shrinkToFit="1"/>
    </xf>
    <xf numFmtId="0" fontId="23" fillId="4" borderId="1" xfId="4" applyFont="1" applyFill="1" applyBorder="1" applyAlignment="1">
      <alignment vertical="center" shrinkToFit="1"/>
    </xf>
    <xf numFmtId="0" fontId="23" fillId="5" borderId="1" xfId="4" applyFont="1" applyFill="1" applyBorder="1" applyAlignment="1">
      <alignment vertical="center" shrinkToFit="1"/>
    </xf>
    <xf numFmtId="0" fontId="37" fillId="2" borderId="4" xfId="4" applyFont="1" applyFill="1" applyBorder="1" applyAlignment="1">
      <alignment horizontal="left" vertical="center" indent="3"/>
    </xf>
    <xf numFmtId="0" fontId="37" fillId="2" borderId="3" xfId="4" applyFont="1" applyFill="1" applyBorder="1" applyAlignment="1">
      <alignment horizontal="left" vertical="center" indent="3"/>
    </xf>
    <xf numFmtId="0" fontId="37" fillId="2" borderId="4" xfId="4" applyFont="1" applyFill="1" applyBorder="1" applyAlignment="1">
      <alignment vertical="center" shrinkToFit="1"/>
    </xf>
    <xf numFmtId="0" fontId="37" fillId="2" borderId="3" xfId="4" applyFont="1" applyFill="1" applyBorder="1" applyAlignment="1">
      <alignment vertical="center" shrinkToFit="1"/>
    </xf>
    <xf numFmtId="0" fontId="37" fillId="2" borderId="9" xfId="4" applyFont="1" applyFill="1" applyBorder="1" applyAlignment="1">
      <alignment horizontal="left" vertical="center" indent="3"/>
    </xf>
    <xf numFmtId="0" fontId="37" fillId="2" borderId="9" xfId="4" applyFont="1" applyFill="1" applyBorder="1" applyAlignment="1">
      <alignment vertical="center" shrinkToFit="1"/>
    </xf>
    <xf numFmtId="0" fontId="14" fillId="2" borderId="9" xfId="4" applyFont="1" applyFill="1" applyBorder="1" applyAlignment="1">
      <alignment vertical="center"/>
    </xf>
    <xf numFmtId="0" fontId="14" fillId="2" borderId="9" xfId="4" applyFont="1" applyFill="1" applyBorder="1" applyAlignment="1">
      <alignment vertical="center" shrinkToFit="1"/>
    </xf>
    <xf numFmtId="0" fontId="14" fillId="2" borderId="0" xfId="4" applyFont="1" applyFill="1" applyAlignment="1">
      <alignment vertical="center" shrinkToFit="1"/>
    </xf>
    <xf numFmtId="0" fontId="31" fillId="2" borderId="0" xfId="4" applyFont="1" applyFill="1" applyAlignment="1">
      <alignment vertical="center" shrinkToFit="1"/>
    </xf>
    <xf numFmtId="0" fontId="33" fillId="2" borderId="0" xfId="4" applyFont="1" applyFill="1" applyAlignment="1">
      <alignment vertical="center" shrinkToFit="1"/>
    </xf>
    <xf numFmtId="0" fontId="7" fillId="2" borderId="0" xfId="0" applyFont="1" applyFill="1"/>
    <xf numFmtId="0" fontId="17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6" fillId="2" borderId="1" xfId="0" applyFont="1" applyFill="1" applyBorder="1"/>
    <xf numFmtId="0" fontId="5" fillId="2" borderId="0" xfId="0" applyFont="1" applyFill="1"/>
    <xf numFmtId="0" fontId="25" fillId="2" borderId="0" xfId="2" applyFont="1" applyFill="1"/>
    <xf numFmtId="0" fontId="25" fillId="2" borderId="0" xfId="2" applyFont="1" applyFill="1" applyAlignment="1">
      <alignment horizontal="left" indent="1"/>
    </xf>
    <xf numFmtId="0" fontId="2" fillId="2" borderId="0" xfId="0" applyFont="1" applyFill="1" applyAlignment="1">
      <alignment horizontal="left" indent="1"/>
    </xf>
    <xf numFmtId="0" fontId="4" fillId="2" borderId="0" xfId="2" applyFont="1" applyFill="1"/>
    <xf numFmtId="0" fontId="3" fillId="2" borderId="0" xfId="2" applyFill="1"/>
    <xf numFmtId="0" fontId="4" fillId="2" borderId="0" xfId="2" applyFont="1" applyFill="1" applyAlignment="1">
      <alignment horizontal="left" indent="1"/>
    </xf>
    <xf numFmtId="0" fontId="42" fillId="2" borderId="1" xfId="0" applyFont="1" applyFill="1" applyBorder="1"/>
    <xf numFmtId="0" fontId="43" fillId="2" borderId="0" xfId="0" applyFont="1" applyFill="1"/>
    <xf numFmtId="0" fontId="43" fillId="2" borderId="0" xfId="0" applyFont="1" applyFill="1" applyAlignment="1">
      <alignment horizontal="left" indent="1"/>
    </xf>
    <xf numFmtId="0" fontId="44" fillId="2" borderId="0" xfId="5" applyFont="1" applyFill="1"/>
    <xf numFmtId="0" fontId="20" fillId="2" borderId="0" xfId="5" applyFont="1" applyFill="1" applyAlignment="1">
      <alignment horizontal="center" vertical="center"/>
    </xf>
    <xf numFmtId="0" fontId="45" fillId="2" borderId="2" xfId="5" applyFont="1" applyFill="1" applyBorder="1" applyAlignment="1">
      <alignment vertical="center"/>
    </xf>
    <xf numFmtId="0" fontId="46" fillId="2" borderId="2" xfId="5" applyFont="1" applyFill="1" applyBorder="1" applyAlignment="1">
      <alignment vertical="center"/>
    </xf>
    <xf numFmtId="0" fontId="47" fillId="2" borderId="0" xfId="5" applyFont="1" applyFill="1" applyAlignment="1">
      <alignment vertical="center"/>
    </xf>
    <xf numFmtId="0" fontId="46" fillId="2" borderId="0" xfId="5" applyFont="1" applyFill="1" applyAlignment="1">
      <alignment vertical="center"/>
    </xf>
    <xf numFmtId="0" fontId="18" fillId="2" borderId="0" xfId="5" applyFont="1" applyFill="1" applyAlignment="1">
      <alignment horizontal="left"/>
    </xf>
    <xf numFmtId="0" fontId="50" fillId="2" borderId="0" xfId="5" applyFont="1" applyFill="1" applyAlignment="1">
      <alignment vertical="center"/>
    </xf>
    <xf numFmtId="0" fontId="51" fillId="2" borderId="0" xfId="8" applyFont="1" applyFill="1" applyAlignment="1">
      <alignment vertical="center"/>
    </xf>
    <xf numFmtId="0" fontId="52" fillId="2" borderId="0" xfId="2" applyFont="1" applyFill="1" applyAlignment="1">
      <alignment horizontal="left" vertical="center" indent="1"/>
    </xf>
    <xf numFmtId="0" fontId="14" fillId="2" borderId="0" xfId="4" applyFont="1" applyFill="1" applyAlignment="1">
      <alignment vertical="center"/>
    </xf>
    <xf numFmtId="0" fontId="31" fillId="2" borderId="0" xfId="4" applyFont="1" applyFill="1" applyAlignment="1">
      <alignment horizontal="left" vertical="center" indent="2"/>
    </xf>
    <xf numFmtId="0" fontId="33" fillId="2" borderId="0" xfId="4" applyFont="1" applyFill="1" applyAlignment="1">
      <alignment horizontal="left" vertical="center" indent="2"/>
    </xf>
    <xf numFmtId="0" fontId="20" fillId="2" borderId="0" xfId="5" applyFont="1" applyFill="1" applyAlignment="1">
      <alignment vertical="center"/>
    </xf>
    <xf numFmtId="171" fontId="23" fillId="4" borderId="2" xfId="4" applyNumberFormat="1" applyFont="1" applyFill="1" applyBorder="1" applyAlignment="1">
      <alignment vertical="center"/>
    </xf>
    <xf numFmtId="171" fontId="20" fillId="2" borderId="0" xfId="4" applyNumberFormat="1" applyFont="1" applyFill="1" applyAlignment="1">
      <alignment vertical="center"/>
    </xf>
    <xf numFmtId="171" fontId="20" fillId="2" borderId="4" xfId="4" applyNumberFormat="1" applyFont="1" applyFill="1" applyBorder="1" applyAlignment="1">
      <alignment vertical="center"/>
    </xf>
    <xf numFmtId="171" fontId="20" fillId="2" borderId="3" xfId="4" applyNumberFormat="1" applyFont="1" applyFill="1" applyBorder="1" applyAlignment="1">
      <alignment vertical="center"/>
    </xf>
    <xf numFmtId="171" fontId="20" fillId="2" borderId="1" xfId="4" applyNumberFormat="1" applyFont="1" applyFill="1" applyBorder="1" applyAlignment="1">
      <alignment vertical="center"/>
    </xf>
    <xf numFmtId="171" fontId="23" fillId="2" borderId="2" xfId="4" applyNumberFormat="1" applyFont="1" applyFill="1" applyBorder="1" applyAlignment="1">
      <alignment vertical="center"/>
    </xf>
    <xf numFmtId="171" fontId="20" fillId="2" borderId="7" xfId="4" applyNumberFormat="1" applyFont="1" applyFill="1" applyBorder="1" applyAlignment="1">
      <alignment vertical="center"/>
    </xf>
    <xf numFmtId="171" fontId="23" fillId="5" borderId="2" xfId="4" applyNumberFormat="1" applyFont="1" applyFill="1" applyBorder="1" applyAlignment="1">
      <alignment vertical="center"/>
    </xf>
    <xf numFmtId="171" fontId="21" fillId="2" borderId="6" xfId="4" applyNumberFormat="1" applyFont="1" applyFill="1" applyBorder="1" applyAlignment="1">
      <alignment vertical="center"/>
    </xf>
    <xf numFmtId="171" fontId="21" fillId="2" borderId="5" xfId="4" applyNumberFormat="1" applyFont="1" applyFill="1" applyBorder="1" applyAlignment="1">
      <alignment vertical="center"/>
    </xf>
    <xf numFmtId="171" fontId="20" fillId="2" borderId="9" xfId="4" applyNumberFormat="1" applyFont="1" applyFill="1" applyBorder="1" applyAlignment="1">
      <alignment vertical="center"/>
    </xf>
    <xf numFmtId="171" fontId="20" fillId="2" borderId="8" xfId="4" applyNumberFormat="1" applyFont="1" applyFill="1" applyBorder="1" applyAlignment="1">
      <alignment vertical="center"/>
    </xf>
    <xf numFmtId="165" fontId="23" fillId="4" borderId="2" xfId="4" applyNumberFormat="1" applyFont="1" applyFill="1" applyBorder="1" applyAlignment="1">
      <alignment vertical="center"/>
    </xf>
    <xf numFmtId="165" fontId="20" fillId="2" borderId="7" xfId="4" applyNumberFormat="1" applyFont="1" applyFill="1" applyBorder="1" applyAlignment="1">
      <alignment vertical="center"/>
    </xf>
    <xf numFmtId="165" fontId="20" fillId="2" borderId="0" xfId="4" applyNumberFormat="1" applyFont="1" applyFill="1" applyAlignment="1">
      <alignment vertical="center"/>
    </xf>
    <xf numFmtId="165" fontId="20" fillId="2" borderId="4" xfId="4" applyNumberFormat="1" applyFont="1" applyFill="1" applyBorder="1" applyAlignment="1">
      <alignment vertical="center"/>
    </xf>
    <xf numFmtId="165" fontId="21" fillId="2" borderId="6" xfId="4" applyNumberFormat="1" applyFont="1" applyFill="1" applyBorder="1" applyAlignment="1">
      <alignment vertical="center"/>
    </xf>
    <xf numFmtId="165" fontId="21" fillId="2" borderId="5" xfId="4" applyNumberFormat="1" applyFont="1" applyFill="1" applyBorder="1" applyAlignment="1">
      <alignment vertical="center"/>
    </xf>
    <xf numFmtId="165" fontId="20" fillId="2" borderId="3" xfId="4" applyNumberFormat="1" applyFont="1" applyFill="1" applyBorder="1" applyAlignment="1">
      <alignment vertical="center"/>
    </xf>
    <xf numFmtId="165" fontId="20" fillId="2" borderId="1" xfId="4" applyNumberFormat="1" applyFont="1" applyFill="1" applyBorder="1" applyAlignment="1">
      <alignment vertical="center"/>
    </xf>
    <xf numFmtId="166" fontId="29" fillId="5" borderId="2" xfId="4" applyNumberFormat="1" applyFont="1" applyFill="1" applyBorder="1" applyAlignment="1">
      <alignment vertical="center"/>
    </xf>
    <xf numFmtId="166" fontId="31" fillId="2" borderId="0" xfId="4" applyNumberFormat="1" applyFont="1" applyFill="1" applyAlignment="1">
      <alignment vertical="center"/>
    </xf>
    <xf numFmtId="166" fontId="31" fillId="2" borderId="2" xfId="4" applyNumberFormat="1" applyFont="1" applyFill="1" applyBorder="1" applyAlignment="1">
      <alignment vertical="center"/>
    </xf>
    <xf numFmtId="166" fontId="32" fillId="2" borderId="0" xfId="4" applyNumberFormat="1" applyFont="1" applyFill="1" applyAlignment="1">
      <alignment vertical="center"/>
    </xf>
    <xf numFmtId="166" fontId="32" fillId="2" borderId="1" xfId="4" applyNumberFormat="1" applyFont="1" applyFill="1" applyBorder="1" applyAlignment="1">
      <alignment vertical="center"/>
    </xf>
    <xf numFmtId="166" fontId="33" fillId="2" borderId="2" xfId="4" applyNumberFormat="1" applyFont="1" applyFill="1" applyBorder="1" applyAlignment="1">
      <alignment vertical="center"/>
    </xf>
    <xf numFmtId="166" fontId="35" fillId="2" borderId="0" xfId="4" applyNumberFormat="1" applyFont="1" applyFill="1" applyAlignment="1">
      <alignment vertical="center"/>
    </xf>
    <xf numFmtId="166" fontId="20" fillId="2" borderId="0" xfId="4" applyNumberFormat="1" applyFont="1" applyFill="1" applyAlignment="1">
      <alignment vertical="center"/>
    </xf>
    <xf numFmtId="166" fontId="20" fillId="2" borderId="1" xfId="4" applyNumberFormat="1" applyFont="1" applyFill="1" applyBorder="1" applyAlignment="1">
      <alignment vertical="center"/>
    </xf>
    <xf numFmtId="172" fontId="30" fillId="5" borderId="2" xfId="1" applyNumberFormat="1" applyFont="1" applyFill="1" applyBorder="1" applyAlignment="1">
      <alignment vertical="center"/>
    </xf>
    <xf numFmtId="172" fontId="31" fillId="2" borderId="0" xfId="4" applyNumberFormat="1" applyFont="1" applyFill="1" applyAlignment="1">
      <alignment vertical="center"/>
    </xf>
    <xf numFmtId="172" fontId="33" fillId="2" borderId="9" xfId="4" applyNumberFormat="1" applyFont="1" applyFill="1" applyBorder="1" applyAlignment="1">
      <alignment vertical="center"/>
    </xf>
    <xf numFmtId="172" fontId="33" fillId="2" borderId="1" xfId="4" applyNumberFormat="1" applyFont="1" applyFill="1" applyBorder="1" applyAlignment="1">
      <alignment vertical="center"/>
    </xf>
    <xf numFmtId="166" fontId="34" fillId="2" borderId="2" xfId="4" applyNumberFormat="1" applyFont="1" applyFill="1" applyBorder="1" applyAlignment="1">
      <alignment vertical="center"/>
    </xf>
    <xf numFmtId="166" fontId="34" fillId="2" borderId="9" xfId="4" applyNumberFormat="1" applyFont="1" applyFill="1" applyBorder="1" applyAlignment="1">
      <alignment vertical="center"/>
    </xf>
    <xf numFmtId="166" fontId="34" fillId="2" borderId="0" xfId="4" applyNumberFormat="1" applyFont="1" applyFill="1" applyAlignment="1">
      <alignment vertical="center"/>
    </xf>
    <xf numFmtId="166" fontId="34" fillId="2" borderId="1" xfId="4" applyNumberFormat="1" applyFont="1" applyFill="1" applyBorder="1" applyAlignment="1">
      <alignment vertical="center"/>
    </xf>
    <xf numFmtId="172" fontId="34" fillId="2" borderId="2" xfId="4" applyNumberFormat="1" applyFont="1" applyFill="1" applyBorder="1" applyAlignment="1">
      <alignment vertical="center"/>
    </xf>
    <xf numFmtId="171" fontId="34" fillId="2" borderId="9" xfId="4" applyNumberFormat="1" applyFont="1" applyFill="1" applyBorder="1" applyAlignment="1">
      <alignment vertical="center"/>
    </xf>
    <xf numFmtId="171" fontId="34" fillId="2" borderId="1" xfId="4" applyNumberFormat="1" applyFont="1" applyFill="1" applyBorder="1" applyAlignment="1">
      <alignment vertical="center"/>
    </xf>
    <xf numFmtId="173" fontId="10" fillId="2" borderId="0" xfId="4" applyNumberFormat="1" applyFont="1" applyFill="1" applyAlignment="1">
      <alignment vertical="center"/>
    </xf>
    <xf numFmtId="173" fontId="14" fillId="2" borderId="0" xfId="4" applyNumberFormat="1" applyFont="1" applyFill="1" applyAlignment="1">
      <alignment vertical="center"/>
    </xf>
    <xf numFmtId="174" fontId="23" fillId="5" borderId="2" xfId="4" applyNumberFormat="1" applyFont="1" applyFill="1" applyBorder="1" applyAlignment="1">
      <alignment vertical="center"/>
    </xf>
    <xf numFmtId="174" fontId="34" fillId="2" borderId="9" xfId="4" applyNumberFormat="1" applyFont="1" applyFill="1" applyBorder="1" applyAlignment="1">
      <alignment vertical="center"/>
    </xf>
    <xf numFmtId="174" fontId="34" fillId="2" borderId="1" xfId="4" applyNumberFormat="1" applyFont="1" applyFill="1" applyBorder="1" applyAlignment="1">
      <alignment vertical="center"/>
    </xf>
    <xf numFmtId="167" fontId="15" fillId="2" borderId="0" xfId="4" applyNumberFormat="1" applyFont="1" applyFill="1" applyAlignment="1">
      <alignment vertical="center"/>
    </xf>
    <xf numFmtId="167" fontId="36" fillId="2" borderId="0" xfId="4" applyNumberFormat="1" applyFont="1" applyFill="1" applyAlignment="1">
      <alignment vertical="center"/>
    </xf>
    <xf numFmtId="168" fontId="23" fillId="5" borderId="2" xfId="4" applyNumberFormat="1" applyFont="1" applyFill="1" applyBorder="1" applyAlignment="1">
      <alignment vertical="center"/>
    </xf>
    <xf numFmtId="170" fontId="23" fillId="5" borderId="2" xfId="4" applyNumberFormat="1" applyFont="1" applyFill="1" applyBorder="1" applyAlignment="1">
      <alignment vertical="center"/>
    </xf>
    <xf numFmtId="170" fontId="34" fillId="2" borderId="9" xfId="4" applyNumberFormat="1" applyFont="1" applyFill="1" applyBorder="1" applyAlignment="1">
      <alignment vertical="center"/>
    </xf>
    <xf numFmtId="170" fontId="34" fillId="2" borderId="1" xfId="4" applyNumberFormat="1" applyFont="1" applyFill="1" applyBorder="1" applyAlignment="1">
      <alignment vertical="center"/>
    </xf>
    <xf numFmtId="165" fontId="23" fillId="5" borderId="2" xfId="4" applyNumberFormat="1" applyFont="1" applyFill="1" applyBorder="1" applyAlignment="1">
      <alignment vertical="center"/>
    </xf>
    <xf numFmtId="165" fontId="34" fillId="2" borderId="9" xfId="4" applyNumberFormat="1" applyFont="1" applyFill="1" applyBorder="1" applyAlignment="1">
      <alignment vertical="center"/>
    </xf>
    <xf numFmtId="165" fontId="34" fillId="2" borderId="1" xfId="4" applyNumberFormat="1" applyFont="1" applyFill="1" applyBorder="1" applyAlignment="1">
      <alignment vertical="center"/>
    </xf>
    <xf numFmtId="170" fontId="27" fillId="4" borderId="2" xfId="4" applyNumberFormat="1" applyFont="1" applyFill="1" applyBorder="1" applyAlignment="1">
      <alignment vertical="center"/>
    </xf>
    <xf numFmtId="169" fontId="10" fillId="2" borderId="0" xfId="4" applyNumberFormat="1" applyFont="1" applyFill="1" applyAlignment="1">
      <alignment vertical="center"/>
    </xf>
    <xf numFmtId="166" fontId="31" fillId="2" borderId="9" xfId="4" applyNumberFormat="1" applyFont="1" applyFill="1" applyBorder="1" applyAlignment="1">
      <alignment vertical="center"/>
    </xf>
    <xf numFmtId="166" fontId="31" fillId="2" borderId="10" xfId="4" applyNumberFormat="1" applyFont="1" applyFill="1" applyBorder="1" applyAlignment="1">
      <alignment vertical="center"/>
    </xf>
    <xf numFmtId="166" fontId="33" fillId="2" borderId="4" xfId="4" applyNumberFormat="1" applyFont="1" applyFill="1" applyBorder="1" applyAlignment="1">
      <alignment vertical="center"/>
    </xf>
    <xf numFmtId="166" fontId="37" fillId="2" borderId="0" xfId="4" applyNumberFormat="1" applyFont="1" applyFill="1" applyAlignment="1">
      <alignment vertical="center"/>
    </xf>
    <xf numFmtId="166" fontId="37" fillId="2" borderId="1" xfId="4" applyNumberFormat="1" applyFont="1" applyFill="1" applyBorder="1" applyAlignment="1">
      <alignment vertical="center"/>
    </xf>
    <xf numFmtId="166" fontId="16" fillId="2" borderId="0" xfId="4" applyNumberFormat="1" applyFont="1" applyFill="1" applyAlignment="1">
      <alignment vertical="center"/>
    </xf>
    <xf numFmtId="166" fontId="14" fillId="2" borderId="0" xfId="4" applyNumberFormat="1" applyFont="1" applyFill="1" applyAlignment="1">
      <alignment vertical="center"/>
    </xf>
    <xf numFmtId="172" fontId="31" fillId="2" borderId="9" xfId="1" applyNumberFormat="1" applyFont="1" applyFill="1" applyBorder="1" applyAlignment="1">
      <alignment vertical="center"/>
    </xf>
    <xf numFmtId="172" fontId="31" fillId="2" borderId="0" xfId="1" applyNumberFormat="1" applyFont="1" applyFill="1" applyAlignment="1">
      <alignment vertical="center"/>
    </xf>
    <xf numFmtId="172" fontId="31" fillId="2" borderId="10" xfId="1" applyNumberFormat="1" applyFont="1" applyFill="1" applyBorder="1" applyAlignment="1">
      <alignment vertical="center"/>
    </xf>
    <xf numFmtId="172" fontId="33" fillId="2" borderId="0" xfId="1" applyNumberFormat="1" applyFont="1" applyFill="1" applyAlignment="1">
      <alignment vertical="center"/>
    </xf>
    <xf numFmtId="172" fontId="38" fillId="2" borderId="0" xfId="1" applyNumberFormat="1" applyFont="1" applyFill="1" applyAlignment="1">
      <alignment vertical="center"/>
    </xf>
    <xf numFmtId="172" fontId="38" fillId="2" borderId="1" xfId="1" applyNumberFormat="1" applyFont="1" applyFill="1" applyBorder="1" applyAlignment="1">
      <alignment vertical="center"/>
    </xf>
    <xf numFmtId="165" fontId="30" fillId="5" borderId="9" xfId="1" applyNumberFormat="1" applyFont="1" applyFill="1" applyBorder="1" applyAlignment="1">
      <alignment vertical="center"/>
    </xf>
    <xf numFmtId="165" fontId="31" fillId="2" borderId="9" xfId="1" applyNumberFormat="1" applyFont="1" applyFill="1" applyBorder="1" applyAlignment="1">
      <alignment vertical="center"/>
    </xf>
    <xf numFmtId="165" fontId="31" fillId="2" borderId="0" xfId="1" applyNumberFormat="1" applyFont="1" applyFill="1" applyAlignment="1">
      <alignment vertical="center"/>
    </xf>
    <xf numFmtId="165" fontId="31" fillId="2" borderId="10" xfId="1" applyNumberFormat="1" applyFont="1" applyFill="1" applyBorder="1" applyAlignment="1">
      <alignment vertical="center"/>
    </xf>
    <xf numFmtId="165" fontId="33" fillId="2" borderId="0" xfId="1" applyNumberFormat="1" applyFont="1" applyFill="1" applyAlignment="1">
      <alignment vertical="center"/>
    </xf>
    <xf numFmtId="165" fontId="33" fillId="2" borderId="1" xfId="1" applyNumberFormat="1" applyFont="1" applyFill="1" applyBorder="1" applyAlignment="1">
      <alignment vertical="center"/>
    </xf>
    <xf numFmtId="166" fontId="37" fillId="2" borderId="10" xfId="4" applyNumberFormat="1" applyFont="1" applyFill="1" applyBorder="1" applyAlignment="1">
      <alignment vertical="center"/>
    </xf>
    <xf numFmtId="166" fontId="34" fillId="2" borderId="8" xfId="4" applyNumberFormat="1" applyFont="1" applyFill="1" applyBorder="1" applyAlignment="1">
      <alignment vertical="center"/>
    </xf>
    <xf numFmtId="172" fontId="38" fillId="2" borderId="10" xfId="1" applyNumberFormat="1" applyFont="1" applyFill="1" applyBorder="1" applyAlignment="1">
      <alignment vertical="center"/>
    </xf>
    <xf numFmtId="172" fontId="34" fillId="2" borderId="8" xfId="1" applyNumberFormat="1" applyFont="1" applyFill="1" applyBorder="1" applyAlignment="1">
      <alignment vertical="center"/>
    </xf>
    <xf numFmtId="171" fontId="34" fillId="2" borderId="0" xfId="4" applyNumberFormat="1" applyFont="1" applyFill="1" applyAlignment="1">
      <alignment vertical="center"/>
    </xf>
    <xf numFmtId="174" fontId="34" fillId="2" borderId="0" xfId="4" applyNumberFormat="1" applyFont="1" applyFill="1" applyAlignment="1">
      <alignment vertical="center"/>
    </xf>
    <xf numFmtId="171" fontId="23" fillId="5" borderId="9" xfId="4" applyNumberFormat="1" applyFont="1" applyFill="1" applyBorder="1" applyAlignment="1">
      <alignment vertical="center"/>
    </xf>
    <xf numFmtId="175" fontId="10" fillId="2" borderId="0" xfId="4" applyNumberFormat="1" applyFont="1" applyFill="1" applyAlignment="1">
      <alignment vertical="center"/>
    </xf>
    <xf numFmtId="170" fontId="23" fillId="5" borderId="9" xfId="4" applyNumberFormat="1" applyFont="1" applyFill="1" applyBorder="1" applyAlignment="1">
      <alignment vertical="center"/>
    </xf>
    <xf numFmtId="168" fontId="34" fillId="2" borderId="9" xfId="4" applyNumberFormat="1" applyFont="1" applyFill="1" applyBorder="1" applyAlignment="1">
      <alignment vertical="center"/>
    </xf>
    <xf numFmtId="168" fontId="34" fillId="2" borderId="0" xfId="4" applyNumberFormat="1" applyFont="1" applyFill="1" applyAlignment="1">
      <alignment vertical="center"/>
    </xf>
    <xf numFmtId="168" fontId="34" fillId="2" borderId="1" xfId="4" applyNumberFormat="1" applyFont="1" applyFill="1" applyBorder="1" applyAlignment="1">
      <alignment vertical="center"/>
    </xf>
    <xf numFmtId="170" fontId="23" fillId="5" borderId="0" xfId="4" applyNumberFormat="1" applyFont="1" applyFill="1" applyAlignment="1">
      <alignment vertical="center"/>
    </xf>
    <xf numFmtId="170" fontId="34" fillId="2" borderId="0" xfId="4" applyNumberFormat="1" applyFont="1" applyFill="1" applyAlignment="1">
      <alignment vertical="center"/>
    </xf>
    <xf numFmtId="165" fontId="23" fillId="5" borderId="0" xfId="4" applyNumberFormat="1" applyFont="1" applyFill="1" applyAlignment="1">
      <alignment vertical="center"/>
    </xf>
    <xf numFmtId="165" fontId="34" fillId="2" borderId="0" xfId="4" applyNumberFormat="1" applyFont="1" applyFill="1" applyAlignment="1">
      <alignment vertical="center"/>
    </xf>
    <xf numFmtId="173" fontId="33" fillId="2" borderId="4" xfId="4" applyNumberFormat="1" applyFont="1" applyFill="1" applyBorder="1" applyAlignment="1">
      <alignment vertical="center"/>
    </xf>
    <xf numFmtId="173" fontId="20" fillId="2" borderId="0" xfId="1" applyNumberFormat="1" applyFont="1" applyFill="1" applyAlignment="1">
      <alignment vertical="center"/>
    </xf>
    <xf numFmtId="173" fontId="20" fillId="2" borderId="1" xfId="1" applyNumberFormat="1" applyFont="1" applyFill="1" applyBorder="1" applyAlignment="1">
      <alignment vertical="center"/>
    </xf>
    <xf numFmtId="173" fontId="20" fillId="2" borderId="0" xfId="4" applyNumberFormat="1" applyFont="1" applyFill="1" applyAlignment="1">
      <alignment vertical="center"/>
    </xf>
    <xf numFmtId="176" fontId="14" fillId="2" borderId="0" xfId="1" applyNumberFormat="1" applyFont="1" applyFill="1" applyAlignment="1">
      <alignment vertical="center"/>
    </xf>
    <xf numFmtId="172" fontId="31" fillId="2" borderId="9" xfId="4" applyNumberFormat="1" applyFont="1" applyFill="1" applyBorder="1" applyAlignment="1">
      <alignment vertical="center"/>
    </xf>
    <xf numFmtId="172" fontId="31" fillId="2" borderId="10" xfId="4" applyNumberFormat="1" applyFont="1" applyFill="1" applyBorder="1" applyAlignment="1">
      <alignment vertical="center"/>
    </xf>
    <xf numFmtId="172" fontId="33" fillId="2" borderId="0" xfId="4" applyNumberFormat="1" applyFont="1" applyFill="1" applyAlignment="1">
      <alignment vertical="center"/>
    </xf>
    <xf numFmtId="172" fontId="37" fillId="2" borderId="0" xfId="4" applyNumberFormat="1" applyFont="1" applyFill="1" applyAlignment="1">
      <alignment vertical="center"/>
    </xf>
    <xf numFmtId="172" fontId="37" fillId="2" borderId="1" xfId="4" applyNumberFormat="1" applyFont="1" applyFill="1" applyBorder="1" applyAlignment="1">
      <alignment vertical="center"/>
    </xf>
    <xf numFmtId="170" fontId="30" fillId="5" borderId="9" xfId="1" applyNumberFormat="1" applyFont="1" applyFill="1" applyBorder="1" applyAlignment="1">
      <alignment vertical="center"/>
    </xf>
    <xf numFmtId="170" fontId="31" fillId="2" borderId="9" xfId="1" applyNumberFormat="1" applyFont="1" applyFill="1" applyBorder="1" applyAlignment="1">
      <alignment vertical="center"/>
    </xf>
    <xf numFmtId="170" fontId="31" fillId="2" borderId="0" xfId="1" applyNumberFormat="1" applyFont="1" applyFill="1" applyAlignment="1">
      <alignment vertical="center"/>
    </xf>
    <xf numFmtId="170" fontId="31" fillId="2" borderId="10" xfId="1" applyNumberFormat="1" applyFont="1" applyFill="1" applyBorder="1" applyAlignment="1">
      <alignment vertical="center"/>
    </xf>
    <xf numFmtId="170" fontId="33" fillId="2" borderId="0" xfId="1" applyNumberFormat="1" applyFont="1" applyFill="1" applyAlignment="1">
      <alignment vertical="center"/>
    </xf>
    <xf numFmtId="170" fontId="33" fillId="2" borderId="1" xfId="1" applyNumberFormat="1" applyFont="1" applyFill="1" applyBorder="1" applyAlignment="1">
      <alignment vertical="center"/>
    </xf>
    <xf numFmtId="172" fontId="39" fillId="2" borderId="8" xfId="1" applyNumberFormat="1" applyFont="1" applyFill="1" applyBorder="1" applyAlignment="1">
      <alignment vertical="center"/>
    </xf>
    <xf numFmtId="165" fontId="12" fillId="2" borderId="0" xfId="1" applyNumberFormat="1" applyFont="1" applyFill="1" applyAlignment="1">
      <alignment vertical="center"/>
    </xf>
    <xf numFmtId="168" fontId="23" fillId="5" borderId="9" xfId="4" applyNumberFormat="1" applyFont="1" applyFill="1" applyBorder="1" applyAlignment="1">
      <alignment vertical="center"/>
    </xf>
    <xf numFmtId="165" fontId="23" fillId="5" borderId="9" xfId="4" applyNumberFormat="1" applyFont="1" applyFill="1" applyBorder="1" applyAlignment="1">
      <alignment vertical="center"/>
    </xf>
    <xf numFmtId="166" fontId="34" fillId="2" borderId="4" xfId="4" applyNumberFormat="1" applyFont="1" applyFill="1" applyBorder="1" applyAlignment="1">
      <alignment vertical="center"/>
    </xf>
    <xf numFmtId="166" fontId="41" fillId="2" borderId="0" xfId="4" applyNumberFormat="1" applyFont="1" applyFill="1" applyAlignment="1">
      <alignment vertical="center"/>
    </xf>
    <xf numFmtId="166" fontId="33" fillId="2" borderId="8" xfId="4" applyNumberFormat="1" applyFont="1" applyFill="1" applyBorder="1" applyAlignment="1">
      <alignment vertical="center"/>
    </xf>
    <xf numFmtId="172" fontId="34" fillId="2" borderId="4" xfId="1" applyNumberFormat="1" applyFont="1" applyFill="1" applyBorder="1" applyAlignment="1">
      <alignment vertical="center"/>
    </xf>
    <xf numFmtId="172" fontId="37" fillId="2" borderId="0" xfId="1" applyNumberFormat="1" applyFont="1" applyFill="1" applyAlignment="1">
      <alignment vertical="center"/>
    </xf>
    <xf numFmtId="172" fontId="33" fillId="2" borderId="1" xfId="1" applyNumberFormat="1" applyFont="1" applyFill="1" applyBorder="1" applyAlignment="1">
      <alignment vertical="center"/>
    </xf>
    <xf numFmtId="165" fontId="30" fillId="5" borderId="2" xfId="1" applyNumberFormat="1" applyFont="1" applyFill="1" applyBorder="1" applyAlignment="1">
      <alignment vertical="center"/>
    </xf>
    <xf numFmtId="165" fontId="34" fillId="2" borderId="4" xfId="1" applyNumberFormat="1" applyFont="1" applyFill="1" applyBorder="1" applyAlignment="1">
      <alignment vertical="center"/>
    </xf>
    <xf numFmtId="170" fontId="30" fillId="5" borderId="2" xfId="1" applyNumberFormat="1" applyFont="1" applyFill="1" applyBorder="1" applyAlignment="1">
      <alignment vertical="center"/>
    </xf>
    <xf numFmtId="170" fontId="34" fillId="2" borderId="4" xfId="1" applyNumberFormat="1" applyFont="1" applyFill="1" applyBorder="1" applyAlignment="1">
      <alignment vertical="center"/>
    </xf>
    <xf numFmtId="166" fontId="33" fillId="2" borderId="3" xfId="4" applyNumberFormat="1" applyFont="1" applyFill="1" applyBorder="1" applyAlignment="1">
      <alignment vertical="center"/>
    </xf>
    <xf numFmtId="166" fontId="35" fillId="2" borderId="1" xfId="4" applyNumberFormat="1" applyFont="1" applyFill="1" applyBorder="1" applyAlignment="1">
      <alignment vertical="center"/>
    </xf>
    <xf numFmtId="172" fontId="37" fillId="2" borderId="1" xfId="1" applyNumberFormat="1" applyFont="1" applyFill="1" applyBorder="1" applyAlignment="1">
      <alignment vertical="center"/>
    </xf>
    <xf numFmtId="172" fontId="37" fillId="2" borderId="10" xfId="1" applyNumberFormat="1" applyFont="1" applyFill="1" applyBorder="1" applyAlignment="1">
      <alignment vertical="center"/>
    </xf>
    <xf numFmtId="173" fontId="14" fillId="2" borderId="1" xfId="4" applyNumberFormat="1" applyFont="1" applyFill="1" applyBorder="1" applyAlignment="1">
      <alignment vertical="center"/>
    </xf>
    <xf numFmtId="173" fontId="37" fillId="2" borderId="0" xfId="4" applyNumberFormat="1" applyFont="1" applyFill="1" applyAlignment="1">
      <alignment vertical="center"/>
    </xf>
    <xf numFmtId="165" fontId="31" fillId="2" borderId="9" xfId="4" applyNumberFormat="1" applyFont="1" applyFill="1" applyBorder="1" applyAlignment="1">
      <alignment vertical="center"/>
    </xf>
    <xf numFmtId="165" fontId="31" fillId="2" borderId="0" xfId="4" applyNumberFormat="1" applyFont="1" applyFill="1" applyAlignment="1">
      <alignment vertical="center"/>
    </xf>
    <xf numFmtId="165" fontId="31" fillId="2" borderId="10" xfId="4" applyNumberFormat="1" applyFont="1" applyFill="1" applyBorder="1" applyAlignment="1">
      <alignment vertical="center"/>
    </xf>
    <xf numFmtId="165" fontId="33" fillId="2" borderId="1" xfId="4" applyNumberFormat="1" applyFont="1" applyFill="1" applyBorder="1" applyAlignment="1">
      <alignment vertical="center"/>
    </xf>
    <xf numFmtId="170" fontId="31" fillId="2" borderId="9" xfId="4" applyNumberFormat="1" applyFont="1" applyFill="1" applyBorder="1" applyAlignment="1">
      <alignment vertical="center"/>
    </xf>
    <xf numFmtId="170" fontId="31" fillId="2" borderId="0" xfId="4" applyNumberFormat="1" applyFont="1" applyFill="1" applyAlignment="1">
      <alignment vertical="center"/>
    </xf>
    <xf numFmtId="170" fontId="31" fillId="2" borderId="10" xfId="4" applyNumberFormat="1" applyFont="1" applyFill="1" applyBorder="1" applyAlignment="1">
      <alignment vertical="center"/>
    </xf>
    <xf numFmtId="170" fontId="33" fillId="2" borderId="1" xfId="4" applyNumberFormat="1" applyFont="1" applyFill="1" applyBorder="1" applyAlignment="1">
      <alignment vertical="center"/>
    </xf>
    <xf numFmtId="171" fontId="23" fillId="4" borderId="9" xfId="4" applyNumberFormat="1" applyFont="1" applyFill="1" applyBorder="1" applyAlignment="1">
      <alignment vertical="center"/>
    </xf>
    <xf numFmtId="174" fontId="23" fillId="5" borderId="3" xfId="4" applyNumberFormat="1" applyFont="1" applyFill="1" applyBorder="1" applyAlignment="1">
      <alignment vertical="center"/>
    </xf>
    <xf numFmtId="171" fontId="23" fillId="5" borderId="3" xfId="4" applyNumberFormat="1" applyFont="1" applyFill="1" applyBorder="1" applyAlignment="1">
      <alignment vertical="center"/>
    </xf>
    <xf numFmtId="174" fontId="23" fillId="5" borderId="10" xfId="4" applyNumberFormat="1" applyFont="1" applyFill="1" applyBorder="1" applyAlignment="1">
      <alignment vertical="center"/>
    </xf>
    <xf numFmtId="171" fontId="23" fillId="5" borderId="10" xfId="4" applyNumberFormat="1" applyFont="1" applyFill="1" applyBorder="1" applyAlignment="1">
      <alignment vertical="center"/>
    </xf>
    <xf numFmtId="171" fontId="23" fillId="4" borderId="1" xfId="4" applyNumberFormat="1" applyFont="1" applyFill="1" applyBorder="1" applyAlignment="1">
      <alignment vertical="center"/>
    </xf>
    <xf numFmtId="171" fontId="23" fillId="5" borderId="0" xfId="4" applyNumberFormat="1" applyFont="1" applyFill="1" applyAlignment="1">
      <alignment vertical="center"/>
    </xf>
    <xf numFmtId="165" fontId="23" fillId="5" borderId="1" xfId="4" applyNumberFormat="1" applyFont="1" applyFill="1" applyBorder="1" applyAlignment="1">
      <alignment vertical="center"/>
    </xf>
    <xf numFmtId="166" fontId="37" fillId="2" borderId="4" xfId="4" applyNumberFormat="1" applyFont="1" applyFill="1" applyBorder="1" applyAlignment="1">
      <alignment vertical="center"/>
    </xf>
    <xf numFmtId="166" fontId="37" fillId="2" borderId="3" xfId="4" applyNumberFormat="1" applyFont="1" applyFill="1" applyBorder="1" applyAlignment="1">
      <alignment vertical="center"/>
    </xf>
    <xf numFmtId="165" fontId="33" fillId="2" borderId="0" xfId="4" applyNumberFormat="1" applyFont="1" applyFill="1" applyAlignment="1">
      <alignment vertical="center"/>
    </xf>
    <xf numFmtId="170" fontId="33" fillId="2" borderId="0" xfId="4" applyNumberFormat="1" applyFont="1" applyFill="1" applyAlignment="1">
      <alignment vertical="center"/>
    </xf>
    <xf numFmtId="166" fontId="33" fillId="2" borderId="1" xfId="4" applyNumberFormat="1" applyFont="1" applyFill="1" applyBorder="1" applyAlignment="1">
      <alignment vertical="center"/>
    </xf>
    <xf numFmtId="173" fontId="37" fillId="2" borderId="9" xfId="4" applyNumberFormat="1" applyFont="1" applyFill="1" applyBorder="1" applyAlignment="1">
      <alignment vertical="center"/>
    </xf>
    <xf numFmtId="166" fontId="37" fillId="2" borderId="9" xfId="4" applyNumberFormat="1" applyFont="1" applyFill="1" applyBorder="1" applyAlignment="1">
      <alignment vertical="center"/>
    </xf>
    <xf numFmtId="170" fontId="33" fillId="2" borderId="9" xfId="4" applyNumberFormat="1" applyFont="1" applyFill="1" applyBorder="1" applyAlignment="1">
      <alignment vertical="center"/>
    </xf>
    <xf numFmtId="0" fontId="48" fillId="2" borderId="0" xfId="5" applyFont="1" applyFill="1" applyAlignment="1">
      <alignment horizontal="left" vertical="center"/>
    </xf>
    <xf numFmtId="0" fontId="20" fillId="2" borderId="0" xfId="5" applyFont="1" applyFill="1" applyAlignment="1">
      <alignment vertical="center"/>
    </xf>
    <xf numFmtId="177" fontId="49" fillId="2" borderId="0" xfId="5" quotePrefix="1" applyNumberFormat="1" applyFont="1" applyFill="1" applyAlignment="1">
      <alignment horizontal="left" vertical="center"/>
    </xf>
  </cellXfs>
  <cellStyles count="9">
    <cellStyle name="Comma 2" xfId="3"/>
    <cellStyle name="Hyperlink" xfId="2" builtinId="8"/>
    <cellStyle name="Normal" xfId="0" builtinId="0"/>
    <cellStyle name="Normal 2" xfId="4"/>
    <cellStyle name="Normal 2 2" xfId="8"/>
    <cellStyle name="Normal 3" xfId="5"/>
    <cellStyle name="Percent" xfId="1" builtinId="5"/>
    <cellStyle name="Percent 2" xfId="6"/>
    <cellStyle name="Percent 3" xfId="7"/>
  </cellStyles>
  <dxfs count="6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15</xdr:row>
      <xdr:rowOff>0</xdr:rowOff>
    </xdr:from>
    <xdr:ext cx="2877561" cy="201185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3505200"/>
          <a:ext cx="2877561" cy="2011854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reativecommons.org/licenses/by/4.0/?ref=chooser-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AF40"/>
  <sheetViews>
    <sheetView showGridLines="0" tabSelected="1" zoomScale="80" zoomScaleNormal="80" workbookViewId="0"/>
  </sheetViews>
  <sheetFormatPr defaultColWidth="9.140625" defaultRowHeight="15" customHeight="1" x14ac:dyDescent="0.25"/>
  <cols>
    <col min="1" max="4" width="9.140625" style="204" customWidth="1"/>
    <col min="5" max="21" width="9.7109375" style="204" customWidth="1"/>
    <col min="22" max="22" width="9.7109375" style="192" customWidth="1"/>
    <col min="23" max="23" width="107.42578125" style="204" customWidth="1"/>
    <col min="24" max="24" width="44.7109375" style="204" customWidth="1"/>
    <col min="25" max="26" width="9.7109375" style="204" customWidth="1"/>
    <col min="27" max="46" width="9.140625" style="204" customWidth="1"/>
    <col min="47" max="16384" width="9.140625" style="204"/>
  </cols>
  <sheetData>
    <row r="2" spans="1:23" ht="21" customHeight="1" x14ac:dyDescent="0.35">
      <c r="A2" s="191"/>
    </row>
    <row r="6" spans="1:23" ht="31.15" customHeight="1" x14ac:dyDescent="0.25">
      <c r="A6" s="193"/>
      <c r="B6" s="194" t="s">
        <v>0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V6" s="204"/>
    </row>
    <row r="7" spans="1:23" ht="15" customHeight="1" x14ac:dyDescent="0.25">
      <c r="V7" s="204"/>
    </row>
    <row r="8" spans="1:23" ht="15" customHeight="1" x14ac:dyDescent="0.25">
      <c r="V8" s="204"/>
    </row>
    <row r="9" spans="1:23" ht="15" customHeight="1" x14ac:dyDescent="0.25">
      <c r="V9" s="204"/>
    </row>
    <row r="10" spans="1:23" ht="28.9" customHeight="1" x14ac:dyDescent="0.25">
      <c r="C10" s="195" t="s">
        <v>11</v>
      </c>
      <c r="V10" s="204"/>
    </row>
    <row r="11" spans="1:23" ht="15" customHeight="1" x14ac:dyDescent="0.25">
      <c r="V11" s="204"/>
    </row>
    <row r="15" spans="1:23" ht="30" customHeight="1" x14ac:dyDescent="0.25">
      <c r="C15" s="195" t="s">
        <v>1</v>
      </c>
    </row>
    <row r="16" spans="1:23" ht="15" customHeight="1" x14ac:dyDescent="0.25">
      <c r="W16" s="196"/>
    </row>
    <row r="17" spans="12:32" ht="15" customHeight="1" x14ac:dyDescent="0.25">
      <c r="W17" s="196"/>
    </row>
    <row r="28" spans="12:32" ht="21" customHeight="1" x14ac:dyDescent="0.25">
      <c r="L28" s="356" t="s">
        <v>2</v>
      </c>
      <c r="M28" s="357"/>
      <c r="N28" s="357"/>
      <c r="O28" s="357"/>
    </row>
    <row r="29" spans="12:32" ht="15" customHeight="1" x14ac:dyDescent="0.25">
      <c r="V29" s="204"/>
    </row>
    <row r="30" spans="12:32" ht="18" customHeight="1" x14ac:dyDescent="0.25">
      <c r="L30" s="358">
        <v>45432.788460648146</v>
      </c>
      <c r="M30" s="357"/>
      <c r="N30" s="357"/>
      <c r="O30" s="357"/>
      <c r="V30" s="204"/>
    </row>
    <row r="31" spans="12:32" ht="15" customHeight="1" x14ac:dyDescent="0.2">
      <c r="L31" s="197" t="s">
        <v>3</v>
      </c>
      <c r="V31" s="204"/>
      <c r="AA31" s="198"/>
      <c r="AB31" s="198"/>
      <c r="AC31" s="198"/>
      <c r="AD31" s="198"/>
      <c r="AE31" s="198"/>
      <c r="AF31" s="198"/>
    </row>
    <row r="32" spans="12:32" ht="15" customHeight="1" x14ac:dyDescent="0.25">
      <c r="V32" s="204"/>
    </row>
    <row r="33" spans="2:32" ht="15" customHeight="1" x14ac:dyDescent="0.25">
      <c r="B33" s="199" t="s">
        <v>4</v>
      </c>
      <c r="V33" s="204"/>
    </row>
    <row r="34" spans="2:32" ht="15" customHeight="1" x14ac:dyDescent="0.25">
      <c r="B34" s="199"/>
      <c r="V34" s="199"/>
    </row>
    <row r="35" spans="2:32" ht="15" customHeight="1" x14ac:dyDescent="0.25">
      <c r="B35" s="199" t="s">
        <v>5</v>
      </c>
      <c r="V35" s="199"/>
    </row>
    <row r="36" spans="2:32" ht="15" customHeight="1" x14ac:dyDescent="0.25">
      <c r="B36" s="199" t="s">
        <v>6</v>
      </c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W36" s="198"/>
      <c r="X36" s="198"/>
      <c r="Y36" s="198"/>
      <c r="Z36" s="198"/>
    </row>
    <row r="38" spans="2:32" ht="15" customHeight="1" x14ac:dyDescent="0.25">
      <c r="B38" s="199" t="s">
        <v>7</v>
      </c>
    </row>
    <row r="39" spans="2:32" ht="15" customHeight="1" x14ac:dyDescent="0.25">
      <c r="B39" s="199" t="s">
        <v>8</v>
      </c>
    </row>
    <row r="40" spans="2:32" ht="15" customHeight="1" x14ac:dyDescent="0.25">
      <c r="B40" s="200" t="s">
        <v>9</v>
      </c>
      <c r="AA40" s="198"/>
      <c r="AB40" s="198"/>
      <c r="AC40" s="198"/>
      <c r="AD40" s="198"/>
      <c r="AE40" s="198"/>
      <c r="AF40" s="198"/>
    </row>
  </sheetData>
  <mergeCells count="2">
    <mergeCell ref="L28:O28"/>
    <mergeCell ref="L30:O30"/>
  </mergeCells>
  <hyperlinks>
    <hyperlink ref="B40" r:id="rId1"/>
  </hyperlinks>
  <printOptions horizontalCentered="1" verticalCentered="1"/>
  <pageMargins left="0.39370078740157483" right="0.39370078740157483" top="0.39370078740157483" bottom="0.39370078740157483" header="0.31496062992125978" footer="0.31496062992125978"/>
  <pageSetup paperSize="9" scale="84" orientation="landscape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4" tint="0.39997558519241921"/>
    <pageSetUpPr fitToPage="1"/>
  </sheetPr>
  <dimension ref="A1:DA156"/>
  <sheetViews>
    <sheetView workbookViewId="0">
      <pane xSplit="1" ySplit="1" topLeftCell="B2" activePane="bottomRight" state="frozen"/>
      <selection activeCell="A134" sqref="A134:XFD134"/>
      <selection pane="topRight" activeCell="A134" sqref="A134:XFD134"/>
      <selection pane="bottomLeft" activeCell="A134" sqref="A134:XFD134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Iron and steel / CO2 emissions"</f>
        <v>RO: Iron and steel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"/>
    </row>
    <row r="3" spans="1:105" ht="15" customHeight="1" x14ac:dyDescent="0.25">
      <c r="A3" s="32" t="s">
        <v>344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2"/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</row>
    <row r="5" spans="1:105" ht="15" customHeight="1" x14ac:dyDescent="0.25">
      <c r="A5" s="34" t="s">
        <v>41</v>
      </c>
      <c r="B5" s="225">
        <f t="shared" ref="B5:W5" si="0">SUM(B6:B10)+B16+B22+B28+B35+B52</f>
        <v>11180.572681004584</v>
      </c>
      <c r="C5" s="225">
        <f t="shared" si="0"/>
        <v>10756.531404020925</v>
      </c>
      <c r="D5" s="225">
        <f t="shared" si="0"/>
        <v>12883.399176451336</v>
      </c>
      <c r="E5" s="225">
        <f t="shared" si="0"/>
        <v>14159.607814070958</v>
      </c>
      <c r="F5" s="225">
        <f t="shared" si="0"/>
        <v>15943.187244853583</v>
      </c>
      <c r="G5" s="225">
        <f t="shared" si="0"/>
        <v>16145.843089925467</v>
      </c>
      <c r="H5" s="225">
        <f t="shared" si="0"/>
        <v>15795.630275214982</v>
      </c>
      <c r="I5" s="225">
        <f t="shared" si="0"/>
        <v>14616.984276322737</v>
      </c>
      <c r="J5" s="225">
        <f t="shared" si="0"/>
        <v>11073.078995009737</v>
      </c>
      <c r="K5" s="225">
        <f t="shared" si="0"/>
        <v>6695.0365879927876</v>
      </c>
      <c r="L5" s="225">
        <f t="shared" si="0"/>
        <v>6859.7375332168858</v>
      </c>
      <c r="M5" s="225">
        <f t="shared" si="0"/>
        <v>7094.8773197505589</v>
      </c>
      <c r="N5" s="225">
        <f t="shared" si="0"/>
        <v>6535.2808147405794</v>
      </c>
      <c r="O5" s="225">
        <f t="shared" si="0"/>
        <v>7037.0690732558505</v>
      </c>
      <c r="P5" s="225">
        <f t="shared" si="0"/>
        <v>6948.8505296802723</v>
      </c>
      <c r="Q5" s="225">
        <f t="shared" si="0"/>
        <v>8097.7765460971414</v>
      </c>
      <c r="R5" s="225">
        <f t="shared" si="0"/>
        <v>7984.8464041012212</v>
      </c>
      <c r="S5" s="225">
        <f t="shared" si="0"/>
        <v>7280.4749970569137</v>
      </c>
      <c r="T5" s="225">
        <f t="shared" si="0"/>
        <v>6992.7578910850207</v>
      </c>
      <c r="U5" s="225">
        <f t="shared" si="0"/>
        <v>7291.4705571441518</v>
      </c>
      <c r="V5" s="225">
        <f t="shared" si="0"/>
        <v>6873.6616612311063</v>
      </c>
      <c r="W5" s="225">
        <f t="shared" si="0"/>
        <v>7597.8224918686356</v>
      </c>
      <c r="DA5" s="89"/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345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346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347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348</v>
      </c>
    </row>
    <row r="10" spans="1:105" ht="12" customHeight="1" x14ac:dyDescent="0.25">
      <c r="A10" s="56" t="s">
        <v>96</v>
      </c>
      <c r="B10" s="262">
        <v>5.2904337778791888</v>
      </c>
      <c r="C10" s="262">
        <v>4.368927830173436</v>
      </c>
      <c r="D10" s="262">
        <v>3.9381094981966229</v>
      </c>
      <c r="E10" s="262">
        <v>4.0794928307661067</v>
      </c>
      <c r="F10" s="262">
        <v>4.6059463161818064</v>
      </c>
      <c r="G10" s="262">
        <v>4.5220778046068117</v>
      </c>
      <c r="H10" s="262">
        <v>4.4797311792320071</v>
      </c>
      <c r="I10" s="262">
        <v>4.1290871108502429</v>
      </c>
      <c r="J10" s="262">
        <v>3.585534042679452</v>
      </c>
      <c r="K10" s="262">
        <v>2.2572639743267389</v>
      </c>
      <c r="L10" s="262">
        <v>2.2430042696978219</v>
      </c>
      <c r="M10" s="262">
        <v>2.4625962821230378</v>
      </c>
      <c r="N10" s="262">
        <v>2.2837556570081099</v>
      </c>
      <c r="O10" s="262">
        <v>2.895737937572525</v>
      </c>
      <c r="P10" s="262">
        <v>3.0025730041263108</v>
      </c>
      <c r="Q10" s="262">
        <v>3.2707432324555281</v>
      </c>
      <c r="R10" s="262">
        <v>2.8696162092371931</v>
      </c>
      <c r="S10" s="262">
        <v>2.9920643243839868</v>
      </c>
      <c r="T10" s="262">
        <v>1.9585972235544371</v>
      </c>
      <c r="U10" s="262">
        <v>1.9082389931086181</v>
      </c>
      <c r="V10" s="262">
        <v>1.8731039160541281</v>
      </c>
      <c r="W10" s="262">
        <v>1.759715196151556</v>
      </c>
      <c r="DA10" s="68" t="s">
        <v>349</v>
      </c>
    </row>
    <row r="11" spans="1:105" ht="12" customHeight="1" x14ac:dyDescent="0.25">
      <c r="A11" s="37" t="s">
        <v>160</v>
      </c>
      <c r="B11" s="228">
        <v>0.22037124931955671</v>
      </c>
      <c r="C11" s="228">
        <v>0.3910111178965992</v>
      </c>
      <c r="D11" s="228">
        <v>4.3109919892821348E-2</v>
      </c>
      <c r="E11" s="228">
        <v>5.5805347180901139E-2</v>
      </c>
      <c r="F11" s="228">
        <v>2.812274345375209E-2</v>
      </c>
      <c r="G11" s="228">
        <v>7.04881087233067E-2</v>
      </c>
      <c r="H11" s="228">
        <v>7.0636970784900346E-2</v>
      </c>
      <c r="I11" s="228">
        <v>2.417205387174531E-2</v>
      </c>
      <c r="J11" s="228">
        <v>1.1696635930357651E-2</v>
      </c>
      <c r="K11" s="228">
        <v>1.1871492897795171E-2</v>
      </c>
      <c r="L11" s="228">
        <v>9.8868008199964053E-3</v>
      </c>
      <c r="M11" s="228">
        <v>1.7816663392837238E-2</v>
      </c>
      <c r="N11" s="228">
        <v>9.5464486801226239E-3</v>
      </c>
      <c r="O11" s="228">
        <v>2.1845477392466069E-2</v>
      </c>
      <c r="P11" s="228">
        <v>4.2021155989126917E-2</v>
      </c>
      <c r="Q11" s="228">
        <v>1.15474760417205E-2</v>
      </c>
      <c r="R11" s="228">
        <v>1.1596762743203081E-2</v>
      </c>
      <c r="S11" s="228">
        <v>7.9917789140709228E-3</v>
      </c>
      <c r="T11" s="228">
        <v>1.3515493542388579E-3</v>
      </c>
      <c r="U11" s="228">
        <v>1.9545328703151421E-3</v>
      </c>
      <c r="V11" s="228">
        <v>3.9509539819373857E-3</v>
      </c>
      <c r="W11" s="228">
        <v>5.4567275987655118E-3</v>
      </c>
      <c r="DA11" s="69" t="s">
        <v>350</v>
      </c>
    </row>
    <row r="12" spans="1:105" ht="12" customHeight="1" x14ac:dyDescent="0.25">
      <c r="A12" s="37" t="s">
        <v>162</v>
      </c>
      <c r="B12" s="228">
        <v>5.0700625285596317</v>
      </c>
      <c r="C12" s="228">
        <v>3.9779167122768371</v>
      </c>
      <c r="D12" s="228">
        <v>3.8949995783038021</v>
      </c>
      <c r="E12" s="228">
        <v>4.0236874835852046</v>
      </c>
      <c r="F12" s="228">
        <v>4.5778235727280547</v>
      </c>
      <c r="G12" s="228">
        <v>4.4515896958835048</v>
      </c>
      <c r="H12" s="228">
        <v>4.4090942084471072</v>
      </c>
      <c r="I12" s="228">
        <v>4.1049150569784976</v>
      </c>
      <c r="J12" s="228">
        <v>3.5738374067490941</v>
      </c>
      <c r="K12" s="228">
        <v>2.2453924814289441</v>
      </c>
      <c r="L12" s="228">
        <v>2.2331174688778259</v>
      </c>
      <c r="M12" s="228">
        <v>2.4447796187302</v>
      </c>
      <c r="N12" s="228">
        <v>2.2742092083279881</v>
      </c>
      <c r="O12" s="228">
        <v>2.8738924601800591</v>
      </c>
      <c r="P12" s="228">
        <v>2.9605518481371842</v>
      </c>
      <c r="Q12" s="228">
        <v>3.2591957564138081</v>
      </c>
      <c r="R12" s="228">
        <v>2.8580194464939899</v>
      </c>
      <c r="S12" s="228">
        <v>2.9840725454699162</v>
      </c>
      <c r="T12" s="228">
        <v>1.957245674200198</v>
      </c>
      <c r="U12" s="228">
        <v>1.906284460238302</v>
      </c>
      <c r="V12" s="228">
        <v>1.8691529620721909</v>
      </c>
      <c r="W12" s="228">
        <v>1.75425846855279</v>
      </c>
      <c r="DA12" s="69" t="s">
        <v>351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352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353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354</v>
      </c>
    </row>
    <row r="16" spans="1:105" ht="12" customHeight="1" x14ac:dyDescent="0.25">
      <c r="A16" s="57" t="s">
        <v>167</v>
      </c>
      <c r="B16" s="263">
        <v>1489.581045991167</v>
      </c>
      <c r="C16" s="263">
        <v>1258.2697866988899</v>
      </c>
      <c r="D16" s="263">
        <v>1386.2695827913051</v>
      </c>
      <c r="E16" s="263">
        <v>1745.078818776967</v>
      </c>
      <c r="F16" s="263">
        <v>1970.8597053428939</v>
      </c>
      <c r="G16" s="263">
        <v>2186.4826115038932</v>
      </c>
      <c r="H16" s="263">
        <v>2158.7068970970272</v>
      </c>
      <c r="I16" s="263">
        <v>1967.5173979497549</v>
      </c>
      <c r="J16" s="263">
        <v>1610.1746928151099</v>
      </c>
      <c r="K16" s="263">
        <v>874.23832106653776</v>
      </c>
      <c r="L16" s="263">
        <v>911.10109744306419</v>
      </c>
      <c r="M16" s="263">
        <v>993.29052931433341</v>
      </c>
      <c r="N16" s="263">
        <v>1069.730571825927</v>
      </c>
      <c r="O16" s="263">
        <v>1200.514212737861</v>
      </c>
      <c r="P16" s="263">
        <v>1082.1162116633141</v>
      </c>
      <c r="Q16" s="263">
        <v>1184.976932166556</v>
      </c>
      <c r="R16" s="263">
        <v>1148.8835682134379</v>
      </c>
      <c r="S16" s="263">
        <v>1099.318287567635</v>
      </c>
      <c r="T16" s="263">
        <v>995.29820258859081</v>
      </c>
      <c r="U16" s="263">
        <v>1045.3968689934741</v>
      </c>
      <c r="V16" s="263">
        <v>1029.862877883482</v>
      </c>
      <c r="W16" s="263">
        <v>1114.3375778548771</v>
      </c>
      <c r="DA16" s="70" t="s">
        <v>355</v>
      </c>
    </row>
    <row r="17" spans="1:105" ht="12" customHeight="1" x14ac:dyDescent="0.25">
      <c r="A17" s="18" t="s">
        <v>30</v>
      </c>
      <c r="B17" s="232">
        <v>1.5842585037193331</v>
      </c>
      <c r="C17" s="232">
        <v>0</v>
      </c>
      <c r="D17" s="232">
        <v>1.66187756923457</v>
      </c>
      <c r="E17" s="232">
        <v>0</v>
      </c>
      <c r="F17" s="232">
        <v>204.47757374874499</v>
      </c>
      <c r="G17" s="232">
        <v>351.22437883342008</v>
      </c>
      <c r="H17" s="232">
        <v>276.70726910124648</v>
      </c>
      <c r="I17" s="232">
        <v>209.91507370611231</v>
      </c>
      <c r="J17" s="232">
        <v>146.139508483225</v>
      </c>
      <c r="K17" s="232">
        <v>88.084009541668735</v>
      </c>
      <c r="L17" s="232">
        <v>151.5035675955028</v>
      </c>
      <c r="M17" s="232">
        <v>298.64883921529872</v>
      </c>
      <c r="N17" s="232">
        <v>238.29341949384931</v>
      </c>
      <c r="O17" s="232">
        <v>288.5275157787662</v>
      </c>
      <c r="P17" s="232">
        <v>263.02479641564429</v>
      </c>
      <c r="Q17" s="232">
        <v>343.61229628392709</v>
      </c>
      <c r="R17" s="232">
        <v>364.11908341760437</v>
      </c>
      <c r="S17" s="232">
        <v>345.40889135223631</v>
      </c>
      <c r="T17" s="232">
        <v>328.9167719444082</v>
      </c>
      <c r="U17" s="232">
        <v>360.75521962000238</v>
      </c>
      <c r="V17" s="232">
        <v>341.73979342771719</v>
      </c>
      <c r="W17" s="232">
        <v>393.41013009546191</v>
      </c>
      <c r="DA17" s="71" t="s">
        <v>356</v>
      </c>
    </row>
    <row r="18" spans="1:105" ht="12" customHeight="1" x14ac:dyDescent="0.25">
      <c r="A18" s="18" t="s">
        <v>70</v>
      </c>
      <c r="B18" s="232">
        <v>94.851944540780366</v>
      </c>
      <c r="C18" s="232">
        <v>70.871370082093307</v>
      </c>
      <c r="D18" s="232">
        <v>63.455904969270492</v>
      </c>
      <c r="E18" s="232">
        <v>52.611101523108097</v>
      </c>
      <c r="F18" s="232">
        <v>62.861089163489133</v>
      </c>
      <c r="G18" s="232">
        <v>72.952486849719335</v>
      </c>
      <c r="H18" s="232">
        <v>90.678980746947573</v>
      </c>
      <c r="I18" s="232">
        <v>7.2052061969923447</v>
      </c>
      <c r="J18" s="232">
        <v>4.8279558941400991</v>
      </c>
      <c r="K18" s="232">
        <v>16.704044542576501</v>
      </c>
      <c r="L18" s="232">
        <v>0</v>
      </c>
      <c r="M18" s="232">
        <v>0</v>
      </c>
      <c r="N18" s="232">
        <v>0</v>
      </c>
      <c r="O18" s="232">
        <v>0.73121305181303664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357</v>
      </c>
    </row>
    <row r="19" spans="1:105" ht="12" customHeight="1" x14ac:dyDescent="0.25">
      <c r="A19" s="18" t="s">
        <v>162</v>
      </c>
      <c r="B19" s="232">
        <v>228.3814203391274</v>
      </c>
      <c r="C19" s="232">
        <v>209.01883817597641</v>
      </c>
      <c r="D19" s="232">
        <v>175.09265536925</v>
      </c>
      <c r="E19" s="232">
        <v>169.69745305134609</v>
      </c>
      <c r="F19" s="232">
        <v>168.56064397835311</v>
      </c>
      <c r="G19" s="232">
        <v>125.4478001914275</v>
      </c>
      <c r="H19" s="232">
        <v>126.78232509808321</v>
      </c>
      <c r="I19" s="232">
        <v>145.38944467766709</v>
      </c>
      <c r="J19" s="232">
        <v>152.73944610354431</v>
      </c>
      <c r="K19" s="232">
        <v>109.8105975187424</v>
      </c>
      <c r="L19" s="232">
        <v>106.8563711677872</v>
      </c>
      <c r="M19" s="232">
        <v>98.826571280493596</v>
      </c>
      <c r="N19" s="232">
        <v>87.9470983996071</v>
      </c>
      <c r="O19" s="232">
        <v>110.52529831781111</v>
      </c>
      <c r="P19" s="232">
        <v>127.93135081018551</v>
      </c>
      <c r="Q19" s="232">
        <v>135.34965822577291</v>
      </c>
      <c r="R19" s="232">
        <v>109.68614002732799</v>
      </c>
      <c r="S19" s="232">
        <v>106.116847438291</v>
      </c>
      <c r="T19" s="232">
        <v>49.79712829267531</v>
      </c>
      <c r="U19" s="232">
        <v>48.20646297229279</v>
      </c>
      <c r="V19" s="232">
        <v>45.8249360793817</v>
      </c>
      <c r="W19" s="232">
        <v>35.317313990969133</v>
      </c>
      <c r="DA19" s="71" t="s">
        <v>358</v>
      </c>
    </row>
    <row r="20" spans="1:105" ht="12" customHeight="1" x14ac:dyDescent="0.25">
      <c r="A20" s="18" t="s">
        <v>36</v>
      </c>
      <c r="B20" s="232">
        <v>1164.76342260754</v>
      </c>
      <c r="C20" s="232">
        <v>978.37957844082052</v>
      </c>
      <c r="D20" s="232">
        <v>1146.0591448835501</v>
      </c>
      <c r="E20" s="232">
        <v>1522.770264202512</v>
      </c>
      <c r="F20" s="232">
        <v>1534.9603984523069</v>
      </c>
      <c r="G20" s="232">
        <v>1636.857945629326</v>
      </c>
      <c r="H20" s="232">
        <v>1664.53832215075</v>
      </c>
      <c r="I20" s="232">
        <v>1605.0076733689839</v>
      </c>
      <c r="J20" s="232">
        <v>1306.467782334201</v>
      </c>
      <c r="K20" s="232">
        <v>659.63966946355004</v>
      </c>
      <c r="L20" s="232">
        <v>652.74115867977423</v>
      </c>
      <c r="M20" s="232">
        <v>595.81511881854112</v>
      </c>
      <c r="N20" s="232">
        <v>743.49005393247069</v>
      </c>
      <c r="O20" s="232">
        <v>800.73018558947115</v>
      </c>
      <c r="P20" s="232">
        <v>691.16006443748438</v>
      </c>
      <c r="Q20" s="232">
        <v>706.01497765685644</v>
      </c>
      <c r="R20" s="232">
        <v>675.07834476850542</v>
      </c>
      <c r="S20" s="232">
        <v>647.79254877710741</v>
      </c>
      <c r="T20" s="232">
        <v>616.58430235150729</v>
      </c>
      <c r="U20" s="232">
        <v>636.4351864011785</v>
      </c>
      <c r="V20" s="232">
        <v>642.29814837638287</v>
      </c>
      <c r="W20" s="232">
        <v>685.61013376844619</v>
      </c>
      <c r="DA20" s="71" t="s">
        <v>359</v>
      </c>
    </row>
    <row r="21" spans="1:105" ht="12" customHeight="1" x14ac:dyDescent="0.25">
      <c r="A21" s="18" t="s">
        <v>38</v>
      </c>
      <c r="B21" s="232">
        <v>0</v>
      </c>
      <c r="C21" s="232">
        <v>0</v>
      </c>
      <c r="D21" s="232">
        <v>0</v>
      </c>
      <c r="E21" s="232">
        <v>0</v>
      </c>
      <c r="F21" s="232">
        <v>0</v>
      </c>
      <c r="G21" s="232">
        <v>0</v>
      </c>
      <c r="H21" s="232">
        <v>0</v>
      </c>
      <c r="I21" s="232">
        <v>0</v>
      </c>
      <c r="J21" s="232">
        <v>0</v>
      </c>
      <c r="K21" s="232">
        <v>0</v>
      </c>
      <c r="L21" s="232">
        <v>0</v>
      </c>
      <c r="M21" s="232">
        <v>0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360</v>
      </c>
    </row>
    <row r="22" spans="1:105" ht="12" customHeight="1" x14ac:dyDescent="0.25">
      <c r="A22" s="57" t="s">
        <v>174</v>
      </c>
      <c r="B22" s="263">
        <v>2762.015199018967</v>
      </c>
      <c r="C22" s="263">
        <v>2439.100898706683</v>
      </c>
      <c r="D22" s="263">
        <v>2674.8632934571028</v>
      </c>
      <c r="E22" s="263">
        <v>3266.995152478361</v>
      </c>
      <c r="F22" s="263">
        <v>3692.2851406693908</v>
      </c>
      <c r="G22" s="263">
        <v>3986.2403919878188</v>
      </c>
      <c r="H22" s="263">
        <v>3936.7982546288249</v>
      </c>
      <c r="I22" s="263">
        <v>3620.831304175179</v>
      </c>
      <c r="J22" s="263">
        <v>2945.4766496118918</v>
      </c>
      <c r="K22" s="263">
        <v>1776.4057924641461</v>
      </c>
      <c r="L22" s="263">
        <v>1996.6556025742959</v>
      </c>
      <c r="M22" s="263">
        <v>2384.8107353426271</v>
      </c>
      <c r="N22" s="263">
        <v>2137.452037145229</v>
      </c>
      <c r="O22" s="263">
        <v>2285.7526797768292</v>
      </c>
      <c r="P22" s="263">
        <v>2224.8281776671001</v>
      </c>
      <c r="Q22" s="263">
        <v>2467.486525811657</v>
      </c>
      <c r="R22" s="263">
        <v>2405.7498998578171</v>
      </c>
      <c r="S22" s="263">
        <v>2069.6001105650748</v>
      </c>
      <c r="T22" s="263">
        <v>1853.853989624964</v>
      </c>
      <c r="U22" s="263">
        <v>1969.6754228058439</v>
      </c>
      <c r="V22" s="263">
        <v>1886.748947065573</v>
      </c>
      <c r="W22" s="263">
        <v>2036.4972450412829</v>
      </c>
      <c r="DA22" s="70" t="s">
        <v>361</v>
      </c>
    </row>
    <row r="23" spans="1:105" ht="12" customHeight="1" x14ac:dyDescent="0.25">
      <c r="A23" s="18" t="s">
        <v>30</v>
      </c>
      <c r="B23" s="232">
        <v>2.3436043769778561</v>
      </c>
      <c r="C23" s="232">
        <v>0</v>
      </c>
      <c r="D23" s="232">
        <v>3.1646288667817628</v>
      </c>
      <c r="E23" s="232">
        <v>0</v>
      </c>
      <c r="F23" s="232">
        <v>350.87729204353371</v>
      </c>
      <c r="G23" s="232">
        <v>597.71126916628452</v>
      </c>
      <c r="H23" s="232">
        <v>413.51458934953263</v>
      </c>
      <c r="I23" s="232">
        <v>326.22137979562149</v>
      </c>
      <c r="J23" s="232">
        <v>200.3226586506313</v>
      </c>
      <c r="K23" s="232">
        <v>118.41193484383641</v>
      </c>
      <c r="L23" s="232">
        <v>182.6060726802317</v>
      </c>
      <c r="M23" s="232">
        <v>236.07656929720179</v>
      </c>
      <c r="N23" s="232">
        <v>257.34426753187199</v>
      </c>
      <c r="O23" s="232">
        <v>335.99613387955958</v>
      </c>
      <c r="P23" s="232">
        <v>315.21125369423618</v>
      </c>
      <c r="Q23" s="232">
        <v>404.41381495429511</v>
      </c>
      <c r="R23" s="232">
        <v>409.74355451120459</v>
      </c>
      <c r="S23" s="232">
        <v>380.45434840043941</v>
      </c>
      <c r="T23" s="232">
        <v>337.4561071199663</v>
      </c>
      <c r="U23" s="232">
        <v>376.80438452359931</v>
      </c>
      <c r="V23" s="232">
        <v>358.33682294188799</v>
      </c>
      <c r="W23" s="232">
        <v>376.96895704902067</v>
      </c>
      <c r="DA23" s="71" t="s">
        <v>362</v>
      </c>
    </row>
    <row r="24" spans="1:105" ht="12" customHeight="1" x14ac:dyDescent="0.25">
      <c r="A24" s="18" t="s">
        <v>40</v>
      </c>
      <c r="B24" s="232">
        <v>558.46782903330711</v>
      </c>
      <c r="C24" s="232">
        <v>65.073362210826545</v>
      </c>
      <c r="D24" s="232">
        <v>35.060687021142463</v>
      </c>
      <c r="E24" s="232">
        <v>417.97121112380472</v>
      </c>
      <c r="F24" s="232">
        <v>310.34988131346921</v>
      </c>
      <c r="G24" s="232">
        <v>265.29909209064408</v>
      </c>
      <c r="H24" s="232">
        <v>710.80134107300546</v>
      </c>
      <c r="I24" s="232">
        <v>563.1840899991015</v>
      </c>
      <c r="J24" s="232">
        <v>738.3084532462143</v>
      </c>
      <c r="K24" s="232">
        <v>601.1612543150876</v>
      </c>
      <c r="L24" s="232">
        <v>898.51253004333864</v>
      </c>
      <c r="M24" s="232">
        <v>1599.6323261713071</v>
      </c>
      <c r="N24" s="232">
        <v>982.19969720346432</v>
      </c>
      <c r="O24" s="232">
        <v>887.72957248790578</v>
      </c>
      <c r="P24" s="232">
        <v>928.01049215034789</v>
      </c>
      <c r="Q24" s="232">
        <v>1072.830260733374</v>
      </c>
      <c r="R24" s="232">
        <v>1112.91011639776</v>
      </c>
      <c r="S24" s="232">
        <v>858.74412725825209</v>
      </c>
      <c r="T24" s="232">
        <v>832.7158613272311</v>
      </c>
      <c r="U24" s="232">
        <v>877.77126624532514</v>
      </c>
      <c r="V24" s="232">
        <v>806.86946324826522</v>
      </c>
      <c r="W24" s="232">
        <v>968.72943127768178</v>
      </c>
      <c r="DA24" s="71" t="s">
        <v>363</v>
      </c>
    </row>
    <row r="25" spans="1:105" ht="12" customHeight="1" x14ac:dyDescent="0.25">
      <c r="A25" s="18" t="s">
        <v>70</v>
      </c>
      <c r="B25" s="232">
        <v>140.31512652054889</v>
      </c>
      <c r="C25" s="232">
        <v>133.71582621044149</v>
      </c>
      <c r="D25" s="232">
        <v>120.8358499754017</v>
      </c>
      <c r="E25" s="232">
        <v>85.893133426156822</v>
      </c>
      <c r="F25" s="232">
        <v>107.8677154478295</v>
      </c>
      <c r="G25" s="232">
        <v>124.1500480365667</v>
      </c>
      <c r="H25" s="232">
        <v>135.51173269860189</v>
      </c>
      <c r="I25" s="232">
        <v>11.19734884111071</v>
      </c>
      <c r="J25" s="232">
        <v>6.6179842165895018</v>
      </c>
      <c r="K25" s="232">
        <v>22.455361016103879</v>
      </c>
      <c r="L25" s="232">
        <v>0</v>
      </c>
      <c r="M25" s="232">
        <v>0</v>
      </c>
      <c r="N25" s="232">
        <v>0</v>
      </c>
      <c r="O25" s="232">
        <v>0.85151240355127067</v>
      </c>
      <c r="P25" s="232">
        <v>0</v>
      </c>
      <c r="Q25" s="232">
        <v>0</v>
      </c>
      <c r="R25" s="232">
        <v>0</v>
      </c>
      <c r="S25" s="232">
        <v>0</v>
      </c>
      <c r="T25" s="232">
        <v>0</v>
      </c>
      <c r="U25" s="232">
        <v>0</v>
      </c>
      <c r="V25" s="232">
        <v>0</v>
      </c>
      <c r="W25" s="232">
        <v>0</v>
      </c>
      <c r="DA25" s="71" t="s">
        <v>364</v>
      </c>
    </row>
    <row r="26" spans="1:105" ht="12" customHeight="1" x14ac:dyDescent="0.25">
      <c r="A26" s="18" t="s">
        <v>162</v>
      </c>
      <c r="B26" s="232">
        <v>337.84618802464121</v>
      </c>
      <c r="C26" s="232">
        <v>394.36413615078442</v>
      </c>
      <c r="D26" s="232">
        <v>333.42003153590281</v>
      </c>
      <c r="E26" s="232">
        <v>277.04886525928742</v>
      </c>
      <c r="F26" s="232">
        <v>289.24493390611599</v>
      </c>
      <c r="G26" s="232">
        <v>213.4862167472125</v>
      </c>
      <c r="H26" s="232">
        <v>189.46499407115391</v>
      </c>
      <c r="I26" s="232">
        <v>225.9444470237047</v>
      </c>
      <c r="J26" s="232">
        <v>209.36961018860259</v>
      </c>
      <c r="K26" s="232">
        <v>147.61913525747221</v>
      </c>
      <c r="L26" s="232">
        <v>128.79315378174621</v>
      </c>
      <c r="M26" s="232">
        <v>78.120638153510541</v>
      </c>
      <c r="N26" s="232">
        <v>94.978206562622077</v>
      </c>
      <c r="O26" s="232">
        <v>128.7089476732759</v>
      </c>
      <c r="P26" s="232">
        <v>153.3140678187298</v>
      </c>
      <c r="Q26" s="232">
        <v>159.2995135151256</v>
      </c>
      <c r="R26" s="232">
        <v>123.4299187880417</v>
      </c>
      <c r="S26" s="232">
        <v>116.883546015245</v>
      </c>
      <c r="T26" s="232">
        <v>51.089961025885103</v>
      </c>
      <c r="U26" s="232">
        <v>50.351056956203557</v>
      </c>
      <c r="V26" s="232">
        <v>48.050482624505847</v>
      </c>
      <c r="W26" s="232">
        <v>33.84135283379171</v>
      </c>
      <c r="DA26" s="71" t="s">
        <v>365</v>
      </c>
    </row>
    <row r="27" spans="1:105" ht="12" customHeight="1" x14ac:dyDescent="0.25">
      <c r="A27" s="18" t="s">
        <v>36</v>
      </c>
      <c r="B27" s="232">
        <v>1723.0424510634921</v>
      </c>
      <c r="C27" s="232">
        <v>1845.9475741346309</v>
      </c>
      <c r="D27" s="232">
        <v>2182.3820960578751</v>
      </c>
      <c r="E27" s="232">
        <v>2486.0819426691119</v>
      </c>
      <c r="F27" s="232">
        <v>2633.945317958443</v>
      </c>
      <c r="G27" s="232">
        <v>2785.593765947111</v>
      </c>
      <c r="H27" s="232">
        <v>2487.5055974365309</v>
      </c>
      <c r="I27" s="232">
        <v>2494.284038515641</v>
      </c>
      <c r="J27" s="232">
        <v>1790.8579433098539</v>
      </c>
      <c r="K27" s="232">
        <v>886.7581070316462</v>
      </c>
      <c r="L27" s="232">
        <v>786.74384606897945</v>
      </c>
      <c r="M27" s="232">
        <v>470.98120172060771</v>
      </c>
      <c r="N27" s="232">
        <v>802.92986584727032</v>
      </c>
      <c r="O27" s="232">
        <v>932.46651333253612</v>
      </c>
      <c r="P27" s="232">
        <v>828.29236400378568</v>
      </c>
      <c r="Q27" s="232">
        <v>830.94293660886183</v>
      </c>
      <c r="R27" s="232">
        <v>759.66631016081044</v>
      </c>
      <c r="S27" s="232">
        <v>713.51808889113818</v>
      </c>
      <c r="T27" s="232">
        <v>632.59206015188227</v>
      </c>
      <c r="U27" s="232">
        <v>664.74871508071647</v>
      </c>
      <c r="V27" s="232">
        <v>673.49217825091364</v>
      </c>
      <c r="W27" s="232">
        <v>656.95750388078864</v>
      </c>
      <c r="DA27" s="71" t="s">
        <v>366</v>
      </c>
    </row>
    <row r="28" spans="1:105" ht="12" customHeight="1" x14ac:dyDescent="0.25">
      <c r="A28" s="57" t="s">
        <v>181</v>
      </c>
      <c r="B28" s="263">
        <v>622.93804970156214</v>
      </c>
      <c r="C28" s="263">
        <v>505.79302011810881</v>
      </c>
      <c r="D28" s="263">
        <v>470.40740463126087</v>
      </c>
      <c r="E28" s="263">
        <v>478.2176922005666</v>
      </c>
      <c r="F28" s="263">
        <v>555.39712369650579</v>
      </c>
      <c r="G28" s="263">
        <v>584.72120491714963</v>
      </c>
      <c r="H28" s="263">
        <v>601.90336878407095</v>
      </c>
      <c r="I28" s="263">
        <v>431.58116764760967</v>
      </c>
      <c r="J28" s="263">
        <v>371.79388473868261</v>
      </c>
      <c r="K28" s="263">
        <v>248.69149657204301</v>
      </c>
      <c r="L28" s="263">
        <v>228.22463687257149</v>
      </c>
      <c r="M28" s="263">
        <v>250.5680215789296</v>
      </c>
      <c r="N28" s="263">
        <v>232.37107149892961</v>
      </c>
      <c r="O28" s="263">
        <v>295.66074174766942</v>
      </c>
      <c r="P28" s="263">
        <v>305.51040085288469</v>
      </c>
      <c r="Q28" s="263">
        <v>332.79659633958153</v>
      </c>
      <c r="R28" s="263">
        <v>291.98210906884913</v>
      </c>
      <c r="S28" s="263">
        <v>304.44114759706042</v>
      </c>
      <c r="T28" s="263">
        <v>199.29461305559431</v>
      </c>
      <c r="U28" s="263">
        <v>194.28185581058261</v>
      </c>
      <c r="V28" s="263">
        <v>190.7284908474663</v>
      </c>
      <c r="W28" s="263">
        <v>179.17997277287631</v>
      </c>
      <c r="DA28" s="70" t="s">
        <v>367</v>
      </c>
    </row>
    <row r="29" spans="1:105" ht="12" customHeight="1" x14ac:dyDescent="0.25">
      <c r="A29" s="60" t="s">
        <v>183</v>
      </c>
      <c r="B29" s="264">
        <v>622.93804970156214</v>
      </c>
      <c r="C29" s="264">
        <v>505.79302011810881</v>
      </c>
      <c r="D29" s="264">
        <v>470.40740463126087</v>
      </c>
      <c r="E29" s="264">
        <v>478.2176922005666</v>
      </c>
      <c r="F29" s="264">
        <v>555.39712369650579</v>
      </c>
      <c r="G29" s="264">
        <v>584.72120491714963</v>
      </c>
      <c r="H29" s="264">
        <v>601.90336878407095</v>
      </c>
      <c r="I29" s="264">
        <v>431.58116764760967</v>
      </c>
      <c r="J29" s="264">
        <v>371.79388473868261</v>
      </c>
      <c r="K29" s="264">
        <v>248.69149657204301</v>
      </c>
      <c r="L29" s="264">
        <v>228.22463687257149</v>
      </c>
      <c r="M29" s="264">
        <v>250.5680215789296</v>
      </c>
      <c r="N29" s="264">
        <v>232.37107149892961</v>
      </c>
      <c r="O29" s="264">
        <v>295.66074174766942</v>
      </c>
      <c r="P29" s="264">
        <v>305.51040085288469</v>
      </c>
      <c r="Q29" s="264">
        <v>332.79659633958153</v>
      </c>
      <c r="R29" s="264">
        <v>291.98210906884913</v>
      </c>
      <c r="S29" s="264">
        <v>304.44114759706042</v>
      </c>
      <c r="T29" s="264">
        <v>199.29461305559431</v>
      </c>
      <c r="U29" s="264">
        <v>194.28185581058261</v>
      </c>
      <c r="V29" s="264">
        <v>190.7284908474663</v>
      </c>
      <c r="W29" s="264">
        <v>179.17997277287631</v>
      </c>
      <c r="DA29" s="72" t="s">
        <v>368</v>
      </c>
    </row>
    <row r="30" spans="1:105" ht="12" customHeight="1" x14ac:dyDescent="0.25">
      <c r="A30" s="59" t="s">
        <v>33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1.124462001466104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2.1117159396001312E-2</v>
      </c>
      <c r="U30" s="232">
        <v>2.8746259648441869E-2</v>
      </c>
      <c r="V30" s="232">
        <v>5.9224270553854243E-2</v>
      </c>
      <c r="W30" s="232">
        <v>4.1828463907718598E-2</v>
      </c>
      <c r="DA30" s="71" t="s">
        <v>369</v>
      </c>
    </row>
    <row r="31" spans="1:105" ht="12" customHeight="1" x14ac:dyDescent="0.25">
      <c r="A31" s="59" t="s">
        <v>160</v>
      </c>
      <c r="B31" s="232">
        <v>18.560701378334759</v>
      </c>
      <c r="C31" s="232">
        <v>34.589157680630628</v>
      </c>
      <c r="D31" s="232">
        <v>3.7907155586938961</v>
      </c>
      <c r="E31" s="232">
        <v>5.0098263938343974</v>
      </c>
      <c r="F31" s="232">
        <v>2.474089218823496</v>
      </c>
      <c r="G31" s="232">
        <v>5.7962056691308792</v>
      </c>
      <c r="H31" s="232">
        <v>5.5699151854719471</v>
      </c>
      <c r="I31" s="232">
        <v>2.4078843565905799</v>
      </c>
      <c r="J31" s="232">
        <v>1.172255105059737</v>
      </c>
      <c r="K31" s="232">
        <v>1.136028065863641</v>
      </c>
      <c r="L31" s="232">
        <v>1.005977365918749</v>
      </c>
      <c r="M31" s="232">
        <v>1.8128371791547759</v>
      </c>
      <c r="N31" s="232">
        <v>0.97134669464411894</v>
      </c>
      <c r="O31" s="232">
        <v>2.2159182667523489</v>
      </c>
      <c r="P31" s="232">
        <v>4.2756329963991462</v>
      </c>
      <c r="Q31" s="232">
        <v>1.1749502941300349</v>
      </c>
      <c r="R31" s="232">
        <v>1.1799651929871049</v>
      </c>
      <c r="S31" s="232">
        <v>0.81315977203887735</v>
      </c>
      <c r="T31" s="232">
        <v>0.13751064356491521</v>
      </c>
      <c r="U31" s="232">
        <v>0.19896568991063371</v>
      </c>
      <c r="V31" s="232">
        <v>0.4021803016685187</v>
      </c>
      <c r="W31" s="232">
        <v>0.55549219452111842</v>
      </c>
      <c r="DA31" s="71" t="s">
        <v>370</v>
      </c>
    </row>
    <row r="32" spans="1:105" ht="12" customHeight="1" x14ac:dyDescent="0.25">
      <c r="A32" s="59" t="s">
        <v>70</v>
      </c>
      <c r="B32" s="232">
        <v>177.35287551814881</v>
      </c>
      <c r="C32" s="232">
        <v>119.31415367030959</v>
      </c>
      <c r="D32" s="232">
        <v>124.1239277941814</v>
      </c>
      <c r="E32" s="232">
        <v>111.9884348002149</v>
      </c>
      <c r="F32" s="232">
        <v>150.19049291081569</v>
      </c>
      <c r="G32" s="232">
        <v>212.87276860570179</v>
      </c>
      <c r="H32" s="232">
        <v>248.66451319925139</v>
      </c>
      <c r="I32" s="232">
        <v>20.264681511621191</v>
      </c>
      <c r="J32" s="232">
        <v>11.321605901479289</v>
      </c>
      <c r="K32" s="232">
        <v>32.685367521977277</v>
      </c>
      <c r="L32" s="232">
        <v>0</v>
      </c>
      <c r="M32" s="232">
        <v>0</v>
      </c>
      <c r="N32" s="232">
        <v>0</v>
      </c>
      <c r="O32" s="232">
        <v>1.9286123776015009</v>
      </c>
      <c r="P32" s="232">
        <v>0</v>
      </c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2">
        <v>0</v>
      </c>
      <c r="DA32" s="71" t="s">
        <v>371</v>
      </c>
    </row>
    <row r="33" spans="1:105" ht="12" customHeight="1" x14ac:dyDescent="0.25">
      <c r="A33" s="59" t="s">
        <v>162</v>
      </c>
      <c r="B33" s="232">
        <v>427.02447280507857</v>
      </c>
      <c r="C33" s="232">
        <v>351.88970876716849</v>
      </c>
      <c r="D33" s="232">
        <v>342.49276127838561</v>
      </c>
      <c r="E33" s="232">
        <v>361.21943100651731</v>
      </c>
      <c r="F33" s="232">
        <v>402.73254156686659</v>
      </c>
      <c r="G33" s="232">
        <v>366.05223064231689</v>
      </c>
      <c r="H33" s="232">
        <v>347.66894039934749</v>
      </c>
      <c r="I33" s="232">
        <v>408.90860177939788</v>
      </c>
      <c r="J33" s="232">
        <v>358.17556173067749</v>
      </c>
      <c r="K33" s="232">
        <v>214.87010098420211</v>
      </c>
      <c r="L33" s="232">
        <v>227.21865950665281</v>
      </c>
      <c r="M33" s="232">
        <v>248.75518439977481</v>
      </c>
      <c r="N33" s="232">
        <v>231.39972480428551</v>
      </c>
      <c r="O33" s="232">
        <v>291.51621110331553</v>
      </c>
      <c r="P33" s="232">
        <v>301.23476785648552</v>
      </c>
      <c r="Q33" s="232">
        <v>331.62164604545143</v>
      </c>
      <c r="R33" s="232">
        <v>290.80214387586199</v>
      </c>
      <c r="S33" s="232">
        <v>303.62798782502148</v>
      </c>
      <c r="T33" s="232">
        <v>199.13598525263339</v>
      </c>
      <c r="U33" s="232">
        <v>194.0541438610235</v>
      </c>
      <c r="V33" s="232">
        <v>190.26708627524391</v>
      </c>
      <c r="W33" s="232">
        <v>178.58265211444751</v>
      </c>
      <c r="DA33" s="71" t="s">
        <v>372</v>
      </c>
    </row>
    <row r="34" spans="1:105" ht="12" customHeight="1" x14ac:dyDescent="0.25">
      <c r="A34" s="60" t="s">
        <v>189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>
        <v>0</v>
      </c>
      <c r="K34" s="264">
        <v>0</v>
      </c>
      <c r="L34" s="264">
        <v>0</v>
      </c>
      <c r="M34" s="264">
        <v>0</v>
      </c>
      <c r="N34" s="264">
        <v>0</v>
      </c>
      <c r="O34" s="264">
        <v>0</v>
      </c>
      <c r="P34" s="264">
        <v>0</v>
      </c>
      <c r="Q34" s="264">
        <v>0</v>
      </c>
      <c r="R34" s="264">
        <v>0</v>
      </c>
      <c r="S34" s="264">
        <v>0</v>
      </c>
      <c r="T34" s="264">
        <v>0</v>
      </c>
      <c r="U34" s="264">
        <v>0</v>
      </c>
      <c r="V34" s="264">
        <v>0</v>
      </c>
      <c r="W34" s="264">
        <v>0</v>
      </c>
      <c r="DA34" s="72" t="s">
        <v>373</v>
      </c>
    </row>
    <row r="35" spans="1:105" ht="12" customHeight="1" x14ac:dyDescent="0.25">
      <c r="A35" s="57" t="s">
        <v>191</v>
      </c>
      <c r="B35" s="263">
        <f t="shared" ref="B35:W35" si="1">B36+B40+B51</f>
        <v>589.47606401790426</v>
      </c>
      <c r="C35" s="263">
        <f t="shared" si="1"/>
        <v>488.27782364750618</v>
      </c>
      <c r="D35" s="263">
        <f t="shared" si="1"/>
        <v>535.97175077070688</v>
      </c>
      <c r="E35" s="263">
        <f t="shared" si="1"/>
        <v>612.50152854595194</v>
      </c>
      <c r="F35" s="263">
        <f t="shared" si="1"/>
        <v>700.42804674175147</v>
      </c>
      <c r="G35" s="263">
        <f t="shared" si="1"/>
        <v>730.23174793559235</v>
      </c>
      <c r="H35" s="263">
        <f t="shared" si="1"/>
        <v>720.41457483927206</v>
      </c>
      <c r="I35" s="263">
        <f t="shared" si="1"/>
        <v>671.64242480115263</v>
      </c>
      <c r="J35" s="263">
        <f t="shared" si="1"/>
        <v>582.31821063671532</v>
      </c>
      <c r="K35" s="263">
        <f t="shared" si="1"/>
        <v>335.81338262269924</v>
      </c>
      <c r="L35" s="263">
        <f t="shared" si="1"/>
        <v>327.74776809627207</v>
      </c>
      <c r="M35" s="263">
        <f t="shared" si="1"/>
        <v>349.03850430213049</v>
      </c>
      <c r="N35" s="263">
        <f t="shared" si="1"/>
        <v>360.49274300581192</v>
      </c>
      <c r="O35" s="263">
        <f t="shared" si="1"/>
        <v>408.77351810802492</v>
      </c>
      <c r="P35" s="263">
        <f t="shared" si="1"/>
        <v>393.93357021537395</v>
      </c>
      <c r="Q35" s="263">
        <f t="shared" si="1"/>
        <v>435.355172279307</v>
      </c>
      <c r="R35" s="263">
        <f t="shared" si="1"/>
        <v>416.54782734271453</v>
      </c>
      <c r="S35" s="263">
        <f t="shared" si="1"/>
        <v>395.82023203556923</v>
      </c>
      <c r="T35" s="263">
        <f t="shared" si="1"/>
        <v>319.04436853506627</v>
      </c>
      <c r="U35" s="263">
        <f t="shared" si="1"/>
        <v>332.78177299477238</v>
      </c>
      <c r="V35" s="263">
        <f t="shared" si="1"/>
        <v>320.51546277486375</v>
      </c>
      <c r="W35" s="263">
        <f t="shared" si="1"/>
        <v>330.61498845706666</v>
      </c>
      <c r="DA35" s="70"/>
    </row>
    <row r="36" spans="1:105" ht="12" customHeight="1" x14ac:dyDescent="0.25">
      <c r="A36" s="60" t="s">
        <v>192</v>
      </c>
      <c r="B36" s="264">
        <v>275.10255644971778</v>
      </c>
      <c r="C36" s="264">
        <v>227.1842471690187</v>
      </c>
      <c r="D36" s="264">
        <v>204.7816939062244</v>
      </c>
      <c r="E36" s="264">
        <v>212.13362719983741</v>
      </c>
      <c r="F36" s="264">
        <v>239.50920844145389</v>
      </c>
      <c r="G36" s="264">
        <v>235.1480458395541</v>
      </c>
      <c r="H36" s="264">
        <v>232.9460213200644</v>
      </c>
      <c r="I36" s="264">
        <v>214.71252976421269</v>
      </c>
      <c r="J36" s="264">
        <v>186.7428041286924</v>
      </c>
      <c r="K36" s="264">
        <v>117.3777266649904</v>
      </c>
      <c r="L36" s="264">
        <v>116.63622202428679</v>
      </c>
      <c r="M36" s="264">
        <v>128.055006670398</v>
      </c>
      <c r="N36" s="264">
        <v>118.7552941644217</v>
      </c>
      <c r="O36" s="264">
        <v>150.57837275377119</v>
      </c>
      <c r="P36" s="264">
        <v>156.13379621456821</v>
      </c>
      <c r="Q36" s="264">
        <v>170.0786480876875</v>
      </c>
      <c r="R36" s="264">
        <v>149.22004288033409</v>
      </c>
      <c r="S36" s="264">
        <v>155.5873448679674</v>
      </c>
      <c r="T36" s="264">
        <v>101.85127712384249</v>
      </c>
      <c r="U36" s="264">
        <v>99.289463136558183</v>
      </c>
      <c r="V36" s="264">
        <v>97.473484500549887</v>
      </c>
      <c r="W36" s="264">
        <v>91.571512055079651</v>
      </c>
      <c r="DA36" s="72" t="s">
        <v>374</v>
      </c>
    </row>
    <row r="37" spans="1:105" ht="12" customHeight="1" x14ac:dyDescent="0.25">
      <c r="A37" s="59" t="s">
        <v>33</v>
      </c>
      <c r="B37" s="232">
        <v>0</v>
      </c>
      <c r="C37" s="232">
        <v>0</v>
      </c>
      <c r="D37" s="232">
        <v>0</v>
      </c>
      <c r="E37" s="232">
        <v>0</v>
      </c>
      <c r="F37" s="232">
        <v>0</v>
      </c>
      <c r="G37" s="232">
        <v>0</v>
      </c>
      <c r="H37" s="232">
        <v>0</v>
      </c>
      <c r="I37" s="232">
        <v>0</v>
      </c>
      <c r="J37" s="232">
        <v>0.58252797681781154</v>
      </c>
      <c r="K37" s="232">
        <v>0</v>
      </c>
      <c r="L37" s="232">
        <v>0</v>
      </c>
      <c r="M37" s="232">
        <v>0</v>
      </c>
      <c r="N37" s="232">
        <v>0</v>
      </c>
      <c r="O37" s="232">
        <v>0</v>
      </c>
      <c r="P37" s="232">
        <v>0</v>
      </c>
      <c r="Q37" s="232">
        <v>0</v>
      </c>
      <c r="R37" s="232">
        <v>0</v>
      </c>
      <c r="S37" s="232">
        <v>0</v>
      </c>
      <c r="T37" s="232">
        <v>1.079211134076416E-2</v>
      </c>
      <c r="U37" s="232">
        <v>1.46910305945432E-2</v>
      </c>
      <c r="V37" s="232">
        <v>3.0267088006816122E-2</v>
      </c>
      <c r="W37" s="232">
        <v>2.1376806948320601E-2</v>
      </c>
      <c r="DA37" s="71" t="s">
        <v>375</v>
      </c>
    </row>
    <row r="38" spans="1:105" ht="12" customHeight="1" x14ac:dyDescent="0.25">
      <c r="A38" s="59" t="s">
        <v>160</v>
      </c>
      <c r="B38" s="232">
        <v>11.459304964616949</v>
      </c>
      <c r="C38" s="232">
        <v>20.332578130623158</v>
      </c>
      <c r="D38" s="232">
        <v>2.2417158344267101</v>
      </c>
      <c r="E38" s="232">
        <v>2.901878053406858</v>
      </c>
      <c r="F38" s="232">
        <v>1.4623826595951079</v>
      </c>
      <c r="G38" s="232">
        <v>3.665381653611949</v>
      </c>
      <c r="H38" s="232">
        <v>3.673122480814818</v>
      </c>
      <c r="I38" s="232">
        <v>1.2569468013307561</v>
      </c>
      <c r="J38" s="232">
        <v>0.60728721270656838</v>
      </c>
      <c r="K38" s="232">
        <v>0.6173176306853484</v>
      </c>
      <c r="L38" s="232">
        <v>0.51411364263981318</v>
      </c>
      <c r="M38" s="232">
        <v>0.92646649642753653</v>
      </c>
      <c r="N38" s="232">
        <v>0.49641533136637661</v>
      </c>
      <c r="O38" s="232">
        <v>1.135964824408235</v>
      </c>
      <c r="P38" s="232">
        <v>2.1851001114346009</v>
      </c>
      <c r="Q38" s="232">
        <v>0.60046875416946588</v>
      </c>
      <c r="R38" s="232">
        <v>0.6030316626465605</v>
      </c>
      <c r="S38" s="232">
        <v>0.41557250353168812</v>
      </c>
      <c r="T38" s="232">
        <v>7.0276032304501704E-2</v>
      </c>
      <c r="U38" s="232">
        <v>0.10168317803738861</v>
      </c>
      <c r="V38" s="232">
        <v>0.2055378052168633</v>
      </c>
      <c r="W38" s="232">
        <v>0.28388920591907463</v>
      </c>
      <c r="DA38" s="71" t="s">
        <v>376</v>
      </c>
    </row>
    <row r="39" spans="1:105" ht="12" customHeight="1" x14ac:dyDescent="0.25">
      <c r="A39" s="59" t="s">
        <v>162</v>
      </c>
      <c r="B39" s="232">
        <v>263.64325148510079</v>
      </c>
      <c r="C39" s="232">
        <v>206.8516690383955</v>
      </c>
      <c r="D39" s="232">
        <v>202.53997807179769</v>
      </c>
      <c r="E39" s="232">
        <v>209.23174914643059</v>
      </c>
      <c r="F39" s="232">
        <v>238.04682578185879</v>
      </c>
      <c r="G39" s="232">
        <v>231.48266418594221</v>
      </c>
      <c r="H39" s="232">
        <v>229.27289883924959</v>
      </c>
      <c r="I39" s="232">
        <v>213.45558296288189</v>
      </c>
      <c r="J39" s="232">
        <v>185.55298893916799</v>
      </c>
      <c r="K39" s="232">
        <v>116.7604090343051</v>
      </c>
      <c r="L39" s="232">
        <v>116.122108381647</v>
      </c>
      <c r="M39" s="232">
        <v>127.12854017397041</v>
      </c>
      <c r="N39" s="232">
        <v>118.25887883305541</v>
      </c>
      <c r="O39" s="232">
        <v>149.44240792936299</v>
      </c>
      <c r="P39" s="232">
        <v>153.94869610313361</v>
      </c>
      <c r="Q39" s="232">
        <v>169.478179333518</v>
      </c>
      <c r="R39" s="232">
        <v>148.61701121768749</v>
      </c>
      <c r="S39" s="232">
        <v>155.1717723644357</v>
      </c>
      <c r="T39" s="232">
        <v>101.7702089801973</v>
      </c>
      <c r="U39" s="232">
        <v>99.173088927926244</v>
      </c>
      <c r="V39" s="232">
        <v>97.237679607326214</v>
      </c>
      <c r="W39" s="232">
        <v>91.266246042212259</v>
      </c>
      <c r="DA39" s="71" t="s">
        <v>377</v>
      </c>
    </row>
    <row r="40" spans="1:105" ht="12" customHeight="1" x14ac:dyDescent="0.25">
      <c r="A40" s="60" t="s">
        <v>197</v>
      </c>
      <c r="B40" s="264">
        <v>314.37350756818643</v>
      </c>
      <c r="C40" s="264">
        <v>261.09357647848748</v>
      </c>
      <c r="D40" s="264">
        <v>331.19005686448241</v>
      </c>
      <c r="E40" s="264">
        <v>400.36790134611459</v>
      </c>
      <c r="F40" s="264">
        <v>460.91883830029758</v>
      </c>
      <c r="G40" s="264">
        <v>495.08370209603828</v>
      </c>
      <c r="H40" s="264">
        <v>487.4685535192076</v>
      </c>
      <c r="I40" s="264">
        <v>456.92989503693991</v>
      </c>
      <c r="J40" s="264">
        <v>395.57540650802292</v>
      </c>
      <c r="K40" s="264">
        <v>218.4356559577088</v>
      </c>
      <c r="L40" s="264">
        <v>211.11154607198529</v>
      </c>
      <c r="M40" s="264">
        <v>220.98349763173249</v>
      </c>
      <c r="N40" s="264">
        <v>241.7374488413902</v>
      </c>
      <c r="O40" s="264">
        <v>258.19514535425373</v>
      </c>
      <c r="P40" s="264">
        <v>237.79977400080571</v>
      </c>
      <c r="Q40" s="264">
        <v>265.2765241916195</v>
      </c>
      <c r="R40" s="264">
        <v>267.32778446238041</v>
      </c>
      <c r="S40" s="264">
        <v>240.2328871676018</v>
      </c>
      <c r="T40" s="264">
        <v>217.1930914112238</v>
      </c>
      <c r="U40" s="264">
        <v>233.49230985821421</v>
      </c>
      <c r="V40" s="264">
        <v>223.04197827431389</v>
      </c>
      <c r="W40" s="264">
        <v>239.04347640198699</v>
      </c>
      <c r="DA40" s="72" t="s">
        <v>378</v>
      </c>
    </row>
    <row r="41" spans="1:105" ht="12" customHeight="1" x14ac:dyDescent="0.25">
      <c r="A41" s="64" t="s">
        <v>30</v>
      </c>
      <c r="B41" s="231">
        <v>0.30074788885584741</v>
      </c>
      <c r="C41" s="231">
        <v>0</v>
      </c>
      <c r="D41" s="231">
        <v>0.36104913996403781</v>
      </c>
      <c r="E41" s="231">
        <v>0</v>
      </c>
      <c r="F41" s="231">
        <v>44.295110368894349</v>
      </c>
      <c r="G41" s="231">
        <v>74.0869445629789</v>
      </c>
      <c r="H41" s="231">
        <v>58.75170051762997</v>
      </c>
      <c r="I41" s="231">
        <v>45.382351506260527</v>
      </c>
      <c r="J41" s="231">
        <v>30.161514899550468</v>
      </c>
      <c r="K41" s="231">
        <v>20.89663141017704</v>
      </c>
      <c r="L41" s="231">
        <v>33.434920404534573</v>
      </c>
      <c r="M41" s="231">
        <v>63.132431876438297</v>
      </c>
      <c r="N41" s="231">
        <v>51.827464199587503</v>
      </c>
      <c r="O41" s="231">
        <v>61.342516539154538</v>
      </c>
      <c r="P41" s="231">
        <v>56.847657834968267</v>
      </c>
      <c r="Q41" s="231">
        <v>72.849659356911474</v>
      </c>
      <c r="R41" s="231">
        <v>80.377872063647231</v>
      </c>
      <c r="S41" s="231">
        <v>71.139850522026464</v>
      </c>
      <c r="T41" s="231">
        <v>70.188747292330717</v>
      </c>
      <c r="U41" s="231">
        <v>79.362765691024109</v>
      </c>
      <c r="V41" s="231">
        <v>73.440966287953216</v>
      </c>
      <c r="W41" s="231">
        <v>83.9165779549067</v>
      </c>
      <c r="DA41" s="73" t="s">
        <v>379</v>
      </c>
    </row>
    <row r="42" spans="1:105" ht="12" customHeight="1" x14ac:dyDescent="0.25">
      <c r="A42" s="64" t="s">
        <v>32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380</v>
      </c>
    </row>
    <row r="43" spans="1:105" ht="12" customHeight="1" x14ac:dyDescent="0.25">
      <c r="A43" s="64" t="s">
        <v>33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9.8965894215945732E-2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1.126864043455288E-3</v>
      </c>
      <c r="U43" s="231">
        <v>1.5709698884857201E-3</v>
      </c>
      <c r="V43" s="231">
        <v>3.065354808955804E-3</v>
      </c>
      <c r="W43" s="231">
        <v>1.764503568439064E-3</v>
      </c>
      <c r="DA43" s="73" t="s">
        <v>381</v>
      </c>
    </row>
    <row r="44" spans="1:105" ht="12" customHeight="1" x14ac:dyDescent="0.25">
      <c r="A44" s="64" t="s">
        <v>160</v>
      </c>
      <c r="B44" s="231">
        <v>1.8844253085302829</v>
      </c>
      <c r="C44" s="231">
        <v>3.7242318927974729</v>
      </c>
      <c r="D44" s="231">
        <v>0.4210222217023914</v>
      </c>
      <c r="E44" s="231">
        <v>0.52695933333415557</v>
      </c>
      <c r="F44" s="231">
        <v>0.22431841133370881</v>
      </c>
      <c r="G44" s="231">
        <v>0.41900654896295753</v>
      </c>
      <c r="H44" s="231">
        <v>0.43126208030311403</v>
      </c>
      <c r="I44" s="231">
        <v>0.18509113818255821</v>
      </c>
      <c r="J44" s="231">
        <v>0.1031722499917142</v>
      </c>
      <c r="K44" s="231">
        <v>0.1377325330559841</v>
      </c>
      <c r="L44" s="231">
        <v>0.1044051860140436</v>
      </c>
      <c r="M44" s="231">
        <v>0.15224816764144619</v>
      </c>
      <c r="N44" s="231">
        <v>8.0293586106126247E-2</v>
      </c>
      <c r="O44" s="231">
        <v>0.17861876194498921</v>
      </c>
      <c r="P44" s="231">
        <v>0.3924534875851397</v>
      </c>
      <c r="Q44" s="231">
        <v>0.1016699513352224</v>
      </c>
      <c r="R44" s="231">
        <v>9.8246346606655779E-2</v>
      </c>
      <c r="S44" s="231">
        <v>5.8532605802109589E-2</v>
      </c>
      <c r="T44" s="231">
        <v>7.3379092765214074E-3</v>
      </c>
      <c r="U44" s="231">
        <v>1.0873383581516989E-2</v>
      </c>
      <c r="V44" s="231">
        <v>2.081621791636671E-2</v>
      </c>
      <c r="W44" s="231">
        <v>2.3433037408091141E-2</v>
      </c>
      <c r="DA44" s="73" t="s">
        <v>382</v>
      </c>
    </row>
    <row r="45" spans="1:105" ht="12" customHeight="1" x14ac:dyDescent="0.25">
      <c r="A45" s="64" t="s">
        <v>70</v>
      </c>
      <c r="B45" s="231">
        <v>18.006229417446988</v>
      </c>
      <c r="C45" s="231">
        <v>12.84661455083471</v>
      </c>
      <c r="D45" s="231">
        <v>13.78603354358232</v>
      </c>
      <c r="E45" s="231">
        <v>11.779520147860749</v>
      </c>
      <c r="F45" s="231">
        <v>13.617331384355539</v>
      </c>
      <c r="G45" s="231">
        <v>15.388529882004651</v>
      </c>
      <c r="H45" s="231">
        <v>19.25335874764918</v>
      </c>
      <c r="I45" s="231">
        <v>1.5577213895786659</v>
      </c>
      <c r="J45" s="231">
        <v>0.99643460654032767</v>
      </c>
      <c r="K45" s="231">
        <v>3.9627880665477222</v>
      </c>
      <c r="L45" s="231">
        <v>0</v>
      </c>
      <c r="M45" s="231">
        <v>0</v>
      </c>
      <c r="N45" s="231">
        <v>0</v>
      </c>
      <c r="O45" s="231">
        <v>0.1554598652520886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383</v>
      </c>
    </row>
    <row r="46" spans="1:105" ht="12" customHeight="1" x14ac:dyDescent="0.25">
      <c r="A46" s="64" t="s">
        <v>34</v>
      </c>
      <c r="B46" s="231">
        <v>1.984468917782114</v>
      </c>
      <c r="C46" s="231">
        <v>0</v>
      </c>
      <c r="D46" s="231">
        <v>0</v>
      </c>
      <c r="E46" s="231">
        <v>0</v>
      </c>
      <c r="F46" s="231">
        <v>0</v>
      </c>
      <c r="G46" s="231">
        <v>8.5857137136833188</v>
      </c>
      <c r="H46" s="231">
        <v>8.4275898240695302</v>
      </c>
      <c r="I46" s="231">
        <v>14.50207932775635</v>
      </c>
      <c r="J46" s="231">
        <v>0</v>
      </c>
      <c r="K46" s="231">
        <v>2.0664444104566462</v>
      </c>
      <c r="L46" s="231">
        <v>1.810871070846144</v>
      </c>
      <c r="M46" s="231">
        <v>1.6343437670188039</v>
      </c>
      <c r="N46" s="231">
        <v>3.5141886258762431</v>
      </c>
      <c r="O46" s="231">
        <v>0</v>
      </c>
      <c r="P46" s="231">
        <v>0</v>
      </c>
      <c r="Q46" s="231">
        <v>10.392710281299911</v>
      </c>
      <c r="R46" s="231">
        <v>10.413234830495769</v>
      </c>
      <c r="S46" s="231">
        <v>9.886753189065848</v>
      </c>
      <c r="T46" s="231">
        <v>1.2302390682638049</v>
      </c>
      <c r="U46" s="231">
        <v>1.258880678370209E-2</v>
      </c>
      <c r="V46" s="231">
        <v>1.8217239515338619E-2</v>
      </c>
      <c r="W46" s="231">
        <v>2.9682317219374081E-2</v>
      </c>
      <c r="DA46" s="73" t="s">
        <v>384</v>
      </c>
    </row>
    <row r="47" spans="1:105" ht="12" customHeight="1" x14ac:dyDescent="0.25">
      <c r="A47" s="64" t="s">
        <v>162</v>
      </c>
      <c r="B47" s="231">
        <v>43.354812273149541</v>
      </c>
      <c r="C47" s="231">
        <v>37.888140793661847</v>
      </c>
      <c r="D47" s="231">
        <v>38.039536609308733</v>
      </c>
      <c r="E47" s="231">
        <v>37.994919501561753</v>
      </c>
      <c r="F47" s="231">
        <v>36.514578063448312</v>
      </c>
      <c r="G47" s="231">
        <v>26.461842566850859</v>
      </c>
      <c r="H47" s="231">
        <v>26.918979104831308</v>
      </c>
      <c r="I47" s="231">
        <v>31.432306252096389</v>
      </c>
      <c r="J47" s="231">
        <v>31.52366616813924</v>
      </c>
      <c r="K47" s="231">
        <v>26.050943789008059</v>
      </c>
      <c r="L47" s="231">
        <v>23.58184907071734</v>
      </c>
      <c r="M47" s="231">
        <v>20.891297603369772</v>
      </c>
      <c r="N47" s="231">
        <v>19.127993980886611</v>
      </c>
      <c r="O47" s="231">
        <v>23.498278567143419</v>
      </c>
      <c r="P47" s="231">
        <v>27.649855665053771</v>
      </c>
      <c r="Q47" s="231">
        <v>28.695645069914711</v>
      </c>
      <c r="R47" s="231">
        <v>24.21278897969896</v>
      </c>
      <c r="S47" s="231">
        <v>21.855652398161212</v>
      </c>
      <c r="T47" s="231">
        <v>10.62639047852841</v>
      </c>
      <c r="U47" s="231">
        <v>10.604969845461881</v>
      </c>
      <c r="V47" s="231">
        <v>9.8479242115692323</v>
      </c>
      <c r="W47" s="231">
        <v>7.5333803223672131</v>
      </c>
      <c r="DA47" s="73" t="s">
        <v>385</v>
      </c>
    </row>
    <row r="48" spans="1:105" ht="12" customHeight="1" x14ac:dyDescent="0.25">
      <c r="A48" s="64" t="s">
        <v>36</v>
      </c>
      <c r="B48" s="231">
        <v>221.1129935823833</v>
      </c>
      <c r="C48" s="231">
        <v>177.34757087492909</v>
      </c>
      <c r="D48" s="231">
        <v>248.985651090235</v>
      </c>
      <c r="E48" s="231">
        <v>340.94520906121181</v>
      </c>
      <c r="F48" s="231">
        <v>332.51196703298262</v>
      </c>
      <c r="G48" s="231">
        <v>345.27729617774548</v>
      </c>
      <c r="H48" s="231">
        <v>353.42207424025548</v>
      </c>
      <c r="I48" s="231">
        <v>346.99281531851068</v>
      </c>
      <c r="J48" s="231">
        <v>269.6399344136214</v>
      </c>
      <c r="K48" s="231">
        <v>156.48977729368789</v>
      </c>
      <c r="L48" s="231">
        <v>144.05171463348259</v>
      </c>
      <c r="M48" s="231">
        <v>125.95146024541</v>
      </c>
      <c r="N48" s="231">
        <v>161.7048604815925</v>
      </c>
      <c r="O48" s="231">
        <v>170.23958536621919</v>
      </c>
      <c r="P48" s="231">
        <v>149.38071006144801</v>
      </c>
      <c r="Q48" s="231">
        <v>149.68309102850139</v>
      </c>
      <c r="R48" s="231">
        <v>149.02092007770401</v>
      </c>
      <c r="S48" s="231">
        <v>133.41829421029931</v>
      </c>
      <c r="T48" s="231">
        <v>131.57516877698919</v>
      </c>
      <c r="U48" s="231">
        <v>140.0097734665722</v>
      </c>
      <c r="V48" s="231">
        <v>138.0319107370855</v>
      </c>
      <c r="W48" s="231">
        <v>146.24447068277851</v>
      </c>
      <c r="DA48" s="73" t="s">
        <v>386</v>
      </c>
    </row>
    <row r="49" spans="1:105" ht="12" customHeight="1" x14ac:dyDescent="0.25">
      <c r="A49" s="64" t="s">
        <v>73</v>
      </c>
      <c r="B49" s="231">
        <v>27.729830180038402</v>
      </c>
      <c r="C49" s="231">
        <v>29.28701836626437</v>
      </c>
      <c r="D49" s="231">
        <v>29.596764259689849</v>
      </c>
      <c r="E49" s="231">
        <v>9.1212933021462028</v>
      </c>
      <c r="F49" s="231">
        <v>33.755533039283158</v>
      </c>
      <c r="G49" s="231">
        <v>24.86436864381205</v>
      </c>
      <c r="H49" s="231">
        <v>20.26358900446893</v>
      </c>
      <c r="I49" s="231">
        <v>16.877530104554751</v>
      </c>
      <c r="J49" s="231">
        <v>63.051718275963822</v>
      </c>
      <c r="K49" s="231">
        <v>8.8313384547755067</v>
      </c>
      <c r="L49" s="231">
        <v>8.1277857063905756</v>
      </c>
      <c r="M49" s="231">
        <v>9.2217159718541364</v>
      </c>
      <c r="N49" s="231">
        <v>5.4826479673412898</v>
      </c>
      <c r="O49" s="231">
        <v>2.7806862545394702</v>
      </c>
      <c r="P49" s="231">
        <v>3.5290969517505051</v>
      </c>
      <c r="Q49" s="231">
        <v>3.553748503656704</v>
      </c>
      <c r="R49" s="231">
        <v>3.2047221642278072</v>
      </c>
      <c r="S49" s="231">
        <v>3.8738042422468548</v>
      </c>
      <c r="T49" s="231">
        <v>3.564081021791687</v>
      </c>
      <c r="U49" s="231">
        <v>3.4897676949023788</v>
      </c>
      <c r="V49" s="231">
        <v>1.679078225465279</v>
      </c>
      <c r="W49" s="231">
        <v>1.294167583738711</v>
      </c>
      <c r="DA49" s="73" t="s">
        <v>387</v>
      </c>
    </row>
    <row r="50" spans="1:105" ht="12" customHeight="1" x14ac:dyDescent="0.25">
      <c r="A50" s="64" t="s">
        <v>79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388</v>
      </c>
    </row>
    <row r="51" spans="1:105" ht="12" customHeight="1" x14ac:dyDescent="0.25">
      <c r="A51" s="101" t="s">
        <v>209</v>
      </c>
      <c r="B51" s="280">
        <v>0</v>
      </c>
      <c r="C51" s="280">
        <v>0</v>
      </c>
      <c r="D51" s="280">
        <v>0</v>
      </c>
      <c r="E51" s="280">
        <v>0</v>
      </c>
      <c r="F51" s="280">
        <v>0</v>
      </c>
      <c r="G51" s="280">
        <v>0</v>
      </c>
      <c r="H51" s="280">
        <v>0</v>
      </c>
      <c r="I51" s="280">
        <v>0</v>
      </c>
      <c r="J51" s="280">
        <v>0</v>
      </c>
      <c r="K51" s="280">
        <v>0</v>
      </c>
      <c r="L51" s="280">
        <v>0</v>
      </c>
      <c r="M51" s="280">
        <v>0</v>
      </c>
      <c r="N51" s="280">
        <v>0</v>
      </c>
      <c r="O51" s="280">
        <v>0</v>
      </c>
      <c r="P51" s="280">
        <v>0</v>
      </c>
      <c r="Q51" s="280">
        <v>0</v>
      </c>
      <c r="R51" s="280">
        <v>0</v>
      </c>
      <c r="S51" s="280">
        <v>0</v>
      </c>
      <c r="T51" s="280">
        <v>0</v>
      </c>
      <c r="U51" s="280">
        <v>0</v>
      </c>
      <c r="V51" s="280">
        <v>0</v>
      </c>
      <c r="W51" s="280">
        <v>0</v>
      </c>
      <c r="DA51" s="102" t="s">
        <v>389</v>
      </c>
    </row>
    <row r="52" spans="1:105" ht="12" customHeight="1" x14ac:dyDescent="0.25">
      <c r="A52" s="100" t="s">
        <v>106</v>
      </c>
      <c r="B52" s="281">
        <v>5711.2718884971036</v>
      </c>
      <c r="C52" s="281">
        <v>6060.7209470195639</v>
      </c>
      <c r="D52" s="281">
        <v>7811.9490353027631</v>
      </c>
      <c r="E52" s="281">
        <v>8052.7351292383464</v>
      </c>
      <c r="F52" s="281">
        <v>9019.6112820868602</v>
      </c>
      <c r="G52" s="281">
        <v>8653.6450557764056</v>
      </c>
      <c r="H52" s="281">
        <v>8373.3274486865539</v>
      </c>
      <c r="I52" s="281">
        <v>7921.2828946381906</v>
      </c>
      <c r="J52" s="281">
        <v>5559.7300231646586</v>
      </c>
      <c r="K52" s="281">
        <v>3457.6303312930349</v>
      </c>
      <c r="L52" s="281">
        <v>3393.7654239609842</v>
      </c>
      <c r="M52" s="281">
        <v>3114.706932930415</v>
      </c>
      <c r="N52" s="281">
        <v>2732.950635607674</v>
      </c>
      <c r="O52" s="281">
        <v>2843.472182947894</v>
      </c>
      <c r="P52" s="281">
        <v>2939.4595962774738</v>
      </c>
      <c r="Q52" s="281">
        <v>3673.8905762675849</v>
      </c>
      <c r="R52" s="281">
        <v>3718.813383409165</v>
      </c>
      <c r="S52" s="281">
        <v>3408.3031549671909</v>
      </c>
      <c r="T52" s="281">
        <v>3623.3081200572501</v>
      </c>
      <c r="U52" s="281">
        <v>3747.42639754637</v>
      </c>
      <c r="V52" s="281">
        <v>3443.9327787436669</v>
      </c>
      <c r="W52" s="281">
        <v>3935.4329925463808</v>
      </c>
      <c r="DA52" s="105" t="s">
        <v>390</v>
      </c>
    </row>
    <row r="54" spans="1:105" ht="15" customHeight="1" x14ac:dyDescent="0.25">
      <c r="A54" s="34" t="s">
        <v>42</v>
      </c>
      <c r="B54" s="225">
        <f t="shared" ref="B54:W54" si="2">SUM(B55:B59)+B65+B71+B72+B79+B96</f>
        <v>542.35253881982089</v>
      </c>
      <c r="C54" s="225">
        <f t="shared" si="2"/>
        <v>455.14138346903292</v>
      </c>
      <c r="D54" s="225">
        <f t="shared" si="2"/>
        <v>297.7737083762392</v>
      </c>
      <c r="E54" s="225">
        <f t="shared" si="2"/>
        <v>398.65822712367577</v>
      </c>
      <c r="F54" s="225">
        <f t="shared" si="2"/>
        <v>509.14331808585126</v>
      </c>
      <c r="G54" s="225">
        <f t="shared" si="2"/>
        <v>740.98109570621068</v>
      </c>
      <c r="H54" s="225">
        <f t="shared" si="2"/>
        <v>825.58227818096475</v>
      </c>
      <c r="I54" s="225">
        <f t="shared" si="2"/>
        <v>751.27412567072906</v>
      </c>
      <c r="J54" s="225">
        <f t="shared" si="2"/>
        <v>690.47836701861195</v>
      </c>
      <c r="K54" s="225">
        <f t="shared" si="2"/>
        <v>413.59952796415541</v>
      </c>
      <c r="L54" s="225">
        <f t="shared" si="2"/>
        <v>721.09602966179204</v>
      </c>
      <c r="M54" s="225">
        <f t="shared" si="2"/>
        <v>999.80282884681651</v>
      </c>
      <c r="N54" s="225">
        <f t="shared" si="2"/>
        <v>821.19676024043395</v>
      </c>
      <c r="O54" s="225">
        <f t="shared" si="2"/>
        <v>587.62505577171873</v>
      </c>
      <c r="P54" s="225">
        <f t="shared" si="2"/>
        <v>635.2482262719243</v>
      </c>
      <c r="Q54" s="225">
        <f t="shared" si="2"/>
        <v>484.89846824643422</v>
      </c>
      <c r="R54" s="225">
        <f t="shared" si="2"/>
        <v>458.44889902226657</v>
      </c>
      <c r="S54" s="225">
        <f t="shared" si="2"/>
        <v>447.39161211742555</v>
      </c>
      <c r="T54" s="225">
        <f t="shared" si="2"/>
        <v>636.29315038366929</v>
      </c>
      <c r="U54" s="225">
        <f t="shared" si="2"/>
        <v>476.04305274449331</v>
      </c>
      <c r="V54" s="225">
        <f t="shared" si="2"/>
        <v>336.73998733689041</v>
      </c>
      <c r="W54" s="225">
        <f t="shared" si="2"/>
        <v>392.93528628524643</v>
      </c>
      <c r="DA54" s="89"/>
    </row>
    <row r="55" spans="1:105" ht="12" customHeight="1" x14ac:dyDescent="0.25">
      <c r="A55" s="55" t="s">
        <v>92</v>
      </c>
      <c r="B55" s="261">
        <v>0</v>
      </c>
      <c r="C55" s="261">
        <v>0</v>
      </c>
      <c r="D55" s="261">
        <v>0</v>
      </c>
      <c r="E55" s="261">
        <v>0</v>
      </c>
      <c r="F55" s="261">
        <v>0</v>
      </c>
      <c r="G55" s="261">
        <v>0</v>
      </c>
      <c r="H55" s="261">
        <v>0</v>
      </c>
      <c r="I55" s="261">
        <v>0</v>
      </c>
      <c r="J55" s="261">
        <v>0</v>
      </c>
      <c r="K55" s="261">
        <v>0</v>
      </c>
      <c r="L55" s="261">
        <v>0</v>
      </c>
      <c r="M55" s="261">
        <v>0</v>
      </c>
      <c r="N55" s="261">
        <v>0</v>
      </c>
      <c r="O55" s="261">
        <v>0</v>
      </c>
      <c r="P55" s="261">
        <v>0</v>
      </c>
      <c r="Q55" s="261">
        <v>0</v>
      </c>
      <c r="R55" s="261">
        <v>0</v>
      </c>
      <c r="S55" s="261">
        <v>0</v>
      </c>
      <c r="T55" s="261">
        <v>0</v>
      </c>
      <c r="U55" s="261">
        <v>0</v>
      </c>
      <c r="V55" s="261">
        <v>0</v>
      </c>
      <c r="W55" s="261">
        <v>0</v>
      </c>
      <c r="DA55" s="67" t="s">
        <v>391</v>
      </c>
    </row>
    <row r="56" spans="1:105" ht="12" customHeight="1" x14ac:dyDescent="0.25">
      <c r="A56" s="202" t="s">
        <v>93</v>
      </c>
      <c r="B56" s="226">
        <v>0</v>
      </c>
      <c r="C56" s="226">
        <v>0</v>
      </c>
      <c r="D56" s="226">
        <v>0</v>
      </c>
      <c r="E56" s="226">
        <v>0</v>
      </c>
      <c r="F56" s="226">
        <v>0</v>
      </c>
      <c r="G56" s="226">
        <v>0</v>
      </c>
      <c r="H56" s="226">
        <v>0</v>
      </c>
      <c r="I56" s="226">
        <v>0</v>
      </c>
      <c r="J56" s="226">
        <v>0</v>
      </c>
      <c r="K56" s="226">
        <v>0</v>
      </c>
      <c r="L56" s="226">
        <v>0</v>
      </c>
      <c r="M56" s="226">
        <v>0</v>
      </c>
      <c r="N56" s="226">
        <v>0</v>
      </c>
      <c r="O56" s="226">
        <v>0</v>
      </c>
      <c r="P56" s="226">
        <v>0</v>
      </c>
      <c r="Q56" s="226">
        <v>0</v>
      </c>
      <c r="R56" s="226">
        <v>0</v>
      </c>
      <c r="S56" s="226">
        <v>0</v>
      </c>
      <c r="T56" s="226">
        <v>0</v>
      </c>
      <c r="U56" s="226">
        <v>0</v>
      </c>
      <c r="V56" s="226">
        <v>0</v>
      </c>
      <c r="W56" s="226">
        <v>0</v>
      </c>
      <c r="DA56" s="174" t="s">
        <v>392</v>
      </c>
    </row>
    <row r="57" spans="1:105" ht="12" customHeight="1" x14ac:dyDescent="0.25">
      <c r="A57" s="202" t="s">
        <v>94</v>
      </c>
      <c r="B57" s="226">
        <v>0</v>
      </c>
      <c r="C57" s="226">
        <v>0</v>
      </c>
      <c r="D57" s="226">
        <v>0</v>
      </c>
      <c r="E57" s="226">
        <v>0</v>
      </c>
      <c r="F57" s="226">
        <v>0</v>
      </c>
      <c r="G57" s="226">
        <v>0</v>
      </c>
      <c r="H57" s="226">
        <v>0</v>
      </c>
      <c r="I57" s="226">
        <v>0</v>
      </c>
      <c r="J57" s="226">
        <v>0</v>
      </c>
      <c r="K57" s="226">
        <v>0</v>
      </c>
      <c r="L57" s="226">
        <v>0</v>
      </c>
      <c r="M57" s="226">
        <v>0</v>
      </c>
      <c r="N57" s="226">
        <v>0</v>
      </c>
      <c r="O57" s="226">
        <v>0</v>
      </c>
      <c r="P57" s="226">
        <v>0</v>
      </c>
      <c r="Q57" s="226">
        <v>0</v>
      </c>
      <c r="R57" s="226">
        <v>0</v>
      </c>
      <c r="S57" s="226">
        <v>0</v>
      </c>
      <c r="T57" s="226">
        <v>0</v>
      </c>
      <c r="U57" s="226">
        <v>0</v>
      </c>
      <c r="V57" s="226">
        <v>0</v>
      </c>
      <c r="W57" s="226">
        <v>0</v>
      </c>
      <c r="DA57" s="174" t="s">
        <v>393</v>
      </c>
    </row>
    <row r="58" spans="1:105" ht="12" customHeight="1" x14ac:dyDescent="0.25">
      <c r="A58" s="202" t="s">
        <v>95</v>
      </c>
      <c r="B58" s="226">
        <v>0</v>
      </c>
      <c r="C58" s="226">
        <v>0</v>
      </c>
      <c r="D58" s="226">
        <v>0</v>
      </c>
      <c r="E58" s="226">
        <v>0</v>
      </c>
      <c r="F58" s="226">
        <v>0</v>
      </c>
      <c r="G58" s="226">
        <v>0</v>
      </c>
      <c r="H58" s="226">
        <v>0</v>
      </c>
      <c r="I58" s="226">
        <v>0</v>
      </c>
      <c r="J58" s="226">
        <v>0</v>
      </c>
      <c r="K58" s="226">
        <v>0</v>
      </c>
      <c r="L58" s="226">
        <v>0</v>
      </c>
      <c r="M58" s="226">
        <v>0</v>
      </c>
      <c r="N58" s="226">
        <v>0</v>
      </c>
      <c r="O58" s="226">
        <v>0</v>
      </c>
      <c r="P58" s="226">
        <v>0</v>
      </c>
      <c r="Q58" s="226">
        <v>0</v>
      </c>
      <c r="R58" s="226">
        <v>0</v>
      </c>
      <c r="S58" s="226">
        <v>0</v>
      </c>
      <c r="T58" s="226">
        <v>0</v>
      </c>
      <c r="U58" s="226">
        <v>0</v>
      </c>
      <c r="V58" s="226">
        <v>0</v>
      </c>
      <c r="W58" s="226">
        <v>0</v>
      </c>
      <c r="DA58" s="174" t="s">
        <v>394</v>
      </c>
    </row>
    <row r="59" spans="1:105" ht="12" customHeight="1" x14ac:dyDescent="0.25">
      <c r="A59" s="56" t="s">
        <v>96</v>
      </c>
      <c r="B59" s="262">
        <v>1.031264138538899</v>
      </c>
      <c r="C59" s="262">
        <v>0.77678802726902973</v>
      </c>
      <c r="D59" s="262">
        <v>0.41715222002453628</v>
      </c>
      <c r="E59" s="262">
        <v>0.52220994789646524</v>
      </c>
      <c r="F59" s="262">
        <v>0.66314654664195249</v>
      </c>
      <c r="G59" s="262">
        <v>0.9289840290657021</v>
      </c>
      <c r="H59" s="262">
        <v>1.039762251109557</v>
      </c>
      <c r="I59" s="262">
        <v>0.97742032231524645</v>
      </c>
      <c r="J59" s="262">
        <v>0.95010667440099705</v>
      </c>
      <c r="K59" s="262">
        <v>0.58861038269966004</v>
      </c>
      <c r="L59" s="262">
        <v>1.0515998206415551</v>
      </c>
      <c r="M59" s="262">
        <v>1.602710250737458</v>
      </c>
      <c r="N59" s="262">
        <v>1.188679181555959</v>
      </c>
      <c r="O59" s="262">
        <v>0.96077807916174907</v>
      </c>
      <c r="P59" s="262">
        <v>1.119954833403366</v>
      </c>
      <c r="Q59" s="262">
        <v>0.82396868393300582</v>
      </c>
      <c r="R59" s="262">
        <v>0.71461352295537728</v>
      </c>
      <c r="S59" s="262">
        <v>0.79776249602380211</v>
      </c>
      <c r="T59" s="262">
        <v>0.88784006945510452</v>
      </c>
      <c r="U59" s="262">
        <v>0.61115722656851723</v>
      </c>
      <c r="V59" s="262">
        <v>0.43744401031700758</v>
      </c>
      <c r="W59" s="262">
        <v>0.46355335051066371</v>
      </c>
      <c r="DA59" s="68" t="s">
        <v>395</v>
      </c>
    </row>
    <row r="60" spans="1:105" ht="12" customHeight="1" x14ac:dyDescent="0.25">
      <c r="A60" s="37" t="s">
        <v>160</v>
      </c>
      <c r="B60" s="228">
        <v>4.2956962723645908E-2</v>
      </c>
      <c r="C60" s="228">
        <v>6.9521119761573144E-2</v>
      </c>
      <c r="D60" s="228">
        <v>4.5665055267268412E-3</v>
      </c>
      <c r="E60" s="228">
        <v>7.1435613819205599E-3</v>
      </c>
      <c r="F60" s="228">
        <v>4.0490051171315341E-3</v>
      </c>
      <c r="G60" s="228">
        <v>1.448058394225093E-2</v>
      </c>
      <c r="H60" s="228">
        <v>1.6395103370345391E-2</v>
      </c>
      <c r="I60" s="228">
        <v>5.721908027626425E-3</v>
      </c>
      <c r="J60" s="228">
        <v>3.0994132905140651E-3</v>
      </c>
      <c r="K60" s="228">
        <v>3.0956432465421698E-3</v>
      </c>
      <c r="L60" s="228">
        <v>4.6352822905806057E-3</v>
      </c>
      <c r="M60" s="228">
        <v>1.1595465022395571E-2</v>
      </c>
      <c r="N60" s="228">
        <v>4.9688611691149189E-3</v>
      </c>
      <c r="O60" s="228">
        <v>7.2481199127776017E-3</v>
      </c>
      <c r="P60" s="228">
        <v>1.567382264829013E-2</v>
      </c>
      <c r="Q60" s="228">
        <v>2.9090509283729682E-3</v>
      </c>
      <c r="R60" s="228">
        <v>2.8879135307787172E-3</v>
      </c>
      <c r="S60" s="228">
        <v>2.130816988860096E-3</v>
      </c>
      <c r="T60" s="228">
        <v>6.1266280688469408E-4</v>
      </c>
      <c r="U60" s="228">
        <v>6.2598390063964737E-4</v>
      </c>
      <c r="V60" s="228">
        <v>9.2270436232791224E-4</v>
      </c>
      <c r="W60" s="228">
        <v>1.4374396304377369E-3</v>
      </c>
      <c r="DA60" s="69" t="s">
        <v>396</v>
      </c>
    </row>
    <row r="61" spans="1:105" ht="12" customHeight="1" x14ac:dyDescent="0.25">
      <c r="A61" s="37" t="s">
        <v>162</v>
      </c>
      <c r="B61" s="228">
        <v>0.98830717581525296</v>
      </c>
      <c r="C61" s="228">
        <v>0.70726690750745658</v>
      </c>
      <c r="D61" s="228">
        <v>0.41258571449780951</v>
      </c>
      <c r="E61" s="228">
        <v>0.51506638651454473</v>
      </c>
      <c r="F61" s="228">
        <v>0.65909754152482092</v>
      </c>
      <c r="G61" s="228">
        <v>0.91450344512345116</v>
      </c>
      <c r="H61" s="228">
        <v>1.0233671477392119</v>
      </c>
      <c r="I61" s="228">
        <v>0.97169841428762005</v>
      </c>
      <c r="J61" s="228">
        <v>0.94700726111048295</v>
      </c>
      <c r="K61" s="228">
        <v>0.58551473945311783</v>
      </c>
      <c r="L61" s="228">
        <v>1.046964538350974</v>
      </c>
      <c r="M61" s="228">
        <v>1.591114785715062</v>
      </c>
      <c r="N61" s="228">
        <v>1.183710320386844</v>
      </c>
      <c r="O61" s="228">
        <v>0.95352995924897144</v>
      </c>
      <c r="P61" s="228">
        <v>1.104281010755076</v>
      </c>
      <c r="Q61" s="228">
        <v>0.82105963300463281</v>
      </c>
      <c r="R61" s="228">
        <v>0.71172560942459862</v>
      </c>
      <c r="S61" s="228">
        <v>0.79563167903494203</v>
      </c>
      <c r="T61" s="228">
        <v>0.88722740664821986</v>
      </c>
      <c r="U61" s="228">
        <v>0.61053124266787762</v>
      </c>
      <c r="V61" s="228">
        <v>0.43652130595467969</v>
      </c>
      <c r="W61" s="228">
        <v>0.46211591088022591</v>
      </c>
      <c r="DA61" s="69" t="s">
        <v>397</v>
      </c>
    </row>
    <row r="62" spans="1:105" ht="12" customHeight="1" x14ac:dyDescent="0.25">
      <c r="A62" s="37" t="s">
        <v>97</v>
      </c>
      <c r="B62" s="228">
        <v>0</v>
      </c>
      <c r="C62" s="228">
        <v>0</v>
      </c>
      <c r="D62" s="228">
        <v>0</v>
      </c>
      <c r="E62" s="228">
        <v>0</v>
      </c>
      <c r="F62" s="228">
        <v>0</v>
      </c>
      <c r="G62" s="228">
        <v>0</v>
      </c>
      <c r="H62" s="228">
        <v>0</v>
      </c>
      <c r="I62" s="228">
        <v>0</v>
      </c>
      <c r="J62" s="228">
        <v>0</v>
      </c>
      <c r="K62" s="228">
        <v>0</v>
      </c>
      <c r="L62" s="228">
        <v>0</v>
      </c>
      <c r="M62" s="228">
        <v>0</v>
      </c>
      <c r="N62" s="228">
        <v>0</v>
      </c>
      <c r="O62" s="228">
        <v>0</v>
      </c>
      <c r="P62" s="228">
        <v>0</v>
      </c>
      <c r="Q62" s="228">
        <v>0</v>
      </c>
      <c r="R62" s="228">
        <v>0</v>
      </c>
      <c r="S62" s="228">
        <v>0</v>
      </c>
      <c r="T62" s="228">
        <v>0</v>
      </c>
      <c r="U62" s="228">
        <v>0</v>
      </c>
      <c r="V62" s="228">
        <v>0</v>
      </c>
      <c r="W62" s="228">
        <v>0</v>
      </c>
      <c r="DA62" s="69" t="s">
        <v>398</v>
      </c>
    </row>
    <row r="63" spans="1:105" ht="12" customHeight="1" x14ac:dyDescent="0.25">
      <c r="A63" s="37" t="s">
        <v>78</v>
      </c>
      <c r="B63" s="228">
        <v>0</v>
      </c>
      <c r="C63" s="228">
        <v>0</v>
      </c>
      <c r="D63" s="228">
        <v>0</v>
      </c>
      <c r="E63" s="228">
        <v>0</v>
      </c>
      <c r="F63" s="228">
        <v>0</v>
      </c>
      <c r="G63" s="228">
        <v>0</v>
      </c>
      <c r="H63" s="228">
        <v>0</v>
      </c>
      <c r="I63" s="228">
        <v>0</v>
      </c>
      <c r="J63" s="228">
        <v>0</v>
      </c>
      <c r="K63" s="228">
        <v>0</v>
      </c>
      <c r="L63" s="228">
        <v>0</v>
      </c>
      <c r="M63" s="228">
        <v>0</v>
      </c>
      <c r="N63" s="228">
        <v>0</v>
      </c>
      <c r="O63" s="228">
        <v>0</v>
      </c>
      <c r="P63" s="228">
        <v>0</v>
      </c>
      <c r="Q63" s="228">
        <v>0</v>
      </c>
      <c r="R63" s="228">
        <v>0</v>
      </c>
      <c r="S63" s="228">
        <v>0</v>
      </c>
      <c r="T63" s="228">
        <v>0</v>
      </c>
      <c r="U63" s="228">
        <v>0</v>
      </c>
      <c r="V63" s="228">
        <v>0</v>
      </c>
      <c r="W63" s="228">
        <v>0</v>
      </c>
      <c r="DA63" s="69" t="s">
        <v>399</v>
      </c>
    </row>
    <row r="64" spans="1:105" ht="12" customHeight="1" x14ac:dyDescent="0.25">
      <c r="A64" s="37" t="s">
        <v>38</v>
      </c>
      <c r="B64" s="228">
        <v>0</v>
      </c>
      <c r="C64" s="228">
        <v>0</v>
      </c>
      <c r="D64" s="228">
        <v>0</v>
      </c>
      <c r="E64" s="228">
        <v>0</v>
      </c>
      <c r="F64" s="228">
        <v>0</v>
      </c>
      <c r="G64" s="228">
        <v>0</v>
      </c>
      <c r="H64" s="228">
        <v>0</v>
      </c>
      <c r="I64" s="228">
        <v>0</v>
      </c>
      <c r="J64" s="228">
        <v>0</v>
      </c>
      <c r="K64" s="228">
        <v>0</v>
      </c>
      <c r="L64" s="228">
        <v>0</v>
      </c>
      <c r="M64" s="228">
        <v>0</v>
      </c>
      <c r="N64" s="228">
        <v>0</v>
      </c>
      <c r="O64" s="228">
        <v>0</v>
      </c>
      <c r="P64" s="228">
        <v>0</v>
      </c>
      <c r="Q64" s="228">
        <v>0</v>
      </c>
      <c r="R64" s="228">
        <v>0</v>
      </c>
      <c r="S64" s="228">
        <v>0</v>
      </c>
      <c r="T64" s="228">
        <v>0</v>
      </c>
      <c r="U64" s="228">
        <v>0</v>
      </c>
      <c r="V64" s="228">
        <v>0</v>
      </c>
      <c r="W64" s="228">
        <v>0</v>
      </c>
      <c r="DA64" s="69" t="s">
        <v>400</v>
      </c>
    </row>
    <row r="65" spans="1:105" ht="12" customHeight="1" x14ac:dyDescent="0.25">
      <c r="A65" s="57" t="s">
        <v>222</v>
      </c>
      <c r="B65" s="263">
        <v>190.98909637980921</v>
      </c>
      <c r="C65" s="263">
        <v>157.6978629186469</v>
      </c>
      <c r="D65" s="263">
        <v>103.1551832105411</v>
      </c>
      <c r="E65" s="263">
        <v>155.64779352576511</v>
      </c>
      <c r="F65" s="263">
        <v>195.1409912963824</v>
      </c>
      <c r="G65" s="263">
        <v>299.99070411475662</v>
      </c>
      <c r="H65" s="263">
        <v>336.17381975440691</v>
      </c>
      <c r="I65" s="263">
        <v>318.69070159692558</v>
      </c>
      <c r="J65" s="263">
        <v>301.44275355620232</v>
      </c>
      <c r="K65" s="263">
        <v>167.7736190543192</v>
      </c>
      <c r="L65" s="263">
        <v>315.68377817484497</v>
      </c>
      <c r="M65" s="263">
        <v>456.96204524327118</v>
      </c>
      <c r="N65" s="263">
        <v>394.32001250834861</v>
      </c>
      <c r="O65" s="263">
        <v>270.31109946418292</v>
      </c>
      <c r="P65" s="263">
        <v>274.8452723832977</v>
      </c>
      <c r="Q65" s="263">
        <v>204.51371946040729</v>
      </c>
      <c r="R65" s="263">
        <v>197.8868392865007</v>
      </c>
      <c r="S65" s="263">
        <v>189.13444226192109</v>
      </c>
      <c r="T65" s="263">
        <v>292.85583744236072</v>
      </c>
      <c r="U65" s="263">
        <v>222.09501685251001</v>
      </c>
      <c r="V65" s="263">
        <v>157.64061474344439</v>
      </c>
      <c r="W65" s="263">
        <v>191.04888736632321</v>
      </c>
      <c r="DA65" s="70" t="s">
        <v>401</v>
      </c>
    </row>
    <row r="66" spans="1:105" ht="12" customHeight="1" x14ac:dyDescent="0.25">
      <c r="A66" s="18" t="s">
        <v>30</v>
      </c>
      <c r="B66" s="232">
        <v>0.20312832314273291</v>
      </c>
      <c r="C66" s="232">
        <v>0</v>
      </c>
      <c r="D66" s="232">
        <v>0.12366374279286819</v>
      </c>
      <c r="E66" s="232">
        <v>0</v>
      </c>
      <c r="F66" s="232">
        <v>20.245964911169061</v>
      </c>
      <c r="G66" s="232">
        <v>48.188834502568859</v>
      </c>
      <c r="H66" s="232">
        <v>43.09141724273443</v>
      </c>
      <c r="I66" s="232">
        <v>34.001215026043532</v>
      </c>
      <c r="J66" s="232">
        <v>27.358954302973721</v>
      </c>
      <c r="K66" s="232">
        <v>16.904055456631241</v>
      </c>
      <c r="L66" s="232">
        <v>52.493865674994566</v>
      </c>
      <c r="M66" s="232">
        <v>137.39301880946911</v>
      </c>
      <c r="N66" s="232">
        <v>87.838813464108583</v>
      </c>
      <c r="O66" s="232">
        <v>64.965653207853919</v>
      </c>
      <c r="P66" s="232">
        <v>66.805321863999183</v>
      </c>
      <c r="Q66" s="232">
        <v>59.303625967530678</v>
      </c>
      <c r="R66" s="232">
        <v>62.716864036496759</v>
      </c>
      <c r="S66" s="232">
        <v>59.426572592329777</v>
      </c>
      <c r="T66" s="232">
        <v>96.780237768030915</v>
      </c>
      <c r="U66" s="232">
        <v>76.642602400634871</v>
      </c>
      <c r="V66" s="232">
        <v>52.309945600678411</v>
      </c>
      <c r="W66" s="232">
        <v>67.448652120360194</v>
      </c>
      <c r="DA66" s="71" t="s">
        <v>402</v>
      </c>
    </row>
    <row r="67" spans="1:105" ht="12" customHeight="1" x14ac:dyDescent="0.25">
      <c r="A67" s="18" t="s">
        <v>70</v>
      </c>
      <c r="B67" s="232">
        <v>12.1615988780639</v>
      </c>
      <c r="C67" s="232">
        <v>8.8822474497968518</v>
      </c>
      <c r="D67" s="232">
        <v>4.7218849667865888</v>
      </c>
      <c r="E67" s="232">
        <v>4.6925111799654351</v>
      </c>
      <c r="F67" s="232">
        <v>6.2240732915077546</v>
      </c>
      <c r="G67" s="232">
        <v>10.009257691702819</v>
      </c>
      <c r="H67" s="232">
        <v>14.121370237956651</v>
      </c>
      <c r="I67" s="232">
        <v>1.1670708581600291</v>
      </c>
      <c r="J67" s="232">
        <v>0.90384746777572189</v>
      </c>
      <c r="K67" s="232">
        <v>3.205645346607167</v>
      </c>
      <c r="L67" s="232">
        <v>0</v>
      </c>
      <c r="M67" s="232">
        <v>0</v>
      </c>
      <c r="N67" s="232">
        <v>0</v>
      </c>
      <c r="O67" s="232">
        <v>0.16464195249082109</v>
      </c>
      <c r="P67" s="232">
        <v>0</v>
      </c>
      <c r="Q67" s="232">
        <v>0</v>
      </c>
      <c r="R67" s="232">
        <v>0</v>
      </c>
      <c r="S67" s="232">
        <v>0</v>
      </c>
      <c r="T67" s="232">
        <v>0</v>
      </c>
      <c r="U67" s="232">
        <v>0</v>
      </c>
      <c r="V67" s="232">
        <v>0</v>
      </c>
      <c r="W67" s="232">
        <v>0</v>
      </c>
      <c r="DA67" s="71" t="s">
        <v>403</v>
      </c>
    </row>
    <row r="68" spans="1:105" ht="12" customHeight="1" x14ac:dyDescent="0.25">
      <c r="A68" s="18" t="s">
        <v>162</v>
      </c>
      <c r="B68" s="232">
        <v>29.282301367820949</v>
      </c>
      <c r="C68" s="232">
        <v>26.196150013715538</v>
      </c>
      <c r="D68" s="232">
        <v>13.0290061670885</v>
      </c>
      <c r="E68" s="232">
        <v>15.13572559026052</v>
      </c>
      <c r="F68" s="232">
        <v>16.689717218491509</v>
      </c>
      <c r="G68" s="232">
        <v>17.211741685514259</v>
      </c>
      <c r="H68" s="232">
        <v>19.743717205371031</v>
      </c>
      <c r="I68" s="232">
        <v>23.549608342673661</v>
      </c>
      <c r="J68" s="232">
        <v>28.594536614909011</v>
      </c>
      <c r="K68" s="232">
        <v>21.073568742400699</v>
      </c>
      <c r="L68" s="232">
        <v>37.024237010546081</v>
      </c>
      <c r="M68" s="232">
        <v>45.465038479615963</v>
      </c>
      <c r="N68" s="232">
        <v>32.418724727864728</v>
      </c>
      <c r="O68" s="232">
        <v>24.886181762696001</v>
      </c>
      <c r="P68" s="232">
        <v>32.493115416635703</v>
      </c>
      <c r="Q68" s="232">
        <v>23.359831976507198</v>
      </c>
      <c r="R68" s="232">
        <v>18.892639919376101</v>
      </c>
      <c r="S68" s="232">
        <v>18.257088035206301</v>
      </c>
      <c r="T68" s="232">
        <v>14.65227172162812</v>
      </c>
      <c r="U68" s="232">
        <v>10.24148390317985</v>
      </c>
      <c r="V68" s="232">
        <v>7.0144008967280067</v>
      </c>
      <c r="W68" s="232">
        <v>6.0550175071099037</v>
      </c>
      <c r="DA68" s="71" t="s">
        <v>404</v>
      </c>
    </row>
    <row r="69" spans="1:105" ht="12" customHeight="1" x14ac:dyDescent="0.25">
      <c r="A69" s="18" t="s">
        <v>36</v>
      </c>
      <c r="B69" s="232">
        <v>149.3420678107816</v>
      </c>
      <c r="C69" s="232">
        <v>122.6194654551345</v>
      </c>
      <c r="D69" s="232">
        <v>85.280628333873111</v>
      </c>
      <c r="E69" s="232">
        <v>135.81955675553911</v>
      </c>
      <c r="F69" s="232">
        <v>151.98123587521411</v>
      </c>
      <c r="G69" s="232">
        <v>224.5808702349706</v>
      </c>
      <c r="H69" s="232">
        <v>259.21731506834482</v>
      </c>
      <c r="I69" s="232">
        <v>259.97280737004837</v>
      </c>
      <c r="J69" s="232">
        <v>244.5854151705438</v>
      </c>
      <c r="K69" s="232">
        <v>126.59034950868001</v>
      </c>
      <c r="L69" s="232">
        <v>226.16567548930431</v>
      </c>
      <c r="M69" s="232">
        <v>274.1039879541861</v>
      </c>
      <c r="N69" s="232">
        <v>274.06247431637519</v>
      </c>
      <c r="O69" s="232">
        <v>180.29462254114219</v>
      </c>
      <c r="P69" s="232">
        <v>175.54683510266281</v>
      </c>
      <c r="Q69" s="232">
        <v>121.8502615163694</v>
      </c>
      <c r="R69" s="232">
        <v>116.27733533062781</v>
      </c>
      <c r="S69" s="232">
        <v>111.450781634385</v>
      </c>
      <c r="T69" s="232">
        <v>181.42332795270161</v>
      </c>
      <c r="U69" s="232">
        <v>135.2109305486953</v>
      </c>
      <c r="V69" s="232">
        <v>98.316268246038035</v>
      </c>
      <c r="W69" s="232">
        <v>117.5452177388531</v>
      </c>
      <c r="DA69" s="71" t="s">
        <v>405</v>
      </c>
    </row>
    <row r="70" spans="1:105" ht="12" hidden="1" customHeight="1" x14ac:dyDescent="0.25">
      <c r="A70" s="54"/>
      <c r="B70" s="267"/>
      <c r="C70" s="267"/>
      <c r="D70" s="267"/>
      <c r="E70" s="267"/>
      <c r="F70" s="267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267"/>
      <c r="S70" s="267"/>
      <c r="T70" s="267"/>
      <c r="U70" s="267"/>
      <c r="V70" s="267"/>
      <c r="W70" s="267"/>
      <c r="DA70" s="173"/>
    </row>
    <row r="71" spans="1:105" ht="12" customHeight="1" x14ac:dyDescent="0.25">
      <c r="A71" s="57" t="s">
        <v>228</v>
      </c>
      <c r="B71" s="263">
        <v>0</v>
      </c>
      <c r="C71" s="263">
        <v>0</v>
      </c>
      <c r="D71" s="263">
        <v>0</v>
      </c>
      <c r="E71" s="263">
        <v>0</v>
      </c>
      <c r="F71" s="263">
        <v>0</v>
      </c>
      <c r="G71" s="263">
        <v>0</v>
      </c>
      <c r="H71" s="263">
        <v>0</v>
      </c>
      <c r="I71" s="263">
        <v>0</v>
      </c>
      <c r="J71" s="263">
        <v>0</v>
      </c>
      <c r="K71" s="263">
        <v>0</v>
      </c>
      <c r="L71" s="263">
        <v>0</v>
      </c>
      <c r="M71" s="263">
        <v>0</v>
      </c>
      <c r="N71" s="263">
        <v>0</v>
      </c>
      <c r="O71" s="263">
        <v>0</v>
      </c>
      <c r="P71" s="263">
        <v>0</v>
      </c>
      <c r="Q71" s="263">
        <v>0</v>
      </c>
      <c r="R71" s="263">
        <v>0</v>
      </c>
      <c r="S71" s="263">
        <v>0</v>
      </c>
      <c r="T71" s="263">
        <v>0</v>
      </c>
      <c r="U71" s="263">
        <v>0</v>
      </c>
      <c r="V71" s="263">
        <v>0</v>
      </c>
      <c r="W71" s="263">
        <v>0</v>
      </c>
      <c r="DA71" s="70" t="s">
        <v>406</v>
      </c>
    </row>
    <row r="72" spans="1:105" ht="12" customHeight="1" x14ac:dyDescent="0.25">
      <c r="A72" s="57" t="s">
        <v>181</v>
      </c>
      <c r="B72" s="263">
        <v>131.86060822019559</v>
      </c>
      <c r="C72" s="263">
        <v>97.6544564054212</v>
      </c>
      <c r="D72" s="263">
        <v>54.109373268374213</v>
      </c>
      <c r="E72" s="263">
        <v>66.474669742613997</v>
      </c>
      <c r="F72" s="263">
        <v>86.833208676177776</v>
      </c>
      <c r="G72" s="263">
        <v>130.43995606002659</v>
      </c>
      <c r="H72" s="263">
        <v>151.7051936895333</v>
      </c>
      <c r="I72" s="263">
        <v>110.9382696176211</v>
      </c>
      <c r="J72" s="263">
        <v>106.98240175108479</v>
      </c>
      <c r="K72" s="263">
        <v>70.420334976409393</v>
      </c>
      <c r="L72" s="263">
        <v>116.19154068323751</v>
      </c>
      <c r="M72" s="263">
        <v>177.08387700978699</v>
      </c>
      <c r="N72" s="263">
        <v>131.33747531339111</v>
      </c>
      <c r="O72" s="263">
        <v>106.5243945679688</v>
      </c>
      <c r="P72" s="263">
        <v>123.74410401609521</v>
      </c>
      <c r="Q72" s="263">
        <v>91.040516536516677</v>
      </c>
      <c r="R72" s="263">
        <v>78.957836046991318</v>
      </c>
      <c r="S72" s="263">
        <v>88.144987943950738</v>
      </c>
      <c r="T72" s="263">
        <v>98.10174880653075</v>
      </c>
      <c r="U72" s="263">
        <v>67.568458527846261</v>
      </c>
      <c r="V72" s="263">
        <v>48.369072262337568</v>
      </c>
      <c r="W72" s="263">
        <v>51.255253863850733</v>
      </c>
      <c r="DA72" s="70" t="s">
        <v>407</v>
      </c>
    </row>
    <row r="73" spans="1:105" ht="12" customHeight="1" x14ac:dyDescent="0.25">
      <c r="A73" s="60" t="s">
        <v>183</v>
      </c>
      <c r="B73" s="264">
        <v>131.86060822019559</v>
      </c>
      <c r="C73" s="264">
        <v>97.6544564054212</v>
      </c>
      <c r="D73" s="264">
        <v>54.109373268374213</v>
      </c>
      <c r="E73" s="264">
        <v>66.474669742613997</v>
      </c>
      <c r="F73" s="264">
        <v>86.833208676177776</v>
      </c>
      <c r="G73" s="264">
        <v>130.43995606002659</v>
      </c>
      <c r="H73" s="264">
        <v>151.7051936895333</v>
      </c>
      <c r="I73" s="264">
        <v>110.9382696176211</v>
      </c>
      <c r="J73" s="264">
        <v>106.98240175108479</v>
      </c>
      <c r="K73" s="264">
        <v>70.420334976409393</v>
      </c>
      <c r="L73" s="264">
        <v>116.19154068323751</v>
      </c>
      <c r="M73" s="264">
        <v>177.08387700978699</v>
      </c>
      <c r="N73" s="264">
        <v>131.33747531339111</v>
      </c>
      <c r="O73" s="264">
        <v>106.5243945679688</v>
      </c>
      <c r="P73" s="264">
        <v>123.74410401609521</v>
      </c>
      <c r="Q73" s="264">
        <v>91.040516536516677</v>
      </c>
      <c r="R73" s="264">
        <v>78.957836046991318</v>
      </c>
      <c r="S73" s="264">
        <v>88.144987943950738</v>
      </c>
      <c r="T73" s="264">
        <v>98.10174880653075</v>
      </c>
      <c r="U73" s="264">
        <v>67.568458527846261</v>
      </c>
      <c r="V73" s="264">
        <v>48.369072262337568</v>
      </c>
      <c r="W73" s="264">
        <v>51.255253863850733</v>
      </c>
      <c r="DA73" s="72" t="s">
        <v>408</v>
      </c>
    </row>
    <row r="74" spans="1:105" ht="12" customHeight="1" x14ac:dyDescent="0.25">
      <c r="A74" s="59" t="s">
        <v>33</v>
      </c>
      <c r="B74" s="232">
        <v>0</v>
      </c>
      <c r="C74" s="232">
        <v>0</v>
      </c>
      <c r="D74" s="232">
        <v>0</v>
      </c>
      <c r="E74" s="232">
        <v>0</v>
      </c>
      <c r="F74" s="232">
        <v>0</v>
      </c>
      <c r="G74" s="232">
        <v>0</v>
      </c>
      <c r="H74" s="232">
        <v>0</v>
      </c>
      <c r="I74" s="232">
        <v>0</v>
      </c>
      <c r="J74" s="232">
        <v>0.32356004370332109</v>
      </c>
      <c r="K74" s="232">
        <v>0</v>
      </c>
      <c r="L74" s="232">
        <v>0</v>
      </c>
      <c r="M74" s="232">
        <v>0</v>
      </c>
      <c r="N74" s="232">
        <v>0</v>
      </c>
      <c r="O74" s="232">
        <v>0</v>
      </c>
      <c r="P74" s="232">
        <v>0</v>
      </c>
      <c r="Q74" s="232">
        <v>0</v>
      </c>
      <c r="R74" s="232">
        <v>0</v>
      </c>
      <c r="S74" s="232">
        <v>0</v>
      </c>
      <c r="T74" s="232">
        <v>1.0394813160334139E-2</v>
      </c>
      <c r="U74" s="232">
        <v>9.9975391154393401E-3</v>
      </c>
      <c r="V74" s="232">
        <v>1.501937654607967E-2</v>
      </c>
      <c r="W74" s="232">
        <v>1.1965224143898161E-2</v>
      </c>
      <c r="DA74" s="71" t="s">
        <v>409</v>
      </c>
    </row>
    <row r="75" spans="1:105" ht="12" customHeight="1" x14ac:dyDescent="0.25">
      <c r="A75" s="59" t="s">
        <v>160</v>
      </c>
      <c r="B75" s="232">
        <v>3.928842320537588</v>
      </c>
      <c r="C75" s="232">
        <v>6.6781969233870226</v>
      </c>
      <c r="D75" s="232">
        <v>0.43603319399358559</v>
      </c>
      <c r="E75" s="232">
        <v>0.69639112151103666</v>
      </c>
      <c r="F75" s="232">
        <v>0.38680989917941472</v>
      </c>
      <c r="G75" s="232">
        <v>1.2930210268386559</v>
      </c>
      <c r="H75" s="232">
        <v>1.4038550137263439</v>
      </c>
      <c r="I75" s="232">
        <v>0.61894851764618553</v>
      </c>
      <c r="J75" s="232">
        <v>0.33731234361857909</v>
      </c>
      <c r="K75" s="232">
        <v>0.32168159363480758</v>
      </c>
      <c r="L75" s="232">
        <v>0.51215355905605986</v>
      </c>
      <c r="M75" s="232">
        <v>1.2811859791577189</v>
      </c>
      <c r="N75" s="232">
        <v>0.5490107770542928</v>
      </c>
      <c r="O75" s="232">
        <v>0.79837908266952928</v>
      </c>
      <c r="P75" s="232">
        <v>1.731804785578609</v>
      </c>
      <c r="Q75" s="232">
        <v>0.32142180196212622</v>
      </c>
      <c r="R75" s="232">
        <v>0.31908632534421288</v>
      </c>
      <c r="S75" s="232">
        <v>0.235434529361775</v>
      </c>
      <c r="T75" s="232">
        <v>6.7688907424038491E-2</v>
      </c>
      <c r="U75" s="232">
        <v>6.9197429225188012E-2</v>
      </c>
      <c r="V75" s="232">
        <v>0.10199361399787291</v>
      </c>
      <c r="W75" s="232">
        <v>0.15890109262187291</v>
      </c>
      <c r="DA75" s="71" t="s">
        <v>410</v>
      </c>
    </row>
    <row r="76" spans="1:105" ht="12" customHeight="1" x14ac:dyDescent="0.25">
      <c r="A76" s="59" t="s">
        <v>70</v>
      </c>
      <c r="B76" s="232">
        <v>37.541225883741511</v>
      </c>
      <c r="C76" s="232">
        <v>23.036219075198389</v>
      </c>
      <c r="D76" s="232">
        <v>14.27755574089397</v>
      </c>
      <c r="E76" s="232">
        <v>15.566956931435181</v>
      </c>
      <c r="F76" s="232">
        <v>23.481436715594779</v>
      </c>
      <c r="G76" s="232">
        <v>47.487784519869329</v>
      </c>
      <c r="H76" s="232">
        <v>62.674010638639722</v>
      </c>
      <c r="I76" s="232">
        <v>5.2090518997971493</v>
      </c>
      <c r="J76" s="232">
        <v>3.257752859143495</v>
      </c>
      <c r="K76" s="232">
        <v>9.2553004885629981</v>
      </c>
      <c r="L76" s="232">
        <v>0</v>
      </c>
      <c r="M76" s="232">
        <v>0</v>
      </c>
      <c r="N76" s="232">
        <v>0</v>
      </c>
      <c r="O76" s="232">
        <v>0.69486488015249059</v>
      </c>
      <c r="P76" s="232">
        <v>0</v>
      </c>
      <c r="Q76" s="232">
        <v>0</v>
      </c>
      <c r="R76" s="232">
        <v>0</v>
      </c>
      <c r="S76" s="232">
        <v>0</v>
      </c>
      <c r="T76" s="232">
        <v>0</v>
      </c>
      <c r="U76" s="232">
        <v>0</v>
      </c>
      <c r="V76" s="232">
        <v>0</v>
      </c>
      <c r="W76" s="232">
        <v>0</v>
      </c>
      <c r="DA76" s="71" t="s">
        <v>411</v>
      </c>
    </row>
    <row r="77" spans="1:105" ht="12" customHeight="1" x14ac:dyDescent="0.25">
      <c r="A77" s="59" t="s">
        <v>162</v>
      </c>
      <c r="B77" s="232">
        <v>90.390540015916514</v>
      </c>
      <c r="C77" s="232">
        <v>67.940040406835791</v>
      </c>
      <c r="D77" s="232">
        <v>39.395784333486652</v>
      </c>
      <c r="E77" s="232">
        <v>50.211321689667777</v>
      </c>
      <c r="F77" s="232">
        <v>62.96496206140359</v>
      </c>
      <c r="G77" s="232">
        <v>81.65915051331865</v>
      </c>
      <c r="H77" s="232">
        <v>87.627328037167246</v>
      </c>
      <c r="I77" s="232">
        <v>105.1102692001778</v>
      </c>
      <c r="J77" s="232">
        <v>103.0637765046194</v>
      </c>
      <c r="K77" s="232">
        <v>60.843352894211577</v>
      </c>
      <c r="L77" s="232">
        <v>115.6793871241814</v>
      </c>
      <c r="M77" s="232">
        <v>175.80269103062929</v>
      </c>
      <c r="N77" s="232">
        <v>130.78846453633679</v>
      </c>
      <c r="O77" s="232">
        <v>105.03115060514681</v>
      </c>
      <c r="P77" s="232">
        <v>122.0122992305166</v>
      </c>
      <c r="Q77" s="232">
        <v>90.719094734554545</v>
      </c>
      <c r="R77" s="232">
        <v>78.638749721647102</v>
      </c>
      <c r="S77" s="232">
        <v>87.90955341458897</v>
      </c>
      <c r="T77" s="232">
        <v>98.023665085946377</v>
      </c>
      <c r="U77" s="232">
        <v>67.48926355950563</v>
      </c>
      <c r="V77" s="232">
        <v>48.25205927179362</v>
      </c>
      <c r="W77" s="232">
        <v>51.084387547084972</v>
      </c>
      <c r="DA77" s="71" t="s">
        <v>412</v>
      </c>
    </row>
    <row r="78" spans="1:105" ht="12" customHeight="1" x14ac:dyDescent="0.25">
      <c r="A78" s="60" t="s">
        <v>189</v>
      </c>
      <c r="B78" s="264">
        <v>0</v>
      </c>
      <c r="C78" s="264">
        <v>0</v>
      </c>
      <c r="D78" s="264">
        <v>0</v>
      </c>
      <c r="E78" s="264">
        <v>0</v>
      </c>
      <c r="F78" s="264">
        <v>0</v>
      </c>
      <c r="G78" s="264">
        <v>0</v>
      </c>
      <c r="H78" s="264">
        <v>0</v>
      </c>
      <c r="I78" s="264">
        <v>0</v>
      </c>
      <c r="J78" s="264">
        <v>0</v>
      </c>
      <c r="K78" s="264">
        <v>0</v>
      </c>
      <c r="L78" s="264">
        <v>0</v>
      </c>
      <c r="M78" s="264">
        <v>0</v>
      </c>
      <c r="N78" s="264">
        <v>0</v>
      </c>
      <c r="O78" s="264">
        <v>0</v>
      </c>
      <c r="P78" s="264">
        <v>0</v>
      </c>
      <c r="Q78" s="264">
        <v>0</v>
      </c>
      <c r="R78" s="264">
        <v>0</v>
      </c>
      <c r="S78" s="264">
        <v>0</v>
      </c>
      <c r="T78" s="264">
        <v>0</v>
      </c>
      <c r="U78" s="264">
        <v>0</v>
      </c>
      <c r="V78" s="264">
        <v>0</v>
      </c>
      <c r="W78" s="264">
        <v>0</v>
      </c>
      <c r="DA78" s="72" t="s">
        <v>413</v>
      </c>
    </row>
    <row r="79" spans="1:105" ht="12" customHeight="1" x14ac:dyDescent="0.25">
      <c r="A79" s="57" t="s">
        <v>191</v>
      </c>
      <c r="B79" s="263">
        <f t="shared" ref="B79:W79" si="3">B80+B84+B95</f>
        <v>94.491936184577483</v>
      </c>
      <c r="C79" s="263">
        <f t="shared" si="3"/>
        <v>71.39118526228178</v>
      </c>
      <c r="D79" s="263">
        <f t="shared" si="3"/>
        <v>46.687284187907061</v>
      </c>
      <c r="E79" s="263">
        <f t="shared" si="3"/>
        <v>64.475702551648396</v>
      </c>
      <c r="F79" s="263">
        <f t="shared" si="3"/>
        <v>82.928556945306866</v>
      </c>
      <c r="G79" s="263">
        <f t="shared" si="3"/>
        <v>123.36184833560492</v>
      </c>
      <c r="H79" s="263">
        <f t="shared" si="3"/>
        <v>137.50374383804183</v>
      </c>
      <c r="I79" s="263">
        <f t="shared" si="3"/>
        <v>130.74207698539922</v>
      </c>
      <c r="J79" s="263">
        <f t="shared" si="3"/>
        <v>126.89041867759019</v>
      </c>
      <c r="K79" s="263">
        <f t="shared" si="3"/>
        <v>72.010115463999014</v>
      </c>
      <c r="L79" s="263">
        <f t="shared" si="3"/>
        <v>126.36013631206279</v>
      </c>
      <c r="M79" s="263">
        <f t="shared" si="3"/>
        <v>186.80352789033608</v>
      </c>
      <c r="N79" s="263">
        <f t="shared" si="3"/>
        <v>154.29842273480719</v>
      </c>
      <c r="O79" s="263">
        <f t="shared" si="3"/>
        <v>111.53123786820373</v>
      </c>
      <c r="P79" s="263">
        <f t="shared" si="3"/>
        <v>120.83141592018592</v>
      </c>
      <c r="Q79" s="263">
        <f t="shared" si="3"/>
        <v>90.189899471697998</v>
      </c>
      <c r="R79" s="263">
        <f t="shared" si="3"/>
        <v>85.302591804732003</v>
      </c>
      <c r="S79" s="263">
        <f t="shared" si="3"/>
        <v>86.786189145230793</v>
      </c>
      <c r="T79" s="263">
        <f t="shared" si="3"/>
        <v>118.92978395335489</v>
      </c>
      <c r="U79" s="263">
        <f t="shared" si="3"/>
        <v>87.645506751577372</v>
      </c>
      <c r="V79" s="263">
        <f t="shared" si="3"/>
        <v>61.554460394448512</v>
      </c>
      <c r="W79" s="263">
        <f t="shared" si="3"/>
        <v>71.619258160539061</v>
      </c>
      <c r="DA79" s="70"/>
    </row>
    <row r="80" spans="1:105" ht="12" customHeight="1" x14ac:dyDescent="0.25">
      <c r="A80" s="60" t="s">
        <v>192</v>
      </c>
      <c r="B80" s="264">
        <v>44.098437230983642</v>
      </c>
      <c r="C80" s="264">
        <v>33.216648172053958</v>
      </c>
      <c r="D80" s="264">
        <v>17.838069126092879</v>
      </c>
      <c r="E80" s="264">
        <v>22.330498800563969</v>
      </c>
      <c r="F80" s="264">
        <v>28.35716405640402</v>
      </c>
      <c r="G80" s="264">
        <v>39.724782782015559</v>
      </c>
      <c r="H80" s="264">
        <v>44.461829566442901</v>
      </c>
      <c r="I80" s="264">
        <v>41.79599301588717</v>
      </c>
      <c r="J80" s="264">
        <v>40.692309064158522</v>
      </c>
      <c r="K80" s="264">
        <v>25.1698832965936</v>
      </c>
      <c r="L80" s="264">
        <v>44.968022206588223</v>
      </c>
      <c r="M80" s="264">
        <v>68.534349979177492</v>
      </c>
      <c r="N80" s="264">
        <v>50.829746053120687</v>
      </c>
      <c r="O80" s="264">
        <v>41.084345158019183</v>
      </c>
      <c r="P80" s="264">
        <v>47.890987455792512</v>
      </c>
      <c r="Q80" s="264">
        <v>35.234165458518262</v>
      </c>
      <c r="R80" s="264">
        <v>30.557970949235269</v>
      </c>
      <c r="S80" s="264">
        <v>34.113548645240208</v>
      </c>
      <c r="T80" s="264">
        <v>37.966977569079077</v>
      </c>
      <c r="U80" s="264">
        <v>26.15009600250071</v>
      </c>
      <c r="V80" s="264">
        <v>18.71962023065468</v>
      </c>
      <c r="W80" s="264">
        <v>19.836619605875232</v>
      </c>
      <c r="DA80" s="72" t="s">
        <v>414</v>
      </c>
    </row>
    <row r="81" spans="1:105" ht="12" customHeight="1" x14ac:dyDescent="0.25">
      <c r="A81" s="59" t="s">
        <v>33</v>
      </c>
      <c r="B81" s="232">
        <v>0</v>
      </c>
      <c r="C81" s="232">
        <v>0</v>
      </c>
      <c r="D81" s="232">
        <v>0</v>
      </c>
      <c r="E81" s="232">
        <v>0</v>
      </c>
      <c r="F81" s="232">
        <v>0</v>
      </c>
      <c r="G81" s="232">
        <v>0</v>
      </c>
      <c r="H81" s="232">
        <v>0</v>
      </c>
      <c r="I81" s="232">
        <v>0</v>
      </c>
      <c r="J81" s="232">
        <v>0.12693612791020131</v>
      </c>
      <c r="K81" s="232">
        <v>0</v>
      </c>
      <c r="L81" s="232">
        <v>0</v>
      </c>
      <c r="M81" s="232">
        <v>0</v>
      </c>
      <c r="N81" s="232">
        <v>0</v>
      </c>
      <c r="O81" s="232">
        <v>0</v>
      </c>
      <c r="P81" s="232">
        <v>0</v>
      </c>
      <c r="Q81" s="232">
        <v>0</v>
      </c>
      <c r="R81" s="232">
        <v>0</v>
      </c>
      <c r="S81" s="232">
        <v>0</v>
      </c>
      <c r="T81" s="232">
        <v>4.0229623110133719E-3</v>
      </c>
      <c r="U81" s="232">
        <v>3.8692107730969138E-3</v>
      </c>
      <c r="V81" s="232">
        <v>5.8127438028770188E-3</v>
      </c>
      <c r="W81" s="232">
        <v>4.6307369869245663E-3</v>
      </c>
      <c r="DA81" s="71" t="s">
        <v>415</v>
      </c>
    </row>
    <row r="82" spans="1:105" ht="12" customHeight="1" x14ac:dyDescent="0.25">
      <c r="A82" s="59" t="s">
        <v>160</v>
      </c>
      <c r="B82" s="232">
        <v>1.8369056515300799</v>
      </c>
      <c r="C82" s="232">
        <v>2.9728297741226939</v>
      </c>
      <c r="D82" s="232">
        <v>0.19527078447682081</v>
      </c>
      <c r="E82" s="232">
        <v>0.30546964781750741</v>
      </c>
      <c r="F82" s="232">
        <v>0.1731416727616788</v>
      </c>
      <c r="G82" s="232">
        <v>0.61921199252605985</v>
      </c>
      <c r="H82" s="232">
        <v>0.70107978145833039</v>
      </c>
      <c r="I82" s="232">
        <v>0.24467756859580511</v>
      </c>
      <c r="J82" s="232">
        <v>0.13233130489535239</v>
      </c>
      <c r="K82" s="232">
        <v>0.1323744560637693</v>
      </c>
      <c r="L82" s="232">
        <v>0.1982117844499727</v>
      </c>
      <c r="M82" s="232">
        <v>0.49583987976024241</v>
      </c>
      <c r="N82" s="232">
        <v>0.21247612923507209</v>
      </c>
      <c r="O82" s="232">
        <v>0.3099407310615111</v>
      </c>
      <c r="P82" s="232">
        <v>0.6702367108435241</v>
      </c>
      <c r="Q82" s="232">
        <v>0.12439548217815891</v>
      </c>
      <c r="R82" s="232">
        <v>0.1234916146177519</v>
      </c>
      <c r="S82" s="232">
        <v>9.1117004579536462E-2</v>
      </c>
      <c r="T82" s="232">
        <v>2.619671169075892E-2</v>
      </c>
      <c r="U82" s="232">
        <v>2.67805342431954E-2</v>
      </c>
      <c r="V82" s="232">
        <v>3.9473192903863502E-2</v>
      </c>
      <c r="W82" s="232">
        <v>6.1497315722420447E-2</v>
      </c>
      <c r="DA82" s="71" t="s">
        <v>416</v>
      </c>
    </row>
    <row r="83" spans="1:105" ht="12" customHeight="1" x14ac:dyDescent="0.25">
      <c r="A83" s="59" t="s">
        <v>162</v>
      </c>
      <c r="B83" s="232">
        <v>42.26153157945356</v>
      </c>
      <c r="C83" s="232">
        <v>30.24381839793126</v>
      </c>
      <c r="D83" s="232">
        <v>17.64279834161605</v>
      </c>
      <c r="E83" s="232">
        <v>22.025029152746459</v>
      </c>
      <c r="F83" s="232">
        <v>28.18402238364234</v>
      </c>
      <c r="G83" s="232">
        <v>39.105570789489498</v>
      </c>
      <c r="H83" s="232">
        <v>43.760749784984569</v>
      </c>
      <c r="I83" s="232">
        <v>41.551315447291373</v>
      </c>
      <c r="J83" s="232">
        <v>40.433041631352971</v>
      </c>
      <c r="K83" s="232">
        <v>25.037508840529831</v>
      </c>
      <c r="L83" s="232">
        <v>44.769810422138249</v>
      </c>
      <c r="M83" s="232">
        <v>68.038510099417252</v>
      </c>
      <c r="N83" s="232">
        <v>50.617269923885623</v>
      </c>
      <c r="O83" s="232">
        <v>40.774404426957673</v>
      </c>
      <c r="P83" s="232">
        <v>47.22075074494898</v>
      </c>
      <c r="Q83" s="232">
        <v>35.109769976340097</v>
      </c>
      <c r="R83" s="232">
        <v>30.434479334617521</v>
      </c>
      <c r="S83" s="232">
        <v>34.022431640660677</v>
      </c>
      <c r="T83" s="232">
        <v>37.936757895077307</v>
      </c>
      <c r="U83" s="232">
        <v>26.11944625748442</v>
      </c>
      <c r="V83" s="232">
        <v>18.67433429394794</v>
      </c>
      <c r="W83" s="232">
        <v>19.770491553165879</v>
      </c>
      <c r="DA83" s="71" t="s">
        <v>417</v>
      </c>
    </row>
    <row r="84" spans="1:105" ht="12" customHeight="1" x14ac:dyDescent="0.25">
      <c r="A84" s="60" t="s">
        <v>197</v>
      </c>
      <c r="B84" s="264">
        <v>50.393498953593841</v>
      </c>
      <c r="C84" s="264">
        <v>38.174537090227822</v>
      </c>
      <c r="D84" s="264">
        <v>28.849215061814181</v>
      </c>
      <c r="E84" s="264">
        <v>42.145203751084424</v>
      </c>
      <c r="F84" s="264">
        <v>54.571392888902842</v>
      </c>
      <c r="G84" s="264">
        <v>83.637065553589366</v>
      </c>
      <c r="H84" s="264">
        <v>93.041914271598912</v>
      </c>
      <c r="I84" s="264">
        <v>88.946083969512046</v>
      </c>
      <c r="J84" s="264">
        <v>86.198109613431669</v>
      </c>
      <c r="K84" s="264">
        <v>46.840232167405418</v>
      </c>
      <c r="L84" s="264">
        <v>81.392114105474576</v>
      </c>
      <c r="M84" s="264">
        <v>118.26917791115859</v>
      </c>
      <c r="N84" s="264">
        <v>103.4686766816865</v>
      </c>
      <c r="O84" s="264">
        <v>70.446892710184542</v>
      </c>
      <c r="P84" s="264">
        <v>72.940428464393406</v>
      </c>
      <c r="Q84" s="264">
        <v>54.955734013179729</v>
      </c>
      <c r="R84" s="264">
        <v>54.744620855496727</v>
      </c>
      <c r="S84" s="264">
        <v>52.672640499990578</v>
      </c>
      <c r="T84" s="264">
        <v>80.962806384275808</v>
      </c>
      <c r="U84" s="264">
        <v>61.495410749076662</v>
      </c>
      <c r="V84" s="264">
        <v>42.834840163793828</v>
      </c>
      <c r="W84" s="264">
        <v>51.782638554663833</v>
      </c>
      <c r="DA84" s="72" t="s">
        <v>418</v>
      </c>
    </row>
    <row r="85" spans="1:105" ht="12" customHeight="1" x14ac:dyDescent="0.25">
      <c r="A85" s="64" t="s">
        <v>30</v>
      </c>
      <c r="B85" s="231">
        <v>4.8209337165808983E-2</v>
      </c>
      <c r="C85" s="231">
        <v>0</v>
      </c>
      <c r="D85" s="231">
        <v>3.145017210153634E-2</v>
      </c>
      <c r="E85" s="231">
        <v>0</v>
      </c>
      <c r="F85" s="231">
        <v>5.244406759142624</v>
      </c>
      <c r="G85" s="231">
        <v>12.5158929951546</v>
      </c>
      <c r="H85" s="231">
        <v>11.21379141979174</v>
      </c>
      <c r="I85" s="231">
        <v>8.834139529179696</v>
      </c>
      <c r="J85" s="231">
        <v>6.5723640161787333</v>
      </c>
      <c r="K85" s="231">
        <v>4.4809674614610291</v>
      </c>
      <c r="L85" s="231">
        <v>12.890525920100121</v>
      </c>
      <c r="M85" s="231">
        <v>33.788137564921961</v>
      </c>
      <c r="N85" s="231">
        <v>22.18323707063394</v>
      </c>
      <c r="O85" s="231">
        <v>16.736912986018488</v>
      </c>
      <c r="P85" s="231">
        <v>17.436906898262102</v>
      </c>
      <c r="Q85" s="231">
        <v>15.091823578317429</v>
      </c>
      <c r="R85" s="231">
        <v>16.46015261805012</v>
      </c>
      <c r="S85" s="231">
        <v>15.59788010687951</v>
      </c>
      <c r="T85" s="231">
        <v>26.164174562184868</v>
      </c>
      <c r="U85" s="231">
        <v>20.9019555175751</v>
      </c>
      <c r="V85" s="231">
        <v>14.10421516504873</v>
      </c>
      <c r="W85" s="231">
        <v>18.178374454677581</v>
      </c>
      <c r="DA85" s="73" t="s">
        <v>419</v>
      </c>
    </row>
    <row r="86" spans="1:105" ht="12" customHeight="1" x14ac:dyDescent="0.25">
      <c r="A86" s="64" t="s">
        <v>32</v>
      </c>
      <c r="B86" s="231">
        <v>0</v>
      </c>
      <c r="C86" s="231">
        <v>0</v>
      </c>
      <c r="D86" s="231">
        <v>0</v>
      </c>
      <c r="E86" s="231">
        <v>0</v>
      </c>
      <c r="F86" s="231">
        <v>0</v>
      </c>
      <c r="G86" s="231">
        <v>0</v>
      </c>
      <c r="H86" s="231">
        <v>0</v>
      </c>
      <c r="I86" s="231">
        <v>0</v>
      </c>
      <c r="J86" s="231">
        <v>0</v>
      </c>
      <c r="K86" s="231">
        <v>0</v>
      </c>
      <c r="L86" s="231">
        <v>0</v>
      </c>
      <c r="M86" s="231">
        <v>0</v>
      </c>
      <c r="N86" s="231">
        <v>0</v>
      </c>
      <c r="O86" s="231">
        <v>0</v>
      </c>
      <c r="P86" s="231">
        <v>0</v>
      </c>
      <c r="Q86" s="231">
        <v>0</v>
      </c>
      <c r="R86" s="231">
        <v>0</v>
      </c>
      <c r="S86" s="231">
        <v>0</v>
      </c>
      <c r="T86" s="231">
        <v>0</v>
      </c>
      <c r="U86" s="231">
        <v>0</v>
      </c>
      <c r="V86" s="231">
        <v>0</v>
      </c>
      <c r="W86" s="231">
        <v>0</v>
      </c>
      <c r="DA86" s="73" t="s">
        <v>420</v>
      </c>
    </row>
    <row r="87" spans="1:105" ht="12" customHeight="1" x14ac:dyDescent="0.25">
      <c r="A87" s="64" t="s">
        <v>33</v>
      </c>
      <c r="B87" s="231">
        <v>0</v>
      </c>
      <c r="C87" s="231">
        <v>0</v>
      </c>
      <c r="D87" s="231">
        <v>0</v>
      </c>
      <c r="E87" s="231">
        <v>0</v>
      </c>
      <c r="F87" s="231">
        <v>0</v>
      </c>
      <c r="G87" s="231">
        <v>0</v>
      </c>
      <c r="H87" s="231">
        <v>0</v>
      </c>
      <c r="I87" s="231">
        <v>0</v>
      </c>
      <c r="J87" s="231">
        <v>2.1565225889351031E-2</v>
      </c>
      <c r="K87" s="231">
        <v>0</v>
      </c>
      <c r="L87" s="231">
        <v>0</v>
      </c>
      <c r="M87" s="231">
        <v>0</v>
      </c>
      <c r="N87" s="231">
        <v>0</v>
      </c>
      <c r="O87" s="231">
        <v>0</v>
      </c>
      <c r="P87" s="231">
        <v>0</v>
      </c>
      <c r="Q87" s="231">
        <v>0</v>
      </c>
      <c r="R87" s="231">
        <v>0</v>
      </c>
      <c r="S87" s="231">
        <v>0</v>
      </c>
      <c r="T87" s="231">
        <v>4.2005974858074142E-4</v>
      </c>
      <c r="U87" s="231">
        <v>4.1374998014077782E-4</v>
      </c>
      <c r="V87" s="231">
        <v>5.8869628176204153E-4</v>
      </c>
      <c r="W87" s="231">
        <v>3.8223444491428539E-4</v>
      </c>
      <c r="DA87" s="73" t="s">
        <v>421</v>
      </c>
    </row>
    <row r="88" spans="1:105" ht="12" customHeight="1" x14ac:dyDescent="0.25">
      <c r="A88" s="64" t="s">
        <v>160</v>
      </c>
      <c r="B88" s="231">
        <v>0.30206993441694358</v>
      </c>
      <c r="C88" s="231">
        <v>0.54452059082319282</v>
      </c>
      <c r="D88" s="231">
        <v>3.667429129572302E-2</v>
      </c>
      <c r="E88" s="231">
        <v>5.5471001539417322E-2</v>
      </c>
      <c r="F88" s="231">
        <v>2.655861973931915E-2</v>
      </c>
      <c r="G88" s="231">
        <v>7.0784956270283542E-2</v>
      </c>
      <c r="H88" s="231">
        <v>8.231392407668954E-2</v>
      </c>
      <c r="I88" s="231">
        <v>3.6029885760631687E-2</v>
      </c>
      <c r="J88" s="231">
        <v>2.2481814510047882E-2</v>
      </c>
      <c r="K88" s="231">
        <v>2.9534664554014909E-2</v>
      </c>
      <c r="L88" s="231">
        <v>4.0252458813222612E-2</v>
      </c>
      <c r="M88" s="231">
        <v>8.1482399447950785E-2</v>
      </c>
      <c r="N88" s="231">
        <v>3.4367331748747502E-2</v>
      </c>
      <c r="O88" s="231">
        <v>4.8734985863115671E-2</v>
      </c>
      <c r="P88" s="231">
        <v>0.1203774295290483</v>
      </c>
      <c r="Q88" s="231">
        <v>2.1062349258901821E-2</v>
      </c>
      <c r="R88" s="231">
        <v>2.0119341527614281E-2</v>
      </c>
      <c r="S88" s="231">
        <v>1.2833658785406999E-2</v>
      </c>
      <c r="T88" s="231">
        <v>2.7353435791175589E-3</v>
      </c>
      <c r="U88" s="231">
        <v>2.8637482321524528E-3</v>
      </c>
      <c r="V88" s="231">
        <v>3.9977199546071072E-3</v>
      </c>
      <c r="W88" s="231">
        <v>5.0761665810973534E-3</v>
      </c>
      <c r="DA88" s="73" t="s">
        <v>422</v>
      </c>
    </row>
    <row r="89" spans="1:105" ht="12" customHeight="1" x14ac:dyDescent="0.25">
      <c r="A89" s="64" t="s">
        <v>70</v>
      </c>
      <c r="B89" s="231">
        <v>2.8863656811459371</v>
      </c>
      <c r="C89" s="231">
        <v>1.87830574106486</v>
      </c>
      <c r="D89" s="231">
        <v>1.2008701297180839</v>
      </c>
      <c r="E89" s="231">
        <v>1.2399852112330509</v>
      </c>
      <c r="F89" s="231">
        <v>1.612250746388235</v>
      </c>
      <c r="G89" s="231">
        <v>2.5996644144527412</v>
      </c>
      <c r="H89" s="231">
        <v>3.6748408509771262</v>
      </c>
      <c r="I89" s="231">
        <v>0.30322642274777822</v>
      </c>
      <c r="J89" s="231">
        <v>0.21712871433385689</v>
      </c>
      <c r="K89" s="231">
        <v>0.84976013761808356</v>
      </c>
      <c r="L89" s="231">
        <v>0</v>
      </c>
      <c r="M89" s="231">
        <v>0</v>
      </c>
      <c r="N89" s="231">
        <v>0</v>
      </c>
      <c r="O89" s="231">
        <v>4.2416229139891563E-2</v>
      </c>
      <c r="P89" s="231">
        <v>0</v>
      </c>
      <c r="Q89" s="231">
        <v>0</v>
      </c>
      <c r="R89" s="231">
        <v>0</v>
      </c>
      <c r="S89" s="231">
        <v>0</v>
      </c>
      <c r="T89" s="231">
        <v>0</v>
      </c>
      <c r="U89" s="231">
        <v>0</v>
      </c>
      <c r="V89" s="231">
        <v>0</v>
      </c>
      <c r="W89" s="231">
        <v>0</v>
      </c>
      <c r="DA89" s="73" t="s">
        <v>423</v>
      </c>
    </row>
    <row r="90" spans="1:105" ht="12" customHeight="1" x14ac:dyDescent="0.25">
      <c r="A90" s="64" t="s">
        <v>34</v>
      </c>
      <c r="B90" s="231">
        <v>0.31810674221650792</v>
      </c>
      <c r="C90" s="231">
        <v>0</v>
      </c>
      <c r="D90" s="231">
        <v>0</v>
      </c>
      <c r="E90" s="231">
        <v>0</v>
      </c>
      <c r="F90" s="231">
        <v>0</v>
      </c>
      <c r="G90" s="231">
        <v>1.450429286311643</v>
      </c>
      <c r="H90" s="231">
        <v>1.6085531759257981</v>
      </c>
      <c r="I90" s="231">
        <v>2.8229782722245842</v>
      </c>
      <c r="J90" s="231">
        <v>0</v>
      </c>
      <c r="K90" s="231">
        <v>0.44311783954157441</v>
      </c>
      <c r="L90" s="231">
        <v>0.69816467915191494</v>
      </c>
      <c r="M90" s="231">
        <v>0.87469198298083228</v>
      </c>
      <c r="N90" s="231">
        <v>1.504146124119236</v>
      </c>
      <c r="O90" s="231">
        <v>0</v>
      </c>
      <c r="P90" s="231">
        <v>0</v>
      </c>
      <c r="Q90" s="231">
        <v>2.152994968686337</v>
      </c>
      <c r="R90" s="231">
        <v>2.132470419493437</v>
      </c>
      <c r="S90" s="231">
        <v>2.1677356609234129</v>
      </c>
      <c r="T90" s="231">
        <v>0.45859473173402782</v>
      </c>
      <c r="U90" s="231">
        <v>3.3155432162824518E-3</v>
      </c>
      <c r="V90" s="231">
        <v>3.4985904846367819E-3</v>
      </c>
      <c r="W90" s="231">
        <v>6.4299127805980396E-3</v>
      </c>
      <c r="DA90" s="73" t="s">
        <v>424</v>
      </c>
    </row>
    <row r="91" spans="1:105" ht="12" customHeight="1" x14ac:dyDescent="0.25">
      <c r="A91" s="64" t="s">
        <v>162</v>
      </c>
      <c r="B91" s="231">
        <v>6.949697205151244</v>
      </c>
      <c r="C91" s="231">
        <v>5.5396316351987682</v>
      </c>
      <c r="D91" s="231">
        <v>3.3135378002689988</v>
      </c>
      <c r="E91" s="231">
        <v>3.9995804321861899</v>
      </c>
      <c r="F91" s="231">
        <v>4.3232153257634884</v>
      </c>
      <c r="G91" s="231">
        <v>4.4703367371264111</v>
      </c>
      <c r="H91" s="231">
        <v>5.1379588038431052</v>
      </c>
      <c r="I91" s="231">
        <v>6.1186203433425224</v>
      </c>
      <c r="J91" s="231">
        <v>6.869184451494414</v>
      </c>
      <c r="K91" s="231">
        <v>5.586232018335938</v>
      </c>
      <c r="L91" s="231">
        <v>9.0917649275678727</v>
      </c>
      <c r="M91" s="231">
        <v>11.18090997530263</v>
      </c>
      <c r="N91" s="231">
        <v>8.1871809033451406</v>
      </c>
      <c r="O91" s="231">
        <v>6.4113548952376123</v>
      </c>
      <c r="P91" s="231">
        <v>8.4810522956208718</v>
      </c>
      <c r="Q91" s="231">
        <v>5.9447033340188238</v>
      </c>
      <c r="R91" s="231">
        <v>4.9584069804547486</v>
      </c>
      <c r="S91" s="231">
        <v>4.7919955308115458</v>
      </c>
      <c r="T91" s="231">
        <v>3.9611867453365419</v>
      </c>
      <c r="U91" s="231">
        <v>2.7930554844579931</v>
      </c>
      <c r="V91" s="231">
        <v>1.891277430425764</v>
      </c>
      <c r="W91" s="231">
        <v>1.631913642654486</v>
      </c>
      <c r="DA91" s="73" t="s">
        <v>425</v>
      </c>
    </row>
    <row r="92" spans="1:105" ht="12" customHeight="1" x14ac:dyDescent="0.25">
      <c r="A92" s="64" t="s">
        <v>36</v>
      </c>
      <c r="B92" s="231">
        <v>35.44400893355504</v>
      </c>
      <c r="C92" s="231">
        <v>25.930019089476179</v>
      </c>
      <c r="D92" s="231">
        <v>21.68857562818441</v>
      </c>
      <c r="E92" s="231">
        <v>35.890003308279177</v>
      </c>
      <c r="F92" s="231">
        <v>39.368408677183552</v>
      </c>
      <c r="G92" s="231">
        <v>58.329490008100358</v>
      </c>
      <c r="H92" s="231">
        <v>67.456795101464607</v>
      </c>
      <c r="I92" s="231">
        <v>67.545705420833755</v>
      </c>
      <c r="J92" s="231">
        <v>58.756060767070132</v>
      </c>
      <c r="K92" s="231">
        <v>33.5568727006779</v>
      </c>
      <c r="L92" s="231">
        <v>55.537813126240728</v>
      </c>
      <c r="M92" s="231">
        <v>67.408543260361469</v>
      </c>
      <c r="N92" s="231">
        <v>69.213057419187848</v>
      </c>
      <c r="O92" s="231">
        <v>46.448781168467328</v>
      </c>
      <c r="P92" s="231">
        <v>45.819610392734958</v>
      </c>
      <c r="Q92" s="231">
        <v>31.008941186559639</v>
      </c>
      <c r="R92" s="231">
        <v>30.51719366020194</v>
      </c>
      <c r="S92" s="231">
        <v>29.25283848484176</v>
      </c>
      <c r="T92" s="231">
        <v>49.047116763490642</v>
      </c>
      <c r="U92" s="231">
        <v>36.874698500521653</v>
      </c>
      <c r="V92" s="231">
        <v>26.50879838706588</v>
      </c>
      <c r="W92" s="231">
        <v>31.680113927265069</v>
      </c>
      <c r="DA92" s="73" t="s">
        <v>426</v>
      </c>
    </row>
    <row r="93" spans="1:105" ht="12" customHeight="1" x14ac:dyDescent="0.25">
      <c r="A93" s="64" t="s">
        <v>73</v>
      </c>
      <c r="B93" s="231">
        <v>4.4450411199423634</v>
      </c>
      <c r="C93" s="231">
        <v>4.2820600336648269</v>
      </c>
      <c r="D93" s="231">
        <v>2.578107040245436</v>
      </c>
      <c r="E93" s="231">
        <v>0.96016379784658801</v>
      </c>
      <c r="F93" s="231">
        <v>3.9965527606856139</v>
      </c>
      <c r="G93" s="231">
        <v>4.2004671561733531</v>
      </c>
      <c r="H93" s="231">
        <v>3.8676609955198349</v>
      </c>
      <c r="I93" s="231">
        <v>3.2853840954230682</v>
      </c>
      <c r="J93" s="231">
        <v>13.73932462395514</v>
      </c>
      <c r="K93" s="231">
        <v>1.893747345216886</v>
      </c>
      <c r="L93" s="231">
        <v>3.133592993600713</v>
      </c>
      <c r="M93" s="231">
        <v>4.9354127281438096</v>
      </c>
      <c r="N93" s="231">
        <v>2.3466878326516531</v>
      </c>
      <c r="O93" s="231">
        <v>0.75869244545809467</v>
      </c>
      <c r="P93" s="231">
        <v>1.0824814482464331</v>
      </c>
      <c r="Q93" s="231">
        <v>0.73620859633859437</v>
      </c>
      <c r="R93" s="231">
        <v>0.65627783576887089</v>
      </c>
      <c r="S93" s="231">
        <v>0.84935705774893844</v>
      </c>
      <c r="T93" s="231">
        <v>1.3285781782020369</v>
      </c>
      <c r="U93" s="231">
        <v>0.91910820509333557</v>
      </c>
      <c r="V93" s="231">
        <v>0.32246417453245252</v>
      </c>
      <c r="W93" s="231">
        <v>0.28034821626007461</v>
      </c>
      <c r="DA93" s="73" t="s">
        <v>427</v>
      </c>
    </row>
    <row r="94" spans="1:105" ht="12" customHeight="1" x14ac:dyDescent="0.25">
      <c r="A94" s="64" t="s">
        <v>79</v>
      </c>
      <c r="B94" s="231">
        <v>0</v>
      </c>
      <c r="C94" s="231">
        <v>0</v>
      </c>
      <c r="D94" s="231">
        <v>0</v>
      </c>
      <c r="E94" s="231">
        <v>0</v>
      </c>
      <c r="F94" s="231">
        <v>0</v>
      </c>
      <c r="G94" s="231">
        <v>0</v>
      </c>
      <c r="H94" s="231">
        <v>0</v>
      </c>
      <c r="I94" s="231">
        <v>0</v>
      </c>
      <c r="J94" s="231">
        <v>0</v>
      </c>
      <c r="K94" s="231">
        <v>0</v>
      </c>
      <c r="L94" s="231">
        <v>0</v>
      </c>
      <c r="M94" s="231">
        <v>0</v>
      </c>
      <c r="N94" s="231">
        <v>0</v>
      </c>
      <c r="O94" s="231">
        <v>0</v>
      </c>
      <c r="P94" s="231">
        <v>0</v>
      </c>
      <c r="Q94" s="231">
        <v>0</v>
      </c>
      <c r="R94" s="231">
        <v>0</v>
      </c>
      <c r="S94" s="231">
        <v>0</v>
      </c>
      <c r="T94" s="231">
        <v>0</v>
      </c>
      <c r="U94" s="231">
        <v>0</v>
      </c>
      <c r="V94" s="231">
        <v>0</v>
      </c>
      <c r="W94" s="231">
        <v>0</v>
      </c>
      <c r="DA94" s="73" t="s">
        <v>428</v>
      </c>
    </row>
    <row r="95" spans="1:105" ht="12" customHeight="1" x14ac:dyDescent="0.25">
      <c r="A95" s="101" t="s">
        <v>209</v>
      </c>
      <c r="B95" s="280">
        <v>0</v>
      </c>
      <c r="C95" s="280">
        <v>0</v>
      </c>
      <c r="D95" s="280">
        <v>0</v>
      </c>
      <c r="E95" s="280">
        <v>0</v>
      </c>
      <c r="F95" s="280">
        <v>0</v>
      </c>
      <c r="G95" s="280">
        <v>0</v>
      </c>
      <c r="H95" s="280">
        <v>0</v>
      </c>
      <c r="I95" s="280">
        <v>0</v>
      </c>
      <c r="J95" s="280">
        <v>0</v>
      </c>
      <c r="K95" s="280">
        <v>0</v>
      </c>
      <c r="L95" s="280">
        <v>0</v>
      </c>
      <c r="M95" s="280">
        <v>0</v>
      </c>
      <c r="N95" s="280">
        <v>0</v>
      </c>
      <c r="O95" s="280">
        <v>0</v>
      </c>
      <c r="P95" s="280">
        <v>0</v>
      </c>
      <c r="Q95" s="280">
        <v>0</v>
      </c>
      <c r="R95" s="280">
        <v>0</v>
      </c>
      <c r="S95" s="280">
        <v>0</v>
      </c>
      <c r="T95" s="280">
        <v>0</v>
      </c>
      <c r="U95" s="280">
        <v>0</v>
      </c>
      <c r="V95" s="280">
        <v>0</v>
      </c>
      <c r="W95" s="280">
        <v>0</v>
      </c>
      <c r="DA95" s="102" t="s">
        <v>429</v>
      </c>
    </row>
    <row r="96" spans="1:105" ht="12" customHeight="1" x14ac:dyDescent="0.25">
      <c r="A96" s="100" t="s">
        <v>106</v>
      </c>
      <c r="B96" s="281">
        <v>123.9796338966998</v>
      </c>
      <c r="C96" s="281">
        <v>127.621090855414</v>
      </c>
      <c r="D96" s="281">
        <v>93.404715489392302</v>
      </c>
      <c r="E96" s="281">
        <v>111.5378513557518</v>
      </c>
      <c r="F96" s="281">
        <v>143.57741462134231</v>
      </c>
      <c r="G96" s="281">
        <v>186.2596031667569</v>
      </c>
      <c r="H96" s="281">
        <v>199.1597586478731</v>
      </c>
      <c r="I96" s="281">
        <v>189.92565714846799</v>
      </c>
      <c r="J96" s="281">
        <v>154.21268635933359</v>
      </c>
      <c r="K96" s="281">
        <v>102.80684808672819</v>
      </c>
      <c r="L96" s="281">
        <v>161.80897467100519</v>
      </c>
      <c r="M96" s="281">
        <v>177.3506684526848</v>
      </c>
      <c r="N96" s="281">
        <v>140.05217050233099</v>
      </c>
      <c r="O96" s="281">
        <v>98.297545792201518</v>
      </c>
      <c r="P96" s="281">
        <v>114.707479118942</v>
      </c>
      <c r="Q96" s="281">
        <v>98.330364093879268</v>
      </c>
      <c r="R96" s="281">
        <v>95.587018361087217</v>
      </c>
      <c r="S96" s="281">
        <v>82.528230270299133</v>
      </c>
      <c r="T96" s="281">
        <v>125.5179401119678</v>
      </c>
      <c r="U96" s="281">
        <v>98.122913385991126</v>
      </c>
      <c r="V96" s="281">
        <v>68.738395926342932</v>
      </c>
      <c r="W96" s="281">
        <v>78.548333544022753</v>
      </c>
      <c r="DA96" s="105" t="s">
        <v>430</v>
      </c>
    </row>
    <row r="98" spans="1:105" ht="15" customHeight="1" x14ac:dyDescent="0.25">
      <c r="A98" s="32" t="s">
        <v>431</v>
      </c>
      <c r="B98" s="259"/>
      <c r="C98" s="259"/>
      <c r="D98" s="259"/>
      <c r="E98" s="259"/>
      <c r="F98" s="259"/>
      <c r="G98" s="259"/>
      <c r="H98" s="259"/>
      <c r="I98" s="259"/>
      <c r="J98" s="259"/>
      <c r="K98" s="259"/>
      <c r="L98" s="259"/>
      <c r="M98" s="259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DA98" s="88"/>
    </row>
    <row r="100" spans="1:105" ht="12" customHeight="1" x14ac:dyDescent="0.25">
      <c r="A100" s="35" t="s">
        <v>41</v>
      </c>
      <c r="B100" s="234">
        <f t="shared" ref="B100:W100" si="4">SUM(B$101:B$105,B$109:B$110,B$112:B$114,B$107,B$106,B115)</f>
        <v>1</v>
      </c>
      <c r="C100" s="234">
        <f t="shared" si="4"/>
        <v>1</v>
      </c>
      <c r="D100" s="234">
        <f t="shared" si="4"/>
        <v>1</v>
      </c>
      <c r="E100" s="234">
        <f t="shared" si="4"/>
        <v>1.0000000000000002</v>
      </c>
      <c r="F100" s="234">
        <f t="shared" si="4"/>
        <v>1</v>
      </c>
      <c r="G100" s="234">
        <f t="shared" si="4"/>
        <v>0.99999999999999989</v>
      </c>
      <c r="H100" s="234">
        <f t="shared" si="4"/>
        <v>1</v>
      </c>
      <c r="I100" s="234">
        <f t="shared" si="4"/>
        <v>1</v>
      </c>
      <c r="J100" s="234">
        <f t="shared" si="4"/>
        <v>1</v>
      </c>
      <c r="K100" s="234">
        <f t="shared" si="4"/>
        <v>1</v>
      </c>
      <c r="L100" s="234">
        <f t="shared" si="4"/>
        <v>1</v>
      </c>
      <c r="M100" s="234">
        <f t="shared" si="4"/>
        <v>1</v>
      </c>
      <c r="N100" s="234">
        <f t="shared" si="4"/>
        <v>1</v>
      </c>
      <c r="O100" s="234">
        <f t="shared" si="4"/>
        <v>1</v>
      </c>
      <c r="P100" s="234">
        <f t="shared" si="4"/>
        <v>1.0000000000000002</v>
      </c>
      <c r="Q100" s="234">
        <f t="shared" si="4"/>
        <v>1</v>
      </c>
      <c r="R100" s="234">
        <f t="shared" si="4"/>
        <v>1</v>
      </c>
      <c r="S100" s="234">
        <f t="shared" si="4"/>
        <v>1.0000000000000002</v>
      </c>
      <c r="T100" s="234">
        <f t="shared" si="4"/>
        <v>1</v>
      </c>
      <c r="U100" s="234">
        <f t="shared" si="4"/>
        <v>1</v>
      </c>
      <c r="V100" s="234">
        <f t="shared" si="4"/>
        <v>0.99999999999999989</v>
      </c>
      <c r="W100" s="234">
        <f t="shared" si="4"/>
        <v>1</v>
      </c>
      <c r="DA100" s="95"/>
    </row>
    <row r="101" spans="1:105" ht="12" customHeight="1" x14ac:dyDescent="0.25">
      <c r="A101" s="55" t="s">
        <v>92</v>
      </c>
      <c r="B101" s="268">
        <f t="shared" ref="B101:W101" si="5">IF(B$6=0,0,B$6/B$5)</f>
        <v>0</v>
      </c>
      <c r="C101" s="268">
        <f t="shared" si="5"/>
        <v>0</v>
      </c>
      <c r="D101" s="268">
        <f t="shared" si="5"/>
        <v>0</v>
      </c>
      <c r="E101" s="268">
        <f t="shared" si="5"/>
        <v>0</v>
      </c>
      <c r="F101" s="268">
        <f t="shared" si="5"/>
        <v>0</v>
      </c>
      <c r="G101" s="268">
        <f t="shared" si="5"/>
        <v>0</v>
      </c>
      <c r="H101" s="268">
        <f t="shared" si="5"/>
        <v>0</v>
      </c>
      <c r="I101" s="268">
        <f t="shared" si="5"/>
        <v>0</v>
      </c>
      <c r="J101" s="268">
        <f t="shared" si="5"/>
        <v>0</v>
      </c>
      <c r="K101" s="268">
        <f t="shared" si="5"/>
        <v>0</v>
      </c>
      <c r="L101" s="268">
        <f t="shared" si="5"/>
        <v>0</v>
      </c>
      <c r="M101" s="268">
        <f t="shared" si="5"/>
        <v>0</v>
      </c>
      <c r="N101" s="268">
        <f t="shared" si="5"/>
        <v>0</v>
      </c>
      <c r="O101" s="268">
        <f t="shared" si="5"/>
        <v>0</v>
      </c>
      <c r="P101" s="268">
        <f t="shared" si="5"/>
        <v>0</v>
      </c>
      <c r="Q101" s="268">
        <f t="shared" si="5"/>
        <v>0</v>
      </c>
      <c r="R101" s="268">
        <f t="shared" si="5"/>
        <v>0</v>
      </c>
      <c r="S101" s="268">
        <f t="shared" si="5"/>
        <v>0</v>
      </c>
      <c r="T101" s="268">
        <f t="shared" si="5"/>
        <v>0</v>
      </c>
      <c r="U101" s="268">
        <f t="shared" si="5"/>
        <v>0</v>
      </c>
      <c r="V101" s="268">
        <f t="shared" si="5"/>
        <v>0</v>
      </c>
      <c r="W101" s="268">
        <f t="shared" si="5"/>
        <v>0</v>
      </c>
      <c r="DA101" s="76"/>
    </row>
    <row r="102" spans="1:105" ht="12" customHeight="1" x14ac:dyDescent="0.25">
      <c r="A102" s="202" t="s">
        <v>93</v>
      </c>
      <c r="B102" s="269">
        <f t="shared" ref="B102:W102" si="6">IF(B$7=0,0,B$7/B$5)</f>
        <v>0</v>
      </c>
      <c r="C102" s="269">
        <f t="shared" si="6"/>
        <v>0</v>
      </c>
      <c r="D102" s="269">
        <f t="shared" si="6"/>
        <v>0</v>
      </c>
      <c r="E102" s="269">
        <f t="shared" si="6"/>
        <v>0</v>
      </c>
      <c r="F102" s="269">
        <f t="shared" si="6"/>
        <v>0</v>
      </c>
      <c r="G102" s="269">
        <f t="shared" si="6"/>
        <v>0</v>
      </c>
      <c r="H102" s="269">
        <f t="shared" si="6"/>
        <v>0</v>
      </c>
      <c r="I102" s="269">
        <f t="shared" si="6"/>
        <v>0</v>
      </c>
      <c r="J102" s="269">
        <f t="shared" si="6"/>
        <v>0</v>
      </c>
      <c r="K102" s="269">
        <f t="shared" si="6"/>
        <v>0</v>
      </c>
      <c r="L102" s="269">
        <f t="shared" si="6"/>
        <v>0</v>
      </c>
      <c r="M102" s="269">
        <f t="shared" si="6"/>
        <v>0</v>
      </c>
      <c r="N102" s="269">
        <f t="shared" si="6"/>
        <v>0</v>
      </c>
      <c r="O102" s="269">
        <f t="shared" si="6"/>
        <v>0</v>
      </c>
      <c r="P102" s="269">
        <f t="shared" si="6"/>
        <v>0</v>
      </c>
      <c r="Q102" s="269">
        <f t="shared" si="6"/>
        <v>0</v>
      </c>
      <c r="R102" s="269">
        <f t="shared" si="6"/>
        <v>0</v>
      </c>
      <c r="S102" s="269">
        <f t="shared" si="6"/>
        <v>0</v>
      </c>
      <c r="T102" s="269">
        <f t="shared" si="6"/>
        <v>0</v>
      </c>
      <c r="U102" s="269">
        <f t="shared" si="6"/>
        <v>0</v>
      </c>
      <c r="V102" s="269">
        <f t="shared" si="6"/>
        <v>0</v>
      </c>
      <c r="W102" s="269">
        <f t="shared" si="6"/>
        <v>0</v>
      </c>
      <c r="DA102" s="77"/>
    </row>
    <row r="103" spans="1:105" ht="12" customHeight="1" x14ac:dyDescent="0.25">
      <c r="A103" s="202" t="s">
        <v>94</v>
      </c>
      <c r="B103" s="269">
        <f t="shared" ref="B103:W103" si="7">IF(B$8=0,0,B$8/B$5)</f>
        <v>0</v>
      </c>
      <c r="C103" s="269">
        <f t="shared" si="7"/>
        <v>0</v>
      </c>
      <c r="D103" s="269">
        <f t="shared" si="7"/>
        <v>0</v>
      </c>
      <c r="E103" s="269">
        <f t="shared" si="7"/>
        <v>0</v>
      </c>
      <c r="F103" s="269">
        <f t="shared" si="7"/>
        <v>0</v>
      </c>
      <c r="G103" s="269">
        <f t="shared" si="7"/>
        <v>0</v>
      </c>
      <c r="H103" s="269">
        <f t="shared" si="7"/>
        <v>0</v>
      </c>
      <c r="I103" s="269">
        <f t="shared" si="7"/>
        <v>0</v>
      </c>
      <c r="J103" s="269">
        <f t="shared" si="7"/>
        <v>0</v>
      </c>
      <c r="K103" s="269">
        <f t="shared" si="7"/>
        <v>0</v>
      </c>
      <c r="L103" s="269">
        <f t="shared" si="7"/>
        <v>0</v>
      </c>
      <c r="M103" s="269">
        <f t="shared" si="7"/>
        <v>0</v>
      </c>
      <c r="N103" s="269">
        <f t="shared" si="7"/>
        <v>0</v>
      </c>
      <c r="O103" s="269">
        <f t="shared" si="7"/>
        <v>0</v>
      </c>
      <c r="P103" s="269">
        <f t="shared" si="7"/>
        <v>0</v>
      </c>
      <c r="Q103" s="269">
        <f t="shared" si="7"/>
        <v>0</v>
      </c>
      <c r="R103" s="269">
        <f t="shared" si="7"/>
        <v>0</v>
      </c>
      <c r="S103" s="269">
        <f t="shared" si="7"/>
        <v>0</v>
      </c>
      <c r="T103" s="269">
        <f t="shared" si="7"/>
        <v>0</v>
      </c>
      <c r="U103" s="269">
        <f t="shared" si="7"/>
        <v>0</v>
      </c>
      <c r="V103" s="269">
        <f t="shared" si="7"/>
        <v>0</v>
      </c>
      <c r="W103" s="269">
        <f t="shared" si="7"/>
        <v>0</v>
      </c>
      <c r="DA103" s="77"/>
    </row>
    <row r="104" spans="1:105" ht="12" customHeight="1" x14ac:dyDescent="0.25">
      <c r="A104" s="202" t="s">
        <v>95</v>
      </c>
      <c r="B104" s="269">
        <f t="shared" ref="B104:W104" si="8">IF(B$9=0,0,B$9/B$5)</f>
        <v>0</v>
      </c>
      <c r="C104" s="269">
        <f t="shared" si="8"/>
        <v>0</v>
      </c>
      <c r="D104" s="269">
        <f t="shared" si="8"/>
        <v>0</v>
      </c>
      <c r="E104" s="269">
        <f t="shared" si="8"/>
        <v>0</v>
      </c>
      <c r="F104" s="269">
        <f t="shared" si="8"/>
        <v>0</v>
      </c>
      <c r="G104" s="269">
        <f t="shared" si="8"/>
        <v>0</v>
      </c>
      <c r="H104" s="269">
        <f t="shared" si="8"/>
        <v>0</v>
      </c>
      <c r="I104" s="269">
        <f t="shared" si="8"/>
        <v>0</v>
      </c>
      <c r="J104" s="269">
        <f t="shared" si="8"/>
        <v>0</v>
      </c>
      <c r="K104" s="269">
        <f t="shared" si="8"/>
        <v>0</v>
      </c>
      <c r="L104" s="269">
        <f t="shared" si="8"/>
        <v>0</v>
      </c>
      <c r="M104" s="269">
        <f t="shared" si="8"/>
        <v>0</v>
      </c>
      <c r="N104" s="269">
        <f t="shared" si="8"/>
        <v>0</v>
      </c>
      <c r="O104" s="269">
        <f t="shared" si="8"/>
        <v>0</v>
      </c>
      <c r="P104" s="269">
        <f t="shared" si="8"/>
        <v>0</v>
      </c>
      <c r="Q104" s="269">
        <f t="shared" si="8"/>
        <v>0</v>
      </c>
      <c r="R104" s="269">
        <f t="shared" si="8"/>
        <v>0</v>
      </c>
      <c r="S104" s="269">
        <f t="shared" si="8"/>
        <v>0</v>
      </c>
      <c r="T104" s="269">
        <f t="shared" si="8"/>
        <v>0</v>
      </c>
      <c r="U104" s="269">
        <f t="shared" si="8"/>
        <v>0</v>
      </c>
      <c r="V104" s="269">
        <f t="shared" si="8"/>
        <v>0</v>
      </c>
      <c r="W104" s="269">
        <f t="shared" si="8"/>
        <v>0</v>
      </c>
      <c r="DA104" s="77"/>
    </row>
    <row r="105" spans="1:105" ht="12" customHeight="1" x14ac:dyDescent="0.25">
      <c r="A105" s="56" t="s">
        <v>96</v>
      </c>
      <c r="B105" s="270">
        <f t="shared" ref="B105:W105" si="9">IF(B$10=0,0,B$10/B$5)</f>
        <v>4.7318092988809574E-4</v>
      </c>
      <c r="C105" s="270">
        <f t="shared" si="9"/>
        <v>4.0616511643709575E-4</v>
      </c>
      <c r="D105" s="270">
        <f t="shared" si="9"/>
        <v>3.0567317244930344E-4</v>
      </c>
      <c r="E105" s="270">
        <f t="shared" si="9"/>
        <v>2.8810775583149658E-4</v>
      </c>
      <c r="F105" s="270">
        <f t="shared" si="9"/>
        <v>2.8889746105620085E-4</v>
      </c>
      <c r="G105" s="270">
        <f t="shared" si="9"/>
        <v>2.8007690768582134E-4</v>
      </c>
      <c r="H105" s="270">
        <f t="shared" si="9"/>
        <v>2.8360572520244284E-4</v>
      </c>
      <c r="I105" s="270">
        <f t="shared" si="9"/>
        <v>2.8248556834932964E-4</v>
      </c>
      <c r="J105" s="270">
        <f t="shared" si="9"/>
        <v>3.2380641773578346E-4</v>
      </c>
      <c r="K105" s="270">
        <f t="shared" si="9"/>
        <v>3.3715483771590266E-4</v>
      </c>
      <c r="L105" s="270">
        <f t="shared" si="9"/>
        <v>3.2698106288127338E-4</v>
      </c>
      <c r="M105" s="270">
        <f t="shared" si="9"/>
        <v>3.4709497728279499E-4</v>
      </c>
      <c r="N105" s="270">
        <f t="shared" si="9"/>
        <v>3.4945027180117652E-4</v>
      </c>
      <c r="O105" s="270">
        <f t="shared" si="9"/>
        <v>4.1149772830533692E-4</v>
      </c>
      <c r="P105" s="270">
        <f t="shared" si="9"/>
        <v>4.3209635770715939E-4</v>
      </c>
      <c r="Q105" s="270">
        <f t="shared" si="9"/>
        <v>4.0390633328008012E-4</v>
      </c>
      <c r="R105" s="270">
        <f t="shared" si="9"/>
        <v>3.5938276881109258E-4</v>
      </c>
      <c r="S105" s="270">
        <f t="shared" si="9"/>
        <v>4.1097103219137624E-4</v>
      </c>
      <c r="T105" s="270">
        <f t="shared" si="9"/>
        <v>2.8008938019310353E-4</v>
      </c>
      <c r="U105" s="270">
        <f t="shared" si="9"/>
        <v>2.6170838627866827E-4</v>
      </c>
      <c r="V105" s="270">
        <f t="shared" si="9"/>
        <v>2.7250452646204965E-4</v>
      </c>
      <c r="W105" s="270">
        <f t="shared" si="9"/>
        <v>2.3160783211701033E-4</v>
      </c>
      <c r="DA105" s="78"/>
    </row>
    <row r="106" spans="1:105" ht="12" customHeight="1" x14ac:dyDescent="0.25">
      <c r="A106" s="203" t="s">
        <v>167</v>
      </c>
      <c r="B106" s="271">
        <f t="shared" ref="B106:W106" si="10">IF(B$16=0,0,B$16/B$5)</f>
        <v>0.13322940501267122</v>
      </c>
      <c r="C106" s="271">
        <f t="shared" si="10"/>
        <v>0.1169772800764132</v>
      </c>
      <c r="D106" s="271">
        <f t="shared" si="10"/>
        <v>0.10760122882206198</v>
      </c>
      <c r="E106" s="271">
        <f t="shared" si="10"/>
        <v>0.12324344301703143</v>
      </c>
      <c r="F106" s="271">
        <f t="shared" si="10"/>
        <v>0.12361767287021495</v>
      </c>
      <c r="G106" s="271">
        <f t="shared" si="10"/>
        <v>0.1354207766869848</v>
      </c>
      <c r="H106" s="271">
        <f t="shared" si="10"/>
        <v>0.13666481548914619</v>
      </c>
      <c r="I106" s="271">
        <f t="shared" si="10"/>
        <v>0.13460487886935954</v>
      </c>
      <c r="J106" s="271">
        <f t="shared" si="10"/>
        <v>0.14541345668542249</v>
      </c>
      <c r="K106" s="271">
        <f t="shared" si="10"/>
        <v>0.13058006622912866</v>
      </c>
      <c r="L106" s="271">
        <f t="shared" si="10"/>
        <v>0.13281865275912411</v>
      </c>
      <c r="M106" s="271">
        <f t="shared" si="10"/>
        <v>0.14000108593128646</v>
      </c>
      <c r="N106" s="271">
        <f t="shared" si="10"/>
        <v>0.16368547919365731</v>
      </c>
      <c r="O106" s="271">
        <f t="shared" si="10"/>
        <v>0.17059861147311681</v>
      </c>
      <c r="P106" s="271">
        <f t="shared" si="10"/>
        <v>0.15572593007164653</v>
      </c>
      <c r="Q106" s="271">
        <f t="shared" si="10"/>
        <v>0.14633361706401685</v>
      </c>
      <c r="R106" s="271">
        <f t="shared" si="10"/>
        <v>0.14388298911089159</v>
      </c>
      <c r="S106" s="271">
        <f t="shared" si="10"/>
        <v>0.15099540730680724</v>
      </c>
      <c r="T106" s="271">
        <f t="shared" si="10"/>
        <v>0.14233271308556014</v>
      </c>
      <c r="U106" s="271">
        <f t="shared" si="10"/>
        <v>0.14337256947011856</v>
      </c>
      <c r="V106" s="271">
        <f t="shared" si="10"/>
        <v>0.14982740330268576</v>
      </c>
      <c r="W106" s="271">
        <f t="shared" si="10"/>
        <v>0.14666538722738873</v>
      </c>
      <c r="DA106" s="79"/>
    </row>
    <row r="107" spans="1:105" ht="12" customHeight="1" x14ac:dyDescent="0.25">
      <c r="A107" s="203" t="s">
        <v>174</v>
      </c>
      <c r="B107" s="271">
        <f t="shared" ref="B107:W107" si="11">IF(B$22=0,0,B$22/B$5)</f>
        <v>0.2470370058692555</v>
      </c>
      <c r="C107" s="271">
        <f t="shared" si="11"/>
        <v>0.22675533655718391</v>
      </c>
      <c r="D107" s="271">
        <f t="shared" si="11"/>
        <v>0.20762092805028493</v>
      </c>
      <c r="E107" s="271">
        <f t="shared" si="11"/>
        <v>0.23072638701418127</v>
      </c>
      <c r="F107" s="271">
        <f t="shared" si="11"/>
        <v>0.23159015095060431</v>
      </c>
      <c r="G107" s="271">
        <f t="shared" si="11"/>
        <v>0.2468895783135113</v>
      </c>
      <c r="H107" s="271">
        <f t="shared" si="11"/>
        <v>0.24923337568910298</v>
      </c>
      <c r="I107" s="271">
        <f t="shared" si="11"/>
        <v>0.24771397681807511</v>
      </c>
      <c r="J107" s="271">
        <f t="shared" si="11"/>
        <v>0.26600339895880076</v>
      </c>
      <c r="K107" s="271">
        <f t="shared" si="11"/>
        <v>0.26533175272709347</v>
      </c>
      <c r="L107" s="271">
        <f t="shared" si="11"/>
        <v>0.29106880444126276</v>
      </c>
      <c r="M107" s="271">
        <f t="shared" si="11"/>
        <v>0.33613135616930895</v>
      </c>
      <c r="N107" s="271">
        <f t="shared" si="11"/>
        <v>0.32706353372361952</v>
      </c>
      <c r="O107" s="271">
        <f t="shared" si="11"/>
        <v>0.32481600734370464</v>
      </c>
      <c r="P107" s="271">
        <f t="shared" si="11"/>
        <v>0.3201721159728943</v>
      </c>
      <c r="Q107" s="271">
        <f t="shared" si="11"/>
        <v>0.30471160963325217</v>
      </c>
      <c r="R107" s="271">
        <f t="shared" si="11"/>
        <v>0.30128943978461031</v>
      </c>
      <c r="S107" s="271">
        <f t="shared" si="11"/>
        <v>0.28426718193547779</v>
      </c>
      <c r="T107" s="271">
        <f t="shared" si="11"/>
        <v>0.26511056417217294</v>
      </c>
      <c r="U107" s="271">
        <f t="shared" si="11"/>
        <v>0.27013418039190523</v>
      </c>
      <c r="V107" s="271">
        <f t="shared" si="11"/>
        <v>0.27448964468344911</v>
      </c>
      <c r="W107" s="271">
        <f t="shared" si="11"/>
        <v>0.26803696022390483</v>
      </c>
      <c r="DA107" s="79"/>
    </row>
    <row r="108" spans="1:105" ht="12" customHeight="1" x14ac:dyDescent="0.25">
      <c r="A108" s="203" t="s">
        <v>181</v>
      </c>
      <c r="B108" s="271">
        <f t="shared" ref="B108:W108" si="12">IF(B$28=0,0,B$28/B$5)</f>
        <v>5.571611289284966E-2</v>
      </c>
      <c r="C108" s="271">
        <f t="shared" si="12"/>
        <v>4.7021944260678412E-2</v>
      </c>
      <c r="D108" s="271">
        <f t="shared" si="12"/>
        <v>3.6512677918967666E-2</v>
      </c>
      <c r="E108" s="271">
        <f t="shared" si="12"/>
        <v>3.3773371302370604E-2</v>
      </c>
      <c r="F108" s="271">
        <f t="shared" si="12"/>
        <v>3.4836015858484407E-2</v>
      </c>
      <c r="G108" s="271">
        <f t="shared" si="12"/>
        <v>3.6214968872204545E-2</v>
      </c>
      <c r="H108" s="271">
        <f t="shared" si="12"/>
        <v>3.8105688617472967E-2</v>
      </c>
      <c r="I108" s="271">
        <f t="shared" si="12"/>
        <v>2.9526006150715007E-2</v>
      </c>
      <c r="J108" s="271">
        <f t="shared" si="12"/>
        <v>3.3576377889676177E-2</v>
      </c>
      <c r="K108" s="271">
        <f t="shared" si="12"/>
        <v>3.7145651603765505E-2</v>
      </c>
      <c r="L108" s="271">
        <f t="shared" si="12"/>
        <v>3.3270170435448887E-2</v>
      </c>
      <c r="M108" s="271">
        <f t="shared" si="12"/>
        <v>3.5316751831832811E-2</v>
      </c>
      <c r="N108" s="271">
        <f t="shared" si="12"/>
        <v>3.5556401949065085E-2</v>
      </c>
      <c r="O108" s="271">
        <f t="shared" si="12"/>
        <v>4.2014756238690103E-2</v>
      </c>
      <c r="P108" s="271">
        <f t="shared" si="12"/>
        <v>4.3965602591101022E-2</v>
      </c>
      <c r="Q108" s="271">
        <f t="shared" si="12"/>
        <v>4.1097280771470339E-2</v>
      </c>
      <c r="R108" s="271">
        <f t="shared" si="12"/>
        <v>3.6567028880966281E-2</v>
      </c>
      <c r="S108" s="271">
        <f t="shared" si="12"/>
        <v>4.1816110586208842E-2</v>
      </c>
      <c r="T108" s="271">
        <f t="shared" si="12"/>
        <v>2.8500144886994087E-2</v>
      </c>
      <c r="U108" s="271">
        <f t="shared" si="12"/>
        <v>2.6645085416991239E-2</v>
      </c>
      <c r="V108" s="271">
        <f t="shared" si="12"/>
        <v>2.7747727521011838E-2</v>
      </c>
      <c r="W108" s="271">
        <f t="shared" si="12"/>
        <v>2.3583069091787659E-2</v>
      </c>
      <c r="DA108" s="79"/>
    </row>
    <row r="109" spans="1:105" ht="12" customHeight="1" x14ac:dyDescent="0.25">
      <c r="A109" s="62" t="s">
        <v>183</v>
      </c>
      <c r="B109" s="272">
        <f t="shared" ref="B109:W109" si="13">IF(B$29=0,0,B$29/B$5)</f>
        <v>5.571611289284966E-2</v>
      </c>
      <c r="C109" s="272">
        <f t="shared" si="13"/>
        <v>4.7021944260678412E-2</v>
      </c>
      <c r="D109" s="272">
        <f t="shared" si="13"/>
        <v>3.6512677918967666E-2</v>
      </c>
      <c r="E109" s="272">
        <f t="shared" si="13"/>
        <v>3.3773371302370604E-2</v>
      </c>
      <c r="F109" s="272">
        <f t="shared" si="13"/>
        <v>3.4836015858484407E-2</v>
      </c>
      <c r="G109" s="272">
        <f t="shared" si="13"/>
        <v>3.6214968872204545E-2</v>
      </c>
      <c r="H109" s="272">
        <f t="shared" si="13"/>
        <v>3.8105688617472967E-2</v>
      </c>
      <c r="I109" s="272">
        <f t="shared" si="13"/>
        <v>2.9526006150715007E-2</v>
      </c>
      <c r="J109" s="272">
        <f t="shared" si="13"/>
        <v>3.3576377889676177E-2</v>
      </c>
      <c r="K109" s="272">
        <f t="shared" si="13"/>
        <v>3.7145651603765505E-2</v>
      </c>
      <c r="L109" s="272">
        <f t="shared" si="13"/>
        <v>3.3270170435448887E-2</v>
      </c>
      <c r="M109" s="272">
        <f t="shared" si="13"/>
        <v>3.5316751831832811E-2</v>
      </c>
      <c r="N109" s="272">
        <f t="shared" si="13"/>
        <v>3.5556401949065085E-2</v>
      </c>
      <c r="O109" s="272">
        <f t="shared" si="13"/>
        <v>4.2014756238690103E-2</v>
      </c>
      <c r="P109" s="272">
        <f t="shared" si="13"/>
        <v>4.3965602591101022E-2</v>
      </c>
      <c r="Q109" s="272">
        <f t="shared" si="13"/>
        <v>4.1097280771470339E-2</v>
      </c>
      <c r="R109" s="272">
        <f t="shared" si="13"/>
        <v>3.6567028880966281E-2</v>
      </c>
      <c r="S109" s="272">
        <f t="shared" si="13"/>
        <v>4.1816110586208842E-2</v>
      </c>
      <c r="T109" s="272">
        <f t="shared" si="13"/>
        <v>2.8500144886994087E-2</v>
      </c>
      <c r="U109" s="272">
        <f t="shared" si="13"/>
        <v>2.6645085416991239E-2</v>
      </c>
      <c r="V109" s="272">
        <f t="shared" si="13"/>
        <v>2.7747727521011838E-2</v>
      </c>
      <c r="W109" s="272">
        <f t="shared" si="13"/>
        <v>2.3583069091787659E-2</v>
      </c>
      <c r="DA109" s="80"/>
    </row>
    <row r="110" spans="1:105" ht="12" customHeight="1" x14ac:dyDescent="0.25">
      <c r="A110" s="62" t="s">
        <v>189</v>
      </c>
      <c r="B110" s="272">
        <f t="shared" ref="B110:W110" si="14">IF(B$34=0,0,B$34/B$5)</f>
        <v>0</v>
      </c>
      <c r="C110" s="272">
        <f t="shared" si="14"/>
        <v>0</v>
      </c>
      <c r="D110" s="272">
        <f t="shared" si="14"/>
        <v>0</v>
      </c>
      <c r="E110" s="272">
        <f t="shared" si="14"/>
        <v>0</v>
      </c>
      <c r="F110" s="272">
        <f t="shared" si="14"/>
        <v>0</v>
      </c>
      <c r="G110" s="272">
        <f t="shared" si="14"/>
        <v>0</v>
      </c>
      <c r="H110" s="272">
        <f t="shared" si="14"/>
        <v>0</v>
      </c>
      <c r="I110" s="272">
        <f t="shared" si="14"/>
        <v>0</v>
      </c>
      <c r="J110" s="272">
        <f t="shared" si="14"/>
        <v>0</v>
      </c>
      <c r="K110" s="272">
        <f t="shared" si="14"/>
        <v>0</v>
      </c>
      <c r="L110" s="272">
        <f t="shared" si="14"/>
        <v>0</v>
      </c>
      <c r="M110" s="272">
        <f t="shared" si="14"/>
        <v>0</v>
      </c>
      <c r="N110" s="272">
        <f t="shared" si="14"/>
        <v>0</v>
      </c>
      <c r="O110" s="272">
        <f t="shared" si="14"/>
        <v>0</v>
      </c>
      <c r="P110" s="272">
        <f t="shared" si="14"/>
        <v>0</v>
      </c>
      <c r="Q110" s="272">
        <f t="shared" si="14"/>
        <v>0</v>
      </c>
      <c r="R110" s="272">
        <f t="shared" si="14"/>
        <v>0</v>
      </c>
      <c r="S110" s="272">
        <f t="shared" si="14"/>
        <v>0</v>
      </c>
      <c r="T110" s="272">
        <f t="shared" si="14"/>
        <v>0</v>
      </c>
      <c r="U110" s="272">
        <f t="shared" si="14"/>
        <v>0</v>
      </c>
      <c r="V110" s="272">
        <f t="shared" si="14"/>
        <v>0</v>
      </c>
      <c r="W110" s="272">
        <f t="shared" si="14"/>
        <v>0</v>
      </c>
      <c r="DA110" s="80"/>
    </row>
    <row r="111" spans="1:105" ht="12" customHeight="1" x14ac:dyDescent="0.25">
      <c r="A111" s="203" t="s">
        <v>191</v>
      </c>
      <c r="B111" s="271">
        <f t="shared" ref="B111:W111" si="15">IF(B$35=0,0,B$35/B$5)</f>
        <v>5.272324422338439E-2</v>
      </c>
      <c r="C111" s="271">
        <f t="shared" si="15"/>
        <v>4.5393612988010416E-2</v>
      </c>
      <c r="D111" s="271">
        <f t="shared" si="15"/>
        <v>4.1601734404874462E-2</v>
      </c>
      <c r="E111" s="271">
        <f t="shared" si="15"/>
        <v>4.3256955742607864E-2</v>
      </c>
      <c r="F111" s="271">
        <f t="shared" si="15"/>
        <v>4.3932749204074466E-2</v>
      </c>
      <c r="G111" s="271">
        <f t="shared" si="15"/>
        <v>4.5227229316457035E-2</v>
      </c>
      <c r="H111" s="271">
        <f t="shared" si="15"/>
        <v>4.5608472867947468E-2</v>
      </c>
      <c r="I111" s="271">
        <f t="shared" si="15"/>
        <v>4.5949452507047565E-2</v>
      </c>
      <c r="J111" s="271">
        <f t="shared" si="15"/>
        <v>5.2588644125012247E-2</v>
      </c>
      <c r="K111" s="271">
        <f t="shared" si="15"/>
        <v>5.015855824073668E-2</v>
      </c>
      <c r="L111" s="271">
        <f t="shared" si="15"/>
        <v>4.7778470606086615E-2</v>
      </c>
      <c r="M111" s="271">
        <f t="shared" si="15"/>
        <v>4.9195847732346969E-2</v>
      </c>
      <c r="N111" s="271">
        <f t="shared" si="15"/>
        <v>5.5161018053379827E-2</v>
      </c>
      <c r="O111" s="271">
        <f t="shared" si="15"/>
        <v>5.8088603913460962E-2</v>
      </c>
      <c r="P111" s="271">
        <f t="shared" si="15"/>
        <v>5.6690465355785896E-2</v>
      </c>
      <c r="Q111" s="271">
        <f t="shared" si="15"/>
        <v>5.3762309913223491E-2</v>
      </c>
      <c r="R111" s="271">
        <f t="shared" si="15"/>
        <v>5.2167293678781965E-2</v>
      </c>
      <c r="S111" s="271">
        <f t="shared" si="15"/>
        <v>5.4367363694755776E-2</v>
      </c>
      <c r="T111" s="271">
        <f t="shared" si="15"/>
        <v>4.5624969933795639E-2</v>
      </c>
      <c r="U111" s="271">
        <f t="shared" si="15"/>
        <v>4.5639870638812939E-2</v>
      </c>
      <c r="V111" s="271">
        <f t="shared" si="15"/>
        <v>4.6629508196866627E-2</v>
      </c>
      <c r="W111" s="271">
        <f t="shared" si="15"/>
        <v>4.3514439671484613E-2</v>
      </c>
      <c r="DA111" s="79"/>
    </row>
    <row r="112" spans="1:105" ht="12" customHeight="1" x14ac:dyDescent="0.25">
      <c r="A112" s="62" t="s">
        <v>192</v>
      </c>
      <c r="B112" s="272">
        <f t="shared" ref="B112:W112" si="16">IF(B$36=0,0,B$36/B$5)</f>
        <v>2.4605408354180978E-2</v>
      </c>
      <c r="C112" s="272">
        <f t="shared" si="16"/>
        <v>2.1120586054728982E-2</v>
      </c>
      <c r="D112" s="272">
        <f t="shared" si="16"/>
        <v>1.589500496736378E-2</v>
      </c>
      <c r="E112" s="272">
        <f t="shared" si="16"/>
        <v>1.4981603303237813E-2</v>
      </c>
      <c r="F112" s="272">
        <f t="shared" si="16"/>
        <v>1.5022667974922443E-2</v>
      </c>
      <c r="G112" s="272">
        <f t="shared" si="16"/>
        <v>1.4563999199662704E-2</v>
      </c>
      <c r="H112" s="272">
        <f t="shared" si="16"/>
        <v>1.4747497710527031E-2</v>
      </c>
      <c r="I112" s="272">
        <f t="shared" si="16"/>
        <v>1.4689249554165144E-2</v>
      </c>
      <c r="J112" s="272">
        <f t="shared" si="16"/>
        <v>1.6864577974459595E-2</v>
      </c>
      <c r="K112" s="272">
        <f t="shared" si="16"/>
        <v>1.7532051561226936E-2</v>
      </c>
      <c r="L112" s="272">
        <f t="shared" si="16"/>
        <v>1.7003015269826227E-2</v>
      </c>
      <c r="M112" s="272">
        <f t="shared" si="16"/>
        <v>1.8048938818705347E-2</v>
      </c>
      <c r="N112" s="272">
        <f t="shared" si="16"/>
        <v>1.8171414133661176E-2</v>
      </c>
      <c r="O112" s="272">
        <f t="shared" si="16"/>
        <v>2.1397881871877505E-2</v>
      </c>
      <c r="P112" s="272">
        <f t="shared" si="16"/>
        <v>2.2469010600772294E-2</v>
      </c>
      <c r="Q112" s="272">
        <f t="shared" si="16"/>
        <v>2.1003129330564172E-2</v>
      </c>
      <c r="R112" s="272">
        <f t="shared" si="16"/>
        <v>1.868790397817682E-2</v>
      </c>
      <c r="S112" s="272">
        <f t="shared" si="16"/>
        <v>2.1370493673951576E-2</v>
      </c>
      <c r="T112" s="272">
        <f t="shared" si="16"/>
        <v>1.4565251465904662E-2</v>
      </c>
      <c r="U112" s="272">
        <f t="shared" si="16"/>
        <v>1.3617206893782872E-2</v>
      </c>
      <c r="V112" s="272">
        <f t="shared" si="16"/>
        <v>1.4180721906974385E-2</v>
      </c>
      <c r="W112" s="272">
        <f t="shared" si="16"/>
        <v>1.205233633097925E-2</v>
      </c>
      <c r="DA112" s="80"/>
    </row>
    <row r="113" spans="1:105" ht="12" customHeight="1" x14ac:dyDescent="0.25">
      <c r="A113" s="62" t="s">
        <v>197</v>
      </c>
      <c r="B113" s="272">
        <f t="shared" ref="B113:W113" si="17">IF(B$40=0,0,B$40/B$5)</f>
        <v>2.8117835869203411E-2</v>
      </c>
      <c r="C113" s="272">
        <f t="shared" si="17"/>
        <v>2.4273026933281434E-2</v>
      </c>
      <c r="D113" s="272">
        <f t="shared" si="17"/>
        <v>2.5706729437510682E-2</v>
      </c>
      <c r="E113" s="272">
        <f t="shared" si="17"/>
        <v>2.8275352439370058E-2</v>
      </c>
      <c r="F113" s="272">
        <f t="shared" si="17"/>
        <v>2.8910081229152024E-2</v>
      </c>
      <c r="G113" s="272">
        <f t="shared" si="17"/>
        <v>3.0663230116794334E-2</v>
      </c>
      <c r="H113" s="272">
        <f t="shared" si="17"/>
        <v>3.086097515742043E-2</v>
      </c>
      <c r="I113" s="272">
        <f t="shared" si="17"/>
        <v>3.126020295288242E-2</v>
      </c>
      <c r="J113" s="272">
        <f t="shared" si="17"/>
        <v>3.5724066150552652E-2</v>
      </c>
      <c r="K113" s="272">
        <f t="shared" si="17"/>
        <v>3.262650667950974E-2</v>
      </c>
      <c r="L113" s="272">
        <f t="shared" si="17"/>
        <v>3.0775455336260388E-2</v>
      </c>
      <c r="M113" s="272">
        <f t="shared" si="17"/>
        <v>3.1146908913641625E-2</v>
      </c>
      <c r="N113" s="272">
        <f t="shared" si="17"/>
        <v>3.6989603919718644E-2</v>
      </c>
      <c r="O113" s="272">
        <f t="shared" si="17"/>
        <v>3.6690722041583461E-2</v>
      </c>
      <c r="P113" s="272">
        <f t="shared" si="17"/>
        <v>3.4221454755013599E-2</v>
      </c>
      <c r="Q113" s="272">
        <f t="shared" si="17"/>
        <v>3.2759180582659315E-2</v>
      </c>
      <c r="R113" s="272">
        <f t="shared" si="17"/>
        <v>3.3479389700605142E-2</v>
      </c>
      <c r="S113" s="272">
        <f t="shared" si="17"/>
        <v>3.2996870020804196E-2</v>
      </c>
      <c r="T113" s="272">
        <f t="shared" si="17"/>
        <v>3.1059718467890979E-2</v>
      </c>
      <c r="U113" s="272">
        <f t="shared" si="17"/>
        <v>3.2022663745030065E-2</v>
      </c>
      <c r="V113" s="272">
        <f t="shared" si="17"/>
        <v>3.2448786289892249E-2</v>
      </c>
      <c r="W113" s="272">
        <f t="shared" si="17"/>
        <v>3.1462103340505365E-2</v>
      </c>
      <c r="DA113" s="80"/>
    </row>
    <row r="114" spans="1:105" ht="12" customHeight="1" x14ac:dyDescent="0.25">
      <c r="A114" s="103" t="s">
        <v>209</v>
      </c>
      <c r="B114" s="282">
        <f t="shared" ref="B114:W114" si="18">IF(B$51=0,0,B$51/B$5)</f>
        <v>0</v>
      </c>
      <c r="C114" s="282">
        <f t="shared" si="18"/>
        <v>0</v>
      </c>
      <c r="D114" s="282">
        <f t="shared" si="18"/>
        <v>0</v>
      </c>
      <c r="E114" s="282">
        <f t="shared" si="18"/>
        <v>0</v>
      </c>
      <c r="F114" s="282">
        <f t="shared" si="18"/>
        <v>0</v>
      </c>
      <c r="G114" s="282">
        <f t="shared" si="18"/>
        <v>0</v>
      </c>
      <c r="H114" s="282">
        <f t="shared" si="18"/>
        <v>0</v>
      </c>
      <c r="I114" s="282">
        <f t="shared" si="18"/>
        <v>0</v>
      </c>
      <c r="J114" s="282">
        <f t="shared" si="18"/>
        <v>0</v>
      </c>
      <c r="K114" s="282">
        <f t="shared" si="18"/>
        <v>0</v>
      </c>
      <c r="L114" s="282">
        <f t="shared" si="18"/>
        <v>0</v>
      </c>
      <c r="M114" s="282">
        <f t="shared" si="18"/>
        <v>0</v>
      </c>
      <c r="N114" s="282">
        <f t="shared" si="18"/>
        <v>0</v>
      </c>
      <c r="O114" s="282">
        <f t="shared" si="18"/>
        <v>0</v>
      </c>
      <c r="P114" s="282">
        <f t="shared" si="18"/>
        <v>0</v>
      </c>
      <c r="Q114" s="282">
        <f t="shared" si="18"/>
        <v>0</v>
      </c>
      <c r="R114" s="282">
        <f t="shared" si="18"/>
        <v>0</v>
      </c>
      <c r="S114" s="282">
        <f t="shared" si="18"/>
        <v>0</v>
      </c>
      <c r="T114" s="282">
        <f t="shared" si="18"/>
        <v>0</v>
      </c>
      <c r="U114" s="282">
        <f t="shared" si="18"/>
        <v>0</v>
      </c>
      <c r="V114" s="282">
        <f t="shared" si="18"/>
        <v>0</v>
      </c>
      <c r="W114" s="282">
        <f t="shared" si="18"/>
        <v>0</v>
      </c>
      <c r="DA114" s="104"/>
    </row>
    <row r="115" spans="1:105" ht="12" customHeight="1" x14ac:dyDescent="0.25">
      <c r="A115" s="100" t="s">
        <v>106</v>
      </c>
      <c r="B115" s="283">
        <f t="shared" ref="B115:W115" si="19">IF(B$52=0,0,B$52/B$5)</f>
        <v>0.51082105107195108</v>
      </c>
      <c r="C115" s="283">
        <f t="shared" si="19"/>
        <v>0.56344566100127702</v>
      </c>
      <c r="D115" s="283">
        <f t="shared" si="19"/>
        <v>0.60635775763136168</v>
      </c>
      <c r="E115" s="283">
        <f t="shared" si="19"/>
        <v>0.56871173516797746</v>
      </c>
      <c r="F115" s="283">
        <f t="shared" si="19"/>
        <v>0.56573451365556571</v>
      </c>
      <c r="G115" s="283">
        <f t="shared" si="19"/>
        <v>0.53596736990315641</v>
      </c>
      <c r="H115" s="283">
        <f t="shared" si="19"/>
        <v>0.5301040416111279</v>
      </c>
      <c r="I115" s="283">
        <f t="shared" si="19"/>
        <v>0.54192320008645345</v>
      </c>
      <c r="J115" s="283">
        <f t="shared" si="19"/>
        <v>0.50209431592335263</v>
      </c>
      <c r="K115" s="283">
        <f t="shared" si="19"/>
        <v>0.51644681636155976</v>
      </c>
      <c r="L115" s="283">
        <f t="shared" si="19"/>
        <v>0.49473692069519631</v>
      </c>
      <c r="M115" s="283">
        <f t="shared" si="19"/>
        <v>0.43900786335794195</v>
      </c>
      <c r="N115" s="283">
        <f t="shared" si="19"/>
        <v>0.41818411680847711</v>
      </c>
      <c r="O115" s="283">
        <f t="shared" si="19"/>
        <v>0.4040705233027222</v>
      </c>
      <c r="P115" s="283">
        <f t="shared" si="19"/>
        <v>0.42301378965086517</v>
      </c>
      <c r="Q115" s="283">
        <f t="shared" si="19"/>
        <v>0.45369127628475719</v>
      </c>
      <c r="R115" s="283">
        <f t="shared" si="19"/>
        <v>0.46573386577593873</v>
      </c>
      <c r="S115" s="283">
        <f t="shared" si="19"/>
        <v>0.46814296544455908</v>
      </c>
      <c r="T115" s="283">
        <f t="shared" si="19"/>
        <v>0.51815151854128405</v>
      </c>
      <c r="U115" s="283">
        <f t="shared" si="19"/>
        <v>0.51394658569589335</v>
      </c>
      <c r="V115" s="283">
        <f t="shared" si="19"/>
        <v>0.50103321176952453</v>
      </c>
      <c r="W115" s="283">
        <f t="shared" si="19"/>
        <v>0.51796853595331716</v>
      </c>
      <c r="DA115" s="106"/>
    </row>
    <row r="116" spans="1:105" ht="12" customHeight="1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105" ht="12" customHeight="1" x14ac:dyDescent="0.25">
      <c r="A117" s="35" t="s">
        <v>42</v>
      </c>
      <c r="B117" s="234">
        <f t="shared" ref="B117:W117" si="20">SUM(B$118:B$122,B$126:B$127,B$129:B$131,B$124,B$123,B132)</f>
        <v>1.0000000000000002</v>
      </c>
      <c r="C117" s="234">
        <f t="shared" si="20"/>
        <v>1</v>
      </c>
      <c r="D117" s="234">
        <f t="shared" si="20"/>
        <v>1</v>
      </c>
      <c r="E117" s="234">
        <f t="shared" si="20"/>
        <v>1</v>
      </c>
      <c r="F117" s="234">
        <f t="shared" si="20"/>
        <v>1</v>
      </c>
      <c r="G117" s="234">
        <f t="shared" si="20"/>
        <v>1.0000000000000002</v>
      </c>
      <c r="H117" s="234">
        <f t="shared" si="20"/>
        <v>0.99999999999999989</v>
      </c>
      <c r="I117" s="234">
        <f t="shared" si="20"/>
        <v>1</v>
      </c>
      <c r="J117" s="234">
        <f t="shared" si="20"/>
        <v>0.99999999999999978</v>
      </c>
      <c r="K117" s="234">
        <f t="shared" si="20"/>
        <v>1</v>
      </c>
      <c r="L117" s="234">
        <f t="shared" si="20"/>
        <v>1</v>
      </c>
      <c r="M117" s="234">
        <f t="shared" si="20"/>
        <v>1</v>
      </c>
      <c r="N117" s="234">
        <f t="shared" si="20"/>
        <v>0.99999999999999989</v>
      </c>
      <c r="O117" s="234">
        <f t="shared" si="20"/>
        <v>0.99999999999999989</v>
      </c>
      <c r="P117" s="234">
        <f t="shared" si="20"/>
        <v>0.99999999999999978</v>
      </c>
      <c r="Q117" s="234">
        <f t="shared" si="20"/>
        <v>1</v>
      </c>
      <c r="R117" s="234">
        <f t="shared" si="20"/>
        <v>1</v>
      </c>
      <c r="S117" s="234">
        <f t="shared" si="20"/>
        <v>1</v>
      </c>
      <c r="T117" s="234">
        <f t="shared" si="20"/>
        <v>1</v>
      </c>
      <c r="U117" s="234">
        <f t="shared" si="20"/>
        <v>1</v>
      </c>
      <c r="V117" s="234">
        <f t="shared" si="20"/>
        <v>1</v>
      </c>
      <c r="W117" s="234">
        <f t="shared" si="20"/>
        <v>1</v>
      </c>
      <c r="DA117" s="95"/>
    </row>
    <row r="118" spans="1:105" ht="12" customHeight="1" x14ac:dyDescent="0.25">
      <c r="A118" s="55" t="s">
        <v>92</v>
      </c>
      <c r="B118" s="268">
        <f t="shared" ref="B118:W118" si="21">IF(B$55=0,0,B$55/B$54)</f>
        <v>0</v>
      </c>
      <c r="C118" s="268">
        <f t="shared" si="21"/>
        <v>0</v>
      </c>
      <c r="D118" s="268">
        <f t="shared" si="21"/>
        <v>0</v>
      </c>
      <c r="E118" s="268">
        <f t="shared" si="21"/>
        <v>0</v>
      </c>
      <c r="F118" s="268">
        <f t="shared" si="21"/>
        <v>0</v>
      </c>
      <c r="G118" s="268">
        <f t="shared" si="21"/>
        <v>0</v>
      </c>
      <c r="H118" s="268">
        <f t="shared" si="21"/>
        <v>0</v>
      </c>
      <c r="I118" s="268">
        <f t="shared" si="21"/>
        <v>0</v>
      </c>
      <c r="J118" s="268">
        <f t="shared" si="21"/>
        <v>0</v>
      </c>
      <c r="K118" s="268">
        <f t="shared" si="21"/>
        <v>0</v>
      </c>
      <c r="L118" s="268">
        <f t="shared" si="21"/>
        <v>0</v>
      </c>
      <c r="M118" s="268">
        <f t="shared" si="21"/>
        <v>0</v>
      </c>
      <c r="N118" s="268">
        <f t="shared" si="21"/>
        <v>0</v>
      </c>
      <c r="O118" s="268">
        <f t="shared" si="21"/>
        <v>0</v>
      </c>
      <c r="P118" s="268">
        <f t="shared" si="21"/>
        <v>0</v>
      </c>
      <c r="Q118" s="268">
        <f t="shared" si="21"/>
        <v>0</v>
      </c>
      <c r="R118" s="268">
        <f t="shared" si="21"/>
        <v>0</v>
      </c>
      <c r="S118" s="268">
        <f t="shared" si="21"/>
        <v>0</v>
      </c>
      <c r="T118" s="268">
        <f t="shared" si="21"/>
        <v>0</v>
      </c>
      <c r="U118" s="268">
        <f t="shared" si="21"/>
        <v>0</v>
      </c>
      <c r="V118" s="268">
        <f t="shared" si="21"/>
        <v>0</v>
      </c>
      <c r="W118" s="268">
        <f t="shared" si="21"/>
        <v>0</v>
      </c>
      <c r="DA118" s="76"/>
    </row>
    <row r="119" spans="1:105" ht="12" customHeight="1" x14ac:dyDescent="0.25">
      <c r="A119" s="202" t="s">
        <v>93</v>
      </c>
      <c r="B119" s="269">
        <f t="shared" ref="B119:W119" si="22">IF(B$56=0,0,B$56/B$54)</f>
        <v>0</v>
      </c>
      <c r="C119" s="269">
        <f t="shared" si="22"/>
        <v>0</v>
      </c>
      <c r="D119" s="269">
        <f t="shared" si="22"/>
        <v>0</v>
      </c>
      <c r="E119" s="269">
        <f t="shared" si="22"/>
        <v>0</v>
      </c>
      <c r="F119" s="269">
        <f t="shared" si="22"/>
        <v>0</v>
      </c>
      <c r="G119" s="269">
        <f t="shared" si="22"/>
        <v>0</v>
      </c>
      <c r="H119" s="269">
        <f t="shared" si="22"/>
        <v>0</v>
      </c>
      <c r="I119" s="269">
        <f t="shared" si="22"/>
        <v>0</v>
      </c>
      <c r="J119" s="269">
        <f t="shared" si="22"/>
        <v>0</v>
      </c>
      <c r="K119" s="269">
        <f t="shared" si="22"/>
        <v>0</v>
      </c>
      <c r="L119" s="269">
        <f t="shared" si="22"/>
        <v>0</v>
      </c>
      <c r="M119" s="269">
        <f t="shared" si="22"/>
        <v>0</v>
      </c>
      <c r="N119" s="269">
        <f t="shared" si="22"/>
        <v>0</v>
      </c>
      <c r="O119" s="269">
        <f t="shared" si="22"/>
        <v>0</v>
      </c>
      <c r="P119" s="269">
        <f t="shared" si="22"/>
        <v>0</v>
      </c>
      <c r="Q119" s="269">
        <f t="shared" si="22"/>
        <v>0</v>
      </c>
      <c r="R119" s="269">
        <f t="shared" si="22"/>
        <v>0</v>
      </c>
      <c r="S119" s="269">
        <f t="shared" si="22"/>
        <v>0</v>
      </c>
      <c r="T119" s="269">
        <f t="shared" si="22"/>
        <v>0</v>
      </c>
      <c r="U119" s="269">
        <f t="shared" si="22"/>
        <v>0</v>
      </c>
      <c r="V119" s="269">
        <f t="shared" si="22"/>
        <v>0</v>
      </c>
      <c r="W119" s="269">
        <f t="shared" si="22"/>
        <v>0</v>
      </c>
      <c r="DA119" s="77"/>
    </row>
    <row r="120" spans="1:105" ht="12" customHeight="1" x14ac:dyDescent="0.25">
      <c r="A120" s="202" t="s">
        <v>94</v>
      </c>
      <c r="B120" s="269">
        <f t="shared" ref="B120:W120" si="23">IF(B$57=0,0,B$57/B$54)</f>
        <v>0</v>
      </c>
      <c r="C120" s="269">
        <f t="shared" si="23"/>
        <v>0</v>
      </c>
      <c r="D120" s="269">
        <f t="shared" si="23"/>
        <v>0</v>
      </c>
      <c r="E120" s="269">
        <f t="shared" si="23"/>
        <v>0</v>
      </c>
      <c r="F120" s="269">
        <f t="shared" si="23"/>
        <v>0</v>
      </c>
      <c r="G120" s="269">
        <f t="shared" si="23"/>
        <v>0</v>
      </c>
      <c r="H120" s="269">
        <f t="shared" si="23"/>
        <v>0</v>
      </c>
      <c r="I120" s="269">
        <f t="shared" si="23"/>
        <v>0</v>
      </c>
      <c r="J120" s="269">
        <f t="shared" si="23"/>
        <v>0</v>
      </c>
      <c r="K120" s="269">
        <f t="shared" si="23"/>
        <v>0</v>
      </c>
      <c r="L120" s="269">
        <f t="shared" si="23"/>
        <v>0</v>
      </c>
      <c r="M120" s="269">
        <f t="shared" si="23"/>
        <v>0</v>
      </c>
      <c r="N120" s="269">
        <f t="shared" si="23"/>
        <v>0</v>
      </c>
      <c r="O120" s="269">
        <f t="shared" si="23"/>
        <v>0</v>
      </c>
      <c r="P120" s="269">
        <f t="shared" si="23"/>
        <v>0</v>
      </c>
      <c r="Q120" s="269">
        <f t="shared" si="23"/>
        <v>0</v>
      </c>
      <c r="R120" s="269">
        <f t="shared" si="23"/>
        <v>0</v>
      </c>
      <c r="S120" s="269">
        <f t="shared" si="23"/>
        <v>0</v>
      </c>
      <c r="T120" s="269">
        <f t="shared" si="23"/>
        <v>0</v>
      </c>
      <c r="U120" s="269">
        <f t="shared" si="23"/>
        <v>0</v>
      </c>
      <c r="V120" s="269">
        <f t="shared" si="23"/>
        <v>0</v>
      </c>
      <c r="W120" s="269">
        <f t="shared" si="23"/>
        <v>0</v>
      </c>
      <c r="DA120" s="77"/>
    </row>
    <row r="121" spans="1:105" ht="12" customHeight="1" x14ac:dyDescent="0.25">
      <c r="A121" s="202" t="s">
        <v>95</v>
      </c>
      <c r="B121" s="269">
        <f t="shared" ref="B121:W121" si="24">IF(B$58=0,0,B$58/B$54)</f>
        <v>0</v>
      </c>
      <c r="C121" s="269">
        <f t="shared" si="24"/>
        <v>0</v>
      </c>
      <c r="D121" s="269">
        <f t="shared" si="24"/>
        <v>0</v>
      </c>
      <c r="E121" s="269">
        <f t="shared" si="24"/>
        <v>0</v>
      </c>
      <c r="F121" s="269">
        <f t="shared" si="24"/>
        <v>0</v>
      </c>
      <c r="G121" s="269">
        <f t="shared" si="24"/>
        <v>0</v>
      </c>
      <c r="H121" s="269">
        <f t="shared" si="24"/>
        <v>0</v>
      </c>
      <c r="I121" s="269">
        <f t="shared" si="24"/>
        <v>0</v>
      </c>
      <c r="J121" s="269">
        <f t="shared" si="24"/>
        <v>0</v>
      </c>
      <c r="K121" s="269">
        <f t="shared" si="24"/>
        <v>0</v>
      </c>
      <c r="L121" s="269">
        <f t="shared" si="24"/>
        <v>0</v>
      </c>
      <c r="M121" s="269">
        <f t="shared" si="24"/>
        <v>0</v>
      </c>
      <c r="N121" s="269">
        <f t="shared" si="24"/>
        <v>0</v>
      </c>
      <c r="O121" s="269">
        <f t="shared" si="24"/>
        <v>0</v>
      </c>
      <c r="P121" s="269">
        <f t="shared" si="24"/>
        <v>0</v>
      </c>
      <c r="Q121" s="269">
        <f t="shared" si="24"/>
        <v>0</v>
      </c>
      <c r="R121" s="269">
        <f t="shared" si="24"/>
        <v>0</v>
      </c>
      <c r="S121" s="269">
        <f t="shared" si="24"/>
        <v>0</v>
      </c>
      <c r="T121" s="269">
        <f t="shared" si="24"/>
        <v>0</v>
      </c>
      <c r="U121" s="269">
        <f t="shared" si="24"/>
        <v>0</v>
      </c>
      <c r="V121" s="269">
        <f t="shared" si="24"/>
        <v>0</v>
      </c>
      <c r="W121" s="269">
        <f t="shared" si="24"/>
        <v>0</v>
      </c>
      <c r="DA121" s="77"/>
    </row>
    <row r="122" spans="1:105" ht="12" customHeight="1" x14ac:dyDescent="0.25">
      <c r="A122" s="56" t="s">
        <v>96</v>
      </c>
      <c r="B122" s="270">
        <f t="shared" ref="B122:W122" si="25">IF(B$59=0,0,B$59/B$54)</f>
        <v>1.9014645728089846E-3</v>
      </c>
      <c r="C122" s="270">
        <f t="shared" si="25"/>
        <v>1.7066961069293343E-3</v>
      </c>
      <c r="D122" s="270">
        <f t="shared" si="25"/>
        <v>1.4009034655855562E-3</v>
      </c>
      <c r="E122" s="270">
        <f t="shared" si="25"/>
        <v>1.3099189038796885E-3</v>
      </c>
      <c r="F122" s="270">
        <f t="shared" si="25"/>
        <v>1.3024752031217531E-3</v>
      </c>
      <c r="G122" s="270">
        <f t="shared" si="25"/>
        <v>1.2537216326420724E-3</v>
      </c>
      <c r="H122" s="270">
        <f t="shared" si="25"/>
        <v>1.2594289855645917E-3</v>
      </c>
      <c r="I122" s="270">
        <f t="shared" si="25"/>
        <v>1.3010168844063631E-3</v>
      </c>
      <c r="J122" s="270">
        <f t="shared" si="25"/>
        <v>1.3760122254132645E-3</v>
      </c>
      <c r="K122" s="270">
        <f t="shared" si="25"/>
        <v>1.4231408473722241E-3</v>
      </c>
      <c r="L122" s="270">
        <f t="shared" si="25"/>
        <v>1.4583353359118837E-3</v>
      </c>
      <c r="M122" s="270">
        <f t="shared" si="25"/>
        <v>1.6030263212858094E-3</v>
      </c>
      <c r="N122" s="270">
        <f t="shared" si="25"/>
        <v>1.4474961898387564E-3</v>
      </c>
      <c r="O122" s="270">
        <f t="shared" si="25"/>
        <v>1.6350189116765526E-3</v>
      </c>
      <c r="P122" s="270">
        <f t="shared" si="25"/>
        <v>1.7630192215978863E-3</v>
      </c>
      <c r="Q122" s="270">
        <f t="shared" si="25"/>
        <v>1.6992602325859481E-3</v>
      </c>
      <c r="R122" s="270">
        <f t="shared" si="25"/>
        <v>1.5587637454892633E-3</v>
      </c>
      <c r="S122" s="270">
        <f t="shared" si="25"/>
        <v>1.7831413786417072E-3</v>
      </c>
      <c r="T122" s="270">
        <f t="shared" si="25"/>
        <v>1.395331804090235E-3</v>
      </c>
      <c r="U122" s="270">
        <f t="shared" si="25"/>
        <v>1.2838276350112892E-3</v>
      </c>
      <c r="V122" s="270">
        <f t="shared" si="25"/>
        <v>1.2990557307331848E-3</v>
      </c>
      <c r="W122" s="270">
        <f t="shared" si="25"/>
        <v>1.1797193245051375E-3</v>
      </c>
      <c r="DA122" s="78"/>
    </row>
    <row r="123" spans="1:105" ht="12" customHeight="1" x14ac:dyDescent="0.25">
      <c r="A123" s="203" t="s">
        <v>222</v>
      </c>
      <c r="B123" s="271">
        <f t="shared" ref="B123:W123" si="26">IF(B$65=0,0,B$65/B$54)</f>
        <v>0.35214935435797629</v>
      </c>
      <c r="C123" s="271">
        <f t="shared" si="26"/>
        <v>0.34648104665124657</v>
      </c>
      <c r="D123" s="271">
        <f t="shared" si="26"/>
        <v>0.34642139419576889</v>
      </c>
      <c r="E123" s="271">
        <f t="shared" si="26"/>
        <v>0.39042915192987721</v>
      </c>
      <c r="F123" s="271">
        <f t="shared" si="26"/>
        <v>0.38327320493967065</v>
      </c>
      <c r="G123" s="271">
        <f t="shared" si="26"/>
        <v>0.40485608317556732</v>
      </c>
      <c r="H123" s="271">
        <f t="shared" si="26"/>
        <v>0.40719602229726976</v>
      </c>
      <c r="I123" s="271">
        <f t="shared" si="26"/>
        <v>0.42420028949140515</v>
      </c>
      <c r="J123" s="271">
        <f t="shared" si="26"/>
        <v>0.43657088759752105</v>
      </c>
      <c r="K123" s="271">
        <f t="shared" si="26"/>
        <v>0.40564267536799337</v>
      </c>
      <c r="L123" s="271">
        <f t="shared" si="26"/>
        <v>0.43778327045138044</v>
      </c>
      <c r="M123" s="271">
        <f t="shared" si="26"/>
        <v>0.45705216274526467</v>
      </c>
      <c r="N123" s="271">
        <f t="shared" si="26"/>
        <v>0.48017726274626032</v>
      </c>
      <c r="O123" s="271">
        <f t="shared" si="26"/>
        <v>0.4600060817849021</v>
      </c>
      <c r="P123" s="271">
        <f t="shared" si="26"/>
        <v>0.4326580713121857</v>
      </c>
      <c r="Q123" s="271">
        <f t="shared" si="26"/>
        <v>0.42176606620351231</v>
      </c>
      <c r="R123" s="271">
        <f t="shared" si="26"/>
        <v>0.4316442676785433</v>
      </c>
      <c r="S123" s="271">
        <f t="shared" si="26"/>
        <v>0.4227491914003062</v>
      </c>
      <c r="T123" s="271">
        <f t="shared" si="26"/>
        <v>0.46025300958493076</v>
      </c>
      <c r="U123" s="271">
        <f t="shared" si="26"/>
        <v>0.4665439723825045</v>
      </c>
      <c r="V123" s="271">
        <f t="shared" si="26"/>
        <v>0.46813749679729411</v>
      </c>
      <c r="W123" s="271">
        <f t="shared" si="26"/>
        <v>0.48620954654511145</v>
      </c>
      <c r="DA123" s="79"/>
    </row>
    <row r="124" spans="1:105" ht="12" customHeight="1" x14ac:dyDescent="0.25">
      <c r="A124" s="203" t="s">
        <v>228</v>
      </c>
      <c r="B124" s="271">
        <f t="shared" ref="B124:W124" si="27">IF(B$71=0,0,B$71/B$54)</f>
        <v>0</v>
      </c>
      <c r="C124" s="271">
        <f t="shared" si="27"/>
        <v>0</v>
      </c>
      <c r="D124" s="271">
        <f t="shared" si="27"/>
        <v>0</v>
      </c>
      <c r="E124" s="271">
        <f t="shared" si="27"/>
        <v>0</v>
      </c>
      <c r="F124" s="271">
        <f t="shared" si="27"/>
        <v>0</v>
      </c>
      <c r="G124" s="271">
        <f t="shared" si="27"/>
        <v>0</v>
      </c>
      <c r="H124" s="271">
        <f t="shared" si="27"/>
        <v>0</v>
      </c>
      <c r="I124" s="271">
        <f t="shared" si="27"/>
        <v>0</v>
      </c>
      <c r="J124" s="271">
        <f t="shared" si="27"/>
        <v>0</v>
      </c>
      <c r="K124" s="271">
        <f t="shared" si="27"/>
        <v>0</v>
      </c>
      <c r="L124" s="271">
        <f t="shared" si="27"/>
        <v>0</v>
      </c>
      <c r="M124" s="271">
        <f t="shared" si="27"/>
        <v>0</v>
      </c>
      <c r="N124" s="271">
        <f t="shared" si="27"/>
        <v>0</v>
      </c>
      <c r="O124" s="271">
        <f t="shared" si="27"/>
        <v>0</v>
      </c>
      <c r="P124" s="271">
        <f t="shared" si="27"/>
        <v>0</v>
      </c>
      <c r="Q124" s="271">
        <f t="shared" si="27"/>
        <v>0</v>
      </c>
      <c r="R124" s="271">
        <f t="shared" si="27"/>
        <v>0</v>
      </c>
      <c r="S124" s="271">
        <f t="shared" si="27"/>
        <v>0</v>
      </c>
      <c r="T124" s="271">
        <f t="shared" si="27"/>
        <v>0</v>
      </c>
      <c r="U124" s="271">
        <f t="shared" si="27"/>
        <v>0</v>
      </c>
      <c r="V124" s="271">
        <f t="shared" si="27"/>
        <v>0</v>
      </c>
      <c r="W124" s="271">
        <f t="shared" si="27"/>
        <v>0</v>
      </c>
      <c r="DA124" s="79"/>
    </row>
    <row r="125" spans="1:105" ht="12" customHeight="1" x14ac:dyDescent="0.25">
      <c r="A125" s="203" t="s">
        <v>181</v>
      </c>
      <c r="B125" s="271">
        <f t="shared" ref="B125:W125" si="28">IF(B$72=0,0,B$72/B$54)</f>
        <v>0.24312711526552291</v>
      </c>
      <c r="C125" s="271">
        <f t="shared" si="28"/>
        <v>0.21455850852566002</v>
      </c>
      <c r="D125" s="271">
        <f t="shared" si="28"/>
        <v>0.18171306514410815</v>
      </c>
      <c r="E125" s="271">
        <f t="shared" si="28"/>
        <v>0.16674601254871771</v>
      </c>
      <c r="F125" s="271">
        <f t="shared" si="28"/>
        <v>0.17054767408640734</v>
      </c>
      <c r="G125" s="271">
        <f t="shared" si="28"/>
        <v>0.17603682039378818</v>
      </c>
      <c r="H125" s="271">
        <f t="shared" si="28"/>
        <v>0.18375539022444962</v>
      </c>
      <c r="I125" s="271">
        <f t="shared" si="28"/>
        <v>0.14766683135610009</v>
      </c>
      <c r="J125" s="271">
        <f t="shared" si="28"/>
        <v>0.15493954171659235</v>
      </c>
      <c r="K125" s="271">
        <f t="shared" si="28"/>
        <v>0.17026212607890687</v>
      </c>
      <c r="L125" s="271">
        <f t="shared" si="28"/>
        <v>0.16113185470974453</v>
      </c>
      <c r="M125" s="271">
        <f t="shared" si="28"/>
        <v>0.1771187997277798</v>
      </c>
      <c r="N125" s="271">
        <f t="shared" si="28"/>
        <v>0.15993423461015299</v>
      </c>
      <c r="O125" s="271">
        <f t="shared" si="28"/>
        <v>0.18127953109159375</v>
      </c>
      <c r="P125" s="271">
        <f t="shared" si="28"/>
        <v>0.19479645735071335</v>
      </c>
      <c r="Q125" s="271">
        <f t="shared" si="28"/>
        <v>0.18775170989042644</v>
      </c>
      <c r="R125" s="271">
        <f t="shared" si="28"/>
        <v>0.17222821608991667</v>
      </c>
      <c r="S125" s="271">
        <f t="shared" si="28"/>
        <v>0.19701975977326902</v>
      </c>
      <c r="T125" s="271">
        <f t="shared" si="28"/>
        <v>0.15417696819049173</v>
      </c>
      <c r="U125" s="271">
        <f t="shared" si="28"/>
        <v>0.14193770529429886</v>
      </c>
      <c r="V125" s="271">
        <f t="shared" si="28"/>
        <v>0.14363922932011899</v>
      </c>
      <c r="W125" s="271">
        <f t="shared" si="28"/>
        <v>0.13044197264239238</v>
      </c>
      <c r="DA125" s="79"/>
    </row>
    <row r="126" spans="1:105" ht="12" customHeight="1" x14ac:dyDescent="0.25">
      <c r="A126" s="62" t="s">
        <v>183</v>
      </c>
      <c r="B126" s="272">
        <f t="shared" ref="B126:W126" si="29">IF(B$73=0,0,B$73/B$54)</f>
        <v>0.24312711526552291</v>
      </c>
      <c r="C126" s="272">
        <f t="shared" si="29"/>
        <v>0.21455850852566002</v>
      </c>
      <c r="D126" s="272">
        <f t="shared" si="29"/>
        <v>0.18171306514410815</v>
      </c>
      <c r="E126" s="272">
        <f t="shared" si="29"/>
        <v>0.16674601254871771</v>
      </c>
      <c r="F126" s="272">
        <f t="shared" si="29"/>
        <v>0.17054767408640734</v>
      </c>
      <c r="G126" s="272">
        <f t="shared" si="29"/>
        <v>0.17603682039378818</v>
      </c>
      <c r="H126" s="272">
        <f t="shared" si="29"/>
        <v>0.18375539022444962</v>
      </c>
      <c r="I126" s="272">
        <f t="shared" si="29"/>
        <v>0.14766683135610009</v>
      </c>
      <c r="J126" s="272">
        <f t="shared" si="29"/>
        <v>0.15493954171659235</v>
      </c>
      <c r="K126" s="272">
        <f t="shared" si="29"/>
        <v>0.17026212607890687</v>
      </c>
      <c r="L126" s="272">
        <f t="shared" si="29"/>
        <v>0.16113185470974453</v>
      </c>
      <c r="M126" s="272">
        <f t="shared" si="29"/>
        <v>0.1771187997277798</v>
      </c>
      <c r="N126" s="272">
        <f t="shared" si="29"/>
        <v>0.15993423461015299</v>
      </c>
      <c r="O126" s="272">
        <f t="shared" si="29"/>
        <v>0.18127953109159375</v>
      </c>
      <c r="P126" s="272">
        <f t="shared" si="29"/>
        <v>0.19479645735071335</v>
      </c>
      <c r="Q126" s="272">
        <f t="shared" si="29"/>
        <v>0.18775170989042644</v>
      </c>
      <c r="R126" s="272">
        <f t="shared" si="29"/>
        <v>0.17222821608991667</v>
      </c>
      <c r="S126" s="272">
        <f t="shared" si="29"/>
        <v>0.19701975977326902</v>
      </c>
      <c r="T126" s="272">
        <f t="shared" si="29"/>
        <v>0.15417696819049173</v>
      </c>
      <c r="U126" s="272">
        <f t="shared" si="29"/>
        <v>0.14193770529429886</v>
      </c>
      <c r="V126" s="272">
        <f t="shared" si="29"/>
        <v>0.14363922932011899</v>
      </c>
      <c r="W126" s="272">
        <f t="shared" si="29"/>
        <v>0.13044197264239238</v>
      </c>
      <c r="DA126" s="80"/>
    </row>
    <row r="127" spans="1:105" ht="12" customHeight="1" x14ac:dyDescent="0.25">
      <c r="A127" s="62" t="s">
        <v>189</v>
      </c>
      <c r="B127" s="272">
        <f t="shared" ref="B127:W127" si="30">IF(B$78=0,0,B$78/B$54)</f>
        <v>0</v>
      </c>
      <c r="C127" s="272">
        <f t="shared" si="30"/>
        <v>0</v>
      </c>
      <c r="D127" s="272">
        <f t="shared" si="30"/>
        <v>0</v>
      </c>
      <c r="E127" s="272">
        <f t="shared" si="30"/>
        <v>0</v>
      </c>
      <c r="F127" s="272">
        <f t="shared" si="30"/>
        <v>0</v>
      </c>
      <c r="G127" s="272">
        <f t="shared" si="30"/>
        <v>0</v>
      </c>
      <c r="H127" s="272">
        <f t="shared" si="30"/>
        <v>0</v>
      </c>
      <c r="I127" s="272">
        <f t="shared" si="30"/>
        <v>0</v>
      </c>
      <c r="J127" s="272">
        <f t="shared" si="30"/>
        <v>0</v>
      </c>
      <c r="K127" s="272">
        <f t="shared" si="30"/>
        <v>0</v>
      </c>
      <c r="L127" s="272">
        <f t="shared" si="30"/>
        <v>0</v>
      </c>
      <c r="M127" s="272">
        <f t="shared" si="30"/>
        <v>0</v>
      </c>
      <c r="N127" s="272">
        <f t="shared" si="30"/>
        <v>0</v>
      </c>
      <c r="O127" s="272">
        <f t="shared" si="30"/>
        <v>0</v>
      </c>
      <c r="P127" s="272">
        <f t="shared" si="30"/>
        <v>0</v>
      </c>
      <c r="Q127" s="272">
        <f t="shared" si="30"/>
        <v>0</v>
      </c>
      <c r="R127" s="272">
        <f t="shared" si="30"/>
        <v>0</v>
      </c>
      <c r="S127" s="272">
        <f t="shared" si="30"/>
        <v>0</v>
      </c>
      <c r="T127" s="272">
        <f t="shared" si="30"/>
        <v>0</v>
      </c>
      <c r="U127" s="272">
        <f t="shared" si="30"/>
        <v>0</v>
      </c>
      <c r="V127" s="272">
        <f t="shared" si="30"/>
        <v>0</v>
      </c>
      <c r="W127" s="272">
        <f t="shared" si="30"/>
        <v>0</v>
      </c>
      <c r="DA127" s="80"/>
    </row>
    <row r="128" spans="1:105" ht="12" customHeight="1" x14ac:dyDescent="0.25">
      <c r="A128" s="203" t="s">
        <v>191</v>
      </c>
      <c r="B128" s="271">
        <f t="shared" ref="B128:W128" si="31">IF(B$79=0,0,B$79/B$54)</f>
        <v>0.17422604195823516</v>
      </c>
      <c r="C128" s="271">
        <f t="shared" si="31"/>
        <v>0.15685496387550335</v>
      </c>
      <c r="D128" s="271">
        <f t="shared" si="31"/>
        <v>0.15678779850139538</v>
      </c>
      <c r="E128" s="271">
        <f t="shared" si="31"/>
        <v>0.16173177465028482</v>
      </c>
      <c r="F128" s="271">
        <f t="shared" si="31"/>
        <v>0.16287861197330597</v>
      </c>
      <c r="G128" s="271">
        <f t="shared" si="31"/>
        <v>0.1664844745034039</v>
      </c>
      <c r="H128" s="271">
        <f t="shared" si="31"/>
        <v>0.16655365246091375</v>
      </c>
      <c r="I128" s="271">
        <f t="shared" si="31"/>
        <v>0.17402712607555088</v>
      </c>
      <c r="J128" s="271">
        <f t="shared" si="31"/>
        <v>0.18377175120704373</v>
      </c>
      <c r="K128" s="271">
        <f t="shared" si="31"/>
        <v>0.17410589373361124</v>
      </c>
      <c r="L128" s="271">
        <f t="shared" si="31"/>
        <v>0.17523343787002701</v>
      </c>
      <c r="M128" s="271">
        <f t="shared" si="31"/>
        <v>0.18684036742104171</v>
      </c>
      <c r="N128" s="271">
        <f t="shared" si="31"/>
        <v>0.18789458288855274</v>
      </c>
      <c r="O128" s="271">
        <f t="shared" si="31"/>
        <v>0.18980000388467355</v>
      </c>
      <c r="P128" s="271">
        <f t="shared" si="31"/>
        <v>0.19021133932054907</v>
      </c>
      <c r="Q128" s="271">
        <f t="shared" si="31"/>
        <v>0.18599749303778343</v>
      </c>
      <c r="R128" s="271">
        <f t="shared" si="31"/>
        <v>0.18606782999513521</v>
      </c>
      <c r="S128" s="271">
        <f t="shared" si="31"/>
        <v>0.19398260225417968</v>
      </c>
      <c r="T128" s="271">
        <f t="shared" si="31"/>
        <v>0.18691036337833139</v>
      </c>
      <c r="U128" s="271">
        <f t="shared" si="31"/>
        <v>0.18411256344627167</v>
      </c>
      <c r="V128" s="271">
        <f t="shared" si="31"/>
        <v>0.18279522096930698</v>
      </c>
      <c r="W128" s="271">
        <f t="shared" si="31"/>
        <v>0.18226731133672724</v>
      </c>
      <c r="DA128" s="79"/>
    </row>
    <row r="129" spans="1:105" ht="12" customHeight="1" x14ac:dyDescent="0.25">
      <c r="A129" s="62" t="s">
        <v>192</v>
      </c>
      <c r="B129" s="272">
        <f t="shared" ref="B129:W129" si="32">IF(B$80=0,0,B$80/B$54)</f>
        <v>8.1309543285154454E-2</v>
      </c>
      <c r="C129" s="272">
        <f t="shared" si="32"/>
        <v>7.29809447756226E-2</v>
      </c>
      <c r="D129" s="272">
        <f t="shared" si="32"/>
        <v>5.9904782135951212E-2</v>
      </c>
      <c r="E129" s="272">
        <f t="shared" si="32"/>
        <v>5.6014142644637749E-2</v>
      </c>
      <c r="F129" s="272">
        <f t="shared" si="32"/>
        <v>5.569583857648204E-2</v>
      </c>
      <c r="G129" s="272">
        <f t="shared" si="32"/>
        <v>5.3611061081328744E-2</v>
      </c>
      <c r="H129" s="272">
        <f t="shared" si="32"/>
        <v>5.3855116251292669E-2</v>
      </c>
      <c r="I129" s="272">
        <f t="shared" si="32"/>
        <v>5.563347863015005E-2</v>
      </c>
      <c r="J129" s="272">
        <f t="shared" si="32"/>
        <v>5.8933503217287117E-2</v>
      </c>
      <c r="K129" s="272">
        <f t="shared" si="32"/>
        <v>6.0855686708556754E-2</v>
      </c>
      <c r="L129" s="272">
        <f t="shared" si="32"/>
        <v>6.2360657051015927E-2</v>
      </c>
      <c r="M129" s="272">
        <f t="shared" si="32"/>
        <v>6.8547865640894171E-2</v>
      </c>
      <c r="N129" s="272">
        <f t="shared" si="32"/>
        <v>6.1897158530238854E-2</v>
      </c>
      <c r="O129" s="272">
        <f t="shared" si="32"/>
        <v>6.9915917904596087E-2</v>
      </c>
      <c r="P129" s="272">
        <f t="shared" si="32"/>
        <v>7.5389407597168639E-2</v>
      </c>
      <c r="Q129" s="272">
        <f t="shared" si="32"/>
        <v>7.2662975376964103E-2</v>
      </c>
      <c r="R129" s="272">
        <f t="shared" si="32"/>
        <v>6.665512997066024E-2</v>
      </c>
      <c r="S129" s="272">
        <f t="shared" si="32"/>
        <v>7.624986191356338E-2</v>
      </c>
      <c r="T129" s="272">
        <f t="shared" si="32"/>
        <v>5.9669002481302705E-2</v>
      </c>
      <c r="U129" s="272">
        <f t="shared" si="32"/>
        <v>5.4932208025596917E-2</v>
      </c>
      <c r="V129" s="272">
        <f t="shared" si="32"/>
        <v>5.5590725588305905E-2</v>
      </c>
      <c r="W129" s="272">
        <f t="shared" si="32"/>
        <v>5.0483171907027682E-2</v>
      </c>
      <c r="DA129" s="80"/>
    </row>
    <row r="130" spans="1:105" ht="12" customHeight="1" x14ac:dyDescent="0.25">
      <c r="A130" s="62" t="s">
        <v>197</v>
      </c>
      <c r="B130" s="272">
        <f t="shared" ref="B130:W130" si="33">IF(B$84=0,0,B$84/B$54)</f>
        <v>9.2916498673080702E-2</v>
      </c>
      <c r="C130" s="272">
        <f t="shared" si="33"/>
        <v>8.3874019099880764E-2</v>
      </c>
      <c r="D130" s="272">
        <f t="shared" si="33"/>
        <v>9.6883016365444163E-2</v>
      </c>
      <c r="E130" s="272">
        <f t="shared" si="33"/>
        <v>0.10571763200564707</v>
      </c>
      <c r="F130" s="272">
        <f t="shared" si="33"/>
        <v>0.10718277339682393</v>
      </c>
      <c r="G130" s="272">
        <f t="shared" si="33"/>
        <v>0.11287341342207517</v>
      </c>
      <c r="H130" s="272">
        <f t="shared" si="33"/>
        <v>0.11269853620962107</v>
      </c>
      <c r="I130" s="272">
        <f t="shared" si="33"/>
        <v>0.11839364744540082</v>
      </c>
      <c r="J130" s="272">
        <f t="shared" si="33"/>
        <v>0.12483824798975662</v>
      </c>
      <c r="K130" s="272">
        <f t="shared" si="33"/>
        <v>0.11325020702505449</v>
      </c>
      <c r="L130" s="272">
        <f t="shared" si="33"/>
        <v>0.1128727808190111</v>
      </c>
      <c r="M130" s="272">
        <f t="shared" si="33"/>
        <v>0.11829250178014754</v>
      </c>
      <c r="N130" s="272">
        <f t="shared" si="33"/>
        <v>0.1259974243583139</v>
      </c>
      <c r="O130" s="272">
        <f t="shared" si="33"/>
        <v>0.11988408598007746</v>
      </c>
      <c r="P130" s="272">
        <f t="shared" si="33"/>
        <v>0.11482193172338041</v>
      </c>
      <c r="Q130" s="272">
        <f t="shared" si="33"/>
        <v>0.11333451766081931</v>
      </c>
      <c r="R130" s="272">
        <f t="shared" si="33"/>
        <v>0.11941270002447495</v>
      </c>
      <c r="S130" s="272">
        <f t="shared" si="33"/>
        <v>0.11773274034061627</v>
      </c>
      <c r="T130" s="272">
        <f t="shared" si="33"/>
        <v>0.12724136089702867</v>
      </c>
      <c r="U130" s="272">
        <f t="shared" si="33"/>
        <v>0.12918035542067474</v>
      </c>
      <c r="V130" s="272">
        <f t="shared" si="33"/>
        <v>0.12720449538100104</v>
      </c>
      <c r="W130" s="272">
        <f t="shared" si="33"/>
        <v>0.13178413942969958</v>
      </c>
      <c r="DA130" s="80"/>
    </row>
    <row r="131" spans="1:105" ht="12" customHeight="1" x14ac:dyDescent="0.25">
      <c r="A131" s="103" t="s">
        <v>209</v>
      </c>
      <c r="B131" s="282">
        <f t="shared" ref="B131:W131" si="34">IF(B$95=0,0,B$95/B$54)</f>
        <v>0</v>
      </c>
      <c r="C131" s="282">
        <f t="shared" si="34"/>
        <v>0</v>
      </c>
      <c r="D131" s="282">
        <f t="shared" si="34"/>
        <v>0</v>
      </c>
      <c r="E131" s="282">
        <f t="shared" si="34"/>
        <v>0</v>
      </c>
      <c r="F131" s="282">
        <f t="shared" si="34"/>
        <v>0</v>
      </c>
      <c r="G131" s="282">
        <f t="shared" si="34"/>
        <v>0</v>
      </c>
      <c r="H131" s="282">
        <f t="shared" si="34"/>
        <v>0</v>
      </c>
      <c r="I131" s="282">
        <f t="shared" si="34"/>
        <v>0</v>
      </c>
      <c r="J131" s="282">
        <f t="shared" si="34"/>
        <v>0</v>
      </c>
      <c r="K131" s="282">
        <f t="shared" si="34"/>
        <v>0</v>
      </c>
      <c r="L131" s="282">
        <f t="shared" si="34"/>
        <v>0</v>
      </c>
      <c r="M131" s="282">
        <f t="shared" si="34"/>
        <v>0</v>
      </c>
      <c r="N131" s="282">
        <f t="shared" si="34"/>
        <v>0</v>
      </c>
      <c r="O131" s="282">
        <f t="shared" si="34"/>
        <v>0</v>
      </c>
      <c r="P131" s="282">
        <f t="shared" si="34"/>
        <v>0</v>
      </c>
      <c r="Q131" s="282">
        <f t="shared" si="34"/>
        <v>0</v>
      </c>
      <c r="R131" s="282">
        <f t="shared" si="34"/>
        <v>0</v>
      </c>
      <c r="S131" s="282">
        <f t="shared" si="34"/>
        <v>0</v>
      </c>
      <c r="T131" s="282">
        <f t="shared" si="34"/>
        <v>0</v>
      </c>
      <c r="U131" s="282">
        <f t="shared" si="34"/>
        <v>0</v>
      </c>
      <c r="V131" s="282">
        <f t="shared" si="34"/>
        <v>0</v>
      </c>
      <c r="W131" s="282">
        <f t="shared" si="34"/>
        <v>0</v>
      </c>
      <c r="DA131" s="104"/>
    </row>
    <row r="132" spans="1:105" ht="12" customHeight="1" x14ac:dyDescent="0.25">
      <c r="A132" s="100" t="s">
        <v>106</v>
      </c>
      <c r="B132" s="283">
        <f t="shared" ref="B132:W132" si="35">IF(B$96=0,0,B$96/B$54)</f>
        <v>0.22859602384545677</v>
      </c>
      <c r="C132" s="283">
        <f t="shared" si="35"/>
        <v>0.28039878484066066</v>
      </c>
      <c r="D132" s="283">
        <f t="shared" si="35"/>
        <v>0.31367683869314206</v>
      </c>
      <c r="E132" s="283">
        <f t="shared" si="35"/>
        <v>0.27978314196724052</v>
      </c>
      <c r="F132" s="283">
        <f t="shared" si="35"/>
        <v>0.28199803379749439</v>
      </c>
      <c r="G132" s="283">
        <f t="shared" si="35"/>
        <v>0.25136890029459863</v>
      </c>
      <c r="H132" s="283">
        <f t="shared" si="35"/>
        <v>0.24123550603180219</v>
      </c>
      <c r="I132" s="283">
        <f t="shared" si="35"/>
        <v>0.25280473619253757</v>
      </c>
      <c r="J132" s="283">
        <f t="shared" si="35"/>
        <v>0.2233418072534295</v>
      </c>
      <c r="K132" s="283">
        <f t="shared" si="35"/>
        <v>0.24856616397211639</v>
      </c>
      <c r="L132" s="283">
        <f t="shared" si="35"/>
        <v>0.22439310163293608</v>
      </c>
      <c r="M132" s="283">
        <f t="shared" si="35"/>
        <v>0.17738564378462801</v>
      </c>
      <c r="N132" s="283">
        <f t="shared" si="35"/>
        <v>0.17054642356519509</v>
      </c>
      <c r="O132" s="283">
        <f t="shared" si="35"/>
        <v>0.16727936432715398</v>
      </c>
      <c r="P132" s="283">
        <f t="shared" si="35"/>
        <v>0.18057111279495383</v>
      </c>
      <c r="Q132" s="283">
        <f t="shared" si="35"/>
        <v>0.20278547063569191</v>
      </c>
      <c r="R132" s="283">
        <f t="shared" si="35"/>
        <v>0.20850092249091565</v>
      </c>
      <c r="S132" s="283">
        <f t="shared" si="35"/>
        <v>0.18446530519360338</v>
      </c>
      <c r="T132" s="283">
        <f t="shared" si="35"/>
        <v>0.19726432704215588</v>
      </c>
      <c r="U132" s="283">
        <f t="shared" si="35"/>
        <v>0.20612193124191366</v>
      </c>
      <c r="V132" s="283">
        <f t="shared" si="35"/>
        <v>0.20412899718254676</v>
      </c>
      <c r="W132" s="283">
        <f t="shared" si="35"/>
        <v>0.19990145015126379</v>
      </c>
      <c r="DA132" s="106"/>
    </row>
    <row r="133" spans="1:105" ht="12" customHeight="1" x14ac:dyDescent="0.25">
      <c r="A133" s="6"/>
    </row>
    <row r="134" spans="1:105" ht="15" customHeight="1" x14ac:dyDescent="0.25">
      <c r="A134" s="32" t="s">
        <v>432</v>
      </c>
      <c r="B134" s="259"/>
      <c r="C134" s="259"/>
      <c r="D134" s="259"/>
      <c r="E134" s="259"/>
      <c r="F134" s="259"/>
      <c r="G134" s="259"/>
      <c r="H134" s="259"/>
      <c r="I134" s="259"/>
      <c r="J134" s="259"/>
      <c r="K134" s="259"/>
      <c r="L134" s="259"/>
      <c r="M134" s="259"/>
      <c r="N134" s="259"/>
      <c r="O134" s="259"/>
      <c r="P134" s="259"/>
      <c r="Q134" s="259"/>
      <c r="R134" s="259"/>
      <c r="S134" s="259"/>
      <c r="T134" s="259"/>
      <c r="U134" s="259"/>
      <c r="V134" s="259"/>
      <c r="W134" s="259"/>
      <c r="DA134" s="88"/>
    </row>
    <row r="136" spans="1:105" ht="12" customHeight="1" x14ac:dyDescent="0.25">
      <c r="A136" s="35" t="s">
        <v>433</v>
      </c>
      <c r="B136" s="274">
        <f>IF(B$5=0,0,(B$5-B$52)/ISI_fec!B$5)</f>
        <v>3.937571490003386</v>
      </c>
      <c r="C136" s="274">
        <f>IF(C$5=0,0,(C$5-C$52)/ISI_fec!C$5)</f>
        <v>3.9149782309106786</v>
      </c>
      <c r="D136" s="274">
        <f>IF(D$5=0,0,(D$5-D$52)/ISI_fec!D$5)</f>
        <v>4.158962911977472</v>
      </c>
      <c r="E136" s="274">
        <f>IF(E$5=0,0,(E$5-E$52)/ISI_fec!E$5)</f>
        <v>4.6492282087230823</v>
      </c>
      <c r="F136" s="274">
        <f>IF(F$5=0,0,(F$5-F$52)/ISI_fec!F$5)</f>
        <v>4.4783435131451084</v>
      </c>
      <c r="G136" s="274">
        <f>IF(G$5=0,0,(G$5-G$52)/ISI_fec!G$5)</f>
        <v>4.6783577359756503</v>
      </c>
      <c r="H136" s="274">
        <f>IF(H$5=0,0,(H$5-H$52)/ISI_fec!H$5)</f>
        <v>4.5817780512710291</v>
      </c>
      <c r="I136" s="274">
        <f>IF(I$5=0,0,(I$5-I$52)/ISI_fec!I$5)</f>
        <v>4.7205637470191775</v>
      </c>
      <c r="J136" s="274">
        <f>IF(J$5=0,0,(J$5-J$52)/ISI_fec!J$5)</f>
        <v>4.4833257336814203</v>
      </c>
      <c r="K136" s="274">
        <f>IF(K$5=0,0,(K$5-K$52)/ISI_fec!K$5)</f>
        <v>4.1367025382544549</v>
      </c>
      <c r="L136" s="274">
        <f>IF(L$5=0,0,(L$5-L$52)/ISI_fec!L$5)</f>
        <v>4.2733408774480175</v>
      </c>
      <c r="M136" s="274">
        <f>IF(M$5=0,0,(M$5-M$52)/ISI_fec!M$5)</f>
        <v>4.0274879846259637</v>
      </c>
      <c r="N136" s="274">
        <f>IF(N$5=0,0,(N$5-N$52)/ISI_fec!N$5)</f>
        <v>4.3478948555531511</v>
      </c>
      <c r="O136" s="274">
        <f>IF(O$5=0,0,(O$5-O$52)/ISI_fec!O$5)</f>
        <v>4.3288505413666352</v>
      </c>
      <c r="P136" s="274">
        <f>IF(P$5=0,0,(P$5-P$52)/ISI_fec!P$5)</f>
        <v>4.2816756082244591</v>
      </c>
      <c r="Q136" s="274">
        <f>IF(Q$5=0,0,(Q$5-Q$52)/ISI_fec!Q$5)</f>
        <v>4.0927668273289592</v>
      </c>
      <c r="R136" s="274">
        <f>IF(R$5=0,0,(R$5-R$52)/ISI_fec!R$5)</f>
        <v>4.1146427342880569</v>
      </c>
      <c r="S136" s="274">
        <f>IF(S$5=0,0,(S$5-S$52)/ISI_fec!S$5)</f>
        <v>4.2277449917809351</v>
      </c>
      <c r="T136" s="274">
        <f>IF(T$5=0,0,(T$5-T$52)/ISI_fec!T$5)</f>
        <v>4.5586333879351262</v>
      </c>
      <c r="U136" s="274">
        <f>IF(U$5=0,0,(U$5-U$52)/ISI_fec!U$5)</f>
        <v>4.4675773567674701</v>
      </c>
      <c r="V136" s="274">
        <f>IF(V$5=0,0,(V$5-V$52)/ISI_fec!V$5)</f>
        <v>4.5023727662208328</v>
      </c>
      <c r="W136" s="274">
        <f>IF(W$5=0,0,(W$5-W$52)/ISI_fec!W$5)</f>
        <v>4.5450360969047976</v>
      </c>
      <c r="DA136" s="111"/>
    </row>
    <row r="137" spans="1:105" ht="12" customHeight="1" x14ac:dyDescent="0.25">
      <c r="A137" s="55" t="s">
        <v>92</v>
      </c>
      <c r="B137" s="275">
        <f>IF(B$6=0,0,B$6/ISI_fec!B$6)</f>
        <v>0</v>
      </c>
      <c r="C137" s="275">
        <f>IF(C$6=0,0,C$6/ISI_fec!C$6)</f>
        <v>0</v>
      </c>
      <c r="D137" s="275">
        <f>IF(D$6=0,0,D$6/ISI_fec!D$6)</f>
        <v>0</v>
      </c>
      <c r="E137" s="275">
        <f>IF(E$6=0,0,E$6/ISI_fec!E$6)</f>
        <v>0</v>
      </c>
      <c r="F137" s="275">
        <f>IF(F$6=0,0,F$6/ISI_fec!F$6)</f>
        <v>0</v>
      </c>
      <c r="G137" s="275">
        <f>IF(G$6=0,0,G$6/ISI_fec!G$6)</f>
        <v>0</v>
      </c>
      <c r="H137" s="275">
        <f>IF(H$6=0,0,H$6/ISI_fec!H$6)</f>
        <v>0</v>
      </c>
      <c r="I137" s="275">
        <f>IF(I$6=0,0,I$6/ISI_fec!I$6)</f>
        <v>0</v>
      </c>
      <c r="J137" s="275">
        <f>IF(J$6=0,0,J$6/ISI_fec!J$6)</f>
        <v>0</v>
      </c>
      <c r="K137" s="275">
        <f>IF(K$6=0,0,K$6/ISI_fec!K$6)</f>
        <v>0</v>
      </c>
      <c r="L137" s="275">
        <f>IF(L$6=0,0,L$6/ISI_fec!L$6)</f>
        <v>0</v>
      </c>
      <c r="M137" s="275">
        <f>IF(M$6=0,0,M$6/ISI_fec!M$6)</f>
        <v>0</v>
      </c>
      <c r="N137" s="275">
        <f>IF(N$6=0,0,N$6/ISI_fec!N$6)</f>
        <v>0</v>
      </c>
      <c r="O137" s="275">
        <f>IF(O$6=0,0,O$6/ISI_fec!O$6)</f>
        <v>0</v>
      </c>
      <c r="P137" s="275">
        <f>IF(P$6=0,0,P$6/ISI_fec!P$6)</f>
        <v>0</v>
      </c>
      <c r="Q137" s="275">
        <f>IF(Q$6=0,0,Q$6/ISI_fec!Q$6)</f>
        <v>0</v>
      </c>
      <c r="R137" s="275">
        <f>IF(R$6=0,0,R$6/ISI_fec!R$6)</f>
        <v>0</v>
      </c>
      <c r="S137" s="275">
        <f>IF(S$6=0,0,S$6/ISI_fec!S$6)</f>
        <v>0</v>
      </c>
      <c r="T137" s="275">
        <f>IF(T$6=0,0,T$6/ISI_fec!T$6)</f>
        <v>0</v>
      </c>
      <c r="U137" s="275">
        <f>IF(U$6=0,0,U$6/ISI_fec!U$6)</f>
        <v>0</v>
      </c>
      <c r="V137" s="275">
        <f>IF(V$6=0,0,V$6/ISI_fec!V$6)</f>
        <v>0</v>
      </c>
      <c r="W137" s="275">
        <f>IF(W$6=0,0,W$6/ISI_fec!W$6)</f>
        <v>0</v>
      </c>
      <c r="DA137" s="76"/>
    </row>
    <row r="138" spans="1:105" ht="12" customHeight="1" x14ac:dyDescent="0.25">
      <c r="A138" s="202" t="s">
        <v>93</v>
      </c>
      <c r="B138" s="276">
        <f>IF(B$7=0,0,B$7/ISI_fec!B$7)</f>
        <v>0</v>
      </c>
      <c r="C138" s="276">
        <f>IF(C$7=0,0,C$7/ISI_fec!C$7)</f>
        <v>0</v>
      </c>
      <c r="D138" s="276">
        <f>IF(D$7=0,0,D$7/ISI_fec!D$7)</f>
        <v>0</v>
      </c>
      <c r="E138" s="276">
        <f>IF(E$7=0,0,E$7/ISI_fec!E$7)</f>
        <v>0</v>
      </c>
      <c r="F138" s="276">
        <f>IF(F$7=0,0,F$7/ISI_fec!F$7)</f>
        <v>0</v>
      </c>
      <c r="G138" s="276">
        <f>IF(G$7=0,0,G$7/ISI_fec!G$7)</f>
        <v>0</v>
      </c>
      <c r="H138" s="276">
        <f>IF(H$7=0,0,H$7/ISI_fec!H$7)</f>
        <v>0</v>
      </c>
      <c r="I138" s="276">
        <f>IF(I$7=0,0,I$7/ISI_fec!I$7)</f>
        <v>0</v>
      </c>
      <c r="J138" s="276">
        <f>IF(J$7=0,0,J$7/ISI_fec!J$7)</f>
        <v>0</v>
      </c>
      <c r="K138" s="276">
        <f>IF(K$7=0,0,K$7/ISI_fec!K$7)</f>
        <v>0</v>
      </c>
      <c r="L138" s="276">
        <f>IF(L$7=0,0,L$7/ISI_fec!L$7)</f>
        <v>0</v>
      </c>
      <c r="M138" s="276">
        <f>IF(M$7=0,0,M$7/ISI_fec!M$7)</f>
        <v>0</v>
      </c>
      <c r="N138" s="276">
        <f>IF(N$7=0,0,N$7/ISI_fec!N$7)</f>
        <v>0</v>
      </c>
      <c r="O138" s="276">
        <f>IF(O$7=0,0,O$7/ISI_fec!O$7)</f>
        <v>0</v>
      </c>
      <c r="P138" s="276">
        <f>IF(P$7=0,0,P$7/ISI_fec!P$7)</f>
        <v>0</v>
      </c>
      <c r="Q138" s="276">
        <f>IF(Q$7=0,0,Q$7/ISI_fec!Q$7)</f>
        <v>0</v>
      </c>
      <c r="R138" s="276">
        <f>IF(R$7=0,0,R$7/ISI_fec!R$7)</f>
        <v>0</v>
      </c>
      <c r="S138" s="276">
        <f>IF(S$7=0,0,S$7/ISI_fec!S$7)</f>
        <v>0</v>
      </c>
      <c r="T138" s="276">
        <f>IF(T$7=0,0,T$7/ISI_fec!T$7)</f>
        <v>0</v>
      </c>
      <c r="U138" s="276">
        <f>IF(U$7=0,0,U$7/ISI_fec!U$7)</f>
        <v>0</v>
      </c>
      <c r="V138" s="276">
        <f>IF(V$7=0,0,V$7/ISI_fec!V$7)</f>
        <v>0</v>
      </c>
      <c r="W138" s="276">
        <f>IF(W$7=0,0,W$7/ISI_fec!W$7)</f>
        <v>0</v>
      </c>
      <c r="DA138" s="77"/>
    </row>
    <row r="139" spans="1:105" ht="12" customHeight="1" x14ac:dyDescent="0.25">
      <c r="A139" s="202" t="s">
        <v>94</v>
      </c>
      <c r="B139" s="276">
        <f>IF(B$8=0,0,B$8/ISI_fec!B$8)</f>
        <v>0</v>
      </c>
      <c r="C139" s="276">
        <f>IF(C$8=0,0,C$8/ISI_fec!C$8)</f>
        <v>0</v>
      </c>
      <c r="D139" s="276">
        <f>IF(D$8=0,0,D$8/ISI_fec!D$8)</f>
        <v>0</v>
      </c>
      <c r="E139" s="276">
        <f>IF(E$8=0,0,E$8/ISI_fec!E$8)</f>
        <v>0</v>
      </c>
      <c r="F139" s="276">
        <f>IF(F$8=0,0,F$8/ISI_fec!F$8)</f>
        <v>0</v>
      </c>
      <c r="G139" s="276">
        <f>IF(G$8=0,0,G$8/ISI_fec!G$8)</f>
        <v>0</v>
      </c>
      <c r="H139" s="276">
        <f>IF(H$8=0,0,H$8/ISI_fec!H$8)</f>
        <v>0</v>
      </c>
      <c r="I139" s="276">
        <f>IF(I$8=0,0,I$8/ISI_fec!I$8)</f>
        <v>0</v>
      </c>
      <c r="J139" s="276">
        <f>IF(J$8=0,0,J$8/ISI_fec!J$8)</f>
        <v>0</v>
      </c>
      <c r="K139" s="276">
        <f>IF(K$8=0,0,K$8/ISI_fec!K$8)</f>
        <v>0</v>
      </c>
      <c r="L139" s="276">
        <f>IF(L$8=0,0,L$8/ISI_fec!L$8)</f>
        <v>0</v>
      </c>
      <c r="M139" s="276">
        <f>IF(M$8=0,0,M$8/ISI_fec!M$8)</f>
        <v>0</v>
      </c>
      <c r="N139" s="276">
        <f>IF(N$8=0,0,N$8/ISI_fec!N$8)</f>
        <v>0</v>
      </c>
      <c r="O139" s="276">
        <f>IF(O$8=0,0,O$8/ISI_fec!O$8)</f>
        <v>0</v>
      </c>
      <c r="P139" s="276">
        <f>IF(P$8=0,0,P$8/ISI_fec!P$8)</f>
        <v>0</v>
      </c>
      <c r="Q139" s="276">
        <f>IF(Q$8=0,0,Q$8/ISI_fec!Q$8)</f>
        <v>0</v>
      </c>
      <c r="R139" s="276">
        <f>IF(R$8=0,0,R$8/ISI_fec!R$8)</f>
        <v>0</v>
      </c>
      <c r="S139" s="276">
        <f>IF(S$8=0,0,S$8/ISI_fec!S$8)</f>
        <v>0</v>
      </c>
      <c r="T139" s="276">
        <f>IF(T$8=0,0,T$8/ISI_fec!T$8)</f>
        <v>0</v>
      </c>
      <c r="U139" s="276">
        <f>IF(U$8=0,0,U$8/ISI_fec!U$8)</f>
        <v>0</v>
      </c>
      <c r="V139" s="276">
        <f>IF(V$8=0,0,V$8/ISI_fec!V$8)</f>
        <v>0</v>
      </c>
      <c r="W139" s="276">
        <f>IF(W$8=0,0,W$8/ISI_fec!W$8)</f>
        <v>0</v>
      </c>
      <c r="DA139" s="77"/>
    </row>
    <row r="140" spans="1:105" ht="12" customHeight="1" x14ac:dyDescent="0.25">
      <c r="A140" s="202" t="s">
        <v>95</v>
      </c>
      <c r="B140" s="276">
        <f>IF(B$9=0,0,B$9/ISI_fec!B$9)</f>
        <v>0</v>
      </c>
      <c r="C140" s="276">
        <f>IF(C$9=0,0,C$9/ISI_fec!C$9)</f>
        <v>0</v>
      </c>
      <c r="D140" s="276">
        <f>IF(D$9=0,0,D$9/ISI_fec!D$9)</f>
        <v>0</v>
      </c>
      <c r="E140" s="276">
        <f>IF(E$9=0,0,E$9/ISI_fec!E$9)</f>
        <v>0</v>
      </c>
      <c r="F140" s="276">
        <f>IF(F$9=0,0,F$9/ISI_fec!F$9)</f>
        <v>0</v>
      </c>
      <c r="G140" s="276">
        <f>IF(G$9=0,0,G$9/ISI_fec!G$9)</f>
        <v>0</v>
      </c>
      <c r="H140" s="276">
        <f>IF(H$9=0,0,H$9/ISI_fec!H$9)</f>
        <v>0</v>
      </c>
      <c r="I140" s="276">
        <f>IF(I$9=0,0,I$9/ISI_fec!I$9)</f>
        <v>0</v>
      </c>
      <c r="J140" s="276">
        <f>IF(J$9=0,0,J$9/ISI_fec!J$9)</f>
        <v>0</v>
      </c>
      <c r="K140" s="276">
        <f>IF(K$9=0,0,K$9/ISI_fec!K$9)</f>
        <v>0</v>
      </c>
      <c r="L140" s="276">
        <f>IF(L$9=0,0,L$9/ISI_fec!L$9)</f>
        <v>0</v>
      </c>
      <c r="M140" s="276">
        <f>IF(M$9=0,0,M$9/ISI_fec!M$9)</f>
        <v>0</v>
      </c>
      <c r="N140" s="276">
        <f>IF(N$9=0,0,N$9/ISI_fec!N$9)</f>
        <v>0</v>
      </c>
      <c r="O140" s="276">
        <f>IF(O$9=0,0,O$9/ISI_fec!O$9)</f>
        <v>0</v>
      </c>
      <c r="P140" s="276">
        <f>IF(P$9=0,0,P$9/ISI_fec!P$9)</f>
        <v>0</v>
      </c>
      <c r="Q140" s="276">
        <f>IF(Q$9=0,0,Q$9/ISI_fec!Q$9)</f>
        <v>0</v>
      </c>
      <c r="R140" s="276">
        <f>IF(R$9=0,0,R$9/ISI_fec!R$9)</f>
        <v>0</v>
      </c>
      <c r="S140" s="276">
        <f>IF(S$9=0,0,S$9/ISI_fec!S$9)</f>
        <v>0</v>
      </c>
      <c r="T140" s="276">
        <f>IF(T$9=0,0,T$9/ISI_fec!T$9)</f>
        <v>0</v>
      </c>
      <c r="U140" s="276">
        <f>IF(U$9=0,0,U$9/ISI_fec!U$9)</f>
        <v>0</v>
      </c>
      <c r="V140" s="276">
        <f>IF(V$9=0,0,V$9/ISI_fec!V$9)</f>
        <v>0</v>
      </c>
      <c r="W140" s="276">
        <f>IF(W$9=0,0,W$9/ISI_fec!W$9)</f>
        <v>0</v>
      </c>
      <c r="DA140" s="77"/>
    </row>
    <row r="141" spans="1:105" ht="12" customHeight="1" x14ac:dyDescent="0.25">
      <c r="A141" s="56" t="s">
        <v>96</v>
      </c>
      <c r="B141" s="277">
        <f>IF(B$10=0,0,B$10/ISI_fec!B$10)</f>
        <v>1.9996162675461526</v>
      </c>
      <c r="C141" s="277">
        <f>IF(C$10=0,0,C$10/ISI_fec!C$10)</f>
        <v>1.7804528292900745</v>
      </c>
      <c r="D141" s="277">
        <f>IF(D$10=0,0,D$10/ISI_fec!D$10)</f>
        <v>1.6034417853666512</v>
      </c>
      <c r="E141" s="277">
        <f>IF(E$10=0,0,E$10/ISI_fec!E$10)</f>
        <v>1.6301137777426569</v>
      </c>
      <c r="F141" s="277">
        <f>IF(F$10=0,0,F$10/ISI_fec!F$10)</f>
        <v>1.6025717870232419</v>
      </c>
      <c r="G141" s="277">
        <f>IF(G$10=0,0,G$10/ISI_fec!G$10)</f>
        <v>1.6455148742397578</v>
      </c>
      <c r="H141" s="277">
        <f>IF(H$10=0,0,H$10/ISI_fec!H$10)</f>
        <v>1.6613347202046651</v>
      </c>
      <c r="I141" s="277">
        <f>IF(I$10=0,0,I$10/ISI_fec!I$10)</f>
        <v>1.683905191467403</v>
      </c>
      <c r="J141" s="277">
        <f>IF(J$10=0,0,J$10/ISI_fec!J$10)</f>
        <v>1.6754486298906943</v>
      </c>
      <c r="K141" s="277">
        <f>IF(K$10=0,0,K$10/ISI_fec!K$10)</f>
        <v>1.5935760533251182</v>
      </c>
      <c r="L141" s="277">
        <f>IF(L$10=0,0,L$10/ISI_fec!L$10)</f>
        <v>1.6593605852257087</v>
      </c>
      <c r="M141" s="277">
        <f>IF(M$10=0,0,M$10/ISI_fec!M$10)</f>
        <v>1.8344192476218006</v>
      </c>
      <c r="N141" s="277">
        <f>IF(N$10=0,0,N$10/ISI_fec!N$10)</f>
        <v>1.7337848500870818</v>
      </c>
      <c r="O141" s="277">
        <f>IF(O$10=0,0,O$10/ISI_fec!O$10)</f>
        <v>1.8550800662498845</v>
      </c>
      <c r="P141" s="277">
        <f>IF(P$10=0,0,P$10/ISI_fec!P$10)</f>
        <v>1.9106982419161134</v>
      </c>
      <c r="Q141" s="277">
        <f>IF(Q$10=0,0,Q$10/ISI_fec!Q$10)</f>
        <v>1.8081323676902281</v>
      </c>
      <c r="R141" s="277">
        <f>IF(R$10=0,0,R$10/ISI_fec!R$10)</f>
        <v>1.7207745749735728</v>
      </c>
      <c r="S141" s="277">
        <f>IF(S$10=0,0,S$10/ISI_fec!S$10)</f>
        <v>2.0476662147800995</v>
      </c>
      <c r="T141" s="277">
        <f>IF(T$10=0,0,T$10/ISI_fec!T$10)</f>
        <v>1.9868350578470066</v>
      </c>
      <c r="U141" s="277">
        <f>IF(U$10=0,0,U$10/ISI_fec!U$10)</f>
        <v>1.7754881996996477</v>
      </c>
      <c r="V141" s="277">
        <f>IF(V$10=0,0,V$10/ISI_fec!V$10)</f>
        <v>1.7896317735207536</v>
      </c>
      <c r="W141" s="277">
        <f>IF(W$10=0,0,W$10/ISI_fec!W$10)</f>
        <v>1.7763319606889336</v>
      </c>
      <c r="DA141" s="78"/>
    </row>
    <row r="142" spans="1:105" ht="12" customHeight="1" x14ac:dyDescent="0.25">
      <c r="A142" s="203" t="s">
        <v>167</v>
      </c>
      <c r="B142" s="278">
        <f>IF(B$16=0,0,B$16/ISI_fec!B$16)</f>
        <v>4.9792099060750994</v>
      </c>
      <c r="C142" s="278">
        <f>IF(C$16=0,0,C$16/ISI_fec!C$16)</f>
        <v>4.8704472050499916</v>
      </c>
      <c r="D142" s="278">
        <f>IF(D$16=0,0,D$16/ISI_fec!D$16)</f>
        <v>5.1564087492250357</v>
      </c>
      <c r="E142" s="278">
        <f>IF(E$16=0,0,E$16/ISI_fec!E$16)</f>
        <v>6.0816971557164354</v>
      </c>
      <c r="F142" s="278">
        <f>IF(F$16=0,0,F$16/ISI_fec!F$16)</f>
        <v>5.7033080488847085</v>
      </c>
      <c r="G142" s="278">
        <f>IF(G$16=0,0,G$16/ISI_fec!G$16)</f>
        <v>5.8987092444521387</v>
      </c>
      <c r="H142" s="278">
        <f>IF(H$16=0,0,H$16/ISI_fec!H$16)</f>
        <v>5.9144656085665348</v>
      </c>
      <c r="I142" s="278">
        <f>IF(I$16=0,0,I$16/ISI_fec!I$16)</f>
        <v>6.1668573345832787</v>
      </c>
      <c r="J142" s="278">
        <f>IF(J$16=0,0,J$16/ISI_fec!J$16)</f>
        <v>6.1561614858227731</v>
      </c>
      <c r="K142" s="278">
        <f>IF(K$16=0,0,K$16/ISI_fec!K$16)</f>
        <v>5.4225387983453288</v>
      </c>
      <c r="L142" s="278">
        <f>IF(L$16=0,0,L$16/ISI_fec!L$16)</f>
        <v>5.5868814467117787</v>
      </c>
      <c r="M142" s="278">
        <f>IF(M$16=0,0,M$16/ISI_fec!M$16)</f>
        <v>5.3941817446058922</v>
      </c>
      <c r="N142" s="278">
        <f>IF(N$16=0,0,N$16/ISI_fec!N$16)</f>
        <v>5.9848521494280869</v>
      </c>
      <c r="O142" s="278">
        <f>IF(O$16=0,0,O$16/ISI_fec!O$16)</f>
        <v>5.8342024087092712</v>
      </c>
      <c r="P142" s="278">
        <f>IF(P$16=0,0,P$16/ISI_fec!P$16)</f>
        <v>5.4946789299117498</v>
      </c>
      <c r="Q142" s="278">
        <f>IF(Q$16=0,0,Q$16/ISI_fec!Q$16)</f>
        <v>5.2135447897746534</v>
      </c>
      <c r="R142" s="278">
        <f>IF(R$16=0,0,R$16/ISI_fec!R$16)</f>
        <v>5.277436849344026</v>
      </c>
      <c r="S142" s="278">
        <f>IF(S$16=0,0,S$16/ISI_fec!S$16)</f>
        <v>5.5355221227204838</v>
      </c>
      <c r="T142" s="278">
        <f>IF(T$16=0,0,T$16/ISI_fec!T$16)</f>
        <v>6.0541461051863275</v>
      </c>
      <c r="U142" s="278">
        <f>IF(U$16=0,0,U$16/ISI_fec!U$16)</f>
        <v>5.9486939735162254</v>
      </c>
      <c r="V142" s="278">
        <f>IF(V$16=0,0,V$16/ISI_fec!V$16)</f>
        <v>6.0419044544950813</v>
      </c>
      <c r="W142" s="278">
        <f>IF(W$16=0,0,W$16/ISI_fec!W$16)</f>
        <v>6.1285738324855483</v>
      </c>
      <c r="DA142" s="79"/>
    </row>
    <row r="143" spans="1:105" ht="12" customHeight="1" x14ac:dyDescent="0.25">
      <c r="A143" s="203" t="s">
        <v>174</v>
      </c>
      <c r="B143" s="278">
        <f>IF(B$22=0,0,B$22/ISI_fec!B$22)</f>
        <v>4.9733730707106796</v>
      </c>
      <c r="C143" s="278">
        <f>IF(C$22=0,0,C$22/ISI_fec!C$22)</f>
        <v>5.5316211689932722</v>
      </c>
      <c r="D143" s="278">
        <f>IF(D$22=0,0,D$22/ISI_fec!D$22)</f>
        <v>5.8960491453505188</v>
      </c>
      <c r="E143" s="278">
        <f>IF(E$22=0,0,E$22/ISI_fec!E$22)</f>
        <v>6.2764108530133544</v>
      </c>
      <c r="F143" s="278">
        <f>IF(F$22=0,0,F$22/ISI_fec!F$22)</f>
        <v>6.0213423024222692</v>
      </c>
      <c r="G143" s="278">
        <f>IF(G$22=0,0,G$22/ISI_fec!G$22)</f>
        <v>6.0603491095314235</v>
      </c>
      <c r="H143" s="278">
        <f>IF(H$22=0,0,H$22/ISI_fec!H$22)</f>
        <v>5.7047798178948756</v>
      </c>
      <c r="I143" s="278">
        <f>IF(I$22=0,0,I$22/ISI_fec!I$22)</f>
        <v>6.0365475907773432</v>
      </c>
      <c r="J143" s="278">
        <f>IF(J$22=0,0,J$22/ISI_fec!J$22)</f>
        <v>5.5405319588910471</v>
      </c>
      <c r="K143" s="278">
        <f>IF(K$22=0,0,K$22/ISI_fec!K$22)</f>
        <v>5.2783915967562463</v>
      </c>
      <c r="L143" s="278">
        <f>IF(L$22=0,0,L$22/ISI_fec!L$22)</f>
        <v>5.340033077718509</v>
      </c>
      <c r="M143" s="278">
        <f>IF(M$22=0,0,M$22/ISI_fec!M$22)</f>
        <v>4.5070812389175972</v>
      </c>
      <c r="N143" s="278">
        <f>IF(N$22=0,0,N$22/ISI_fec!N$22)</f>
        <v>5.0161991377671722</v>
      </c>
      <c r="O143" s="278">
        <f>IF(O$22=0,0,O$22/ISI_fec!O$22)</f>
        <v>5.1116917981249044</v>
      </c>
      <c r="P143" s="278">
        <f>IF(P$22=0,0,P$22/ISI_fec!P$22)</f>
        <v>5.2311174573803534</v>
      </c>
      <c r="Q143" s="278">
        <f>IF(Q$22=0,0,Q$22/ISI_fec!Q$22)</f>
        <v>5.0533525499087295</v>
      </c>
      <c r="R143" s="278">
        <f>IF(R$22=0,0,R$22/ISI_fec!R$22)</f>
        <v>5.0052652535058728</v>
      </c>
      <c r="S143" s="278">
        <f>IF(S$22=0,0,S$22/ISI_fec!S$22)</f>
        <v>4.8734235443379808</v>
      </c>
      <c r="T143" s="278">
        <f>IF(T$22=0,0,T$22/ISI_fec!T$22)</f>
        <v>4.9898950694625617</v>
      </c>
      <c r="U143" s="278">
        <f>IF(U$22=0,0,U$22/ISI_fec!U$22)</f>
        <v>4.9969344417133996</v>
      </c>
      <c r="V143" s="278">
        <f>IF(V$22=0,0,V$22/ISI_fec!V$22)</f>
        <v>5.0501805734237442</v>
      </c>
      <c r="W143" s="278">
        <f>IF(W$22=0,0,W$22/ISI_fec!W$22)</f>
        <v>4.9228780683040911</v>
      </c>
      <c r="DA143" s="79"/>
    </row>
    <row r="144" spans="1:105" ht="12" customHeight="1" x14ac:dyDescent="0.25">
      <c r="A144" s="203" t="s">
        <v>181</v>
      </c>
      <c r="B144" s="278">
        <f>IF(B$28=0,0,B$28/ISI_fec!B$28)</f>
        <v>2.2443039340215227</v>
      </c>
      <c r="C144" s="278">
        <f>IF(C$28=0,0,C$28/ISI_fec!C$28)</f>
        <v>1.9922015881000437</v>
      </c>
      <c r="D144" s="278">
        <f>IF(D$28=0,0,D$28/ISI_fec!D$28)</f>
        <v>1.8500633045071297</v>
      </c>
      <c r="E144" s="278">
        <f>IF(E$28=0,0,E$28/ISI_fec!E$28)</f>
        <v>1.8448122848816173</v>
      </c>
      <c r="F144" s="278">
        <f>IF(F$28=0,0,F$28/ISI_fec!F$28)</f>
        <v>1.8563080989198724</v>
      </c>
      <c r="G144" s="278">
        <f>IF(G$28=0,0,G$28/ISI_fec!G$28)</f>
        <v>2.0047588751191237</v>
      </c>
      <c r="H144" s="278">
        <f>IF(H$28=0,0,H$28/ISI_fec!H$28)</f>
        <v>2.0801336565118382</v>
      </c>
      <c r="I144" s="278">
        <f>IF(I$28=0,0,I$28/ISI_fec!I$28)</f>
        <v>1.7227630130540381</v>
      </c>
      <c r="J144" s="278">
        <f>IF(J$28=0,0,J$28/ISI_fec!J$28)</f>
        <v>1.702369404553282</v>
      </c>
      <c r="K144" s="278">
        <f>IF(K$28=0,0,K$28/ISI_fec!K$28)</f>
        <v>1.7076435656874704</v>
      </c>
      <c r="L144" s="278">
        <f>IF(L$28=0,0,L$28/ISI_fec!L$28)</f>
        <v>1.6593605852257078</v>
      </c>
      <c r="M144" s="278">
        <f>IF(M$28=0,0,M$28/ISI_fec!M$28)</f>
        <v>1.8344192476218006</v>
      </c>
      <c r="N144" s="278">
        <f>IF(N$28=0,0,N$28/ISI_fec!N$28)</f>
        <v>1.7337848500870827</v>
      </c>
      <c r="O144" s="278">
        <f>IF(O$28=0,0,O$28/ISI_fec!O$28)</f>
        <v>1.8602682002670945</v>
      </c>
      <c r="P144" s="278">
        <f>IF(P$28=0,0,P$28/ISI_fec!P$28)</f>
        <v>1.9106982419161129</v>
      </c>
      <c r="Q144" s="278">
        <f>IF(Q$28=0,0,Q$28/ISI_fec!Q$28)</f>
        <v>1.8081323676902281</v>
      </c>
      <c r="R144" s="278">
        <f>IF(R$28=0,0,R$28/ISI_fec!R$28)</f>
        <v>1.720774574973573</v>
      </c>
      <c r="S144" s="278">
        <f>IF(S$28=0,0,S$28/ISI_fec!S$28)</f>
        <v>2.0476662147800999</v>
      </c>
      <c r="T144" s="278">
        <f>IF(T$28=0,0,T$28/ISI_fec!T$28)</f>
        <v>1.9868872573761998</v>
      </c>
      <c r="U144" s="278">
        <f>IF(U$28=0,0,U$28/ISI_fec!U$28)</f>
        <v>1.7775129356342061</v>
      </c>
      <c r="V144" s="278">
        <f>IF(V$28=0,0,V$28/ISI_fec!V$28)</f>
        <v>1.7919587797159158</v>
      </c>
      <c r="W144" s="278">
        <f>IF(W$28=0,0,W$28/ISI_fec!W$28)</f>
        <v>1.7786669607376722</v>
      </c>
      <c r="DA144" s="79"/>
    </row>
    <row r="145" spans="1:105" ht="12" customHeight="1" x14ac:dyDescent="0.25">
      <c r="A145" s="41" t="s">
        <v>191</v>
      </c>
      <c r="B145" s="279">
        <f>IF(B$35=0,0,B$35/ISI_fec!B$35)</f>
        <v>2.8396597533267229</v>
      </c>
      <c r="C145" s="279">
        <f>IF(C$35=0,0,C$35/ISI_fec!C$35)</f>
        <v>2.5201378960836989</v>
      </c>
      <c r="D145" s="279">
        <f>IF(D$35=0,0,D$35/ISI_fec!D$35)</f>
        <v>2.8706271524710578</v>
      </c>
      <c r="E145" s="279">
        <f>IF(E$35=0,0,E$35/ISI_fec!E$35)</f>
        <v>3.1958335058398468</v>
      </c>
      <c r="F145" s="279">
        <f>IF(F$35=0,0,F$35/ISI_fec!F$35)</f>
        <v>3.1085135684636263</v>
      </c>
      <c r="G145" s="279">
        <f>IF(G$35=0,0,G$35/ISI_fec!G$35)</f>
        <v>3.2505652554679014</v>
      </c>
      <c r="H145" s="279">
        <f>IF(H$35=0,0,H$35/ISI_fec!H$35)</f>
        <v>3.2607683739959032</v>
      </c>
      <c r="I145" s="279">
        <f>IF(I$35=0,0,I$35/ISI_fec!I$35)</f>
        <v>3.382978249181225</v>
      </c>
      <c r="J145" s="279">
        <f>IF(J$35=0,0,J$35/ISI_fec!J$35)</f>
        <v>3.3459332432394322</v>
      </c>
      <c r="K145" s="279">
        <f>IF(K$35=0,0,K$35/ISI_fec!K$35)</f>
        <v>3.0791690402942651</v>
      </c>
      <c r="L145" s="279">
        <f>IF(L$35=0,0,L$35/ISI_fec!L$35)</f>
        <v>2.9892847729907017</v>
      </c>
      <c r="M145" s="279">
        <f>IF(M$35=0,0,M$35/ISI_fec!M$35)</f>
        <v>3.0450684980081273</v>
      </c>
      <c r="N145" s="279">
        <f>IF(N$35=0,0,N$35/ISI_fec!N$35)</f>
        <v>3.2552690365208843</v>
      </c>
      <c r="O145" s="279">
        <f>IF(O$35=0,0,O$35/ISI_fec!O$35)</f>
        <v>3.2022633826269846</v>
      </c>
      <c r="P145" s="279">
        <f>IF(P$35=0,0,P$35/ISI_fec!P$35)</f>
        <v>3.135971629483945</v>
      </c>
      <c r="Q145" s="279">
        <f>IF(Q$35=0,0,Q$35/ISI_fec!Q$35)</f>
        <v>2.9881539521692932</v>
      </c>
      <c r="R145" s="279">
        <f>IF(R$35=0,0,R$35/ISI_fec!R$35)</f>
        <v>3.0815830041098797</v>
      </c>
      <c r="S145" s="279">
        <f>IF(S$35=0,0,S$35/ISI_fec!S$35)</f>
        <v>3.3186506613299906</v>
      </c>
      <c r="T145" s="279">
        <f>IF(T$35=0,0,T$35/ISI_fec!T$35)</f>
        <v>3.6770571221110404</v>
      </c>
      <c r="U145" s="279">
        <f>IF(U$35=0,0,U$35/ISI_fec!U$35)</f>
        <v>3.5478647706940309</v>
      </c>
      <c r="V145" s="279">
        <f>IF(V$35=0,0,V$35/ISI_fec!V$35)</f>
        <v>3.5153092355390902</v>
      </c>
      <c r="W145" s="279">
        <f>IF(W$35=0,0,W$35/ISI_fec!W$35)</f>
        <v>3.6406748668335154</v>
      </c>
      <c r="DA145" s="82"/>
    </row>
    <row r="146" spans="1:105" ht="12" customHeight="1" x14ac:dyDescent="0.25">
      <c r="A146" s="20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DA146" s="173"/>
    </row>
    <row r="147" spans="1:105" ht="12" customHeight="1" x14ac:dyDescent="0.25">
      <c r="A147" s="35" t="s">
        <v>434</v>
      </c>
      <c r="B147" s="274">
        <f>IF(B$54=0,0,(B$54-B$96)/ISI_fec!B$54)</f>
        <v>1.8759603086410108</v>
      </c>
      <c r="C147" s="274">
        <f>IF(C$54=0,0,(C$54-C$96)/ISI_fec!C$54)</f>
        <v>1.650413992114625</v>
      </c>
      <c r="D147" s="274">
        <f>IF(D$54=0,0,(D$54-D$96)/ISI_fec!D$54)</f>
        <v>1.6756131899823556</v>
      </c>
      <c r="E147" s="274">
        <f>IF(E$54=0,0,(E$54-E$96)/ISI_fec!E$54)</f>
        <v>1.9236038926459866</v>
      </c>
      <c r="F147" s="274">
        <f>IF(F$54=0,0,(F$54-F$96)/ISI_fec!F$54)</f>
        <v>1.8819547660160927</v>
      </c>
      <c r="G147" s="274">
        <f>IF(G$54=0,0,(G$54-G$96)/ISI_fec!G$54)</f>
        <v>2.0824775674543656</v>
      </c>
      <c r="H147" s="274">
        <f>IF(H$54=0,0,(H$54-H$96)/ISI_fec!H$54)</f>
        <v>2.1299336662374881</v>
      </c>
      <c r="I147" s="274">
        <f>IF(I$54=0,0,(I$54-I$96)/ISI_fec!I$54)</f>
        <v>2.0835715301669193</v>
      </c>
      <c r="J147" s="274">
        <f>IF(J$54=0,0,(J$54-J$96)/ISI_fec!J$54)</f>
        <v>2.055069186904384</v>
      </c>
      <c r="K147" s="274">
        <f>IF(K$54=0,0,(K$54-K$96)/ISI_fec!K$54)</f>
        <v>1.8340776764186328</v>
      </c>
      <c r="L147" s="274">
        <f>IF(L$54=0,0,(L$54-L$96)/ISI_fec!L$54)</f>
        <v>1.9468447568710352</v>
      </c>
      <c r="M147" s="274">
        <f>IF(M$54=0,0,(M$54-M$96)/ISI_fec!M$54)</f>
        <v>2.1112733261761774</v>
      </c>
      <c r="N147" s="274">
        <f>IF(N$54=0,0,(N$54-N$96)/ISI_fec!N$54)</f>
        <v>2.1809851126683957</v>
      </c>
      <c r="O147" s="274">
        <f>IF(O$54=0,0,(O$54-O$96)/ISI_fec!O$54)</f>
        <v>2.1141927395261142</v>
      </c>
      <c r="P147" s="274">
        <f>IF(P$54=0,0,(P$54-P$96)/ISI_fec!P$54)</f>
        <v>2.0370603348438077</v>
      </c>
      <c r="Q147" s="274">
        <f>IF(Q$54=0,0,(Q$54-Q$96)/ISI_fec!Q$54)</f>
        <v>1.8803590626143305</v>
      </c>
      <c r="R147" s="274">
        <f>IF(R$54=0,0,(R$54-R$96)/ISI_fec!R$54)</f>
        <v>1.8987231641337101</v>
      </c>
      <c r="S147" s="274">
        <f>IF(S$54=0,0,(S$54-S$96)/ISI_fec!S$54)</f>
        <v>2.1860131328436871</v>
      </c>
      <c r="T147" s="274">
        <f>IF(T$54=0,0,(T$54-T$96)/ISI_fec!T$54)</f>
        <v>2.5441595318485848</v>
      </c>
      <c r="U147" s="274">
        <f>IF(U$54=0,0,(U$54-U$96)/ISI_fec!U$54)</f>
        <v>2.3207203818827167</v>
      </c>
      <c r="V147" s="274">
        <f>IF(V$54=0,0,(V$54-V$96)/ISI_fec!V$54)</f>
        <v>2.3082365610357019</v>
      </c>
      <c r="W147" s="274">
        <f>IF(W$54=0,0,(W$54-W$96)/ISI_fec!W$54)</f>
        <v>2.4626444817550834</v>
      </c>
      <c r="DA147" s="111"/>
    </row>
    <row r="148" spans="1:105" ht="12" customHeight="1" x14ac:dyDescent="0.25">
      <c r="A148" s="55" t="s">
        <v>92</v>
      </c>
      <c r="B148" s="275">
        <f>IF(B$55=0,0,B$55/ISI_fec!B$55)</f>
        <v>0</v>
      </c>
      <c r="C148" s="275">
        <f>IF(C$55=0,0,C$55/ISI_fec!C$55)</f>
        <v>0</v>
      </c>
      <c r="D148" s="275">
        <f>IF(D$55=0,0,D$55/ISI_fec!D$55)</f>
        <v>0</v>
      </c>
      <c r="E148" s="275">
        <f>IF(E$55=0,0,E$55/ISI_fec!E$55)</f>
        <v>0</v>
      </c>
      <c r="F148" s="275">
        <f>IF(F$55=0,0,F$55/ISI_fec!F$55)</f>
        <v>0</v>
      </c>
      <c r="G148" s="275">
        <f>IF(G$55=0,0,G$55/ISI_fec!G$55)</f>
        <v>0</v>
      </c>
      <c r="H148" s="275">
        <f>IF(H$55=0,0,H$55/ISI_fec!H$55)</f>
        <v>0</v>
      </c>
      <c r="I148" s="275">
        <f>IF(I$55=0,0,I$55/ISI_fec!I$55)</f>
        <v>0</v>
      </c>
      <c r="J148" s="275">
        <f>IF(J$55=0,0,J$55/ISI_fec!J$55)</f>
        <v>0</v>
      </c>
      <c r="K148" s="275">
        <f>IF(K$55=0,0,K$55/ISI_fec!K$55)</f>
        <v>0</v>
      </c>
      <c r="L148" s="275">
        <f>IF(L$55=0,0,L$55/ISI_fec!L$55)</f>
        <v>0</v>
      </c>
      <c r="M148" s="275">
        <f>IF(M$55=0,0,M$55/ISI_fec!M$55)</f>
        <v>0</v>
      </c>
      <c r="N148" s="275">
        <f>IF(N$55=0,0,N$55/ISI_fec!N$55)</f>
        <v>0</v>
      </c>
      <c r="O148" s="275">
        <f>IF(O$55=0,0,O$55/ISI_fec!O$55)</f>
        <v>0</v>
      </c>
      <c r="P148" s="275">
        <f>IF(P$55=0,0,P$55/ISI_fec!P$55)</f>
        <v>0</v>
      </c>
      <c r="Q148" s="275">
        <f>IF(Q$55=0,0,Q$55/ISI_fec!Q$55)</f>
        <v>0</v>
      </c>
      <c r="R148" s="275">
        <f>IF(R$55=0,0,R$55/ISI_fec!R$55)</f>
        <v>0</v>
      </c>
      <c r="S148" s="275">
        <f>IF(S$55=0,0,S$55/ISI_fec!S$55)</f>
        <v>0</v>
      </c>
      <c r="T148" s="275">
        <f>IF(T$55=0,0,T$55/ISI_fec!T$55)</f>
        <v>0</v>
      </c>
      <c r="U148" s="275">
        <f>IF(U$55=0,0,U$55/ISI_fec!U$55)</f>
        <v>0</v>
      </c>
      <c r="V148" s="275">
        <f>IF(V$55=0,0,V$55/ISI_fec!V$55)</f>
        <v>0</v>
      </c>
      <c r="W148" s="275">
        <f>IF(W$55=0,0,W$55/ISI_fec!W$55)</f>
        <v>0</v>
      </c>
      <c r="DA148" s="76"/>
    </row>
    <row r="149" spans="1:105" ht="12" customHeight="1" x14ac:dyDescent="0.25">
      <c r="A149" s="202" t="s">
        <v>93</v>
      </c>
      <c r="B149" s="276">
        <f>IF(B$56=0,0,B$56/ISI_fec!B$56)</f>
        <v>0</v>
      </c>
      <c r="C149" s="276">
        <f>IF(C$56=0,0,C$56/ISI_fec!C$56)</f>
        <v>0</v>
      </c>
      <c r="D149" s="276">
        <f>IF(D$56=0,0,D$56/ISI_fec!D$56)</f>
        <v>0</v>
      </c>
      <c r="E149" s="276">
        <f>IF(E$56=0,0,E$56/ISI_fec!E$56)</f>
        <v>0</v>
      </c>
      <c r="F149" s="276">
        <f>IF(F$56=0,0,F$56/ISI_fec!F$56)</f>
        <v>0</v>
      </c>
      <c r="G149" s="276">
        <f>IF(G$56=0,0,G$56/ISI_fec!G$56)</f>
        <v>0</v>
      </c>
      <c r="H149" s="276">
        <f>IF(H$56=0,0,H$56/ISI_fec!H$56)</f>
        <v>0</v>
      </c>
      <c r="I149" s="276">
        <f>IF(I$56=0,0,I$56/ISI_fec!I$56)</f>
        <v>0</v>
      </c>
      <c r="J149" s="276">
        <f>IF(J$56=0,0,J$56/ISI_fec!J$56)</f>
        <v>0</v>
      </c>
      <c r="K149" s="276">
        <f>IF(K$56=0,0,K$56/ISI_fec!K$56)</f>
        <v>0</v>
      </c>
      <c r="L149" s="276">
        <f>IF(L$56=0,0,L$56/ISI_fec!L$56)</f>
        <v>0</v>
      </c>
      <c r="M149" s="276">
        <f>IF(M$56=0,0,M$56/ISI_fec!M$56)</f>
        <v>0</v>
      </c>
      <c r="N149" s="276">
        <f>IF(N$56=0,0,N$56/ISI_fec!N$56)</f>
        <v>0</v>
      </c>
      <c r="O149" s="276">
        <f>IF(O$56=0,0,O$56/ISI_fec!O$56)</f>
        <v>0</v>
      </c>
      <c r="P149" s="276">
        <f>IF(P$56=0,0,P$56/ISI_fec!P$56)</f>
        <v>0</v>
      </c>
      <c r="Q149" s="276">
        <f>IF(Q$56=0,0,Q$56/ISI_fec!Q$56)</f>
        <v>0</v>
      </c>
      <c r="R149" s="276">
        <f>IF(R$56=0,0,R$56/ISI_fec!R$56)</f>
        <v>0</v>
      </c>
      <c r="S149" s="276">
        <f>IF(S$56=0,0,S$56/ISI_fec!S$56)</f>
        <v>0</v>
      </c>
      <c r="T149" s="276">
        <f>IF(T$56=0,0,T$56/ISI_fec!T$56)</f>
        <v>0</v>
      </c>
      <c r="U149" s="276">
        <f>IF(U$56=0,0,U$56/ISI_fec!U$56)</f>
        <v>0</v>
      </c>
      <c r="V149" s="276">
        <f>IF(V$56=0,0,V$56/ISI_fec!V$56)</f>
        <v>0</v>
      </c>
      <c r="W149" s="276">
        <f>IF(W$56=0,0,W$56/ISI_fec!W$56)</f>
        <v>0</v>
      </c>
      <c r="DA149" s="77"/>
    </row>
    <row r="150" spans="1:105" ht="12" customHeight="1" x14ac:dyDescent="0.25">
      <c r="A150" s="202" t="s">
        <v>94</v>
      </c>
      <c r="B150" s="276">
        <f>IF(B$57=0,0,B$57/ISI_fec!B$57)</f>
        <v>0</v>
      </c>
      <c r="C150" s="276">
        <f>IF(C$57=0,0,C$57/ISI_fec!C$57)</f>
        <v>0</v>
      </c>
      <c r="D150" s="276">
        <f>IF(D$57=0,0,D$57/ISI_fec!D$57)</f>
        <v>0</v>
      </c>
      <c r="E150" s="276">
        <f>IF(E$57=0,0,E$57/ISI_fec!E$57)</f>
        <v>0</v>
      </c>
      <c r="F150" s="276">
        <f>IF(F$57=0,0,F$57/ISI_fec!F$57)</f>
        <v>0</v>
      </c>
      <c r="G150" s="276">
        <f>IF(G$57=0,0,G$57/ISI_fec!G$57)</f>
        <v>0</v>
      </c>
      <c r="H150" s="276">
        <f>IF(H$57=0,0,H$57/ISI_fec!H$57)</f>
        <v>0</v>
      </c>
      <c r="I150" s="276">
        <f>IF(I$57=0,0,I$57/ISI_fec!I$57)</f>
        <v>0</v>
      </c>
      <c r="J150" s="276">
        <f>IF(J$57=0,0,J$57/ISI_fec!J$57)</f>
        <v>0</v>
      </c>
      <c r="K150" s="276">
        <f>IF(K$57=0,0,K$57/ISI_fec!K$57)</f>
        <v>0</v>
      </c>
      <c r="L150" s="276">
        <f>IF(L$57=0,0,L$57/ISI_fec!L$57)</f>
        <v>0</v>
      </c>
      <c r="M150" s="276">
        <f>IF(M$57=0,0,M$57/ISI_fec!M$57)</f>
        <v>0</v>
      </c>
      <c r="N150" s="276">
        <f>IF(N$57=0,0,N$57/ISI_fec!N$57)</f>
        <v>0</v>
      </c>
      <c r="O150" s="276">
        <f>IF(O$57=0,0,O$57/ISI_fec!O$57)</f>
        <v>0</v>
      </c>
      <c r="P150" s="276">
        <f>IF(P$57=0,0,P$57/ISI_fec!P$57)</f>
        <v>0</v>
      </c>
      <c r="Q150" s="276">
        <f>IF(Q$57=0,0,Q$57/ISI_fec!Q$57)</f>
        <v>0</v>
      </c>
      <c r="R150" s="276">
        <f>IF(R$57=0,0,R$57/ISI_fec!R$57)</f>
        <v>0</v>
      </c>
      <c r="S150" s="276">
        <f>IF(S$57=0,0,S$57/ISI_fec!S$57)</f>
        <v>0</v>
      </c>
      <c r="T150" s="276">
        <f>IF(T$57=0,0,T$57/ISI_fec!T$57)</f>
        <v>0</v>
      </c>
      <c r="U150" s="276">
        <f>IF(U$57=0,0,U$57/ISI_fec!U$57)</f>
        <v>0</v>
      </c>
      <c r="V150" s="276">
        <f>IF(V$57=0,0,V$57/ISI_fec!V$57)</f>
        <v>0</v>
      </c>
      <c r="W150" s="276">
        <f>IF(W$57=0,0,W$57/ISI_fec!W$57)</f>
        <v>0</v>
      </c>
      <c r="DA150" s="77"/>
    </row>
    <row r="151" spans="1:105" ht="12" customHeight="1" x14ac:dyDescent="0.25">
      <c r="A151" s="202" t="s">
        <v>95</v>
      </c>
      <c r="B151" s="276">
        <f>IF(B$58=0,0,B$58/ISI_fec!B$58)</f>
        <v>0</v>
      </c>
      <c r="C151" s="276">
        <f>IF(C$58=0,0,C$58/ISI_fec!C$58)</f>
        <v>0</v>
      </c>
      <c r="D151" s="276">
        <f>IF(D$58=0,0,D$58/ISI_fec!D$58)</f>
        <v>0</v>
      </c>
      <c r="E151" s="276">
        <f>IF(E$58=0,0,E$58/ISI_fec!E$58)</f>
        <v>0</v>
      </c>
      <c r="F151" s="276">
        <f>IF(F$58=0,0,F$58/ISI_fec!F$58)</f>
        <v>0</v>
      </c>
      <c r="G151" s="276">
        <f>IF(G$58=0,0,G$58/ISI_fec!G$58)</f>
        <v>0</v>
      </c>
      <c r="H151" s="276">
        <f>IF(H$58=0,0,H$58/ISI_fec!H$58)</f>
        <v>0</v>
      </c>
      <c r="I151" s="276">
        <f>IF(I$58=0,0,I$58/ISI_fec!I$58)</f>
        <v>0</v>
      </c>
      <c r="J151" s="276">
        <f>IF(J$58=0,0,J$58/ISI_fec!J$58)</f>
        <v>0</v>
      </c>
      <c r="K151" s="276">
        <f>IF(K$58=0,0,K$58/ISI_fec!K$58)</f>
        <v>0</v>
      </c>
      <c r="L151" s="276">
        <f>IF(L$58=0,0,L$58/ISI_fec!L$58)</f>
        <v>0</v>
      </c>
      <c r="M151" s="276">
        <f>IF(M$58=0,0,M$58/ISI_fec!M$58)</f>
        <v>0</v>
      </c>
      <c r="N151" s="276">
        <f>IF(N$58=0,0,N$58/ISI_fec!N$58)</f>
        <v>0</v>
      </c>
      <c r="O151" s="276">
        <f>IF(O$58=0,0,O$58/ISI_fec!O$58)</f>
        <v>0</v>
      </c>
      <c r="P151" s="276">
        <f>IF(P$58=0,0,P$58/ISI_fec!P$58)</f>
        <v>0</v>
      </c>
      <c r="Q151" s="276">
        <f>IF(Q$58=0,0,Q$58/ISI_fec!Q$58)</f>
        <v>0</v>
      </c>
      <c r="R151" s="276">
        <f>IF(R$58=0,0,R$58/ISI_fec!R$58)</f>
        <v>0</v>
      </c>
      <c r="S151" s="276">
        <f>IF(S$58=0,0,S$58/ISI_fec!S$58)</f>
        <v>0</v>
      </c>
      <c r="T151" s="276">
        <f>IF(T$58=0,0,T$58/ISI_fec!T$58)</f>
        <v>0</v>
      </c>
      <c r="U151" s="276">
        <f>IF(U$58=0,0,U$58/ISI_fec!U$58)</f>
        <v>0</v>
      </c>
      <c r="V151" s="276">
        <f>IF(V$58=0,0,V$58/ISI_fec!V$58)</f>
        <v>0</v>
      </c>
      <c r="W151" s="276">
        <f>IF(W$58=0,0,W$58/ISI_fec!W$58)</f>
        <v>0</v>
      </c>
      <c r="DA151" s="77"/>
    </row>
    <row r="152" spans="1:105" ht="12" customHeight="1" x14ac:dyDescent="0.25">
      <c r="A152" s="56" t="s">
        <v>96</v>
      </c>
      <c r="B152" s="277">
        <f>IF(B$59=0,0,B$59/ISI_fec!B$59)</f>
        <v>1.9996162675461528</v>
      </c>
      <c r="C152" s="277">
        <f>IF(C$59=0,0,C$59/ISI_fec!C$59)</f>
        <v>1.7804528292900745</v>
      </c>
      <c r="D152" s="277">
        <f>IF(D$59=0,0,D$59/ISI_fec!D$59)</f>
        <v>1.6034417853666516</v>
      </c>
      <c r="E152" s="277">
        <f>IF(E$59=0,0,E$59/ISI_fec!E$59)</f>
        <v>1.6301137777426566</v>
      </c>
      <c r="F152" s="277">
        <f>IF(F$59=0,0,F$59/ISI_fec!F$59)</f>
        <v>1.6025717870232421</v>
      </c>
      <c r="G152" s="277">
        <f>IF(G$59=0,0,G$59/ISI_fec!G$59)</f>
        <v>1.6455148742397576</v>
      </c>
      <c r="H152" s="277">
        <f>IF(H$59=0,0,H$59/ISI_fec!H$59)</f>
        <v>1.6613347202046653</v>
      </c>
      <c r="I152" s="277">
        <f>IF(I$59=0,0,I$59/ISI_fec!I$59)</f>
        <v>1.683905191467403</v>
      </c>
      <c r="J152" s="277">
        <f>IF(J$59=0,0,J$59/ISI_fec!J$59)</f>
        <v>1.6754486298906937</v>
      </c>
      <c r="K152" s="277">
        <f>IF(K$59=0,0,K$59/ISI_fec!K$59)</f>
        <v>1.5935760533251178</v>
      </c>
      <c r="L152" s="277">
        <f>IF(L$59=0,0,L$59/ISI_fec!L$59)</f>
        <v>1.6593605852257083</v>
      </c>
      <c r="M152" s="277">
        <f>IF(M$59=0,0,M$59/ISI_fec!M$59)</f>
        <v>1.8344192476218009</v>
      </c>
      <c r="N152" s="277">
        <f>IF(N$59=0,0,N$59/ISI_fec!N$59)</f>
        <v>1.7337848500870821</v>
      </c>
      <c r="O152" s="277">
        <f>IF(O$59=0,0,O$59/ISI_fec!O$59)</f>
        <v>1.8550800662498841</v>
      </c>
      <c r="P152" s="277">
        <f>IF(P$59=0,0,P$59/ISI_fec!P$59)</f>
        <v>1.9106982419161134</v>
      </c>
      <c r="Q152" s="277">
        <f>IF(Q$59=0,0,Q$59/ISI_fec!Q$59)</f>
        <v>1.8081323676902277</v>
      </c>
      <c r="R152" s="277">
        <f>IF(R$59=0,0,R$59/ISI_fec!R$59)</f>
        <v>1.720774574973573</v>
      </c>
      <c r="S152" s="277">
        <f>IF(S$59=0,0,S$59/ISI_fec!S$59)</f>
        <v>2.047666214780099</v>
      </c>
      <c r="T152" s="277">
        <f>IF(T$59=0,0,T$59/ISI_fec!T$59)</f>
        <v>1.9868350578470064</v>
      </c>
      <c r="U152" s="277">
        <f>IF(U$59=0,0,U$59/ISI_fec!U$59)</f>
        <v>1.775488199699647</v>
      </c>
      <c r="V152" s="277">
        <f>IF(V$59=0,0,V$59/ISI_fec!V$59)</f>
        <v>1.7896317735207532</v>
      </c>
      <c r="W152" s="277">
        <f>IF(W$59=0,0,W$59/ISI_fec!W$59)</f>
        <v>1.776331960688933</v>
      </c>
      <c r="DA152" s="78"/>
    </row>
    <row r="153" spans="1:105" ht="12" customHeight="1" x14ac:dyDescent="0.25">
      <c r="A153" s="203" t="s">
        <v>222</v>
      </c>
      <c r="B153" s="278">
        <f>IF(B$65=0,0,B$65/ISI_fec!B$65)</f>
        <v>5.3120340574141514</v>
      </c>
      <c r="C153" s="278">
        <f>IF(C$65=0,0,C$65/ISI_fec!C$65)</f>
        <v>5.5917091962747465</v>
      </c>
      <c r="D153" s="278">
        <f>IF(D$65=0,0,D$65/ISI_fec!D$65)</f>
        <v>5.9341755067719015</v>
      </c>
      <c r="E153" s="278">
        <f>IF(E$65=0,0,E$65/ISI_fec!E$65)</f>
        <v>6.8595488297291718</v>
      </c>
      <c r="F153" s="278">
        <f>IF(F$65=0,0,F$65/ISI_fec!F$65)</f>
        <v>6.3201937683661296</v>
      </c>
      <c r="G153" s="278">
        <f>IF(G$65=0,0,G$65/ISI_fec!G$65)</f>
        <v>6.2960636309322178</v>
      </c>
      <c r="H153" s="278">
        <f>IF(H$65=0,0,H$65/ISI_fec!H$65)</f>
        <v>6.3104618466378701</v>
      </c>
      <c r="I153" s="278">
        <f>IF(I$65=0,0,I$65/ISI_fec!I$65)</f>
        <v>6.6837448724732047</v>
      </c>
      <c r="J153" s="278">
        <f>IF(J$65=0,0,J$65/ISI_fec!J$65)</f>
        <v>6.8435572743264519</v>
      </c>
      <c r="K153" s="278">
        <f>IF(K$65=0,0,K$65/ISI_fec!K$65)</f>
        <v>6.2944890566461611</v>
      </c>
      <c r="L153" s="278">
        <f>IF(L$65=0,0,L$65/ISI_fec!L$65)</f>
        <v>6.3251558810445792</v>
      </c>
      <c r="M153" s="278">
        <f>IF(M$65=0,0,M$65/ISI_fec!M$65)</f>
        <v>5.7688214190052616</v>
      </c>
      <c r="N153" s="278">
        <f>IF(N$65=0,0,N$65/ISI_fec!N$65)</f>
        <v>6.4689544460613675</v>
      </c>
      <c r="O153" s="278">
        <f>IF(O$65=0,0,O$65/ISI_fec!O$65)</f>
        <v>6.2181522269672573</v>
      </c>
      <c r="P153" s="278">
        <f>IF(P$65=0,0,P$65/ISI_fec!P$65)</f>
        <v>5.8783380293753025</v>
      </c>
      <c r="Q153" s="278">
        <f>IF(Q$65=0,0,Q$65/ISI_fec!Q$65)</f>
        <v>5.6441826060782567</v>
      </c>
      <c r="R153" s="278">
        <f>IF(R$65=0,0,R$65/ISI_fec!R$65)</f>
        <v>5.7289874815782538</v>
      </c>
      <c r="S153" s="278">
        <f>IF(S$65=0,0,S$65/ISI_fec!S$65)</f>
        <v>5.7285340528519928</v>
      </c>
      <c r="T153" s="278">
        <f>IF(T$65=0,0,T$65/ISI_fec!T$65)</f>
        <v>6.2000447952910571</v>
      </c>
      <c r="U153" s="278">
        <f>IF(U$65=0,0,U$65/ISI_fec!U$65)</f>
        <v>6.181169065471332</v>
      </c>
      <c r="V153" s="278">
        <f>IF(V$65=0,0,V$65/ISI_fec!V$65)</f>
        <v>6.2656914333684011</v>
      </c>
      <c r="W153" s="278">
        <f>IF(W$65=0,0,W$65/ISI_fec!W$65)</f>
        <v>6.2964396411448247</v>
      </c>
      <c r="DA153" s="79"/>
    </row>
    <row r="154" spans="1:105" ht="12" customHeight="1" x14ac:dyDescent="0.25">
      <c r="A154" s="203" t="s">
        <v>228</v>
      </c>
      <c r="B154" s="278">
        <f>IF(B$71=0,0,B$71/ISI_fec!B$71)</f>
        <v>0</v>
      </c>
      <c r="C154" s="278">
        <f>IF(C$71=0,0,C$71/ISI_fec!C$71)</f>
        <v>0</v>
      </c>
      <c r="D154" s="278">
        <f>IF(D$71=0,0,D$71/ISI_fec!D$71)</f>
        <v>0</v>
      </c>
      <c r="E154" s="278">
        <f>IF(E$71=0,0,E$71/ISI_fec!E$71)</f>
        <v>0</v>
      </c>
      <c r="F154" s="278">
        <f>IF(F$71=0,0,F$71/ISI_fec!F$71)</f>
        <v>0</v>
      </c>
      <c r="G154" s="278">
        <f>IF(G$71=0,0,G$71/ISI_fec!G$71)</f>
        <v>0</v>
      </c>
      <c r="H154" s="278">
        <f>IF(H$71=0,0,H$71/ISI_fec!H$71)</f>
        <v>0</v>
      </c>
      <c r="I154" s="278">
        <f>IF(I$71=0,0,I$71/ISI_fec!I$71)</f>
        <v>0</v>
      </c>
      <c r="J154" s="278">
        <f>IF(J$71=0,0,J$71/ISI_fec!J$71)</f>
        <v>0</v>
      </c>
      <c r="K154" s="278">
        <f>IF(K$71=0,0,K$71/ISI_fec!K$71)</f>
        <v>0</v>
      </c>
      <c r="L154" s="278">
        <f>IF(L$71=0,0,L$71/ISI_fec!L$71)</f>
        <v>0</v>
      </c>
      <c r="M154" s="278">
        <f>IF(M$71=0,0,M$71/ISI_fec!M$71)</f>
        <v>0</v>
      </c>
      <c r="N154" s="278">
        <f>IF(N$71=0,0,N$71/ISI_fec!N$71)</f>
        <v>0</v>
      </c>
      <c r="O154" s="278">
        <f>IF(O$71=0,0,O$71/ISI_fec!O$71)</f>
        <v>0</v>
      </c>
      <c r="P154" s="278">
        <f>IF(P$71=0,0,P$71/ISI_fec!P$71)</f>
        <v>0</v>
      </c>
      <c r="Q154" s="278">
        <f>IF(Q$71=0,0,Q$71/ISI_fec!Q$71)</f>
        <v>0</v>
      </c>
      <c r="R154" s="278">
        <f>IF(R$71=0,0,R$71/ISI_fec!R$71)</f>
        <v>0</v>
      </c>
      <c r="S154" s="278">
        <f>IF(S$71=0,0,S$71/ISI_fec!S$71)</f>
        <v>0</v>
      </c>
      <c r="T154" s="278">
        <f>IF(T$71=0,0,T$71/ISI_fec!T$71)</f>
        <v>0</v>
      </c>
      <c r="U154" s="278">
        <f>IF(U$71=0,0,U$71/ISI_fec!U$71)</f>
        <v>0</v>
      </c>
      <c r="V154" s="278">
        <f>IF(V$71=0,0,V$71/ISI_fec!V$71)</f>
        <v>0</v>
      </c>
      <c r="W154" s="278">
        <f>IF(W$71=0,0,W$71/ISI_fec!W$71)</f>
        <v>0</v>
      </c>
      <c r="DA154" s="79"/>
    </row>
    <row r="155" spans="1:105" ht="12" customHeight="1" x14ac:dyDescent="0.25">
      <c r="A155" s="203" t="s">
        <v>181</v>
      </c>
      <c r="B155" s="278">
        <f>IF(B$72=0,0,B$72/ISI_fec!B$72)</f>
        <v>2.2443039340215223</v>
      </c>
      <c r="C155" s="278">
        <f>IF(C$72=0,0,C$72/ISI_fec!C$72)</f>
        <v>1.9922015881000437</v>
      </c>
      <c r="D155" s="278">
        <f>IF(D$72=0,0,D$72/ISI_fec!D$72)</f>
        <v>1.8500633045071302</v>
      </c>
      <c r="E155" s="278">
        <f>IF(E$72=0,0,E$72/ISI_fec!E$72)</f>
        <v>1.8448122848816173</v>
      </c>
      <c r="F155" s="278">
        <f>IF(F$72=0,0,F$72/ISI_fec!F$72)</f>
        <v>1.8563080989198728</v>
      </c>
      <c r="G155" s="278">
        <f>IF(G$72=0,0,G$72/ISI_fec!G$72)</f>
        <v>2.0047588751191228</v>
      </c>
      <c r="H155" s="278">
        <f>IF(H$72=0,0,H$72/ISI_fec!H$72)</f>
        <v>2.0801336565118378</v>
      </c>
      <c r="I155" s="278">
        <f>IF(I$72=0,0,I$72/ISI_fec!I$72)</f>
        <v>1.7227630130540377</v>
      </c>
      <c r="J155" s="278">
        <f>IF(J$72=0,0,J$72/ISI_fec!J$72)</f>
        <v>1.7023694045532825</v>
      </c>
      <c r="K155" s="278">
        <f>IF(K$72=0,0,K$72/ISI_fec!K$72)</f>
        <v>1.7076435656874707</v>
      </c>
      <c r="L155" s="278">
        <f>IF(L$72=0,0,L$72/ISI_fec!L$72)</f>
        <v>1.659360585225709</v>
      </c>
      <c r="M155" s="278">
        <f>IF(M$72=0,0,M$72/ISI_fec!M$72)</f>
        <v>1.8344192476218013</v>
      </c>
      <c r="N155" s="278">
        <f>IF(N$72=0,0,N$72/ISI_fec!N$72)</f>
        <v>1.7337848500870832</v>
      </c>
      <c r="O155" s="278">
        <f>IF(O$72=0,0,O$72/ISI_fec!O$72)</f>
        <v>1.8602682002670943</v>
      </c>
      <c r="P155" s="278">
        <f>IF(P$72=0,0,P$72/ISI_fec!P$72)</f>
        <v>1.9106982419161138</v>
      </c>
      <c r="Q155" s="278">
        <f>IF(Q$72=0,0,Q$72/ISI_fec!Q$72)</f>
        <v>1.8081323676902279</v>
      </c>
      <c r="R155" s="278">
        <f>IF(R$72=0,0,R$72/ISI_fec!R$72)</f>
        <v>1.7207745749735734</v>
      </c>
      <c r="S155" s="278">
        <f>IF(S$72=0,0,S$72/ISI_fec!S$72)</f>
        <v>2.0476662147800986</v>
      </c>
      <c r="T155" s="278">
        <f>IF(T$72=0,0,T$72/ISI_fec!T$72)</f>
        <v>1.9868872573761998</v>
      </c>
      <c r="U155" s="278">
        <f>IF(U$72=0,0,U$72/ISI_fec!U$72)</f>
        <v>1.7775129356342061</v>
      </c>
      <c r="V155" s="278">
        <f>IF(V$72=0,0,V$72/ISI_fec!V$72)</f>
        <v>1.7919587797159156</v>
      </c>
      <c r="W155" s="278">
        <f>IF(W$72=0,0,W$72/ISI_fec!W$72)</f>
        <v>1.7786669607376728</v>
      </c>
      <c r="DA155" s="79"/>
    </row>
    <row r="156" spans="1:105" ht="12" customHeight="1" x14ac:dyDescent="0.25">
      <c r="A156" s="41" t="s">
        <v>191</v>
      </c>
      <c r="B156" s="279">
        <f>IF(B$79=0,0,B$79/ISI_fec!B$79)</f>
        <v>2.839659753326722</v>
      </c>
      <c r="C156" s="279">
        <f>IF(C$79=0,0,C$79/ISI_fec!C$79)</f>
        <v>2.5201378960837002</v>
      </c>
      <c r="D156" s="279">
        <f>IF(D$79=0,0,D$79/ISI_fec!D$79)</f>
        <v>2.8706271524710578</v>
      </c>
      <c r="E156" s="279">
        <f>IF(E$79=0,0,E$79/ISI_fec!E$79)</f>
        <v>3.1958335058398482</v>
      </c>
      <c r="F156" s="279">
        <f>IF(F$79=0,0,F$79/ISI_fec!F$79)</f>
        <v>3.1085135684636267</v>
      </c>
      <c r="G156" s="279">
        <f>IF(G$79=0,0,G$79/ISI_fec!G$79)</f>
        <v>3.2505652554679019</v>
      </c>
      <c r="H156" s="279">
        <f>IF(H$79=0,0,H$79/ISI_fec!H$79)</f>
        <v>3.2607683739959064</v>
      </c>
      <c r="I156" s="279">
        <f>IF(I$79=0,0,I$79/ISI_fec!I$79)</f>
        <v>3.3829782491812259</v>
      </c>
      <c r="J156" s="279">
        <f>IF(J$79=0,0,J$79/ISI_fec!J$79)</f>
        <v>3.3459332432394326</v>
      </c>
      <c r="K156" s="279">
        <f>IF(K$79=0,0,K$79/ISI_fec!K$79)</f>
        <v>3.0791690402942651</v>
      </c>
      <c r="L156" s="279">
        <f>IF(L$79=0,0,L$79/ISI_fec!L$79)</f>
        <v>2.9892847729907026</v>
      </c>
      <c r="M156" s="279">
        <f>IF(M$79=0,0,M$79/ISI_fec!M$79)</f>
        <v>3.0450684980081264</v>
      </c>
      <c r="N156" s="279">
        <f>IF(N$79=0,0,N$79/ISI_fec!N$79)</f>
        <v>3.2552690365208843</v>
      </c>
      <c r="O156" s="279">
        <f>IF(O$79=0,0,O$79/ISI_fec!O$79)</f>
        <v>3.202263382626986</v>
      </c>
      <c r="P156" s="279">
        <f>IF(P$79=0,0,P$79/ISI_fec!P$79)</f>
        <v>3.1359716294839455</v>
      </c>
      <c r="Q156" s="279">
        <f>IF(Q$79=0,0,Q$79/ISI_fec!Q$79)</f>
        <v>2.9881539521692937</v>
      </c>
      <c r="R156" s="279">
        <f>IF(R$79=0,0,R$79/ISI_fec!R$79)</f>
        <v>3.0815830041098797</v>
      </c>
      <c r="S156" s="279">
        <f>IF(S$79=0,0,S$79/ISI_fec!S$79)</f>
        <v>3.3186506613299924</v>
      </c>
      <c r="T156" s="279">
        <f>IF(T$79=0,0,T$79/ISI_fec!T$79)</f>
        <v>3.6770571221110413</v>
      </c>
      <c r="U156" s="279">
        <f>IF(U$79=0,0,U$79/ISI_fec!U$79)</f>
        <v>3.5478647706940323</v>
      </c>
      <c r="V156" s="279">
        <f>IF(V$79=0,0,V$79/ISI_fec!V$79)</f>
        <v>3.5153092355390925</v>
      </c>
      <c r="W156" s="279">
        <f>IF(W$79=0,0,W$79/ISI_fec!W$79)</f>
        <v>3.6406748668335167</v>
      </c>
      <c r="DA156" s="82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79998168889431442"/>
    <pageSetUpPr fitToPage="1"/>
  </sheetPr>
  <dimension ref="A1:DA10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Non-ferrous metals"</f>
        <v>RO: Non-ferrous metals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3" spans="1:105" ht="12" customHeight="1" x14ac:dyDescent="0.25">
      <c r="A3" s="30" t="s">
        <v>55</v>
      </c>
      <c r="B3" s="205">
        <f t="shared" ref="B3:W3" si="0">SUM(B4:B5,B8)</f>
        <v>142.38964475700413</v>
      </c>
      <c r="C3" s="205">
        <f t="shared" si="0"/>
        <v>152.74861708225819</v>
      </c>
      <c r="D3" s="205">
        <f t="shared" si="0"/>
        <v>145.34951234946209</v>
      </c>
      <c r="E3" s="205">
        <f t="shared" si="0"/>
        <v>124.2461843063918</v>
      </c>
      <c r="F3" s="205">
        <f t="shared" si="0"/>
        <v>162.04569393651559</v>
      </c>
      <c r="G3" s="205">
        <f t="shared" si="0"/>
        <v>148.42321485720413</v>
      </c>
      <c r="H3" s="205">
        <f t="shared" si="0"/>
        <v>155.94578175022832</v>
      </c>
      <c r="I3" s="205">
        <f t="shared" si="0"/>
        <v>171.16454377414794</v>
      </c>
      <c r="J3" s="205">
        <f t="shared" si="0"/>
        <v>179.03156399942242</v>
      </c>
      <c r="K3" s="205">
        <f t="shared" si="0"/>
        <v>138.83496765792427</v>
      </c>
      <c r="L3" s="205">
        <f t="shared" si="0"/>
        <v>733.13183196998921</v>
      </c>
      <c r="M3" s="205">
        <f t="shared" si="0"/>
        <v>581.91341749893206</v>
      </c>
      <c r="N3" s="205">
        <f t="shared" si="0"/>
        <v>412.4815563532195</v>
      </c>
      <c r="O3" s="205">
        <f t="shared" si="0"/>
        <v>411.2885212689913</v>
      </c>
      <c r="P3" s="205">
        <f t="shared" si="0"/>
        <v>260.6214156659762</v>
      </c>
      <c r="Q3" s="205">
        <f t="shared" si="0"/>
        <v>394.99877789396146</v>
      </c>
      <c r="R3" s="205">
        <f t="shared" si="0"/>
        <v>465.20878515092033</v>
      </c>
      <c r="S3" s="205">
        <f t="shared" si="0"/>
        <v>639.25650880497221</v>
      </c>
      <c r="T3" s="205">
        <f t="shared" si="0"/>
        <v>521.35848458886835</v>
      </c>
      <c r="U3" s="205">
        <f t="shared" si="0"/>
        <v>452.03341402340698</v>
      </c>
      <c r="V3" s="205">
        <f t="shared" si="0"/>
        <v>430.56960407046779</v>
      </c>
      <c r="W3" s="205">
        <f t="shared" si="0"/>
        <v>716.60295502514873</v>
      </c>
      <c r="DA3" s="112"/>
    </row>
    <row r="4" spans="1:105" ht="12" customHeight="1" x14ac:dyDescent="0.25">
      <c r="A4" s="50" t="s">
        <v>43</v>
      </c>
      <c r="B4" s="243">
        <v>40.902413131852427</v>
      </c>
      <c r="C4" s="243">
        <v>43.878099786538918</v>
      </c>
      <c r="D4" s="243">
        <v>41.752655628692011</v>
      </c>
      <c r="E4" s="243">
        <v>35.690578266621714</v>
      </c>
      <c r="F4" s="243">
        <v>46.548749601421008</v>
      </c>
      <c r="G4" s="243">
        <v>42.635597994554558</v>
      </c>
      <c r="H4" s="243">
        <v>44.796507514313262</v>
      </c>
      <c r="I4" s="243">
        <v>5.2645990881090317</v>
      </c>
      <c r="J4" s="243">
        <v>0.27676052255008982</v>
      </c>
      <c r="K4" s="243">
        <v>11.65235012856542</v>
      </c>
      <c r="L4" s="243">
        <v>153.66878092309861</v>
      </c>
      <c r="M4" s="243">
        <v>111.48732370327041</v>
      </c>
      <c r="N4" s="243">
        <v>77.496311270643929</v>
      </c>
      <c r="O4" s="243">
        <v>78.047895044884015</v>
      </c>
      <c r="P4" s="243">
        <v>48.124283133195227</v>
      </c>
      <c r="Q4" s="243">
        <v>74.759150401554521</v>
      </c>
      <c r="R4" s="243">
        <v>89.041757030184101</v>
      </c>
      <c r="S4" s="243">
        <v>102.8513017609944</v>
      </c>
      <c r="T4" s="243">
        <v>74.389077964471724</v>
      </c>
      <c r="U4" s="243">
        <v>66.406682804681395</v>
      </c>
      <c r="V4" s="243">
        <v>61.122751867145233</v>
      </c>
      <c r="W4" s="243">
        <v>110.6777471552366</v>
      </c>
      <c r="DA4" s="83" t="s">
        <v>435</v>
      </c>
    </row>
    <row r="5" spans="1:105" ht="12" customHeight="1" x14ac:dyDescent="0.25">
      <c r="A5" s="107" t="s">
        <v>56</v>
      </c>
      <c r="B5" s="284">
        <f t="shared" ref="B5:W5" si="1">SUM(B6:B7)</f>
        <v>31.103106660783006</v>
      </c>
      <c r="C5" s="284">
        <f t="shared" si="1"/>
        <v>33.365885121100973</v>
      </c>
      <c r="D5" s="284">
        <f t="shared" si="1"/>
        <v>31.749650007296175</v>
      </c>
      <c r="E5" s="284">
        <f t="shared" si="1"/>
        <v>27.139911257394417</v>
      </c>
      <c r="F5" s="284">
        <f t="shared" si="1"/>
        <v>35.396706769156538</v>
      </c>
      <c r="G5" s="284">
        <f t="shared" si="1"/>
        <v>32.421059063094916</v>
      </c>
      <c r="H5" s="284">
        <f t="shared" si="1"/>
        <v>34.064262828620819</v>
      </c>
      <c r="I5" s="284">
        <f t="shared" si="1"/>
        <v>37.38859711769674</v>
      </c>
      <c r="J5" s="284">
        <f t="shared" si="1"/>
        <v>39.107042090200352</v>
      </c>
      <c r="K5" s="284">
        <f t="shared" si="1"/>
        <v>81.609400514261694</v>
      </c>
      <c r="L5" s="284">
        <f t="shared" si="1"/>
        <v>564.67512369239444</v>
      </c>
      <c r="M5" s="284">
        <f t="shared" si="1"/>
        <v>445.94929481308156</v>
      </c>
      <c r="N5" s="284">
        <f t="shared" si="1"/>
        <v>309.98524508257566</v>
      </c>
      <c r="O5" s="284">
        <f t="shared" si="1"/>
        <v>312.19158017953606</v>
      </c>
      <c r="P5" s="284">
        <f t="shared" si="1"/>
        <v>192.49713253278088</v>
      </c>
      <c r="Q5" s="284">
        <f t="shared" si="1"/>
        <v>299.03660160621808</v>
      </c>
      <c r="R5" s="284">
        <f t="shared" si="1"/>
        <v>356.16702812073635</v>
      </c>
      <c r="S5" s="284">
        <f t="shared" si="1"/>
        <v>411.40520704397755</v>
      </c>
      <c r="T5" s="284">
        <f t="shared" si="1"/>
        <v>297.5563118578869</v>
      </c>
      <c r="U5" s="284">
        <f t="shared" si="1"/>
        <v>265.62673121872558</v>
      </c>
      <c r="V5" s="284">
        <f t="shared" si="1"/>
        <v>244.4910074685809</v>
      </c>
      <c r="W5" s="284">
        <f t="shared" si="1"/>
        <v>442.71098862094635</v>
      </c>
      <c r="DA5" s="94"/>
    </row>
    <row r="6" spans="1:105" ht="12" customHeight="1" x14ac:dyDescent="0.25">
      <c r="A6" s="99" t="s">
        <v>44</v>
      </c>
      <c r="B6" s="284">
        <v>30.780808249125609</v>
      </c>
      <c r="C6" s="284">
        <v>33.270200552237547</v>
      </c>
      <c r="D6" s="284">
        <v>31.296605361453381</v>
      </c>
      <c r="E6" s="284">
        <v>26.26983386649648</v>
      </c>
      <c r="F6" s="284">
        <v>34.563309627929762</v>
      </c>
      <c r="G6" s="284">
        <v>31.645764781104852</v>
      </c>
      <c r="H6" s="284">
        <v>32.944451250357822</v>
      </c>
      <c r="I6" s="284">
        <v>36.154234616146077</v>
      </c>
      <c r="J6" s="284">
        <v>37.676984536609872</v>
      </c>
      <c r="K6" s="284">
        <v>78.204849105234302</v>
      </c>
      <c r="L6" s="284">
        <v>531.10115639888022</v>
      </c>
      <c r="M6" s="284">
        <v>414.14619495736548</v>
      </c>
      <c r="N6" s="284">
        <v>293.35843361061848</v>
      </c>
      <c r="O6" s="284">
        <v>297.78698116224552</v>
      </c>
      <c r="P6" s="284">
        <v>187.64344507031819</v>
      </c>
      <c r="Q6" s="284">
        <v>290.74350951353449</v>
      </c>
      <c r="R6" s="284">
        <v>347.38531476071512</v>
      </c>
      <c r="S6" s="284">
        <v>401.57370096639107</v>
      </c>
      <c r="T6" s="284">
        <v>290.47957890991029</v>
      </c>
      <c r="U6" s="284">
        <v>259.24578079985258</v>
      </c>
      <c r="V6" s="284">
        <v>239.31984791819249</v>
      </c>
      <c r="W6" s="284">
        <v>433.99913906886258</v>
      </c>
      <c r="DA6" s="94" t="s">
        <v>436</v>
      </c>
    </row>
    <row r="7" spans="1:105" ht="12" customHeight="1" x14ac:dyDescent="0.25">
      <c r="A7" s="99" t="s">
        <v>81</v>
      </c>
      <c r="B7" s="284">
        <v>0.32229841165739609</v>
      </c>
      <c r="C7" s="284">
        <v>9.5684568863426023E-2</v>
      </c>
      <c r="D7" s="284">
        <v>0.45304464584279458</v>
      </c>
      <c r="E7" s="284">
        <v>0.87007739089793645</v>
      </c>
      <c r="F7" s="284">
        <v>0.83339714122677577</v>
      </c>
      <c r="G7" s="284">
        <v>0.77529428199006034</v>
      </c>
      <c r="H7" s="284">
        <v>1.1198115782629969</v>
      </c>
      <c r="I7" s="284">
        <v>1.234362501550663</v>
      </c>
      <c r="J7" s="284">
        <v>1.43005755359048</v>
      </c>
      <c r="K7" s="284">
        <v>3.4045514090273912</v>
      </c>
      <c r="L7" s="284">
        <v>33.573967293514222</v>
      </c>
      <c r="M7" s="284">
        <v>31.803099855716081</v>
      </c>
      <c r="N7" s="284">
        <v>16.626811471957179</v>
      </c>
      <c r="O7" s="284">
        <v>14.40459901729054</v>
      </c>
      <c r="P7" s="284">
        <v>4.8536874624626876</v>
      </c>
      <c r="Q7" s="284">
        <v>8.2930920926835938</v>
      </c>
      <c r="R7" s="284">
        <v>8.7817133600212287</v>
      </c>
      <c r="S7" s="284">
        <v>9.8315060775864822</v>
      </c>
      <c r="T7" s="284">
        <v>7.076732947976609</v>
      </c>
      <c r="U7" s="284">
        <v>6.3809504188729989</v>
      </c>
      <c r="V7" s="284">
        <v>5.1711595503884098</v>
      </c>
      <c r="W7" s="284">
        <v>8.7118495520837769</v>
      </c>
      <c r="DA7" s="94" t="s">
        <v>437</v>
      </c>
    </row>
    <row r="8" spans="1:105" ht="12" customHeight="1" x14ac:dyDescent="0.25">
      <c r="A8" s="49" t="s">
        <v>45</v>
      </c>
      <c r="B8" s="244">
        <v>70.384124964368709</v>
      </c>
      <c r="C8" s="244">
        <v>75.504632174618308</v>
      </c>
      <c r="D8" s="244">
        <v>71.847206713473895</v>
      </c>
      <c r="E8" s="244">
        <v>61.415694782375667</v>
      </c>
      <c r="F8" s="244">
        <v>80.100237565938045</v>
      </c>
      <c r="G8" s="244">
        <v>73.36655779955467</v>
      </c>
      <c r="H8" s="244">
        <v>77.085011407294246</v>
      </c>
      <c r="I8" s="244">
        <v>128.51134756834219</v>
      </c>
      <c r="J8" s="244">
        <v>139.64776138667199</v>
      </c>
      <c r="K8" s="244">
        <v>45.573217015097157</v>
      </c>
      <c r="L8" s="244">
        <v>14.787927354496111</v>
      </c>
      <c r="M8" s="244">
        <v>24.476798982580139</v>
      </c>
      <c r="N8" s="244">
        <v>24.999999999999879</v>
      </c>
      <c r="O8" s="244">
        <v>21.049046044571242</v>
      </c>
      <c r="P8" s="244">
        <v>20.00000000000006</v>
      </c>
      <c r="Q8" s="244">
        <v>21.203025886188868</v>
      </c>
      <c r="R8" s="244">
        <v>19.99999999999989</v>
      </c>
      <c r="S8" s="244">
        <v>125.0000000000002</v>
      </c>
      <c r="T8" s="244">
        <v>149.41309476650969</v>
      </c>
      <c r="U8" s="244">
        <v>120</v>
      </c>
      <c r="V8" s="244">
        <v>124.9558447347417</v>
      </c>
      <c r="W8" s="244">
        <v>163.21421924896569</v>
      </c>
      <c r="DA8" s="84" t="s">
        <v>438</v>
      </c>
    </row>
    <row r="9" spans="1:105" ht="12" customHeight="1" x14ac:dyDescent="0.25">
      <c r="A9" s="4"/>
      <c r="B9" s="245"/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</row>
    <row r="10" spans="1:105" ht="12" customHeight="1" x14ac:dyDescent="0.25">
      <c r="A10" s="30" t="s">
        <v>439</v>
      </c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DA10" s="112"/>
    </row>
    <row r="11" spans="1:105" ht="12" customHeight="1" x14ac:dyDescent="0.25">
      <c r="A11" s="50" t="s">
        <v>440</v>
      </c>
      <c r="B11" s="243">
        <v>417</v>
      </c>
      <c r="C11" s="243">
        <v>319</v>
      </c>
      <c r="D11" s="243">
        <v>361</v>
      </c>
      <c r="E11" s="243">
        <v>333</v>
      </c>
      <c r="F11" s="243">
        <v>560</v>
      </c>
      <c r="G11" s="243">
        <v>689</v>
      </c>
      <c r="H11" s="243">
        <v>622</v>
      </c>
      <c r="I11" s="243">
        <v>23</v>
      </c>
      <c r="J11" s="243">
        <v>1</v>
      </c>
      <c r="K11" s="243">
        <v>44</v>
      </c>
      <c r="L11" s="243">
        <v>450</v>
      </c>
      <c r="M11" s="243">
        <v>484</v>
      </c>
      <c r="N11" s="243">
        <v>414</v>
      </c>
      <c r="O11" s="243">
        <v>391</v>
      </c>
      <c r="P11" s="243">
        <v>363</v>
      </c>
      <c r="Q11" s="243">
        <v>404.82499999999999</v>
      </c>
      <c r="R11" s="243">
        <v>467</v>
      </c>
      <c r="S11" s="243">
        <v>473</v>
      </c>
      <c r="T11" s="243">
        <v>572</v>
      </c>
      <c r="U11" s="243">
        <v>461</v>
      </c>
      <c r="V11" s="243">
        <v>426</v>
      </c>
      <c r="W11" s="243">
        <v>426.89619033047728</v>
      </c>
      <c r="DA11" s="83" t="s">
        <v>441</v>
      </c>
    </row>
    <row r="12" spans="1:105" ht="12" customHeight="1" x14ac:dyDescent="0.25">
      <c r="A12" s="107" t="s">
        <v>442</v>
      </c>
      <c r="B12" s="284">
        <f t="shared" ref="B12:W12" si="2">SUM(B13:B14)</f>
        <v>181.34399999999999</v>
      </c>
      <c r="C12" s="284">
        <f t="shared" si="2"/>
        <v>182.51299999999998</v>
      </c>
      <c r="D12" s="284">
        <f t="shared" si="2"/>
        <v>190.35999999999999</v>
      </c>
      <c r="E12" s="284">
        <f t="shared" si="2"/>
        <v>204.73599999999999</v>
      </c>
      <c r="F12" s="284">
        <f t="shared" si="2"/>
        <v>228.85300000000001</v>
      </c>
      <c r="G12" s="284">
        <f t="shared" si="2"/>
        <v>246.10900000000001</v>
      </c>
      <c r="H12" s="284">
        <f t="shared" si="2"/>
        <v>266.32400000000001</v>
      </c>
      <c r="I12" s="284">
        <f t="shared" si="2"/>
        <v>294.17899999999997</v>
      </c>
      <c r="J12" s="284">
        <f t="shared" si="2"/>
        <v>276.90100000000001</v>
      </c>
      <c r="K12" s="284">
        <f t="shared" si="2"/>
        <v>211.54400000000001</v>
      </c>
      <c r="L12" s="284">
        <f t="shared" si="2"/>
        <v>259.28199999999998</v>
      </c>
      <c r="M12" s="284">
        <f t="shared" si="2"/>
        <v>283.97000000000003</v>
      </c>
      <c r="N12" s="284">
        <f t="shared" si="2"/>
        <v>265.95499999999998</v>
      </c>
      <c r="O12" s="284">
        <f t="shared" si="2"/>
        <v>264.53100000000001</v>
      </c>
      <c r="P12" s="284">
        <f t="shared" si="2"/>
        <v>271.2</v>
      </c>
      <c r="Q12" s="284">
        <f t="shared" si="2"/>
        <v>280.3</v>
      </c>
      <c r="R12" s="284">
        <f t="shared" si="2"/>
        <v>281.3</v>
      </c>
      <c r="S12" s="284">
        <f t="shared" si="2"/>
        <v>290.3</v>
      </c>
      <c r="T12" s="284">
        <f t="shared" si="2"/>
        <v>291.3</v>
      </c>
      <c r="U12" s="284">
        <f t="shared" si="2"/>
        <v>288.3</v>
      </c>
      <c r="V12" s="284">
        <f t="shared" si="2"/>
        <v>278.05722069955624</v>
      </c>
      <c r="W12" s="284">
        <f t="shared" si="2"/>
        <v>300.07206720883084</v>
      </c>
      <c r="DA12" s="94"/>
    </row>
    <row r="13" spans="1:105" ht="12" customHeight="1" x14ac:dyDescent="0.25">
      <c r="A13" s="99" t="s">
        <v>44</v>
      </c>
      <c r="B13" s="284">
        <v>179.03899999999999</v>
      </c>
      <c r="C13" s="284">
        <v>181.83099999999999</v>
      </c>
      <c r="D13" s="284">
        <v>187.05199999999999</v>
      </c>
      <c r="E13" s="284">
        <v>196.84399999999999</v>
      </c>
      <c r="F13" s="284">
        <v>222.34700000000001</v>
      </c>
      <c r="G13" s="284">
        <v>239</v>
      </c>
      <c r="H13" s="284">
        <v>255.8</v>
      </c>
      <c r="I13" s="284">
        <v>282.505</v>
      </c>
      <c r="J13" s="284">
        <v>264.75200000000001</v>
      </c>
      <c r="K13" s="284">
        <v>201</v>
      </c>
      <c r="L13" s="284">
        <v>241</v>
      </c>
      <c r="M13" s="284">
        <v>260</v>
      </c>
      <c r="N13" s="284">
        <v>249</v>
      </c>
      <c r="O13" s="284">
        <v>250</v>
      </c>
      <c r="P13" s="284">
        <v>263</v>
      </c>
      <c r="Q13" s="284">
        <v>271</v>
      </c>
      <c r="R13" s="284">
        <v>273</v>
      </c>
      <c r="S13" s="284">
        <v>282</v>
      </c>
      <c r="T13" s="284">
        <v>283</v>
      </c>
      <c r="U13" s="284">
        <v>280</v>
      </c>
      <c r="V13" s="284">
        <v>271</v>
      </c>
      <c r="W13" s="284">
        <v>293</v>
      </c>
      <c r="DA13" s="94" t="s">
        <v>443</v>
      </c>
    </row>
    <row r="14" spans="1:105" ht="12" customHeight="1" x14ac:dyDescent="0.25">
      <c r="A14" s="99" t="s">
        <v>81</v>
      </c>
      <c r="B14" s="284">
        <v>2.3050000000000002</v>
      </c>
      <c r="C14" s="284">
        <v>0.68200000000000005</v>
      </c>
      <c r="D14" s="284">
        <v>3.3079999999999998</v>
      </c>
      <c r="E14" s="284">
        <v>7.8920000000000003</v>
      </c>
      <c r="F14" s="284">
        <v>6.5060000000000002</v>
      </c>
      <c r="G14" s="284">
        <v>7.109</v>
      </c>
      <c r="H14" s="284">
        <v>10.523999999999999</v>
      </c>
      <c r="I14" s="284">
        <v>11.673999999999999</v>
      </c>
      <c r="J14" s="284">
        <v>12.148999999999999</v>
      </c>
      <c r="K14" s="284">
        <v>10.544</v>
      </c>
      <c r="L14" s="284">
        <v>18.282</v>
      </c>
      <c r="M14" s="284">
        <v>23.97</v>
      </c>
      <c r="N14" s="284">
        <v>16.954999999999998</v>
      </c>
      <c r="O14" s="284">
        <v>14.531000000000001</v>
      </c>
      <c r="P14" s="284">
        <v>8.1999999999999993</v>
      </c>
      <c r="Q14" s="284">
        <v>9.3000000000000007</v>
      </c>
      <c r="R14" s="284">
        <v>8.3000000000000007</v>
      </c>
      <c r="S14" s="284">
        <v>8.3000000000000007</v>
      </c>
      <c r="T14" s="284">
        <v>8.3000000000000007</v>
      </c>
      <c r="U14" s="284">
        <v>8.3000000000000007</v>
      </c>
      <c r="V14" s="284">
        <v>7.0572206995562512</v>
      </c>
      <c r="W14" s="284">
        <v>7.0720672088308678</v>
      </c>
      <c r="DA14" s="94" t="s">
        <v>444</v>
      </c>
    </row>
    <row r="15" spans="1:105" ht="12" customHeight="1" x14ac:dyDescent="0.25">
      <c r="A15" s="49" t="s">
        <v>445</v>
      </c>
      <c r="B15" s="244">
        <v>209.90966666666671</v>
      </c>
      <c r="C15" s="244">
        <v>228.73500000000001</v>
      </c>
      <c r="D15" s="244">
        <v>217.999</v>
      </c>
      <c r="E15" s="244">
        <v>237.61666666666659</v>
      </c>
      <c r="F15" s="244">
        <v>299.23066666666671</v>
      </c>
      <c r="G15" s="244">
        <v>272.97766666666661</v>
      </c>
      <c r="H15" s="244">
        <v>220.32033333333331</v>
      </c>
      <c r="I15" s="244">
        <v>239.48933333333329</v>
      </c>
      <c r="J15" s="244">
        <v>226.9</v>
      </c>
      <c r="K15" s="244">
        <v>60.333333333333343</v>
      </c>
      <c r="L15" s="244">
        <v>18.666666666666661</v>
      </c>
      <c r="M15" s="244">
        <v>24.333333333333329</v>
      </c>
      <c r="N15" s="244">
        <v>14.7</v>
      </c>
      <c r="O15" s="244">
        <v>15.1</v>
      </c>
      <c r="P15" s="244">
        <v>13.3</v>
      </c>
      <c r="Q15" s="244">
        <v>13.3</v>
      </c>
      <c r="R15" s="244">
        <v>13.29</v>
      </c>
      <c r="S15" s="244">
        <v>108</v>
      </c>
      <c r="T15" s="244">
        <v>150</v>
      </c>
      <c r="U15" s="244">
        <v>128</v>
      </c>
      <c r="V15" s="244">
        <v>121.6</v>
      </c>
      <c r="W15" s="244">
        <v>128</v>
      </c>
      <c r="DA15" s="84" t="s">
        <v>446</v>
      </c>
    </row>
    <row r="16" spans="1:105" ht="12" customHeight="1" x14ac:dyDescent="0.25">
      <c r="A16" s="4"/>
      <c r="B16" s="245"/>
      <c r="C16" s="245"/>
      <c r="D16" s="245"/>
      <c r="E16" s="245"/>
      <c r="F16" s="245"/>
      <c r="G16" s="245"/>
      <c r="H16" s="245"/>
      <c r="I16" s="245"/>
      <c r="J16" s="245"/>
      <c r="K16" s="245"/>
      <c r="L16" s="245"/>
      <c r="M16" s="245"/>
      <c r="N16" s="245"/>
      <c r="O16" s="245"/>
      <c r="P16" s="245"/>
      <c r="Q16" s="245"/>
      <c r="R16" s="245"/>
      <c r="S16" s="245"/>
      <c r="T16" s="245"/>
      <c r="U16" s="245"/>
      <c r="V16" s="245"/>
      <c r="W16" s="245"/>
    </row>
    <row r="17" spans="1:105" ht="12" customHeight="1" x14ac:dyDescent="0.25">
      <c r="A17" s="30" t="s">
        <v>447</v>
      </c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DA17" s="112"/>
    </row>
    <row r="18" spans="1:105" ht="12" customHeight="1" x14ac:dyDescent="0.25">
      <c r="A18" s="50" t="s">
        <v>440</v>
      </c>
      <c r="B18" s="243">
        <v>479.31034482758622</v>
      </c>
      <c r="C18" s="243">
        <v>479.31034482758622</v>
      </c>
      <c r="D18" s="243">
        <v>479.31034482758622</v>
      </c>
      <c r="E18" s="243">
        <v>436.50894840589069</v>
      </c>
      <c r="F18" s="243">
        <v>607.71453409267269</v>
      </c>
      <c r="G18" s="243">
        <v>736.11872335775911</v>
      </c>
      <c r="H18" s="243">
        <v>693.31732693606364</v>
      </c>
      <c r="I18" s="243">
        <v>693.31732693606364</v>
      </c>
      <c r="J18" s="243">
        <v>693.31732693606364</v>
      </c>
      <c r="K18" s="243">
        <v>693.31732693606364</v>
      </c>
      <c r="L18" s="243">
        <v>650.51593051436816</v>
      </c>
      <c r="M18" s="243">
        <v>650.51593051436816</v>
      </c>
      <c r="N18" s="243">
        <v>650.51593051436816</v>
      </c>
      <c r="O18" s="243">
        <v>650.51593051436816</v>
      </c>
      <c r="P18" s="243">
        <v>607.71453409267269</v>
      </c>
      <c r="Q18" s="243">
        <v>607.71453409267269</v>
      </c>
      <c r="R18" s="243">
        <v>607.71453409267269</v>
      </c>
      <c r="S18" s="243">
        <v>607.71453409267269</v>
      </c>
      <c r="T18" s="243">
        <v>607.71453409267269</v>
      </c>
      <c r="U18" s="243">
        <v>607.71453409267269</v>
      </c>
      <c r="V18" s="243">
        <v>607.71453409267269</v>
      </c>
      <c r="W18" s="243">
        <v>564.91313767097722</v>
      </c>
      <c r="DA18" s="83" t="s">
        <v>448</v>
      </c>
    </row>
    <row r="19" spans="1:105" ht="12" customHeight="1" x14ac:dyDescent="0.25">
      <c r="A19" s="107" t="s">
        <v>442</v>
      </c>
      <c r="B19" s="284">
        <f t="shared" ref="B19:W19" si="3">SUM(B20:B21)</f>
        <v>294.31609195402302</v>
      </c>
      <c r="C19" s="284">
        <f t="shared" si="3"/>
        <v>294.31609195402302</v>
      </c>
      <c r="D19" s="284">
        <f t="shared" si="3"/>
        <v>295.31655539076877</v>
      </c>
      <c r="E19" s="284">
        <f t="shared" si="3"/>
        <v>276.71730149355199</v>
      </c>
      <c r="F19" s="284">
        <f t="shared" si="3"/>
        <v>276.51720880620286</v>
      </c>
      <c r="G19" s="284">
        <f t="shared" si="3"/>
        <v>276.51720880620286</v>
      </c>
      <c r="H19" s="284">
        <f t="shared" si="3"/>
        <v>279.51859911644004</v>
      </c>
      <c r="I19" s="284">
        <f t="shared" si="3"/>
        <v>304.12063363413125</v>
      </c>
      <c r="J19" s="284">
        <f t="shared" si="3"/>
        <v>304.52081900882951</v>
      </c>
      <c r="K19" s="284">
        <f t="shared" si="3"/>
        <v>304.32072632148038</v>
      </c>
      <c r="L19" s="284">
        <f t="shared" si="3"/>
        <v>287.52230661040596</v>
      </c>
      <c r="M19" s="284">
        <f t="shared" si="3"/>
        <v>293.52508723088039</v>
      </c>
      <c r="N19" s="284">
        <f t="shared" si="3"/>
        <v>293.52508723088039</v>
      </c>
      <c r="O19" s="284">
        <f t="shared" si="3"/>
        <v>293.32499454353126</v>
      </c>
      <c r="P19" s="284">
        <f t="shared" si="3"/>
        <v>316.72647293712754</v>
      </c>
      <c r="Q19" s="284">
        <f t="shared" si="3"/>
        <v>316.72647293712754</v>
      </c>
      <c r="R19" s="284">
        <f t="shared" si="3"/>
        <v>316.52638024977836</v>
      </c>
      <c r="S19" s="284">
        <f t="shared" si="3"/>
        <v>316.52638024977836</v>
      </c>
      <c r="T19" s="284">
        <f t="shared" si="3"/>
        <v>316.32628756242923</v>
      </c>
      <c r="U19" s="284">
        <f t="shared" si="3"/>
        <v>316.32628756242923</v>
      </c>
      <c r="V19" s="284">
        <f t="shared" si="3"/>
        <v>316.1261948750801</v>
      </c>
      <c r="W19" s="284">
        <f t="shared" si="3"/>
        <v>339.52767326867644</v>
      </c>
      <c r="DA19" s="94"/>
    </row>
    <row r="20" spans="1:105" ht="12" customHeight="1" x14ac:dyDescent="0.25">
      <c r="A20" s="99" t="s">
        <v>44</v>
      </c>
      <c r="B20" s="284">
        <v>291.66666666666669</v>
      </c>
      <c r="C20" s="284">
        <v>291.66666666666669</v>
      </c>
      <c r="D20" s="284">
        <v>291.66666666666669</v>
      </c>
      <c r="E20" s="284">
        <v>268.26518827307041</v>
      </c>
      <c r="F20" s="284">
        <v>268.26518827307041</v>
      </c>
      <c r="G20" s="284">
        <v>268.26518827307041</v>
      </c>
      <c r="H20" s="284">
        <v>268.26518827307041</v>
      </c>
      <c r="I20" s="284">
        <v>291.66666666666669</v>
      </c>
      <c r="J20" s="284">
        <v>291.66666666666669</v>
      </c>
      <c r="K20" s="284">
        <v>291.66666666666669</v>
      </c>
      <c r="L20" s="284">
        <v>268.26518827307041</v>
      </c>
      <c r="M20" s="284">
        <v>268.26518827307041</v>
      </c>
      <c r="N20" s="284">
        <v>268.26518827307041</v>
      </c>
      <c r="O20" s="284">
        <v>268.26518827307041</v>
      </c>
      <c r="P20" s="284">
        <v>291.66666666666669</v>
      </c>
      <c r="Q20" s="284">
        <v>291.66666666666669</v>
      </c>
      <c r="R20" s="284">
        <v>291.66666666666669</v>
      </c>
      <c r="S20" s="284">
        <v>291.66666666666669</v>
      </c>
      <c r="T20" s="284">
        <v>291.66666666666669</v>
      </c>
      <c r="U20" s="284">
        <v>291.66666666666669</v>
      </c>
      <c r="V20" s="284">
        <v>291.66666666666669</v>
      </c>
      <c r="W20" s="284">
        <v>315.06814506026302</v>
      </c>
      <c r="DA20" s="94" t="s">
        <v>449</v>
      </c>
    </row>
    <row r="21" spans="1:105" ht="12" customHeight="1" x14ac:dyDescent="0.25">
      <c r="A21" s="99" t="s">
        <v>81</v>
      </c>
      <c r="B21" s="284">
        <v>2.6494252873563222</v>
      </c>
      <c r="C21" s="284">
        <v>2.6494252873563222</v>
      </c>
      <c r="D21" s="284">
        <v>3.6498887241020599</v>
      </c>
      <c r="E21" s="284">
        <v>8.4521132204815999</v>
      </c>
      <c r="F21" s="284">
        <v>8.2520205331324519</v>
      </c>
      <c r="G21" s="284">
        <v>8.2520205331324519</v>
      </c>
      <c r="H21" s="284">
        <v>11.253410843369659</v>
      </c>
      <c r="I21" s="284">
        <v>12.453966967464551</v>
      </c>
      <c r="J21" s="284">
        <v>12.854152342162839</v>
      </c>
      <c r="K21" s="284">
        <v>12.65405965481369</v>
      </c>
      <c r="L21" s="284">
        <v>19.257118337335559</v>
      </c>
      <c r="M21" s="284">
        <v>25.259898957809991</v>
      </c>
      <c r="N21" s="284">
        <v>25.259898957809991</v>
      </c>
      <c r="O21" s="284">
        <v>25.05980627046084</v>
      </c>
      <c r="P21" s="284">
        <v>25.05980627046084</v>
      </c>
      <c r="Q21" s="284">
        <v>25.05980627046084</v>
      </c>
      <c r="R21" s="284">
        <v>24.859713583111692</v>
      </c>
      <c r="S21" s="284">
        <v>24.859713583111692</v>
      </c>
      <c r="T21" s="284">
        <v>24.65962089576254</v>
      </c>
      <c r="U21" s="284">
        <v>24.65962089576254</v>
      </c>
      <c r="V21" s="284">
        <v>24.459528208413399</v>
      </c>
      <c r="W21" s="284">
        <v>24.459528208413399</v>
      </c>
      <c r="DA21" s="94" t="s">
        <v>450</v>
      </c>
    </row>
    <row r="22" spans="1:105" ht="12" customHeight="1" x14ac:dyDescent="0.25">
      <c r="A22" s="49" t="s">
        <v>445</v>
      </c>
      <c r="B22" s="244">
        <v>402.29885057471267</v>
      </c>
      <c r="C22" s="244">
        <v>402.29885057471267</v>
      </c>
      <c r="D22" s="244">
        <v>365.86564533354567</v>
      </c>
      <c r="E22" s="244">
        <v>365.86564533354567</v>
      </c>
      <c r="F22" s="244">
        <v>365.86564533354567</v>
      </c>
      <c r="G22" s="244">
        <v>329.43244009237878</v>
      </c>
      <c r="H22" s="244">
        <v>329.43244009237878</v>
      </c>
      <c r="I22" s="244">
        <v>292.99923485121178</v>
      </c>
      <c r="J22" s="244">
        <v>292.99923485121178</v>
      </c>
      <c r="K22" s="244">
        <v>292.99923485121178</v>
      </c>
      <c r="L22" s="244">
        <v>256.56602961004489</v>
      </c>
      <c r="M22" s="244">
        <v>256.56602961004489</v>
      </c>
      <c r="N22" s="244">
        <v>256.56602961004489</v>
      </c>
      <c r="O22" s="244">
        <v>220.13282436887789</v>
      </c>
      <c r="P22" s="244">
        <v>220.13282436887789</v>
      </c>
      <c r="Q22" s="244">
        <v>183.69961912771089</v>
      </c>
      <c r="R22" s="244">
        <v>183.69961912771089</v>
      </c>
      <c r="S22" s="244">
        <v>183.69961912771089</v>
      </c>
      <c r="T22" s="244">
        <v>183.69961912771089</v>
      </c>
      <c r="U22" s="244">
        <v>183.69961912771089</v>
      </c>
      <c r="V22" s="244">
        <v>183.69961912771089</v>
      </c>
      <c r="W22" s="244">
        <v>147.266413886544</v>
      </c>
      <c r="DA22" s="84" t="s">
        <v>451</v>
      </c>
    </row>
    <row r="23" spans="1:105" ht="12" customHeight="1" x14ac:dyDescent="0.25">
      <c r="A23" s="108" t="s">
        <v>452</v>
      </c>
      <c r="B23" s="247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DA23" s="109"/>
    </row>
    <row r="24" spans="1:105" ht="12" customHeight="1" x14ac:dyDescent="0.25">
      <c r="A24" s="51" t="s">
        <v>440</v>
      </c>
      <c r="B24" s="248">
        <v>0</v>
      </c>
      <c r="C24" s="243">
        <v>0</v>
      </c>
      <c r="D24" s="243">
        <v>0</v>
      </c>
      <c r="E24" s="243">
        <v>0</v>
      </c>
      <c r="F24" s="243">
        <v>171.20558568678189</v>
      </c>
      <c r="G24" s="243">
        <v>128.4041892650865</v>
      </c>
      <c r="H24" s="243">
        <v>0</v>
      </c>
      <c r="I24" s="243">
        <v>0</v>
      </c>
      <c r="J24" s="243">
        <v>0</v>
      </c>
      <c r="K24" s="243">
        <v>0</v>
      </c>
      <c r="L24" s="243">
        <v>0</v>
      </c>
      <c r="M24" s="243">
        <v>0</v>
      </c>
      <c r="N24" s="243">
        <v>0</v>
      </c>
      <c r="O24" s="243">
        <v>0</v>
      </c>
      <c r="P24" s="243">
        <v>0</v>
      </c>
      <c r="Q24" s="243">
        <v>0</v>
      </c>
      <c r="R24" s="243">
        <v>0</v>
      </c>
      <c r="S24" s="243">
        <v>0</v>
      </c>
      <c r="T24" s="243">
        <v>42.801396421695493</v>
      </c>
      <c r="U24" s="243">
        <v>0</v>
      </c>
      <c r="V24" s="243">
        <v>0</v>
      </c>
      <c r="W24" s="243">
        <v>0</v>
      </c>
      <c r="DA24" s="83" t="s">
        <v>453</v>
      </c>
    </row>
    <row r="25" spans="1:105" ht="12" customHeight="1" x14ac:dyDescent="0.25">
      <c r="A25" s="99" t="s">
        <v>442</v>
      </c>
      <c r="B25" s="285"/>
      <c r="C25" s="284">
        <f t="shared" ref="C25:W25" si="4">SUM(C26:C27)</f>
        <v>0</v>
      </c>
      <c r="D25" s="284">
        <f t="shared" si="4"/>
        <v>1.200556124094885</v>
      </c>
      <c r="E25" s="284">
        <f t="shared" si="4"/>
        <v>4.8022244963795391</v>
      </c>
      <c r="F25" s="284">
        <f t="shared" si="4"/>
        <v>0</v>
      </c>
      <c r="G25" s="284">
        <f t="shared" si="4"/>
        <v>0</v>
      </c>
      <c r="H25" s="284">
        <f t="shared" si="4"/>
        <v>26.602961391182721</v>
      </c>
      <c r="I25" s="284">
        <f t="shared" si="4"/>
        <v>24.602034517691244</v>
      </c>
      <c r="J25" s="284">
        <f t="shared" si="4"/>
        <v>0.40018537469829502</v>
      </c>
      <c r="K25" s="284">
        <f t="shared" si="4"/>
        <v>0</v>
      </c>
      <c r="L25" s="284">
        <f t="shared" si="4"/>
        <v>6.6030586825218656</v>
      </c>
      <c r="M25" s="284">
        <f t="shared" si="4"/>
        <v>6.2028733078235714</v>
      </c>
      <c r="N25" s="284">
        <f t="shared" si="4"/>
        <v>0</v>
      </c>
      <c r="O25" s="284">
        <f t="shared" si="4"/>
        <v>23.40147839359636</v>
      </c>
      <c r="P25" s="284">
        <f t="shared" si="4"/>
        <v>23.40147839359636</v>
      </c>
      <c r="Q25" s="284">
        <f t="shared" si="4"/>
        <v>0</v>
      </c>
      <c r="R25" s="284">
        <f t="shared" si="4"/>
        <v>0</v>
      </c>
      <c r="S25" s="284">
        <f t="shared" si="4"/>
        <v>23.40147839359636</v>
      </c>
      <c r="T25" s="284">
        <f t="shared" si="4"/>
        <v>0</v>
      </c>
      <c r="U25" s="284">
        <f t="shared" si="4"/>
        <v>0</v>
      </c>
      <c r="V25" s="284">
        <f t="shared" si="4"/>
        <v>23.40147839359636</v>
      </c>
      <c r="W25" s="284">
        <f t="shared" si="4"/>
        <v>23.40147839359636</v>
      </c>
      <c r="DA25" s="94"/>
    </row>
    <row r="26" spans="1:105" ht="12" customHeight="1" x14ac:dyDescent="0.25">
      <c r="A26" s="44" t="s">
        <v>44</v>
      </c>
      <c r="B26" s="285">
        <v>0</v>
      </c>
      <c r="C26" s="284">
        <v>0</v>
      </c>
      <c r="D26" s="284">
        <v>0</v>
      </c>
      <c r="E26" s="284">
        <v>0</v>
      </c>
      <c r="F26" s="284">
        <v>0</v>
      </c>
      <c r="G26" s="284">
        <v>0</v>
      </c>
      <c r="H26" s="284">
        <v>23.40147839359636</v>
      </c>
      <c r="I26" s="284">
        <v>23.40147839359636</v>
      </c>
      <c r="J26" s="284">
        <v>0</v>
      </c>
      <c r="K26" s="284">
        <v>0</v>
      </c>
      <c r="L26" s="284">
        <v>0</v>
      </c>
      <c r="M26" s="284">
        <v>0</v>
      </c>
      <c r="N26" s="284">
        <v>0</v>
      </c>
      <c r="O26" s="284">
        <v>23.40147839359636</v>
      </c>
      <c r="P26" s="284">
        <v>23.40147839359636</v>
      </c>
      <c r="Q26" s="284">
        <v>0</v>
      </c>
      <c r="R26" s="284">
        <v>0</v>
      </c>
      <c r="S26" s="284">
        <v>23.40147839359636</v>
      </c>
      <c r="T26" s="284">
        <v>0</v>
      </c>
      <c r="U26" s="284">
        <v>0</v>
      </c>
      <c r="V26" s="284">
        <v>23.40147839359636</v>
      </c>
      <c r="W26" s="284">
        <v>23.40147839359636</v>
      </c>
      <c r="DA26" s="94" t="s">
        <v>454</v>
      </c>
    </row>
    <row r="27" spans="1:105" ht="12" customHeight="1" x14ac:dyDescent="0.25">
      <c r="A27" s="44" t="s">
        <v>81</v>
      </c>
      <c r="B27" s="285">
        <v>0</v>
      </c>
      <c r="C27" s="284">
        <v>0</v>
      </c>
      <c r="D27" s="284">
        <v>1.200556124094885</v>
      </c>
      <c r="E27" s="284">
        <v>4.8022244963795391</v>
      </c>
      <c r="F27" s="284">
        <v>0</v>
      </c>
      <c r="G27" s="284">
        <v>0</v>
      </c>
      <c r="H27" s="284">
        <v>3.2014829975863601</v>
      </c>
      <c r="I27" s="284">
        <v>1.200556124094885</v>
      </c>
      <c r="J27" s="284">
        <v>0.40018537469829502</v>
      </c>
      <c r="K27" s="284">
        <v>0</v>
      </c>
      <c r="L27" s="284">
        <v>6.6030586825218656</v>
      </c>
      <c r="M27" s="284">
        <v>6.2028733078235714</v>
      </c>
      <c r="N27" s="284">
        <v>0</v>
      </c>
      <c r="O27" s="284">
        <v>0</v>
      </c>
      <c r="P27" s="284">
        <v>0</v>
      </c>
      <c r="Q27" s="284">
        <v>0</v>
      </c>
      <c r="R27" s="284">
        <v>0</v>
      </c>
      <c r="S27" s="284">
        <v>0</v>
      </c>
      <c r="T27" s="284">
        <v>0</v>
      </c>
      <c r="U27" s="284">
        <v>0</v>
      </c>
      <c r="V27" s="284">
        <v>0</v>
      </c>
      <c r="W27" s="284">
        <v>0</v>
      </c>
      <c r="DA27" s="94" t="s">
        <v>455</v>
      </c>
    </row>
    <row r="28" spans="1:105" ht="12" customHeight="1" x14ac:dyDescent="0.25">
      <c r="A28" s="52" t="s">
        <v>445</v>
      </c>
      <c r="B28" s="249">
        <v>0</v>
      </c>
      <c r="C28" s="244">
        <v>0</v>
      </c>
      <c r="D28" s="244">
        <v>0</v>
      </c>
      <c r="E28" s="244">
        <v>0</v>
      </c>
      <c r="F28" s="244">
        <v>0</v>
      </c>
      <c r="G28" s="244">
        <v>0</v>
      </c>
      <c r="H28" s="244">
        <v>0</v>
      </c>
      <c r="I28" s="244">
        <v>0</v>
      </c>
      <c r="J28" s="244">
        <v>0</v>
      </c>
      <c r="K28" s="244">
        <v>0</v>
      </c>
      <c r="L28" s="244">
        <v>0</v>
      </c>
      <c r="M28" s="244">
        <v>0</v>
      </c>
      <c r="N28" s="244">
        <v>0</v>
      </c>
      <c r="O28" s="244">
        <v>0</v>
      </c>
      <c r="P28" s="244">
        <v>0</v>
      </c>
      <c r="Q28" s="244">
        <v>0</v>
      </c>
      <c r="R28" s="244">
        <v>0</v>
      </c>
      <c r="S28" s="244">
        <v>0</v>
      </c>
      <c r="T28" s="244">
        <v>36.433205241166966</v>
      </c>
      <c r="U28" s="244">
        <v>0</v>
      </c>
      <c r="V28" s="244">
        <v>0</v>
      </c>
      <c r="W28" s="244">
        <v>0</v>
      </c>
      <c r="DA28" s="84" t="s">
        <v>456</v>
      </c>
    </row>
    <row r="29" spans="1:105" ht="12" customHeight="1" x14ac:dyDescent="0.25">
      <c r="A29" s="108" t="s">
        <v>457</v>
      </c>
      <c r="B29" s="247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2"/>
      <c r="Q29" s="212"/>
      <c r="R29" s="212"/>
      <c r="S29" s="212"/>
      <c r="T29" s="212"/>
      <c r="U29" s="212"/>
      <c r="V29" s="212"/>
      <c r="W29" s="212"/>
      <c r="DA29" s="109"/>
    </row>
    <row r="30" spans="1:105" ht="12" customHeight="1" x14ac:dyDescent="0.25">
      <c r="A30" s="51" t="s">
        <v>440</v>
      </c>
      <c r="B30" s="248"/>
      <c r="C30" s="243">
        <f t="shared" ref="C30:W30" si="5">B18+C24-C18</f>
        <v>0</v>
      </c>
      <c r="D30" s="243">
        <f t="shared" si="5"/>
        <v>0</v>
      </c>
      <c r="E30" s="243">
        <f t="shared" si="5"/>
        <v>42.801396421695529</v>
      </c>
      <c r="F30" s="243">
        <f t="shared" si="5"/>
        <v>0</v>
      </c>
      <c r="G30" s="243">
        <f t="shared" si="5"/>
        <v>0</v>
      </c>
      <c r="H30" s="243">
        <f t="shared" si="5"/>
        <v>42.801396421695472</v>
      </c>
      <c r="I30" s="243">
        <f t="shared" si="5"/>
        <v>0</v>
      </c>
      <c r="J30" s="243">
        <f t="shared" si="5"/>
        <v>0</v>
      </c>
      <c r="K30" s="243">
        <f t="shared" si="5"/>
        <v>0</v>
      </c>
      <c r="L30" s="243">
        <f t="shared" si="5"/>
        <v>42.801396421695472</v>
      </c>
      <c r="M30" s="243">
        <f t="shared" si="5"/>
        <v>0</v>
      </c>
      <c r="N30" s="243">
        <f t="shared" si="5"/>
        <v>0</v>
      </c>
      <c r="O30" s="243">
        <f t="shared" si="5"/>
        <v>0</v>
      </c>
      <c r="P30" s="243">
        <f t="shared" si="5"/>
        <v>42.801396421695472</v>
      </c>
      <c r="Q30" s="243">
        <f t="shared" si="5"/>
        <v>0</v>
      </c>
      <c r="R30" s="243">
        <f t="shared" si="5"/>
        <v>0</v>
      </c>
      <c r="S30" s="243">
        <f t="shared" si="5"/>
        <v>0</v>
      </c>
      <c r="T30" s="243">
        <f t="shared" si="5"/>
        <v>42.801396421695472</v>
      </c>
      <c r="U30" s="243">
        <f t="shared" si="5"/>
        <v>0</v>
      </c>
      <c r="V30" s="243">
        <f t="shared" si="5"/>
        <v>0</v>
      </c>
      <c r="W30" s="243">
        <f t="shared" si="5"/>
        <v>42.801396421695472</v>
      </c>
      <c r="DA30" s="83"/>
    </row>
    <row r="31" spans="1:105" ht="12" customHeight="1" x14ac:dyDescent="0.25">
      <c r="A31" s="99" t="s">
        <v>442</v>
      </c>
      <c r="B31" s="285"/>
      <c r="C31" s="284">
        <f t="shared" ref="C31:W31" si="6">SUM(C32:C33)</f>
        <v>0</v>
      </c>
      <c r="D31" s="284">
        <f t="shared" si="6"/>
        <v>0.20009268734914709</v>
      </c>
      <c r="E31" s="284">
        <f t="shared" si="6"/>
        <v>23.401478393596278</v>
      </c>
      <c r="F31" s="284">
        <f t="shared" si="6"/>
        <v>0.20009268734914798</v>
      </c>
      <c r="G31" s="284">
        <f t="shared" si="6"/>
        <v>0</v>
      </c>
      <c r="H31" s="284">
        <f t="shared" si="6"/>
        <v>23.60157108094549</v>
      </c>
      <c r="I31" s="284">
        <f t="shared" si="6"/>
        <v>0</v>
      </c>
      <c r="J31" s="284">
        <f t="shared" si="6"/>
        <v>0</v>
      </c>
      <c r="K31" s="284">
        <f t="shared" si="6"/>
        <v>0.20009268734914976</v>
      </c>
      <c r="L31" s="284">
        <f t="shared" si="6"/>
        <v>23.401478393596278</v>
      </c>
      <c r="M31" s="284">
        <f t="shared" si="6"/>
        <v>0.20009268734913732</v>
      </c>
      <c r="N31" s="284">
        <f t="shared" si="6"/>
        <v>0</v>
      </c>
      <c r="O31" s="284">
        <f t="shared" si="6"/>
        <v>23.601571080945487</v>
      </c>
      <c r="P31" s="284">
        <f t="shared" si="6"/>
        <v>0</v>
      </c>
      <c r="Q31" s="284">
        <f t="shared" si="6"/>
        <v>0</v>
      </c>
      <c r="R31" s="284">
        <f t="shared" si="6"/>
        <v>0.20009268734914798</v>
      </c>
      <c r="S31" s="284">
        <f t="shared" si="6"/>
        <v>23.401478393596335</v>
      </c>
      <c r="T31" s="284">
        <f t="shared" si="6"/>
        <v>0.20009268734915153</v>
      </c>
      <c r="U31" s="284">
        <f t="shared" si="6"/>
        <v>0</v>
      </c>
      <c r="V31" s="284">
        <f t="shared" si="6"/>
        <v>23.601571080945476</v>
      </c>
      <c r="W31" s="284">
        <f t="shared" si="6"/>
        <v>0</v>
      </c>
      <c r="DA31" s="94"/>
    </row>
    <row r="32" spans="1:105" ht="12" customHeight="1" x14ac:dyDescent="0.25">
      <c r="A32" s="44" t="s">
        <v>44</v>
      </c>
      <c r="B32" s="285"/>
      <c r="C32" s="284">
        <f t="shared" ref="C32:W32" si="7">B20+C26-C20</f>
        <v>0</v>
      </c>
      <c r="D32" s="284">
        <f t="shared" si="7"/>
        <v>0</v>
      </c>
      <c r="E32" s="284">
        <f t="shared" si="7"/>
        <v>23.401478393596278</v>
      </c>
      <c r="F32" s="284">
        <f t="shared" si="7"/>
        <v>0</v>
      </c>
      <c r="G32" s="284">
        <f t="shared" si="7"/>
        <v>0</v>
      </c>
      <c r="H32" s="284">
        <f t="shared" si="7"/>
        <v>23.401478393596335</v>
      </c>
      <c r="I32" s="284">
        <f t="shared" si="7"/>
        <v>0</v>
      </c>
      <c r="J32" s="284">
        <f t="shared" si="7"/>
        <v>0</v>
      </c>
      <c r="K32" s="284">
        <f t="shared" si="7"/>
        <v>0</v>
      </c>
      <c r="L32" s="284">
        <f t="shared" si="7"/>
        <v>23.401478393596278</v>
      </c>
      <c r="M32" s="284">
        <f t="shared" si="7"/>
        <v>0</v>
      </c>
      <c r="N32" s="284">
        <f t="shared" si="7"/>
        <v>0</v>
      </c>
      <c r="O32" s="284">
        <f t="shared" si="7"/>
        <v>23.401478393596335</v>
      </c>
      <c r="P32" s="284">
        <f t="shared" si="7"/>
        <v>0</v>
      </c>
      <c r="Q32" s="284">
        <f t="shared" si="7"/>
        <v>0</v>
      </c>
      <c r="R32" s="284">
        <f t="shared" si="7"/>
        <v>0</v>
      </c>
      <c r="S32" s="284">
        <f t="shared" si="7"/>
        <v>23.401478393596335</v>
      </c>
      <c r="T32" s="284">
        <f t="shared" si="7"/>
        <v>0</v>
      </c>
      <c r="U32" s="284">
        <f t="shared" si="7"/>
        <v>0</v>
      </c>
      <c r="V32" s="284">
        <f t="shared" si="7"/>
        <v>23.401478393596335</v>
      </c>
      <c r="W32" s="284">
        <f t="shared" si="7"/>
        <v>0</v>
      </c>
      <c r="DA32" s="94"/>
    </row>
    <row r="33" spans="1:105" ht="12" customHeight="1" x14ac:dyDescent="0.25">
      <c r="A33" s="44" t="s">
        <v>81</v>
      </c>
      <c r="B33" s="285"/>
      <c r="C33" s="284">
        <f t="shared" ref="C33:W33" si="8">B21+C27-C21</f>
        <v>0</v>
      </c>
      <c r="D33" s="284">
        <f t="shared" si="8"/>
        <v>0.20009268734914709</v>
      </c>
      <c r="E33" s="284">
        <f t="shared" si="8"/>
        <v>0</v>
      </c>
      <c r="F33" s="284">
        <f t="shared" si="8"/>
        <v>0.20009268734914798</v>
      </c>
      <c r="G33" s="284">
        <f t="shared" si="8"/>
        <v>0</v>
      </c>
      <c r="H33" s="284">
        <f t="shared" si="8"/>
        <v>0.20009268734915331</v>
      </c>
      <c r="I33" s="284">
        <f t="shared" si="8"/>
        <v>0</v>
      </c>
      <c r="J33" s="284">
        <f t="shared" si="8"/>
        <v>0</v>
      </c>
      <c r="K33" s="284">
        <f t="shared" si="8"/>
        <v>0.20009268734914976</v>
      </c>
      <c r="L33" s="284">
        <f t="shared" si="8"/>
        <v>0</v>
      </c>
      <c r="M33" s="284">
        <f t="shared" si="8"/>
        <v>0.20009268734913732</v>
      </c>
      <c r="N33" s="284">
        <f t="shared" si="8"/>
        <v>0</v>
      </c>
      <c r="O33" s="284">
        <f t="shared" si="8"/>
        <v>0.20009268734915153</v>
      </c>
      <c r="P33" s="284">
        <f t="shared" si="8"/>
        <v>0</v>
      </c>
      <c r="Q33" s="284">
        <f t="shared" si="8"/>
        <v>0</v>
      </c>
      <c r="R33" s="284">
        <f t="shared" si="8"/>
        <v>0.20009268734914798</v>
      </c>
      <c r="S33" s="284">
        <f t="shared" si="8"/>
        <v>0</v>
      </c>
      <c r="T33" s="284">
        <f t="shared" si="8"/>
        <v>0.20009268734915153</v>
      </c>
      <c r="U33" s="284">
        <f t="shared" si="8"/>
        <v>0</v>
      </c>
      <c r="V33" s="284">
        <f t="shared" si="8"/>
        <v>0.20009268734914087</v>
      </c>
      <c r="W33" s="284">
        <f t="shared" si="8"/>
        <v>0</v>
      </c>
      <c r="DA33" s="94"/>
    </row>
    <row r="34" spans="1:105" ht="12" customHeight="1" x14ac:dyDescent="0.25">
      <c r="A34" s="52" t="s">
        <v>445</v>
      </c>
      <c r="B34" s="249"/>
      <c r="C34" s="244">
        <f t="shared" ref="C34:W34" si="9">B22+C28-C22</f>
        <v>0</v>
      </c>
      <c r="D34" s="244">
        <f t="shared" si="9"/>
        <v>36.433205241167002</v>
      </c>
      <c r="E34" s="244">
        <f t="shared" si="9"/>
        <v>0</v>
      </c>
      <c r="F34" s="244">
        <f t="shared" si="9"/>
        <v>0</v>
      </c>
      <c r="G34" s="244">
        <f t="shared" si="9"/>
        <v>36.433205241166888</v>
      </c>
      <c r="H34" s="244">
        <f t="shared" si="9"/>
        <v>0</v>
      </c>
      <c r="I34" s="244">
        <f t="shared" si="9"/>
        <v>36.433205241167002</v>
      </c>
      <c r="J34" s="244">
        <f t="shared" si="9"/>
        <v>0</v>
      </c>
      <c r="K34" s="244">
        <f t="shared" si="9"/>
        <v>0</v>
      </c>
      <c r="L34" s="244">
        <f t="shared" si="9"/>
        <v>36.433205241166888</v>
      </c>
      <c r="M34" s="244">
        <f t="shared" si="9"/>
        <v>0</v>
      </c>
      <c r="N34" s="244">
        <f t="shared" si="9"/>
        <v>0</v>
      </c>
      <c r="O34" s="244">
        <f t="shared" si="9"/>
        <v>36.433205241167002</v>
      </c>
      <c r="P34" s="244">
        <f t="shared" si="9"/>
        <v>0</v>
      </c>
      <c r="Q34" s="244">
        <f t="shared" si="9"/>
        <v>36.433205241167002</v>
      </c>
      <c r="R34" s="244">
        <f t="shared" si="9"/>
        <v>0</v>
      </c>
      <c r="S34" s="244">
        <f t="shared" si="9"/>
        <v>0</v>
      </c>
      <c r="T34" s="244">
        <f t="shared" si="9"/>
        <v>36.433205241166974</v>
      </c>
      <c r="U34" s="244">
        <f t="shared" si="9"/>
        <v>0</v>
      </c>
      <c r="V34" s="244">
        <f t="shared" si="9"/>
        <v>0</v>
      </c>
      <c r="W34" s="244">
        <f t="shared" si="9"/>
        <v>36.433205241166888</v>
      </c>
      <c r="DA34" s="84"/>
    </row>
    <row r="35" spans="1:105" ht="12" customHeight="1" x14ac:dyDescent="0.25">
      <c r="A35" s="30" t="s">
        <v>458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DA35" s="112"/>
    </row>
    <row r="36" spans="1:105" ht="12" customHeight="1" x14ac:dyDescent="0.25">
      <c r="A36" s="50" t="s">
        <v>440</v>
      </c>
      <c r="B36" s="243">
        <f t="shared" ref="B36:W36" si="10">B18-B11</f>
        <v>62.310344827586221</v>
      </c>
      <c r="C36" s="243">
        <f t="shared" si="10"/>
        <v>160.31034482758622</v>
      </c>
      <c r="D36" s="243">
        <f t="shared" si="10"/>
        <v>118.31034482758622</v>
      </c>
      <c r="E36" s="243">
        <f t="shared" si="10"/>
        <v>103.50894840589069</v>
      </c>
      <c r="F36" s="243">
        <f t="shared" si="10"/>
        <v>47.714534092672693</v>
      </c>
      <c r="G36" s="243">
        <f t="shared" si="10"/>
        <v>47.118723357759109</v>
      </c>
      <c r="H36" s="243">
        <f t="shared" si="10"/>
        <v>71.317326936063637</v>
      </c>
      <c r="I36" s="243">
        <f t="shared" si="10"/>
        <v>670.31732693606364</v>
      </c>
      <c r="J36" s="243">
        <f t="shared" si="10"/>
        <v>692.31732693606364</v>
      </c>
      <c r="K36" s="243">
        <f t="shared" si="10"/>
        <v>649.31732693606364</v>
      </c>
      <c r="L36" s="243">
        <f t="shared" si="10"/>
        <v>200.51593051436816</v>
      </c>
      <c r="M36" s="243">
        <f t="shared" si="10"/>
        <v>166.51593051436816</v>
      </c>
      <c r="N36" s="243">
        <f t="shared" si="10"/>
        <v>236.51593051436816</v>
      </c>
      <c r="O36" s="243">
        <f t="shared" si="10"/>
        <v>259.51593051436816</v>
      </c>
      <c r="P36" s="243">
        <f t="shared" si="10"/>
        <v>244.71453409267269</v>
      </c>
      <c r="Q36" s="243">
        <f t="shared" si="10"/>
        <v>202.8895340926727</v>
      </c>
      <c r="R36" s="243">
        <f t="shared" si="10"/>
        <v>140.71453409267269</v>
      </c>
      <c r="S36" s="243">
        <f t="shared" si="10"/>
        <v>134.71453409267269</v>
      </c>
      <c r="T36" s="243">
        <f t="shared" si="10"/>
        <v>35.714534092672693</v>
      </c>
      <c r="U36" s="243">
        <f t="shared" si="10"/>
        <v>146.71453409267269</v>
      </c>
      <c r="V36" s="243">
        <f t="shared" si="10"/>
        <v>181.71453409267269</v>
      </c>
      <c r="W36" s="243">
        <f t="shared" si="10"/>
        <v>138.01694734049994</v>
      </c>
      <c r="DA36" s="83"/>
    </row>
    <row r="37" spans="1:105" ht="12" customHeight="1" x14ac:dyDescent="0.25">
      <c r="A37" s="107" t="s">
        <v>442</v>
      </c>
      <c r="B37" s="284">
        <f t="shared" ref="B37:W37" si="11">SUM(B38:B39)</f>
        <v>112.97209195402301</v>
      </c>
      <c r="C37" s="284">
        <f t="shared" si="11"/>
        <v>111.80309195402302</v>
      </c>
      <c r="D37" s="284">
        <f t="shared" si="11"/>
        <v>104.95655539076876</v>
      </c>
      <c r="E37" s="284">
        <f t="shared" si="11"/>
        <v>71.98130149355201</v>
      </c>
      <c r="F37" s="284">
        <f t="shared" si="11"/>
        <v>47.664208806202851</v>
      </c>
      <c r="G37" s="284">
        <f t="shared" si="11"/>
        <v>30.408208806202857</v>
      </c>
      <c r="H37" s="284">
        <f t="shared" si="11"/>
        <v>13.194599116440056</v>
      </c>
      <c r="I37" s="284">
        <f t="shared" si="11"/>
        <v>9.9416336341312412</v>
      </c>
      <c r="J37" s="284">
        <f t="shared" si="11"/>
        <v>27.619819008829516</v>
      </c>
      <c r="K37" s="284">
        <f t="shared" si="11"/>
        <v>92.776726321480368</v>
      </c>
      <c r="L37" s="284">
        <f t="shared" si="11"/>
        <v>28.240306610405966</v>
      </c>
      <c r="M37" s="284">
        <f t="shared" si="11"/>
        <v>9.5550872308803996</v>
      </c>
      <c r="N37" s="284">
        <f t="shared" si="11"/>
        <v>27.5700872308804</v>
      </c>
      <c r="O37" s="284">
        <f t="shared" si="11"/>
        <v>28.793994543531248</v>
      </c>
      <c r="P37" s="284">
        <f t="shared" si="11"/>
        <v>45.526472937127522</v>
      </c>
      <c r="Q37" s="284">
        <f t="shared" si="11"/>
        <v>36.426472937127528</v>
      </c>
      <c r="R37" s="284">
        <f t="shared" si="11"/>
        <v>35.226380249778373</v>
      </c>
      <c r="S37" s="284">
        <f t="shared" si="11"/>
        <v>26.226380249778376</v>
      </c>
      <c r="T37" s="284">
        <f t="shared" si="11"/>
        <v>25.026287562429225</v>
      </c>
      <c r="U37" s="284">
        <f t="shared" si="11"/>
        <v>28.026287562429225</v>
      </c>
      <c r="V37" s="284">
        <f t="shared" si="11"/>
        <v>38.068974175523834</v>
      </c>
      <c r="W37" s="284">
        <f t="shared" si="11"/>
        <v>39.45560605984555</v>
      </c>
      <c r="DA37" s="94"/>
    </row>
    <row r="38" spans="1:105" ht="12" customHeight="1" x14ac:dyDescent="0.25">
      <c r="A38" s="99" t="s">
        <v>44</v>
      </c>
      <c r="B38" s="284">
        <f t="shared" ref="B38:W38" si="12">B20-B13</f>
        <v>112.6276666666667</v>
      </c>
      <c r="C38" s="284">
        <f t="shared" si="12"/>
        <v>109.8356666666667</v>
      </c>
      <c r="D38" s="284">
        <f t="shared" si="12"/>
        <v>104.61466666666669</v>
      </c>
      <c r="E38" s="284">
        <f t="shared" si="12"/>
        <v>71.421188273070413</v>
      </c>
      <c r="F38" s="284">
        <f t="shared" si="12"/>
        <v>45.918188273070399</v>
      </c>
      <c r="G38" s="284">
        <f t="shared" si="12"/>
        <v>29.265188273070407</v>
      </c>
      <c r="H38" s="284">
        <f t="shared" si="12"/>
        <v>12.465188273070396</v>
      </c>
      <c r="I38" s="284">
        <f t="shared" si="12"/>
        <v>9.1616666666666902</v>
      </c>
      <c r="J38" s="284">
        <f t="shared" si="12"/>
        <v>26.914666666666676</v>
      </c>
      <c r="K38" s="284">
        <f t="shared" si="12"/>
        <v>90.666666666666686</v>
      </c>
      <c r="L38" s="284">
        <f t="shared" si="12"/>
        <v>27.265188273070407</v>
      </c>
      <c r="M38" s="284">
        <f t="shared" si="12"/>
        <v>8.2651882730704074</v>
      </c>
      <c r="N38" s="284">
        <f t="shared" si="12"/>
        <v>19.265188273070407</v>
      </c>
      <c r="O38" s="284">
        <f t="shared" si="12"/>
        <v>18.265188273070407</v>
      </c>
      <c r="P38" s="284">
        <f t="shared" si="12"/>
        <v>28.666666666666686</v>
      </c>
      <c r="Q38" s="284">
        <f t="shared" si="12"/>
        <v>20.666666666666686</v>
      </c>
      <c r="R38" s="284">
        <f t="shared" si="12"/>
        <v>18.666666666666686</v>
      </c>
      <c r="S38" s="284">
        <f t="shared" si="12"/>
        <v>9.6666666666666856</v>
      </c>
      <c r="T38" s="284">
        <f t="shared" si="12"/>
        <v>8.6666666666666856</v>
      </c>
      <c r="U38" s="284">
        <f t="shared" si="12"/>
        <v>11.666666666666686</v>
      </c>
      <c r="V38" s="284">
        <f t="shared" si="12"/>
        <v>20.666666666666686</v>
      </c>
      <c r="W38" s="284">
        <f t="shared" si="12"/>
        <v>22.068145060263021</v>
      </c>
      <c r="DA38" s="94"/>
    </row>
    <row r="39" spans="1:105" ht="12" customHeight="1" x14ac:dyDescent="0.25">
      <c r="A39" s="99" t="s">
        <v>81</v>
      </c>
      <c r="B39" s="284">
        <f t="shared" ref="B39:W39" si="13">B21-B14</f>
        <v>0.34442528735632205</v>
      </c>
      <c r="C39" s="284">
        <f t="shared" si="13"/>
        <v>1.9674252873563223</v>
      </c>
      <c r="D39" s="284">
        <f t="shared" si="13"/>
        <v>0.34188872410206006</v>
      </c>
      <c r="E39" s="284">
        <f t="shared" si="13"/>
        <v>0.56011322048159951</v>
      </c>
      <c r="F39" s="284">
        <f t="shared" si="13"/>
        <v>1.7460205331324516</v>
      </c>
      <c r="G39" s="284">
        <f t="shared" si="13"/>
        <v>1.1430205331324519</v>
      </c>
      <c r="H39" s="284">
        <f t="shared" si="13"/>
        <v>0.72941084336966</v>
      </c>
      <c r="I39" s="284">
        <f t="shared" si="13"/>
        <v>0.77996696746455108</v>
      </c>
      <c r="J39" s="284">
        <f t="shared" si="13"/>
        <v>0.70515234216284028</v>
      </c>
      <c r="K39" s="284">
        <f t="shared" si="13"/>
        <v>2.1100596548136892</v>
      </c>
      <c r="L39" s="284">
        <f t="shared" si="13"/>
        <v>0.97511833733555875</v>
      </c>
      <c r="M39" s="284">
        <f t="shared" si="13"/>
        <v>1.2898989578099922</v>
      </c>
      <c r="N39" s="284">
        <f t="shared" si="13"/>
        <v>8.3048989578099928</v>
      </c>
      <c r="O39" s="284">
        <f t="shared" si="13"/>
        <v>10.528806270460839</v>
      </c>
      <c r="P39" s="284">
        <f t="shared" si="13"/>
        <v>16.85980627046084</v>
      </c>
      <c r="Q39" s="284">
        <f t="shared" si="13"/>
        <v>15.759806270460839</v>
      </c>
      <c r="R39" s="284">
        <f t="shared" si="13"/>
        <v>16.559713583111691</v>
      </c>
      <c r="S39" s="284">
        <f t="shared" si="13"/>
        <v>16.559713583111691</v>
      </c>
      <c r="T39" s="284">
        <f t="shared" si="13"/>
        <v>16.359620895762539</v>
      </c>
      <c r="U39" s="284">
        <f t="shared" si="13"/>
        <v>16.359620895762539</v>
      </c>
      <c r="V39" s="284">
        <f t="shared" si="13"/>
        <v>17.402307508857149</v>
      </c>
      <c r="W39" s="284">
        <f t="shared" si="13"/>
        <v>17.38746099958253</v>
      </c>
      <c r="DA39" s="94"/>
    </row>
    <row r="40" spans="1:105" ht="12" customHeight="1" x14ac:dyDescent="0.25">
      <c r="A40" s="49" t="s">
        <v>445</v>
      </c>
      <c r="B40" s="244">
        <f t="shared" ref="B40:W40" si="14">B22-B15</f>
        <v>192.38918390804596</v>
      </c>
      <c r="C40" s="244">
        <f t="shared" si="14"/>
        <v>173.56385057471266</v>
      </c>
      <c r="D40" s="244">
        <f t="shared" si="14"/>
        <v>147.86664533354568</v>
      </c>
      <c r="E40" s="244">
        <f t="shared" si="14"/>
        <v>128.24897866687908</v>
      </c>
      <c r="F40" s="244">
        <f t="shared" si="14"/>
        <v>66.634978666878965</v>
      </c>
      <c r="G40" s="244">
        <f t="shared" si="14"/>
        <v>56.454773425712176</v>
      </c>
      <c r="H40" s="244">
        <f t="shared" si="14"/>
        <v>109.11210675904547</v>
      </c>
      <c r="I40" s="244">
        <f t="shared" si="14"/>
        <v>53.50990151787849</v>
      </c>
      <c r="J40" s="244">
        <f t="shared" si="14"/>
        <v>66.099234851211776</v>
      </c>
      <c r="K40" s="244">
        <f t="shared" si="14"/>
        <v>232.66590151787844</v>
      </c>
      <c r="L40" s="244">
        <f t="shared" si="14"/>
        <v>237.89936294337824</v>
      </c>
      <c r="M40" s="244">
        <f t="shared" si="14"/>
        <v>232.23269627671158</v>
      </c>
      <c r="N40" s="244">
        <f t="shared" si="14"/>
        <v>241.8660296100449</v>
      </c>
      <c r="O40" s="244">
        <f t="shared" si="14"/>
        <v>205.0328243688779</v>
      </c>
      <c r="P40" s="244">
        <f t="shared" si="14"/>
        <v>206.83282436887788</v>
      </c>
      <c r="Q40" s="244">
        <f t="shared" si="14"/>
        <v>170.39961912771088</v>
      </c>
      <c r="R40" s="244">
        <f t="shared" si="14"/>
        <v>170.4096191277109</v>
      </c>
      <c r="S40" s="244">
        <f t="shared" si="14"/>
        <v>75.699619127710889</v>
      </c>
      <c r="T40" s="244">
        <f t="shared" si="14"/>
        <v>33.699619127710889</v>
      </c>
      <c r="U40" s="244">
        <f t="shared" si="14"/>
        <v>55.699619127710889</v>
      </c>
      <c r="V40" s="244">
        <f t="shared" si="14"/>
        <v>62.099619127710895</v>
      </c>
      <c r="W40" s="244">
        <f t="shared" si="14"/>
        <v>19.266413886544001</v>
      </c>
      <c r="DA40" s="84"/>
    </row>
    <row r="41" spans="1:105" ht="12" customHeight="1" x14ac:dyDescent="0.25">
      <c r="A41" s="4"/>
      <c r="B41" s="245"/>
      <c r="C41" s="245"/>
      <c r="D41" s="245"/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5"/>
      <c r="W41" s="245"/>
    </row>
    <row r="42" spans="1:105" ht="12" customHeight="1" x14ac:dyDescent="0.25">
      <c r="A42" s="30" t="s">
        <v>67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DA42" s="112"/>
    </row>
    <row r="43" spans="1:105" ht="12" customHeight="1" x14ac:dyDescent="0.25">
      <c r="A43" s="31" t="s">
        <v>68</v>
      </c>
      <c r="B43" s="212">
        <v>571.16761822871877</v>
      </c>
      <c r="C43" s="212">
        <v>608.81006018916582</v>
      </c>
      <c r="D43" s="212">
        <v>552.7967583834909</v>
      </c>
      <c r="E43" s="212">
        <v>554.54245485812544</v>
      </c>
      <c r="F43" s="212">
        <v>660.04697334479783</v>
      </c>
      <c r="G43" s="212">
        <v>681.31059329320715</v>
      </c>
      <c r="H43" s="212">
        <v>686.65542132416158</v>
      </c>
      <c r="I43" s="212">
        <v>635.97739466895962</v>
      </c>
      <c r="J43" s="212">
        <v>583.60595442820295</v>
      </c>
      <c r="K43" s="212">
        <v>404.01617798796212</v>
      </c>
      <c r="L43" s="212">
        <v>476.47180567497838</v>
      </c>
      <c r="M43" s="212">
        <v>501.52660361134991</v>
      </c>
      <c r="N43" s="212">
        <v>460.49144883920877</v>
      </c>
      <c r="O43" s="212">
        <v>436.03220980223563</v>
      </c>
      <c r="P43" s="212">
        <v>456.81631126397252</v>
      </c>
      <c r="Q43" s="212">
        <v>488.22871023215822</v>
      </c>
      <c r="R43" s="212">
        <v>462.0122484952708</v>
      </c>
      <c r="S43" s="212">
        <v>569.08717196904558</v>
      </c>
      <c r="T43" s="212">
        <v>699.19094496990533</v>
      </c>
      <c r="U43" s="212">
        <v>626.29687360275148</v>
      </c>
      <c r="V43" s="212">
        <v>585.98102751504723</v>
      </c>
      <c r="W43" s="212">
        <v>625.10442906276853</v>
      </c>
      <c r="DA43" s="109" t="s">
        <v>459</v>
      </c>
    </row>
    <row r="44" spans="1:105" ht="12" customHeight="1" x14ac:dyDescent="0.25">
      <c r="A44" s="24" t="s">
        <v>30</v>
      </c>
      <c r="B44" s="215">
        <v>0.1253568357695615</v>
      </c>
      <c r="C44" s="215">
        <v>0</v>
      </c>
      <c r="D44" s="215">
        <v>0.31128976784178841</v>
      </c>
      <c r="E44" s="215">
        <v>0</v>
      </c>
      <c r="F44" s="215">
        <v>17.537257093723131</v>
      </c>
      <c r="G44" s="215">
        <v>51.699673258813419</v>
      </c>
      <c r="H44" s="215">
        <v>50.832742906276863</v>
      </c>
      <c r="I44" s="215">
        <v>42.783542562338788</v>
      </c>
      <c r="J44" s="215">
        <v>27.85111779879621</v>
      </c>
      <c r="K44" s="215">
        <v>16.593886500429921</v>
      </c>
      <c r="L44" s="215">
        <v>27.812347377472051</v>
      </c>
      <c r="M44" s="215">
        <v>38.884664660361118</v>
      </c>
      <c r="N44" s="215">
        <v>34.482936371453142</v>
      </c>
      <c r="O44" s="215">
        <v>44.578662940670668</v>
      </c>
      <c r="P44" s="215">
        <v>45.813237317282884</v>
      </c>
      <c r="Q44" s="215">
        <v>60.950012897678413</v>
      </c>
      <c r="R44" s="215">
        <v>62.391977644024053</v>
      </c>
      <c r="S44" s="215">
        <v>57.030700773860673</v>
      </c>
      <c r="T44" s="215">
        <v>56.271719690455683</v>
      </c>
      <c r="U44" s="215">
        <v>60.558938091143602</v>
      </c>
      <c r="V44" s="215">
        <v>55.642863284608779</v>
      </c>
      <c r="W44" s="215">
        <v>64.3443551160791</v>
      </c>
      <c r="DA44" s="85" t="s">
        <v>460</v>
      </c>
    </row>
    <row r="45" spans="1:105" ht="12" customHeight="1" x14ac:dyDescent="0.25">
      <c r="A45" s="14" t="s">
        <v>31</v>
      </c>
      <c r="B45" s="206">
        <f t="shared" ref="B45:W45" si="15">B46+B47+B48+B49+B50</f>
        <v>54.066960447119513</v>
      </c>
      <c r="C45" s="206">
        <f t="shared" si="15"/>
        <v>45.561049011177957</v>
      </c>
      <c r="D45" s="206">
        <f t="shared" si="15"/>
        <v>35.990477214101446</v>
      </c>
      <c r="E45" s="206">
        <f t="shared" si="15"/>
        <v>30.216401547721418</v>
      </c>
      <c r="F45" s="206">
        <f t="shared" si="15"/>
        <v>38.146087704213244</v>
      </c>
      <c r="G45" s="206">
        <f t="shared" si="15"/>
        <v>52.038822012037826</v>
      </c>
      <c r="H45" s="206">
        <f t="shared" si="15"/>
        <v>61.205717970765249</v>
      </c>
      <c r="I45" s="206">
        <f t="shared" si="15"/>
        <v>7.9780524505589003</v>
      </c>
      <c r="J45" s="206">
        <f t="shared" si="15"/>
        <v>3.4389939810834056</v>
      </c>
      <c r="K45" s="206">
        <f t="shared" si="15"/>
        <v>9.6285683576956149</v>
      </c>
      <c r="L45" s="206">
        <f t="shared" si="15"/>
        <v>0.46162940670679281</v>
      </c>
      <c r="M45" s="206">
        <f t="shared" si="15"/>
        <v>0.71840068787618216</v>
      </c>
      <c r="N45" s="206">
        <f t="shared" si="15"/>
        <v>0.66317712811693896</v>
      </c>
      <c r="O45" s="206">
        <f t="shared" si="15"/>
        <v>0.97671969045571805</v>
      </c>
      <c r="P45" s="206">
        <f t="shared" si="15"/>
        <v>1.013542562338779</v>
      </c>
      <c r="Q45" s="206">
        <f t="shared" si="15"/>
        <v>1.2778374892519351</v>
      </c>
      <c r="R45" s="206">
        <f t="shared" si="15"/>
        <v>1.2778374892519351</v>
      </c>
      <c r="S45" s="206">
        <f t="shared" si="15"/>
        <v>1.1622098022355973</v>
      </c>
      <c r="T45" s="206">
        <f t="shared" si="15"/>
        <v>0.28759673258813412</v>
      </c>
      <c r="U45" s="206">
        <f t="shared" si="15"/>
        <v>0.93544711951848658</v>
      </c>
      <c r="V45" s="206">
        <f t="shared" si="15"/>
        <v>0.40720120378331892</v>
      </c>
      <c r="W45" s="206">
        <f t="shared" si="15"/>
        <v>1.6639724849527084</v>
      </c>
      <c r="DA45" s="71"/>
    </row>
    <row r="46" spans="1:105" ht="12" customHeight="1" x14ac:dyDescent="0.25">
      <c r="A46" s="18" t="s">
        <v>32</v>
      </c>
      <c r="B46" s="206">
        <v>0</v>
      </c>
      <c r="C46" s="206">
        <v>0</v>
      </c>
      <c r="D46" s="206">
        <v>0</v>
      </c>
      <c r="E46" s="206">
        <v>0</v>
      </c>
      <c r="F46" s="206">
        <v>0</v>
      </c>
      <c r="G46" s="206">
        <v>0</v>
      </c>
      <c r="H46" s="206">
        <v>0</v>
      </c>
      <c r="I46" s="206">
        <v>0</v>
      </c>
      <c r="J46" s="206">
        <v>0</v>
      </c>
      <c r="K46" s="206">
        <v>0</v>
      </c>
      <c r="L46" s="206">
        <v>0</v>
      </c>
      <c r="M46" s="206">
        <v>0</v>
      </c>
      <c r="N46" s="206">
        <v>0</v>
      </c>
      <c r="O46" s="206">
        <v>0</v>
      </c>
      <c r="P46" s="206">
        <v>0</v>
      </c>
      <c r="Q46" s="206">
        <v>0</v>
      </c>
      <c r="R46" s="206">
        <v>0</v>
      </c>
      <c r="S46" s="206">
        <v>0</v>
      </c>
      <c r="T46" s="206">
        <v>0</v>
      </c>
      <c r="U46" s="206">
        <v>0</v>
      </c>
      <c r="V46" s="206">
        <v>0</v>
      </c>
      <c r="W46" s="206">
        <v>0</v>
      </c>
      <c r="DA46" s="71" t="s">
        <v>461</v>
      </c>
    </row>
    <row r="47" spans="1:105" ht="12" customHeight="1" x14ac:dyDescent="0.25">
      <c r="A47" s="18" t="s">
        <v>33</v>
      </c>
      <c r="B47" s="206">
        <v>0</v>
      </c>
      <c r="C47" s="206">
        <v>0</v>
      </c>
      <c r="D47" s="206">
        <v>0</v>
      </c>
      <c r="E47" s="206">
        <v>0</v>
      </c>
      <c r="F47" s="206">
        <v>0</v>
      </c>
      <c r="G47" s="206">
        <v>0</v>
      </c>
      <c r="H47" s="206">
        <v>0</v>
      </c>
      <c r="I47" s="206">
        <v>1.149699054170249</v>
      </c>
      <c r="J47" s="206">
        <v>0.28742476354256219</v>
      </c>
      <c r="K47" s="206">
        <v>0</v>
      </c>
      <c r="L47" s="206">
        <v>0</v>
      </c>
      <c r="M47" s="206">
        <v>0</v>
      </c>
      <c r="N47" s="206">
        <v>0</v>
      </c>
      <c r="O47" s="206">
        <v>0</v>
      </c>
      <c r="P47" s="206">
        <v>0</v>
      </c>
      <c r="Q47" s="206">
        <v>0</v>
      </c>
      <c r="R47" s="206">
        <v>0</v>
      </c>
      <c r="S47" s="206">
        <v>0</v>
      </c>
      <c r="T47" s="206">
        <v>1.180137575236458E-2</v>
      </c>
      <c r="U47" s="206">
        <v>8.5984522785898555E-3</v>
      </c>
      <c r="V47" s="206">
        <v>1.6702493551160789E-2</v>
      </c>
      <c r="W47" s="206">
        <v>0.78411435941530527</v>
      </c>
      <c r="DA47" s="71" t="s">
        <v>462</v>
      </c>
    </row>
    <row r="48" spans="1:105" ht="12" customHeight="1" x14ac:dyDescent="0.25">
      <c r="A48" s="18" t="s">
        <v>69</v>
      </c>
      <c r="B48" s="206">
        <v>4.1081470335339638</v>
      </c>
      <c r="C48" s="206">
        <v>7.4460232158211532</v>
      </c>
      <c r="D48" s="206">
        <v>0.7702708512467753</v>
      </c>
      <c r="E48" s="206">
        <v>1.0270421324161649</v>
      </c>
      <c r="F48" s="206">
        <v>0.51352106620808247</v>
      </c>
      <c r="G48" s="206">
        <v>1.283791917454858</v>
      </c>
      <c r="H48" s="206">
        <v>1.283791917454858</v>
      </c>
      <c r="I48" s="206">
        <v>0.51352106620808247</v>
      </c>
      <c r="J48" s="206">
        <v>0.25674978503869311</v>
      </c>
      <c r="K48" s="206">
        <v>0.25674978503869311</v>
      </c>
      <c r="L48" s="206">
        <v>0.25674978503869311</v>
      </c>
      <c r="M48" s="206">
        <v>0.51352106620808247</v>
      </c>
      <c r="N48" s="206">
        <v>0.25339638865004299</v>
      </c>
      <c r="O48" s="206">
        <v>0.50677128116938963</v>
      </c>
      <c r="P48" s="206">
        <v>1.013542562338779</v>
      </c>
      <c r="Q48" s="206">
        <v>0.25339638865004299</v>
      </c>
      <c r="R48" s="206">
        <v>0.25339638865004299</v>
      </c>
      <c r="S48" s="206">
        <v>0.175859845227859</v>
      </c>
      <c r="T48" s="206">
        <v>0.13404987102321581</v>
      </c>
      <c r="U48" s="206">
        <v>0.91461736887360257</v>
      </c>
      <c r="V48" s="206">
        <v>0.38291057609630258</v>
      </c>
      <c r="W48" s="206">
        <v>0.86014617368873592</v>
      </c>
      <c r="DA48" s="71" t="s">
        <v>463</v>
      </c>
    </row>
    <row r="49" spans="1:105" ht="12" customHeight="1" x14ac:dyDescent="0.25">
      <c r="A49" s="18" t="s">
        <v>70</v>
      </c>
      <c r="B49" s="206">
        <v>49.694282029234728</v>
      </c>
      <c r="C49" s="206">
        <v>38.115025795356807</v>
      </c>
      <c r="D49" s="206">
        <v>35.220206362854668</v>
      </c>
      <c r="E49" s="206">
        <v>29.189359415305251</v>
      </c>
      <c r="F49" s="206">
        <v>37.632566638005159</v>
      </c>
      <c r="G49" s="206">
        <v>49.93551160791057</v>
      </c>
      <c r="H49" s="206">
        <v>59.102407566637993</v>
      </c>
      <c r="I49" s="206">
        <v>4.8246775580395536</v>
      </c>
      <c r="J49" s="206">
        <v>2.8948194325021501</v>
      </c>
      <c r="K49" s="206">
        <v>9.1668959587274301</v>
      </c>
      <c r="L49" s="206">
        <v>0</v>
      </c>
      <c r="M49" s="206">
        <v>0</v>
      </c>
      <c r="N49" s="206">
        <v>0</v>
      </c>
      <c r="O49" s="206">
        <v>0.46994840928632842</v>
      </c>
      <c r="P49" s="206">
        <v>0</v>
      </c>
      <c r="Q49" s="206">
        <v>0</v>
      </c>
      <c r="R49" s="206">
        <v>0</v>
      </c>
      <c r="S49" s="206">
        <v>0</v>
      </c>
      <c r="T49" s="206">
        <v>0</v>
      </c>
      <c r="U49" s="206">
        <v>0</v>
      </c>
      <c r="V49" s="206">
        <v>0</v>
      </c>
      <c r="W49" s="206">
        <v>0</v>
      </c>
      <c r="DA49" s="71" t="s">
        <v>464</v>
      </c>
    </row>
    <row r="50" spans="1:105" ht="12" customHeight="1" x14ac:dyDescent="0.25">
      <c r="A50" s="18" t="s">
        <v>34</v>
      </c>
      <c r="B50" s="206">
        <v>0.2645313843508168</v>
      </c>
      <c r="C50" s="206">
        <v>0</v>
      </c>
      <c r="D50" s="206">
        <v>0</v>
      </c>
      <c r="E50" s="206">
        <v>0</v>
      </c>
      <c r="F50" s="206">
        <v>0</v>
      </c>
      <c r="G50" s="206">
        <v>0.81951848667239879</v>
      </c>
      <c r="H50" s="206">
        <v>0.81951848667239879</v>
      </c>
      <c r="I50" s="206">
        <v>1.4901547721410151</v>
      </c>
      <c r="J50" s="206">
        <v>0</v>
      </c>
      <c r="K50" s="206">
        <v>0.2049226139294926</v>
      </c>
      <c r="L50" s="206">
        <v>0.2048796216680997</v>
      </c>
      <c r="M50" s="206">
        <v>0.2048796216680997</v>
      </c>
      <c r="N50" s="206">
        <v>0.40978073946689603</v>
      </c>
      <c r="O50" s="206">
        <v>0</v>
      </c>
      <c r="P50" s="206">
        <v>0</v>
      </c>
      <c r="Q50" s="206">
        <v>1.0244411006018921</v>
      </c>
      <c r="R50" s="206">
        <v>1.0244411006018921</v>
      </c>
      <c r="S50" s="206">
        <v>0.98634995700773842</v>
      </c>
      <c r="T50" s="206">
        <v>0.1417454858125537</v>
      </c>
      <c r="U50" s="206">
        <v>1.223129836629407E-2</v>
      </c>
      <c r="V50" s="206">
        <v>7.5881341358555454E-3</v>
      </c>
      <c r="W50" s="206">
        <v>1.9711951848667239E-2</v>
      </c>
      <c r="DA50" s="71" t="s">
        <v>465</v>
      </c>
    </row>
    <row r="51" spans="1:105" ht="12" customHeight="1" x14ac:dyDescent="0.25">
      <c r="A51" s="14" t="s">
        <v>35</v>
      </c>
      <c r="B51" s="206">
        <f t="shared" ref="B51:W51" si="16">B52+B53</f>
        <v>232.29750644883919</v>
      </c>
      <c r="C51" s="206">
        <f t="shared" si="16"/>
        <v>210.16122098022359</v>
      </c>
      <c r="D51" s="206">
        <f t="shared" si="16"/>
        <v>184.12467755803951</v>
      </c>
      <c r="E51" s="206">
        <f t="shared" si="16"/>
        <v>181.26332760103179</v>
      </c>
      <c r="F51" s="206">
        <f t="shared" si="16"/>
        <v>197.23000859845229</v>
      </c>
      <c r="G51" s="206">
        <f t="shared" si="16"/>
        <v>174.9079965606191</v>
      </c>
      <c r="H51" s="206">
        <f t="shared" si="16"/>
        <v>170.35189165950129</v>
      </c>
      <c r="I51" s="206">
        <f t="shared" si="16"/>
        <v>189.9924763542563</v>
      </c>
      <c r="J51" s="206">
        <f t="shared" si="16"/>
        <v>176.4982803095443</v>
      </c>
      <c r="K51" s="206">
        <f t="shared" si="16"/>
        <v>115.0285898538263</v>
      </c>
      <c r="L51" s="206">
        <f t="shared" si="16"/>
        <v>127.9307824591573</v>
      </c>
      <c r="M51" s="206">
        <f t="shared" si="16"/>
        <v>138.29664660361141</v>
      </c>
      <c r="N51" s="206">
        <f t="shared" si="16"/>
        <v>122.3822012037833</v>
      </c>
      <c r="O51" s="206">
        <f t="shared" si="16"/>
        <v>139.30073086844371</v>
      </c>
      <c r="P51" s="206">
        <f t="shared" si="16"/>
        <v>154.06018916595011</v>
      </c>
      <c r="Q51" s="206">
        <f t="shared" si="16"/>
        <v>154.89595872742899</v>
      </c>
      <c r="R51" s="206">
        <f t="shared" si="16"/>
        <v>131.2100171969046</v>
      </c>
      <c r="S51" s="206">
        <f t="shared" si="16"/>
        <v>134.22942046431641</v>
      </c>
      <c r="T51" s="206">
        <f t="shared" si="16"/>
        <v>259.49431986242467</v>
      </c>
      <c r="U51" s="206">
        <f t="shared" si="16"/>
        <v>221.94477558039549</v>
      </c>
      <c r="V51" s="206">
        <f t="shared" si="16"/>
        <v>210.27080395528799</v>
      </c>
      <c r="W51" s="206">
        <f t="shared" si="16"/>
        <v>225.09172914875319</v>
      </c>
      <c r="DA51" s="71"/>
    </row>
    <row r="52" spans="1:105" ht="12" customHeight="1" x14ac:dyDescent="0.25">
      <c r="A52" s="18" t="s">
        <v>72</v>
      </c>
      <c r="B52" s="206">
        <v>232.29750644883919</v>
      </c>
      <c r="C52" s="206">
        <v>210.16122098022359</v>
      </c>
      <c r="D52" s="206">
        <v>184.12467755803951</v>
      </c>
      <c r="E52" s="206">
        <v>181.26332760103179</v>
      </c>
      <c r="F52" s="206">
        <v>197.23000859845229</v>
      </c>
      <c r="G52" s="206">
        <v>174.9079965606191</v>
      </c>
      <c r="H52" s="206">
        <v>170.35189165950129</v>
      </c>
      <c r="I52" s="206">
        <v>189.9924763542563</v>
      </c>
      <c r="J52" s="206">
        <v>176.4982803095443</v>
      </c>
      <c r="K52" s="206">
        <v>115.0285898538263</v>
      </c>
      <c r="L52" s="206">
        <v>127.9307824591573</v>
      </c>
      <c r="M52" s="206">
        <v>138.29664660361141</v>
      </c>
      <c r="N52" s="206">
        <v>122.3822012037833</v>
      </c>
      <c r="O52" s="206">
        <v>139.30073086844371</v>
      </c>
      <c r="P52" s="206">
        <v>154.06018916595011</v>
      </c>
      <c r="Q52" s="206">
        <v>154.89595872742899</v>
      </c>
      <c r="R52" s="206">
        <v>131.2100171969046</v>
      </c>
      <c r="S52" s="206">
        <v>134.22942046431641</v>
      </c>
      <c r="T52" s="206">
        <v>259.49431986242467</v>
      </c>
      <c r="U52" s="206">
        <v>221.94477558039549</v>
      </c>
      <c r="V52" s="206">
        <v>210.27080395528799</v>
      </c>
      <c r="W52" s="206">
        <v>225.09172914875319</v>
      </c>
      <c r="DA52" s="71" t="s">
        <v>466</v>
      </c>
    </row>
    <row r="53" spans="1:105" ht="12" customHeight="1" x14ac:dyDescent="0.25">
      <c r="A53" s="18" t="s">
        <v>36</v>
      </c>
      <c r="B53" s="206">
        <v>0</v>
      </c>
      <c r="C53" s="206">
        <v>0</v>
      </c>
      <c r="D53" s="206">
        <v>0</v>
      </c>
      <c r="E53" s="206">
        <v>0</v>
      </c>
      <c r="F53" s="206">
        <v>0</v>
      </c>
      <c r="G53" s="206">
        <v>0</v>
      </c>
      <c r="H53" s="206">
        <v>0</v>
      </c>
      <c r="I53" s="206">
        <v>0</v>
      </c>
      <c r="J53" s="206">
        <v>0</v>
      </c>
      <c r="K53" s="206">
        <v>0</v>
      </c>
      <c r="L53" s="206">
        <v>0</v>
      </c>
      <c r="M53" s="206">
        <v>0</v>
      </c>
      <c r="N53" s="206">
        <v>0</v>
      </c>
      <c r="O53" s="206">
        <v>0</v>
      </c>
      <c r="P53" s="206">
        <v>0</v>
      </c>
      <c r="Q53" s="206">
        <v>0</v>
      </c>
      <c r="R53" s="206">
        <v>0</v>
      </c>
      <c r="S53" s="206">
        <v>0</v>
      </c>
      <c r="T53" s="206">
        <v>0</v>
      </c>
      <c r="U53" s="206">
        <v>0</v>
      </c>
      <c r="V53" s="206">
        <v>0</v>
      </c>
      <c r="W53" s="206">
        <v>0</v>
      </c>
      <c r="DA53" s="71" t="s">
        <v>467</v>
      </c>
    </row>
    <row r="54" spans="1:105" ht="12" customHeight="1" x14ac:dyDescent="0.25">
      <c r="A54" s="14" t="s">
        <v>37</v>
      </c>
      <c r="B54" s="206">
        <f t="shared" ref="B54:W54" si="17">B55+B56+B57+B58+B59+B60</f>
        <v>1.827171109200344</v>
      </c>
      <c r="C54" s="206">
        <f t="shared" si="17"/>
        <v>1.886865864144454</v>
      </c>
      <c r="D54" s="206">
        <f t="shared" si="17"/>
        <v>1.9346517626827171</v>
      </c>
      <c r="E54" s="206">
        <f t="shared" si="17"/>
        <v>0.59711951848667244</v>
      </c>
      <c r="F54" s="206">
        <f t="shared" si="17"/>
        <v>2.1018486672398971</v>
      </c>
      <c r="G54" s="206">
        <f t="shared" si="17"/>
        <v>1.6181857265692181</v>
      </c>
      <c r="H54" s="206">
        <f t="shared" si="17"/>
        <v>1.397248495270851</v>
      </c>
      <c r="I54" s="206">
        <f t="shared" si="17"/>
        <v>1.1584049871023221</v>
      </c>
      <c r="J54" s="206">
        <f t="shared" si="17"/>
        <v>4.2753439380911438</v>
      </c>
      <c r="K54" s="206">
        <f t="shared" si="17"/>
        <v>0.59711951848667222</v>
      </c>
      <c r="L54" s="206">
        <f t="shared" si="17"/>
        <v>0.62697764402407574</v>
      </c>
      <c r="M54" s="206">
        <f t="shared" si="17"/>
        <v>0.80015047291487518</v>
      </c>
      <c r="N54" s="206">
        <f t="shared" si="17"/>
        <v>0.43589853826311242</v>
      </c>
      <c r="O54" s="206">
        <f t="shared" si="17"/>
        <v>0.2030309544282029</v>
      </c>
      <c r="P54" s="206">
        <f t="shared" si="17"/>
        <v>0.26272570937231299</v>
      </c>
      <c r="Q54" s="206">
        <f t="shared" si="17"/>
        <v>0.25079535683576948</v>
      </c>
      <c r="R54" s="206">
        <f t="shared" si="17"/>
        <v>0.22093723129836629</v>
      </c>
      <c r="S54" s="206">
        <f t="shared" si="17"/>
        <v>0.2629621668099742</v>
      </c>
      <c r="T54" s="206">
        <f t="shared" si="17"/>
        <v>0.27345227858985383</v>
      </c>
      <c r="U54" s="206">
        <f t="shared" si="17"/>
        <v>0.24658211521926057</v>
      </c>
      <c r="V54" s="206">
        <f t="shared" si="17"/>
        <v>0.1171109200343938</v>
      </c>
      <c r="W54" s="206">
        <f t="shared" si="17"/>
        <v>9.920464316423043E-2</v>
      </c>
      <c r="DA54" s="71"/>
    </row>
    <row r="55" spans="1:105" ht="12" customHeight="1" x14ac:dyDescent="0.25">
      <c r="A55" s="18" t="s">
        <v>73</v>
      </c>
      <c r="B55" s="206">
        <v>1.827171109200344</v>
      </c>
      <c r="C55" s="206">
        <v>1.886865864144454</v>
      </c>
      <c r="D55" s="206">
        <v>1.9346517626827171</v>
      </c>
      <c r="E55" s="206">
        <v>0.59711951848667244</v>
      </c>
      <c r="F55" s="206">
        <v>2.1018486672398971</v>
      </c>
      <c r="G55" s="206">
        <v>1.6181857265692181</v>
      </c>
      <c r="H55" s="206">
        <v>1.397248495270851</v>
      </c>
      <c r="I55" s="206">
        <v>1.1584049871023221</v>
      </c>
      <c r="J55" s="206">
        <v>4.2753439380911438</v>
      </c>
      <c r="K55" s="206">
        <v>0.59711951848667222</v>
      </c>
      <c r="L55" s="206">
        <v>0.62697764402407574</v>
      </c>
      <c r="M55" s="206">
        <v>0.80015047291487518</v>
      </c>
      <c r="N55" s="206">
        <v>0.43589853826311242</v>
      </c>
      <c r="O55" s="206">
        <v>0.2030309544282029</v>
      </c>
      <c r="P55" s="206">
        <v>0.26272570937231299</v>
      </c>
      <c r="Q55" s="206">
        <v>0.25079535683576948</v>
      </c>
      <c r="R55" s="206">
        <v>0.22093723129836629</v>
      </c>
      <c r="S55" s="206">
        <v>0.2629621668099742</v>
      </c>
      <c r="T55" s="206">
        <v>0.27345227858985383</v>
      </c>
      <c r="U55" s="206">
        <v>0.24598022355975929</v>
      </c>
      <c r="V55" s="206">
        <v>0.11650902837489251</v>
      </c>
      <c r="W55" s="206">
        <v>9.8688736027515045E-2</v>
      </c>
      <c r="DA55" s="71" t="s">
        <v>468</v>
      </c>
    </row>
    <row r="56" spans="1:105" ht="12" customHeight="1" x14ac:dyDescent="0.25">
      <c r="A56" s="18" t="s">
        <v>74</v>
      </c>
      <c r="B56" s="206">
        <v>0</v>
      </c>
      <c r="C56" s="206">
        <v>0</v>
      </c>
      <c r="D56" s="206">
        <v>0</v>
      </c>
      <c r="E56" s="206">
        <v>0</v>
      </c>
      <c r="F56" s="206">
        <v>0</v>
      </c>
      <c r="G56" s="206">
        <v>0</v>
      </c>
      <c r="H56" s="206">
        <v>0</v>
      </c>
      <c r="I56" s="206">
        <v>0</v>
      </c>
      <c r="J56" s="206">
        <v>0</v>
      </c>
      <c r="K56" s="206">
        <v>0</v>
      </c>
      <c r="L56" s="206">
        <v>0</v>
      </c>
      <c r="M56" s="206">
        <v>0</v>
      </c>
      <c r="N56" s="206">
        <v>0</v>
      </c>
      <c r="O56" s="206">
        <v>0</v>
      </c>
      <c r="P56" s="206">
        <v>0</v>
      </c>
      <c r="Q56" s="206">
        <v>0</v>
      </c>
      <c r="R56" s="206">
        <v>0</v>
      </c>
      <c r="S56" s="206">
        <v>0</v>
      </c>
      <c r="T56" s="206">
        <v>0</v>
      </c>
      <c r="U56" s="206">
        <v>0</v>
      </c>
      <c r="V56" s="206">
        <v>0</v>
      </c>
      <c r="W56" s="206">
        <v>0</v>
      </c>
      <c r="DA56" s="71" t="s">
        <v>469</v>
      </c>
    </row>
    <row r="57" spans="1:105" ht="12" customHeight="1" x14ac:dyDescent="0.25">
      <c r="A57" s="18" t="s">
        <v>75</v>
      </c>
      <c r="B57" s="206">
        <v>0</v>
      </c>
      <c r="C57" s="206">
        <v>0</v>
      </c>
      <c r="D57" s="206">
        <v>0</v>
      </c>
      <c r="E57" s="206">
        <v>0</v>
      </c>
      <c r="F57" s="206">
        <v>0</v>
      </c>
      <c r="G57" s="206">
        <v>0</v>
      </c>
      <c r="H57" s="206">
        <v>0</v>
      </c>
      <c r="I57" s="206">
        <v>0</v>
      </c>
      <c r="J57" s="206">
        <v>0</v>
      </c>
      <c r="K57" s="206">
        <v>0</v>
      </c>
      <c r="L57" s="206">
        <v>0</v>
      </c>
      <c r="M57" s="206">
        <v>0</v>
      </c>
      <c r="N57" s="206">
        <v>0</v>
      </c>
      <c r="O57" s="206">
        <v>0</v>
      </c>
      <c r="P57" s="206">
        <v>0</v>
      </c>
      <c r="Q57" s="206">
        <v>0</v>
      </c>
      <c r="R57" s="206">
        <v>0</v>
      </c>
      <c r="S57" s="206">
        <v>0</v>
      </c>
      <c r="T57" s="206">
        <v>0</v>
      </c>
      <c r="U57" s="206">
        <v>0</v>
      </c>
      <c r="V57" s="206">
        <v>0</v>
      </c>
      <c r="W57" s="206">
        <v>0</v>
      </c>
      <c r="DA57" s="71" t="s">
        <v>470</v>
      </c>
    </row>
    <row r="58" spans="1:105" ht="12" customHeight="1" x14ac:dyDescent="0.25">
      <c r="A58" s="18" t="s">
        <v>76</v>
      </c>
      <c r="B58" s="206">
        <v>0</v>
      </c>
      <c r="C58" s="206">
        <v>0</v>
      </c>
      <c r="D58" s="206">
        <v>0</v>
      </c>
      <c r="E58" s="206">
        <v>0</v>
      </c>
      <c r="F58" s="206">
        <v>0</v>
      </c>
      <c r="G58" s="206">
        <v>0</v>
      </c>
      <c r="H58" s="206">
        <v>0</v>
      </c>
      <c r="I58" s="206">
        <v>0</v>
      </c>
      <c r="J58" s="206">
        <v>0</v>
      </c>
      <c r="K58" s="206">
        <v>0</v>
      </c>
      <c r="L58" s="206">
        <v>0</v>
      </c>
      <c r="M58" s="206">
        <v>0</v>
      </c>
      <c r="N58" s="206">
        <v>0</v>
      </c>
      <c r="O58" s="206">
        <v>0</v>
      </c>
      <c r="P58" s="206">
        <v>0</v>
      </c>
      <c r="Q58" s="206">
        <v>0</v>
      </c>
      <c r="R58" s="206">
        <v>0</v>
      </c>
      <c r="S58" s="206">
        <v>0</v>
      </c>
      <c r="T58" s="206">
        <v>0</v>
      </c>
      <c r="U58" s="206">
        <v>6.0189165950128975E-4</v>
      </c>
      <c r="V58" s="206">
        <v>6.0189165950128975E-4</v>
      </c>
      <c r="W58" s="206">
        <v>5.1590713671539109E-4</v>
      </c>
      <c r="DA58" s="71" t="s">
        <v>471</v>
      </c>
    </row>
    <row r="59" spans="1:105" ht="12" customHeight="1" x14ac:dyDescent="0.25">
      <c r="A59" s="18" t="s">
        <v>77</v>
      </c>
      <c r="B59" s="206">
        <v>0</v>
      </c>
      <c r="C59" s="206">
        <v>0</v>
      </c>
      <c r="D59" s="206">
        <v>0</v>
      </c>
      <c r="E59" s="206">
        <v>0</v>
      </c>
      <c r="F59" s="206">
        <v>0</v>
      </c>
      <c r="G59" s="206">
        <v>0</v>
      </c>
      <c r="H59" s="206">
        <v>0</v>
      </c>
      <c r="I59" s="206">
        <v>0</v>
      </c>
      <c r="J59" s="206">
        <v>0</v>
      </c>
      <c r="K59" s="206">
        <v>0</v>
      </c>
      <c r="L59" s="206">
        <v>0</v>
      </c>
      <c r="M59" s="206">
        <v>0</v>
      </c>
      <c r="N59" s="206">
        <v>0</v>
      </c>
      <c r="O59" s="206">
        <v>0</v>
      </c>
      <c r="P59" s="206">
        <v>0</v>
      </c>
      <c r="Q59" s="206">
        <v>0</v>
      </c>
      <c r="R59" s="206">
        <v>0</v>
      </c>
      <c r="S59" s="206">
        <v>0</v>
      </c>
      <c r="T59" s="206">
        <v>0</v>
      </c>
      <c r="U59" s="206">
        <v>0</v>
      </c>
      <c r="V59" s="206">
        <v>0</v>
      </c>
      <c r="W59" s="206">
        <v>0</v>
      </c>
      <c r="DA59" s="71" t="s">
        <v>472</v>
      </c>
    </row>
    <row r="60" spans="1:105" ht="12" customHeight="1" x14ac:dyDescent="0.25">
      <c r="A60" s="18" t="s">
        <v>78</v>
      </c>
      <c r="B60" s="206">
        <v>0</v>
      </c>
      <c r="C60" s="206">
        <v>0</v>
      </c>
      <c r="D60" s="206">
        <v>0</v>
      </c>
      <c r="E60" s="206">
        <v>0</v>
      </c>
      <c r="F60" s="206">
        <v>0</v>
      </c>
      <c r="G60" s="206">
        <v>0</v>
      </c>
      <c r="H60" s="206">
        <v>0</v>
      </c>
      <c r="I60" s="206">
        <v>0</v>
      </c>
      <c r="J60" s="206">
        <v>0</v>
      </c>
      <c r="K60" s="206">
        <v>0</v>
      </c>
      <c r="L60" s="206">
        <v>0</v>
      </c>
      <c r="M60" s="206">
        <v>0</v>
      </c>
      <c r="N60" s="206">
        <v>0</v>
      </c>
      <c r="O60" s="206">
        <v>0</v>
      </c>
      <c r="P60" s="206">
        <v>0</v>
      </c>
      <c r="Q60" s="206">
        <v>0</v>
      </c>
      <c r="R60" s="206">
        <v>0</v>
      </c>
      <c r="S60" s="206">
        <v>0</v>
      </c>
      <c r="T60" s="206">
        <v>0</v>
      </c>
      <c r="U60" s="206">
        <v>0</v>
      </c>
      <c r="V60" s="206">
        <v>0</v>
      </c>
      <c r="W60" s="206">
        <v>0</v>
      </c>
      <c r="DA60" s="71" t="s">
        <v>473</v>
      </c>
    </row>
    <row r="61" spans="1:105" ht="12" customHeight="1" x14ac:dyDescent="0.25">
      <c r="A61" s="14" t="s">
        <v>79</v>
      </c>
      <c r="B61" s="206">
        <v>4.1618873602751503</v>
      </c>
      <c r="C61" s="206">
        <v>7.3445184866723991</v>
      </c>
      <c r="D61" s="206">
        <v>1.003159931212382</v>
      </c>
      <c r="E61" s="206">
        <v>1.021066208082545</v>
      </c>
      <c r="F61" s="206">
        <v>0.97330180567497848</v>
      </c>
      <c r="G61" s="206">
        <v>0.8180567497850384</v>
      </c>
      <c r="H61" s="206">
        <v>0.93746775580395525</v>
      </c>
      <c r="I61" s="206">
        <v>0.26870163370593292</v>
      </c>
      <c r="J61" s="206">
        <v>1.4390369733447981</v>
      </c>
      <c r="K61" s="206">
        <v>0.17317282889079971</v>
      </c>
      <c r="L61" s="206">
        <v>2.645227858985383</v>
      </c>
      <c r="M61" s="206">
        <v>3.2781599312123819</v>
      </c>
      <c r="N61" s="206">
        <v>2.1317067927773001</v>
      </c>
      <c r="O61" s="206">
        <v>2.0779664660361128</v>
      </c>
      <c r="P61" s="206">
        <v>1.4748710232158211</v>
      </c>
      <c r="Q61" s="206">
        <v>1.5763757523645749</v>
      </c>
      <c r="R61" s="206">
        <v>0.42394668959587278</v>
      </c>
      <c r="S61" s="206">
        <v>0.27310834049871019</v>
      </c>
      <c r="T61" s="206">
        <v>0.15780309544282031</v>
      </c>
      <c r="U61" s="206">
        <v>5.9135855546001703E-2</v>
      </c>
      <c r="V61" s="206">
        <v>0.4578460877042132</v>
      </c>
      <c r="W61" s="206">
        <v>0.53361994840928628</v>
      </c>
      <c r="DA61" s="71" t="s">
        <v>474</v>
      </c>
    </row>
    <row r="62" spans="1:105" ht="12" customHeight="1" x14ac:dyDescent="0.25">
      <c r="A62" s="21" t="s">
        <v>38</v>
      </c>
      <c r="B62" s="209">
        <v>278.68873602751512</v>
      </c>
      <c r="C62" s="209">
        <v>343.8564058469475</v>
      </c>
      <c r="D62" s="209">
        <v>329.43250214961307</v>
      </c>
      <c r="E62" s="209">
        <v>341.44453998280312</v>
      </c>
      <c r="F62" s="209">
        <v>404.05846947549429</v>
      </c>
      <c r="G62" s="209">
        <v>400.22785898538262</v>
      </c>
      <c r="H62" s="209">
        <v>401.93035253654341</v>
      </c>
      <c r="I62" s="209">
        <v>393.79621668099742</v>
      </c>
      <c r="J62" s="209">
        <v>370.10318142734309</v>
      </c>
      <c r="K62" s="209">
        <v>261.99484092863281</v>
      </c>
      <c r="L62" s="209">
        <v>316.99484092863281</v>
      </c>
      <c r="M62" s="209">
        <v>319.54858125537402</v>
      </c>
      <c r="N62" s="209">
        <v>300.39552880481511</v>
      </c>
      <c r="O62" s="209">
        <v>248.89509888220121</v>
      </c>
      <c r="P62" s="209">
        <v>254.1917454858125</v>
      </c>
      <c r="Q62" s="209">
        <v>269.27773000859838</v>
      </c>
      <c r="R62" s="209">
        <v>266.48753224419602</v>
      </c>
      <c r="S62" s="209">
        <v>376.12877042132408</v>
      </c>
      <c r="T62" s="209">
        <v>382.70605331040417</v>
      </c>
      <c r="U62" s="209">
        <v>342.55199484092861</v>
      </c>
      <c r="V62" s="209">
        <v>319.08520206362851</v>
      </c>
      <c r="W62" s="209">
        <v>333.37154772141002</v>
      </c>
      <c r="DA62" s="86" t="s">
        <v>475</v>
      </c>
    </row>
    <row r="63" spans="1:105" ht="12" customHeight="1" x14ac:dyDescent="0.25">
      <c r="A63" s="114" t="s">
        <v>145</v>
      </c>
      <c r="B63" s="286">
        <f t="shared" ref="B63:W63" si="18">SUM(B64:B65,B68)</f>
        <v>571.16761822871877</v>
      </c>
      <c r="C63" s="286">
        <f t="shared" si="18"/>
        <v>608.81006018916582</v>
      </c>
      <c r="D63" s="286">
        <f t="shared" si="18"/>
        <v>552.7967583834909</v>
      </c>
      <c r="E63" s="286">
        <f t="shared" si="18"/>
        <v>554.54245485812544</v>
      </c>
      <c r="F63" s="286">
        <f t="shared" si="18"/>
        <v>660.04697334479772</v>
      </c>
      <c r="G63" s="286">
        <f t="shared" si="18"/>
        <v>681.31059329320715</v>
      </c>
      <c r="H63" s="286">
        <f t="shared" si="18"/>
        <v>686.65542132416147</v>
      </c>
      <c r="I63" s="286">
        <f t="shared" si="18"/>
        <v>635.97739466895973</v>
      </c>
      <c r="J63" s="286">
        <f t="shared" si="18"/>
        <v>583.60595442820306</v>
      </c>
      <c r="K63" s="286">
        <f t="shared" si="18"/>
        <v>404.01617798796218</v>
      </c>
      <c r="L63" s="286">
        <f t="shared" si="18"/>
        <v>476.47180567497855</v>
      </c>
      <c r="M63" s="286">
        <f t="shared" si="18"/>
        <v>501.52660361134986</v>
      </c>
      <c r="N63" s="286">
        <f t="shared" si="18"/>
        <v>460.49144883920883</v>
      </c>
      <c r="O63" s="286">
        <f t="shared" si="18"/>
        <v>436.03220980223557</v>
      </c>
      <c r="P63" s="286">
        <f t="shared" si="18"/>
        <v>456.81631126397247</v>
      </c>
      <c r="Q63" s="286">
        <f t="shared" si="18"/>
        <v>488.22871023215822</v>
      </c>
      <c r="R63" s="286">
        <f t="shared" si="18"/>
        <v>462.01224849527068</v>
      </c>
      <c r="S63" s="286">
        <f t="shared" si="18"/>
        <v>569.08717196904547</v>
      </c>
      <c r="T63" s="286">
        <f t="shared" si="18"/>
        <v>699.19094496990533</v>
      </c>
      <c r="U63" s="286">
        <f t="shared" si="18"/>
        <v>626.29687360275159</v>
      </c>
      <c r="V63" s="286">
        <f t="shared" si="18"/>
        <v>585.98102751504723</v>
      </c>
      <c r="W63" s="286">
        <f t="shared" si="18"/>
        <v>625.10442906276853</v>
      </c>
      <c r="DA63" s="118"/>
    </row>
    <row r="64" spans="1:105" ht="12" customHeight="1" x14ac:dyDescent="0.25">
      <c r="A64" s="51" t="s">
        <v>43</v>
      </c>
      <c r="B64" s="243">
        <f>NFM_fec!B5</f>
        <v>199.92026682944339</v>
      </c>
      <c r="C64" s="243">
        <f>NFM_fec!C5</f>
        <v>173.6548667095694</v>
      </c>
      <c r="D64" s="243">
        <f>NFM_fec!D5</f>
        <v>170.7125048832435</v>
      </c>
      <c r="E64" s="243">
        <f>NFM_fec!E5</f>
        <v>154.93014787097209</v>
      </c>
      <c r="F64" s="243">
        <f>NFM_fec!F5</f>
        <v>218.8804136432193</v>
      </c>
      <c r="G64" s="243">
        <f>NFM_fec!G5</f>
        <v>244.6851905251057</v>
      </c>
      <c r="H64" s="243">
        <f>NFM_fec!H5</f>
        <v>231.51011527386399</v>
      </c>
      <c r="I64" s="243">
        <f>NFM_fec!I5</f>
        <v>10.84068540688482</v>
      </c>
      <c r="J64" s="243">
        <f>NFM_fec!J5</f>
        <v>0.46798421624842701</v>
      </c>
      <c r="K64" s="243">
        <f>NFM_fec!K5</f>
        <v>20.43125134152297</v>
      </c>
      <c r="L64" s="243">
        <f>NFM_fec!L5</f>
        <v>154.91826065981729</v>
      </c>
      <c r="M64" s="243">
        <f>NFM_fec!M5</f>
        <v>162.08624766273309</v>
      </c>
      <c r="N64" s="243">
        <f>NFM_fec!N5</f>
        <v>138.82028079863619</v>
      </c>
      <c r="O64" s="243">
        <f>NFM_fec!O5</f>
        <v>127.7886288983031</v>
      </c>
      <c r="P64" s="243">
        <f>NFM_fec!P5</f>
        <v>124.4423849255864</v>
      </c>
      <c r="Q64" s="243">
        <f>NFM_fec!Q5</f>
        <v>140.80215593256159</v>
      </c>
      <c r="R64" s="243">
        <f>NFM_fec!R5</f>
        <v>146.49896221194669</v>
      </c>
      <c r="S64" s="243">
        <f>NFM_fec!S5</f>
        <v>168.6396934247359</v>
      </c>
      <c r="T64" s="243">
        <f>NFM_fec!T5</f>
        <v>226.86559136212571</v>
      </c>
      <c r="U64" s="243">
        <f>NFM_fec!U5</f>
        <v>178.34648965805141</v>
      </c>
      <c r="V64" s="243">
        <f>NFM_fec!V5</f>
        <v>165.2930585188036</v>
      </c>
      <c r="W64" s="243">
        <f>NFM_fec!W5</f>
        <v>170.69409780805779</v>
      </c>
      <c r="DA64" s="83"/>
    </row>
    <row r="65" spans="1:105" ht="12" customHeight="1" x14ac:dyDescent="0.25">
      <c r="A65" s="99" t="s">
        <v>56</v>
      </c>
      <c r="B65" s="284">
        <f t="shared" ref="B65:W65" si="19">SUM(B66:B67)</f>
        <v>280.67498470126202</v>
      </c>
      <c r="C65" s="284">
        <f t="shared" si="19"/>
        <v>323.08982876758381</v>
      </c>
      <c r="D65" s="284">
        <f t="shared" si="19"/>
        <v>289.30408780263525</v>
      </c>
      <c r="E65" s="284">
        <f t="shared" si="19"/>
        <v>300.11504941073679</v>
      </c>
      <c r="F65" s="284">
        <f t="shared" si="19"/>
        <v>322.00128167618328</v>
      </c>
      <c r="G65" s="284">
        <f t="shared" si="19"/>
        <v>332.27033425408672</v>
      </c>
      <c r="H65" s="284">
        <f t="shared" si="19"/>
        <v>366.87144270630768</v>
      </c>
      <c r="I65" s="284">
        <f t="shared" si="19"/>
        <v>503.62642184398783</v>
      </c>
      <c r="J65" s="284">
        <f t="shared" si="19"/>
        <v>468.83338045345795</v>
      </c>
      <c r="K65" s="284">
        <f t="shared" si="19"/>
        <v>353.42727101683869</v>
      </c>
      <c r="L65" s="284">
        <f t="shared" si="19"/>
        <v>314.63595469251641</v>
      </c>
      <c r="M65" s="284">
        <f t="shared" si="19"/>
        <v>330.66832046647443</v>
      </c>
      <c r="N65" s="284">
        <f t="shared" si="19"/>
        <v>316.36516029337713</v>
      </c>
      <c r="O65" s="284">
        <f t="shared" si="19"/>
        <v>302.93118579827564</v>
      </c>
      <c r="P65" s="284">
        <f t="shared" si="19"/>
        <v>327.4658499968001</v>
      </c>
      <c r="Q65" s="284">
        <f t="shared" si="19"/>
        <v>342.44698720197215</v>
      </c>
      <c r="R65" s="284">
        <f t="shared" si="19"/>
        <v>311.02541268801747</v>
      </c>
      <c r="S65" s="284">
        <f t="shared" si="19"/>
        <v>358.99787448735424</v>
      </c>
      <c r="T65" s="284">
        <f t="shared" si="19"/>
        <v>412.85388720301705</v>
      </c>
      <c r="U65" s="284">
        <f t="shared" si="19"/>
        <v>398.44887983225789</v>
      </c>
      <c r="V65" s="284">
        <f t="shared" si="19"/>
        <v>373.52258474688512</v>
      </c>
      <c r="W65" s="284">
        <f t="shared" si="19"/>
        <v>403.24792282428467</v>
      </c>
      <c r="DA65" s="94"/>
    </row>
    <row r="66" spans="1:105" ht="12" customHeight="1" x14ac:dyDescent="0.25">
      <c r="A66" s="44" t="s">
        <v>44</v>
      </c>
      <c r="B66" s="284">
        <f>NFM_fec!B34</f>
        <v>279.96773679328408</v>
      </c>
      <c r="C66" s="284">
        <f>NFM_fec!C34</f>
        <v>322.85222100513431</v>
      </c>
      <c r="D66" s="284">
        <f>NFM_fec!D34</f>
        <v>288.50946427476379</v>
      </c>
      <c r="E66" s="284">
        <f>NFM_fec!E34</f>
        <v>298.712542761983</v>
      </c>
      <c r="F66" s="284">
        <f>NFM_fec!F34</f>
        <v>320.90166496774918</v>
      </c>
      <c r="G66" s="284">
        <f>NFM_fec!G34</f>
        <v>331.11693787037859</v>
      </c>
      <c r="H66" s="284">
        <f>NFM_fec!H34</f>
        <v>365.1876419028593</v>
      </c>
      <c r="I66" s="284">
        <f>NFM_fec!I34</f>
        <v>501.3095541755286</v>
      </c>
      <c r="J66" s="284">
        <f>NFM_fec!J34</f>
        <v>466.46750227150591</v>
      </c>
      <c r="K66" s="284">
        <f>NFM_fec!K34</f>
        <v>351.38990842141322</v>
      </c>
      <c r="L66" s="284">
        <f>NFM_fec!L34</f>
        <v>312.3619163379928</v>
      </c>
      <c r="M66" s="284">
        <f>NFM_fec!M34</f>
        <v>327.81218467398787</v>
      </c>
      <c r="N66" s="284">
        <f>NFM_fec!N34</f>
        <v>314.34232565130287</v>
      </c>
      <c r="O66" s="284">
        <f>NFM_fec!O34</f>
        <v>301.24144158895791</v>
      </c>
      <c r="P66" s="284">
        <f>NFM_fec!P34</f>
        <v>326.46565295880959</v>
      </c>
      <c r="Q66" s="284">
        <f>NFM_fec!Q34</f>
        <v>341.29609422554819</v>
      </c>
      <c r="R66" s="284">
        <f>NFM_fec!R34</f>
        <v>310.0989972769321</v>
      </c>
      <c r="S66" s="284">
        <f>NFM_fec!S34</f>
        <v>357.9449753577664</v>
      </c>
      <c r="T66" s="284">
        <f>NFM_fec!T34</f>
        <v>411.64730076077961</v>
      </c>
      <c r="U66" s="284">
        <f>NFM_fec!U34</f>
        <v>397.27195296118379</v>
      </c>
      <c r="V66" s="284">
        <f>NFM_fec!V34</f>
        <v>372.51892510323501</v>
      </c>
      <c r="W66" s="284">
        <f>NFM_fec!W34</f>
        <v>402.2114680637859</v>
      </c>
      <c r="DA66" s="94"/>
    </row>
    <row r="67" spans="1:105" ht="12" customHeight="1" x14ac:dyDescent="0.25">
      <c r="A67" s="44" t="s">
        <v>81</v>
      </c>
      <c r="B67" s="284">
        <f>NFM_fec!B72</f>
        <v>0.70724790797792525</v>
      </c>
      <c r="C67" s="284">
        <f>NFM_fec!C72</f>
        <v>0.23760776244950729</v>
      </c>
      <c r="D67" s="284">
        <f>NFM_fec!D72</f>
        <v>0.79462352787146306</v>
      </c>
      <c r="E67" s="284">
        <f>NFM_fec!E72</f>
        <v>1.4025066487537889</v>
      </c>
      <c r="F67" s="284">
        <f>NFM_fec!F72</f>
        <v>1.0996167084341091</v>
      </c>
      <c r="G67" s="284">
        <f>NFM_fec!G72</f>
        <v>1.153396383708136</v>
      </c>
      <c r="H67" s="284">
        <f>NFM_fec!H72</f>
        <v>1.6838008034484031</v>
      </c>
      <c r="I67" s="284">
        <f>NFM_fec!I72</f>
        <v>2.3168676684592269</v>
      </c>
      <c r="J67" s="284">
        <f>NFM_fec!J72</f>
        <v>2.365878181952024</v>
      </c>
      <c r="K67" s="284">
        <f>NFM_fec!K72</f>
        <v>2.037362595425436</v>
      </c>
      <c r="L67" s="284">
        <f>NFM_fec!L72</f>
        <v>2.2740383545236269</v>
      </c>
      <c r="M67" s="284">
        <f>NFM_fec!M72</f>
        <v>2.8561357924865471</v>
      </c>
      <c r="N67" s="284">
        <f>NFM_fec!N72</f>
        <v>2.0228346420742551</v>
      </c>
      <c r="O67" s="284">
        <f>NFM_fec!O72</f>
        <v>1.6897442093177311</v>
      </c>
      <c r="P67" s="284">
        <f>NFM_fec!P72</f>
        <v>1.0001970379905301</v>
      </c>
      <c r="Q67" s="284">
        <f>NFM_fec!Q72</f>
        <v>1.150892976423989</v>
      </c>
      <c r="R67" s="284">
        <f>NFM_fec!R72</f>
        <v>0.92641541108536118</v>
      </c>
      <c r="S67" s="284">
        <f>NFM_fec!S72</f>
        <v>1.052899129587868</v>
      </c>
      <c r="T67" s="284">
        <f>NFM_fec!T72</f>
        <v>1.2065864422374619</v>
      </c>
      <c r="U67" s="284">
        <f>NFM_fec!U72</f>
        <v>1.176926871074125</v>
      </c>
      <c r="V67" s="284">
        <f>NFM_fec!V72</f>
        <v>1.003659643650104</v>
      </c>
      <c r="W67" s="284">
        <f>NFM_fec!W72</f>
        <v>1.0364547604987431</v>
      </c>
      <c r="DA67" s="94"/>
    </row>
    <row r="68" spans="1:105" ht="12" customHeight="1" x14ac:dyDescent="0.25">
      <c r="A68" s="52" t="s">
        <v>45</v>
      </c>
      <c r="B68" s="244">
        <f>NFM_fec!B115</f>
        <v>90.572366698013298</v>
      </c>
      <c r="C68" s="244">
        <f>NFM_fec!C115</f>
        <v>112.0653647120126</v>
      </c>
      <c r="D68" s="244">
        <f>NFM_fec!D115</f>
        <v>92.780165697612063</v>
      </c>
      <c r="E68" s="244">
        <f>NFM_fec!E115</f>
        <v>99.497257576416558</v>
      </c>
      <c r="F68" s="244">
        <f>NFM_fec!F115</f>
        <v>119.1652780253952</v>
      </c>
      <c r="G68" s="244">
        <f>NFM_fec!G115</f>
        <v>104.3550685140147</v>
      </c>
      <c r="H68" s="244">
        <f>NFM_fec!H115</f>
        <v>88.273863343989788</v>
      </c>
      <c r="I68" s="244">
        <f>NFM_fec!I115</f>
        <v>121.510287418087</v>
      </c>
      <c r="J68" s="244">
        <f>NFM_fec!J115</f>
        <v>114.3045897584967</v>
      </c>
      <c r="K68" s="244">
        <f>NFM_fec!K115</f>
        <v>30.15765562960053</v>
      </c>
      <c r="L68" s="244">
        <f>NFM_fec!L115</f>
        <v>6.9175903226448554</v>
      </c>
      <c r="M68" s="244">
        <f>NFM_fec!M115</f>
        <v>8.7720354821423125</v>
      </c>
      <c r="N68" s="244">
        <f>NFM_fec!N115</f>
        <v>5.30600774719551</v>
      </c>
      <c r="O68" s="244">
        <f>NFM_fec!O115</f>
        <v>5.3123951056568339</v>
      </c>
      <c r="P68" s="244">
        <f>NFM_fec!P115</f>
        <v>4.908076341585967</v>
      </c>
      <c r="Q68" s="244">
        <f>NFM_fec!Q115</f>
        <v>4.9795670976245123</v>
      </c>
      <c r="R68" s="244">
        <f>NFM_fec!R115</f>
        <v>4.4878735953064961</v>
      </c>
      <c r="S68" s="244">
        <f>NFM_fec!S115</f>
        <v>41.449604056955309</v>
      </c>
      <c r="T68" s="244">
        <f>NFM_fec!T115</f>
        <v>59.471466404762651</v>
      </c>
      <c r="U68" s="244">
        <f>NFM_fec!U115</f>
        <v>49.501504112442262</v>
      </c>
      <c r="V68" s="244">
        <f>NFM_fec!V115</f>
        <v>47.165384249358453</v>
      </c>
      <c r="W68" s="244">
        <f>NFM_fec!W115</f>
        <v>51.162408430425963</v>
      </c>
      <c r="DA68" s="84"/>
    </row>
    <row r="69" spans="1:105" ht="12" customHeight="1" x14ac:dyDescent="0.25">
      <c r="A69" s="4"/>
      <c r="B69" s="245"/>
      <c r="C69" s="245"/>
      <c r="D69" s="245"/>
      <c r="E69" s="245"/>
      <c r="F69" s="245"/>
      <c r="G69" s="245"/>
      <c r="H69" s="245"/>
      <c r="I69" s="245"/>
      <c r="J69" s="245"/>
      <c r="K69" s="245"/>
      <c r="L69" s="245"/>
      <c r="M69" s="245"/>
      <c r="N69" s="245"/>
      <c r="O69" s="245"/>
      <c r="P69" s="245"/>
      <c r="Q69" s="245"/>
      <c r="R69" s="287"/>
      <c r="S69" s="287"/>
      <c r="T69" s="287"/>
      <c r="U69" s="287"/>
      <c r="V69" s="287"/>
      <c r="W69" s="287"/>
    </row>
    <row r="70" spans="1:105" ht="12" customHeight="1" x14ac:dyDescent="0.25">
      <c r="A70" s="30" t="s">
        <v>85</v>
      </c>
      <c r="B70" s="205">
        <f t="shared" ref="B70:W70" si="20">SUM(B71:B72)</f>
        <v>1111.0666776358173</v>
      </c>
      <c r="C70" s="205">
        <f t="shared" si="20"/>
        <v>1033.1428704684549</v>
      </c>
      <c r="D70" s="205">
        <f t="shared" si="20"/>
        <v>936.87931350998906</v>
      </c>
      <c r="E70" s="205">
        <f t="shared" si="20"/>
        <v>964.12896892589322</v>
      </c>
      <c r="F70" s="205">
        <f t="shared" si="20"/>
        <v>1135.1474029630499</v>
      </c>
      <c r="G70" s="205">
        <f t="shared" si="20"/>
        <v>1281.3128666055602</v>
      </c>
      <c r="H70" s="205">
        <f t="shared" si="20"/>
        <v>1293.7285221765237</v>
      </c>
      <c r="I70" s="205">
        <f t="shared" si="20"/>
        <v>1168.196472700286</v>
      </c>
      <c r="J70" s="205">
        <f t="shared" si="20"/>
        <v>1084.3117106843717</v>
      </c>
      <c r="K70" s="205">
        <f t="shared" si="20"/>
        <v>674.58216451410317</v>
      </c>
      <c r="L70" s="205">
        <f t="shared" si="20"/>
        <v>735.51100133946818</v>
      </c>
      <c r="M70" s="205">
        <f t="shared" si="20"/>
        <v>824.56885528466853</v>
      </c>
      <c r="N70" s="205">
        <f t="shared" si="20"/>
        <v>766.17659413892386</v>
      </c>
      <c r="O70" s="205">
        <f t="shared" si="20"/>
        <v>828.95397992651147</v>
      </c>
      <c r="P70" s="205">
        <f t="shared" si="20"/>
        <v>865.54087736923213</v>
      </c>
      <c r="Q70" s="205">
        <f t="shared" si="20"/>
        <v>942.22094110716898</v>
      </c>
      <c r="R70" s="205">
        <f t="shared" si="20"/>
        <v>903.3024093656328</v>
      </c>
      <c r="S70" s="205">
        <f t="shared" si="20"/>
        <v>890.14242843891316</v>
      </c>
      <c r="T70" s="205">
        <f t="shared" si="20"/>
        <v>1181.785718032156</v>
      </c>
      <c r="U70" s="205">
        <f t="shared" si="20"/>
        <v>1104.2692516455811</v>
      </c>
      <c r="V70" s="205">
        <f t="shared" si="20"/>
        <v>1039.0003923612521</v>
      </c>
      <c r="W70" s="205">
        <f t="shared" si="20"/>
        <v>1132.7294032989478</v>
      </c>
      <c r="DA70" s="112"/>
    </row>
    <row r="71" spans="1:105" ht="12" customHeight="1" x14ac:dyDescent="0.25">
      <c r="A71" s="24" t="s">
        <v>146</v>
      </c>
      <c r="B71" s="215">
        <f>NFM_emi!B5+(NFM_emi!B34-NFM_emi!B70)+NFM_emi!B72+(NFM_emi!B115-NFM_emi!B158)</f>
        <v>731.39307763581724</v>
      </c>
      <c r="C71" s="215">
        <f>NFM_emi!C5+(NFM_emi!C34-NFM_emi!C70)+NFM_emi!C72+(NFM_emi!C115-NFM_emi!C158)</f>
        <v>651.43087046845494</v>
      </c>
      <c r="D71" s="215">
        <f>NFM_emi!D5+(NFM_emi!D34-NFM_emi!D70)+NFM_emi!D72+(NFM_emi!D115-NFM_emi!D158)</f>
        <v>561.01531350998903</v>
      </c>
      <c r="E71" s="215">
        <f>NFM_emi!E5+(NFM_emi!E34-NFM_emi!E70)+NFM_emi!E72+(NFM_emi!E115-NFM_emi!E158)</f>
        <v>526.88770955856126</v>
      </c>
      <c r="F71" s="215">
        <f>NFM_emi!F5+(NFM_emi!F34-NFM_emi!F70)+NFM_emi!F72+(NFM_emi!F115-NFM_emi!F158)</f>
        <v>668.84150647633703</v>
      </c>
      <c r="G71" s="215">
        <f>NFM_emi!G5+(NFM_emi!G34-NFM_emi!G70)+NFM_emi!G72+(NFM_emi!G115-NFM_emi!G158)</f>
        <v>792.73094773454613</v>
      </c>
      <c r="H71" s="215">
        <f>NFM_emi!H5+(NFM_emi!H34-NFM_emi!H70)+NFM_emi!H72+(NFM_emi!H115-NFM_emi!H158)</f>
        <v>806.09990943226774</v>
      </c>
      <c r="I71" s="215">
        <f>NFM_emi!I5+(NFM_emi!I34-NFM_emi!I70)+NFM_emi!I72+(NFM_emi!I115-NFM_emi!I158)</f>
        <v>647.18052330378191</v>
      </c>
      <c r="J71" s="215">
        <f>NFM_emi!J5+(NFM_emi!J34-NFM_emi!J70)+NFM_emi!J72+(NFM_emi!J115-NFM_emi!J158)</f>
        <v>559.78943967258579</v>
      </c>
      <c r="K71" s="215">
        <f>NFM_emi!K5+(NFM_emi!K34-NFM_emi!K70)+NFM_emi!K72+(NFM_emi!K115-NFM_emi!K158)</f>
        <v>370.3838123576121</v>
      </c>
      <c r="L71" s="215">
        <f>NFM_emi!L5+(NFM_emi!L34-NFM_emi!L70)+NFM_emi!L72+(NFM_emi!L115-NFM_emi!L158)</f>
        <v>414.51912907424321</v>
      </c>
      <c r="M71" s="215">
        <f>NFM_emi!M5+(NFM_emi!M34-NFM_emi!M70)+NFM_emi!M72+(NFM_emi!M115-NFM_emi!M158)</f>
        <v>484.64853528466853</v>
      </c>
      <c r="N71" s="215">
        <f>NFM_emi!N5+(NFM_emi!N34-NFM_emi!N70)+NFM_emi!N72+(NFM_emi!N115-NFM_emi!N158)</f>
        <v>429.22379413892389</v>
      </c>
      <c r="O71" s="215">
        <f>NFM_emi!O5+(NFM_emi!O34-NFM_emi!O70)+NFM_emi!O72+(NFM_emi!O115-NFM_emi!O158)</f>
        <v>508.43016712651144</v>
      </c>
      <c r="P71" s="215">
        <f>NFM_emi!P5+(NFM_emi!P34-NFM_emi!P70)+NFM_emi!P72+(NFM_emi!P115-NFM_emi!P158)</f>
        <v>547.21276526923214</v>
      </c>
      <c r="Q71" s="215">
        <f>NFM_emi!Q5+(NFM_emi!Q34-NFM_emi!Q70)+NFM_emi!Q72+(NFM_emi!Q115-NFM_emi!Q158)</f>
        <v>607.161097407169</v>
      </c>
      <c r="R71" s="215">
        <f>NFM_emi!R5+(NFM_emi!R34-NFM_emi!R70)+NFM_emi!R72+(NFM_emi!R115-NFM_emi!R158)</f>
        <v>559.65774641257678</v>
      </c>
      <c r="S71" s="215">
        <f>NFM_emi!S5+(NFM_emi!S34-NFM_emi!S70)+NFM_emi!S72+(NFM_emi!S115-NFM_emi!S158)</f>
        <v>544.93268009310987</v>
      </c>
      <c r="T71" s="215">
        <f>NFM_emi!T5+(NFM_emi!T34-NFM_emi!T70)+NFM_emi!T72+(NFM_emi!T115-NFM_emi!T158)</f>
        <v>833.980432654732</v>
      </c>
      <c r="U71" s="215">
        <f>NFM_emi!U5+(NFM_emi!U34-NFM_emi!U70)+NFM_emi!U72+(NFM_emi!U115-NFM_emi!U158)</f>
        <v>766.33141054558109</v>
      </c>
      <c r="V71" s="215">
        <f>NFM_emi!V5+(NFM_emi!V34-NFM_emi!V70)+NFM_emi!V72+(NFM_emi!V115-NFM_emi!V158)</f>
        <v>715.58529813808411</v>
      </c>
      <c r="W71" s="215">
        <f>NFM_emi!W5+(NFM_emi!W34-NFM_emi!W70)+NFM_emi!W72+(NFM_emi!W115-NFM_emi!W158)</f>
        <v>787.99222534508374</v>
      </c>
      <c r="DA71" s="85"/>
    </row>
    <row r="72" spans="1:105" ht="12" customHeight="1" x14ac:dyDescent="0.25">
      <c r="A72" s="14" t="s">
        <v>147</v>
      </c>
      <c r="B72" s="206">
        <f>NFM_emi!B70+NFM_emi!B158</f>
        <v>379.67360000000002</v>
      </c>
      <c r="C72" s="206">
        <f>NFM_emi!C70+NFM_emi!C158</f>
        <v>381.71199999999999</v>
      </c>
      <c r="D72" s="206">
        <f>NFM_emi!D70+NFM_emi!D158</f>
        <v>375.86399999999998</v>
      </c>
      <c r="E72" s="206">
        <f>NFM_emi!E70+NFM_emi!E158</f>
        <v>437.24125936733196</v>
      </c>
      <c r="F72" s="206">
        <f>NFM_emi!F70+NFM_emi!F158</f>
        <v>466.30589648671298</v>
      </c>
      <c r="G72" s="206">
        <f>NFM_emi!G70+NFM_emi!G158</f>
        <v>488.58191887101401</v>
      </c>
      <c r="H72" s="206">
        <f>NFM_emi!H70+NFM_emi!H158</f>
        <v>487.62861274425597</v>
      </c>
      <c r="I72" s="206">
        <f>NFM_emi!I70+NFM_emi!I158</f>
        <v>521.01594939650397</v>
      </c>
      <c r="J72" s="206">
        <f>NFM_emi!J70+NFM_emi!J158</f>
        <v>524.52227101178596</v>
      </c>
      <c r="K72" s="206">
        <f>NFM_emi!K70+NFM_emi!K158</f>
        <v>304.19835215649101</v>
      </c>
      <c r="L72" s="206">
        <f>NFM_emi!L70+NFM_emi!L158</f>
        <v>320.99187226522497</v>
      </c>
      <c r="M72" s="206">
        <f>NFM_emi!M70+NFM_emi!M158</f>
        <v>339.92032</v>
      </c>
      <c r="N72" s="206">
        <f>NFM_emi!N70+NFM_emi!N158</f>
        <v>336.95279999999997</v>
      </c>
      <c r="O72" s="206">
        <f>NFM_emi!O70+NFM_emi!O158</f>
        <v>320.52381280000003</v>
      </c>
      <c r="P72" s="206">
        <f>NFM_emi!P70+NFM_emi!P158</f>
        <v>318.3281121</v>
      </c>
      <c r="Q72" s="206">
        <f>NFM_emi!Q70+NFM_emi!Q158</f>
        <v>335.05984369999999</v>
      </c>
      <c r="R72" s="206">
        <f>NFM_emi!R70+NFM_emi!R158</f>
        <v>343.64466295305601</v>
      </c>
      <c r="S72" s="206">
        <f>NFM_emi!S70+NFM_emi!S158</f>
        <v>345.20974834580323</v>
      </c>
      <c r="T72" s="206">
        <f>NFM_emi!T70+NFM_emi!T158</f>
        <v>347.80528537742401</v>
      </c>
      <c r="U72" s="206">
        <f>NFM_emi!U70+NFM_emi!U158</f>
        <v>337.93784109999996</v>
      </c>
      <c r="V72" s="206">
        <f>NFM_emi!V70+NFM_emi!V158</f>
        <v>323.41509422316813</v>
      </c>
      <c r="W72" s="206">
        <f>NFM_emi!W70+NFM_emi!W158</f>
        <v>344.73717795386398</v>
      </c>
      <c r="DA72" s="71"/>
    </row>
    <row r="73" spans="1:105" ht="12" customHeight="1" x14ac:dyDescent="0.25">
      <c r="A73" s="31" t="s">
        <v>145</v>
      </c>
      <c r="B73" s="212">
        <f t="shared" ref="B73:W73" si="21">SUM(B74:B75,B78)</f>
        <v>1111.0666776358173</v>
      </c>
      <c r="C73" s="212">
        <f t="shared" si="21"/>
        <v>1033.1428704684549</v>
      </c>
      <c r="D73" s="212">
        <f t="shared" si="21"/>
        <v>936.87931350998895</v>
      </c>
      <c r="E73" s="212">
        <f t="shared" si="21"/>
        <v>964.12896892589322</v>
      </c>
      <c r="F73" s="212">
        <f t="shared" si="21"/>
        <v>1135.1474029630501</v>
      </c>
      <c r="G73" s="212">
        <f t="shared" si="21"/>
        <v>1281.3128666055602</v>
      </c>
      <c r="H73" s="212">
        <f t="shared" si="21"/>
        <v>1293.7285221765237</v>
      </c>
      <c r="I73" s="212">
        <f t="shared" si="21"/>
        <v>1168.196472700286</v>
      </c>
      <c r="J73" s="212">
        <f t="shared" si="21"/>
        <v>1084.311710684372</v>
      </c>
      <c r="K73" s="212">
        <f t="shared" si="21"/>
        <v>674.58216451410306</v>
      </c>
      <c r="L73" s="212">
        <f t="shared" si="21"/>
        <v>735.51100133946818</v>
      </c>
      <c r="M73" s="212">
        <f t="shared" si="21"/>
        <v>824.56885528466864</v>
      </c>
      <c r="N73" s="212">
        <f t="shared" si="21"/>
        <v>766.17659413892386</v>
      </c>
      <c r="O73" s="212">
        <f t="shared" si="21"/>
        <v>828.95397992651147</v>
      </c>
      <c r="P73" s="212">
        <f t="shared" si="21"/>
        <v>865.54087736923225</v>
      </c>
      <c r="Q73" s="212">
        <f t="shared" si="21"/>
        <v>942.22094110716898</v>
      </c>
      <c r="R73" s="212">
        <f t="shared" si="21"/>
        <v>903.30240936563268</v>
      </c>
      <c r="S73" s="212">
        <f t="shared" si="21"/>
        <v>890.14242843891304</v>
      </c>
      <c r="T73" s="212">
        <f t="shared" si="21"/>
        <v>1181.785718032156</v>
      </c>
      <c r="U73" s="212">
        <f t="shared" si="21"/>
        <v>1104.2692516455811</v>
      </c>
      <c r="V73" s="212">
        <f t="shared" si="21"/>
        <v>1039.0003923612521</v>
      </c>
      <c r="W73" s="212">
        <f t="shared" si="21"/>
        <v>1132.7294032989475</v>
      </c>
      <c r="DA73" s="109"/>
    </row>
    <row r="74" spans="1:105" ht="12" customHeight="1" x14ac:dyDescent="0.25">
      <c r="A74" s="51" t="s">
        <v>43</v>
      </c>
      <c r="B74" s="243">
        <f>NFM_emi!B$5</f>
        <v>449.17253493776178</v>
      </c>
      <c r="C74" s="243">
        <f>NFM_emi!C$5</f>
        <v>364.67369057720049</v>
      </c>
      <c r="D74" s="243">
        <f>NFM_emi!D$5</f>
        <v>353.00498939359733</v>
      </c>
      <c r="E74" s="243">
        <f>NFM_emi!E$5</f>
        <v>312.42819352037469</v>
      </c>
      <c r="F74" s="243">
        <f>NFM_emi!F$5</f>
        <v>446.15668349597712</v>
      </c>
      <c r="G74" s="243">
        <f>NFM_emi!G$5</f>
        <v>552.98538556711037</v>
      </c>
      <c r="H74" s="243">
        <f>NFM_emi!H$5</f>
        <v>549.54780627565606</v>
      </c>
      <c r="I74" s="243">
        <f>NFM_emi!I$5</f>
        <v>29.796703544638341</v>
      </c>
      <c r="J74" s="243">
        <f>NFM_emi!J$5</f>
        <v>1.2956867080115191</v>
      </c>
      <c r="K74" s="243">
        <f>NFM_emi!K$5</f>
        <v>55.023048352075932</v>
      </c>
      <c r="L74" s="243">
        <f>NFM_emi!L$5</f>
        <v>333.48130296778459</v>
      </c>
      <c r="M74" s="243">
        <f>NFM_emi!M$5</f>
        <v>376.03875374495169</v>
      </c>
      <c r="N74" s="243">
        <f>NFM_emi!N$5</f>
        <v>328.17278494217868</v>
      </c>
      <c r="O74" s="243">
        <f>NFM_emi!O$5</f>
        <v>339.62121535599312</v>
      </c>
      <c r="P74" s="243">
        <f>NFM_emi!P$5</f>
        <v>336.90416950873589</v>
      </c>
      <c r="Q74" s="243">
        <f>NFM_emi!Q$5</f>
        <v>392.01431309392689</v>
      </c>
      <c r="R74" s="243">
        <f>NFM_emi!R$5</f>
        <v>406.47045590576181</v>
      </c>
      <c r="S74" s="243">
        <f>NFM_emi!S$5</f>
        <v>395.6660253956029</v>
      </c>
      <c r="T74" s="243">
        <f>NFM_emi!T$5</f>
        <v>550.67940143860324</v>
      </c>
      <c r="U74" s="243">
        <f>NFM_emi!U$5</f>
        <v>461.65628323132671</v>
      </c>
      <c r="V74" s="243">
        <f>NFM_emi!V$5</f>
        <v>425.20566510500589</v>
      </c>
      <c r="W74" s="243">
        <f>NFM_emi!W$5</f>
        <v>449.01026475107079</v>
      </c>
      <c r="DA74" s="83"/>
    </row>
    <row r="75" spans="1:105" ht="12" customHeight="1" x14ac:dyDescent="0.25">
      <c r="A75" s="99" t="s">
        <v>56</v>
      </c>
      <c r="B75" s="284">
        <f t="shared" ref="B75:W75" si="22">SUM(B76:B77)</f>
        <v>379.89042551434983</v>
      </c>
      <c r="C75" s="284">
        <f t="shared" si="22"/>
        <v>380.32112173724403</v>
      </c>
      <c r="D75" s="284">
        <f t="shared" si="22"/>
        <v>365.50258771919408</v>
      </c>
      <c r="E75" s="284">
        <f t="shared" si="22"/>
        <v>402.986193445955</v>
      </c>
      <c r="F75" s="284">
        <f t="shared" si="22"/>
        <v>421.46512474132948</v>
      </c>
      <c r="G75" s="284">
        <f t="shared" si="22"/>
        <v>441.39595979879925</v>
      </c>
      <c r="H75" s="284">
        <f t="shared" si="22"/>
        <v>490.87549881667388</v>
      </c>
      <c r="I75" s="284">
        <f t="shared" si="22"/>
        <v>706.77539763289974</v>
      </c>
      <c r="J75" s="284">
        <f t="shared" si="22"/>
        <v>676.84948524396032</v>
      </c>
      <c r="K75" s="284">
        <f t="shared" si="22"/>
        <v>537.31895590300769</v>
      </c>
      <c r="L75" s="284">
        <f t="shared" si="22"/>
        <v>384.69070460307597</v>
      </c>
      <c r="M75" s="284">
        <f t="shared" si="22"/>
        <v>427.88027708859335</v>
      </c>
      <c r="N75" s="284">
        <f t="shared" si="22"/>
        <v>426.33470282645106</v>
      </c>
      <c r="O75" s="284">
        <f t="shared" si="22"/>
        <v>474.83173224064325</v>
      </c>
      <c r="P75" s="284">
        <f t="shared" si="22"/>
        <v>514.86727704717896</v>
      </c>
      <c r="Q75" s="284">
        <f t="shared" si="22"/>
        <v>535.6710760351657</v>
      </c>
      <c r="R75" s="284">
        <f t="shared" si="22"/>
        <v>477.58872298807461</v>
      </c>
      <c r="S75" s="284">
        <f t="shared" si="22"/>
        <v>410.97363450414468</v>
      </c>
      <c r="T75" s="284">
        <f t="shared" si="22"/>
        <v>492.73398212610783</v>
      </c>
      <c r="U75" s="284">
        <f t="shared" si="22"/>
        <v>513.76159890341512</v>
      </c>
      <c r="V75" s="284">
        <f t="shared" si="22"/>
        <v>491.08340771730036</v>
      </c>
      <c r="W75" s="284">
        <f t="shared" si="22"/>
        <v>547.27893452869694</v>
      </c>
      <c r="DA75" s="94"/>
    </row>
    <row r="76" spans="1:105" ht="12" customHeight="1" x14ac:dyDescent="0.25">
      <c r="A76" s="44" t="s">
        <v>44</v>
      </c>
      <c r="B76" s="284">
        <f>NFM_emi!B$34</f>
        <v>378.46323354295566</v>
      </c>
      <c r="C76" s="284">
        <f>NFM_emi!C$34</f>
        <v>379.89509429834379</v>
      </c>
      <c r="D76" s="284">
        <f>NFM_emi!D$34</f>
        <v>364.22028323663426</v>
      </c>
      <c r="E76" s="284">
        <f>NFM_emi!E$34</f>
        <v>400.78554711971537</v>
      </c>
      <c r="F76" s="284">
        <f>NFM_emi!F$34</f>
        <v>419.89656638398208</v>
      </c>
      <c r="G76" s="284">
        <f>NFM_emi!G$34</f>
        <v>439.59677685501032</v>
      </c>
      <c r="H76" s="284">
        <f>NFM_emi!H$34</f>
        <v>487.94625069931851</v>
      </c>
      <c r="I76" s="284">
        <f>NFM_emi!I$34</f>
        <v>701.39001026717483</v>
      </c>
      <c r="J76" s="284">
        <f>NFM_emi!J$34</f>
        <v>671.36334119518051</v>
      </c>
      <c r="K76" s="284">
        <f>NFM_emi!K$34</f>
        <v>532.52989938427481</v>
      </c>
      <c r="L76" s="284">
        <f>NFM_emi!L$34</f>
        <v>381.19779678829627</v>
      </c>
      <c r="M76" s="284">
        <f>NFM_emi!M$34</f>
        <v>422.92157819310091</v>
      </c>
      <c r="N76" s="284">
        <f>NFM_emi!N$34</f>
        <v>422.74795624660533</v>
      </c>
      <c r="O76" s="284">
        <f>NFM_emi!O$34</f>
        <v>471.07534377446376</v>
      </c>
      <c r="P76" s="284">
        <f>NFM_emi!P$34</f>
        <v>512.55776601649916</v>
      </c>
      <c r="Q76" s="284">
        <f>NFM_emi!Q$34</f>
        <v>532.99287226642934</v>
      </c>
      <c r="R76" s="284">
        <f>NFM_emi!R$34</f>
        <v>475.54600875499034</v>
      </c>
      <c r="S76" s="284">
        <f>NFM_emi!S$34</f>
        <v>409.32515449815355</v>
      </c>
      <c r="T76" s="284">
        <f>NFM_emi!T$34</f>
        <v>490.31590954749282</v>
      </c>
      <c r="U76" s="284">
        <f>NFM_emi!U$34</f>
        <v>511.21417748463182</v>
      </c>
      <c r="V76" s="284">
        <f>NFM_emi!V$34</f>
        <v>488.90769280282916</v>
      </c>
      <c r="W76" s="284">
        <f>NFM_emi!W$34</f>
        <v>544.96525620845227</v>
      </c>
      <c r="DA76" s="94"/>
    </row>
    <row r="77" spans="1:105" ht="12" customHeight="1" x14ac:dyDescent="0.25">
      <c r="A77" s="44" t="s">
        <v>81</v>
      </c>
      <c r="B77" s="284">
        <f>NFM_emi!B$72</f>
        <v>1.427191971394147</v>
      </c>
      <c r="C77" s="284">
        <f>NFM_emi!C$72</f>
        <v>0.42602743890025679</v>
      </c>
      <c r="D77" s="284">
        <f>NFM_emi!D$72</f>
        <v>1.282304482559796</v>
      </c>
      <c r="E77" s="284">
        <f>NFM_emi!E$72</f>
        <v>2.2006463262396259</v>
      </c>
      <c r="F77" s="284">
        <f>NFM_emi!F$72</f>
        <v>1.5685583573474231</v>
      </c>
      <c r="G77" s="284">
        <f>NFM_emi!G$72</f>
        <v>1.7991829437889231</v>
      </c>
      <c r="H77" s="284">
        <f>NFM_emi!H$72</f>
        <v>2.9292481173553622</v>
      </c>
      <c r="I77" s="284">
        <f>NFM_emi!I$72</f>
        <v>5.3853873657248936</v>
      </c>
      <c r="J77" s="284">
        <f>NFM_emi!J$72</f>
        <v>5.4861440487797886</v>
      </c>
      <c r="K77" s="284">
        <f>NFM_emi!K$72</f>
        <v>4.7890565187328944</v>
      </c>
      <c r="L77" s="284">
        <f>NFM_emi!L$72</f>
        <v>3.4929078147796742</v>
      </c>
      <c r="M77" s="284">
        <f>NFM_emi!M$72</f>
        <v>4.9586988954924491</v>
      </c>
      <c r="N77" s="284">
        <f>NFM_emi!N$72</f>
        <v>3.5867465798457459</v>
      </c>
      <c r="O77" s="284">
        <f>NFM_emi!O$72</f>
        <v>3.7563884661795108</v>
      </c>
      <c r="P77" s="284">
        <f>NFM_emi!P$72</f>
        <v>2.309511030679761</v>
      </c>
      <c r="Q77" s="284">
        <f>NFM_emi!Q$72</f>
        <v>2.6782037687363389</v>
      </c>
      <c r="R77" s="284">
        <f>NFM_emi!R$72</f>
        <v>2.0427142330842898</v>
      </c>
      <c r="S77" s="284">
        <f>NFM_emi!S$72</f>
        <v>1.648480005991108</v>
      </c>
      <c r="T77" s="284">
        <f>NFM_emi!T$72</f>
        <v>2.418072578615023</v>
      </c>
      <c r="U77" s="284">
        <f>NFM_emi!U$72</f>
        <v>2.547421418783355</v>
      </c>
      <c r="V77" s="284">
        <f>NFM_emi!V$72</f>
        <v>2.1757149144711909</v>
      </c>
      <c r="W77" s="284">
        <f>NFM_emi!W$72</f>
        <v>2.3136783202446329</v>
      </c>
      <c r="DA77" s="94"/>
    </row>
    <row r="78" spans="1:105" ht="12" customHeight="1" x14ac:dyDescent="0.25">
      <c r="A78" s="52" t="s">
        <v>45</v>
      </c>
      <c r="B78" s="244">
        <f>NFM_emi!B$115</f>
        <v>282.0037171837057</v>
      </c>
      <c r="C78" s="244">
        <f>NFM_emi!C$115</f>
        <v>288.14805815401041</v>
      </c>
      <c r="D78" s="244">
        <f>NFM_emi!D$115</f>
        <v>218.37173639719754</v>
      </c>
      <c r="E78" s="244">
        <f>NFM_emi!E$115</f>
        <v>248.71458195956362</v>
      </c>
      <c r="F78" s="244">
        <f>NFM_emi!F$115</f>
        <v>267.52559472574347</v>
      </c>
      <c r="G78" s="244">
        <f>NFM_emi!G$115</f>
        <v>286.93152123965058</v>
      </c>
      <c r="H78" s="244">
        <f>NFM_emi!H$115</f>
        <v>253.30521708419374</v>
      </c>
      <c r="I78" s="244">
        <f>NFM_emi!I$115</f>
        <v>431.62437152274777</v>
      </c>
      <c r="J78" s="244">
        <f>NFM_emi!J$115</f>
        <v>406.1665387324</v>
      </c>
      <c r="K78" s="244">
        <f>NFM_emi!K$115</f>
        <v>82.240160259019504</v>
      </c>
      <c r="L78" s="244">
        <f>NFM_emi!L$115</f>
        <v>17.338993768607601</v>
      </c>
      <c r="M78" s="244">
        <f>NFM_emi!M$115</f>
        <v>20.649824451123504</v>
      </c>
      <c r="N78" s="244">
        <f>NFM_emi!N$115</f>
        <v>11.669106370294136</v>
      </c>
      <c r="O78" s="244">
        <f>NFM_emi!O$115</f>
        <v>14.501032329875096</v>
      </c>
      <c r="P78" s="244">
        <f>NFM_emi!P$115</f>
        <v>13.769430813317358</v>
      </c>
      <c r="Q78" s="244">
        <f>NFM_emi!Q$115</f>
        <v>14.535551978076453</v>
      </c>
      <c r="R78" s="244">
        <f>NFM_emi!R$115</f>
        <v>19.243230471796345</v>
      </c>
      <c r="S78" s="244">
        <f>NFM_emi!S$115</f>
        <v>83.502768539165487</v>
      </c>
      <c r="T78" s="244">
        <f>NFM_emi!T$115</f>
        <v>138.37233446744497</v>
      </c>
      <c r="U78" s="244">
        <f>NFM_emi!U$115</f>
        <v>128.85136951083919</v>
      </c>
      <c r="V78" s="244">
        <f>NFM_emi!V$115</f>
        <v>122.71131953894597</v>
      </c>
      <c r="W78" s="244">
        <f>NFM_emi!W$115</f>
        <v>136.4402040191799</v>
      </c>
      <c r="DA78" s="84"/>
    </row>
    <row r="79" spans="1:105" ht="12" customHeight="1" x14ac:dyDescent="0.25">
      <c r="A79" s="3"/>
      <c r="B79" s="250"/>
      <c r="C79" s="250"/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0"/>
      <c r="DA79" s="87"/>
    </row>
    <row r="80" spans="1:105" ht="12" customHeight="1" x14ac:dyDescent="0.25">
      <c r="A80" s="110" t="s">
        <v>148</v>
      </c>
      <c r="B80" s="288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88"/>
      <c r="P80" s="288"/>
      <c r="Q80" s="288"/>
      <c r="R80" s="288"/>
      <c r="S80" s="288"/>
      <c r="T80" s="288"/>
      <c r="U80" s="288"/>
      <c r="V80" s="288"/>
      <c r="W80" s="288"/>
      <c r="DA80" s="118"/>
    </row>
    <row r="81" spans="1:105" ht="12" customHeight="1" x14ac:dyDescent="0.25">
      <c r="A81" s="50" t="s">
        <v>43</v>
      </c>
      <c r="B81" s="289">
        <f t="shared" ref="B81:W81" si="23">IF(B$4=0,"",B$4/B$11*1000)</f>
        <v>98.08732165911853</v>
      </c>
      <c r="C81" s="289">
        <f t="shared" si="23"/>
        <v>137.54890215215963</v>
      </c>
      <c r="D81" s="289">
        <f t="shared" si="23"/>
        <v>115.65832584125211</v>
      </c>
      <c r="E81" s="289">
        <f t="shared" si="23"/>
        <v>107.17891371357872</v>
      </c>
      <c r="F81" s="289">
        <f t="shared" si="23"/>
        <v>83.122767145394661</v>
      </c>
      <c r="G81" s="289">
        <f t="shared" si="23"/>
        <v>61.880403475405743</v>
      </c>
      <c r="H81" s="289">
        <f t="shared" si="23"/>
        <v>72.020108543912002</v>
      </c>
      <c r="I81" s="289">
        <f t="shared" si="23"/>
        <v>228.89561252647962</v>
      </c>
      <c r="J81" s="289">
        <f t="shared" si="23"/>
        <v>276.76052255008983</v>
      </c>
      <c r="K81" s="289">
        <f t="shared" si="23"/>
        <v>264.82613928557777</v>
      </c>
      <c r="L81" s="289">
        <f t="shared" si="23"/>
        <v>341.48617982910798</v>
      </c>
      <c r="M81" s="289">
        <f t="shared" si="23"/>
        <v>230.34571013072397</v>
      </c>
      <c r="N81" s="289">
        <f t="shared" si="23"/>
        <v>187.18915765856019</v>
      </c>
      <c r="O81" s="289">
        <f t="shared" si="23"/>
        <v>199.61098476952432</v>
      </c>
      <c r="P81" s="289">
        <f t="shared" si="23"/>
        <v>132.573782736075</v>
      </c>
      <c r="Q81" s="289">
        <f t="shared" si="23"/>
        <v>184.67029062324343</v>
      </c>
      <c r="R81" s="289">
        <f t="shared" si="23"/>
        <v>190.66757394043705</v>
      </c>
      <c r="S81" s="289">
        <f t="shared" si="23"/>
        <v>217.44461260252518</v>
      </c>
      <c r="T81" s="289">
        <f t="shared" si="23"/>
        <v>130.05083560222332</v>
      </c>
      <c r="U81" s="289">
        <f t="shared" si="23"/>
        <v>144.04920348087072</v>
      </c>
      <c r="V81" s="289">
        <f t="shared" si="23"/>
        <v>143.48063818578694</v>
      </c>
      <c r="W81" s="289">
        <f t="shared" si="23"/>
        <v>259.26150118499902</v>
      </c>
      <c r="DA81" s="83"/>
    </row>
    <row r="82" spans="1:105" ht="12" customHeight="1" x14ac:dyDescent="0.25">
      <c r="A82" s="107" t="s">
        <v>56</v>
      </c>
      <c r="B82" s="290">
        <f t="shared" ref="B82:W82" si="24">IF(B$5=0,"",B$5/B$12*1000)</f>
        <v>171.51439617954279</v>
      </c>
      <c r="C82" s="290">
        <f t="shared" si="24"/>
        <v>182.81374543786458</v>
      </c>
      <c r="D82" s="290">
        <f t="shared" si="24"/>
        <v>166.78740285404589</v>
      </c>
      <c r="E82" s="290">
        <f t="shared" si="24"/>
        <v>132.56052309996491</v>
      </c>
      <c r="F82" s="290">
        <f t="shared" si="24"/>
        <v>154.67005793743814</v>
      </c>
      <c r="G82" s="290">
        <f t="shared" si="24"/>
        <v>131.7345528326673</v>
      </c>
      <c r="H82" s="290">
        <f t="shared" si="24"/>
        <v>127.9053439743351</v>
      </c>
      <c r="I82" s="290">
        <f t="shared" si="24"/>
        <v>127.09471824194365</v>
      </c>
      <c r="J82" s="290">
        <f t="shared" si="24"/>
        <v>141.23113347441992</v>
      </c>
      <c r="K82" s="290">
        <f t="shared" si="24"/>
        <v>385.77979292374965</v>
      </c>
      <c r="L82" s="290">
        <f t="shared" si="24"/>
        <v>2177.8415921367255</v>
      </c>
      <c r="M82" s="290">
        <f t="shared" si="24"/>
        <v>1570.4098841887578</v>
      </c>
      <c r="N82" s="290">
        <f t="shared" si="24"/>
        <v>1165.5552446187348</v>
      </c>
      <c r="O82" s="290">
        <f t="shared" si="24"/>
        <v>1180.1701130662798</v>
      </c>
      <c r="P82" s="290">
        <f t="shared" si="24"/>
        <v>709.79768633031301</v>
      </c>
      <c r="Q82" s="290">
        <f t="shared" si="24"/>
        <v>1066.844814863425</v>
      </c>
      <c r="R82" s="290">
        <f t="shared" si="24"/>
        <v>1266.146562818117</v>
      </c>
      <c r="S82" s="290">
        <f t="shared" si="24"/>
        <v>1417.1726043540391</v>
      </c>
      <c r="T82" s="290">
        <f t="shared" si="24"/>
        <v>1021.4772120078505</v>
      </c>
      <c r="U82" s="290">
        <f t="shared" si="24"/>
        <v>921.35529385614143</v>
      </c>
      <c r="V82" s="290">
        <f t="shared" si="24"/>
        <v>879.28307293539422</v>
      </c>
      <c r="W82" s="290">
        <f t="shared" si="24"/>
        <v>1475.3488811501006</v>
      </c>
      <c r="DA82" s="94"/>
    </row>
    <row r="83" spans="1:105" ht="12" customHeight="1" x14ac:dyDescent="0.25">
      <c r="A83" s="49" t="s">
        <v>45</v>
      </c>
      <c r="B83" s="291">
        <f t="shared" ref="B83:W83" si="25">IF(B$8=0,"",B$8/B$15*1000)</f>
        <v>335.30673494964674</v>
      </c>
      <c r="C83" s="291">
        <f t="shared" si="25"/>
        <v>330.09654042721189</v>
      </c>
      <c r="D83" s="291">
        <f t="shared" si="25"/>
        <v>329.57585453820383</v>
      </c>
      <c r="E83" s="291">
        <f t="shared" si="25"/>
        <v>258.46543360752901</v>
      </c>
      <c r="F83" s="291">
        <f t="shared" si="25"/>
        <v>267.68726099576929</v>
      </c>
      <c r="G83" s="291">
        <f t="shared" si="25"/>
        <v>268.76395675673598</v>
      </c>
      <c r="H83" s="291">
        <f t="shared" si="25"/>
        <v>349.87697340975149</v>
      </c>
      <c r="I83" s="291">
        <f t="shared" si="25"/>
        <v>536.60572594051041</v>
      </c>
      <c r="J83" s="291">
        <f t="shared" si="25"/>
        <v>615.45950368740409</v>
      </c>
      <c r="K83" s="291">
        <f t="shared" si="25"/>
        <v>755.35718809553282</v>
      </c>
      <c r="L83" s="291">
        <f t="shared" si="25"/>
        <v>792.21039399086339</v>
      </c>
      <c r="M83" s="291">
        <f t="shared" si="25"/>
        <v>1005.895848599184</v>
      </c>
      <c r="N83" s="291">
        <f t="shared" si="25"/>
        <v>1700.6802721088354</v>
      </c>
      <c r="O83" s="291">
        <f t="shared" si="25"/>
        <v>1393.9765592431286</v>
      </c>
      <c r="P83" s="291">
        <f t="shared" si="25"/>
        <v>1503.759398496245</v>
      </c>
      <c r="Q83" s="291">
        <f t="shared" si="25"/>
        <v>1594.2124726457796</v>
      </c>
      <c r="R83" s="291">
        <f t="shared" si="25"/>
        <v>1504.8908954100746</v>
      </c>
      <c r="S83" s="291">
        <f t="shared" si="25"/>
        <v>1157.4074074074092</v>
      </c>
      <c r="T83" s="291">
        <f t="shared" si="25"/>
        <v>996.08729844339791</v>
      </c>
      <c r="U83" s="291">
        <f t="shared" si="25"/>
        <v>937.5</v>
      </c>
      <c r="V83" s="291">
        <f t="shared" si="25"/>
        <v>1027.5974073580733</v>
      </c>
      <c r="W83" s="291">
        <f t="shared" si="25"/>
        <v>1275.1110878825446</v>
      </c>
      <c r="DA83" s="84"/>
    </row>
    <row r="84" spans="1:105" ht="12" customHeight="1" x14ac:dyDescent="0.25">
      <c r="A84" s="115" t="s">
        <v>149</v>
      </c>
      <c r="B84" s="292"/>
      <c r="C84" s="292"/>
      <c r="D84" s="292"/>
      <c r="E84" s="292"/>
      <c r="F84" s="292"/>
      <c r="G84" s="292"/>
      <c r="H84" s="292"/>
      <c r="I84" s="292"/>
      <c r="J84" s="292"/>
      <c r="K84" s="292"/>
      <c r="L84" s="292"/>
      <c r="M84" s="292"/>
      <c r="N84" s="292"/>
      <c r="O84" s="292"/>
      <c r="P84" s="292"/>
      <c r="Q84" s="292"/>
      <c r="R84" s="292"/>
      <c r="S84" s="292"/>
      <c r="T84" s="292"/>
      <c r="U84" s="292"/>
      <c r="V84" s="292"/>
      <c r="W84" s="292"/>
      <c r="DA84" s="119"/>
    </row>
    <row r="85" spans="1:105" ht="12" customHeight="1" x14ac:dyDescent="0.25">
      <c r="A85" s="50" t="s">
        <v>43</v>
      </c>
      <c r="B85" s="254">
        <f t="shared" ref="B85:W85" si="26">IF(B$64=0,"",B$64/B$11)</f>
        <v>0.4794251003104158</v>
      </c>
      <c r="C85" s="254">
        <f t="shared" si="26"/>
        <v>0.54437262291401067</v>
      </c>
      <c r="D85" s="254">
        <f t="shared" si="26"/>
        <v>0.47288782516133931</v>
      </c>
      <c r="E85" s="254">
        <f t="shared" si="26"/>
        <v>0.46525569931222849</v>
      </c>
      <c r="F85" s="254">
        <f t="shared" si="26"/>
        <v>0.39085788150574874</v>
      </c>
      <c r="G85" s="254">
        <f t="shared" si="26"/>
        <v>0.35513090061698938</v>
      </c>
      <c r="H85" s="254">
        <f t="shared" si="26"/>
        <v>0.37220275767502248</v>
      </c>
      <c r="I85" s="254">
        <f t="shared" si="26"/>
        <v>0.47133414812542695</v>
      </c>
      <c r="J85" s="254">
        <f t="shared" si="26"/>
        <v>0.46798421624842701</v>
      </c>
      <c r="K85" s="254">
        <f t="shared" si="26"/>
        <v>0.46434662139824928</v>
      </c>
      <c r="L85" s="254">
        <f t="shared" si="26"/>
        <v>0.34426280146626065</v>
      </c>
      <c r="M85" s="254">
        <f t="shared" si="26"/>
        <v>0.33488894145192788</v>
      </c>
      <c r="N85" s="254">
        <f t="shared" si="26"/>
        <v>0.3353146879194111</v>
      </c>
      <c r="O85" s="254">
        <f t="shared" si="26"/>
        <v>0.32682513784732253</v>
      </c>
      <c r="P85" s="254">
        <f t="shared" si="26"/>
        <v>0.34281648739830961</v>
      </c>
      <c r="Q85" s="254">
        <f t="shared" si="26"/>
        <v>0.34780993252037695</v>
      </c>
      <c r="R85" s="254">
        <f t="shared" si="26"/>
        <v>0.31370227454378308</v>
      </c>
      <c r="S85" s="254">
        <f t="shared" si="26"/>
        <v>0.35653212140536128</v>
      </c>
      <c r="T85" s="254">
        <f t="shared" si="26"/>
        <v>0.39661816671700301</v>
      </c>
      <c r="U85" s="254">
        <f t="shared" si="26"/>
        <v>0.3868687411237558</v>
      </c>
      <c r="V85" s="254">
        <f t="shared" si="26"/>
        <v>0.38801187445728547</v>
      </c>
      <c r="W85" s="254">
        <f t="shared" si="26"/>
        <v>0.39984919442808031</v>
      </c>
      <c r="DA85" s="83"/>
    </row>
    <row r="86" spans="1:105" ht="12" customHeight="1" x14ac:dyDescent="0.25">
      <c r="A86" s="107" t="s">
        <v>56</v>
      </c>
      <c r="B86" s="293">
        <f t="shared" ref="B86:W86" si="27">IF(B$65=0,"",B$65/B$12)</f>
        <v>1.5477489451057771</v>
      </c>
      <c r="C86" s="293">
        <f t="shared" si="27"/>
        <v>1.7702291276105475</v>
      </c>
      <c r="D86" s="293">
        <f t="shared" si="27"/>
        <v>1.5197735228127509</v>
      </c>
      <c r="E86" s="293">
        <f t="shared" si="27"/>
        <v>1.4658635970749492</v>
      </c>
      <c r="F86" s="293">
        <f t="shared" si="27"/>
        <v>1.4070223316984407</v>
      </c>
      <c r="G86" s="293">
        <f t="shared" si="27"/>
        <v>1.3500942031948717</v>
      </c>
      <c r="H86" s="293">
        <f t="shared" si="27"/>
        <v>1.3775380465384557</v>
      </c>
      <c r="I86" s="293">
        <f t="shared" si="27"/>
        <v>1.7119727167608425</v>
      </c>
      <c r="J86" s="293">
        <f t="shared" si="27"/>
        <v>1.6931444106502249</v>
      </c>
      <c r="K86" s="293">
        <f t="shared" si="27"/>
        <v>1.6707033573007917</v>
      </c>
      <c r="L86" s="293">
        <f t="shared" si="27"/>
        <v>1.213489384887946</v>
      </c>
      <c r="M86" s="293">
        <f t="shared" si="27"/>
        <v>1.1644480771436223</v>
      </c>
      <c r="N86" s="293">
        <f t="shared" si="27"/>
        <v>1.189543946507406</v>
      </c>
      <c r="O86" s="293">
        <f t="shared" si="27"/>
        <v>1.1451632731070296</v>
      </c>
      <c r="P86" s="293">
        <f t="shared" si="27"/>
        <v>1.207469948365782</v>
      </c>
      <c r="Q86" s="293">
        <f t="shared" si="27"/>
        <v>1.2217159728932292</v>
      </c>
      <c r="R86" s="293">
        <f t="shared" si="27"/>
        <v>1.1056715701671436</v>
      </c>
      <c r="S86" s="293">
        <f t="shared" si="27"/>
        <v>1.2366444178000491</v>
      </c>
      <c r="T86" s="293">
        <f t="shared" si="27"/>
        <v>1.4172807662307485</v>
      </c>
      <c r="U86" s="293">
        <f t="shared" si="27"/>
        <v>1.3820634055922922</v>
      </c>
      <c r="V86" s="293">
        <f t="shared" si="27"/>
        <v>1.3433299225502948</v>
      </c>
      <c r="W86" s="293">
        <f t="shared" si="27"/>
        <v>1.3438369208275893</v>
      </c>
      <c r="DA86" s="94"/>
    </row>
    <row r="87" spans="1:105" ht="12" customHeight="1" x14ac:dyDescent="0.25">
      <c r="A87" s="99" t="s">
        <v>44</v>
      </c>
      <c r="B87" s="293">
        <f t="shared" ref="B87:W87" si="28">IF(B$66=0,"",B$66/B$13)</f>
        <v>1.563724868845805</v>
      </c>
      <c r="C87" s="293">
        <f t="shared" si="28"/>
        <v>1.7755620384045312</v>
      </c>
      <c r="D87" s="293">
        <f t="shared" si="28"/>
        <v>1.5424024564012349</v>
      </c>
      <c r="E87" s="293">
        <f t="shared" si="28"/>
        <v>1.517509005923386</v>
      </c>
      <c r="F87" s="293">
        <f t="shared" si="28"/>
        <v>1.4432471091031098</v>
      </c>
      <c r="G87" s="293">
        <f t="shared" si="28"/>
        <v>1.385426518286103</v>
      </c>
      <c r="H87" s="293">
        <f t="shared" si="28"/>
        <v>1.4276295617781833</v>
      </c>
      <c r="I87" s="293">
        <f t="shared" si="28"/>
        <v>1.7745156870693566</v>
      </c>
      <c r="J87" s="293">
        <f t="shared" si="28"/>
        <v>1.761903601376027</v>
      </c>
      <c r="K87" s="293">
        <f t="shared" si="28"/>
        <v>1.748208499609021</v>
      </c>
      <c r="L87" s="293">
        <f t="shared" si="28"/>
        <v>1.2961075366721693</v>
      </c>
      <c r="M87" s="293">
        <f t="shared" si="28"/>
        <v>1.2608160948999534</v>
      </c>
      <c r="N87" s="293">
        <f t="shared" si="28"/>
        <v>1.2624189785192887</v>
      </c>
      <c r="O87" s="293">
        <f t="shared" si="28"/>
        <v>1.2049657663558317</v>
      </c>
      <c r="P87" s="293">
        <f t="shared" si="28"/>
        <v>1.2413142698053596</v>
      </c>
      <c r="Q87" s="293">
        <f t="shared" si="28"/>
        <v>1.2593951816440891</v>
      </c>
      <c r="R87" s="293">
        <f t="shared" si="28"/>
        <v>1.1358937629191652</v>
      </c>
      <c r="S87" s="293">
        <f t="shared" si="28"/>
        <v>1.2693084232544907</v>
      </c>
      <c r="T87" s="293">
        <f t="shared" si="28"/>
        <v>1.4545841016281966</v>
      </c>
      <c r="U87" s="293">
        <f t="shared" si="28"/>
        <v>1.4188284034327991</v>
      </c>
      <c r="V87" s="293">
        <f t="shared" si="28"/>
        <v>1.3746085797167344</v>
      </c>
      <c r="W87" s="293">
        <f t="shared" si="28"/>
        <v>1.3727353858832283</v>
      </c>
      <c r="DA87" s="94"/>
    </row>
    <row r="88" spans="1:105" ht="12" customHeight="1" x14ac:dyDescent="0.25">
      <c r="A88" s="99" t="s">
        <v>81</v>
      </c>
      <c r="B88" s="293">
        <f t="shared" ref="B88:W88" si="29">IF(B$67=0,"",B$67/B$14)</f>
        <v>0.30683206419866604</v>
      </c>
      <c r="C88" s="293">
        <f t="shared" si="29"/>
        <v>0.3483984786649667</v>
      </c>
      <c r="D88" s="293">
        <f t="shared" si="29"/>
        <v>0.24021267468907592</v>
      </c>
      <c r="E88" s="293">
        <f t="shared" si="29"/>
        <v>0.17771244915785464</v>
      </c>
      <c r="F88" s="293">
        <f t="shared" si="29"/>
        <v>0.16901578672519352</v>
      </c>
      <c r="G88" s="293">
        <f t="shared" si="29"/>
        <v>0.162244532804633</v>
      </c>
      <c r="H88" s="293">
        <f t="shared" si="29"/>
        <v>0.15999627550821011</v>
      </c>
      <c r="I88" s="293">
        <f t="shared" si="29"/>
        <v>0.19846390855398552</v>
      </c>
      <c r="J88" s="293">
        <f t="shared" si="29"/>
        <v>0.1947385119723454</v>
      </c>
      <c r="K88" s="293">
        <f t="shared" si="29"/>
        <v>0.19322482885294345</v>
      </c>
      <c r="L88" s="293">
        <f t="shared" si="29"/>
        <v>0.12438673856928273</v>
      </c>
      <c r="M88" s="293">
        <f t="shared" si="29"/>
        <v>0.11915460127186263</v>
      </c>
      <c r="N88" s="293">
        <f t="shared" si="29"/>
        <v>0.11930608328364821</v>
      </c>
      <c r="O88" s="293">
        <f t="shared" si="29"/>
        <v>0.11628547307946673</v>
      </c>
      <c r="P88" s="293">
        <f t="shared" si="29"/>
        <v>0.1219752485354305</v>
      </c>
      <c r="Q88" s="293">
        <f t="shared" si="29"/>
        <v>0.12375193294881602</v>
      </c>
      <c r="R88" s="293">
        <f t="shared" si="29"/>
        <v>0.11161631458859772</v>
      </c>
      <c r="S88" s="293">
        <f t="shared" si="29"/>
        <v>0.12685531681781542</v>
      </c>
      <c r="T88" s="293">
        <f t="shared" si="29"/>
        <v>0.14537186051053758</v>
      </c>
      <c r="U88" s="293">
        <f t="shared" si="29"/>
        <v>0.1417984182017018</v>
      </c>
      <c r="V88" s="293">
        <f t="shared" si="29"/>
        <v>0.14221740914425601</v>
      </c>
      <c r="W88" s="293">
        <f t="shared" si="29"/>
        <v>0.14655612424108827</v>
      </c>
      <c r="DA88" s="94"/>
    </row>
    <row r="89" spans="1:105" ht="12" customHeight="1" x14ac:dyDescent="0.25">
      <c r="A89" s="49" t="s">
        <v>45</v>
      </c>
      <c r="B89" s="255">
        <f t="shared" ref="B89:W89" si="30">IF(B$68=0,"",B$68/B$15)</f>
        <v>0.43148259027937391</v>
      </c>
      <c r="C89" s="255">
        <f t="shared" si="30"/>
        <v>0.48993536062260951</v>
      </c>
      <c r="D89" s="255">
        <f t="shared" si="30"/>
        <v>0.42559904264520509</v>
      </c>
      <c r="E89" s="255">
        <f t="shared" si="30"/>
        <v>0.41873012938100551</v>
      </c>
      <c r="F89" s="255">
        <f t="shared" si="30"/>
        <v>0.39823885483683219</v>
      </c>
      <c r="G89" s="255">
        <f t="shared" si="30"/>
        <v>0.38228427178052926</v>
      </c>
      <c r="H89" s="255">
        <f t="shared" si="30"/>
        <v>0.40066144603383469</v>
      </c>
      <c r="I89" s="255">
        <f t="shared" si="30"/>
        <v>0.50737244004501392</v>
      </c>
      <c r="J89" s="255">
        <f t="shared" si="30"/>
        <v>0.50376637178711636</v>
      </c>
      <c r="K89" s="255">
        <f t="shared" si="30"/>
        <v>0.49985064579448385</v>
      </c>
      <c r="L89" s="255">
        <f t="shared" si="30"/>
        <v>0.37058519585597449</v>
      </c>
      <c r="M89" s="255">
        <f t="shared" si="30"/>
        <v>0.3604946088551636</v>
      </c>
      <c r="N89" s="255">
        <f t="shared" si="30"/>
        <v>0.36095290797248369</v>
      </c>
      <c r="O89" s="255">
        <f t="shared" si="30"/>
        <v>0.35181424540773737</v>
      </c>
      <c r="P89" s="255">
        <f t="shared" si="30"/>
        <v>0.36902829635984713</v>
      </c>
      <c r="Q89" s="255">
        <f t="shared" si="30"/>
        <v>0.37440354117477537</v>
      </c>
      <c r="R89" s="255">
        <f t="shared" si="30"/>
        <v>0.33768800566640306</v>
      </c>
      <c r="S89" s="255">
        <f t="shared" si="30"/>
        <v>0.38379263015699361</v>
      </c>
      <c r="T89" s="255">
        <f t="shared" si="30"/>
        <v>0.3964764426984177</v>
      </c>
      <c r="U89" s="255">
        <f t="shared" si="30"/>
        <v>0.38673050087845517</v>
      </c>
      <c r="V89" s="255">
        <f t="shared" si="30"/>
        <v>0.38787322573485572</v>
      </c>
      <c r="W89" s="255">
        <f t="shared" si="30"/>
        <v>0.39970631586270283</v>
      </c>
      <c r="DA89" s="84"/>
    </row>
    <row r="90" spans="1:105" ht="12" customHeight="1" x14ac:dyDescent="0.25">
      <c r="A90" s="115" t="s">
        <v>150</v>
      </c>
      <c r="B90" s="292"/>
      <c r="C90" s="292"/>
      <c r="D90" s="292"/>
      <c r="E90" s="292"/>
      <c r="F90" s="292"/>
      <c r="G90" s="292"/>
      <c r="H90" s="292"/>
      <c r="I90" s="292"/>
      <c r="J90" s="292"/>
      <c r="K90" s="292"/>
      <c r="L90" s="292"/>
      <c r="M90" s="292"/>
      <c r="N90" s="292"/>
      <c r="O90" s="292"/>
      <c r="P90" s="292"/>
      <c r="Q90" s="292"/>
      <c r="R90" s="292"/>
      <c r="S90" s="292"/>
      <c r="T90" s="292"/>
      <c r="U90" s="292"/>
      <c r="V90" s="292"/>
      <c r="W90" s="292"/>
      <c r="DA90" s="119"/>
    </row>
    <row r="91" spans="1:105" ht="12" customHeight="1" x14ac:dyDescent="0.25">
      <c r="A91" s="50" t="s">
        <v>43</v>
      </c>
      <c r="B91" s="254">
        <f>IF(NFM_ued!B$5=0,"",NFM_ued!B$5/B$11)</f>
        <v>0.18283760430453391</v>
      </c>
      <c r="C91" s="254">
        <f>IF(NFM_ued!C$5=0,"",NFM_ued!C$5/C$11)</f>
        <v>0.21035660387985139</v>
      </c>
      <c r="D91" s="254">
        <f>IF(NFM_ued!D$5=0,"",NFM_ued!D$5/D$11)</f>
        <v>0.18330480536090521</v>
      </c>
      <c r="E91" s="254">
        <f>IF(NFM_ued!E$5=0,"",NFM_ued!E$5/E$11)</f>
        <v>0.18130339447100266</v>
      </c>
      <c r="F91" s="254">
        <f>IF(NFM_ued!F$5=0,"",NFM_ued!F$5/F$11)</f>
        <v>0.15390109722573642</v>
      </c>
      <c r="G91" s="254">
        <f>IF(NFM_ued!G$5=0,"",NFM_ued!G$5/G$11)</f>
        <v>0.13821724125121293</v>
      </c>
      <c r="H91" s="254">
        <f>IF(NFM_ued!H$5=0,"",NFM_ued!H$5/H$11)</f>
        <v>0.14368111088281141</v>
      </c>
      <c r="I91" s="254">
        <f>IF(NFM_ued!I$5=0,"",NFM_ued!I$5/I$11)</f>
        <v>0.18137634333896169</v>
      </c>
      <c r="J91" s="254">
        <f>IF(NFM_ued!J$5=0,"",NFM_ued!J$5/J$11)</f>
        <v>0.18179086682751919</v>
      </c>
      <c r="K91" s="254">
        <f>IF(NFM_ued!K$5=0,"",NFM_ued!K$5/K$11)</f>
        <v>0.1793880109292342</v>
      </c>
      <c r="L91" s="254">
        <f>IF(NFM_ued!L$5=0,"",NFM_ued!L$5/L$11)</f>
        <v>0.13733955510333579</v>
      </c>
      <c r="M91" s="254">
        <f>IF(NFM_ued!M$5=0,"",NFM_ued!M$5/M$11)</f>
        <v>0.13197171357195214</v>
      </c>
      <c r="N91" s="254">
        <f>IF(NFM_ued!N$5=0,"",NFM_ued!N$5/N$11)</f>
        <v>0.1320208143502816</v>
      </c>
      <c r="O91" s="254">
        <f>IF(NFM_ued!O$5=0,"",NFM_ued!O$5/O$11)</f>
        <v>0.12573841979833988</v>
      </c>
      <c r="P91" s="254">
        <f>IF(NFM_ued!P$5=0,"",NFM_ued!P$5/P$11)</f>
        <v>0.13140943413650075</v>
      </c>
      <c r="Q91" s="254">
        <f>IF(NFM_ued!Q$5=0,"",NFM_ued!Q$5/Q$11)</f>
        <v>0.13218701537154326</v>
      </c>
      <c r="R91" s="254">
        <f>IF(NFM_ued!R$5=0,"",NFM_ued!R$5/R$11)</f>
        <v>0.11944582358305274</v>
      </c>
      <c r="S91" s="254">
        <f>IF(NFM_ued!S$5=0,"",NFM_ued!S$5/S$11)</f>
        <v>0.13982626614197671</v>
      </c>
      <c r="T91" s="254">
        <f>IF(NFM_ued!T$5=0,"",NFM_ued!T$5/T$11)</f>
        <v>0.1581454007543617</v>
      </c>
      <c r="U91" s="254">
        <f>IF(NFM_ued!U$5=0,"",NFM_ued!U$5/U$11)</f>
        <v>0.15256133958119472</v>
      </c>
      <c r="V91" s="254">
        <f>IF(NFM_ued!V$5=0,"",NFM_ued!V$5/V$11)</f>
        <v>0.15310358599922322</v>
      </c>
      <c r="W91" s="254">
        <f>IF(NFM_ued!W$5=0,"",NFM_ued!W$5/W$11)</f>
        <v>0.15698818876659218</v>
      </c>
      <c r="DA91" s="83"/>
    </row>
    <row r="92" spans="1:105" ht="12" customHeight="1" x14ac:dyDescent="0.25">
      <c r="A92" s="107" t="s">
        <v>56</v>
      </c>
      <c r="B92" s="293">
        <f>IF(SUM(NFM_ued!B$34,NFM_ued!B$72)=0,"",SUM(NFM_ued!B$34,NFM_ued!B$72)/B$12)</f>
        <v>0.74722330371506018</v>
      </c>
      <c r="C92" s="293">
        <f>IF(SUM(NFM_ued!C$34,NFM_ued!C$72)=0,"",SUM(NFM_ued!C$34,NFM_ued!C$72)/C$12)</f>
        <v>0.86092416921346016</v>
      </c>
      <c r="D92" s="293">
        <f>IF(SUM(NFM_ued!D$34,NFM_ued!D$72)=0,"",SUM(NFM_ued!D$34,NFM_ued!D$72)/D$12)</f>
        <v>0.74314102200282894</v>
      </c>
      <c r="E92" s="293">
        <f>IF(SUM(NFM_ued!E$34,NFM_ued!E$72)=0,"",SUM(NFM_ued!E$34,NFM_ued!E$72)/E$12)</f>
        <v>0.71737801018566127</v>
      </c>
      <c r="F92" s="293">
        <f>IF(SUM(NFM_ued!F$34,NFM_ued!F$72)=0,"",SUM(NFM_ued!F$34,NFM_ued!F$72)/F$12)</f>
        <v>0.69107315665337243</v>
      </c>
      <c r="G92" s="293">
        <f>IF(SUM(NFM_ued!G$34,NFM_ued!G$72)=0,"",SUM(NFM_ued!G$34,NFM_ued!G$72)/G$12)</f>
        <v>0.66168131676392139</v>
      </c>
      <c r="H92" s="293">
        <f>IF(SUM(NFM_ued!H$34,NFM_ued!H$72)=0,"",SUM(NFM_ued!H$34,NFM_ued!H$72)/H$12)</f>
        <v>0.67782787167169611</v>
      </c>
      <c r="I92" s="293">
        <f>IF(SUM(NFM_ued!I$34,NFM_ued!I$72)=0,"",SUM(NFM_ued!I$34,NFM_ued!I$72)/I$12)</f>
        <v>0.82302369231894257</v>
      </c>
      <c r="J92" s="293">
        <f>IF(SUM(NFM_ued!J$34,NFM_ued!J$72)=0,"",SUM(NFM_ued!J$34,NFM_ued!J$72)/J$12)</f>
        <v>0.81580753796715977</v>
      </c>
      <c r="K92" s="293">
        <f>IF(SUM(NFM_ued!K$34,NFM_ued!K$72)=0,"",SUM(NFM_ued!K$34,NFM_ued!K$72)/K$12)</f>
        <v>0.797569394257159</v>
      </c>
      <c r="L92" s="293">
        <f>IF(SUM(NFM_ued!L$34,NFM_ued!L$72)=0,"",SUM(NFM_ued!L$34,NFM_ued!L$72)/L$12)</f>
        <v>0.60464643116230243</v>
      </c>
      <c r="M92" s="293">
        <f>IF(SUM(NFM_ued!M$34,NFM_ued!M$72)=0,"",SUM(NFM_ued!M$34,NFM_ued!M$72)/M$12)</f>
        <v>0.5776528799019327</v>
      </c>
      <c r="N92" s="293">
        <f>IF(SUM(NFM_ued!N$34,NFM_ued!N$72)=0,"",SUM(NFM_ued!N$34,NFM_ued!N$72)/N$12)</f>
        <v>0.58936421020227758</v>
      </c>
      <c r="O92" s="293">
        <f>IF(SUM(NFM_ued!O$34,NFM_ued!O$72)=0,"",SUM(NFM_ued!O$34,NFM_ued!O$72)/O$12)</f>
        <v>0.56499395853244827</v>
      </c>
      <c r="P92" s="293">
        <f>IF(SUM(NFM_ued!P$34,NFM_ued!P$72)=0,"",SUM(NFM_ued!P$34,NFM_ued!P$72)/P$12)</f>
        <v>0.59942797605847697</v>
      </c>
      <c r="Q92" s="293">
        <f>IF(SUM(NFM_ued!Q$34,NFM_ued!Q$72)=0,"",SUM(NFM_ued!Q$34,NFM_ued!Q$72)/Q$12)</f>
        <v>0.60747127824182234</v>
      </c>
      <c r="R92" s="293">
        <f>IF(SUM(NFM_ued!R$34,NFM_ued!R$72)=0,"",SUM(NFM_ued!R$34,NFM_ued!R$72)/R$12)</f>
        <v>0.55688163048593242</v>
      </c>
      <c r="S92" s="293">
        <f>IF(SUM(NFM_ued!S$34,NFM_ued!S$72)=0,"",SUM(NFM_ued!S$34,NFM_ued!S$72)/S$12)</f>
        <v>0.64832613593167521</v>
      </c>
      <c r="T92" s="293">
        <f>IF(SUM(NFM_ued!T$34,NFM_ued!T$72)=0,"",SUM(NFM_ued!T$34,NFM_ued!T$72)/T$12)</f>
        <v>0.73225595748225292</v>
      </c>
      <c r="U92" s="293">
        <f>IF(SUM(NFM_ued!U$34,NFM_ued!U$72)=0,"",SUM(NFM_ued!U$34,NFM_ued!U$72)/U$12)</f>
        <v>0.7080318544619848</v>
      </c>
      <c r="V92" s="293">
        <f>IF(SUM(NFM_ued!V$34,NFM_ued!V$72)=0,"",SUM(NFM_ued!V$34,NFM_ued!V$72)/V$12)</f>
        <v>0.7021468321183153</v>
      </c>
      <c r="W92" s="293">
        <f>IF(SUM(NFM_ued!W$34,NFM_ued!W$72)=0,"",SUM(NFM_ued!W$34,NFM_ued!W$72)/W$12)</f>
        <v>0.71239514885629562</v>
      </c>
      <c r="DA92" s="94"/>
    </row>
    <row r="93" spans="1:105" ht="12" customHeight="1" x14ac:dyDescent="0.25">
      <c r="A93" s="99" t="s">
        <v>44</v>
      </c>
      <c r="B93" s="293">
        <f>IF(NFM_ued!B$34=0,"",NFM_ued!B$34/B$13)</f>
        <v>0.75496563079586632</v>
      </c>
      <c r="C93" s="293">
        <f>IF(NFM_ued!C$34=0,"",NFM_ued!C$34/C$13)</f>
        <v>0.86351783835290352</v>
      </c>
      <c r="D93" s="293">
        <f>IF(NFM_ued!D$34=0,"",NFM_ued!D$34/D$13)</f>
        <v>0.75416235690868794</v>
      </c>
      <c r="E93" s="293">
        <f>IF(NFM_ued!E$34=0,"",NFM_ued!E$34/E$13)</f>
        <v>0.74249255978162199</v>
      </c>
      <c r="F93" s="293">
        <f>IF(NFM_ued!F$34=0,"",NFM_ued!F$34/F$13)</f>
        <v>0.70873355168352303</v>
      </c>
      <c r="G93" s="293">
        <f>IF(NFM_ued!G$34=0,"",NFM_ued!G$34/G$13)</f>
        <v>0.67889635898259582</v>
      </c>
      <c r="H93" s="293">
        <f>IF(NFM_ued!H$34=0,"",NFM_ued!H$34/H$13)</f>
        <v>0.70234691339917754</v>
      </c>
      <c r="I93" s="293">
        <f>IF(NFM_ued!I$34=0,"",NFM_ued!I$34/I$13)</f>
        <v>0.85297163757844185</v>
      </c>
      <c r="J93" s="293">
        <f>IF(NFM_ued!J$34=0,"",NFM_ued!J$34/J$13)</f>
        <v>0.8487818203671148</v>
      </c>
      <c r="K93" s="293">
        <f>IF(NFM_ued!K$34=0,"",NFM_ued!K$34/K$13)</f>
        <v>0.83439837208288314</v>
      </c>
      <c r="L93" s="293">
        <f>IF(NFM_ued!L$34=0,"",NFM_ued!L$34/L$13)</f>
        <v>0.645347551955056</v>
      </c>
      <c r="M93" s="293">
        <f>IF(NFM_ued!M$34=0,"",NFM_ued!M$34/M$13)</f>
        <v>0.62487768136487576</v>
      </c>
      <c r="N93" s="293">
        <f>IF(NFM_ued!N$34=0,"",NFM_ued!N$34/N$13)</f>
        <v>0.62504330319869716</v>
      </c>
      <c r="O93" s="293">
        <f>IF(NFM_ued!O$34=0,"",NFM_ued!O$34/O$13)</f>
        <v>0.59427504772599005</v>
      </c>
      <c r="P93" s="293">
        <f>IF(NFM_ued!P$34=0,"",NFM_ued!P$34/P$13)</f>
        <v>0.61613019548441528</v>
      </c>
      <c r="Q93" s="293">
        <f>IF(NFM_ued!Q$34=0,"",NFM_ued!Q$34/Q$13)</f>
        <v>0.62610216776484617</v>
      </c>
      <c r="R93" s="293">
        <f>IF(NFM_ued!R$34=0,"",NFM_ued!R$34/R$13)</f>
        <v>0.57202027414407619</v>
      </c>
      <c r="S93" s="293">
        <f>IF(NFM_ued!S$34=0,"",NFM_ued!S$34/S$13)</f>
        <v>0.66532595591282084</v>
      </c>
      <c r="T93" s="293">
        <f>IF(NFM_ued!T$34=0,"",NFM_ued!T$34/T$13)</f>
        <v>0.75144781962407448</v>
      </c>
      <c r="U93" s="293">
        <f>IF(NFM_ued!U$34=0,"",NFM_ued!U$34/U$13)</f>
        <v>0.72679736259842498</v>
      </c>
      <c r="V93" s="293">
        <f>IF(NFM_ued!V$34=0,"",NFM_ued!V$34/V$13)</f>
        <v>0.71847469670544428</v>
      </c>
      <c r="W93" s="293">
        <f>IF(NFM_ued!W$34=0,"",NFM_ued!W$34/W$13)</f>
        <v>0.72773171549140647</v>
      </c>
      <c r="DA93" s="94"/>
    </row>
    <row r="94" spans="1:105" ht="12" customHeight="1" x14ac:dyDescent="0.25">
      <c r="A94" s="99" t="s">
        <v>81</v>
      </c>
      <c r="B94" s="293">
        <f>IF(NFM_ued!B$72=0,"",NFM_ued!B$72/B$14)</f>
        <v>0.14584434570185958</v>
      </c>
      <c r="C94" s="293">
        <f>IF(NFM_ued!C$72=0,"",NFM_ued!C$72/C$14)</f>
        <v>0.16941470690535249</v>
      </c>
      <c r="D94" s="293">
        <f>IF(NFM_ued!D$72=0,"",NFM_ued!D$72/D$14)</f>
        <v>0.11993584158846102</v>
      </c>
      <c r="E94" s="293">
        <f>IF(NFM_ued!E$72=0,"",NFM_ued!E$72/E$14)</f>
        <v>9.0965389726044871E-2</v>
      </c>
      <c r="F94" s="293">
        <f>IF(NFM_ued!F$72=0,"",NFM_ued!F$72/F$14)</f>
        <v>8.7517077070080676E-2</v>
      </c>
      <c r="G94" s="293">
        <f>IF(NFM_ued!G$72=0,"",NFM_ued!G$72/G$14)</f>
        <v>8.2922688227815552E-2</v>
      </c>
      <c r="H94" s="293">
        <f>IF(NFM_ued!H$72=0,"",NFM_ued!H$72/H$14)</f>
        <v>8.1859525616040721E-2</v>
      </c>
      <c r="I94" s="293">
        <f>IF(NFM_ued!I$72=0,"",NFM_ued!I$72/I$14)</f>
        <v>9.8298296093582496E-2</v>
      </c>
      <c r="J94" s="293">
        <f>IF(NFM_ued!J$72=0,"",NFM_ued!J$72/J$14)</f>
        <v>9.7229283464492555E-2</v>
      </c>
      <c r="K94" s="293">
        <f>IF(NFM_ued!K$72=0,"",NFM_ued!K$72/K$14)</f>
        <v>9.549954003005956E-2</v>
      </c>
      <c r="L94" s="293">
        <f>IF(NFM_ued!L$72=0,"",NFM_ued!L$72/L$14)</f>
        <v>6.8109394128410619E-2</v>
      </c>
      <c r="M94" s="293">
        <f>IF(NFM_ued!M$72=0,"",NFM_ued!M$72/M$14)</f>
        <v>6.5410561154948352E-2</v>
      </c>
      <c r="N94" s="293">
        <f>IF(NFM_ued!N$72=0,"",NFM_ued!N$72/N$14)</f>
        <v>6.5383428361610749E-2</v>
      </c>
      <c r="O94" s="293">
        <f>IF(NFM_ued!O$72=0,"",NFM_ued!O$72/O$14)</f>
        <v>6.1224617235536662E-2</v>
      </c>
      <c r="P94" s="293">
        <f>IF(NFM_ued!P$72=0,"",NFM_ued!P$72/P$14)</f>
        <v>6.3734840811919852E-2</v>
      </c>
      <c r="Q94" s="293">
        <f>IF(NFM_ued!Q$72=0,"",NFM_ued!Q$72/Q$14)</f>
        <v>6.4571164183816573E-2</v>
      </c>
      <c r="R94" s="293">
        <f>IF(NFM_ued!R$72=0,"",NFM_ued!R$72/R$14)</f>
        <v>5.8947929440962589E-2</v>
      </c>
      <c r="S94" s="293">
        <f>IF(NFM_ued!S$72=0,"",NFM_ued!S$72/S$14)</f>
        <v>7.074189078913716E-2</v>
      </c>
      <c r="T94" s="293">
        <f>IF(NFM_ued!T$72=0,"",NFM_ued!T$72/T$14)</f>
        <v>7.7882826622554691E-2</v>
      </c>
      <c r="U94" s="293">
        <f>IF(NFM_ued!U$72=0,"",NFM_ued!U$72/U$14)</f>
        <v>7.497856793147209E-2</v>
      </c>
      <c r="V94" s="293">
        <f>IF(NFM_ued!V$72=0,"",NFM_ued!V$72/V$14)</f>
        <v>7.5150526987853183E-2</v>
      </c>
      <c r="W94" s="293">
        <f>IF(NFM_ued!W$72=0,"",NFM_ued!W$72/W$14)</f>
        <v>7.6991964554491421E-2</v>
      </c>
      <c r="DA94" s="94"/>
    </row>
    <row r="95" spans="1:105" ht="12" customHeight="1" x14ac:dyDescent="0.25">
      <c r="A95" s="49" t="s">
        <v>45</v>
      </c>
      <c r="B95" s="255">
        <f>IF(NFM_ued!B$115=0,"",NFM_ued!B$115/B$15)</f>
        <v>0.15796964749218884</v>
      </c>
      <c r="C95" s="255">
        <f>IF(NFM_ued!C$115=0,"",NFM_ued!C$115/C$15)</f>
        <v>0.18400723574545744</v>
      </c>
      <c r="D95" s="255">
        <f>IF(NFM_ued!D$115=0,"",NFM_ued!D$115/D$15)</f>
        <v>0.1627742373160834</v>
      </c>
      <c r="E95" s="255">
        <f>IF(NFM_ued!E$115=0,"",NFM_ued!E$115/E$15)</f>
        <v>0.16099050024130673</v>
      </c>
      <c r="F95" s="255">
        <f>IF(NFM_ued!F$115=0,"",NFM_ued!F$115/F$15)</f>
        <v>0.1541830006563846</v>
      </c>
      <c r="G95" s="255">
        <f>IF(NFM_ued!G$115=0,"",NFM_ued!G$115/G$15)</f>
        <v>0.14422516341434571</v>
      </c>
      <c r="H95" s="255">
        <f>IF(NFM_ued!H$115=0,"",NFM_ued!H$115/H$15)</f>
        <v>0.14818802027666148</v>
      </c>
      <c r="I95" s="255">
        <f>IF(NFM_ued!I$115=0,"",NFM_ued!I$115/I$15)</f>
        <v>0.17664969832849592</v>
      </c>
      <c r="J95" s="255">
        <f>IF(NFM_ued!J$115=0,"",NFM_ued!J$115/J$15)</f>
        <v>0.17852491811465115</v>
      </c>
      <c r="K95" s="255">
        <f>IF(NFM_ued!K$115=0,"",NFM_ued!K$115/K$15)</f>
        <v>0.17442667467220854</v>
      </c>
      <c r="L95" s="255">
        <f>IF(NFM_ued!L$115=0,"",NFM_ued!L$115/L$15)</f>
        <v>0.14142000968481508</v>
      </c>
      <c r="M95" s="255">
        <f>IF(NFM_ued!M$115=0,"",NFM_ued!M$115/M$15)</f>
        <v>0.13381217661774561</v>
      </c>
      <c r="N95" s="255">
        <f>IF(NFM_ued!N$115=0,"",NFM_ued!N$115/N$15)</f>
        <v>0.13359961591362171</v>
      </c>
      <c r="O95" s="255">
        <f>IF(NFM_ued!O$115=0,"",NFM_ued!O$115/O$15)</f>
        <v>0.12241181142608776</v>
      </c>
      <c r="P95" s="255">
        <f>IF(NFM_ued!P$115=0,"",NFM_ued!P$115/P$15)</f>
        <v>0.12706419450208128</v>
      </c>
      <c r="Q95" s="255">
        <f>IF(NFM_ued!Q$115=0,"",NFM_ued!Q$115/Q$15)</f>
        <v>0.12735263331636479</v>
      </c>
      <c r="R95" s="255">
        <f>IF(NFM_ued!R$115=0,"",NFM_ued!R$115/R$15)</f>
        <v>0.11644473965425517</v>
      </c>
      <c r="S95" s="255">
        <f>IF(NFM_ued!S$115=0,"",NFM_ued!S$115/S$15)</f>
        <v>0.14418994430452908</v>
      </c>
      <c r="T95" s="255">
        <f>IF(NFM_ued!T$115=0,"",NFM_ued!T$115/T$15)</f>
        <v>0.1512204176076028</v>
      </c>
      <c r="U95" s="255">
        <f>IF(NFM_ued!U$115=0,"",NFM_ued!U$115/U$15)</f>
        <v>0.14472458516903453</v>
      </c>
      <c r="V95" s="255">
        <f>IF(NFM_ued!V$115=0,"",NFM_ued!V$115/V$15)</f>
        <v>0.14519604038955997</v>
      </c>
      <c r="W95" s="255">
        <f>IF(NFM_ued!W$115=0,"",NFM_ued!W$115/W$15)</f>
        <v>0.14807057554763595</v>
      </c>
      <c r="DA95" s="84"/>
    </row>
    <row r="96" spans="1:105" ht="12" customHeight="1" x14ac:dyDescent="0.25">
      <c r="A96" s="110" t="s">
        <v>88</v>
      </c>
      <c r="B96" s="294">
        <f t="shared" ref="B96:W96" si="31">IF(B$63=0,"",B$73/B$63)</f>
        <v>1.9452550217769891</v>
      </c>
      <c r="C96" s="294">
        <f t="shared" si="31"/>
        <v>1.6969871853750953</v>
      </c>
      <c r="D96" s="294">
        <f t="shared" si="31"/>
        <v>1.694798855640266</v>
      </c>
      <c r="E96" s="294">
        <f t="shared" si="31"/>
        <v>1.7386026272281654</v>
      </c>
      <c r="F96" s="294">
        <f t="shared" si="31"/>
        <v>1.7197979065197042</v>
      </c>
      <c r="G96" s="294">
        <f t="shared" si="31"/>
        <v>1.8806589523467714</v>
      </c>
      <c r="H96" s="294">
        <f t="shared" si="31"/>
        <v>1.8841015187525485</v>
      </c>
      <c r="I96" s="294">
        <f t="shared" si="31"/>
        <v>1.8368521939500035</v>
      </c>
      <c r="J96" s="294">
        <f t="shared" si="31"/>
        <v>1.8579517608704714</v>
      </c>
      <c r="K96" s="294">
        <f t="shared" si="31"/>
        <v>1.6696909709744407</v>
      </c>
      <c r="L96" s="294">
        <f t="shared" si="31"/>
        <v>1.5436611202997206</v>
      </c>
      <c r="M96" s="294">
        <f t="shared" si="31"/>
        <v>1.6441178779892907</v>
      </c>
      <c r="N96" s="294">
        <f t="shared" si="31"/>
        <v>1.6638237171836214</v>
      </c>
      <c r="O96" s="294">
        <f t="shared" si="31"/>
        <v>1.9011301488541119</v>
      </c>
      <c r="P96" s="294">
        <f t="shared" si="31"/>
        <v>1.8947241068830338</v>
      </c>
      <c r="Q96" s="294">
        <f t="shared" si="31"/>
        <v>1.9298761448484509</v>
      </c>
      <c r="R96" s="294">
        <f t="shared" si="31"/>
        <v>1.9551481855894546</v>
      </c>
      <c r="S96" s="294">
        <f t="shared" si="31"/>
        <v>1.5641583087508619</v>
      </c>
      <c r="T96" s="294">
        <f t="shared" si="31"/>
        <v>1.690218854426129</v>
      </c>
      <c r="U96" s="294">
        <f t="shared" si="31"/>
        <v>1.7631722242094385</v>
      </c>
      <c r="V96" s="294">
        <f t="shared" si="31"/>
        <v>1.773095618415004</v>
      </c>
      <c r="W96" s="294">
        <f t="shared" si="31"/>
        <v>1.8120642738002533</v>
      </c>
      <c r="DA96" s="119"/>
    </row>
    <row r="97" spans="1:105" ht="12" customHeight="1" x14ac:dyDescent="0.25">
      <c r="A97" s="50" t="s">
        <v>43</v>
      </c>
      <c r="B97" s="257">
        <f t="shared" ref="B97:W97" si="32">IF(B$64=0,"",B$74/B$64)</f>
        <v>2.2467583805345823</v>
      </c>
      <c r="C97" s="257">
        <f t="shared" si="32"/>
        <v>2.0999911922255663</v>
      </c>
      <c r="D97" s="257">
        <f t="shared" si="32"/>
        <v>2.0678332242563617</v>
      </c>
      <c r="E97" s="257">
        <f t="shared" si="32"/>
        <v>2.016574551910769</v>
      </c>
      <c r="F97" s="257">
        <f t="shared" si="32"/>
        <v>2.0383581887012694</v>
      </c>
      <c r="G97" s="257">
        <f t="shared" si="32"/>
        <v>2.2599871466694745</v>
      </c>
      <c r="H97" s="257">
        <f t="shared" si="32"/>
        <v>2.3737528946654041</v>
      </c>
      <c r="I97" s="257">
        <f t="shared" si="32"/>
        <v>2.7485995973755246</v>
      </c>
      <c r="J97" s="257">
        <f t="shared" si="32"/>
        <v>2.768654717456775</v>
      </c>
      <c r="K97" s="257">
        <f t="shared" si="32"/>
        <v>2.693082642483632</v>
      </c>
      <c r="L97" s="257">
        <f t="shared" si="32"/>
        <v>2.1526274665584531</v>
      </c>
      <c r="M97" s="257">
        <f t="shared" si="32"/>
        <v>2.319991727659759</v>
      </c>
      <c r="N97" s="257">
        <f t="shared" si="32"/>
        <v>2.3640118220060735</v>
      </c>
      <c r="O97" s="257">
        <f t="shared" si="32"/>
        <v>2.6576794686972569</v>
      </c>
      <c r="P97" s="257">
        <f t="shared" si="32"/>
        <v>2.7073104530276932</v>
      </c>
      <c r="Q97" s="257">
        <f t="shared" si="32"/>
        <v>2.7841499336252036</v>
      </c>
      <c r="R97" s="257">
        <f t="shared" si="32"/>
        <v>2.7745620157889075</v>
      </c>
      <c r="S97" s="257">
        <f t="shared" si="32"/>
        <v>2.3462212090191517</v>
      </c>
      <c r="T97" s="257">
        <f t="shared" si="32"/>
        <v>2.4273376942367686</v>
      </c>
      <c r="U97" s="257">
        <f t="shared" si="32"/>
        <v>2.5885358557741891</v>
      </c>
      <c r="V97" s="257">
        <f t="shared" si="32"/>
        <v>2.5724350974885906</v>
      </c>
      <c r="W97" s="257">
        <f t="shared" si="32"/>
        <v>2.6304967220130488</v>
      </c>
      <c r="DA97" s="83"/>
    </row>
    <row r="98" spans="1:105" ht="12" customHeight="1" x14ac:dyDescent="0.25">
      <c r="A98" s="107" t="s">
        <v>56</v>
      </c>
      <c r="B98" s="295">
        <f t="shared" ref="B98:W98" si="33">IF(B$65=0,"",B$75/B$65)</f>
        <v>1.3534887190559155</v>
      </c>
      <c r="C98" s="295">
        <f t="shared" si="33"/>
        <v>1.1771374022759158</v>
      </c>
      <c r="D98" s="295">
        <f t="shared" si="33"/>
        <v>1.2633854934277384</v>
      </c>
      <c r="E98" s="295">
        <f t="shared" si="33"/>
        <v>1.3427723609235902</v>
      </c>
      <c r="F98" s="295">
        <f t="shared" si="33"/>
        <v>1.3088926930581934</v>
      </c>
      <c r="G98" s="295">
        <f t="shared" si="33"/>
        <v>1.3284242205663306</v>
      </c>
      <c r="H98" s="295">
        <f t="shared" si="33"/>
        <v>1.3380041117281385</v>
      </c>
      <c r="I98" s="295">
        <f t="shared" si="33"/>
        <v>1.4033723549393977</v>
      </c>
      <c r="J98" s="295">
        <f t="shared" si="33"/>
        <v>1.4436887676157106</v>
      </c>
      <c r="K98" s="295">
        <f t="shared" si="33"/>
        <v>1.5203098344875816</v>
      </c>
      <c r="L98" s="295">
        <f t="shared" si="33"/>
        <v>1.2226533518046969</v>
      </c>
      <c r="M98" s="295">
        <f t="shared" si="33"/>
        <v>1.2939863016964608</v>
      </c>
      <c r="N98" s="295">
        <f t="shared" si="33"/>
        <v>1.3476032014116064</v>
      </c>
      <c r="O98" s="295">
        <f t="shared" si="33"/>
        <v>1.567457411125831</v>
      </c>
      <c r="P98" s="295">
        <f t="shared" si="33"/>
        <v>1.5722777720248085</v>
      </c>
      <c r="Q98" s="295">
        <f t="shared" si="33"/>
        <v>1.5642452585492648</v>
      </c>
      <c r="R98" s="295">
        <f t="shared" si="33"/>
        <v>1.5355295853819284</v>
      </c>
      <c r="S98" s="295">
        <f t="shared" si="33"/>
        <v>1.1447801330049971</v>
      </c>
      <c r="T98" s="295">
        <f t="shared" si="33"/>
        <v>1.193482724516072</v>
      </c>
      <c r="U98" s="295">
        <f t="shared" si="33"/>
        <v>1.2894040488197696</v>
      </c>
      <c r="V98" s="295">
        <f t="shared" si="33"/>
        <v>1.3147355147214981</v>
      </c>
      <c r="W98" s="295">
        <f t="shared" si="33"/>
        <v>1.3571773183495697</v>
      </c>
      <c r="DA98" s="94"/>
    </row>
    <row r="99" spans="1:105" ht="12" customHeight="1" x14ac:dyDescent="0.25">
      <c r="A99" s="99" t="s">
        <v>44</v>
      </c>
      <c r="B99" s="295">
        <f t="shared" ref="B99:W99" si="34">IF(B$66=0,"",B$76/B$66)</f>
        <v>1.3518101688352624</v>
      </c>
      <c r="C99" s="295">
        <f t="shared" si="34"/>
        <v>1.1766841594448945</v>
      </c>
      <c r="D99" s="295">
        <f t="shared" si="34"/>
        <v>1.2624205731073237</v>
      </c>
      <c r="E99" s="295">
        <f t="shared" si="34"/>
        <v>1.3417098037261366</v>
      </c>
      <c r="F99" s="295">
        <f t="shared" si="34"/>
        <v>1.308489834186999</v>
      </c>
      <c r="G99" s="295">
        <f t="shared" si="34"/>
        <v>1.3276179094984806</v>
      </c>
      <c r="H99" s="295">
        <f t="shared" si="34"/>
        <v>1.3361521440233</v>
      </c>
      <c r="I99" s="295">
        <f t="shared" si="34"/>
        <v>1.3991155852210031</v>
      </c>
      <c r="J99" s="295">
        <f t="shared" si="34"/>
        <v>1.4392499754557728</v>
      </c>
      <c r="K99" s="295">
        <f t="shared" si="34"/>
        <v>1.5154957118052033</v>
      </c>
      <c r="L99" s="295">
        <f t="shared" si="34"/>
        <v>1.2203721927990072</v>
      </c>
      <c r="M99" s="295">
        <f t="shared" si="34"/>
        <v>1.29013379601402</v>
      </c>
      <c r="N99" s="295">
        <f t="shared" si="34"/>
        <v>1.3448648869371662</v>
      </c>
      <c r="O99" s="295">
        <f t="shared" si="34"/>
        <v>1.5637800074574173</v>
      </c>
      <c r="P99" s="295">
        <f t="shared" si="34"/>
        <v>1.570020494870157</v>
      </c>
      <c r="Q99" s="295">
        <f t="shared" si="34"/>
        <v>1.5616729323430136</v>
      </c>
      <c r="R99" s="295">
        <f t="shared" si="34"/>
        <v>1.5335296564351892</v>
      </c>
      <c r="S99" s="295">
        <f t="shared" si="34"/>
        <v>1.1435421159049171</v>
      </c>
      <c r="T99" s="295">
        <f t="shared" si="34"/>
        <v>1.1911068252878692</v>
      </c>
      <c r="U99" s="295">
        <f t="shared" si="34"/>
        <v>1.2868116504931848</v>
      </c>
      <c r="V99" s="295">
        <f t="shared" si="34"/>
        <v>1.3124371940763537</v>
      </c>
      <c r="W99" s="295">
        <f t="shared" si="34"/>
        <v>1.3549222224614126</v>
      </c>
      <c r="DA99" s="94"/>
    </row>
    <row r="100" spans="1:105" ht="12" customHeight="1" x14ac:dyDescent="0.25">
      <c r="A100" s="99" t="s">
        <v>81</v>
      </c>
      <c r="B100" s="295">
        <f t="shared" ref="B100:W100" si="35">IF(B$67=0,"",B$77/B$67)</f>
        <v>2.0179514923905475</v>
      </c>
      <c r="C100" s="295">
        <f t="shared" si="35"/>
        <v>1.79298619922314</v>
      </c>
      <c r="D100" s="295">
        <f t="shared" si="35"/>
        <v>1.6137257928854321</v>
      </c>
      <c r="E100" s="295">
        <f t="shared" si="35"/>
        <v>1.5690808511995518</v>
      </c>
      <c r="F100" s="295">
        <f t="shared" si="35"/>
        <v>1.4264591882939852</v>
      </c>
      <c r="G100" s="295">
        <f t="shared" si="35"/>
        <v>1.5598999348381881</v>
      </c>
      <c r="H100" s="295">
        <f t="shared" si="35"/>
        <v>1.7396642829462359</v>
      </c>
      <c r="I100" s="295">
        <f t="shared" si="35"/>
        <v>2.3244259648658772</v>
      </c>
      <c r="J100" s="295">
        <f t="shared" si="35"/>
        <v>2.3188615925496703</v>
      </c>
      <c r="K100" s="295">
        <f t="shared" si="35"/>
        <v>2.3506157075259635</v>
      </c>
      <c r="L100" s="295">
        <f t="shared" si="35"/>
        <v>1.5359933608117968</v>
      </c>
      <c r="M100" s="295">
        <f t="shared" si="35"/>
        <v>1.7361565610910306</v>
      </c>
      <c r="N100" s="295">
        <f t="shared" si="35"/>
        <v>1.7731289079407024</v>
      </c>
      <c r="O100" s="295">
        <f t="shared" si="35"/>
        <v>2.2230515396742976</v>
      </c>
      <c r="P100" s="295">
        <f t="shared" si="35"/>
        <v>2.3090560589138915</v>
      </c>
      <c r="Q100" s="295">
        <f t="shared" si="35"/>
        <v>2.3270658728476667</v>
      </c>
      <c r="R100" s="295">
        <f t="shared" si="35"/>
        <v>2.2049657298890413</v>
      </c>
      <c r="S100" s="295">
        <f t="shared" si="35"/>
        <v>1.5656580575162653</v>
      </c>
      <c r="T100" s="295">
        <f t="shared" si="35"/>
        <v>2.0040607899845231</v>
      </c>
      <c r="U100" s="295">
        <f t="shared" si="35"/>
        <v>2.1644687375167542</v>
      </c>
      <c r="V100" s="295">
        <f t="shared" si="35"/>
        <v>2.1677816062809527</v>
      </c>
      <c r="W100" s="295">
        <f t="shared" si="35"/>
        <v>2.2323003457780333</v>
      </c>
      <c r="DA100" s="94"/>
    </row>
    <row r="101" spans="1:105" ht="12" customHeight="1" x14ac:dyDescent="0.25">
      <c r="A101" s="49" t="s">
        <v>45</v>
      </c>
      <c r="B101" s="258">
        <f t="shared" ref="B101:W101" si="36">IF(B$68=0,"",B$78/B$68)</f>
        <v>3.1135734602581766</v>
      </c>
      <c r="C101" s="258">
        <f t="shared" si="36"/>
        <v>2.5712499030766374</v>
      </c>
      <c r="D101" s="258">
        <f t="shared" si="36"/>
        <v>2.3536467601158626</v>
      </c>
      <c r="E101" s="258">
        <f t="shared" si="36"/>
        <v>2.4997129369977276</v>
      </c>
      <c r="F101" s="258">
        <f t="shared" si="36"/>
        <v>2.2449961864623966</v>
      </c>
      <c r="G101" s="258">
        <f t="shared" si="36"/>
        <v>2.7495695736246502</v>
      </c>
      <c r="H101" s="258">
        <f t="shared" si="36"/>
        <v>2.8695381338086667</v>
      </c>
      <c r="I101" s="258">
        <f t="shared" si="36"/>
        <v>3.5521632011093391</v>
      </c>
      <c r="J101" s="258">
        <f t="shared" si="36"/>
        <v>3.5533703378888868</v>
      </c>
      <c r="K101" s="258">
        <f t="shared" si="36"/>
        <v>2.7270077379058146</v>
      </c>
      <c r="L101" s="258">
        <f t="shared" si="36"/>
        <v>2.5065077519621384</v>
      </c>
      <c r="M101" s="258">
        <f t="shared" si="36"/>
        <v>2.3540516329603798</v>
      </c>
      <c r="N101" s="258">
        <f t="shared" si="36"/>
        <v>2.1992252793942568</v>
      </c>
      <c r="O101" s="258">
        <f t="shared" si="36"/>
        <v>2.7296599822618357</v>
      </c>
      <c r="P101" s="258">
        <f t="shared" si="36"/>
        <v>2.8054638630311088</v>
      </c>
      <c r="Q101" s="258">
        <f t="shared" si="36"/>
        <v>2.9190392845616229</v>
      </c>
      <c r="R101" s="258">
        <f t="shared" si="36"/>
        <v>4.2878280912192546</v>
      </c>
      <c r="S101" s="258">
        <f t="shared" si="36"/>
        <v>2.0145613073752293</v>
      </c>
      <c r="T101" s="258">
        <f t="shared" si="36"/>
        <v>2.3267012372905556</v>
      </c>
      <c r="U101" s="258">
        <f t="shared" si="36"/>
        <v>2.602978875513648</v>
      </c>
      <c r="V101" s="258">
        <f t="shared" si="36"/>
        <v>2.6017241562198254</v>
      </c>
      <c r="W101" s="258">
        <f t="shared" si="36"/>
        <v>2.6668057311008013</v>
      </c>
      <c r="DA101" s="84"/>
    </row>
  </sheetData>
  <pageMargins left="0.39370078740157483" right="0.39370078740157483" top="0.39370078740157483" bottom="0.39370078740157483" header="0.31496062992125978" footer="0.31496062992125978"/>
  <pageSetup paperSize="9" scale="46" orientation="portrait"/>
  <ignoredErrors>
    <ignoredError sqref="B5:W5 B12:W12 B19:W19 C25:W25" formulaRange="1"/>
    <ignoredError sqref="C31:W31 B37:W37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4" tint="0.79998168889431442"/>
    <pageSetUpPr fitToPage="1"/>
  </sheetPr>
  <dimension ref="A1:DA26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Non-ferrous metals / final energy consumption"</f>
        <v>RO: Non-ferrous metals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</row>
    <row r="3" spans="1:105" ht="15" customHeight="1" x14ac:dyDescent="0.25">
      <c r="A3" s="32" t="s">
        <v>153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58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</row>
    <row r="5" spans="1:105" ht="15" customHeight="1" x14ac:dyDescent="0.25">
      <c r="A5" s="34" t="s">
        <v>43</v>
      </c>
      <c r="B5" s="225">
        <v>199.92026682944339</v>
      </c>
      <c r="C5" s="225">
        <v>173.6548667095694</v>
      </c>
      <c r="D5" s="225">
        <v>170.7125048832435</v>
      </c>
      <c r="E5" s="225">
        <v>154.93014787097209</v>
      </c>
      <c r="F5" s="225">
        <v>218.8804136432193</v>
      </c>
      <c r="G5" s="225">
        <v>244.6851905251057</v>
      </c>
      <c r="H5" s="225">
        <v>231.51011527386399</v>
      </c>
      <c r="I5" s="225">
        <v>10.84068540688482</v>
      </c>
      <c r="J5" s="225">
        <v>0.46798421624842701</v>
      </c>
      <c r="K5" s="225">
        <v>20.43125134152297</v>
      </c>
      <c r="L5" s="225">
        <v>154.91826065981729</v>
      </c>
      <c r="M5" s="225">
        <v>162.08624766273309</v>
      </c>
      <c r="N5" s="225">
        <v>138.82028079863619</v>
      </c>
      <c r="O5" s="225">
        <v>127.7886288983031</v>
      </c>
      <c r="P5" s="225">
        <v>124.4423849255864</v>
      </c>
      <c r="Q5" s="225">
        <v>140.80215593256159</v>
      </c>
      <c r="R5" s="225">
        <v>146.49896221194669</v>
      </c>
      <c r="S5" s="225">
        <v>168.6396934247359</v>
      </c>
      <c r="T5" s="225">
        <v>226.86559136212571</v>
      </c>
      <c r="U5" s="225">
        <v>178.34648965805141</v>
      </c>
      <c r="V5" s="225">
        <v>165.2930585188036</v>
      </c>
      <c r="W5" s="225">
        <v>170.69409780805779</v>
      </c>
      <c r="DA5" s="89" t="s">
        <v>476</v>
      </c>
    </row>
    <row r="6" spans="1:105" ht="12" customHeight="1" x14ac:dyDescent="0.25">
      <c r="A6" s="55" t="s">
        <v>92</v>
      </c>
      <c r="B6" s="261">
        <v>0.29988040024366802</v>
      </c>
      <c r="C6" s="261">
        <v>0.26048230006395118</v>
      </c>
      <c r="D6" s="261">
        <v>0.25606875732426032</v>
      </c>
      <c r="E6" s="261">
        <v>0.2323952218060521</v>
      </c>
      <c r="F6" s="261">
        <v>0.32832062046434402</v>
      </c>
      <c r="G6" s="261">
        <v>0.36702778578718759</v>
      </c>
      <c r="H6" s="261">
        <v>0.34726517291024361</v>
      </c>
      <c r="I6" s="261">
        <v>1.626102811028415E-2</v>
      </c>
      <c r="J6" s="261">
        <v>7.0197632437087336E-4</v>
      </c>
      <c r="K6" s="261">
        <v>3.064687701211603E-2</v>
      </c>
      <c r="L6" s="261">
        <v>0.23237739098898921</v>
      </c>
      <c r="M6" s="261">
        <v>0.2431293714935466</v>
      </c>
      <c r="N6" s="261">
        <v>0.20823042119736351</v>
      </c>
      <c r="O6" s="261">
        <v>0.19168294334691791</v>
      </c>
      <c r="P6" s="261">
        <v>0.18666357738775061</v>
      </c>
      <c r="Q6" s="261">
        <v>0.2112032338983115</v>
      </c>
      <c r="R6" s="261">
        <v>0.21974844331723911</v>
      </c>
      <c r="S6" s="261">
        <v>0.25295954013636579</v>
      </c>
      <c r="T6" s="261">
        <v>0.34029838704271492</v>
      </c>
      <c r="U6" s="261">
        <v>0.26751973448659411</v>
      </c>
      <c r="V6" s="261">
        <v>0.2479395877777405</v>
      </c>
      <c r="W6" s="261">
        <v>0.25604114671159711</v>
      </c>
      <c r="DA6" s="67" t="s">
        <v>477</v>
      </c>
    </row>
    <row r="7" spans="1:105" ht="12" customHeight="1" x14ac:dyDescent="0.25">
      <c r="A7" s="202" t="s">
        <v>93</v>
      </c>
      <c r="B7" s="226">
        <v>0.14994020012183401</v>
      </c>
      <c r="C7" s="226">
        <v>0.13024115003197559</v>
      </c>
      <c r="D7" s="226">
        <v>0.1280343786621301</v>
      </c>
      <c r="E7" s="226">
        <v>0.11619761090302611</v>
      </c>
      <c r="F7" s="226">
        <v>0.16416031023217201</v>
      </c>
      <c r="G7" s="226">
        <v>0.18351389289359379</v>
      </c>
      <c r="H7" s="226">
        <v>0.17363258645512181</v>
      </c>
      <c r="I7" s="226">
        <v>8.1305140551420785E-3</v>
      </c>
      <c r="J7" s="226">
        <v>3.5098816218543668E-4</v>
      </c>
      <c r="K7" s="226">
        <v>1.532343850605802E-2</v>
      </c>
      <c r="L7" s="226">
        <v>0.11618869549449461</v>
      </c>
      <c r="M7" s="226">
        <v>0.1215646857467733</v>
      </c>
      <c r="N7" s="226">
        <v>0.1041152105986818</v>
      </c>
      <c r="O7" s="226">
        <v>9.5841471673458967E-2</v>
      </c>
      <c r="P7" s="226">
        <v>9.3331788693875289E-2</v>
      </c>
      <c r="Q7" s="226">
        <v>0.1056016169491558</v>
      </c>
      <c r="R7" s="226">
        <v>0.1098742216586195</v>
      </c>
      <c r="S7" s="226">
        <v>0.1264797700681829</v>
      </c>
      <c r="T7" s="226">
        <v>0.17014919352135749</v>
      </c>
      <c r="U7" s="226">
        <v>0.13375986724329711</v>
      </c>
      <c r="V7" s="226">
        <v>0.12396979388887031</v>
      </c>
      <c r="W7" s="226">
        <v>0.12802057335579861</v>
      </c>
      <c r="DA7" s="174" t="s">
        <v>478</v>
      </c>
    </row>
    <row r="8" spans="1:105" ht="12" customHeight="1" x14ac:dyDescent="0.25">
      <c r="A8" s="202" t="s">
        <v>94</v>
      </c>
      <c r="B8" s="226">
        <v>3.7984850697531241</v>
      </c>
      <c r="C8" s="226">
        <v>3.299442467476712</v>
      </c>
      <c r="D8" s="226">
        <v>3.2435375927739609</v>
      </c>
      <c r="E8" s="226">
        <v>2.9436728095433251</v>
      </c>
      <c r="F8" s="226">
        <v>4.1587278592150208</v>
      </c>
      <c r="G8" s="226">
        <v>4.6490186199710397</v>
      </c>
      <c r="H8" s="226">
        <v>4.3986921901964164</v>
      </c>
      <c r="I8" s="226">
        <v>0.2059730227302658</v>
      </c>
      <c r="J8" s="226">
        <v>8.8917001086977216E-3</v>
      </c>
      <c r="K8" s="226">
        <v>0.38819377548680278</v>
      </c>
      <c r="L8" s="226">
        <v>2.9434469525271929</v>
      </c>
      <c r="M8" s="226">
        <v>3.0796387055849208</v>
      </c>
      <c r="N8" s="226">
        <v>2.6375853351666012</v>
      </c>
      <c r="O8" s="226">
        <v>2.427983949060958</v>
      </c>
      <c r="P8" s="226">
        <v>2.364405313578172</v>
      </c>
      <c r="Q8" s="226">
        <v>2.675240962711944</v>
      </c>
      <c r="R8" s="226">
        <v>2.7834802820183588</v>
      </c>
      <c r="S8" s="226">
        <v>3.2041541750606322</v>
      </c>
      <c r="T8" s="226">
        <v>4.3104462358743856</v>
      </c>
      <c r="U8" s="226">
        <v>3.3885833034968562</v>
      </c>
      <c r="V8" s="226">
        <v>3.140568111851378</v>
      </c>
      <c r="W8" s="226">
        <v>3.2431878583468929</v>
      </c>
      <c r="DA8" s="174" t="s">
        <v>479</v>
      </c>
    </row>
    <row r="9" spans="1:105" ht="12" customHeight="1" x14ac:dyDescent="0.25">
      <c r="A9" s="202" t="s">
        <v>95</v>
      </c>
      <c r="B9" s="226">
        <v>9.9960133414556326E-2</v>
      </c>
      <c r="C9" s="226">
        <v>8.6827433354650679E-2</v>
      </c>
      <c r="D9" s="226">
        <v>8.535625244142038E-2</v>
      </c>
      <c r="E9" s="226">
        <v>7.7465073935350987E-2</v>
      </c>
      <c r="F9" s="226">
        <v>0.10944020682144839</v>
      </c>
      <c r="G9" s="226">
        <v>0.1223425952623963</v>
      </c>
      <c r="H9" s="226">
        <v>0.1157550576367482</v>
      </c>
      <c r="I9" s="226">
        <v>5.4203427034280691E-3</v>
      </c>
      <c r="J9" s="226">
        <v>2.3399210812362529E-4</v>
      </c>
      <c r="K9" s="226">
        <v>1.0215625670705379E-2</v>
      </c>
      <c r="L9" s="226">
        <v>7.7459130329663298E-2</v>
      </c>
      <c r="M9" s="226">
        <v>8.1043123831182479E-2</v>
      </c>
      <c r="N9" s="226">
        <v>6.9410140399121412E-2</v>
      </c>
      <c r="O9" s="226">
        <v>6.3894314448972866E-2</v>
      </c>
      <c r="P9" s="226">
        <v>6.2221192462583751E-2</v>
      </c>
      <c r="Q9" s="226">
        <v>7.0401077966104092E-2</v>
      </c>
      <c r="R9" s="226">
        <v>7.3249481105746611E-2</v>
      </c>
      <c r="S9" s="226">
        <v>8.4319846712122226E-2</v>
      </c>
      <c r="T9" s="226">
        <v>0.1134327956809054</v>
      </c>
      <c r="U9" s="226">
        <v>8.9173244828865003E-2</v>
      </c>
      <c r="V9" s="226">
        <v>8.2646529259247148E-2</v>
      </c>
      <c r="W9" s="226">
        <v>8.5347048903865991E-2</v>
      </c>
      <c r="DA9" s="174" t="s">
        <v>480</v>
      </c>
    </row>
    <row r="10" spans="1:105" ht="12" customHeight="1" x14ac:dyDescent="0.25">
      <c r="A10" s="56" t="s">
        <v>96</v>
      </c>
      <c r="B10" s="262">
        <v>0.42243210434894679</v>
      </c>
      <c r="C10" s="262">
        <v>0.36454777500166108</v>
      </c>
      <c r="D10" s="262">
        <v>0.37372633870211691</v>
      </c>
      <c r="E10" s="262">
        <v>0.33846767245491288</v>
      </c>
      <c r="F10" s="262">
        <v>0.49484829246241879</v>
      </c>
      <c r="G10" s="262">
        <v>0.52530037160867693</v>
      </c>
      <c r="H10" s="262">
        <v>0.46850758723372021</v>
      </c>
      <c r="I10" s="262">
        <v>1.738134784675022E-2</v>
      </c>
      <c r="J10" s="262">
        <v>7.4650007580360361E-4</v>
      </c>
      <c r="K10" s="262">
        <v>3.2407418672570007E-2</v>
      </c>
      <c r="L10" s="262">
        <v>0.31016155694049591</v>
      </c>
      <c r="M10" s="262">
        <v>0.30748850016717172</v>
      </c>
      <c r="N10" s="262">
        <v>0.25735258800496291</v>
      </c>
      <c r="O10" s="262">
        <v>0.21885943013712991</v>
      </c>
      <c r="P10" s="262">
        <v>0.2108664275726998</v>
      </c>
      <c r="Q10" s="262">
        <v>0.2288462656741802</v>
      </c>
      <c r="R10" s="262">
        <v>0.24130363056135309</v>
      </c>
      <c r="S10" s="262">
        <v>0.32569342824635489</v>
      </c>
      <c r="T10" s="262">
        <v>0.44316648704039541</v>
      </c>
      <c r="U10" s="262">
        <v>0.32813528768034672</v>
      </c>
      <c r="V10" s="262">
        <v>0.30431705475906817</v>
      </c>
      <c r="W10" s="262">
        <v>0.30868147713761129</v>
      </c>
      <c r="DA10" s="68" t="s">
        <v>481</v>
      </c>
    </row>
    <row r="11" spans="1:105" ht="12" customHeight="1" x14ac:dyDescent="0.25">
      <c r="A11" s="37" t="s">
        <v>160</v>
      </c>
      <c r="B11" s="228">
        <v>5.5528514887304339E-3</v>
      </c>
      <c r="C11" s="228">
        <v>8.072082503240997E-3</v>
      </c>
      <c r="D11" s="228">
        <v>8.4562502495126124E-4</v>
      </c>
      <c r="E11" s="228">
        <v>1.0187532380156439E-3</v>
      </c>
      <c r="F11" s="228">
        <v>5.6149731668075822E-4</v>
      </c>
      <c r="G11" s="228">
        <v>1.699620929237022E-3</v>
      </c>
      <c r="H11" s="228">
        <v>1.786274143081101E-3</v>
      </c>
      <c r="I11" s="228">
        <v>4.1432192229934769E-5</v>
      </c>
      <c r="J11" s="228">
        <v>9.520853256033191E-7</v>
      </c>
      <c r="K11" s="228">
        <v>6.5160116851249101E-5</v>
      </c>
      <c r="L11" s="228">
        <v>3.2788998785863202E-4</v>
      </c>
      <c r="M11" s="228">
        <v>7.0006540492542971E-4</v>
      </c>
      <c r="N11" s="228">
        <v>3.3346350493257323E-4</v>
      </c>
      <c r="O11" s="228">
        <v>6.7603894727168634E-4</v>
      </c>
      <c r="P11" s="228">
        <v>1.2384081986888821E-3</v>
      </c>
      <c r="Q11" s="228">
        <v>3.3165066867911198E-4</v>
      </c>
      <c r="R11" s="228">
        <v>3.7422613529049871E-4</v>
      </c>
      <c r="S11" s="228">
        <v>2.1183645697691179E-4</v>
      </c>
      <c r="T11" s="228">
        <v>1.7719490495523511E-4</v>
      </c>
      <c r="U11" s="228">
        <v>1.1275405457687529E-3</v>
      </c>
      <c r="V11" s="228">
        <v>4.6697999284202188E-4</v>
      </c>
      <c r="W11" s="228">
        <v>1.0236517791041371E-3</v>
      </c>
      <c r="DA11" s="69" t="s">
        <v>482</v>
      </c>
    </row>
    <row r="12" spans="1:105" ht="12" customHeight="1" x14ac:dyDescent="0.25">
      <c r="A12" s="37" t="s">
        <v>162</v>
      </c>
      <c r="B12" s="228">
        <v>0.31398914011195378</v>
      </c>
      <c r="C12" s="228">
        <v>0.22783151026573101</v>
      </c>
      <c r="D12" s="228">
        <v>0.20213725445035399</v>
      </c>
      <c r="E12" s="228">
        <v>0.17980041528833299</v>
      </c>
      <c r="F12" s="228">
        <v>0.2156564314190754</v>
      </c>
      <c r="G12" s="228">
        <v>0.23156189691138049</v>
      </c>
      <c r="H12" s="228">
        <v>0.23702842739467561</v>
      </c>
      <c r="I12" s="228">
        <v>1.532907863094592E-2</v>
      </c>
      <c r="J12" s="228">
        <v>6.5449489140415051E-4</v>
      </c>
      <c r="K12" s="228">
        <v>2.919292164151243E-2</v>
      </c>
      <c r="L12" s="228">
        <v>0.16337782990142249</v>
      </c>
      <c r="M12" s="228">
        <v>0.18853500717954069</v>
      </c>
      <c r="N12" s="228">
        <v>0.16105201014185819</v>
      </c>
      <c r="O12" s="228">
        <v>0.1858288402475626</v>
      </c>
      <c r="P12" s="228">
        <v>0.1882401474235286</v>
      </c>
      <c r="Q12" s="228">
        <v>0.20273117766722079</v>
      </c>
      <c r="R12" s="228">
        <v>0.1937763119221515</v>
      </c>
      <c r="S12" s="228">
        <v>0.16168946820340119</v>
      </c>
      <c r="T12" s="228">
        <v>0.34301466307626932</v>
      </c>
      <c r="U12" s="228">
        <v>0.27361358083177478</v>
      </c>
      <c r="V12" s="228">
        <v>0.2564365276273568</v>
      </c>
      <c r="W12" s="228">
        <v>0.26787952565854117</v>
      </c>
      <c r="DA12" s="69" t="s">
        <v>483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1.1092392359088411E-4</v>
      </c>
      <c r="V13" s="228">
        <v>1.086079814031034E-4</v>
      </c>
      <c r="W13" s="228">
        <v>8.4001064557992901E-5</v>
      </c>
      <c r="DA13" s="69" t="s">
        <v>484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485</v>
      </c>
    </row>
    <row r="15" spans="1:105" ht="12" customHeight="1" x14ac:dyDescent="0.25">
      <c r="A15" s="37" t="s">
        <v>38</v>
      </c>
      <c r="B15" s="228">
        <v>0.1028901127482625</v>
      </c>
      <c r="C15" s="228">
        <v>0.12864418223268911</v>
      </c>
      <c r="D15" s="228">
        <v>0.17074345922681161</v>
      </c>
      <c r="E15" s="228">
        <v>0.15764850392856419</v>
      </c>
      <c r="F15" s="228">
        <v>0.27863036372666272</v>
      </c>
      <c r="G15" s="228">
        <v>0.29203885376805938</v>
      </c>
      <c r="H15" s="228">
        <v>0.22969288569596349</v>
      </c>
      <c r="I15" s="228">
        <v>2.0108370235743639E-3</v>
      </c>
      <c r="J15" s="228">
        <v>9.1053099073849856E-5</v>
      </c>
      <c r="K15" s="228">
        <v>3.1493369142063308E-3</v>
      </c>
      <c r="L15" s="228">
        <v>0.1464558370512147</v>
      </c>
      <c r="M15" s="228">
        <v>0.1182534275827055</v>
      </c>
      <c r="N15" s="228">
        <v>9.5967114358172137E-2</v>
      </c>
      <c r="O15" s="228">
        <v>3.2354550942295578E-2</v>
      </c>
      <c r="P15" s="228">
        <v>2.1387871950482289E-2</v>
      </c>
      <c r="Q15" s="228">
        <v>2.5783437338280309E-2</v>
      </c>
      <c r="R15" s="228">
        <v>4.7153092503911032E-2</v>
      </c>
      <c r="S15" s="228">
        <v>0.16379212358597681</v>
      </c>
      <c r="T15" s="228">
        <v>9.9974629059170914E-2</v>
      </c>
      <c r="U15" s="228">
        <v>5.3283242379212239E-2</v>
      </c>
      <c r="V15" s="228">
        <v>4.7304939157466322E-2</v>
      </c>
      <c r="W15" s="228">
        <v>3.9694298635408E-2</v>
      </c>
      <c r="DA15" s="69" t="s">
        <v>486</v>
      </c>
    </row>
    <row r="16" spans="1:105" ht="12" customHeight="1" x14ac:dyDescent="0.25">
      <c r="A16" s="57" t="s">
        <v>487</v>
      </c>
      <c r="B16" s="296">
        <v>121.08838031107111</v>
      </c>
      <c r="C16" s="296">
        <v>106.0564103086008</v>
      </c>
      <c r="D16" s="296">
        <v>101.8928076893703</v>
      </c>
      <c r="E16" s="296">
        <v>92.729502590015102</v>
      </c>
      <c r="F16" s="296">
        <v>128.4856723346785</v>
      </c>
      <c r="G16" s="296">
        <v>147.69119523908171</v>
      </c>
      <c r="H16" s="296">
        <v>143.518634630961</v>
      </c>
      <c r="I16" s="296">
        <v>7.6004736522465279</v>
      </c>
      <c r="J16" s="296">
        <v>0.32926059518049572</v>
      </c>
      <c r="K16" s="296">
        <v>14.30155637323538</v>
      </c>
      <c r="L16" s="296">
        <v>98.418113786569791</v>
      </c>
      <c r="M16" s="296">
        <v>105.88809169744</v>
      </c>
      <c r="N16" s="296">
        <v>91.716441366024156</v>
      </c>
      <c r="O16" s="296">
        <v>87.486624224280391</v>
      </c>
      <c r="P16" s="296">
        <v>85.614344010260425</v>
      </c>
      <c r="Q16" s="296">
        <v>98.538343731048855</v>
      </c>
      <c r="R16" s="296">
        <v>101.9772978686869</v>
      </c>
      <c r="S16" s="296">
        <v>109.1804958341578</v>
      </c>
      <c r="T16" s="296">
        <v>146.0162033560855</v>
      </c>
      <c r="U16" s="296">
        <v>118.2668109672084</v>
      </c>
      <c r="V16" s="296">
        <v>109.5767126965055</v>
      </c>
      <c r="W16" s="296">
        <v>114.0683589262551</v>
      </c>
      <c r="DA16" s="70" t="s">
        <v>488</v>
      </c>
    </row>
    <row r="17" spans="1:105" ht="12" customHeight="1" x14ac:dyDescent="0.25">
      <c r="A17" s="46" t="s">
        <v>30</v>
      </c>
      <c r="B17" s="231">
        <v>8.5721989157388934E-2</v>
      </c>
      <c r="C17" s="231">
        <v>0</v>
      </c>
      <c r="D17" s="231">
        <v>0.21709801855391381</v>
      </c>
      <c r="E17" s="231">
        <v>0</v>
      </c>
      <c r="F17" s="231">
        <v>12.645547246055891</v>
      </c>
      <c r="G17" s="231">
        <v>38.632176179100803</v>
      </c>
      <c r="H17" s="231">
        <v>37.956094740923263</v>
      </c>
      <c r="I17" s="231">
        <v>2.851533973559226</v>
      </c>
      <c r="J17" s="231">
        <v>8.6700062184484616E-2</v>
      </c>
      <c r="K17" s="231">
        <v>4.6636041192395012</v>
      </c>
      <c r="L17" s="231">
        <v>25.456236958367612</v>
      </c>
      <c r="M17" s="231">
        <v>34.925107769604971</v>
      </c>
      <c r="N17" s="231">
        <v>31.059667334108081</v>
      </c>
      <c r="O17" s="231">
        <v>38.397513296367748</v>
      </c>
      <c r="P17" s="231">
        <v>38.490702600629838</v>
      </c>
      <c r="Q17" s="231">
        <v>51.806301334729859</v>
      </c>
      <c r="R17" s="231">
        <v>55.212144425324958</v>
      </c>
      <c r="S17" s="231">
        <v>45.949903763806397</v>
      </c>
      <c r="T17" s="231">
        <v>43.175046899693328</v>
      </c>
      <c r="U17" s="231">
        <v>44.467721008400552</v>
      </c>
      <c r="V17" s="231">
        <v>40.523497083959171</v>
      </c>
      <c r="W17" s="231">
        <v>45.746304501140493</v>
      </c>
      <c r="DA17" s="73" t="s">
        <v>489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490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</v>
      </c>
      <c r="E19" s="231">
        <v>0</v>
      </c>
      <c r="F19" s="231">
        <v>0</v>
      </c>
      <c r="G19" s="231">
        <v>0</v>
      </c>
      <c r="H19" s="231">
        <v>0</v>
      </c>
      <c r="I19" s="231">
        <v>2.5034836049780559E-2</v>
      </c>
      <c r="J19" s="231">
        <v>3.0268814966568909E-4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</v>
      </c>
      <c r="T19" s="231">
        <v>4.6759794913155926E-3</v>
      </c>
      <c r="U19" s="231">
        <v>2.8556254563124198E-3</v>
      </c>
      <c r="V19" s="231">
        <v>5.4714492326091843E-3</v>
      </c>
      <c r="W19" s="231">
        <v>0.23605592356754621</v>
      </c>
      <c r="DA19" s="73" t="s">
        <v>491</v>
      </c>
    </row>
    <row r="20" spans="1:105" ht="12" customHeight="1" x14ac:dyDescent="0.25">
      <c r="A20" s="46" t="s">
        <v>160</v>
      </c>
      <c r="B20" s="231">
        <v>1.6512322868335609</v>
      </c>
      <c r="C20" s="231">
        <v>2.8457727274097842</v>
      </c>
      <c r="D20" s="231">
        <v>0.34566817166126512</v>
      </c>
      <c r="E20" s="231">
        <v>0.44232954752921289</v>
      </c>
      <c r="F20" s="231">
        <v>0.24606145367538651</v>
      </c>
      <c r="G20" s="231">
        <v>0.60000537476424454</v>
      </c>
      <c r="H20" s="231">
        <v>0.56853803972938943</v>
      </c>
      <c r="I20" s="231">
        <v>1.1064281394415759E-2</v>
      </c>
      <c r="J20" s="231">
        <v>2.6759780582337722E-4</v>
      </c>
      <c r="K20" s="231">
        <v>1.8984481831911801E-2</v>
      </c>
      <c r="L20" s="231">
        <v>0.13961318890340321</v>
      </c>
      <c r="M20" s="231">
        <v>0.24782911112792419</v>
      </c>
      <c r="N20" s="231">
        <v>0.1196649809635007</v>
      </c>
      <c r="O20" s="231">
        <v>0.17001929451588049</v>
      </c>
      <c r="P20" s="231">
        <v>0.29818315264603928</v>
      </c>
      <c r="Q20" s="231">
        <v>7.2263835362127396E-2</v>
      </c>
      <c r="R20" s="231">
        <v>8.723036892241344E-2</v>
      </c>
      <c r="S20" s="231">
        <v>8.0922822013231879E-2</v>
      </c>
      <c r="T20" s="231">
        <v>5.282879015176379E-2</v>
      </c>
      <c r="U20" s="231">
        <v>0.3017209615444375</v>
      </c>
      <c r="V20" s="231">
        <v>0.12458714429114</v>
      </c>
      <c r="W20" s="231">
        <v>0.25705246778526691</v>
      </c>
      <c r="DA20" s="73" t="s">
        <v>492</v>
      </c>
    </row>
    <row r="21" spans="1:105" ht="12" customHeight="1" x14ac:dyDescent="0.25">
      <c r="A21" s="46" t="s">
        <v>70</v>
      </c>
      <c r="B21" s="231">
        <v>20.360488245194869</v>
      </c>
      <c r="C21" s="231">
        <v>14.86865597263948</v>
      </c>
      <c r="D21" s="231">
        <v>16.086536843060969</v>
      </c>
      <c r="E21" s="231">
        <v>12.80761984450484</v>
      </c>
      <c r="F21" s="231">
        <v>18.32367559732209</v>
      </c>
      <c r="G21" s="231">
        <v>23.74194715025974</v>
      </c>
      <c r="H21" s="231">
        <v>26.689576643432371</v>
      </c>
      <c r="I21" s="231">
        <v>0.1083637415047546</v>
      </c>
      <c r="J21" s="231">
        <v>3.1468716969154059E-3</v>
      </c>
      <c r="K21" s="231">
        <v>0.70448177919718113</v>
      </c>
      <c r="L21" s="231">
        <v>0</v>
      </c>
      <c r="M21" s="231">
        <v>0</v>
      </c>
      <c r="N21" s="231">
        <v>0</v>
      </c>
      <c r="O21" s="231">
        <v>0.16115991842781571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493</v>
      </c>
    </row>
    <row r="22" spans="1:105" ht="12" customHeight="1" x14ac:dyDescent="0.25">
      <c r="A22" s="46" t="s">
        <v>34</v>
      </c>
      <c r="B22" s="231">
        <v>0.23777536258823009</v>
      </c>
      <c r="C22" s="231">
        <v>0</v>
      </c>
      <c r="D22" s="231">
        <v>0</v>
      </c>
      <c r="E22" s="231">
        <v>0</v>
      </c>
      <c r="F22" s="231">
        <v>0</v>
      </c>
      <c r="G22" s="231">
        <v>0.74768378495385746</v>
      </c>
      <c r="H22" s="231">
        <v>0.74376247230512738</v>
      </c>
      <c r="I22" s="231">
        <v>0.26097848260211037</v>
      </c>
      <c r="J22" s="231">
        <v>0</v>
      </c>
      <c r="K22" s="231">
        <v>8.5962715490122424E-2</v>
      </c>
      <c r="L22" s="231">
        <v>0.1919212238954367</v>
      </c>
      <c r="M22" s="231">
        <v>0.1900018860843348</v>
      </c>
      <c r="N22" s="231">
        <v>0.37749735899789549</v>
      </c>
      <c r="O22" s="231">
        <v>0</v>
      </c>
      <c r="P22" s="231">
        <v>0</v>
      </c>
      <c r="Q22" s="231">
        <v>0.89323662230188072</v>
      </c>
      <c r="R22" s="231">
        <v>0.92640011977224246</v>
      </c>
      <c r="S22" s="231">
        <v>0.89621854787168054</v>
      </c>
      <c r="T22" s="231">
        <v>0.1280039760246576</v>
      </c>
      <c r="U22" s="231">
        <v>1.0702274542245489E-2</v>
      </c>
      <c r="V22" s="231">
        <v>6.6187962956315268E-3</v>
      </c>
      <c r="W22" s="231">
        <v>1.695605741115145E-2</v>
      </c>
      <c r="DA22" s="73" t="s">
        <v>494</v>
      </c>
    </row>
    <row r="23" spans="1:105" ht="12" customHeight="1" x14ac:dyDescent="0.25">
      <c r="A23" s="46" t="s">
        <v>162</v>
      </c>
      <c r="B23" s="231">
        <v>93.369867161079824</v>
      </c>
      <c r="C23" s="231">
        <v>80.320871113306808</v>
      </c>
      <c r="D23" s="231">
        <v>82.628130801248403</v>
      </c>
      <c r="E23" s="231">
        <v>78.067026805201351</v>
      </c>
      <c r="F23" s="231">
        <v>94.505767762367</v>
      </c>
      <c r="G23" s="231">
        <v>81.746688539428106</v>
      </c>
      <c r="H23" s="231">
        <v>75.441766871609701</v>
      </c>
      <c r="I23" s="231">
        <v>4.0935618021044826</v>
      </c>
      <c r="J23" s="231">
        <v>0.18395556800686561</v>
      </c>
      <c r="K23" s="231">
        <v>8.5053943624579826</v>
      </c>
      <c r="L23" s="231">
        <v>69.565100104519374</v>
      </c>
      <c r="M23" s="231">
        <v>66.742997035797615</v>
      </c>
      <c r="N23" s="231">
        <v>57.794287658722567</v>
      </c>
      <c r="O23" s="231">
        <v>46.734716168501578</v>
      </c>
      <c r="P23" s="231">
        <v>45.324345133315951</v>
      </c>
      <c r="Q23" s="231">
        <v>44.173384314472607</v>
      </c>
      <c r="R23" s="231">
        <v>45.16835566354176</v>
      </c>
      <c r="S23" s="231">
        <v>61.76636563678943</v>
      </c>
      <c r="T23" s="231">
        <v>102.26620036965581</v>
      </c>
      <c r="U23" s="231">
        <v>73.216837310177681</v>
      </c>
      <c r="V23" s="231">
        <v>68.415553468554165</v>
      </c>
      <c r="W23" s="231">
        <v>67.268083292873001</v>
      </c>
      <c r="DA23" s="73" t="s">
        <v>495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496</v>
      </c>
    </row>
    <row r="25" spans="1:105" ht="12" customHeight="1" x14ac:dyDescent="0.25">
      <c r="A25" s="46" t="s">
        <v>73</v>
      </c>
      <c r="B25" s="231">
        <v>1.6423619226393269</v>
      </c>
      <c r="C25" s="231">
        <v>1.639489702827607</v>
      </c>
      <c r="D25" s="231">
        <v>1.722315167056536</v>
      </c>
      <c r="E25" s="231">
        <v>0.52123008234323798</v>
      </c>
      <c r="F25" s="231">
        <v>1.8896029615967589</v>
      </c>
      <c r="G25" s="231">
        <v>1.476344034302709</v>
      </c>
      <c r="H25" s="231">
        <v>1.2680873124497249</v>
      </c>
      <c r="I25" s="231">
        <v>0.20287743355565521</v>
      </c>
      <c r="J25" s="231">
        <v>4.1065560383387649E-2</v>
      </c>
      <c r="K25" s="231">
        <v>0.25048487473876219</v>
      </c>
      <c r="L25" s="231">
        <v>0.58732203728446186</v>
      </c>
      <c r="M25" s="231">
        <v>0.7420459768877552</v>
      </c>
      <c r="N25" s="231">
        <v>0.40155754318624148</v>
      </c>
      <c r="O25" s="231">
        <v>0.18008586056604589</v>
      </c>
      <c r="P25" s="231">
        <v>0.22696924025432391</v>
      </c>
      <c r="Q25" s="231">
        <v>0.21867494119218669</v>
      </c>
      <c r="R25" s="231">
        <v>0.1997931139395914</v>
      </c>
      <c r="S25" s="231">
        <v>0.23893301724123939</v>
      </c>
      <c r="T25" s="231">
        <v>0.2469424596617637</v>
      </c>
      <c r="U25" s="231">
        <v>0.2152304527010811</v>
      </c>
      <c r="V25" s="231">
        <v>0.1016257108281101</v>
      </c>
      <c r="W25" s="231">
        <v>8.4891231815263174E-2</v>
      </c>
      <c r="DA25" s="73" t="s">
        <v>497</v>
      </c>
    </row>
    <row r="26" spans="1:105" ht="12" customHeight="1" x14ac:dyDescent="0.25">
      <c r="A26" s="46" t="s">
        <v>79</v>
      </c>
      <c r="B26" s="231">
        <v>3.740933343577916</v>
      </c>
      <c r="C26" s="231">
        <v>6.3816207924171486</v>
      </c>
      <c r="D26" s="231">
        <v>0.89305868778919295</v>
      </c>
      <c r="E26" s="231">
        <v>0.89129631043645385</v>
      </c>
      <c r="F26" s="231">
        <v>0.87501731366133539</v>
      </c>
      <c r="G26" s="231">
        <v>0.74635017627226941</v>
      </c>
      <c r="H26" s="231">
        <v>0.85080855051146043</v>
      </c>
      <c r="I26" s="231">
        <v>4.7059101476102538E-2</v>
      </c>
      <c r="J26" s="231">
        <v>1.3822246953353391E-2</v>
      </c>
      <c r="K26" s="231">
        <v>7.2644040279914654E-2</v>
      </c>
      <c r="L26" s="231">
        <v>2.4779202735995041</v>
      </c>
      <c r="M26" s="231">
        <v>3.040109917937369</v>
      </c>
      <c r="N26" s="231">
        <v>1.963766490045864</v>
      </c>
      <c r="O26" s="231">
        <v>1.8431296859013191</v>
      </c>
      <c r="P26" s="231">
        <v>1.274143883414286</v>
      </c>
      <c r="Q26" s="231">
        <v>1.374482682990197</v>
      </c>
      <c r="R26" s="231">
        <v>0.38337417718589428</v>
      </c>
      <c r="S26" s="231">
        <v>0.2481520464358658</v>
      </c>
      <c r="T26" s="231">
        <v>0.1425048814068868</v>
      </c>
      <c r="U26" s="231">
        <v>5.1743334386146457E-2</v>
      </c>
      <c r="V26" s="231">
        <v>0.39935904334463418</v>
      </c>
      <c r="W26" s="231">
        <v>0.45901545166240321</v>
      </c>
      <c r="DA26" s="73" t="s">
        <v>498</v>
      </c>
    </row>
    <row r="27" spans="1:105" ht="12" customHeight="1" x14ac:dyDescent="0.25">
      <c r="A27" s="57" t="s">
        <v>499</v>
      </c>
      <c r="B27" s="263">
        <v>74.061188610490149</v>
      </c>
      <c r="C27" s="263">
        <v>63.456915275039613</v>
      </c>
      <c r="D27" s="263">
        <v>64.732973873969328</v>
      </c>
      <c r="E27" s="263">
        <v>58.492446892314362</v>
      </c>
      <c r="F27" s="263">
        <v>85.139244019345455</v>
      </c>
      <c r="G27" s="263">
        <v>91.146792020501067</v>
      </c>
      <c r="H27" s="263">
        <v>82.487628048470683</v>
      </c>
      <c r="I27" s="263">
        <v>2.9870454991924249</v>
      </c>
      <c r="J27" s="263">
        <v>0.12779846428875</v>
      </c>
      <c r="K27" s="263">
        <v>5.6529078329393423</v>
      </c>
      <c r="L27" s="263">
        <v>52.820513146966633</v>
      </c>
      <c r="M27" s="263">
        <v>52.36529157846951</v>
      </c>
      <c r="N27" s="263">
        <v>43.82714573724536</v>
      </c>
      <c r="O27" s="263">
        <v>37.303742565355293</v>
      </c>
      <c r="P27" s="263">
        <v>35.910552615630912</v>
      </c>
      <c r="Q27" s="263">
        <v>38.972519044313017</v>
      </c>
      <c r="R27" s="263">
        <v>41.094008284598573</v>
      </c>
      <c r="S27" s="263">
        <v>55.465590830354436</v>
      </c>
      <c r="T27" s="263">
        <v>75.471894906880465</v>
      </c>
      <c r="U27" s="263">
        <v>55.872507253106939</v>
      </c>
      <c r="V27" s="263">
        <v>51.816904744761842</v>
      </c>
      <c r="W27" s="263">
        <v>52.604460777346887</v>
      </c>
      <c r="DA27" s="70" t="s">
        <v>500</v>
      </c>
    </row>
    <row r="28" spans="1:105" ht="12" customHeight="1" x14ac:dyDescent="0.25">
      <c r="A28" s="18" t="s">
        <v>33</v>
      </c>
      <c r="B28" s="297">
        <v>0</v>
      </c>
      <c r="C28" s="297">
        <v>0</v>
      </c>
      <c r="D28" s="297">
        <v>0</v>
      </c>
      <c r="E28" s="297">
        <v>0</v>
      </c>
      <c r="F28" s="297">
        <v>0</v>
      </c>
      <c r="G28" s="297">
        <v>0</v>
      </c>
      <c r="H28" s="297">
        <v>0</v>
      </c>
      <c r="I28" s="297">
        <v>1.56607419261874E-2</v>
      </c>
      <c r="J28" s="297">
        <v>1.813854151994669E-4</v>
      </c>
      <c r="K28" s="297">
        <v>0</v>
      </c>
      <c r="L28" s="297">
        <v>0</v>
      </c>
      <c r="M28" s="297">
        <v>0</v>
      </c>
      <c r="N28" s="297">
        <v>0</v>
      </c>
      <c r="O28" s="297">
        <v>0</v>
      </c>
      <c r="P28" s="297">
        <v>0</v>
      </c>
      <c r="Q28" s="297">
        <v>0</v>
      </c>
      <c r="R28" s="297">
        <v>0</v>
      </c>
      <c r="S28" s="297">
        <v>0</v>
      </c>
      <c r="T28" s="297">
        <v>2.6708908267378179E-3</v>
      </c>
      <c r="U28" s="297">
        <v>1.8176315803037719E-3</v>
      </c>
      <c r="V28" s="297">
        <v>3.4929980101325942E-3</v>
      </c>
      <c r="W28" s="297">
        <v>0.1597550715126492</v>
      </c>
      <c r="DA28" s="122" t="s">
        <v>501</v>
      </c>
    </row>
    <row r="29" spans="1:105" ht="12" customHeight="1" x14ac:dyDescent="0.25">
      <c r="A29" s="18" t="s">
        <v>160</v>
      </c>
      <c r="B29" s="297">
        <v>0.83774614028168237</v>
      </c>
      <c r="C29" s="297">
        <v>1.2594062646026201</v>
      </c>
      <c r="D29" s="297">
        <v>0.1325163951194257</v>
      </c>
      <c r="E29" s="297">
        <v>0.16194277385674141</v>
      </c>
      <c r="F29" s="297">
        <v>8.9079297712607128E-2</v>
      </c>
      <c r="G29" s="297">
        <v>0.26143624850369479</v>
      </c>
      <c r="H29" s="297">
        <v>0.26675494188882781</v>
      </c>
      <c r="I29" s="297">
        <v>6.9213497213288441E-3</v>
      </c>
      <c r="J29" s="297">
        <v>1.603575798039958E-4</v>
      </c>
      <c r="K29" s="297">
        <v>1.057688179139385E-2</v>
      </c>
      <c r="L29" s="297">
        <v>5.5839664932325228E-2</v>
      </c>
      <c r="M29" s="297">
        <v>0.1192211384588011</v>
      </c>
      <c r="N29" s="297">
        <v>5.6788834890017417E-2</v>
      </c>
      <c r="O29" s="297">
        <v>0.1148918225459972</v>
      </c>
      <c r="P29" s="297">
        <v>0.21090091623671739</v>
      </c>
      <c r="Q29" s="297">
        <v>5.6480108876052981E-2</v>
      </c>
      <c r="R29" s="297">
        <v>6.3730710839972157E-2</v>
      </c>
      <c r="S29" s="297">
        <v>3.6075748623168209E-2</v>
      </c>
      <c r="T29" s="297">
        <v>3.0175481151288031E-2</v>
      </c>
      <c r="U29" s="297">
        <v>0.19204813675074259</v>
      </c>
      <c r="V29" s="297">
        <v>7.9536998077843327E-2</v>
      </c>
      <c r="W29" s="297">
        <v>0.17396485863565969</v>
      </c>
      <c r="DA29" s="122" t="s">
        <v>502</v>
      </c>
    </row>
    <row r="30" spans="1:105" ht="12" customHeight="1" x14ac:dyDescent="0.25">
      <c r="A30" s="18" t="s">
        <v>70</v>
      </c>
      <c r="B30" s="297">
        <v>10.329812817778221</v>
      </c>
      <c r="C30" s="297">
        <v>6.580173566849588</v>
      </c>
      <c r="D30" s="297">
        <v>6.1669833880084282</v>
      </c>
      <c r="E30" s="297">
        <v>4.6890412266315549</v>
      </c>
      <c r="F30" s="297">
        <v>6.6335467394109964</v>
      </c>
      <c r="G30" s="297">
        <v>10.34491665608123</v>
      </c>
      <c r="H30" s="297">
        <v>12.52260353580732</v>
      </c>
      <c r="I30" s="297">
        <v>6.7787805220195119E-2</v>
      </c>
      <c r="J30" s="297">
        <v>1.885758097748065E-3</v>
      </c>
      <c r="K30" s="297">
        <v>0.39249006471350412</v>
      </c>
      <c r="L30" s="297">
        <v>0</v>
      </c>
      <c r="M30" s="297">
        <v>0</v>
      </c>
      <c r="N30" s="297">
        <v>0</v>
      </c>
      <c r="O30" s="297">
        <v>0.1089050322333064</v>
      </c>
      <c r="P30" s="297">
        <v>0</v>
      </c>
      <c r="Q30" s="297">
        <v>0</v>
      </c>
      <c r="R30" s="297">
        <v>0</v>
      </c>
      <c r="S30" s="297">
        <v>0</v>
      </c>
      <c r="T30" s="297">
        <v>0</v>
      </c>
      <c r="U30" s="297">
        <v>0</v>
      </c>
      <c r="V30" s="297">
        <v>0</v>
      </c>
      <c r="W30" s="297">
        <v>0</v>
      </c>
      <c r="DA30" s="122" t="s">
        <v>503</v>
      </c>
    </row>
    <row r="31" spans="1:105" ht="12" customHeight="1" x14ac:dyDescent="0.25">
      <c r="A31" s="18" t="s">
        <v>162</v>
      </c>
      <c r="B31" s="297">
        <v>47.370831140181302</v>
      </c>
      <c r="C31" s="297">
        <v>35.54627088949254</v>
      </c>
      <c r="D31" s="297">
        <v>31.67656997927995</v>
      </c>
      <c r="E31" s="297">
        <v>28.581384486298528</v>
      </c>
      <c r="F31" s="297">
        <v>34.213028072118981</v>
      </c>
      <c r="G31" s="297">
        <v>35.618926893355606</v>
      </c>
      <c r="H31" s="297">
        <v>35.3968648208755</v>
      </c>
      <c r="I31" s="297">
        <v>2.5607603266975989</v>
      </c>
      <c r="J31" s="297">
        <v>0.11023509548699501</v>
      </c>
      <c r="K31" s="297">
        <v>4.738636090118999</v>
      </c>
      <c r="L31" s="297">
        <v>27.823244432212359</v>
      </c>
      <c r="M31" s="297">
        <v>32.107511722675888</v>
      </c>
      <c r="N31" s="297">
        <v>27.427157327158561</v>
      </c>
      <c r="O31" s="297">
        <v>31.581337471480332</v>
      </c>
      <c r="P31" s="297">
        <v>32.057297106227047</v>
      </c>
      <c r="Q31" s="297">
        <v>34.525119556727823</v>
      </c>
      <c r="R31" s="297">
        <v>33.000105920342527</v>
      </c>
      <c r="S31" s="297">
        <v>27.535716435039319</v>
      </c>
      <c r="T31" s="297">
        <v>58.413826869842957</v>
      </c>
      <c r="U31" s="297">
        <v>46.60318299473186</v>
      </c>
      <c r="V31" s="297">
        <v>43.67679968654646</v>
      </c>
      <c r="W31" s="297">
        <v>45.524879420773097</v>
      </c>
      <c r="DA31" s="122" t="s">
        <v>504</v>
      </c>
    </row>
    <row r="32" spans="1:105" ht="12" customHeight="1" x14ac:dyDescent="0.25">
      <c r="A32" s="47" t="s">
        <v>38</v>
      </c>
      <c r="B32" s="298">
        <v>15.522798512248929</v>
      </c>
      <c r="C32" s="298">
        <v>20.07106455409486</v>
      </c>
      <c r="D32" s="298">
        <v>26.756904111561521</v>
      </c>
      <c r="E32" s="298">
        <v>25.060078405527531</v>
      </c>
      <c r="F32" s="298">
        <v>44.203589910102863</v>
      </c>
      <c r="G32" s="298">
        <v>44.921512222560523</v>
      </c>
      <c r="H32" s="298">
        <v>34.301404749899042</v>
      </c>
      <c r="I32" s="298">
        <v>0.33591527562711487</v>
      </c>
      <c r="J32" s="298">
        <v>1.5335867709003489E-2</v>
      </c>
      <c r="K32" s="298">
        <v>0.51120479631544546</v>
      </c>
      <c r="L32" s="298">
        <v>24.941429049821949</v>
      </c>
      <c r="M32" s="298">
        <v>20.138558717334821</v>
      </c>
      <c r="N32" s="298">
        <v>16.343199575196781</v>
      </c>
      <c r="O32" s="298">
        <v>5.4986082390956561</v>
      </c>
      <c r="P32" s="298">
        <v>3.642354593167147</v>
      </c>
      <c r="Q32" s="298">
        <v>4.3909193787091523</v>
      </c>
      <c r="R32" s="298">
        <v>8.0301716534160779</v>
      </c>
      <c r="S32" s="298">
        <v>27.893798646691948</v>
      </c>
      <c r="T32" s="298">
        <v>17.02522166505949</v>
      </c>
      <c r="U32" s="298">
        <v>9.0754584900440332</v>
      </c>
      <c r="V32" s="298">
        <v>8.0570750621274136</v>
      </c>
      <c r="W32" s="298">
        <v>6.7458614264254759</v>
      </c>
      <c r="DA32" s="123" t="s">
        <v>505</v>
      </c>
    </row>
    <row r="33" spans="1:105" ht="12" customHeight="1" x14ac:dyDescent="0.25">
      <c r="A33" s="128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DA33" s="124"/>
    </row>
    <row r="34" spans="1:105" ht="15" customHeight="1" x14ac:dyDescent="0.25">
      <c r="A34" s="34" t="s">
        <v>44</v>
      </c>
      <c r="B34" s="225">
        <v>279.96773679328408</v>
      </c>
      <c r="C34" s="225">
        <v>322.85222100513431</v>
      </c>
      <c r="D34" s="225">
        <v>288.50946427476379</v>
      </c>
      <c r="E34" s="225">
        <v>298.712542761983</v>
      </c>
      <c r="F34" s="225">
        <v>320.90166496774918</v>
      </c>
      <c r="G34" s="225">
        <v>331.11693787037859</v>
      </c>
      <c r="H34" s="225">
        <v>365.1876419028593</v>
      </c>
      <c r="I34" s="225">
        <v>501.3095541755286</v>
      </c>
      <c r="J34" s="225">
        <v>466.46750227150591</v>
      </c>
      <c r="K34" s="225">
        <v>351.38990842141322</v>
      </c>
      <c r="L34" s="225">
        <v>312.3619163379928</v>
      </c>
      <c r="M34" s="225">
        <v>327.81218467398787</v>
      </c>
      <c r="N34" s="225">
        <v>314.34232565130287</v>
      </c>
      <c r="O34" s="225">
        <v>301.24144158895791</v>
      </c>
      <c r="P34" s="225">
        <v>326.46565295880959</v>
      </c>
      <c r="Q34" s="225">
        <v>341.29609422554819</v>
      </c>
      <c r="R34" s="225">
        <v>310.0989972769321</v>
      </c>
      <c r="S34" s="225">
        <v>357.9449753577664</v>
      </c>
      <c r="T34" s="225">
        <v>411.64730076077961</v>
      </c>
      <c r="U34" s="225">
        <v>397.27195296118379</v>
      </c>
      <c r="V34" s="225">
        <v>372.51892510323501</v>
      </c>
      <c r="W34" s="225">
        <v>402.2114680637859</v>
      </c>
      <c r="DA34" s="89" t="s">
        <v>506</v>
      </c>
    </row>
    <row r="35" spans="1:105" ht="12" customHeight="1" x14ac:dyDescent="0.25">
      <c r="A35" s="55" t="s">
        <v>92</v>
      </c>
      <c r="B35" s="261">
        <v>0.32818761614420427</v>
      </c>
      <c r="C35" s="261">
        <v>0.37845825376918057</v>
      </c>
      <c r="D35" s="261">
        <v>0.3382005169592357</v>
      </c>
      <c r="E35" s="261">
        <v>0.35016090941142608</v>
      </c>
      <c r="F35" s="261">
        <v>0.37617174624730709</v>
      </c>
      <c r="G35" s="261">
        <v>0.38814643340435762</v>
      </c>
      <c r="H35" s="261">
        <v>0.42808526087374488</v>
      </c>
      <c r="I35" s="261">
        <v>0.58765195382679491</v>
      </c>
      <c r="J35" s="261">
        <v>0.54680892638753043</v>
      </c>
      <c r="K35" s="261">
        <v>0.41191109269500292</v>
      </c>
      <c r="L35" s="261">
        <v>0.3661611651091804</v>
      </c>
      <c r="M35" s="261">
        <v>0.38427249033547312</v>
      </c>
      <c r="N35" s="261">
        <v>0.368482667647069</v>
      </c>
      <c r="O35" s="261">
        <v>0.35312536984177889</v>
      </c>
      <c r="P35" s="261">
        <v>0.38269404048009781</v>
      </c>
      <c r="Q35" s="261">
        <v>0.40007878352733728</v>
      </c>
      <c r="R35" s="261">
        <v>0.36350849512407718</v>
      </c>
      <c r="S35" s="261">
        <v>0.41959516306767047</v>
      </c>
      <c r="T35" s="261">
        <v>0.4825468387042951</v>
      </c>
      <c r="U35" s="261">
        <v>0.46569557155609648</v>
      </c>
      <c r="V35" s="261">
        <v>0.4366792381096421</v>
      </c>
      <c r="W35" s="261">
        <v>0.4714858376238979</v>
      </c>
      <c r="DA35" s="67" t="s">
        <v>507</v>
      </c>
    </row>
    <row r="36" spans="1:105" ht="12" customHeight="1" x14ac:dyDescent="0.25">
      <c r="A36" s="202" t="s">
        <v>93</v>
      </c>
      <c r="B36" s="226">
        <v>0.152517388506268</v>
      </c>
      <c r="C36" s="226">
        <v>0.1758794716317246</v>
      </c>
      <c r="D36" s="226">
        <v>0.15717064599850031</v>
      </c>
      <c r="E36" s="226">
        <v>0.16272895390709799</v>
      </c>
      <c r="F36" s="226">
        <v>0.17481687164659029</v>
      </c>
      <c r="G36" s="226">
        <v>0.18038182267926539</v>
      </c>
      <c r="H36" s="226">
        <v>0.19894244278187409</v>
      </c>
      <c r="I36" s="226">
        <v>0.27309726796299028</v>
      </c>
      <c r="J36" s="226">
        <v>0.25411644243120263</v>
      </c>
      <c r="K36" s="226">
        <v>0.1914258828309984</v>
      </c>
      <c r="L36" s="226">
        <v>0.1701646921690248</v>
      </c>
      <c r="M36" s="226">
        <v>0.1785814997815586</v>
      </c>
      <c r="N36" s="226">
        <v>0.17124355525547921</v>
      </c>
      <c r="O36" s="226">
        <v>0.16410661638101939</v>
      </c>
      <c r="P36" s="226">
        <v>0.1778479527554449</v>
      </c>
      <c r="Q36" s="226">
        <v>0.18592709858236239</v>
      </c>
      <c r="R36" s="226">
        <v>0.16893192688845091</v>
      </c>
      <c r="S36" s="226">
        <v>0.1949968717674691</v>
      </c>
      <c r="T36" s="226">
        <v>0.22425216568438799</v>
      </c>
      <c r="U36" s="226">
        <v>0.21642094009257459</v>
      </c>
      <c r="V36" s="226">
        <v>0.20293628929046831</v>
      </c>
      <c r="W36" s="226">
        <v>0.21911182852338459</v>
      </c>
      <c r="DA36" s="174" t="s">
        <v>508</v>
      </c>
    </row>
    <row r="37" spans="1:105" ht="12" customHeight="1" x14ac:dyDescent="0.25">
      <c r="A37" s="202" t="s">
        <v>94</v>
      </c>
      <c r="B37" s="226">
        <v>4.4725722456094399</v>
      </c>
      <c r="C37" s="226">
        <v>5.1576653068654918</v>
      </c>
      <c r="D37" s="226">
        <v>4.609029016311208</v>
      </c>
      <c r="E37" s="226">
        <v>4.7720263894502306</v>
      </c>
      <c r="F37" s="226">
        <v>5.1265045635021158</v>
      </c>
      <c r="G37" s="226">
        <v>5.2896967462472011</v>
      </c>
      <c r="H37" s="226">
        <v>5.8339869097836461</v>
      </c>
      <c r="I37" s="226">
        <v>8.0085770744287093</v>
      </c>
      <c r="J37" s="226">
        <v>7.4519643871564014</v>
      </c>
      <c r="K37" s="226">
        <v>5.6135637977175454</v>
      </c>
      <c r="L37" s="226">
        <v>4.9900794055792304</v>
      </c>
      <c r="M37" s="226">
        <v>5.2369022793062214</v>
      </c>
      <c r="N37" s="226">
        <v>5.0217170643704456</v>
      </c>
      <c r="O37" s="226">
        <v>4.8124263399412888</v>
      </c>
      <c r="P37" s="226">
        <v>5.2153910135943073</v>
      </c>
      <c r="Q37" s="226">
        <v>5.452311955839642</v>
      </c>
      <c r="R37" s="226">
        <v>4.9539285651193614</v>
      </c>
      <c r="S37" s="226">
        <v>5.7182830442445143</v>
      </c>
      <c r="T37" s="226">
        <v>6.5761945053011681</v>
      </c>
      <c r="U37" s="226">
        <v>6.3465438236701273</v>
      </c>
      <c r="V37" s="226">
        <v>5.9511064541353287</v>
      </c>
      <c r="W37" s="226">
        <v>6.4254541238630614</v>
      </c>
      <c r="DA37" s="174" t="s">
        <v>509</v>
      </c>
    </row>
    <row r="38" spans="1:105" ht="12" customHeight="1" x14ac:dyDescent="0.25">
      <c r="A38" s="202" t="s">
        <v>95</v>
      </c>
      <c r="B38" s="226">
        <v>0.109395872048068</v>
      </c>
      <c r="C38" s="226">
        <v>0.1261527512563935</v>
      </c>
      <c r="D38" s="226">
        <v>0.11273350565307851</v>
      </c>
      <c r="E38" s="226">
        <v>0.116720303137142</v>
      </c>
      <c r="F38" s="226">
        <v>0.1253905820824357</v>
      </c>
      <c r="G38" s="226">
        <v>0.12938214446811919</v>
      </c>
      <c r="H38" s="226">
        <v>0.14269508695791491</v>
      </c>
      <c r="I38" s="226">
        <v>0.19588398460893161</v>
      </c>
      <c r="J38" s="226">
        <v>0.18226964212917679</v>
      </c>
      <c r="K38" s="226">
        <v>0.13730369756500091</v>
      </c>
      <c r="L38" s="226">
        <v>0.12205372170306</v>
      </c>
      <c r="M38" s="226">
        <v>0.12809083011182429</v>
      </c>
      <c r="N38" s="226">
        <v>0.1228275558823563</v>
      </c>
      <c r="O38" s="226">
        <v>0.1177084566139263</v>
      </c>
      <c r="P38" s="226">
        <v>0.1275646801600325</v>
      </c>
      <c r="Q38" s="226">
        <v>0.13335959450911231</v>
      </c>
      <c r="R38" s="226">
        <v>0.12116949837469231</v>
      </c>
      <c r="S38" s="226">
        <v>0.13986505435589011</v>
      </c>
      <c r="T38" s="226">
        <v>0.16084894623476501</v>
      </c>
      <c r="U38" s="226">
        <v>0.1552318571853655</v>
      </c>
      <c r="V38" s="226">
        <v>0.14555974603654731</v>
      </c>
      <c r="W38" s="226">
        <v>0.15716194587463261</v>
      </c>
      <c r="DA38" s="174" t="s">
        <v>510</v>
      </c>
    </row>
    <row r="39" spans="1:105" ht="12" customHeight="1" x14ac:dyDescent="0.25">
      <c r="A39" s="56" t="s">
        <v>96</v>
      </c>
      <c r="B39" s="262">
        <v>0.76319302345346363</v>
      </c>
      <c r="C39" s="262">
        <v>0.7947253938667328</v>
      </c>
      <c r="D39" s="262">
        <v>0.64974913473373985</v>
      </c>
      <c r="E39" s="262">
        <v>0.6724062318145444</v>
      </c>
      <c r="F39" s="262">
        <v>0.67498516248863916</v>
      </c>
      <c r="G39" s="262">
        <v>0.70906573878516599</v>
      </c>
      <c r="H39" s="262">
        <v>0.8260110469286388</v>
      </c>
      <c r="I39" s="262">
        <v>1.9755582814220021</v>
      </c>
      <c r="J39" s="262">
        <v>1.8063414293002</v>
      </c>
      <c r="K39" s="262">
        <v>1.485400116320849</v>
      </c>
      <c r="L39" s="262">
        <v>0.72547848411333771</v>
      </c>
      <c r="M39" s="262">
        <v>0.82167797413248889</v>
      </c>
      <c r="N39" s="262">
        <v>0.80371758040353891</v>
      </c>
      <c r="O39" s="262">
        <v>1.06745824648604</v>
      </c>
      <c r="P39" s="262">
        <v>1.3169320254679939</v>
      </c>
      <c r="Q39" s="262">
        <v>1.3316957338887621</v>
      </c>
      <c r="R39" s="262">
        <v>1.001577125115058</v>
      </c>
      <c r="S39" s="262">
        <v>0.82033090746766391</v>
      </c>
      <c r="T39" s="262">
        <v>1.2064690325251191</v>
      </c>
      <c r="U39" s="262">
        <v>1.3332976295153811</v>
      </c>
      <c r="V39" s="262">
        <v>1.2688826972851619</v>
      </c>
      <c r="W39" s="262">
        <v>1.4665776435964271</v>
      </c>
      <c r="DA39" s="68" t="s">
        <v>511</v>
      </c>
    </row>
    <row r="40" spans="1:105" ht="12" customHeight="1" x14ac:dyDescent="0.25">
      <c r="A40" s="37" t="s">
        <v>160</v>
      </c>
      <c r="B40" s="228">
        <v>1.0032138828566789E-2</v>
      </c>
      <c r="C40" s="228">
        <v>1.759738883794788E-2</v>
      </c>
      <c r="D40" s="228">
        <v>1.4701776978828891E-3</v>
      </c>
      <c r="E40" s="228">
        <v>2.0238743066790682E-3</v>
      </c>
      <c r="F40" s="228">
        <v>7.6589606008487887E-4</v>
      </c>
      <c r="G40" s="228">
        <v>2.294197824672304E-3</v>
      </c>
      <c r="H40" s="228">
        <v>3.1493239709091759E-3</v>
      </c>
      <c r="I40" s="228">
        <v>4.7091693463012854E-3</v>
      </c>
      <c r="J40" s="228">
        <v>2.3038057511443649E-3</v>
      </c>
      <c r="K40" s="228">
        <v>2.9866261835981588E-3</v>
      </c>
      <c r="L40" s="228">
        <v>7.6694589005193016E-4</v>
      </c>
      <c r="M40" s="228">
        <v>1.870731176504599E-3</v>
      </c>
      <c r="N40" s="228">
        <v>1.0414135852098859E-3</v>
      </c>
      <c r="O40" s="228">
        <v>3.297291548089774E-3</v>
      </c>
      <c r="P40" s="228">
        <v>7.7342772684534543E-3</v>
      </c>
      <c r="Q40" s="228">
        <v>1.9299322159363481E-3</v>
      </c>
      <c r="R40" s="228">
        <v>1.5532975440743599E-3</v>
      </c>
      <c r="S40" s="228">
        <v>5.3355695238394691E-4</v>
      </c>
      <c r="T40" s="228">
        <v>4.8239244573165688E-4</v>
      </c>
      <c r="U40" s="228">
        <v>4.5814857264618383E-3</v>
      </c>
      <c r="V40" s="228">
        <v>1.947123316386964E-3</v>
      </c>
      <c r="W40" s="228">
        <v>4.8634755411403139E-3</v>
      </c>
      <c r="DA40" s="69" t="s">
        <v>512</v>
      </c>
    </row>
    <row r="41" spans="1:105" ht="12" customHeight="1" x14ac:dyDescent="0.25">
      <c r="A41" s="37" t="s">
        <v>162</v>
      </c>
      <c r="B41" s="228">
        <v>0.5672729858989296</v>
      </c>
      <c r="C41" s="228">
        <v>0.4966797197716008</v>
      </c>
      <c r="D41" s="228">
        <v>0.35142962262891581</v>
      </c>
      <c r="E41" s="228">
        <v>0.35719488022544638</v>
      </c>
      <c r="F41" s="228">
        <v>0.29416064199954689</v>
      </c>
      <c r="G41" s="228">
        <v>0.31256899172779928</v>
      </c>
      <c r="H41" s="228">
        <v>0.4178973933381655</v>
      </c>
      <c r="I41" s="228">
        <v>1.742298037122382</v>
      </c>
      <c r="J41" s="228">
        <v>1.5837121467616411</v>
      </c>
      <c r="K41" s="228">
        <v>1.3380630416809789</v>
      </c>
      <c r="L41" s="228">
        <v>0.38214632897703071</v>
      </c>
      <c r="M41" s="228">
        <v>0.50380766327233995</v>
      </c>
      <c r="N41" s="228">
        <v>0.50296883708760021</v>
      </c>
      <c r="O41" s="228">
        <v>0.90635586427740011</v>
      </c>
      <c r="P41" s="228">
        <v>1.1756232676507681</v>
      </c>
      <c r="Q41" s="228">
        <v>1.1797275504161431</v>
      </c>
      <c r="R41" s="228">
        <v>0.80430584885477141</v>
      </c>
      <c r="S41" s="228">
        <v>0.40725067402628679</v>
      </c>
      <c r="T41" s="228">
        <v>0.93381738196695907</v>
      </c>
      <c r="U41" s="228">
        <v>1.1117619848359579</v>
      </c>
      <c r="V41" s="228">
        <v>1.0692396885736659</v>
      </c>
      <c r="W41" s="228">
        <v>1.2727233494897749</v>
      </c>
      <c r="DA41" s="69" t="s">
        <v>513</v>
      </c>
    </row>
    <row r="42" spans="1:105" ht="12" customHeight="1" x14ac:dyDescent="0.25">
      <c r="A42" s="37" t="s">
        <v>97</v>
      </c>
      <c r="B42" s="228">
        <v>0</v>
      </c>
      <c r="C42" s="228">
        <v>0</v>
      </c>
      <c r="D42" s="228">
        <v>0</v>
      </c>
      <c r="E42" s="228">
        <v>0</v>
      </c>
      <c r="F42" s="228">
        <v>0</v>
      </c>
      <c r="G42" s="228">
        <v>0</v>
      </c>
      <c r="H42" s="228">
        <v>0</v>
      </c>
      <c r="I42" s="228">
        <v>0</v>
      </c>
      <c r="J42" s="228">
        <v>0</v>
      </c>
      <c r="K42" s="228">
        <v>0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28">
        <v>0</v>
      </c>
      <c r="R42" s="228">
        <v>0</v>
      </c>
      <c r="S42" s="228">
        <v>0</v>
      </c>
      <c r="T42" s="228">
        <v>0</v>
      </c>
      <c r="U42" s="228">
        <v>4.5071228219850201E-4</v>
      </c>
      <c r="V42" s="228">
        <v>4.528526621637197E-4</v>
      </c>
      <c r="W42" s="228">
        <v>3.9909775105855221E-4</v>
      </c>
      <c r="DA42" s="69" t="s">
        <v>514</v>
      </c>
    </row>
    <row r="43" spans="1:105" ht="12" customHeight="1" x14ac:dyDescent="0.25">
      <c r="A43" s="37" t="s">
        <v>78</v>
      </c>
      <c r="B43" s="228">
        <v>0</v>
      </c>
      <c r="C43" s="228">
        <v>0</v>
      </c>
      <c r="D43" s="228">
        <v>0</v>
      </c>
      <c r="E43" s="228">
        <v>0</v>
      </c>
      <c r="F43" s="228">
        <v>0</v>
      </c>
      <c r="G43" s="228">
        <v>0</v>
      </c>
      <c r="H43" s="228">
        <v>0</v>
      </c>
      <c r="I43" s="228">
        <v>0</v>
      </c>
      <c r="J43" s="228">
        <v>0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28">
        <v>0</v>
      </c>
      <c r="R43" s="228">
        <v>0</v>
      </c>
      <c r="S43" s="228">
        <v>0</v>
      </c>
      <c r="T43" s="228">
        <v>0</v>
      </c>
      <c r="U43" s="228">
        <v>0</v>
      </c>
      <c r="V43" s="228">
        <v>0</v>
      </c>
      <c r="W43" s="228">
        <v>0</v>
      </c>
      <c r="DA43" s="69" t="s">
        <v>515</v>
      </c>
    </row>
    <row r="44" spans="1:105" ht="12" customHeight="1" x14ac:dyDescent="0.25">
      <c r="A44" s="37" t="s">
        <v>38</v>
      </c>
      <c r="B44" s="228">
        <v>0.18588789872596731</v>
      </c>
      <c r="C44" s="228">
        <v>0.28044828525718413</v>
      </c>
      <c r="D44" s="228">
        <v>0.29684933440694111</v>
      </c>
      <c r="E44" s="228">
        <v>0.31318747728241902</v>
      </c>
      <c r="F44" s="228">
        <v>0.3800586244290074</v>
      </c>
      <c r="G44" s="228">
        <v>0.39420254923269432</v>
      </c>
      <c r="H44" s="228">
        <v>0.40496432961956408</v>
      </c>
      <c r="I44" s="228">
        <v>0.22855107495331811</v>
      </c>
      <c r="J44" s="228">
        <v>0.2203254767874154</v>
      </c>
      <c r="K44" s="228">
        <v>0.1443504484562714</v>
      </c>
      <c r="L44" s="228">
        <v>0.34256520924625511</v>
      </c>
      <c r="M44" s="228">
        <v>0.31599957968364439</v>
      </c>
      <c r="N44" s="228">
        <v>0.29970732973072878</v>
      </c>
      <c r="O44" s="228">
        <v>0.15780509066055001</v>
      </c>
      <c r="P44" s="228">
        <v>0.1335744805487725</v>
      </c>
      <c r="Q44" s="228">
        <v>0.15003825125668219</v>
      </c>
      <c r="R44" s="228">
        <v>0.19571797871621199</v>
      </c>
      <c r="S44" s="228">
        <v>0.41254667648899318</v>
      </c>
      <c r="T44" s="228">
        <v>0.27216925811242848</v>
      </c>
      <c r="U44" s="228">
        <v>0.21650344667076221</v>
      </c>
      <c r="V44" s="228">
        <v>0.19724303273294511</v>
      </c>
      <c r="W44" s="228">
        <v>0.1885917208144535</v>
      </c>
      <c r="DA44" s="69" t="s">
        <v>516</v>
      </c>
    </row>
    <row r="45" spans="1:105" ht="12" customHeight="1" x14ac:dyDescent="0.25">
      <c r="A45" s="57" t="s">
        <v>517</v>
      </c>
      <c r="B45" s="263">
        <v>225.05653776554729</v>
      </c>
      <c r="C45" s="263">
        <v>265.13824600529182</v>
      </c>
      <c r="D45" s="263">
        <v>241.18078307521029</v>
      </c>
      <c r="E45" s="263">
        <v>249.79222196025751</v>
      </c>
      <c r="F45" s="263">
        <v>271.67038094510661</v>
      </c>
      <c r="G45" s="263">
        <v>278.8584900761544</v>
      </c>
      <c r="H45" s="263">
        <v>303.65665332513851</v>
      </c>
      <c r="I45" s="263">
        <v>359.73668669205563</v>
      </c>
      <c r="J45" s="263">
        <v>337.03376905159519</v>
      </c>
      <c r="K45" s="263">
        <v>244.220208738135</v>
      </c>
      <c r="L45" s="263">
        <v>259.6521692635435</v>
      </c>
      <c r="M45" s="263">
        <v>268.22148814665002</v>
      </c>
      <c r="N45" s="263">
        <v>255.9794034776057</v>
      </c>
      <c r="O45" s="263">
        <v>225.4247935163225</v>
      </c>
      <c r="P45" s="263">
        <v>233.90011621818189</v>
      </c>
      <c r="Q45" s="263">
        <v>246.643687310525</v>
      </c>
      <c r="R45" s="263">
        <v>237.79299634000961</v>
      </c>
      <c r="S45" s="263">
        <v>297.87931049279092</v>
      </c>
      <c r="T45" s="263">
        <v>326.28021025803417</v>
      </c>
      <c r="U45" s="263">
        <v>303.37542222485399</v>
      </c>
      <c r="V45" s="263">
        <v>283.30523812953561</v>
      </c>
      <c r="W45" s="263">
        <v>299.39631904738332</v>
      </c>
      <c r="DA45" s="70" t="s">
        <v>518</v>
      </c>
    </row>
    <row r="46" spans="1:105" ht="12" customHeight="1" x14ac:dyDescent="0.25">
      <c r="A46" s="57" t="s">
        <v>519</v>
      </c>
      <c r="B46" s="296">
        <v>42.111899308896248</v>
      </c>
      <c r="C46" s="296">
        <v>43.538982093149862</v>
      </c>
      <c r="D46" s="296">
        <v>35.420463440684173</v>
      </c>
      <c r="E46" s="296">
        <v>36.572192805807937</v>
      </c>
      <c r="F46" s="296">
        <v>36.55010393138312</v>
      </c>
      <c r="G46" s="296">
        <v>38.721917697876677</v>
      </c>
      <c r="H46" s="296">
        <v>45.771455086156237</v>
      </c>
      <c r="I46" s="296">
        <v>106.85255460916351</v>
      </c>
      <c r="J46" s="296">
        <v>97.326767188073134</v>
      </c>
      <c r="K46" s="296">
        <v>81.546926047068894</v>
      </c>
      <c r="L46" s="296">
        <v>38.884441110530659</v>
      </c>
      <c r="M46" s="296">
        <v>44.04057390623241</v>
      </c>
      <c r="N46" s="296">
        <v>43.077926649878769</v>
      </c>
      <c r="O46" s="296">
        <v>57.263081404421747</v>
      </c>
      <c r="P46" s="296">
        <v>70.585368018828945</v>
      </c>
      <c r="Q46" s="296">
        <v>71.37667825508224</v>
      </c>
      <c r="R46" s="296">
        <v>53.682869433115783</v>
      </c>
      <c r="S46" s="296">
        <v>43.968373371623372</v>
      </c>
      <c r="T46" s="296">
        <v>64.665285384496087</v>
      </c>
      <c r="U46" s="296">
        <v>71.451114435338468</v>
      </c>
      <c r="V46" s="296">
        <v>67.99912536290698</v>
      </c>
      <c r="W46" s="296">
        <v>78.659963419581075</v>
      </c>
      <c r="DA46" s="70" t="s">
        <v>520</v>
      </c>
    </row>
    <row r="47" spans="1:105" ht="12" customHeight="1" x14ac:dyDescent="0.25">
      <c r="A47" s="60" t="s">
        <v>521</v>
      </c>
      <c r="B47" s="264">
        <v>33.285487794248731</v>
      </c>
      <c r="C47" s="264">
        <v>29.767847514300829</v>
      </c>
      <c r="D47" s="264">
        <v>20.779672400948449</v>
      </c>
      <c r="E47" s="264">
        <v>20.903468588082639</v>
      </c>
      <c r="F47" s="264">
        <v>17.573592876300349</v>
      </c>
      <c r="G47" s="264">
        <v>19.637898824728548</v>
      </c>
      <c r="H47" s="264">
        <v>26.737992201522129</v>
      </c>
      <c r="I47" s="264">
        <v>94.836197528997616</v>
      </c>
      <c r="J47" s="264">
        <v>85.647515528453127</v>
      </c>
      <c r="K47" s="264">
        <v>74.172459497812156</v>
      </c>
      <c r="L47" s="264">
        <v>20.523515187644659</v>
      </c>
      <c r="M47" s="264">
        <v>27.103521579755</v>
      </c>
      <c r="N47" s="264">
        <v>27.01411184556779</v>
      </c>
      <c r="O47" s="264">
        <v>48.822447045691703</v>
      </c>
      <c r="P47" s="264">
        <v>63.425997842446101</v>
      </c>
      <c r="Q47" s="264">
        <v>63.3348773291074</v>
      </c>
      <c r="R47" s="264">
        <v>43.192711028261272</v>
      </c>
      <c r="S47" s="264">
        <v>21.856557103375089</v>
      </c>
      <c r="T47" s="264">
        <v>50.077857586853654</v>
      </c>
      <c r="U47" s="264">
        <v>59.845198484801962</v>
      </c>
      <c r="V47" s="264">
        <v>57.425856660219033</v>
      </c>
      <c r="W47" s="264">
        <v>68.57281101472843</v>
      </c>
      <c r="DA47" s="72" t="s">
        <v>522</v>
      </c>
    </row>
    <row r="48" spans="1:105" ht="12" customHeight="1" x14ac:dyDescent="0.25">
      <c r="A48" s="59" t="s">
        <v>33</v>
      </c>
      <c r="B48" s="299">
        <v>0</v>
      </c>
      <c r="C48" s="299">
        <v>0</v>
      </c>
      <c r="D48" s="299">
        <v>0</v>
      </c>
      <c r="E48" s="299">
        <v>0</v>
      </c>
      <c r="F48" s="299">
        <v>0</v>
      </c>
      <c r="G48" s="299">
        <v>0</v>
      </c>
      <c r="H48" s="299">
        <v>0</v>
      </c>
      <c r="I48" s="299">
        <v>0.56021586625994535</v>
      </c>
      <c r="J48" s="299">
        <v>0.13813668399444551</v>
      </c>
      <c r="K48" s="299">
        <v>0</v>
      </c>
      <c r="L48" s="299">
        <v>0</v>
      </c>
      <c r="M48" s="299">
        <v>0</v>
      </c>
      <c r="N48" s="299">
        <v>0</v>
      </c>
      <c r="O48" s="299">
        <v>0</v>
      </c>
      <c r="P48" s="299">
        <v>0</v>
      </c>
      <c r="Q48" s="299">
        <v>0</v>
      </c>
      <c r="R48" s="299">
        <v>0</v>
      </c>
      <c r="S48" s="299">
        <v>0</v>
      </c>
      <c r="T48" s="299">
        <v>2.2884534402499552E-3</v>
      </c>
      <c r="U48" s="299">
        <v>2.3244312530533162E-3</v>
      </c>
      <c r="V48" s="299">
        <v>4.5838478919835871E-3</v>
      </c>
      <c r="W48" s="299">
        <v>0.23888331703399951</v>
      </c>
      <c r="DA48" s="71" t="s">
        <v>523</v>
      </c>
    </row>
    <row r="49" spans="1:105" ht="12" customHeight="1" x14ac:dyDescent="0.25">
      <c r="A49" s="59" t="s">
        <v>160</v>
      </c>
      <c r="B49" s="299">
        <v>0.47635045788289831</v>
      </c>
      <c r="C49" s="299">
        <v>0.86410230571202296</v>
      </c>
      <c r="D49" s="299">
        <v>7.2510064774057317E-2</v>
      </c>
      <c r="E49" s="299">
        <v>0.10125413901558469</v>
      </c>
      <c r="F49" s="299">
        <v>3.8241560951499741E-2</v>
      </c>
      <c r="G49" s="299">
        <v>0.11106603615324979</v>
      </c>
      <c r="H49" s="299">
        <v>0.14801931065953419</v>
      </c>
      <c r="I49" s="299">
        <v>0.24759043652577661</v>
      </c>
      <c r="J49" s="299">
        <v>0.1221226320933204</v>
      </c>
      <c r="K49" s="299">
        <v>0.15257849990504849</v>
      </c>
      <c r="L49" s="299">
        <v>4.1107025156143472E-2</v>
      </c>
      <c r="M49" s="299">
        <v>0.10026808218210739</v>
      </c>
      <c r="N49" s="299">
        <v>5.5818037491893617E-2</v>
      </c>
      <c r="O49" s="299">
        <v>0.17636460405085241</v>
      </c>
      <c r="P49" s="299">
        <v>0.4145444083641644</v>
      </c>
      <c r="Q49" s="299">
        <v>0.10344115951227729</v>
      </c>
      <c r="R49" s="299">
        <v>8.3254167011596089E-2</v>
      </c>
      <c r="S49" s="299">
        <v>2.859776595503637E-2</v>
      </c>
      <c r="T49" s="299">
        <v>2.5854738411830051E-2</v>
      </c>
      <c r="U49" s="299">
        <v>0.24559580499777539</v>
      </c>
      <c r="V49" s="299">
        <v>0.10437609752889181</v>
      </c>
      <c r="W49" s="299">
        <v>0.26013135035244711</v>
      </c>
      <c r="DA49" s="71" t="s">
        <v>524</v>
      </c>
    </row>
    <row r="50" spans="1:105" ht="12" customHeight="1" x14ac:dyDescent="0.25">
      <c r="A50" s="59" t="s">
        <v>70</v>
      </c>
      <c r="B50" s="299">
        <v>5.8736302430934391</v>
      </c>
      <c r="C50" s="299">
        <v>4.5147807430465008</v>
      </c>
      <c r="D50" s="299">
        <v>3.3744380423420961</v>
      </c>
      <c r="E50" s="299">
        <v>2.9318062232969129</v>
      </c>
      <c r="F50" s="299">
        <v>2.8477680950992261</v>
      </c>
      <c r="G50" s="299">
        <v>4.3948338989053211</v>
      </c>
      <c r="H50" s="299">
        <v>6.9486515597725784</v>
      </c>
      <c r="I50" s="299">
        <v>2.4249045289348712</v>
      </c>
      <c r="J50" s="299">
        <v>1.43612632885688</v>
      </c>
      <c r="K50" s="299">
        <v>5.6619282017833736</v>
      </c>
      <c r="L50" s="299">
        <v>0</v>
      </c>
      <c r="M50" s="299">
        <v>0</v>
      </c>
      <c r="N50" s="299">
        <v>0</v>
      </c>
      <c r="O50" s="299">
        <v>0.16717458617459771</v>
      </c>
      <c r="P50" s="299">
        <v>0</v>
      </c>
      <c r="Q50" s="299">
        <v>0</v>
      </c>
      <c r="R50" s="299">
        <v>0</v>
      </c>
      <c r="S50" s="299">
        <v>0</v>
      </c>
      <c r="T50" s="299">
        <v>0</v>
      </c>
      <c r="U50" s="299">
        <v>0</v>
      </c>
      <c r="V50" s="299">
        <v>0</v>
      </c>
      <c r="W50" s="299">
        <v>0</v>
      </c>
      <c r="DA50" s="71" t="s">
        <v>525</v>
      </c>
    </row>
    <row r="51" spans="1:105" ht="12" customHeight="1" x14ac:dyDescent="0.25">
      <c r="A51" s="59" t="s">
        <v>162</v>
      </c>
      <c r="B51" s="299">
        <v>26.935507093272399</v>
      </c>
      <c r="C51" s="299">
        <v>24.388964465542308</v>
      </c>
      <c r="D51" s="299">
        <v>17.332724293832289</v>
      </c>
      <c r="E51" s="299">
        <v>17.870408225770149</v>
      </c>
      <c r="F51" s="299">
        <v>14.68758322024963</v>
      </c>
      <c r="G51" s="299">
        <v>15.13199888966998</v>
      </c>
      <c r="H51" s="299">
        <v>19.641321331090019</v>
      </c>
      <c r="I51" s="299">
        <v>91.60348669727702</v>
      </c>
      <c r="J51" s="299">
        <v>83.951129883508486</v>
      </c>
      <c r="K51" s="299">
        <v>68.35795279612374</v>
      </c>
      <c r="L51" s="299">
        <v>20.482408162488522</v>
      </c>
      <c r="M51" s="299">
        <v>27.003253497572899</v>
      </c>
      <c r="N51" s="299">
        <v>26.958293808075901</v>
      </c>
      <c r="O51" s="299">
        <v>48.478907855466247</v>
      </c>
      <c r="P51" s="299">
        <v>63.011453434081943</v>
      </c>
      <c r="Q51" s="299">
        <v>63.231436169595121</v>
      </c>
      <c r="R51" s="299">
        <v>43.109456861249683</v>
      </c>
      <c r="S51" s="299">
        <v>21.827959337420051</v>
      </c>
      <c r="T51" s="299">
        <v>50.049714395001573</v>
      </c>
      <c r="U51" s="299">
        <v>59.597278248551127</v>
      </c>
      <c r="V51" s="299">
        <v>57.316896714798148</v>
      </c>
      <c r="W51" s="299">
        <v>68.073796347341982</v>
      </c>
      <c r="DA51" s="71" t="s">
        <v>526</v>
      </c>
    </row>
    <row r="52" spans="1:105" ht="12" customHeight="1" x14ac:dyDescent="0.25">
      <c r="A52" s="60" t="s">
        <v>527</v>
      </c>
      <c r="B52" s="264">
        <v>8.8264115146475159</v>
      </c>
      <c r="C52" s="264">
        <v>13.771134578849029</v>
      </c>
      <c r="D52" s="264">
        <v>14.640791039735721</v>
      </c>
      <c r="E52" s="264">
        <v>15.668724217725311</v>
      </c>
      <c r="F52" s="264">
        <v>18.97651105508276</v>
      </c>
      <c r="G52" s="264">
        <v>19.084018873148128</v>
      </c>
      <c r="H52" s="264">
        <v>19.033462884634108</v>
      </c>
      <c r="I52" s="264">
        <v>12.01635708016587</v>
      </c>
      <c r="J52" s="264">
        <v>11.67925165962</v>
      </c>
      <c r="K52" s="264">
        <v>7.3744665492567334</v>
      </c>
      <c r="L52" s="264">
        <v>18.360925922886</v>
      </c>
      <c r="M52" s="264">
        <v>16.93705232647741</v>
      </c>
      <c r="N52" s="264">
        <v>16.063814804310979</v>
      </c>
      <c r="O52" s="264">
        <v>8.4406343587300547</v>
      </c>
      <c r="P52" s="264">
        <v>7.1593701763828497</v>
      </c>
      <c r="Q52" s="264">
        <v>8.0418009259748438</v>
      </c>
      <c r="R52" s="264">
        <v>10.490158404854521</v>
      </c>
      <c r="S52" s="264">
        <v>22.11181626824829</v>
      </c>
      <c r="T52" s="264">
        <v>14.587427797642439</v>
      </c>
      <c r="U52" s="264">
        <v>11.605915950536501</v>
      </c>
      <c r="V52" s="264">
        <v>10.57326870268796</v>
      </c>
      <c r="W52" s="264">
        <v>10.08715240485264</v>
      </c>
      <c r="DA52" s="72" t="s">
        <v>528</v>
      </c>
    </row>
    <row r="53" spans="1:105" ht="12" customHeight="1" x14ac:dyDescent="0.25">
      <c r="A53" s="57" t="s">
        <v>529</v>
      </c>
      <c r="B53" s="296">
        <f t="shared" ref="B53:W53" si="0">B54+B58+B69</f>
        <v>6.9734335730791779</v>
      </c>
      <c r="C53" s="296">
        <f t="shared" si="0"/>
        <v>7.5421117293031221</v>
      </c>
      <c r="D53" s="296">
        <f t="shared" si="0"/>
        <v>6.0413349392135016</v>
      </c>
      <c r="E53" s="296">
        <f t="shared" si="0"/>
        <v>6.2740852081970511</v>
      </c>
      <c r="F53" s="296">
        <f t="shared" si="0"/>
        <v>6.2033111652923951</v>
      </c>
      <c r="G53" s="296">
        <f t="shared" si="0"/>
        <v>6.8398572107634532</v>
      </c>
      <c r="H53" s="296">
        <f t="shared" si="0"/>
        <v>8.3298127442387653</v>
      </c>
      <c r="I53" s="296">
        <f t="shared" si="0"/>
        <v>23.679544312060127</v>
      </c>
      <c r="J53" s="296">
        <f t="shared" si="0"/>
        <v>21.86546520443293</v>
      </c>
      <c r="K53" s="296">
        <f t="shared" si="0"/>
        <v>17.783169049079991</v>
      </c>
      <c r="L53" s="296">
        <f t="shared" si="0"/>
        <v>7.4513684952447203</v>
      </c>
      <c r="M53" s="296">
        <f t="shared" si="0"/>
        <v>8.8005975474378886</v>
      </c>
      <c r="N53" s="296">
        <f t="shared" si="0"/>
        <v>8.7970071002594938</v>
      </c>
      <c r="O53" s="296">
        <f t="shared" si="0"/>
        <v>12.038741638949544</v>
      </c>
      <c r="P53" s="296">
        <f t="shared" si="0"/>
        <v>14.759739009340883</v>
      </c>
      <c r="Q53" s="296">
        <f t="shared" si="0"/>
        <v>15.772355493593707</v>
      </c>
      <c r="R53" s="296">
        <f t="shared" si="0"/>
        <v>12.014015893185082</v>
      </c>
      <c r="S53" s="296">
        <f t="shared" si="0"/>
        <v>8.8042204524489112</v>
      </c>
      <c r="T53" s="296">
        <f t="shared" si="0"/>
        <v>12.051493629799518</v>
      </c>
      <c r="U53" s="296">
        <f t="shared" si="0"/>
        <v>13.928226478971766</v>
      </c>
      <c r="V53" s="296">
        <f t="shared" si="0"/>
        <v>13.209397185935362</v>
      </c>
      <c r="W53" s="296">
        <f t="shared" si="0"/>
        <v>15.415394217340104</v>
      </c>
      <c r="DA53" s="70"/>
    </row>
    <row r="54" spans="1:105" ht="12" customHeight="1" x14ac:dyDescent="0.25">
      <c r="A54" s="60" t="s">
        <v>530</v>
      </c>
      <c r="B54" s="264">
        <v>1.3519351385499441</v>
      </c>
      <c r="C54" s="264">
        <v>1.3337079200114439</v>
      </c>
      <c r="D54" s="264">
        <v>1.000328438549746</v>
      </c>
      <c r="E54" s="264">
        <v>1.0187264452443361</v>
      </c>
      <c r="F54" s="264">
        <v>0.89509358695985697</v>
      </c>
      <c r="G54" s="264">
        <v>0.93862827971219287</v>
      </c>
      <c r="H54" s="264">
        <v>1.1883307930585449</v>
      </c>
      <c r="I54" s="264">
        <v>2.831994279402831</v>
      </c>
      <c r="J54" s="264">
        <v>2.6151274055603211</v>
      </c>
      <c r="K54" s="264">
        <v>2.0251982462945142</v>
      </c>
      <c r="L54" s="264">
        <v>1.0524726355658709</v>
      </c>
      <c r="M54" s="264">
        <v>1.2878779083409151</v>
      </c>
      <c r="N54" s="264">
        <v>1.258391023393135</v>
      </c>
      <c r="O54" s="264">
        <v>1.6387643196833961</v>
      </c>
      <c r="P54" s="264">
        <v>1.8726946508597491</v>
      </c>
      <c r="Q54" s="264">
        <v>1.9332800424598731</v>
      </c>
      <c r="R54" s="264">
        <v>1.5927659128666161</v>
      </c>
      <c r="S54" s="264">
        <v>1.135885280649773</v>
      </c>
      <c r="T54" s="264">
        <v>2.0350573973591879</v>
      </c>
      <c r="U54" s="264">
        <v>2.1241493972147572</v>
      </c>
      <c r="V54" s="264">
        <v>2.0083035019773572</v>
      </c>
      <c r="W54" s="264">
        <v>2.2383578059163081</v>
      </c>
      <c r="DA54" s="72" t="s">
        <v>531</v>
      </c>
    </row>
    <row r="55" spans="1:105" ht="12" customHeight="1" x14ac:dyDescent="0.25">
      <c r="A55" s="59" t="s">
        <v>33</v>
      </c>
      <c r="B55" s="232">
        <v>0</v>
      </c>
      <c r="C55" s="232">
        <v>0</v>
      </c>
      <c r="D55" s="232">
        <v>0</v>
      </c>
      <c r="E55" s="232">
        <v>0</v>
      </c>
      <c r="F55" s="232">
        <v>0</v>
      </c>
      <c r="G55" s="232">
        <v>0</v>
      </c>
      <c r="H55" s="232">
        <v>0</v>
      </c>
      <c r="I55" s="232">
        <v>1.7168119576876709E-2</v>
      </c>
      <c r="J55" s="232">
        <v>4.2897407519413341E-3</v>
      </c>
      <c r="K55" s="232">
        <v>0</v>
      </c>
      <c r="L55" s="232">
        <v>0</v>
      </c>
      <c r="M55" s="232">
        <v>0</v>
      </c>
      <c r="N55" s="232">
        <v>0</v>
      </c>
      <c r="O55" s="232">
        <v>0</v>
      </c>
      <c r="P55" s="232">
        <v>0</v>
      </c>
      <c r="Q55" s="232">
        <v>0</v>
      </c>
      <c r="R55" s="232">
        <v>0</v>
      </c>
      <c r="S55" s="232">
        <v>0</v>
      </c>
      <c r="T55" s="232">
        <v>9.2997870246656466E-5</v>
      </c>
      <c r="U55" s="232">
        <v>8.250351523680276E-5</v>
      </c>
      <c r="V55" s="232">
        <v>1.6030684276024601E-4</v>
      </c>
      <c r="W55" s="232">
        <v>7.7976435481314291E-3</v>
      </c>
      <c r="DA55" s="71" t="s">
        <v>532</v>
      </c>
    </row>
    <row r="56" spans="1:105" ht="12" customHeight="1" x14ac:dyDescent="0.25">
      <c r="A56" s="59" t="s">
        <v>160</v>
      </c>
      <c r="B56" s="232">
        <v>2.349329741971842E-2</v>
      </c>
      <c r="C56" s="232">
        <v>4.5636440883295999E-2</v>
      </c>
      <c r="D56" s="232">
        <v>4.1673601389175157E-3</v>
      </c>
      <c r="E56" s="232">
        <v>5.7396064432936626E-3</v>
      </c>
      <c r="F56" s="232">
        <v>2.324472582800208E-3</v>
      </c>
      <c r="G56" s="232">
        <v>6.8391575418909273E-3</v>
      </c>
      <c r="H56" s="232">
        <v>8.8884166485535213E-3</v>
      </c>
      <c r="I56" s="232">
        <v>7.5875434388237928E-3</v>
      </c>
      <c r="J56" s="232">
        <v>3.7924352639456698E-3</v>
      </c>
      <c r="K56" s="232">
        <v>4.5102804573909829E-3</v>
      </c>
      <c r="L56" s="232">
        <v>2.108021881768295E-3</v>
      </c>
      <c r="M56" s="232">
        <v>4.764437992829074E-3</v>
      </c>
      <c r="N56" s="232">
        <v>2.6001564561799521E-3</v>
      </c>
      <c r="O56" s="232">
        <v>5.9401582965977941E-3</v>
      </c>
      <c r="P56" s="232">
        <v>1.2239698585677789E-2</v>
      </c>
      <c r="Q56" s="232">
        <v>3.157513485260781E-3</v>
      </c>
      <c r="R56" s="232">
        <v>3.070064280832258E-3</v>
      </c>
      <c r="S56" s="232">
        <v>1.4862259071341511E-3</v>
      </c>
      <c r="T56" s="232">
        <v>1.0506814627707661E-3</v>
      </c>
      <c r="U56" s="232">
        <v>8.7171935986975098E-3</v>
      </c>
      <c r="V56" s="232">
        <v>3.650252593187942E-3</v>
      </c>
      <c r="W56" s="232">
        <v>8.4912231248604874E-3</v>
      </c>
      <c r="DA56" s="71" t="s">
        <v>533</v>
      </c>
    </row>
    <row r="57" spans="1:105" ht="12" customHeight="1" x14ac:dyDescent="0.25">
      <c r="A57" s="59" t="s">
        <v>162</v>
      </c>
      <c r="B57" s="232">
        <v>1.328441841130225</v>
      </c>
      <c r="C57" s="232">
        <v>1.288071479128148</v>
      </c>
      <c r="D57" s="232">
        <v>0.99616107841082868</v>
      </c>
      <c r="E57" s="232">
        <v>1.012986838801043</v>
      </c>
      <c r="F57" s="232">
        <v>0.89276911437705675</v>
      </c>
      <c r="G57" s="232">
        <v>0.93178912217030196</v>
      </c>
      <c r="H57" s="232">
        <v>1.1794423764099911</v>
      </c>
      <c r="I57" s="232">
        <v>2.8072386163871301</v>
      </c>
      <c r="J57" s="232">
        <v>2.607045229544434</v>
      </c>
      <c r="K57" s="232">
        <v>2.0206879658371228</v>
      </c>
      <c r="L57" s="232">
        <v>1.0503646136841021</v>
      </c>
      <c r="M57" s="232">
        <v>1.283113470348086</v>
      </c>
      <c r="N57" s="232">
        <v>1.255790866936956</v>
      </c>
      <c r="O57" s="232">
        <v>1.632824161386798</v>
      </c>
      <c r="P57" s="232">
        <v>1.860454952274071</v>
      </c>
      <c r="Q57" s="232">
        <v>1.930122528974612</v>
      </c>
      <c r="R57" s="232">
        <v>1.5896958485857831</v>
      </c>
      <c r="S57" s="232">
        <v>1.134399054742639</v>
      </c>
      <c r="T57" s="232">
        <v>2.033913718026171</v>
      </c>
      <c r="U57" s="232">
        <v>2.1153497001008228</v>
      </c>
      <c r="V57" s="232">
        <v>2.004492942541408</v>
      </c>
      <c r="W57" s="232">
        <v>2.2220689392433162</v>
      </c>
      <c r="DA57" s="71" t="s">
        <v>534</v>
      </c>
    </row>
    <row r="58" spans="1:105" ht="12" customHeight="1" x14ac:dyDescent="0.25">
      <c r="A58" s="60" t="s">
        <v>535</v>
      </c>
      <c r="B58" s="264">
        <v>5.1861855101247034</v>
      </c>
      <c r="C58" s="264">
        <v>5.4810992240022092</v>
      </c>
      <c r="D58" s="264">
        <v>4.1995585007021718</v>
      </c>
      <c r="E58" s="264">
        <v>4.3671747207734057</v>
      </c>
      <c r="F58" s="264">
        <v>4.1547505501249713</v>
      </c>
      <c r="G58" s="264">
        <v>4.7260847004082462</v>
      </c>
      <c r="H58" s="264">
        <v>5.9985408874122674</v>
      </c>
      <c r="I58" s="264">
        <v>20.479302241662008</v>
      </c>
      <c r="J58" s="264">
        <v>18.88764658356542</v>
      </c>
      <c r="K58" s="264">
        <v>15.53997867164318</v>
      </c>
      <c r="L58" s="264">
        <v>5.4573236231097946</v>
      </c>
      <c r="M58" s="264">
        <v>6.7079218027900671</v>
      </c>
      <c r="N58" s="264">
        <v>6.7903197617124222</v>
      </c>
      <c r="O58" s="264">
        <v>10.11568725729826</v>
      </c>
      <c r="P58" s="264">
        <v>12.675659205879491</v>
      </c>
      <c r="Q58" s="264">
        <v>13.59360164757951</v>
      </c>
      <c r="R58" s="264">
        <v>10.0344169631251</v>
      </c>
      <c r="S58" s="264">
        <v>6.5191840722576213</v>
      </c>
      <c r="T58" s="264">
        <v>9.4236342581037036</v>
      </c>
      <c r="U58" s="264">
        <v>11.3921359403684</v>
      </c>
      <c r="V58" s="264">
        <v>10.831324144626681</v>
      </c>
      <c r="W58" s="264">
        <v>12.847770978218501</v>
      </c>
      <c r="DA58" s="72" t="s">
        <v>536</v>
      </c>
    </row>
    <row r="59" spans="1:105" ht="12" customHeight="1" x14ac:dyDescent="0.25">
      <c r="A59" s="64" t="s">
        <v>30</v>
      </c>
      <c r="B59" s="231">
        <v>3.6714516861571268E-3</v>
      </c>
      <c r="C59" s="231">
        <v>0</v>
      </c>
      <c r="D59" s="231">
        <v>8.9477937646309375E-3</v>
      </c>
      <c r="E59" s="231">
        <v>0</v>
      </c>
      <c r="F59" s="231">
        <v>0.40891014089359812</v>
      </c>
      <c r="G59" s="231">
        <v>1.2362208626449691</v>
      </c>
      <c r="H59" s="231">
        <v>1.5864224657332731</v>
      </c>
      <c r="I59" s="231">
        <v>7.6833930053327508</v>
      </c>
      <c r="J59" s="231">
        <v>4.9734470425044472</v>
      </c>
      <c r="K59" s="231">
        <v>5.0674420779543494</v>
      </c>
      <c r="L59" s="231">
        <v>1.4115584821067531</v>
      </c>
      <c r="M59" s="231">
        <v>2.2124762862091512</v>
      </c>
      <c r="N59" s="231">
        <v>2.299533973950461</v>
      </c>
      <c r="O59" s="231">
        <v>4.4397328095351192</v>
      </c>
      <c r="P59" s="231">
        <v>5.6987533385990963</v>
      </c>
      <c r="Q59" s="231">
        <v>7.1468039396006624</v>
      </c>
      <c r="R59" s="231">
        <v>5.4327942607911712</v>
      </c>
      <c r="S59" s="231">
        <v>2.7436757678202359</v>
      </c>
      <c r="T59" s="231">
        <v>2.786443159783933</v>
      </c>
      <c r="U59" s="231">
        <v>4.2833853263070854</v>
      </c>
      <c r="V59" s="231">
        <v>4.0056242023419779</v>
      </c>
      <c r="W59" s="231">
        <v>5.1525072234139024</v>
      </c>
      <c r="DA59" s="73" t="s">
        <v>537</v>
      </c>
    </row>
    <row r="60" spans="1:105" ht="12" customHeight="1" x14ac:dyDescent="0.25">
      <c r="A60" s="64" t="s">
        <v>32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538</v>
      </c>
    </row>
    <row r="61" spans="1:105" ht="12" customHeight="1" x14ac:dyDescent="0.25">
      <c r="A61" s="64" t="s">
        <v>33</v>
      </c>
      <c r="B61" s="231">
        <v>0</v>
      </c>
      <c r="C61" s="231">
        <v>0</v>
      </c>
      <c r="D61" s="231">
        <v>0</v>
      </c>
      <c r="E61" s="231">
        <v>0</v>
      </c>
      <c r="F61" s="231">
        <v>0</v>
      </c>
      <c r="G61" s="231">
        <v>0</v>
      </c>
      <c r="H61" s="231">
        <v>0</v>
      </c>
      <c r="I61" s="231">
        <v>6.7455792558713867E-2</v>
      </c>
      <c r="J61" s="231">
        <v>1.736334951585956E-2</v>
      </c>
      <c r="K61" s="231">
        <v>0</v>
      </c>
      <c r="L61" s="231">
        <v>0</v>
      </c>
      <c r="M61" s="231">
        <v>0</v>
      </c>
      <c r="N61" s="231">
        <v>0</v>
      </c>
      <c r="O61" s="231">
        <v>0</v>
      </c>
      <c r="P61" s="231">
        <v>0</v>
      </c>
      <c r="Q61" s="231">
        <v>0</v>
      </c>
      <c r="R61" s="231">
        <v>0</v>
      </c>
      <c r="S61" s="231">
        <v>0</v>
      </c>
      <c r="T61" s="231">
        <v>3.0177966220017768E-4</v>
      </c>
      <c r="U61" s="231">
        <v>2.7507018348628338E-4</v>
      </c>
      <c r="V61" s="231">
        <v>5.4083608388033838E-4</v>
      </c>
      <c r="W61" s="231">
        <v>2.6587499571273539E-2</v>
      </c>
      <c r="DA61" s="73" t="s">
        <v>539</v>
      </c>
    </row>
    <row r="62" spans="1:105" ht="12" customHeight="1" x14ac:dyDescent="0.25">
      <c r="A62" s="64" t="s">
        <v>160</v>
      </c>
      <c r="B62" s="231">
        <v>7.0721872221155807E-2</v>
      </c>
      <c r="C62" s="231">
        <v>0.14707232351637939</v>
      </c>
      <c r="D62" s="231">
        <v>1.424687121340051E-2</v>
      </c>
      <c r="E62" s="231">
        <v>2.0831885907567911E-2</v>
      </c>
      <c r="F62" s="231">
        <v>7.9567156512161206E-3</v>
      </c>
      <c r="G62" s="231">
        <v>1.9200035704536308E-2</v>
      </c>
      <c r="H62" s="231">
        <v>2.3762758655942809E-2</v>
      </c>
      <c r="I62" s="231">
        <v>2.9812452898387909E-2</v>
      </c>
      <c r="J62" s="231">
        <v>1.535043323407353E-2</v>
      </c>
      <c r="K62" s="231">
        <v>2.0628415192084869E-2</v>
      </c>
      <c r="L62" s="231">
        <v>7.7416069520751581E-3</v>
      </c>
      <c r="M62" s="231">
        <v>1.5699766340592929E-2</v>
      </c>
      <c r="N62" s="231">
        <v>8.8595182381597422E-3</v>
      </c>
      <c r="O62" s="231">
        <v>1.9658570967604139E-2</v>
      </c>
      <c r="P62" s="231">
        <v>4.4147602455763303E-2</v>
      </c>
      <c r="Q62" s="231">
        <v>9.9689699891870997E-3</v>
      </c>
      <c r="R62" s="231">
        <v>8.5833407229698473E-3</v>
      </c>
      <c r="S62" s="231">
        <v>4.8319140549804296E-3</v>
      </c>
      <c r="T62" s="231">
        <v>3.4094791211237482E-3</v>
      </c>
      <c r="U62" s="231">
        <v>2.906348942583676E-2</v>
      </c>
      <c r="V62" s="231">
        <v>1.2315059567522031E-2</v>
      </c>
      <c r="W62" s="231">
        <v>2.8952386679167431E-2</v>
      </c>
      <c r="DA62" s="73" t="s">
        <v>540</v>
      </c>
    </row>
    <row r="63" spans="1:105" ht="12" customHeight="1" x14ac:dyDescent="0.25">
      <c r="A63" s="64" t="s">
        <v>70</v>
      </c>
      <c r="B63" s="231">
        <v>0.87203469767313069</v>
      </c>
      <c r="C63" s="231">
        <v>0.76842671250566474</v>
      </c>
      <c r="D63" s="231">
        <v>0.66301394650039713</v>
      </c>
      <c r="E63" s="231">
        <v>0.6031857397692989</v>
      </c>
      <c r="F63" s="231">
        <v>0.5925197719320946</v>
      </c>
      <c r="G63" s="231">
        <v>0.75973691595565018</v>
      </c>
      <c r="H63" s="231">
        <v>1.1155242465553299</v>
      </c>
      <c r="I63" s="231">
        <v>0.29198362047571258</v>
      </c>
      <c r="J63" s="231">
        <v>0.1805165917973893</v>
      </c>
      <c r="K63" s="231">
        <v>0.76548534562107962</v>
      </c>
      <c r="L63" s="231">
        <v>0</v>
      </c>
      <c r="M63" s="231">
        <v>0</v>
      </c>
      <c r="N63" s="231">
        <v>0</v>
      </c>
      <c r="O63" s="231">
        <v>1.8634200915653081E-2</v>
      </c>
      <c r="P63" s="231">
        <v>0</v>
      </c>
      <c r="Q63" s="231">
        <v>0</v>
      </c>
      <c r="R63" s="231">
        <v>0</v>
      </c>
      <c r="S63" s="231">
        <v>0</v>
      </c>
      <c r="T63" s="231">
        <v>0</v>
      </c>
      <c r="U63" s="231">
        <v>0</v>
      </c>
      <c r="V63" s="231">
        <v>0</v>
      </c>
      <c r="W63" s="231">
        <v>0</v>
      </c>
      <c r="DA63" s="73" t="s">
        <v>541</v>
      </c>
    </row>
    <row r="64" spans="1:105" ht="12" customHeight="1" x14ac:dyDescent="0.25">
      <c r="A64" s="64" t="s">
        <v>34</v>
      </c>
      <c r="B64" s="231">
        <v>1.0183860226322471E-2</v>
      </c>
      <c r="C64" s="231">
        <v>0</v>
      </c>
      <c r="D64" s="231">
        <v>0</v>
      </c>
      <c r="E64" s="231">
        <v>0</v>
      </c>
      <c r="F64" s="231">
        <v>0</v>
      </c>
      <c r="G64" s="231">
        <v>2.39257112862656E-2</v>
      </c>
      <c r="H64" s="231">
        <v>3.1086483034884389E-2</v>
      </c>
      <c r="I64" s="231">
        <v>0.70320054621848349</v>
      </c>
      <c r="J64" s="231">
        <v>0</v>
      </c>
      <c r="K64" s="231">
        <v>9.3406530758639972E-2</v>
      </c>
      <c r="L64" s="231">
        <v>1.0642108333960331E-2</v>
      </c>
      <c r="M64" s="231">
        <v>1.203646013262848E-2</v>
      </c>
      <c r="N64" s="231">
        <v>2.7948399857424359E-2</v>
      </c>
      <c r="O64" s="231">
        <v>0</v>
      </c>
      <c r="P64" s="231">
        <v>0</v>
      </c>
      <c r="Q64" s="231">
        <v>0.1232241415965187</v>
      </c>
      <c r="R64" s="231">
        <v>9.115641687676164E-2</v>
      </c>
      <c r="S64" s="231">
        <v>5.3513346297874319E-2</v>
      </c>
      <c r="T64" s="231">
        <v>8.2611561314039315E-3</v>
      </c>
      <c r="U64" s="231">
        <v>1.030904320995089E-3</v>
      </c>
      <c r="V64" s="231">
        <v>6.5424784482995041E-4</v>
      </c>
      <c r="W64" s="231">
        <v>1.909798162808989E-3</v>
      </c>
      <c r="DA64" s="73" t="s">
        <v>542</v>
      </c>
    </row>
    <row r="65" spans="1:105" ht="12" customHeight="1" x14ac:dyDescent="0.25">
      <c r="A65" s="64" t="s">
        <v>162</v>
      </c>
      <c r="B65" s="231">
        <v>3.9990084177283118</v>
      </c>
      <c r="C65" s="231">
        <v>4.1510613365972544</v>
      </c>
      <c r="D65" s="231">
        <v>3.405556063990117</v>
      </c>
      <c r="E65" s="231">
        <v>3.6766329643433888</v>
      </c>
      <c r="F65" s="231">
        <v>3.055966346021143</v>
      </c>
      <c r="G65" s="231">
        <v>2.6158754649511859</v>
      </c>
      <c r="H65" s="231">
        <v>3.1531830299363039</v>
      </c>
      <c r="I65" s="231">
        <v>11.03000855288027</v>
      </c>
      <c r="J65" s="231">
        <v>10.55239468812856</v>
      </c>
      <c r="K65" s="231">
        <v>9.2419065126273523</v>
      </c>
      <c r="L65" s="231">
        <v>3.8574125182654848</v>
      </c>
      <c r="M65" s="231">
        <v>4.2281128861896731</v>
      </c>
      <c r="N65" s="231">
        <v>4.2788587057902809</v>
      </c>
      <c r="O65" s="231">
        <v>5.4037263068604906</v>
      </c>
      <c r="P65" s="231">
        <v>6.7105104790702219</v>
      </c>
      <c r="Q65" s="231">
        <v>6.0938246682460848</v>
      </c>
      <c r="R65" s="231">
        <v>4.4445001362002401</v>
      </c>
      <c r="S65" s="231">
        <v>3.6880791205806309</v>
      </c>
      <c r="T65" s="231">
        <v>6.6000844228184157</v>
      </c>
      <c r="U65" s="231">
        <v>7.0526647073678914</v>
      </c>
      <c r="V65" s="231">
        <v>6.7626689824541577</v>
      </c>
      <c r="W65" s="231">
        <v>7.5765526604033147</v>
      </c>
      <c r="DA65" s="73" t="s">
        <v>543</v>
      </c>
    </row>
    <row r="66" spans="1:105" ht="12" customHeight="1" x14ac:dyDescent="0.25">
      <c r="A66" s="64" t="s">
        <v>36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</v>
      </c>
      <c r="R66" s="231">
        <v>0</v>
      </c>
      <c r="S66" s="231">
        <v>0</v>
      </c>
      <c r="T66" s="231">
        <v>0</v>
      </c>
      <c r="U66" s="231">
        <v>0</v>
      </c>
      <c r="V66" s="231">
        <v>0</v>
      </c>
      <c r="W66" s="231">
        <v>0</v>
      </c>
      <c r="DA66" s="73" t="s">
        <v>544</v>
      </c>
    </row>
    <row r="67" spans="1:105" ht="12" customHeight="1" x14ac:dyDescent="0.25">
      <c r="A67" s="64" t="s">
        <v>73</v>
      </c>
      <c r="B67" s="231">
        <v>7.0341956707086803E-2</v>
      </c>
      <c r="C67" s="231">
        <v>8.4730434603435364E-2</v>
      </c>
      <c r="D67" s="231">
        <v>7.0986004456280366E-2</v>
      </c>
      <c r="E67" s="231">
        <v>2.4547773639854911E-2</v>
      </c>
      <c r="F67" s="231">
        <v>6.1102758008395951E-2</v>
      </c>
      <c r="G67" s="231">
        <v>4.7242673754262471E-2</v>
      </c>
      <c r="H67" s="231">
        <v>5.3001295700017978E-2</v>
      </c>
      <c r="I67" s="231">
        <v>0.54664859979758029</v>
      </c>
      <c r="J67" s="231">
        <v>2.3556775473004952</v>
      </c>
      <c r="K67" s="231">
        <v>0.27217524508690882</v>
      </c>
      <c r="L67" s="231">
        <v>3.2567240979605623E-2</v>
      </c>
      <c r="M67" s="231">
        <v>4.7007990296593201E-2</v>
      </c>
      <c r="N67" s="231">
        <v>2.9729719997316831E-2</v>
      </c>
      <c r="O67" s="231">
        <v>2.0822522998229509E-2</v>
      </c>
      <c r="P67" s="231">
        <v>3.3604003779277962E-2</v>
      </c>
      <c r="Q67" s="231">
        <v>3.0166734372843101E-2</v>
      </c>
      <c r="R67" s="231">
        <v>1.9659350203734102E-2</v>
      </c>
      <c r="S67" s="231">
        <v>1.426672693171835E-2</v>
      </c>
      <c r="T67" s="231">
        <v>1.593724099902781E-2</v>
      </c>
      <c r="U67" s="231">
        <v>2.0732228726092809E-2</v>
      </c>
      <c r="V67" s="231">
        <v>1.004539183846553E-2</v>
      </c>
      <c r="W67" s="231">
        <v>9.5614867671276645E-3</v>
      </c>
      <c r="DA67" s="73" t="s">
        <v>545</v>
      </c>
    </row>
    <row r="68" spans="1:105" ht="12" customHeight="1" x14ac:dyDescent="0.25">
      <c r="A68" s="64" t="s">
        <v>79</v>
      </c>
      <c r="B68" s="231">
        <v>0.16022325388253869</v>
      </c>
      <c r="C68" s="231">
        <v>0.32980841677947459</v>
      </c>
      <c r="D68" s="231">
        <v>3.6807820777347081E-2</v>
      </c>
      <c r="E68" s="231">
        <v>4.197635711329499E-2</v>
      </c>
      <c r="F68" s="231">
        <v>2.8294817618525151E-2</v>
      </c>
      <c r="G68" s="231">
        <v>2.3883036111376661E-2</v>
      </c>
      <c r="H68" s="231">
        <v>3.556060779651514E-2</v>
      </c>
      <c r="I68" s="231">
        <v>0.12679967150011601</v>
      </c>
      <c r="J68" s="231">
        <v>0.79289693108459669</v>
      </c>
      <c r="K68" s="231">
        <v>7.8934544402769743E-2</v>
      </c>
      <c r="L68" s="231">
        <v>0.13740166647191521</v>
      </c>
      <c r="M68" s="231">
        <v>0.19258841362142939</v>
      </c>
      <c r="N68" s="231">
        <v>0.14538944387878089</v>
      </c>
      <c r="O68" s="231">
        <v>0.21311284602115951</v>
      </c>
      <c r="P68" s="231">
        <v>0.18864378197512999</v>
      </c>
      <c r="Q68" s="231">
        <v>0.1896131937742096</v>
      </c>
      <c r="R68" s="231">
        <v>3.7723458330224162E-2</v>
      </c>
      <c r="S68" s="231">
        <v>1.481719657218031E-2</v>
      </c>
      <c r="T68" s="231">
        <v>9.1970195876002799E-3</v>
      </c>
      <c r="U68" s="231">
        <v>4.9842140370078896E-3</v>
      </c>
      <c r="V68" s="231">
        <v>3.9475424495844513E-2</v>
      </c>
      <c r="W68" s="231">
        <v>5.1699923220905497E-2</v>
      </c>
      <c r="DA68" s="73" t="s">
        <v>546</v>
      </c>
    </row>
    <row r="69" spans="1:105" ht="12" customHeight="1" x14ac:dyDescent="0.25">
      <c r="A69" s="61" t="s">
        <v>547</v>
      </c>
      <c r="B69" s="265">
        <v>0.43531292440453012</v>
      </c>
      <c r="C69" s="265">
        <v>0.7273045852894694</v>
      </c>
      <c r="D69" s="265">
        <v>0.84144799996158315</v>
      </c>
      <c r="E69" s="265">
        <v>0.88818404217930869</v>
      </c>
      <c r="F69" s="265">
        <v>1.153467028207567</v>
      </c>
      <c r="G69" s="265">
        <v>1.175144230643014</v>
      </c>
      <c r="H69" s="265">
        <v>1.142941063767954</v>
      </c>
      <c r="I69" s="265">
        <v>0.3682477909952882</v>
      </c>
      <c r="J69" s="265">
        <v>0.36269121530718751</v>
      </c>
      <c r="K69" s="265">
        <v>0.21799213114229621</v>
      </c>
      <c r="L69" s="265">
        <v>0.94157223656905464</v>
      </c>
      <c r="M69" s="265">
        <v>0.80479783630690593</v>
      </c>
      <c r="N69" s="265">
        <v>0.74829631515393669</v>
      </c>
      <c r="O69" s="265">
        <v>0.28429006196788742</v>
      </c>
      <c r="P69" s="265">
        <v>0.21138515260164351</v>
      </c>
      <c r="Q69" s="265">
        <v>0.24547380355432361</v>
      </c>
      <c r="R69" s="265">
        <v>0.38683301719336638</v>
      </c>
      <c r="S69" s="265">
        <v>1.1491510995415171</v>
      </c>
      <c r="T69" s="265">
        <v>0.59280197433662773</v>
      </c>
      <c r="U69" s="265">
        <v>0.41194114138861021</v>
      </c>
      <c r="V69" s="265">
        <v>0.3697695393313235</v>
      </c>
      <c r="W69" s="265">
        <v>0.32926543320529472</v>
      </c>
      <c r="DA69" s="74" t="s">
        <v>548</v>
      </c>
    </row>
    <row r="70" spans="1:105" ht="12" hidden="1" customHeight="1" x14ac:dyDescent="0.25">
      <c r="A70" s="11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DA70" s="125"/>
    </row>
    <row r="71" spans="1:105" ht="12" customHeight="1" x14ac:dyDescent="0.25">
      <c r="A71" s="128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300"/>
      <c r="R71" s="300"/>
      <c r="S71" s="300"/>
      <c r="T71" s="300"/>
      <c r="U71" s="300"/>
      <c r="V71" s="300"/>
      <c r="W71" s="300"/>
      <c r="DA71" s="124"/>
    </row>
    <row r="72" spans="1:105" ht="15" customHeight="1" x14ac:dyDescent="0.25">
      <c r="A72" s="34" t="s">
        <v>81</v>
      </c>
      <c r="B72" s="225">
        <v>0.70724790797792525</v>
      </c>
      <c r="C72" s="225">
        <v>0.23760776244950729</v>
      </c>
      <c r="D72" s="225">
        <v>0.79462352787146306</v>
      </c>
      <c r="E72" s="225">
        <v>1.4025066487537889</v>
      </c>
      <c r="F72" s="225">
        <v>1.0996167084341091</v>
      </c>
      <c r="G72" s="225">
        <v>1.153396383708136</v>
      </c>
      <c r="H72" s="225">
        <v>1.6838008034484031</v>
      </c>
      <c r="I72" s="225">
        <v>2.3168676684592269</v>
      </c>
      <c r="J72" s="225">
        <v>2.365878181952024</v>
      </c>
      <c r="K72" s="225">
        <v>2.037362595425436</v>
      </c>
      <c r="L72" s="225">
        <v>2.2740383545236269</v>
      </c>
      <c r="M72" s="225">
        <v>2.8561357924865471</v>
      </c>
      <c r="N72" s="225">
        <v>2.0228346420742551</v>
      </c>
      <c r="O72" s="225">
        <v>1.6897442093177311</v>
      </c>
      <c r="P72" s="225">
        <v>1.0001970379905301</v>
      </c>
      <c r="Q72" s="225">
        <v>1.150892976423989</v>
      </c>
      <c r="R72" s="225">
        <v>0.92641541108536118</v>
      </c>
      <c r="S72" s="225">
        <v>1.052899129587868</v>
      </c>
      <c r="T72" s="225">
        <v>1.2065864422374619</v>
      </c>
      <c r="U72" s="225">
        <v>1.176926871074125</v>
      </c>
      <c r="V72" s="225">
        <v>1.003659643650104</v>
      </c>
      <c r="W72" s="225">
        <v>1.0364547604987431</v>
      </c>
      <c r="DA72" s="89" t="s">
        <v>549</v>
      </c>
    </row>
    <row r="73" spans="1:105" ht="12" customHeight="1" x14ac:dyDescent="0.25">
      <c r="A73" s="55" t="s">
        <v>92</v>
      </c>
      <c r="B73" s="261">
        <v>1.1679086647288089E-3</v>
      </c>
      <c r="C73" s="261">
        <v>3.9237184223713591E-4</v>
      </c>
      <c r="D73" s="261">
        <v>1.3121957561552089E-3</v>
      </c>
      <c r="E73" s="261">
        <v>2.3160191058080189E-3</v>
      </c>
      <c r="F73" s="261">
        <v>1.8158440161855629E-3</v>
      </c>
      <c r="G73" s="261">
        <v>1.9046526899624799E-3</v>
      </c>
      <c r="H73" s="261">
        <v>2.7805321526476702E-3</v>
      </c>
      <c r="I73" s="261">
        <v>3.825942494135392E-3</v>
      </c>
      <c r="J73" s="261">
        <v>3.9068756474547337E-3</v>
      </c>
      <c r="K73" s="261">
        <v>3.3643838342153911E-3</v>
      </c>
      <c r="L73" s="261">
        <v>3.755216619538202E-3</v>
      </c>
      <c r="M73" s="261">
        <v>4.71645897012778E-3</v>
      </c>
      <c r="N73" s="261">
        <v>3.3403932046194539E-3</v>
      </c>
      <c r="O73" s="261">
        <v>2.7903467524959141E-3</v>
      </c>
      <c r="P73" s="261">
        <v>1.6516680698898849E-3</v>
      </c>
      <c r="Q73" s="261">
        <v>1.9005187066345791E-3</v>
      </c>
      <c r="R73" s="261">
        <v>1.5298293194493781E-3</v>
      </c>
      <c r="S73" s="261">
        <v>1.7386972837382349E-3</v>
      </c>
      <c r="T73" s="261">
        <v>1.9924877044355362E-3</v>
      </c>
      <c r="U73" s="261">
        <v>1.9435095883271879E-3</v>
      </c>
      <c r="V73" s="261">
        <v>1.657386018445359E-3</v>
      </c>
      <c r="W73" s="261">
        <v>1.711541995007744E-3</v>
      </c>
      <c r="DA73" s="67" t="s">
        <v>550</v>
      </c>
    </row>
    <row r="74" spans="1:105" ht="12" customHeight="1" x14ac:dyDescent="0.25">
      <c r="A74" s="202" t="s">
        <v>93</v>
      </c>
      <c r="B74" s="226">
        <v>6.0750966707502348E-4</v>
      </c>
      <c r="C74" s="226">
        <v>2.0409959652319739E-4</v>
      </c>
      <c r="D74" s="226">
        <v>6.8256331255510914E-4</v>
      </c>
      <c r="E74" s="226">
        <v>1.2047209155996231E-3</v>
      </c>
      <c r="F74" s="226">
        <v>9.44545431546411E-4</v>
      </c>
      <c r="G74" s="226">
        <v>9.9074093421623361E-4</v>
      </c>
      <c r="H74" s="226">
        <v>1.4463461170900901E-3</v>
      </c>
      <c r="I74" s="226">
        <v>1.990135976429358E-3</v>
      </c>
      <c r="J74" s="226">
        <v>2.0322348789490879E-3</v>
      </c>
      <c r="K74" s="226">
        <v>1.750047554884251E-3</v>
      </c>
      <c r="L74" s="226">
        <v>1.953346581994901E-3</v>
      </c>
      <c r="M74" s="226">
        <v>2.453354877181825E-3</v>
      </c>
      <c r="N74" s="226">
        <v>1.7375683774974379E-3</v>
      </c>
      <c r="O74" s="226">
        <v>1.451451365870539E-3</v>
      </c>
      <c r="P74" s="226">
        <v>8.5914622398168734E-4</v>
      </c>
      <c r="Q74" s="226">
        <v>9.885905650040916E-4</v>
      </c>
      <c r="R74" s="226">
        <v>7.9576950544853371E-4</v>
      </c>
      <c r="S74" s="226">
        <v>9.0441610708773474E-4</v>
      </c>
      <c r="T74" s="226">
        <v>1.0364299696789909E-3</v>
      </c>
      <c r="U74" s="226">
        <v>1.010953081023616E-3</v>
      </c>
      <c r="V74" s="226">
        <v>8.6212052251049794E-4</v>
      </c>
      <c r="W74" s="226">
        <v>8.9029077270654107E-4</v>
      </c>
      <c r="DA74" s="174" t="s">
        <v>551</v>
      </c>
    </row>
    <row r="75" spans="1:105" ht="12" customHeight="1" x14ac:dyDescent="0.25">
      <c r="A75" s="202" t="s">
        <v>94</v>
      </c>
      <c r="B75" s="226">
        <v>1.421991217500713E-2</v>
      </c>
      <c r="C75" s="226">
        <v>4.7773368800662101E-3</v>
      </c>
      <c r="D75" s="226">
        <v>1.5976684626513041E-2</v>
      </c>
      <c r="E75" s="226">
        <v>2.8198770396035921E-2</v>
      </c>
      <c r="F75" s="226">
        <v>2.2108871364240331E-2</v>
      </c>
      <c r="G75" s="226">
        <v>2.319016443074897E-2</v>
      </c>
      <c r="H75" s="226">
        <v>3.3854464997581317E-2</v>
      </c>
      <c r="I75" s="226">
        <v>4.6582894618618018E-2</v>
      </c>
      <c r="J75" s="226">
        <v>4.7568299014529983E-2</v>
      </c>
      <c r="K75" s="226">
        <v>4.0963171256774122E-2</v>
      </c>
      <c r="L75" s="226">
        <v>4.5721769296368467E-2</v>
      </c>
      <c r="M75" s="226">
        <v>5.7425408645131383E-2</v>
      </c>
      <c r="N75" s="226">
        <v>4.0671072519792358E-2</v>
      </c>
      <c r="O75" s="226">
        <v>3.3973962996088992E-2</v>
      </c>
      <c r="P75" s="226">
        <v>2.0109941475219151E-2</v>
      </c>
      <c r="Q75" s="226">
        <v>2.313983097434864E-2</v>
      </c>
      <c r="R75" s="226">
        <v>1.8626489572600619E-2</v>
      </c>
      <c r="S75" s="226">
        <v>2.116956866607558E-2</v>
      </c>
      <c r="T75" s="226">
        <v>2.4259602674866581E-2</v>
      </c>
      <c r="U75" s="226">
        <v>2.366326793518065E-2</v>
      </c>
      <c r="V75" s="226">
        <v>2.01795605548061E-2</v>
      </c>
      <c r="W75" s="226">
        <v>2.0838938512797091E-2</v>
      </c>
      <c r="DA75" s="174" t="s">
        <v>552</v>
      </c>
    </row>
    <row r="76" spans="1:105" ht="12" customHeight="1" x14ac:dyDescent="0.25">
      <c r="A76" s="202" t="s">
        <v>95</v>
      </c>
      <c r="B76" s="226">
        <v>3.893028882429363E-4</v>
      </c>
      <c r="C76" s="226">
        <v>1.307906140790453E-4</v>
      </c>
      <c r="D76" s="226">
        <v>4.3739858538506987E-4</v>
      </c>
      <c r="E76" s="226">
        <v>7.7200636860267301E-4</v>
      </c>
      <c r="F76" s="226">
        <v>6.0528133872852108E-4</v>
      </c>
      <c r="G76" s="226">
        <v>6.3488422998749341E-4</v>
      </c>
      <c r="H76" s="226">
        <v>9.2684405088255676E-4</v>
      </c>
      <c r="I76" s="226">
        <v>1.275314164711797E-3</v>
      </c>
      <c r="J76" s="226">
        <v>1.302291882484911E-3</v>
      </c>
      <c r="K76" s="226">
        <v>1.121461278071797E-3</v>
      </c>
      <c r="L76" s="226">
        <v>1.251738873179401E-3</v>
      </c>
      <c r="M76" s="226">
        <v>1.5721529900425931E-3</v>
      </c>
      <c r="N76" s="226">
        <v>1.1134644015398181E-3</v>
      </c>
      <c r="O76" s="226">
        <v>9.301155841653048E-4</v>
      </c>
      <c r="P76" s="226">
        <v>5.505560232966283E-4</v>
      </c>
      <c r="Q76" s="226">
        <v>6.3350623554485981E-4</v>
      </c>
      <c r="R76" s="226">
        <v>5.0994310648312614E-4</v>
      </c>
      <c r="S76" s="226">
        <v>5.7956576124607874E-4</v>
      </c>
      <c r="T76" s="226">
        <v>6.6416256814517884E-4</v>
      </c>
      <c r="U76" s="226">
        <v>6.4783652944239612E-4</v>
      </c>
      <c r="V76" s="226">
        <v>5.5246200614845293E-4</v>
      </c>
      <c r="W76" s="226">
        <v>5.7051399833591473E-4</v>
      </c>
      <c r="DA76" s="174" t="s">
        <v>553</v>
      </c>
    </row>
    <row r="77" spans="1:105" ht="12" customHeight="1" x14ac:dyDescent="0.25">
      <c r="A77" s="56" t="s">
        <v>96</v>
      </c>
      <c r="B77" s="262">
        <v>1.7993024280418581E-3</v>
      </c>
      <c r="C77" s="262">
        <v>6.0571755203102547E-4</v>
      </c>
      <c r="D77" s="262">
        <v>2.0639226733809219E-3</v>
      </c>
      <c r="E77" s="262">
        <v>3.6452400209314811E-3</v>
      </c>
      <c r="F77" s="262">
        <v>2.902110178736273E-3</v>
      </c>
      <c r="G77" s="262">
        <v>2.9709468769276819E-3</v>
      </c>
      <c r="H77" s="262">
        <v>4.203421239345792E-3</v>
      </c>
      <c r="I77" s="262">
        <v>5.3284788908924416E-3</v>
      </c>
      <c r="J77" s="262">
        <v>5.4402740822597599E-3</v>
      </c>
      <c r="K77" s="262">
        <v>4.624971043653804E-3</v>
      </c>
      <c r="L77" s="262">
        <v>5.7694163586727229E-3</v>
      </c>
      <c r="M77" s="262">
        <v>7.0921169511012887E-3</v>
      </c>
      <c r="N77" s="262">
        <v>4.9759069026001357E-3</v>
      </c>
      <c r="O77" s="262">
        <v>4.0183716373168778E-3</v>
      </c>
      <c r="P77" s="262">
        <v>2.368787328565923E-3</v>
      </c>
      <c r="Q77" s="262">
        <v>2.6763601790201711E-3</v>
      </c>
      <c r="R77" s="262">
        <v>2.167075650305226E-3</v>
      </c>
      <c r="S77" s="262">
        <v>2.63339481969058E-3</v>
      </c>
      <c r="T77" s="262">
        <v>3.031544586935382E-3</v>
      </c>
      <c r="U77" s="262">
        <v>2.8863423640390139E-3</v>
      </c>
      <c r="V77" s="262">
        <v>2.4620779890929651E-3</v>
      </c>
      <c r="W77" s="262">
        <v>2.5224630605941321E-3</v>
      </c>
      <c r="DA77" s="68" t="s">
        <v>554</v>
      </c>
    </row>
    <row r="78" spans="1:105" ht="12" customHeight="1" x14ac:dyDescent="0.25">
      <c r="A78" s="37" t="s">
        <v>160</v>
      </c>
      <c r="B78" s="228">
        <v>2.3651751520228478E-5</v>
      </c>
      <c r="C78" s="228">
        <v>1.341223946198363E-5</v>
      </c>
      <c r="D78" s="228">
        <v>4.6700071186749632E-6</v>
      </c>
      <c r="E78" s="228">
        <v>1.097180137687402E-5</v>
      </c>
      <c r="F78" s="228">
        <v>3.2929831281494961E-6</v>
      </c>
      <c r="G78" s="228">
        <v>9.6125640958793642E-6</v>
      </c>
      <c r="H78" s="228">
        <v>1.602634167923437E-5</v>
      </c>
      <c r="I78" s="228">
        <v>1.27015789366348E-5</v>
      </c>
      <c r="J78" s="228">
        <v>6.9385192163627884E-6</v>
      </c>
      <c r="K78" s="228">
        <v>9.299218079754154E-6</v>
      </c>
      <c r="L78" s="228">
        <v>6.0991886888145819E-6</v>
      </c>
      <c r="M78" s="228">
        <v>1.6146768813961971E-5</v>
      </c>
      <c r="N78" s="228">
        <v>6.4475098883685059E-6</v>
      </c>
      <c r="O78" s="228">
        <v>1.2412422575239229E-5</v>
      </c>
      <c r="P78" s="228">
        <v>1.391177193266097E-5</v>
      </c>
      <c r="Q78" s="228">
        <v>3.8786590656538466E-6</v>
      </c>
      <c r="R78" s="228">
        <v>3.360812863069097E-6</v>
      </c>
      <c r="S78" s="228">
        <v>1.712804066782239E-6</v>
      </c>
      <c r="T78" s="228">
        <v>1.212127429889815E-6</v>
      </c>
      <c r="U78" s="228">
        <v>9.9180678415616401E-6</v>
      </c>
      <c r="V78" s="228">
        <v>3.7781029480368679E-6</v>
      </c>
      <c r="W78" s="228">
        <v>8.3650105074187168E-6</v>
      </c>
      <c r="DA78" s="69" t="s">
        <v>555</v>
      </c>
    </row>
    <row r="79" spans="1:105" ht="12" customHeight="1" x14ac:dyDescent="0.25">
      <c r="A79" s="37" t="s">
        <v>162</v>
      </c>
      <c r="B79" s="228">
        <v>1.3374017182073161E-3</v>
      </c>
      <c r="C79" s="228">
        <v>3.7855544358503132E-4</v>
      </c>
      <c r="D79" s="228">
        <v>1.11631324686373E-3</v>
      </c>
      <c r="E79" s="228">
        <v>1.9364202933632899E-3</v>
      </c>
      <c r="F79" s="228">
        <v>1.2647486800790981E-3</v>
      </c>
      <c r="G79" s="228">
        <v>1.3096470736114591E-3</v>
      </c>
      <c r="H79" s="228">
        <v>2.12660446316845E-3</v>
      </c>
      <c r="I79" s="228">
        <v>4.6993289946209516E-3</v>
      </c>
      <c r="J79" s="228">
        <v>4.7697672245303026E-3</v>
      </c>
      <c r="K79" s="228">
        <v>4.1662194275883142E-3</v>
      </c>
      <c r="L79" s="228">
        <v>3.0390443411997458E-3</v>
      </c>
      <c r="M79" s="228">
        <v>4.3484953732158393E-3</v>
      </c>
      <c r="N79" s="228">
        <v>3.1139372452203399E-3</v>
      </c>
      <c r="O79" s="228">
        <v>3.4119130282776462E-3</v>
      </c>
      <c r="P79" s="228">
        <v>2.1146129380434629E-3</v>
      </c>
      <c r="Q79" s="228">
        <v>2.370943870794525E-3</v>
      </c>
      <c r="R79" s="228">
        <v>1.7402470331488659E-3</v>
      </c>
      <c r="S79" s="228">
        <v>1.307340495809119E-3</v>
      </c>
      <c r="T79" s="228">
        <v>2.3464415191520168E-3</v>
      </c>
      <c r="U79" s="228">
        <v>2.40675873452688E-3</v>
      </c>
      <c r="V79" s="228">
        <v>2.0747004494066439E-3</v>
      </c>
      <c r="W79" s="228">
        <v>2.1890403480929019E-3</v>
      </c>
      <c r="DA79" s="69" t="s">
        <v>556</v>
      </c>
    </row>
    <row r="80" spans="1:105" ht="12" customHeight="1" x14ac:dyDescent="0.25">
      <c r="A80" s="37" t="s">
        <v>97</v>
      </c>
      <c r="B80" s="228">
        <v>0</v>
      </c>
      <c r="C80" s="228">
        <v>0</v>
      </c>
      <c r="D80" s="228">
        <v>0</v>
      </c>
      <c r="E80" s="228">
        <v>0</v>
      </c>
      <c r="F80" s="228">
        <v>0</v>
      </c>
      <c r="G80" s="228">
        <v>0</v>
      </c>
      <c r="H80" s="228">
        <v>0</v>
      </c>
      <c r="I80" s="228">
        <v>0</v>
      </c>
      <c r="J80" s="228">
        <v>0</v>
      </c>
      <c r="K80" s="228">
        <v>0</v>
      </c>
      <c r="L80" s="228">
        <v>0</v>
      </c>
      <c r="M80" s="228">
        <v>0</v>
      </c>
      <c r="N80" s="228">
        <v>0</v>
      </c>
      <c r="O80" s="228">
        <v>0</v>
      </c>
      <c r="P80" s="228">
        <v>0</v>
      </c>
      <c r="Q80" s="228">
        <v>0</v>
      </c>
      <c r="R80" s="228">
        <v>0</v>
      </c>
      <c r="S80" s="228">
        <v>0</v>
      </c>
      <c r="T80" s="228">
        <v>0</v>
      </c>
      <c r="U80" s="228">
        <v>9.7570859296816593E-7</v>
      </c>
      <c r="V80" s="228">
        <v>8.7869317959883682E-7</v>
      </c>
      <c r="W80" s="228">
        <v>6.8643439302857438E-7</v>
      </c>
      <c r="DA80" s="69" t="s">
        <v>557</v>
      </c>
    </row>
    <row r="81" spans="1:105" ht="12" customHeight="1" x14ac:dyDescent="0.25">
      <c r="A81" s="37" t="s">
        <v>78</v>
      </c>
      <c r="B81" s="228">
        <v>0</v>
      </c>
      <c r="C81" s="228">
        <v>0</v>
      </c>
      <c r="D81" s="228">
        <v>0</v>
      </c>
      <c r="E81" s="228">
        <v>0</v>
      </c>
      <c r="F81" s="228">
        <v>0</v>
      </c>
      <c r="G81" s="228">
        <v>0</v>
      </c>
      <c r="H81" s="228">
        <v>0</v>
      </c>
      <c r="I81" s="228">
        <v>0</v>
      </c>
      <c r="J81" s="228">
        <v>0</v>
      </c>
      <c r="K81" s="228">
        <v>0</v>
      </c>
      <c r="L81" s="228">
        <v>0</v>
      </c>
      <c r="M81" s="228">
        <v>0</v>
      </c>
      <c r="N81" s="228">
        <v>0</v>
      </c>
      <c r="O81" s="228">
        <v>0</v>
      </c>
      <c r="P81" s="228">
        <v>0</v>
      </c>
      <c r="Q81" s="228">
        <v>0</v>
      </c>
      <c r="R81" s="228">
        <v>0</v>
      </c>
      <c r="S81" s="228">
        <v>0</v>
      </c>
      <c r="T81" s="228">
        <v>0</v>
      </c>
      <c r="U81" s="228">
        <v>0</v>
      </c>
      <c r="V81" s="228">
        <v>0</v>
      </c>
      <c r="W81" s="228">
        <v>0</v>
      </c>
      <c r="DA81" s="69" t="s">
        <v>558</v>
      </c>
    </row>
    <row r="82" spans="1:105" ht="12" customHeight="1" x14ac:dyDescent="0.25">
      <c r="A82" s="37" t="s">
        <v>38</v>
      </c>
      <c r="B82" s="228">
        <v>4.382489583143134E-4</v>
      </c>
      <c r="C82" s="228">
        <v>2.1374986898401051E-4</v>
      </c>
      <c r="D82" s="228">
        <v>9.4293941939851695E-4</v>
      </c>
      <c r="E82" s="228">
        <v>1.697847926191318E-3</v>
      </c>
      <c r="F82" s="228">
        <v>1.634068515529026E-3</v>
      </c>
      <c r="G82" s="228">
        <v>1.651687239220344E-3</v>
      </c>
      <c r="H82" s="228">
        <v>2.060790434498107E-3</v>
      </c>
      <c r="I82" s="228">
        <v>6.1644831733485535E-4</v>
      </c>
      <c r="J82" s="228">
        <v>6.6356833851309344E-4</v>
      </c>
      <c r="K82" s="228">
        <v>4.4945239798573593E-4</v>
      </c>
      <c r="L82" s="228">
        <v>2.7242728287841631E-3</v>
      </c>
      <c r="M82" s="228">
        <v>2.727474809071487E-3</v>
      </c>
      <c r="N82" s="228">
        <v>1.8555221474914269E-3</v>
      </c>
      <c r="O82" s="228">
        <v>5.9404618646399267E-4</v>
      </c>
      <c r="P82" s="228">
        <v>2.4026261858979859E-4</v>
      </c>
      <c r="Q82" s="228">
        <v>3.0153764915999182E-4</v>
      </c>
      <c r="R82" s="228">
        <v>4.2346780429329019E-4</v>
      </c>
      <c r="S82" s="228">
        <v>1.324341519814678E-3</v>
      </c>
      <c r="T82" s="228">
        <v>6.8389094035347557E-4</v>
      </c>
      <c r="U82" s="228">
        <v>4.6868985307760459E-4</v>
      </c>
      <c r="V82" s="228">
        <v>3.8272074355868529E-4</v>
      </c>
      <c r="W82" s="228">
        <v>3.243712676007817E-4</v>
      </c>
      <c r="DA82" s="69" t="s">
        <v>559</v>
      </c>
    </row>
    <row r="83" spans="1:105" ht="12" customHeight="1" x14ac:dyDescent="0.25">
      <c r="A83" s="57" t="s">
        <v>560</v>
      </c>
      <c r="B83" s="263">
        <v>0.15977661554731801</v>
      </c>
      <c r="C83" s="263">
        <v>5.3403528597917048E-2</v>
      </c>
      <c r="D83" s="263">
        <v>0.18106752506861029</v>
      </c>
      <c r="E83" s="263">
        <v>0.31906856171473419</v>
      </c>
      <c r="F83" s="263">
        <v>0.25289887673631101</v>
      </c>
      <c r="G83" s="263">
        <v>0.26109818724834533</v>
      </c>
      <c r="H83" s="263">
        <v>0.37484385170149331</v>
      </c>
      <c r="I83" s="263">
        <v>0.4638066026714579</v>
      </c>
      <c r="J83" s="263">
        <v>0.47172821106794022</v>
      </c>
      <c r="K83" s="263">
        <v>0.40861261766549078</v>
      </c>
      <c r="L83" s="263">
        <v>0.49764749230882099</v>
      </c>
      <c r="M83" s="263">
        <v>0.61173851850213601</v>
      </c>
      <c r="N83" s="263">
        <v>0.42920244234388771</v>
      </c>
      <c r="O83" s="263">
        <v>0.34690657522687007</v>
      </c>
      <c r="P83" s="263">
        <v>0.20432241332378651</v>
      </c>
      <c r="Q83" s="263">
        <v>0.2308524552232144</v>
      </c>
      <c r="R83" s="263">
        <v>0.1869235458101004</v>
      </c>
      <c r="S83" s="263">
        <v>0.22714642986514211</v>
      </c>
      <c r="T83" s="263">
        <v>0.261491510462044</v>
      </c>
      <c r="U83" s="263">
        <v>0.24892490940786899</v>
      </c>
      <c r="V83" s="263">
        <v>0.21233533464045501</v>
      </c>
      <c r="W83" s="263">
        <v>0.21772690989479179</v>
      </c>
      <c r="DA83" s="70" t="s">
        <v>561</v>
      </c>
    </row>
    <row r="84" spans="1:105" ht="12" customHeight="1" x14ac:dyDescent="0.25">
      <c r="A84" s="60" t="s">
        <v>562</v>
      </c>
      <c r="B84" s="264">
        <v>0.12628835730244861</v>
      </c>
      <c r="C84" s="264">
        <v>3.6512293572396423E-2</v>
      </c>
      <c r="D84" s="264">
        <v>0.10622458002778649</v>
      </c>
      <c r="E84" s="264">
        <v>0.18236914840363261</v>
      </c>
      <c r="F84" s="264">
        <v>0.1215958758142282</v>
      </c>
      <c r="G84" s="264">
        <v>0.13241647339135271</v>
      </c>
      <c r="H84" s="264">
        <v>0.21896992273279101</v>
      </c>
      <c r="I84" s="264">
        <v>0.41164813276660361</v>
      </c>
      <c r="J84" s="264">
        <v>0.41512063381883202</v>
      </c>
      <c r="K84" s="264">
        <v>0.37166088659914609</v>
      </c>
      <c r="L84" s="264">
        <v>0.26266227763081729</v>
      </c>
      <c r="M84" s="264">
        <v>0.3764771134157186</v>
      </c>
      <c r="N84" s="264">
        <v>0.26915229407637409</v>
      </c>
      <c r="O84" s="264">
        <v>0.29577220581615948</v>
      </c>
      <c r="P84" s="264">
        <v>0.18359829112431481</v>
      </c>
      <c r="Q84" s="264">
        <v>0.20484298639443169</v>
      </c>
      <c r="R84" s="264">
        <v>0.15039685441205411</v>
      </c>
      <c r="S84" s="264">
        <v>0.1129138636358873</v>
      </c>
      <c r="T84" s="264">
        <v>0.20250331446351399</v>
      </c>
      <c r="U84" s="264">
        <v>0.20849164815765969</v>
      </c>
      <c r="V84" s="264">
        <v>0.17931904897138409</v>
      </c>
      <c r="W84" s="264">
        <v>0.1898061681696607</v>
      </c>
      <c r="DA84" s="72" t="s">
        <v>563</v>
      </c>
    </row>
    <row r="85" spans="1:105" ht="12" customHeight="1" x14ac:dyDescent="0.25">
      <c r="A85" s="59" t="s">
        <v>33</v>
      </c>
      <c r="B85" s="232">
        <v>0</v>
      </c>
      <c r="C85" s="232">
        <v>0</v>
      </c>
      <c r="D85" s="232">
        <v>0</v>
      </c>
      <c r="E85" s="232">
        <v>0</v>
      </c>
      <c r="F85" s="232">
        <v>0</v>
      </c>
      <c r="G85" s="232">
        <v>0</v>
      </c>
      <c r="H85" s="232">
        <v>0</v>
      </c>
      <c r="I85" s="232">
        <v>2.4316855936955799E-3</v>
      </c>
      <c r="J85" s="232">
        <v>6.695277435614089E-4</v>
      </c>
      <c r="K85" s="232">
        <v>0</v>
      </c>
      <c r="L85" s="232">
        <v>0</v>
      </c>
      <c r="M85" s="232">
        <v>0</v>
      </c>
      <c r="N85" s="232">
        <v>0</v>
      </c>
      <c r="O85" s="232">
        <v>0</v>
      </c>
      <c r="P85" s="232">
        <v>0</v>
      </c>
      <c r="Q85" s="232">
        <v>0</v>
      </c>
      <c r="R85" s="232">
        <v>0</v>
      </c>
      <c r="S85" s="232">
        <v>0</v>
      </c>
      <c r="T85" s="232">
        <v>9.2539782845603066E-6</v>
      </c>
      <c r="U85" s="232">
        <v>8.0979680116080362E-6</v>
      </c>
      <c r="V85" s="232">
        <v>1.431360875438868E-5</v>
      </c>
      <c r="W85" s="232">
        <v>6.612172721947037E-4</v>
      </c>
      <c r="DA85" s="71" t="s">
        <v>564</v>
      </c>
    </row>
    <row r="86" spans="1:105" ht="12" customHeight="1" x14ac:dyDescent="0.25">
      <c r="A86" s="59" t="s">
        <v>160</v>
      </c>
      <c r="B86" s="232">
        <v>1.8073196703067341E-3</v>
      </c>
      <c r="C86" s="232">
        <v>1.059880364127264E-3</v>
      </c>
      <c r="D86" s="232">
        <v>3.7066759426199018E-4</v>
      </c>
      <c r="E86" s="232">
        <v>8.8337641319214929E-4</v>
      </c>
      <c r="F86" s="232">
        <v>2.6460247082836351E-4</v>
      </c>
      <c r="G86" s="232">
        <v>7.4890765820885107E-4</v>
      </c>
      <c r="H86" s="232">
        <v>1.2121993593907201E-3</v>
      </c>
      <c r="I86" s="232">
        <v>1.0746966194584151E-3</v>
      </c>
      <c r="J86" s="232">
        <v>5.9191004111919048E-4</v>
      </c>
      <c r="K86" s="232">
        <v>7.6453525924067168E-4</v>
      </c>
      <c r="L86" s="232">
        <v>5.2609237527887008E-4</v>
      </c>
      <c r="M86" s="232">
        <v>1.3927576915261891E-3</v>
      </c>
      <c r="N86" s="232">
        <v>5.5613721182727464E-4</v>
      </c>
      <c r="O86" s="232">
        <v>1.068437801144942E-3</v>
      </c>
      <c r="P86" s="232">
        <v>1.1999755235993529E-3</v>
      </c>
      <c r="Q86" s="232">
        <v>3.3455809696278588E-4</v>
      </c>
      <c r="R86" s="232">
        <v>2.8989069074750071E-4</v>
      </c>
      <c r="S86" s="232">
        <v>1.4773983981399179E-4</v>
      </c>
      <c r="T86" s="232">
        <v>1.0455060330610421E-4</v>
      </c>
      <c r="U86" s="232">
        <v>8.5561875406925251E-4</v>
      </c>
      <c r="V86" s="232">
        <v>3.2592674507180681E-4</v>
      </c>
      <c r="W86" s="232">
        <v>7.2003078334636995E-4</v>
      </c>
      <c r="DA86" s="71" t="s">
        <v>565</v>
      </c>
    </row>
    <row r="87" spans="1:105" ht="12" customHeight="1" x14ac:dyDescent="0.25">
      <c r="A87" s="59" t="s">
        <v>70</v>
      </c>
      <c r="B87" s="232">
        <v>2.2285120752546701E-2</v>
      </c>
      <c r="C87" s="232">
        <v>5.5376862511111154E-3</v>
      </c>
      <c r="D87" s="232">
        <v>1.7249947783643339E-2</v>
      </c>
      <c r="E87" s="232">
        <v>2.557809972895846E-2</v>
      </c>
      <c r="F87" s="232">
        <v>1.9704385897456041E-2</v>
      </c>
      <c r="G87" s="232">
        <v>2.9633944610255689E-2</v>
      </c>
      <c r="H87" s="232">
        <v>5.6905757308653562E-2</v>
      </c>
      <c r="I87" s="232">
        <v>1.0525595157567369E-2</v>
      </c>
      <c r="J87" s="232">
        <v>6.9606884473015097E-3</v>
      </c>
      <c r="K87" s="232">
        <v>2.8370601023383721E-2</v>
      </c>
      <c r="L87" s="232">
        <v>0</v>
      </c>
      <c r="M87" s="232">
        <v>0</v>
      </c>
      <c r="N87" s="232">
        <v>0</v>
      </c>
      <c r="O87" s="232">
        <v>1.0127635770281959E-3</v>
      </c>
      <c r="P87" s="232">
        <v>0</v>
      </c>
      <c r="Q87" s="232">
        <v>0</v>
      </c>
      <c r="R87" s="232">
        <v>0</v>
      </c>
      <c r="S87" s="232">
        <v>0</v>
      </c>
      <c r="T87" s="232">
        <v>0</v>
      </c>
      <c r="U87" s="232">
        <v>0</v>
      </c>
      <c r="V87" s="232">
        <v>0</v>
      </c>
      <c r="W87" s="232">
        <v>0</v>
      </c>
      <c r="DA87" s="71" t="s">
        <v>566</v>
      </c>
    </row>
    <row r="88" spans="1:105" ht="12" customHeight="1" x14ac:dyDescent="0.25">
      <c r="A88" s="59" t="s">
        <v>162</v>
      </c>
      <c r="B88" s="232">
        <v>0.1021959168795951</v>
      </c>
      <c r="C88" s="232">
        <v>2.9914726957158039E-2</v>
      </c>
      <c r="D88" s="232">
        <v>8.860396464988117E-2</v>
      </c>
      <c r="E88" s="232">
        <v>0.155907672261482</v>
      </c>
      <c r="F88" s="232">
        <v>0.10162688744594379</v>
      </c>
      <c r="G88" s="232">
        <v>0.10203362112288809</v>
      </c>
      <c r="H88" s="232">
        <v>0.16085196606474669</v>
      </c>
      <c r="I88" s="232">
        <v>0.39761615539588219</v>
      </c>
      <c r="J88" s="232">
        <v>0.40689850758684992</v>
      </c>
      <c r="K88" s="232">
        <v>0.34252575031652172</v>
      </c>
      <c r="L88" s="232">
        <v>0.26213618525553839</v>
      </c>
      <c r="M88" s="232">
        <v>0.37508435572419241</v>
      </c>
      <c r="N88" s="232">
        <v>0.2685961568645468</v>
      </c>
      <c r="O88" s="232">
        <v>0.29369100443798629</v>
      </c>
      <c r="P88" s="232">
        <v>0.18239831560071551</v>
      </c>
      <c r="Q88" s="232">
        <v>0.20450842829746901</v>
      </c>
      <c r="R88" s="232">
        <v>0.15010696372130661</v>
      </c>
      <c r="S88" s="232">
        <v>0.1127661237960734</v>
      </c>
      <c r="T88" s="232">
        <v>0.20238950988192339</v>
      </c>
      <c r="U88" s="232">
        <v>0.20762793143557881</v>
      </c>
      <c r="V88" s="232">
        <v>0.17897880861755791</v>
      </c>
      <c r="W88" s="232">
        <v>0.1884249201141196</v>
      </c>
      <c r="DA88" s="71" t="s">
        <v>567</v>
      </c>
    </row>
    <row r="89" spans="1:105" ht="12" customHeight="1" x14ac:dyDescent="0.25">
      <c r="A89" s="60" t="s">
        <v>568</v>
      </c>
      <c r="B89" s="264">
        <v>3.3488258244869451E-2</v>
      </c>
      <c r="C89" s="264">
        <v>1.6891235025520632E-2</v>
      </c>
      <c r="D89" s="264">
        <v>7.4842945040823783E-2</v>
      </c>
      <c r="E89" s="264">
        <v>0.13669941331110161</v>
      </c>
      <c r="F89" s="264">
        <v>0.13130300092208269</v>
      </c>
      <c r="G89" s="264">
        <v>0.12868171385699259</v>
      </c>
      <c r="H89" s="264">
        <v>0.15587392896870231</v>
      </c>
      <c r="I89" s="264">
        <v>5.2158469904854267E-2</v>
      </c>
      <c r="J89" s="264">
        <v>5.6607577249108178E-2</v>
      </c>
      <c r="K89" s="264">
        <v>3.695173106634473E-2</v>
      </c>
      <c r="L89" s="264">
        <v>0.23498521467800379</v>
      </c>
      <c r="M89" s="264">
        <v>0.23526140508641741</v>
      </c>
      <c r="N89" s="264">
        <v>0.1600501482675136</v>
      </c>
      <c r="O89" s="264">
        <v>5.1134369410710562E-2</v>
      </c>
      <c r="P89" s="264">
        <v>2.072412219947161E-2</v>
      </c>
      <c r="Q89" s="264">
        <v>2.6009468828782679E-2</v>
      </c>
      <c r="R89" s="264">
        <v>3.6526691398046297E-2</v>
      </c>
      <c r="S89" s="264">
        <v>0.1142325662292548</v>
      </c>
      <c r="T89" s="264">
        <v>5.8988195998529967E-2</v>
      </c>
      <c r="U89" s="264">
        <v>4.0433261250209303E-2</v>
      </c>
      <c r="V89" s="264">
        <v>3.301628566907084E-2</v>
      </c>
      <c r="W89" s="264">
        <v>2.792074172513109E-2</v>
      </c>
      <c r="DA89" s="72" t="s">
        <v>569</v>
      </c>
    </row>
    <row r="90" spans="1:105" ht="12" customHeight="1" x14ac:dyDescent="0.25">
      <c r="A90" s="57" t="s">
        <v>519</v>
      </c>
      <c r="B90" s="296">
        <v>0.30644039864502159</v>
      </c>
      <c r="C90" s="296">
        <v>0.1024242410977219</v>
      </c>
      <c r="D90" s="296">
        <v>0.34727487732558732</v>
      </c>
      <c r="E90" s="296">
        <v>0.61195123524193362</v>
      </c>
      <c r="F90" s="296">
        <v>0.4850423970897173</v>
      </c>
      <c r="G90" s="296">
        <v>0.50076810246478209</v>
      </c>
      <c r="H90" s="296">
        <v>0.7189243491706262</v>
      </c>
      <c r="I90" s="296">
        <v>0.8895486972856993</v>
      </c>
      <c r="J90" s="296">
        <v>0.90474178938251437</v>
      </c>
      <c r="K90" s="296">
        <v>0.78369048574392997</v>
      </c>
      <c r="L90" s="296">
        <v>0.95445316203138419</v>
      </c>
      <c r="M90" s="296">
        <v>1.1732717884538779</v>
      </c>
      <c r="N90" s="296">
        <v>0.82318033262086832</v>
      </c>
      <c r="O90" s="296">
        <v>0.66534260248877619</v>
      </c>
      <c r="P90" s="296">
        <v>0.3918761301619334</v>
      </c>
      <c r="Q90" s="296">
        <v>0.44275889913210342</v>
      </c>
      <c r="R90" s="296">
        <v>0.35850631644669129</v>
      </c>
      <c r="S90" s="296">
        <v>0.43565100111945648</v>
      </c>
      <c r="T90" s="296">
        <v>0.50152246894068531</v>
      </c>
      <c r="U90" s="296">
        <v>0.47742060507617068</v>
      </c>
      <c r="V90" s="296">
        <v>0.40724435406741422</v>
      </c>
      <c r="W90" s="296">
        <v>0.41758501915538071</v>
      </c>
      <c r="DA90" s="70" t="s">
        <v>570</v>
      </c>
    </row>
    <row r="91" spans="1:105" ht="12" customHeight="1" x14ac:dyDescent="0.25">
      <c r="A91" s="60" t="s">
        <v>521</v>
      </c>
      <c r="B91" s="264">
        <v>0.24221225630183829</v>
      </c>
      <c r="C91" s="264">
        <v>7.0028031069763366E-2</v>
      </c>
      <c r="D91" s="264">
        <v>0.20373133163516499</v>
      </c>
      <c r="E91" s="264">
        <v>0.34977130004867191</v>
      </c>
      <c r="F91" s="264">
        <v>0.23321240427118381</v>
      </c>
      <c r="G91" s="264">
        <v>0.25396555531117038</v>
      </c>
      <c r="H91" s="264">
        <v>0.41996903103529543</v>
      </c>
      <c r="I91" s="264">
        <v>0.78951239187513444</v>
      </c>
      <c r="J91" s="264">
        <v>0.7961724065656135</v>
      </c>
      <c r="K91" s="264">
        <v>0.7128196442268192</v>
      </c>
      <c r="L91" s="264">
        <v>0.50376791866867221</v>
      </c>
      <c r="M91" s="264">
        <v>0.7220568311617136</v>
      </c>
      <c r="N91" s="264">
        <v>0.51621531730693027</v>
      </c>
      <c r="O91" s="264">
        <v>0.56727045035935919</v>
      </c>
      <c r="P91" s="264">
        <v>0.35212871001149559</v>
      </c>
      <c r="Q91" s="264">
        <v>0.39287455298335799</v>
      </c>
      <c r="R91" s="264">
        <v>0.28845067135208052</v>
      </c>
      <c r="S91" s="264">
        <v>0.21656091078536899</v>
      </c>
      <c r="T91" s="264">
        <v>0.38838722549333082</v>
      </c>
      <c r="U91" s="264">
        <v>0.39987243162419878</v>
      </c>
      <c r="V91" s="264">
        <v>0.34392142218811378</v>
      </c>
      <c r="W91" s="264">
        <v>0.36403498496918291</v>
      </c>
      <c r="DA91" s="72" t="s">
        <v>571</v>
      </c>
    </row>
    <row r="92" spans="1:105" ht="12" customHeight="1" x14ac:dyDescent="0.25">
      <c r="A92" s="59" t="s">
        <v>33</v>
      </c>
      <c r="B92" s="299">
        <v>0</v>
      </c>
      <c r="C92" s="299">
        <v>0</v>
      </c>
      <c r="D92" s="299">
        <v>0</v>
      </c>
      <c r="E92" s="299">
        <v>0</v>
      </c>
      <c r="F92" s="299">
        <v>0</v>
      </c>
      <c r="G92" s="299">
        <v>0</v>
      </c>
      <c r="H92" s="299">
        <v>0</v>
      </c>
      <c r="I92" s="299">
        <v>4.6638032740826682E-3</v>
      </c>
      <c r="J92" s="299">
        <v>1.2841074893096521E-3</v>
      </c>
      <c r="K92" s="299">
        <v>0</v>
      </c>
      <c r="L92" s="299">
        <v>0</v>
      </c>
      <c r="M92" s="299">
        <v>0</v>
      </c>
      <c r="N92" s="299">
        <v>0</v>
      </c>
      <c r="O92" s="299">
        <v>0</v>
      </c>
      <c r="P92" s="299">
        <v>0</v>
      </c>
      <c r="Q92" s="299">
        <v>0</v>
      </c>
      <c r="R92" s="299">
        <v>0</v>
      </c>
      <c r="S92" s="299">
        <v>0</v>
      </c>
      <c r="T92" s="299">
        <v>1.774848456301924E-5</v>
      </c>
      <c r="U92" s="299">
        <v>1.5531337531410459E-5</v>
      </c>
      <c r="V92" s="299">
        <v>2.745250271898982E-5</v>
      </c>
      <c r="W92" s="299">
        <v>1.268168585172663E-3</v>
      </c>
      <c r="DA92" s="71" t="s">
        <v>572</v>
      </c>
    </row>
    <row r="93" spans="1:105" ht="12" customHeight="1" x14ac:dyDescent="0.25">
      <c r="A93" s="59" t="s">
        <v>160</v>
      </c>
      <c r="B93" s="299">
        <v>3.4663130042566562E-3</v>
      </c>
      <c r="C93" s="299">
        <v>2.032776574886219E-3</v>
      </c>
      <c r="D93" s="299">
        <v>7.1091457884083387E-4</v>
      </c>
      <c r="E93" s="299">
        <v>1.6942543142806951E-3</v>
      </c>
      <c r="F93" s="299">
        <v>5.0748907382562527E-4</v>
      </c>
      <c r="G93" s="299">
        <v>1.4363526260941771E-3</v>
      </c>
      <c r="H93" s="299">
        <v>2.3249137782551279E-3</v>
      </c>
      <c r="I93" s="299">
        <v>2.061193118662364E-3</v>
      </c>
      <c r="J93" s="299">
        <v>1.1352421525591681E-3</v>
      </c>
      <c r="K93" s="299">
        <v>1.4663252743046301E-3</v>
      </c>
      <c r="L93" s="299">
        <v>1.0090084625482569E-3</v>
      </c>
      <c r="M93" s="299">
        <v>2.6712120590688631E-3</v>
      </c>
      <c r="N93" s="299">
        <v>1.0666323623760199E-3</v>
      </c>
      <c r="O93" s="299">
        <v>2.0491891419073321E-3</v>
      </c>
      <c r="P93" s="299">
        <v>2.3014693142448832E-3</v>
      </c>
      <c r="Q93" s="299">
        <v>6.4165908291400676E-4</v>
      </c>
      <c r="R93" s="299">
        <v>5.5599011489786175E-4</v>
      </c>
      <c r="S93" s="299">
        <v>2.8335470277215572E-4</v>
      </c>
      <c r="T93" s="299">
        <v>2.0052076110106269E-4</v>
      </c>
      <c r="U93" s="299">
        <v>1.641017061144901E-3</v>
      </c>
      <c r="V93" s="299">
        <v>6.2510475232403512E-4</v>
      </c>
      <c r="W93" s="299">
        <v>1.3809687952740751E-3</v>
      </c>
      <c r="DA93" s="71" t="s">
        <v>573</v>
      </c>
    </row>
    <row r="94" spans="1:105" ht="12" customHeight="1" x14ac:dyDescent="0.25">
      <c r="A94" s="59" t="s">
        <v>70</v>
      </c>
      <c r="B94" s="299">
        <v>4.2741306441307247E-2</v>
      </c>
      <c r="C94" s="299">
        <v>1.062089578345703E-2</v>
      </c>
      <c r="D94" s="299">
        <v>3.3084196065349701E-2</v>
      </c>
      <c r="E94" s="299">
        <v>4.9057010318276938E-2</v>
      </c>
      <c r="F94" s="299">
        <v>3.7791637085237591E-2</v>
      </c>
      <c r="G94" s="299">
        <v>5.6835837764393528E-2</v>
      </c>
      <c r="H94" s="299">
        <v>0.1091412713626813</v>
      </c>
      <c r="I94" s="299">
        <v>2.0187356985952871E-2</v>
      </c>
      <c r="J94" s="299">
        <v>1.3350114691865979E-2</v>
      </c>
      <c r="K94" s="299">
        <v>5.4412832926917641E-2</v>
      </c>
      <c r="L94" s="299">
        <v>0</v>
      </c>
      <c r="M94" s="299">
        <v>0</v>
      </c>
      <c r="N94" s="299">
        <v>0</v>
      </c>
      <c r="O94" s="299">
        <v>1.942409865264467E-3</v>
      </c>
      <c r="P94" s="299">
        <v>0</v>
      </c>
      <c r="Q94" s="299">
        <v>0</v>
      </c>
      <c r="R94" s="299">
        <v>0</v>
      </c>
      <c r="S94" s="299">
        <v>0</v>
      </c>
      <c r="T94" s="299">
        <v>0</v>
      </c>
      <c r="U94" s="299">
        <v>0</v>
      </c>
      <c r="V94" s="299">
        <v>0</v>
      </c>
      <c r="W94" s="299">
        <v>0</v>
      </c>
      <c r="DA94" s="71" t="s">
        <v>574</v>
      </c>
    </row>
    <row r="95" spans="1:105" ht="12" customHeight="1" x14ac:dyDescent="0.25">
      <c r="A95" s="59" t="s">
        <v>162</v>
      </c>
      <c r="B95" s="299">
        <v>0.19600463685627439</v>
      </c>
      <c r="C95" s="299">
        <v>5.7374358711420111E-2</v>
      </c>
      <c r="D95" s="299">
        <v>0.16993622099097441</v>
      </c>
      <c r="E95" s="299">
        <v>0.29902003541611433</v>
      </c>
      <c r="F95" s="299">
        <v>0.19491327811212061</v>
      </c>
      <c r="G95" s="299">
        <v>0.19569336492068271</v>
      </c>
      <c r="H95" s="299">
        <v>0.30850284589435889</v>
      </c>
      <c r="I95" s="299">
        <v>0.76260003849643654</v>
      </c>
      <c r="J95" s="299">
        <v>0.78040294223187867</v>
      </c>
      <c r="K95" s="299">
        <v>0.65694048602559696</v>
      </c>
      <c r="L95" s="299">
        <v>0.50275891020612395</v>
      </c>
      <c r="M95" s="299">
        <v>0.71938561910264476</v>
      </c>
      <c r="N95" s="299">
        <v>0.51514868494455424</v>
      </c>
      <c r="O95" s="299">
        <v>0.56327885135218736</v>
      </c>
      <c r="P95" s="299">
        <v>0.34982724069725069</v>
      </c>
      <c r="Q95" s="299">
        <v>0.39223289390044402</v>
      </c>
      <c r="R95" s="299">
        <v>0.28789468123718259</v>
      </c>
      <c r="S95" s="299">
        <v>0.21627755608259691</v>
      </c>
      <c r="T95" s="299">
        <v>0.38816895624766667</v>
      </c>
      <c r="U95" s="299">
        <v>0.39821588322552248</v>
      </c>
      <c r="V95" s="299">
        <v>0.34326886493307079</v>
      </c>
      <c r="W95" s="299">
        <v>0.36138584758873621</v>
      </c>
      <c r="DA95" s="71" t="s">
        <v>575</v>
      </c>
    </row>
    <row r="96" spans="1:105" ht="12" customHeight="1" x14ac:dyDescent="0.25">
      <c r="A96" s="60" t="s">
        <v>527</v>
      </c>
      <c r="B96" s="264">
        <v>6.4228142343183373E-2</v>
      </c>
      <c r="C96" s="264">
        <v>3.2396210027958512E-2</v>
      </c>
      <c r="D96" s="264">
        <v>0.1435435456904223</v>
      </c>
      <c r="E96" s="264">
        <v>0.26217993519326183</v>
      </c>
      <c r="F96" s="264">
        <v>0.25182999281853352</v>
      </c>
      <c r="G96" s="264">
        <v>0.24680254715361161</v>
      </c>
      <c r="H96" s="264">
        <v>0.29895531813533083</v>
      </c>
      <c r="I96" s="264">
        <v>0.1000363054105648</v>
      </c>
      <c r="J96" s="264">
        <v>0.1085693828169009</v>
      </c>
      <c r="K96" s="264">
        <v>7.0870841517110761E-2</v>
      </c>
      <c r="L96" s="264">
        <v>0.45068524336271198</v>
      </c>
      <c r="M96" s="264">
        <v>0.45121495729216432</v>
      </c>
      <c r="N96" s="264">
        <v>0.30696501531393799</v>
      </c>
      <c r="O96" s="264">
        <v>9.8072152129416959E-2</v>
      </c>
      <c r="P96" s="264">
        <v>3.97474201504378E-2</v>
      </c>
      <c r="Q96" s="264">
        <v>4.9884346148745387E-2</v>
      </c>
      <c r="R96" s="264">
        <v>7.0055645094610833E-2</v>
      </c>
      <c r="S96" s="264">
        <v>0.2190900903340875</v>
      </c>
      <c r="T96" s="264">
        <v>0.1131352434473545</v>
      </c>
      <c r="U96" s="264">
        <v>7.7548173451971847E-2</v>
      </c>
      <c r="V96" s="264">
        <v>6.3322931879300354E-2</v>
      </c>
      <c r="W96" s="264">
        <v>5.3550034186197783E-2</v>
      </c>
      <c r="DA96" s="72" t="s">
        <v>576</v>
      </c>
    </row>
    <row r="97" spans="1:105" ht="12" customHeight="1" x14ac:dyDescent="0.25">
      <c r="A97" s="57" t="s">
        <v>529</v>
      </c>
      <c r="B97" s="296">
        <f t="shared" ref="B97:W97" si="1">B98+B102+B113</f>
        <v>0.22284695796248988</v>
      </c>
      <c r="C97" s="296">
        <f t="shared" si="1"/>
        <v>7.5669676268931757E-2</v>
      </c>
      <c r="D97" s="296">
        <f t="shared" si="1"/>
        <v>0.24580836052327618</v>
      </c>
      <c r="E97" s="296">
        <f t="shared" si="1"/>
        <v>0.43535009499014338</v>
      </c>
      <c r="F97" s="296">
        <f t="shared" si="1"/>
        <v>0.33329878227864362</v>
      </c>
      <c r="G97" s="296">
        <f t="shared" si="1"/>
        <v>0.36183870483316588</v>
      </c>
      <c r="H97" s="296">
        <f t="shared" si="1"/>
        <v>0.54682099401873585</v>
      </c>
      <c r="I97" s="296">
        <f t="shared" si="1"/>
        <v>0.90450960235728284</v>
      </c>
      <c r="J97" s="296">
        <f t="shared" si="1"/>
        <v>0.92915820599589116</v>
      </c>
      <c r="K97" s="296">
        <f t="shared" si="1"/>
        <v>0.79323545704841569</v>
      </c>
      <c r="L97" s="296">
        <f t="shared" si="1"/>
        <v>0.76348621245366877</v>
      </c>
      <c r="M97" s="296">
        <f t="shared" si="1"/>
        <v>0.9978659930969479</v>
      </c>
      <c r="N97" s="296">
        <f t="shared" si="1"/>
        <v>0.71861346170344953</v>
      </c>
      <c r="O97" s="296">
        <f t="shared" si="1"/>
        <v>0.63433078326614711</v>
      </c>
      <c r="P97" s="296">
        <f t="shared" si="1"/>
        <v>0.37845839538385684</v>
      </c>
      <c r="Q97" s="296">
        <f t="shared" si="1"/>
        <v>0.44794281540811903</v>
      </c>
      <c r="R97" s="296">
        <f t="shared" si="1"/>
        <v>0.3573564416742826</v>
      </c>
      <c r="S97" s="296">
        <f t="shared" si="1"/>
        <v>0.36307605596543124</v>
      </c>
      <c r="T97" s="296">
        <f t="shared" si="1"/>
        <v>0.4125882353306714</v>
      </c>
      <c r="U97" s="296">
        <f t="shared" si="1"/>
        <v>0.42042944709207247</v>
      </c>
      <c r="V97" s="296">
        <f t="shared" si="1"/>
        <v>0.35836634785123095</v>
      </c>
      <c r="W97" s="296">
        <f t="shared" si="1"/>
        <v>0.37460908310912888</v>
      </c>
      <c r="DA97" s="70"/>
    </row>
    <row r="98" spans="1:105" ht="12" customHeight="1" x14ac:dyDescent="0.25">
      <c r="A98" s="60" t="s">
        <v>530</v>
      </c>
      <c r="B98" s="264">
        <v>6.2276181326922503E-2</v>
      </c>
      <c r="C98" s="264">
        <v>1.7898639042793971E-2</v>
      </c>
      <c r="D98" s="264">
        <v>5.0239626800409262E-2</v>
      </c>
      <c r="E98" s="264">
        <v>8.721907645206424E-2</v>
      </c>
      <c r="F98" s="264">
        <v>5.592941011655065E-2</v>
      </c>
      <c r="G98" s="264">
        <v>5.9620176394189747E-2</v>
      </c>
      <c r="H98" s="264">
        <v>9.9911257374917642E-2</v>
      </c>
      <c r="I98" s="264">
        <v>0.23866572422228929</v>
      </c>
      <c r="J98" s="264">
        <v>0.24186123817595531</v>
      </c>
      <c r="K98" s="264">
        <v>0.21411594986663959</v>
      </c>
      <c r="L98" s="264">
        <v>0.1397181907479125</v>
      </c>
      <c r="M98" s="264">
        <v>0.20461189928761581</v>
      </c>
      <c r="N98" s="264">
        <v>0.1476643186045449</v>
      </c>
      <c r="O98" s="264">
        <v>0.16761974771487539</v>
      </c>
      <c r="P98" s="264">
        <v>0.1046206637700292</v>
      </c>
      <c r="Q98" s="264">
        <v>0.1188778173332473</v>
      </c>
      <c r="R98" s="264">
        <v>8.676804158836296E-2</v>
      </c>
      <c r="S98" s="264">
        <v>6.0926664317219249E-2</v>
      </c>
      <c r="T98" s="264">
        <v>0.1087707855980263</v>
      </c>
      <c r="U98" s="264">
        <v>0.114749041171905</v>
      </c>
      <c r="V98" s="264">
        <v>9.8666540221065802E-2</v>
      </c>
      <c r="W98" s="264">
        <v>0.10517871131893231</v>
      </c>
      <c r="DA98" s="72" t="s">
        <v>577</v>
      </c>
    </row>
    <row r="99" spans="1:105" ht="12" customHeight="1" x14ac:dyDescent="0.25">
      <c r="A99" s="59" t="s">
        <v>33</v>
      </c>
      <c r="B99" s="232">
        <v>0</v>
      </c>
      <c r="C99" s="232">
        <v>0</v>
      </c>
      <c r="D99" s="232">
        <v>0</v>
      </c>
      <c r="E99" s="232">
        <v>0</v>
      </c>
      <c r="F99" s="232">
        <v>0</v>
      </c>
      <c r="G99" s="232">
        <v>0</v>
      </c>
      <c r="H99" s="232">
        <v>0</v>
      </c>
      <c r="I99" s="232">
        <v>1.4468396783676239E-3</v>
      </c>
      <c r="J99" s="232">
        <v>3.9673860918301349E-4</v>
      </c>
      <c r="K99" s="232">
        <v>0</v>
      </c>
      <c r="L99" s="232">
        <v>0</v>
      </c>
      <c r="M99" s="232">
        <v>0</v>
      </c>
      <c r="N99" s="232">
        <v>0</v>
      </c>
      <c r="O99" s="232">
        <v>0</v>
      </c>
      <c r="P99" s="232">
        <v>0</v>
      </c>
      <c r="Q99" s="232">
        <v>0</v>
      </c>
      <c r="R99" s="232">
        <v>0</v>
      </c>
      <c r="S99" s="232">
        <v>0</v>
      </c>
      <c r="T99" s="232">
        <v>4.9705975953300152E-6</v>
      </c>
      <c r="U99" s="232">
        <v>4.4569366350353794E-6</v>
      </c>
      <c r="V99" s="232">
        <v>7.8757625694237427E-6</v>
      </c>
      <c r="W99" s="232">
        <v>3.6640527155626487E-4</v>
      </c>
      <c r="DA99" s="71" t="s">
        <v>578</v>
      </c>
    </row>
    <row r="100" spans="1:105" ht="12" customHeight="1" x14ac:dyDescent="0.25">
      <c r="A100" s="59" t="s">
        <v>160</v>
      </c>
      <c r="B100" s="232">
        <v>1.082206393160965E-3</v>
      </c>
      <c r="C100" s="232">
        <v>6.1245057505612778E-4</v>
      </c>
      <c r="D100" s="232">
        <v>2.0929787663105201E-4</v>
      </c>
      <c r="E100" s="232">
        <v>4.9140097964407259E-4</v>
      </c>
      <c r="F100" s="232">
        <v>1.4524333799516E-4</v>
      </c>
      <c r="G100" s="232">
        <v>4.3441241634038259E-4</v>
      </c>
      <c r="H100" s="232">
        <v>7.4731117683439724E-4</v>
      </c>
      <c r="I100" s="232">
        <v>6.3943863272097185E-4</v>
      </c>
      <c r="J100" s="232">
        <v>3.5074508671730501E-4</v>
      </c>
      <c r="K100" s="232">
        <v>4.7685355548089469E-4</v>
      </c>
      <c r="L100" s="232">
        <v>2.7984480871497429E-4</v>
      </c>
      <c r="M100" s="232">
        <v>7.5695118336696946E-4</v>
      </c>
      <c r="N100" s="232">
        <v>3.0511210285951817E-4</v>
      </c>
      <c r="O100" s="232">
        <v>6.075845215219904E-4</v>
      </c>
      <c r="P100" s="232">
        <v>6.8378760509131163E-4</v>
      </c>
      <c r="Q100" s="232">
        <v>1.9415620245605831E-4</v>
      </c>
      <c r="R100" s="232">
        <v>1.6724583508870519E-4</v>
      </c>
      <c r="S100" s="232">
        <v>7.9718250149098089E-5</v>
      </c>
      <c r="T100" s="232">
        <v>5.6157358641166933E-5</v>
      </c>
      <c r="U100" s="232">
        <v>4.7091301980548738E-4</v>
      </c>
      <c r="V100" s="232">
        <v>1.7933434560474541E-4</v>
      </c>
      <c r="W100" s="232">
        <v>3.9899604229214812E-4</v>
      </c>
      <c r="DA100" s="71" t="s">
        <v>579</v>
      </c>
    </row>
    <row r="101" spans="1:105" ht="12" customHeight="1" x14ac:dyDescent="0.25">
      <c r="A101" s="59" t="s">
        <v>162</v>
      </c>
      <c r="B101" s="232">
        <v>6.1193974933761532E-2</v>
      </c>
      <c r="C101" s="232">
        <v>1.7286188467737849E-2</v>
      </c>
      <c r="D101" s="232">
        <v>5.0030328923778213E-2</v>
      </c>
      <c r="E101" s="232">
        <v>8.6727675472420163E-2</v>
      </c>
      <c r="F101" s="232">
        <v>5.5784166778555487E-2</v>
      </c>
      <c r="G101" s="232">
        <v>5.9185763977849373E-2</v>
      </c>
      <c r="H101" s="232">
        <v>9.9163946198083247E-2</v>
      </c>
      <c r="I101" s="232">
        <v>0.2365794459112007</v>
      </c>
      <c r="J101" s="232">
        <v>0.24111375448005501</v>
      </c>
      <c r="K101" s="232">
        <v>0.21363909631115871</v>
      </c>
      <c r="L101" s="232">
        <v>0.13943834593919749</v>
      </c>
      <c r="M101" s="232">
        <v>0.2038549481042489</v>
      </c>
      <c r="N101" s="232">
        <v>0.14735920650168541</v>
      </c>
      <c r="O101" s="232">
        <v>0.16701216319335341</v>
      </c>
      <c r="P101" s="232">
        <v>0.10393687616493789</v>
      </c>
      <c r="Q101" s="232">
        <v>0.11868366113079119</v>
      </c>
      <c r="R101" s="232">
        <v>8.6600795753274257E-2</v>
      </c>
      <c r="S101" s="232">
        <v>6.0846946067070147E-2</v>
      </c>
      <c r="T101" s="232">
        <v>0.1087096576417898</v>
      </c>
      <c r="U101" s="232">
        <v>0.1142736712154645</v>
      </c>
      <c r="V101" s="232">
        <v>9.847933011289163E-2</v>
      </c>
      <c r="W101" s="232">
        <v>0.1044133100050839</v>
      </c>
      <c r="DA101" s="71" t="s">
        <v>580</v>
      </c>
    </row>
    <row r="102" spans="1:105" ht="12" customHeight="1" x14ac:dyDescent="0.25">
      <c r="A102" s="60" t="s">
        <v>535</v>
      </c>
      <c r="B102" s="264">
        <v>0.14051831565489739</v>
      </c>
      <c r="C102" s="264">
        <v>4.8010457678740723E-2</v>
      </c>
      <c r="D102" s="264">
        <v>0.15330858009641529</v>
      </c>
      <c r="E102" s="264">
        <v>0.2720884339561499</v>
      </c>
      <c r="F102" s="264">
        <v>0.20529564555250529</v>
      </c>
      <c r="G102" s="264">
        <v>0.2275752347796014</v>
      </c>
      <c r="H102" s="264">
        <v>0.35081471036534301</v>
      </c>
      <c r="I102" s="264">
        <v>0.63480987274509526</v>
      </c>
      <c r="J102" s="264">
        <v>0.65375330710832968</v>
      </c>
      <c r="K102" s="264">
        <v>0.55607208833851585</v>
      </c>
      <c r="L102" s="264">
        <v>0.49877211691326517</v>
      </c>
      <c r="M102" s="264">
        <v>0.66539165222008667</v>
      </c>
      <c r="N102" s="264">
        <v>0.48314124917929152</v>
      </c>
      <c r="O102" s="264">
        <v>0.43763264527114287</v>
      </c>
      <c r="P102" s="264">
        <v>0.26202840916707432</v>
      </c>
      <c r="Q102" s="264">
        <v>0.31397075961064053</v>
      </c>
      <c r="R102" s="264">
        <v>0.2495151569605836</v>
      </c>
      <c r="S102" s="264">
        <v>0.24051117475761319</v>
      </c>
      <c r="T102" s="264">
        <v>0.27213306749540278</v>
      </c>
      <c r="U102" s="264">
        <v>0.28342686242855403</v>
      </c>
      <c r="V102" s="264">
        <v>0.2415332899255267</v>
      </c>
      <c r="W102" s="264">
        <v>0.2539584423896038</v>
      </c>
      <c r="DA102" s="72" t="s">
        <v>581</v>
      </c>
    </row>
    <row r="103" spans="1:105" ht="12" customHeight="1" x14ac:dyDescent="0.25">
      <c r="A103" s="64" t="s">
        <v>30</v>
      </c>
      <c r="B103" s="231">
        <v>9.9477005969022365E-5</v>
      </c>
      <c r="C103" s="231">
        <v>0</v>
      </c>
      <c r="D103" s="231">
        <v>3.2664708845507563E-4</v>
      </c>
      <c r="E103" s="231">
        <v>0</v>
      </c>
      <c r="F103" s="231">
        <v>2.020517726273411E-2</v>
      </c>
      <c r="G103" s="231">
        <v>5.9527763654250263E-2</v>
      </c>
      <c r="H103" s="231">
        <v>9.277928554278464E-2</v>
      </c>
      <c r="I103" s="231">
        <v>0.23816698823084531</v>
      </c>
      <c r="J103" s="231">
        <v>0.17214465748181401</v>
      </c>
      <c r="K103" s="231">
        <v>0.18132992061079739</v>
      </c>
      <c r="L103" s="231">
        <v>0.12900939377790971</v>
      </c>
      <c r="M103" s="231">
        <v>0.21946637048841899</v>
      </c>
      <c r="N103" s="231">
        <v>0.16361522810296461</v>
      </c>
      <c r="O103" s="231">
        <v>0.19207513679627891</v>
      </c>
      <c r="P103" s="231">
        <v>0.11780336212068961</v>
      </c>
      <c r="Q103" s="231">
        <v>0.16506938483843889</v>
      </c>
      <c r="R103" s="231">
        <v>0.13509150732896119</v>
      </c>
      <c r="S103" s="231">
        <v>0.1012219742161569</v>
      </c>
      <c r="T103" s="231">
        <v>8.0466124183619592E-2</v>
      </c>
      <c r="U103" s="231">
        <v>0.1065670625739098</v>
      </c>
      <c r="V103" s="231">
        <v>8.9323482418069394E-2</v>
      </c>
      <c r="W103" s="231">
        <v>0.1018482280761219</v>
      </c>
      <c r="DA103" s="73" t="s">
        <v>582</v>
      </c>
    </row>
    <row r="104" spans="1:105" ht="12" customHeight="1" x14ac:dyDescent="0.25">
      <c r="A104" s="64" t="s">
        <v>32</v>
      </c>
      <c r="B104" s="231">
        <v>0</v>
      </c>
      <c r="C104" s="231">
        <v>0</v>
      </c>
      <c r="D104" s="231">
        <v>0</v>
      </c>
      <c r="E104" s="231">
        <v>0</v>
      </c>
      <c r="F104" s="231">
        <v>0</v>
      </c>
      <c r="G104" s="231">
        <v>0</v>
      </c>
      <c r="H104" s="231">
        <v>0</v>
      </c>
      <c r="I104" s="231">
        <v>0</v>
      </c>
      <c r="J104" s="231">
        <v>0</v>
      </c>
      <c r="K104" s="231">
        <v>0</v>
      </c>
      <c r="L104" s="231">
        <v>0</v>
      </c>
      <c r="M104" s="231">
        <v>0</v>
      </c>
      <c r="N104" s="231">
        <v>0</v>
      </c>
      <c r="O104" s="231">
        <v>0</v>
      </c>
      <c r="P104" s="231">
        <v>0</v>
      </c>
      <c r="Q104" s="231">
        <v>0</v>
      </c>
      <c r="R104" s="231">
        <v>0</v>
      </c>
      <c r="S104" s="231">
        <v>0</v>
      </c>
      <c r="T104" s="231">
        <v>0</v>
      </c>
      <c r="U104" s="231">
        <v>0</v>
      </c>
      <c r="V104" s="231">
        <v>0</v>
      </c>
      <c r="W104" s="231">
        <v>0</v>
      </c>
      <c r="DA104" s="73" t="s">
        <v>583</v>
      </c>
    </row>
    <row r="105" spans="1:105" ht="12" customHeight="1" x14ac:dyDescent="0.25">
      <c r="A105" s="64" t="s">
        <v>33</v>
      </c>
      <c r="B105" s="231">
        <v>0</v>
      </c>
      <c r="C105" s="231">
        <v>0</v>
      </c>
      <c r="D105" s="231">
        <v>0</v>
      </c>
      <c r="E105" s="231">
        <v>0</v>
      </c>
      <c r="F105" s="231">
        <v>0</v>
      </c>
      <c r="G105" s="231">
        <v>0</v>
      </c>
      <c r="H105" s="231">
        <v>0</v>
      </c>
      <c r="I105" s="231">
        <v>2.0909698282103911E-3</v>
      </c>
      <c r="J105" s="231">
        <v>6.0099320041005397E-4</v>
      </c>
      <c r="K105" s="231">
        <v>0</v>
      </c>
      <c r="L105" s="231">
        <v>0</v>
      </c>
      <c r="M105" s="231">
        <v>0</v>
      </c>
      <c r="N105" s="231">
        <v>0</v>
      </c>
      <c r="O105" s="231">
        <v>0</v>
      </c>
      <c r="P105" s="231">
        <v>0</v>
      </c>
      <c r="Q105" s="231">
        <v>0</v>
      </c>
      <c r="R105" s="231">
        <v>0</v>
      </c>
      <c r="S105" s="231">
        <v>0</v>
      </c>
      <c r="T105" s="231">
        <v>8.7147084588559265E-6</v>
      </c>
      <c r="U105" s="231">
        <v>6.8435172702690608E-6</v>
      </c>
      <c r="V105" s="231">
        <v>1.206038309866856E-5</v>
      </c>
      <c r="W105" s="231">
        <v>5.2554797167556251E-4</v>
      </c>
      <c r="DA105" s="73" t="s">
        <v>584</v>
      </c>
    </row>
    <row r="106" spans="1:105" ht="12" customHeight="1" x14ac:dyDescent="0.25">
      <c r="A106" s="64" t="s">
        <v>160</v>
      </c>
      <c r="B106" s="231">
        <v>1.916190299224128E-3</v>
      </c>
      <c r="C106" s="231">
        <v>1.2882469875707459E-3</v>
      </c>
      <c r="D106" s="231">
        <v>5.2009457569830947E-4</v>
      </c>
      <c r="E106" s="231">
        <v>1.297890644489613E-3</v>
      </c>
      <c r="F106" s="231">
        <v>3.9315936212945502E-4</v>
      </c>
      <c r="G106" s="231">
        <v>9.245396369767006E-4</v>
      </c>
      <c r="H106" s="231">
        <v>1.389725510225264E-3</v>
      </c>
      <c r="I106" s="231">
        <v>9.2411544140133192E-4</v>
      </c>
      <c r="J106" s="231">
        <v>5.3132064113552483E-4</v>
      </c>
      <c r="K106" s="231">
        <v>7.3815325988241406E-4</v>
      </c>
      <c r="L106" s="231">
        <v>7.075442019684842E-4</v>
      </c>
      <c r="M106" s="231">
        <v>1.557336798483751E-3</v>
      </c>
      <c r="N106" s="231">
        <v>6.3036776748666076E-4</v>
      </c>
      <c r="O106" s="231">
        <v>8.5048422276954433E-4</v>
      </c>
      <c r="P106" s="231">
        <v>9.1260942347348706E-4</v>
      </c>
      <c r="Q106" s="231">
        <v>2.3025281755244601E-4</v>
      </c>
      <c r="R106" s="231">
        <v>2.1343278992773599E-4</v>
      </c>
      <c r="S106" s="231">
        <v>1.7826300236506681E-4</v>
      </c>
      <c r="T106" s="231">
        <v>9.8457981961159124E-5</v>
      </c>
      <c r="U106" s="231">
        <v>7.2307543223751184E-4</v>
      </c>
      <c r="V106" s="231">
        <v>2.7461987225708219E-4</v>
      </c>
      <c r="W106" s="231">
        <v>5.7229406073382681E-4</v>
      </c>
      <c r="DA106" s="73" t="s">
        <v>585</v>
      </c>
    </row>
    <row r="107" spans="1:105" ht="12" customHeight="1" x14ac:dyDescent="0.25">
      <c r="A107" s="64" t="s">
        <v>70</v>
      </c>
      <c r="B107" s="231">
        <v>2.3627547967660249E-2</v>
      </c>
      <c r="C107" s="231">
        <v>6.730861210906664E-3</v>
      </c>
      <c r="D107" s="231">
        <v>2.4203907792950431E-2</v>
      </c>
      <c r="E107" s="231">
        <v>3.7580329117092311E-2</v>
      </c>
      <c r="F107" s="231">
        <v>2.927774546603374E-2</v>
      </c>
      <c r="G107" s="231">
        <v>3.6583624285109029E-2</v>
      </c>
      <c r="H107" s="231">
        <v>6.5239584559979275E-2</v>
      </c>
      <c r="I107" s="231">
        <v>9.050800792458874E-3</v>
      </c>
      <c r="J107" s="231">
        <v>6.2481748773377472E-3</v>
      </c>
      <c r="K107" s="231">
        <v>2.739160997104733E-2</v>
      </c>
      <c r="L107" s="231">
        <v>0</v>
      </c>
      <c r="M107" s="231">
        <v>0</v>
      </c>
      <c r="N107" s="231">
        <v>0</v>
      </c>
      <c r="O107" s="231">
        <v>8.0616713741793412E-4</v>
      </c>
      <c r="P107" s="231">
        <v>0</v>
      </c>
      <c r="Q107" s="231">
        <v>0</v>
      </c>
      <c r="R107" s="231">
        <v>0</v>
      </c>
      <c r="S107" s="231">
        <v>0</v>
      </c>
      <c r="T107" s="231">
        <v>0</v>
      </c>
      <c r="U107" s="231">
        <v>0</v>
      </c>
      <c r="V107" s="231">
        <v>0</v>
      </c>
      <c r="W107" s="231">
        <v>0</v>
      </c>
      <c r="DA107" s="73" t="s">
        <v>586</v>
      </c>
    </row>
    <row r="108" spans="1:105" ht="12" customHeight="1" x14ac:dyDescent="0.25">
      <c r="A108" s="64" t="s">
        <v>34</v>
      </c>
      <c r="B108" s="231">
        <v>2.7592898153643703E-4</v>
      </c>
      <c r="C108" s="231">
        <v>0</v>
      </c>
      <c r="D108" s="231">
        <v>0</v>
      </c>
      <c r="E108" s="231">
        <v>0</v>
      </c>
      <c r="F108" s="231">
        <v>0</v>
      </c>
      <c r="G108" s="231">
        <v>1.1520951714577849E-3</v>
      </c>
      <c r="H108" s="231">
        <v>1.818041378203345E-3</v>
      </c>
      <c r="I108" s="231">
        <v>2.179755169349018E-2</v>
      </c>
      <c r="J108" s="231">
        <v>0</v>
      </c>
      <c r="K108" s="231">
        <v>3.3423961332837899E-3</v>
      </c>
      <c r="L108" s="231">
        <v>9.7263553872310032E-4</v>
      </c>
      <c r="M108" s="231">
        <v>1.1939554947106941E-3</v>
      </c>
      <c r="N108" s="231">
        <v>1.9885698013539588E-3</v>
      </c>
      <c r="O108" s="231">
        <v>0</v>
      </c>
      <c r="P108" s="231">
        <v>0</v>
      </c>
      <c r="Q108" s="231">
        <v>2.8461020370062909E-3</v>
      </c>
      <c r="R108" s="231">
        <v>2.2666895095702641E-3</v>
      </c>
      <c r="S108" s="231">
        <v>1.9742589932509138E-3</v>
      </c>
      <c r="T108" s="231">
        <v>2.3856335013895091E-4</v>
      </c>
      <c r="U108" s="231">
        <v>2.5648041657254702E-5</v>
      </c>
      <c r="V108" s="231">
        <v>1.458941051698254E-5</v>
      </c>
      <c r="W108" s="231">
        <v>3.7750467962711952E-5</v>
      </c>
      <c r="DA108" s="73" t="s">
        <v>587</v>
      </c>
    </row>
    <row r="109" spans="1:105" ht="12" customHeight="1" x14ac:dyDescent="0.25">
      <c r="A109" s="64" t="s">
        <v>162</v>
      </c>
      <c r="B109" s="231">
        <v>0.1083520684040141</v>
      </c>
      <c r="C109" s="231">
        <v>3.6360289510876227E-2</v>
      </c>
      <c r="D109" s="231">
        <v>0.1243228221542254</v>
      </c>
      <c r="E109" s="231">
        <v>0.22906555598549291</v>
      </c>
      <c r="F109" s="231">
        <v>0.15100222654143949</v>
      </c>
      <c r="G109" s="231">
        <v>0.1259622945477557</v>
      </c>
      <c r="H109" s="231">
        <v>0.18440867739975</v>
      </c>
      <c r="I109" s="231">
        <v>0.3419041451318014</v>
      </c>
      <c r="J109" s="231">
        <v>0.36524735332982688</v>
      </c>
      <c r="K109" s="231">
        <v>0.33070613308394009</v>
      </c>
      <c r="L109" s="231">
        <v>0.35254823433884108</v>
      </c>
      <c r="M109" s="231">
        <v>0.41940724740479401</v>
      </c>
      <c r="N109" s="231">
        <v>0.30444709715052659</v>
      </c>
      <c r="O109" s="231">
        <v>0.23378016518713871</v>
      </c>
      <c r="P109" s="231">
        <v>0.13871818080389531</v>
      </c>
      <c r="Q109" s="231">
        <v>0.14074877354994181</v>
      </c>
      <c r="R109" s="231">
        <v>0.1105166501621996</v>
      </c>
      <c r="S109" s="231">
        <v>0.1360636901885626</v>
      </c>
      <c r="T109" s="231">
        <v>0.1905953871422453</v>
      </c>
      <c r="U109" s="231">
        <v>0.1754644291670239</v>
      </c>
      <c r="V109" s="231">
        <v>0.15080424758775099</v>
      </c>
      <c r="W109" s="231">
        <v>0.1497636839558327</v>
      </c>
      <c r="DA109" s="73" t="s">
        <v>588</v>
      </c>
    </row>
    <row r="110" spans="1:105" ht="12" customHeight="1" x14ac:dyDescent="0.25">
      <c r="A110" s="64" t="s">
        <v>36</v>
      </c>
      <c r="B110" s="231">
        <v>0</v>
      </c>
      <c r="C110" s="231">
        <v>0</v>
      </c>
      <c r="D110" s="231">
        <v>0</v>
      </c>
      <c r="E110" s="231">
        <v>0</v>
      </c>
      <c r="F110" s="231">
        <v>0</v>
      </c>
      <c r="G110" s="231">
        <v>0</v>
      </c>
      <c r="H110" s="231">
        <v>0</v>
      </c>
      <c r="I110" s="231">
        <v>0</v>
      </c>
      <c r="J110" s="231">
        <v>0</v>
      </c>
      <c r="K110" s="231">
        <v>0</v>
      </c>
      <c r="L110" s="231">
        <v>0</v>
      </c>
      <c r="M110" s="231">
        <v>0</v>
      </c>
      <c r="N110" s="231">
        <v>0</v>
      </c>
      <c r="O110" s="231">
        <v>0</v>
      </c>
      <c r="P110" s="231">
        <v>0</v>
      </c>
      <c r="Q110" s="231">
        <v>0</v>
      </c>
      <c r="R110" s="231">
        <v>0</v>
      </c>
      <c r="S110" s="231">
        <v>0</v>
      </c>
      <c r="T110" s="231">
        <v>0</v>
      </c>
      <c r="U110" s="231">
        <v>0</v>
      </c>
      <c r="V110" s="231">
        <v>0</v>
      </c>
      <c r="W110" s="231">
        <v>0</v>
      </c>
      <c r="DA110" s="73" t="s">
        <v>589</v>
      </c>
    </row>
    <row r="111" spans="1:105" ht="12" customHeight="1" x14ac:dyDescent="0.25">
      <c r="A111" s="64" t="s">
        <v>73</v>
      </c>
      <c r="B111" s="231">
        <v>1.905896589517076E-3</v>
      </c>
      <c r="C111" s="231">
        <v>7.421772127050078E-4</v>
      </c>
      <c r="D111" s="231">
        <v>2.5914065843089312E-3</v>
      </c>
      <c r="E111" s="231">
        <v>1.529401893404286E-3</v>
      </c>
      <c r="F111" s="231">
        <v>3.0192258233156361E-3</v>
      </c>
      <c r="G111" s="231">
        <v>2.2748772509967249E-3</v>
      </c>
      <c r="H111" s="231">
        <v>3.0996928334701889E-3</v>
      </c>
      <c r="I111" s="231">
        <v>1.6944812082895649E-2</v>
      </c>
      <c r="J111" s="231">
        <v>8.1536467776168284E-2</v>
      </c>
      <c r="K111" s="231">
        <v>9.739334919789901E-3</v>
      </c>
      <c r="L111" s="231">
        <v>2.9764831348165648E-3</v>
      </c>
      <c r="M111" s="231">
        <v>4.6629530353180324E-3</v>
      </c>
      <c r="N111" s="231">
        <v>2.1153133521405638E-3</v>
      </c>
      <c r="O111" s="231">
        <v>9.0084001107881492E-4</v>
      </c>
      <c r="P111" s="231">
        <v>6.9465449558981057E-4</v>
      </c>
      <c r="Q111" s="231">
        <v>6.9675960437611266E-4</v>
      </c>
      <c r="R111" s="231">
        <v>4.8884811841624876E-4</v>
      </c>
      <c r="S111" s="231">
        <v>5.2633998614881627E-4</v>
      </c>
      <c r="T111" s="231">
        <v>4.6023117639029329E-4</v>
      </c>
      <c r="U111" s="231">
        <v>5.1580059874159153E-4</v>
      </c>
      <c r="V111" s="231">
        <v>2.2400737960919369E-4</v>
      </c>
      <c r="W111" s="231">
        <v>1.8899934396598761E-4</v>
      </c>
      <c r="DA111" s="73" t="s">
        <v>590</v>
      </c>
    </row>
    <row r="112" spans="1:105" ht="12" customHeight="1" x14ac:dyDescent="0.25">
      <c r="A112" s="64" t="s">
        <v>79</v>
      </c>
      <c r="B112" s="231">
        <v>4.3412064069763634E-3</v>
      </c>
      <c r="C112" s="231">
        <v>2.888882756682067E-3</v>
      </c>
      <c r="D112" s="231">
        <v>1.3437019007771661E-3</v>
      </c>
      <c r="E112" s="231">
        <v>2.615256315670804E-3</v>
      </c>
      <c r="F112" s="231">
        <v>1.3981110968529259E-3</v>
      </c>
      <c r="G112" s="231">
        <v>1.150040233055227E-3</v>
      </c>
      <c r="H112" s="231">
        <v>2.0797031409302831E-3</v>
      </c>
      <c r="I112" s="231">
        <v>3.9304895439921991E-3</v>
      </c>
      <c r="J112" s="231">
        <v>2.7444339801637151E-2</v>
      </c>
      <c r="K112" s="231">
        <v>2.8245403597749099E-3</v>
      </c>
      <c r="L112" s="231">
        <v>1.2557825921006179E-2</v>
      </c>
      <c r="M112" s="231">
        <v>1.9103788998361231E-2</v>
      </c>
      <c r="N112" s="231">
        <v>1.034467300481918E-2</v>
      </c>
      <c r="O112" s="231">
        <v>9.2198519164590591E-3</v>
      </c>
      <c r="P112" s="231">
        <v>3.8996023234259911E-3</v>
      </c>
      <c r="Q112" s="231">
        <v>4.3794867633250613E-3</v>
      </c>
      <c r="R112" s="231">
        <v>9.3802905150858695E-4</v>
      </c>
      <c r="S112" s="231">
        <v>5.4664837112897179E-4</v>
      </c>
      <c r="T112" s="231">
        <v>2.6558895258872289E-4</v>
      </c>
      <c r="U112" s="231">
        <v>1.2400309771372169E-4</v>
      </c>
      <c r="V112" s="231">
        <v>8.8028287422439429E-4</v>
      </c>
      <c r="W112" s="231">
        <v>1.02193851331119E-3</v>
      </c>
      <c r="DA112" s="73" t="s">
        <v>591</v>
      </c>
    </row>
    <row r="113" spans="1:105" ht="12" customHeight="1" x14ac:dyDescent="0.25">
      <c r="A113" s="61" t="s">
        <v>547</v>
      </c>
      <c r="B113" s="265">
        <v>2.0052460980669991E-2</v>
      </c>
      <c r="C113" s="265">
        <v>9.7605795473970636E-3</v>
      </c>
      <c r="D113" s="265">
        <v>4.2260153626451608E-2</v>
      </c>
      <c r="E113" s="265">
        <v>7.6042584581929251E-2</v>
      </c>
      <c r="F113" s="265">
        <v>7.2073726609587677E-2</v>
      </c>
      <c r="G113" s="265">
        <v>7.4643293659374707E-2</v>
      </c>
      <c r="H113" s="265">
        <v>9.6095026278475243E-2</v>
      </c>
      <c r="I113" s="265">
        <v>3.103400538989835E-2</v>
      </c>
      <c r="J113" s="265">
        <v>3.35436607116062E-2</v>
      </c>
      <c r="K113" s="265">
        <v>2.304741884326025E-2</v>
      </c>
      <c r="L113" s="265">
        <v>0.12499590479249111</v>
      </c>
      <c r="M113" s="265">
        <v>0.1278624415892454</v>
      </c>
      <c r="N113" s="265">
        <v>8.780789391961312E-2</v>
      </c>
      <c r="O113" s="265">
        <v>2.9078390280128819E-2</v>
      </c>
      <c r="P113" s="265">
        <v>1.1809322446753289E-2</v>
      </c>
      <c r="Q113" s="265">
        <v>1.5094238464231181E-2</v>
      </c>
      <c r="R113" s="265">
        <v>2.1073243125336011E-2</v>
      </c>
      <c r="S113" s="265">
        <v>6.1638216890598792E-2</v>
      </c>
      <c r="T113" s="265">
        <v>3.1684382237242313E-2</v>
      </c>
      <c r="U113" s="265">
        <v>2.225354349161348E-2</v>
      </c>
      <c r="V113" s="265">
        <v>1.8166517704638431E-2</v>
      </c>
      <c r="W113" s="265">
        <v>1.547192940059278E-2</v>
      </c>
      <c r="DA113" s="74" t="s">
        <v>592</v>
      </c>
    </row>
    <row r="114" spans="1:105" ht="12" customHeight="1" x14ac:dyDescent="0.25">
      <c r="A114" s="130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</row>
    <row r="115" spans="1:105" ht="15" customHeight="1" x14ac:dyDescent="0.25">
      <c r="A115" s="34" t="s">
        <v>45</v>
      </c>
      <c r="B115" s="225">
        <v>90.572366698013298</v>
      </c>
      <c r="C115" s="225">
        <v>112.0653647120126</v>
      </c>
      <c r="D115" s="225">
        <v>92.780165697612063</v>
      </c>
      <c r="E115" s="225">
        <v>99.497257576416558</v>
      </c>
      <c r="F115" s="225">
        <v>119.1652780253952</v>
      </c>
      <c r="G115" s="225">
        <v>104.3550685140147</v>
      </c>
      <c r="H115" s="225">
        <v>88.273863343989788</v>
      </c>
      <c r="I115" s="225">
        <v>121.510287418087</v>
      </c>
      <c r="J115" s="225">
        <v>114.3045897584967</v>
      </c>
      <c r="K115" s="225">
        <v>30.15765562960053</v>
      </c>
      <c r="L115" s="225">
        <v>6.9175903226448554</v>
      </c>
      <c r="M115" s="225">
        <v>8.7720354821423125</v>
      </c>
      <c r="N115" s="225">
        <v>5.30600774719551</v>
      </c>
      <c r="O115" s="225">
        <v>5.3123951056568339</v>
      </c>
      <c r="P115" s="225">
        <v>4.908076341585967</v>
      </c>
      <c r="Q115" s="225">
        <v>4.9795670976245123</v>
      </c>
      <c r="R115" s="225">
        <v>4.4878735953064961</v>
      </c>
      <c r="S115" s="225">
        <v>41.449604056955309</v>
      </c>
      <c r="T115" s="225">
        <v>59.471466404762651</v>
      </c>
      <c r="U115" s="225">
        <v>49.501504112442262</v>
      </c>
      <c r="V115" s="225">
        <v>47.165384249358453</v>
      </c>
      <c r="W115" s="225">
        <v>51.162408430425963</v>
      </c>
      <c r="DA115" s="89" t="s">
        <v>593</v>
      </c>
    </row>
    <row r="116" spans="1:105" ht="12" customHeight="1" x14ac:dyDescent="0.25">
      <c r="A116" s="55" t="s">
        <v>92</v>
      </c>
      <c r="B116" s="261">
        <v>0.14620142891646459</v>
      </c>
      <c r="C116" s="261">
        <v>0.18089531112257581</v>
      </c>
      <c r="D116" s="261">
        <v>0.1497652462292893</v>
      </c>
      <c r="E116" s="261">
        <v>0.1606079399409733</v>
      </c>
      <c r="F116" s="261">
        <v>0.1923559531423169</v>
      </c>
      <c r="G116" s="261">
        <v>0.16844939232186909</v>
      </c>
      <c r="H116" s="261">
        <v>0.14249119712088429</v>
      </c>
      <c r="I116" s="261">
        <v>0.19614125473594321</v>
      </c>
      <c r="J116" s="261">
        <v>0.18450985619161031</v>
      </c>
      <c r="K116" s="261">
        <v>4.868032609219148E-2</v>
      </c>
      <c r="L116" s="261">
        <v>1.116633722513693E-2</v>
      </c>
      <c r="M116" s="261">
        <v>1.415977266301046E-2</v>
      </c>
      <c r="N116" s="261">
        <v>8.5649292688540664E-3</v>
      </c>
      <c r="O116" s="261">
        <v>8.5752397086456891E-3</v>
      </c>
      <c r="P116" s="261">
        <v>7.9225905265572719E-3</v>
      </c>
      <c r="Q116" s="261">
        <v>8.0379905218181252E-3</v>
      </c>
      <c r="R116" s="261">
        <v>7.2443015055235803E-3</v>
      </c>
      <c r="S116" s="261">
        <v>6.6907728726473867E-2</v>
      </c>
      <c r="T116" s="261">
        <v>9.5998522343185982E-2</v>
      </c>
      <c r="U116" s="261">
        <v>7.9905062643230967E-2</v>
      </c>
      <c r="V116" s="261">
        <v>7.6134110480281444E-2</v>
      </c>
      <c r="W116" s="261">
        <v>8.2586085491967415E-2</v>
      </c>
      <c r="DA116" s="67" t="s">
        <v>594</v>
      </c>
    </row>
    <row r="117" spans="1:105" ht="12" customHeight="1" x14ac:dyDescent="0.25">
      <c r="A117" s="202" t="s">
        <v>93</v>
      </c>
      <c r="B117" s="226">
        <v>7.2975110290679726E-2</v>
      </c>
      <c r="C117" s="226">
        <v>9.0292245281538189E-2</v>
      </c>
      <c r="D117" s="226">
        <v>7.4753957210211622E-2</v>
      </c>
      <c r="E117" s="226">
        <v>8.0165988920998077E-2</v>
      </c>
      <c r="F117" s="226">
        <v>9.601272025631058E-2</v>
      </c>
      <c r="G117" s="226">
        <v>8.4079978384548004E-2</v>
      </c>
      <c r="H117" s="226">
        <v>7.1123181916975753E-2</v>
      </c>
      <c r="I117" s="226">
        <v>9.7902119035280066E-2</v>
      </c>
      <c r="J117" s="226">
        <v>9.2096412498085228E-2</v>
      </c>
      <c r="K117" s="226">
        <v>2.4298340938881641E-2</v>
      </c>
      <c r="L117" s="226">
        <v>5.5735754197921046E-3</v>
      </c>
      <c r="M117" s="226">
        <v>7.0677214267484637E-3</v>
      </c>
      <c r="N117" s="226">
        <v>4.2751063560645406E-3</v>
      </c>
      <c r="O117" s="226">
        <v>4.2802527180838146E-3</v>
      </c>
      <c r="P117" s="226">
        <v>3.9544888292011894E-3</v>
      </c>
      <c r="Q117" s="226">
        <v>4.0120896847066186E-3</v>
      </c>
      <c r="R117" s="226">
        <v>3.6159270484735009E-3</v>
      </c>
      <c r="S117" s="226">
        <v>3.3396382780246897E-2</v>
      </c>
      <c r="T117" s="226">
        <v>4.791678718638942E-2</v>
      </c>
      <c r="U117" s="226">
        <v>3.9883883505031713E-2</v>
      </c>
      <c r="V117" s="226">
        <v>3.8001647113557378E-2</v>
      </c>
      <c r="W117" s="226">
        <v>4.1222091616459698E-2</v>
      </c>
      <c r="DA117" s="174" t="s">
        <v>595</v>
      </c>
    </row>
    <row r="118" spans="1:105" ht="12" customHeight="1" x14ac:dyDescent="0.25">
      <c r="A118" s="202" t="s">
        <v>94</v>
      </c>
      <c r="B118" s="226">
        <v>1.8550722153046879</v>
      </c>
      <c r="C118" s="226">
        <v>2.2952844444093969</v>
      </c>
      <c r="D118" s="226">
        <v>1.9002915987706339</v>
      </c>
      <c r="E118" s="226">
        <v>2.0378687756332239</v>
      </c>
      <c r="F118" s="226">
        <v>2.440702438870467</v>
      </c>
      <c r="G118" s="226">
        <v>2.1373647966177112</v>
      </c>
      <c r="H118" s="226">
        <v>1.8079950562965239</v>
      </c>
      <c r="I118" s="226">
        <v>2.4887321186412219</v>
      </c>
      <c r="J118" s="226">
        <v>2.3411474854085621</v>
      </c>
      <c r="K118" s="226">
        <v>0.61767878080859406</v>
      </c>
      <c r="L118" s="226">
        <v>0.14168371736578281</v>
      </c>
      <c r="M118" s="226">
        <v>0.17966582841806569</v>
      </c>
      <c r="N118" s="226">
        <v>0.1086758346375626</v>
      </c>
      <c r="O118" s="226">
        <v>0.1088066583273634</v>
      </c>
      <c r="P118" s="226">
        <v>0.1005255397842244</v>
      </c>
      <c r="Q118" s="226">
        <v>0.1019897889809749</v>
      </c>
      <c r="R118" s="226">
        <v>9.1919090954064503E-2</v>
      </c>
      <c r="S118" s="226">
        <v>0.84895660370421455</v>
      </c>
      <c r="T118" s="226">
        <v>1.2180742201288799</v>
      </c>
      <c r="U118" s="226">
        <v>1.013872864788022</v>
      </c>
      <c r="V118" s="226">
        <v>0.96602525731540412</v>
      </c>
      <c r="W118" s="226">
        <v>1.0478909385657389</v>
      </c>
      <c r="DA118" s="174" t="s">
        <v>596</v>
      </c>
    </row>
    <row r="119" spans="1:105" ht="12" customHeight="1" x14ac:dyDescent="0.25">
      <c r="A119" s="202" t="s">
        <v>95</v>
      </c>
      <c r="B119" s="226">
        <v>4.8733809638821568E-2</v>
      </c>
      <c r="C119" s="226">
        <v>6.0298437040858632E-2</v>
      </c>
      <c r="D119" s="226">
        <v>4.9921748743096447E-2</v>
      </c>
      <c r="E119" s="226">
        <v>5.3535979980324458E-2</v>
      </c>
      <c r="F119" s="226">
        <v>6.4118651047438996E-2</v>
      </c>
      <c r="G119" s="226">
        <v>5.614979744062306E-2</v>
      </c>
      <c r="H119" s="226">
        <v>4.7497065706961453E-2</v>
      </c>
      <c r="I119" s="226">
        <v>6.538041824531439E-2</v>
      </c>
      <c r="J119" s="226">
        <v>6.1503285397203449E-2</v>
      </c>
      <c r="K119" s="226">
        <v>1.622677536406383E-2</v>
      </c>
      <c r="L119" s="226">
        <v>3.7221124083789778E-3</v>
      </c>
      <c r="M119" s="226">
        <v>4.719924221003485E-3</v>
      </c>
      <c r="N119" s="226">
        <v>2.8549764229513562E-3</v>
      </c>
      <c r="O119" s="226">
        <v>2.8584132362152312E-3</v>
      </c>
      <c r="P119" s="226">
        <v>2.6408635088524248E-3</v>
      </c>
      <c r="Q119" s="226">
        <v>2.6793301739393748E-3</v>
      </c>
      <c r="R119" s="226">
        <v>2.4147671685078608E-3</v>
      </c>
      <c r="S119" s="226">
        <v>2.2302576242157961E-2</v>
      </c>
      <c r="T119" s="226">
        <v>3.1999507447728663E-2</v>
      </c>
      <c r="U119" s="226">
        <v>2.6635020881076991E-2</v>
      </c>
      <c r="V119" s="226">
        <v>2.537803682676049E-2</v>
      </c>
      <c r="W119" s="226">
        <v>2.7528695163989141E-2</v>
      </c>
      <c r="DA119" s="174" t="s">
        <v>597</v>
      </c>
    </row>
    <row r="120" spans="1:105" ht="12" customHeight="1" x14ac:dyDescent="0.25">
      <c r="A120" s="56" t="s">
        <v>96</v>
      </c>
      <c r="B120" s="262">
        <v>0.23223155078233251</v>
      </c>
      <c r="C120" s="262">
        <v>0.28876601083078279</v>
      </c>
      <c r="D120" s="262">
        <v>0.24151647633622339</v>
      </c>
      <c r="E120" s="262">
        <v>0.25945850922834002</v>
      </c>
      <c r="F120" s="262">
        <v>0.31115019354157247</v>
      </c>
      <c r="G120" s="262">
        <v>0.26349923337462539</v>
      </c>
      <c r="H120" s="262">
        <v>0.21651711841994331</v>
      </c>
      <c r="I120" s="262">
        <v>0.26934365561470491</v>
      </c>
      <c r="J120" s="262">
        <v>0.2620352263464007</v>
      </c>
      <c r="K120" s="262">
        <v>6.7165432273251682E-2</v>
      </c>
      <c r="L120" s="262">
        <v>1.7417921333090509E-2</v>
      </c>
      <c r="M120" s="262">
        <v>2.138419323306185E-2</v>
      </c>
      <c r="N120" s="262">
        <v>1.283106241008017E-2</v>
      </c>
      <c r="O120" s="262">
        <v>1.1909818256311461E-2</v>
      </c>
      <c r="P120" s="262">
        <v>1.086389493313222E-2</v>
      </c>
      <c r="Q120" s="262">
        <v>1.055108127224254E-2</v>
      </c>
      <c r="R120" s="262">
        <v>9.6483115414169769E-3</v>
      </c>
      <c r="S120" s="262">
        <v>0.1009867936265989</v>
      </c>
      <c r="T120" s="262">
        <v>0.1455683767279298</v>
      </c>
      <c r="U120" s="262">
        <v>0.1161973904922788</v>
      </c>
      <c r="V120" s="262">
        <v>0.1108246945939</v>
      </c>
      <c r="W120" s="262">
        <v>0.1180393544868833</v>
      </c>
      <c r="DA120" s="68" t="s">
        <v>598</v>
      </c>
    </row>
    <row r="121" spans="1:105" ht="12" customHeight="1" x14ac:dyDescent="0.25">
      <c r="A121" s="37" t="s">
        <v>160</v>
      </c>
      <c r="B121" s="228">
        <v>3.0526735520712981E-3</v>
      </c>
      <c r="C121" s="228">
        <v>6.394067453977032E-3</v>
      </c>
      <c r="D121" s="228">
        <v>5.4647573686462979E-4</v>
      </c>
      <c r="E121" s="228">
        <v>7.8094369985155245E-4</v>
      </c>
      <c r="F121" s="228">
        <v>3.5305769751960869E-4</v>
      </c>
      <c r="G121" s="228">
        <v>8.5255757674401408E-4</v>
      </c>
      <c r="H121" s="228">
        <v>8.2551262926513591E-4</v>
      </c>
      <c r="I121" s="228">
        <v>6.420387080296701E-4</v>
      </c>
      <c r="J121" s="228">
        <v>3.3419942191832789E-4</v>
      </c>
      <c r="K121" s="228">
        <v>1.3504646758533909E-4</v>
      </c>
      <c r="L121" s="228">
        <v>1.8413507046991431E-5</v>
      </c>
      <c r="M121" s="228">
        <v>4.8685833410251712E-5</v>
      </c>
      <c r="N121" s="228">
        <v>1.662579372697589E-5</v>
      </c>
      <c r="O121" s="228">
        <v>3.6788458195057492E-5</v>
      </c>
      <c r="P121" s="228">
        <v>6.3803122714956915E-5</v>
      </c>
      <c r="Q121" s="228">
        <v>1.529093406404536E-5</v>
      </c>
      <c r="R121" s="228">
        <v>1.496309994103117E-5</v>
      </c>
      <c r="S121" s="228">
        <v>6.5683500826230478E-5</v>
      </c>
      <c r="T121" s="228">
        <v>5.8203802483020808E-5</v>
      </c>
      <c r="U121" s="228">
        <v>3.9927820631165871E-4</v>
      </c>
      <c r="V121" s="228">
        <v>1.7006248673493549E-4</v>
      </c>
      <c r="W121" s="228">
        <v>3.9144297333699432E-4</v>
      </c>
      <c r="DA121" s="69" t="s">
        <v>599</v>
      </c>
    </row>
    <row r="122" spans="1:105" ht="12" customHeight="1" x14ac:dyDescent="0.25">
      <c r="A122" s="37" t="s">
        <v>162</v>
      </c>
      <c r="B122" s="228">
        <v>0.17261515918491041</v>
      </c>
      <c r="C122" s="228">
        <v>0.18047016295926621</v>
      </c>
      <c r="D122" s="228">
        <v>0.13062894523481849</v>
      </c>
      <c r="E122" s="228">
        <v>0.13782925669381799</v>
      </c>
      <c r="F122" s="228">
        <v>0.13560022616350881</v>
      </c>
      <c r="G122" s="228">
        <v>0.1161552239684632</v>
      </c>
      <c r="H122" s="228">
        <v>0.1095408345169531</v>
      </c>
      <c r="I122" s="228">
        <v>0.23754142153228849</v>
      </c>
      <c r="J122" s="228">
        <v>0.22973971814675281</v>
      </c>
      <c r="K122" s="228">
        <v>6.0503282325011301E-2</v>
      </c>
      <c r="L122" s="228">
        <v>9.1749029662627248E-3</v>
      </c>
      <c r="M122" s="228">
        <v>1.3111609125323749E-2</v>
      </c>
      <c r="N122" s="228">
        <v>8.0297167765773416E-3</v>
      </c>
      <c r="O122" s="228">
        <v>1.011237081602057E-2</v>
      </c>
      <c r="P122" s="228">
        <v>9.6981829082369124E-3</v>
      </c>
      <c r="Q122" s="228">
        <v>9.3470309671984629E-3</v>
      </c>
      <c r="R122" s="228">
        <v>7.7479738801374933E-3</v>
      </c>
      <c r="S122" s="228">
        <v>5.013457300925489E-2</v>
      </c>
      <c r="T122" s="228">
        <v>0.11267117247820881</v>
      </c>
      <c r="U122" s="228">
        <v>9.6890475634768602E-2</v>
      </c>
      <c r="V122" s="228">
        <v>9.3387798720390811E-2</v>
      </c>
      <c r="W122" s="228">
        <v>0.1024367467144465</v>
      </c>
      <c r="DA122" s="69" t="s">
        <v>600</v>
      </c>
    </row>
    <row r="123" spans="1:105" ht="12" customHeight="1" x14ac:dyDescent="0.25">
      <c r="A123" s="37" t="s">
        <v>97</v>
      </c>
      <c r="B123" s="228">
        <v>0</v>
      </c>
      <c r="C123" s="228">
        <v>0</v>
      </c>
      <c r="D123" s="228">
        <v>0</v>
      </c>
      <c r="E123" s="228">
        <v>0</v>
      </c>
      <c r="F123" s="228">
        <v>0</v>
      </c>
      <c r="G123" s="228">
        <v>0</v>
      </c>
      <c r="H123" s="228">
        <v>0</v>
      </c>
      <c r="I123" s="228">
        <v>0</v>
      </c>
      <c r="J123" s="228">
        <v>0</v>
      </c>
      <c r="K123" s="228">
        <v>0</v>
      </c>
      <c r="L123" s="228">
        <v>0</v>
      </c>
      <c r="M123" s="228">
        <v>0</v>
      </c>
      <c r="N123" s="228">
        <v>0</v>
      </c>
      <c r="O123" s="228">
        <v>0</v>
      </c>
      <c r="P123" s="228">
        <v>0</v>
      </c>
      <c r="Q123" s="228">
        <v>0</v>
      </c>
      <c r="R123" s="228">
        <v>0</v>
      </c>
      <c r="S123" s="228">
        <v>0</v>
      </c>
      <c r="T123" s="228">
        <v>0</v>
      </c>
      <c r="U123" s="228">
        <v>3.9279745118365799E-5</v>
      </c>
      <c r="V123" s="228">
        <v>3.9552322754267963E-5</v>
      </c>
      <c r="W123" s="228">
        <v>3.212188670529186E-5</v>
      </c>
      <c r="DA123" s="69" t="s">
        <v>601</v>
      </c>
    </row>
    <row r="124" spans="1:105" ht="12" customHeight="1" x14ac:dyDescent="0.25">
      <c r="A124" s="37" t="s">
        <v>78</v>
      </c>
      <c r="B124" s="228">
        <v>0</v>
      </c>
      <c r="C124" s="228">
        <v>0</v>
      </c>
      <c r="D124" s="228">
        <v>0</v>
      </c>
      <c r="E124" s="228">
        <v>0</v>
      </c>
      <c r="F124" s="228">
        <v>0</v>
      </c>
      <c r="G124" s="228">
        <v>0</v>
      </c>
      <c r="H124" s="228">
        <v>0</v>
      </c>
      <c r="I124" s="228">
        <v>0</v>
      </c>
      <c r="J124" s="228">
        <v>0</v>
      </c>
      <c r="K124" s="228">
        <v>0</v>
      </c>
      <c r="L124" s="228">
        <v>0</v>
      </c>
      <c r="M124" s="228">
        <v>0</v>
      </c>
      <c r="N124" s="228">
        <v>0</v>
      </c>
      <c r="O124" s="228">
        <v>0</v>
      </c>
      <c r="P124" s="228">
        <v>0</v>
      </c>
      <c r="Q124" s="228">
        <v>0</v>
      </c>
      <c r="R124" s="228">
        <v>0</v>
      </c>
      <c r="S124" s="228">
        <v>0</v>
      </c>
      <c r="T124" s="228">
        <v>0</v>
      </c>
      <c r="U124" s="228">
        <v>0</v>
      </c>
      <c r="V124" s="228">
        <v>0</v>
      </c>
      <c r="W124" s="228">
        <v>0</v>
      </c>
      <c r="DA124" s="69" t="s">
        <v>602</v>
      </c>
    </row>
    <row r="125" spans="1:105" ht="12" customHeight="1" x14ac:dyDescent="0.25">
      <c r="A125" s="37" t="s">
        <v>38</v>
      </c>
      <c r="B125" s="228">
        <v>5.6563718045350833E-2</v>
      </c>
      <c r="C125" s="228">
        <v>0.1019017804175396</v>
      </c>
      <c r="D125" s="228">
        <v>0.1103410553645402</v>
      </c>
      <c r="E125" s="228">
        <v>0.1208483088346704</v>
      </c>
      <c r="F125" s="228">
        <v>0.17519690968054399</v>
      </c>
      <c r="G125" s="228">
        <v>0.1464914518294182</v>
      </c>
      <c r="H125" s="228">
        <v>0.1061507712737251</v>
      </c>
      <c r="I125" s="228">
        <v>3.1160195374386648E-2</v>
      </c>
      <c r="J125" s="228">
        <v>3.1961308777729562E-2</v>
      </c>
      <c r="K125" s="228">
        <v>6.5271034806550369E-3</v>
      </c>
      <c r="L125" s="228">
        <v>8.2246048597807951E-3</v>
      </c>
      <c r="M125" s="228">
        <v>8.2238982743278455E-3</v>
      </c>
      <c r="N125" s="228">
        <v>4.7847198397758554E-3</v>
      </c>
      <c r="O125" s="228">
        <v>1.760658982095822E-3</v>
      </c>
      <c r="P125" s="228">
        <v>1.101908902180346E-3</v>
      </c>
      <c r="Q125" s="228">
        <v>1.1887593709800351E-3</v>
      </c>
      <c r="R125" s="228">
        <v>1.8853745613384529E-3</v>
      </c>
      <c r="S125" s="228">
        <v>5.0786537116517767E-2</v>
      </c>
      <c r="T125" s="228">
        <v>3.2839000447237983E-2</v>
      </c>
      <c r="U125" s="228">
        <v>1.8868356906080141E-2</v>
      </c>
      <c r="V125" s="228">
        <v>1.722728106401997E-2</v>
      </c>
      <c r="W125" s="228">
        <v>1.517904291239452E-2</v>
      </c>
      <c r="DA125" s="69" t="s">
        <v>603</v>
      </c>
    </row>
    <row r="126" spans="1:105" ht="12" customHeight="1" x14ac:dyDescent="0.25">
      <c r="A126" s="57" t="s">
        <v>604</v>
      </c>
      <c r="B126" s="296">
        <v>51.098599494248838</v>
      </c>
      <c r="C126" s="296">
        <v>63.07326397723169</v>
      </c>
      <c r="D126" s="296">
        <v>52.510890638798557</v>
      </c>
      <c r="E126" s="296">
        <v>56.263305127370643</v>
      </c>
      <c r="F126" s="296">
        <v>68.029948233713043</v>
      </c>
      <c r="G126" s="296">
        <v>60.01586960283548</v>
      </c>
      <c r="H126" s="296">
        <v>50.746478737899928</v>
      </c>
      <c r="I126" s="296">
        <v>70.879707154672047</v>
      </c>
      <c r="J126" s="296">
        <v>65.129837493470973</v>
      </c>
      <c r="K126" s="296">
        <v>17.39161308104509</v>
      </c>
      <c r="L126" s="296">
        <v>3.94368612254052</v>
      </c>
      <c r="M126" s="296">
        <v>5.0422735719343859</v>
      </c>
      <c r="N126" s="296">
        <v>3.0478301621496682</v>
      </c>
      <c r="O126" s="296">
        <v>3.1417799953774539</v>
      </c>
      <c r="P126" s="296">
        <v>2.9191511224943891</v>
      </c>
      <c r="Q126" s="296">
        <v>3.010596490091126</v>
      </c>
      <c r="R126" s="296">
        <v>2.6985059087495928</v>
      </c>
      <c r="S126" s="296">
        <v>23.950325294461809</v>
      </c>
      <c r="T126" s="296">
        <v>34.357478820306987</v>
      </c>
      <c r="U126" s="296">
        <v>28.961343189961688</v>
      </c>
      <c r="V126" s="296">
        <v>27.58085250516822</v>
      </c>
      <c r="W126" s="296">
        <v>30.129944589575871</v>
      </c>
      <c r="DA126" s="70" t="s">
        <v>605</v>
      </c>
    </row>
    <row r="127" spans="1:105" ht="12" customHeight="1" x14ac:dyDescent="0.25">
      <c r="A127" s="60" t="s">
        <v>606</v>
      </c>
      <c r="B127" s="264">
        <v>40.394912878586382</v>
      </c>
      <c r="C127" s="264">
        <v>43.123546165744621</v>
      </c>
      <c r="D127" s="264">
        <v>30.83376610748579</v>
      </c>
      <c r="E127" s="264">
        <v>32.158264002286671</v>
      </c>
      <c r="F127" s="264">
        <v>34.511646162144913</v>
      </c>
      <c r="G127" s="264">
        <v>35.048186268433817</v>
      </c>
      <c r="H127" s="264">
        <v>33.391168335997747</v>
      </c>
      <c r="I127" s="264">
        <v>65.889066198941748</v>
      </c>
      <c r="J127" s="264">
        <v>59.573208934207592</v>
      </c>
      <c r="K127" s="264">
        <v>16.314106324136102</v>
      </c>
      <c r="L127" s="264">
        <v>2.3824469371015291</v>
      </c>
      <c r="M127" s="264">
        <v>3.574160746949576</v>
      </c>
      <c r="N127" s="264">
        <v>2.1973288345946682</v>
      </c>
      <c r="O127" s="264">
        <v>2.8686558425058761</v>
      </c>
      <c r="P127" s="264">
        <v>2.750739519057424</v>
      </c>
      <c r="Q127" s="264">
        <v>2.8442395465616008</v>
      </c>
      <c r="R127" s="264">
        <v>2.4324012920662872</v>
      </c>
      <c r="S127" s="264">
        <v>15.15423219637775</v>
      </c>
      <c r="T127" s="264">
        <v>28.515823974609649</v>
      </c>
      <c r="U127" s="264">
        <v>25.838890900698981</v>
      </c>
      <c r="V127" s="264">
        <v>24.720397449266319</v>
      </c>
      <c r="W127" s="264">
        <v>27.69765066849995</v>
      </c>
      <c r="DA127" s="72" t="s">
        <v>607</v>
      </c>
    </row>
    <row r="128" spans="1:105" ht="12" customHeight="1" x14ac:dyDescent="0.25">
      <c r="A128" s="59" t="s">
        <v>30</v>
      </c>
      <c r="B128" s="232">
        <v>2.9988853930349141E-2</v>
      </c>
      <c r="C128" s="232">
        <v>0</v>
      </c>
      <c r="D128" s="232">
        <v>6.7426697769479516E-2</v>
      </c>
      <c r="E128" s="232">
        <v>0</v>
      </c>
      <c r="F128" s="232">
        <v>3.4713251673737151</v>
      </c>
      <c r="G128" s="232">
        <v>9.3558600101147178</v>
      </c>
      <c r="H128" s="232">
        <v>9.0106256573617074</v>
      </c>
      <c r="I128" s="232">
        <v>26.501637187269051</v>
      </c>
      <c r="J128" s="232">
        <v>18.824756491763939</v>
      </c>
      <c r="K128" s="232">
        <v>5.47653241263653</v>
      </c>
      <c r="L128" s="232">
        <v>0.63732164938582658</v>
      </c>
      <c r="M128" s="232">
        <v>1.2248128872109461</v>
      </c>
      <c r="N128" s="232">
        <v>0.76706222188391704</v>
      </c>
      <c r="O128" s="232">
        <v>1.28884691775602</v>
      </c>
      <c r="P128" s="232">
        <v>1.258754367699797</v>
      </c>
      <c r="Q128" s="232">
        <v>1.534060805720602</v>
      </c>
      <c r="R128" s="232">
        <v>1.3367286274505361</v>
      </c>
      <c r="S128" s="232">
        <v>6.4596813393798822</v>
      </c>
      <c r="T128" s="232">
        <v>8.4617360646311894</v>
      </c>
      <c r="U128" s="232">
        <v>9.7381559129005275</v>
      </c>
      <c r="V128" s="232">
        <v>9.1846074639553752</v>
      </c>
      <c r="W128" s="232">
        <v>11.16283244745531</v>
      </c>
      <c r="DA128" s="71" t="s">
        <v>608</v>
      </c>
    </row>
    <row r="129" spans="1:105" ht="12" customHeight="1" x14ac:dyDescent="0.25">
      <c r="A129" s="59" t="s">
        <v>33</v>
      </c>
      <c r="B129" s="232">
        <v>0</v>
      </c>
      <c r="C129" s="232">
        <v>0</v>
      </c>
      <c r="D129" s="232">
        <v>0</v>
      </c>
      <c r="E129" s="232">
        <v>0</v>
      </c>
      <c r="F129" s="232">
        <v>0</v>
      </c>
      <c r="G129" s="232">
        <v>0</v>
      </c>
      <c r="H129" s="232">
        <v>0</v>
      </c>
      <c r="I129" s="232">
        <v>0.23266920478100639</v>
      </c>
      <c r="J129" s="232">
        <v>6.5721183662759669E-2</v>
      </c>
      <c r="K129" s="232">
        <v>0</v>
      </c>
      <c r="L129" s="232">
        <v>0</v>
      </c>
      <c r="M129" s="232">
        <v>0</v>
      </c>
      <c r="N129" s="232">
        <v>0</v>
      </c>
      <c r="O129" s="232">
        <v>0</v>
      </c>
      <c r="P129" s="232">
        <v>0</v>
      </c>
      <c r="Q129" s="232">
        <v>0</v>
      </c>
      <c r="R129" s="232">
        <v>0</v>
      </c>
      <c r="S129" s="232">
        <v>0</v>
      </c>
      <c r="T129" s="232">
        <v>9.1642990894868007E-4</v>
      </c>
      <c r="U129" s="232">
        <v>6.2536431577333695E-4</v>
      </c>
      <c r="V129" s="232">
        <v>1.2400981424766379E-3</v>
      </c>
      <c r="W129" s="232">
        <v>5.7601433640353188E-2</v>
      </c>
      <c r="DA129" s="71" t="s">
        <v>609</v>
      </c>
    </row>
    <row r="130" spans="1:105" ht="12" customHeight="1" x14ac:dyDescent="0.25">
      <c r="A130" s="59" t="s">
        <v>160</v>
      </c>
      <c r="B130" s="232">
        <v>0.57766466156087437</v>
      </c>
      <c r="C130" s="232">
        <v>1.251792077152946</v>
      </c>
      <c r="D130" s="232">
        <v>0.1073582499480279</v>
      </c>
      <c r="E130" s="232">
        <v>0.1557711496571334</v>
      </c>
      <c r="F130" s="232">
        <v>6.7546251676086258E-2</v>
      </c>
      <c r="G130" s="232">
        <v>0.1453080526860796</v>
      </c>
      <c r="H130" s="232">
        <v>0.13496866532078741</v>
      </c>
      <c r="I130" s="232">
        <v>0.10282941531524679</v>
      </c>
      <c r="J130" s="232">
        <v>5.8102190534032663E-2</v>
      </c>
      <c r="K130" s="232">
        <v>2.229372979165491E-2</v>
      </c>
      <c r="L130" s="232">
        <v>3.4953519631928209E-3</v>
      </c>
      <c r="M130" s="232">
        <v>8.6912914095482723E-3</v>
      </c>
      <c r="N130" s="232">
        <v>2.955295212668295E-3</v>
      </c>
      <c r="O130" s="232">
        <v>5.7068498682328554E-3</v>
      </c>
      <c r="P130" s="232">
        <v>9.7514287972897441E-3</v>
      </c>
      <c r="Q130" s="232">
        <v>2.1398384876738881E-3</v>
      </c>
      <c r="R130" s="232">
        <v>2.1119145531354779E-3</v>
      </c>
      <c r="S130" s="232">
        <v>1.13762075754461E-2</v>
      </c>
      <c r="T130" s="232">
        <v>1.0353741593299531E-2</v>
      </c>
      <c r="U130" s="232">
        <v>6.6075024738842122E-2</v>
      </c>
      <c r="V130" s="232">
        <v>2.823754359103036E-2</v>
      </c>
      <c r="W130" s="232">
        <v>6.272492738774775E-2</v>
      </c>
      <c r="DA130" s="71" t="s">
        <v>610</v>
      </c>
    </row>
    <row r="131" spans="1:105" ht="12" customHeight="1" x14ac:dyDescent="0.25">
      <c r="A131" s="59" t="s">
        <v>70</v>
      </c>
      <c r="B131" s="232">
        <v>7.1228831007954847</v>
      </c>
      <c r="C131" s="232">
        <v>6.5403907926983154</v>
      </c>
      <c r="D131" s="232">
        <v>4.9961858938169286</v>
      </c>
      <c r="E131" s="232">
        <v>4.5103422972625964</v>
      </c>
      <c r="F131" s="232">
        <v>5.0300263817854756</v>
      </c>
      <c r="G131" s="232">
        <v>5.7497753394885844</v>
      </c>
      <c r="H131" s="232">
        <v>6.3359991518870276</v>
      </c>
      <c r="I131" s="232">
        <v>1.007112869158445</v>
      </c>
      <c r="J131" s="232">
        <v>0.68326471645665776</v>
      </c>
      <c r="K131" s="232">
        <v>0.8272823334143462</v>
      </c>
      <c r="L131" s="232">
        <v>0</v>
      </c>
      <c r="M131" s="232">
        <v>0</v>
      </c>
      <c r="N131" s="232">
        <v>0</v>
      </c>
      <c r="O131" s="232">
        <v>5.4094769764986466E-3</v>
      </c>
      <c r="P131" s="232">
        <v>0</v>
      </c>
      <c r="Q131" s="232">
        <v>0</v>
      </c>
      <c r="R131" s="232">
        <v>0</v>
      </c>
      <c r="S131" s="232">
        <v>0</v>
      </c>
      <c r="T131" s="232">
        <v>0</v>
      </c>
      <c r="U131" s="232">
        <v>0</v>
      </c>
      <c r="V131" s="232">
        <v>0</v>
      </c>
      <c r="W131" s="232">
        <v>0</v>
      </c>
      <c r="DA131" s="71" t="s">
        <v>611</v>
      </c>
    </row>
    <row r="132" spans="1:105" ht="12" customHeight="1" x14ac:dyDescent="0.25">
      <c r="A132" s="59" t="s">
        <v>162</v>
      </c>
      <c r="B132" s="232">
        <v>32.664376262299683</v>
      </c>
      <c r="C132" s="232">
        <v>35.331363295893361</v>
      </c>
      <c r="D132" s="232">
        <v>25.662795265951349</v>
      </c>
      <c r="E132" s="232">
        <v>27.492150555366941</v>
      </c>
      <c r="F132" s="232">
        <v>25.94274836130964</v>
      </c>
      <c r="G132" s="232">
        <v>19.79724286614443</v>
      </c>
      <c r="H132" s="232">
        <v>17.909574861428219</v>
      </c>
      <c r="I132" s="232">
        <v>38.044817522418001</v>
      </c>
      <c r="J132" s="232">
        <v>39.941364351790192</v>
      </c>
      <c r="K132" s="232">
        <v>9.9879978482935652</v>
      </c>
      <c r="L132" s="232">
        <v>1.7416299357525089</v>
      </c>
      <c r="M132" s="232">
        <v>2.3406565683290821</v>
      </c>
      <c r="N132" s="232">
        <v>1.4273113174980829</v>
      </c>
      <c r="O132" s="232">
        <v>1.5686925979051241</v>
      </c>
      <c r="P132" s="232">
        <v>1.4822337225603379</v>
      </c>
      <c r="Q132" s="232">
        <v>1.308038902353325</v>
      </c>
      <c r="R132" s="232">
        <v>1.0935607500626161</v>
      </c>
      <c r="S132" s="232">
        <v>8.6831746494224245</v>
      </c>
      <c r="T132" s="232">
        <v>20.042817738476209</v>
      </c>
      <c r="U132" s="232">
        <v>16.03403459874384</v>
      </c>
      <c r="V132" s="232">
        <v>15.50631234357744</v>
      </c>
      <c r="W132" s="232">
        <v>16.41449186001654</v>
      </c>
      <c r="DA132" s="71" t="s">
        <v>612</v>
      </c>
    </row>
    <row r="133" spans="1:105" ht="12" customHeight="1" x14ac:dyDescent="0.25">
      <c r="A133" s="60" t="s">
        <v>613</v>
      </c>
      <c r="B133" s="264">
        <v>10.703686615662461</v>
      </c>
      <c r="C133" s="264">
        <v>19.949717811487069</v>
      </c>
      <c r="D133" s="264">
        <v>21.677124531312781</v>
      </c>
      <c r="E133" s="264">
        <v>24.105041125083979</v>
      </c>
      <c r="F133" s="264">
        <v>33.518302071568137</v>
      </c>
      <c r="G133" s="264">
        <v>24.96768333440167</v>
      </c>
      <c r="H133" s="264">
        <v>17.355310401902191</v>
      </c>
      <c r="I133" s="264">
        <v>4.9906409557302966</v>
      </c>
      <c r="J133" s="264">
        <v>5.5566285592633804</v>
      </c>
      <c r="K133" s="264">
        <v>1.07750675690899</v>
      </c>
      <c r="L133" s="264">
        <v>1.5612391854389911</v>
      </c>
      <c r="M133" s="264">
        <v>1.4681128249848101</v>
      </c>
      <c r="N133" s="264">
        <v>0.85050132755500063</v>
      </c>
      <c r="O133" s="264">
        <v>0.27312415287157799</v>
      </c>
      <c r="P133" s="264">
        <v>0.1684116034369654</v>
      </c>
      <c r="Q133" s="264">
        <v>0.16635694352952479</v>
      </c>
      <c r="R133" s="264">
        <v>0.26610461668330587</v>
      </c>
      <c r="S133" s="264">
        <v>8.7960930980840537</v>
      </c>
      <c r="T133" s="264">
        <v>5.8416548456973443</v>
      </c>
      <c r="U133" s="264">
        <v>3.1224522892627098</v>
      </c>
      <c r="V133" s="264">
        <v>2.8604550559018982</v>
      </c>
      <c r="W133" s="264">
        <v>2.4322939210759178</v>
      </c>
      <c r="DA133" s="72" t="s">
        <v>614</v>
      </c>
    </row>
    <row r="134" spans="1:105" ht="12" customHeight="1" x14ac:dyDescent="0.25">
      <c r="A134" s="57" t="s">
        <v>615</v>
      </c>
      <c r="B134" s="296">
        <v>26.178898933257411</v>
      </c>
      <c r="C134" s="296">
        <v>32.319673972374432</v>
      </c>
      <c r="D134" s="296">
        <v>26.897691605228541</v>
      </c>
      <c r="E134" s="296">
        <v>28.830150267492989</v>
      </c>
      <c r="F134" s="296">
        <v>34.421055384742488</v>
      </c>
      <c r="G134" s="296">
        <v>29.397434336283439</v>
      </c>
      <c r="H134" s="296">
        <v>24.510988074868312</v>
      </c>
      <c r="I134" s="296">
        <v>29.761960100312471</v>
      </c>
      <c r="J134" s="296">
        <v>28.843758520910249</v>
      </c>
      <c r="K134" s="296">
        <v>7.5330295671218499</v>
      </c>
      <c r="L134" s="296">
        <v>1.9072488678748989</v>
      </c>
      <c r="M134" s="296">
        <v>2.341552562686807</v>
      </c>
      <c r="N134" s="296">
        <v>1.4049913756795831</v>
      </c>
      <c r="O134" s="296">
        <v>1.3052348726741601</v>
      </c>
      <c r="P134" s="296">
        <v>1.1895880636780809</v>
      </c>
      <c r="Q134" s="296">
        <v>1.155335210586238</v>
      </c>
      <c r="R134" s="296">
        <v>1.0564826257030051</v>
      </c>
      <c r="S134" s="296">
        <v>11.057975525973511</v>
      </c>
      <c r="T134" s="296">
        <v>15.93975990150534</v>
      </c>
      <c r="U134" s="296">
        <v>12.721490315634391</v>
      </c>
      <c r="V134" s="296">
        <v>12.13327696214454</v>
      </c>
      <c r="W134" s="296">
        <v>12.93407045416108</v>
      </c>
      <c r="DA134" s="70" t="s">
        <v>616</v>
      </c>
    </row>
    <row r="135" spans="1:105" ht="12" customHeight="1" x14ac:dyDescent="0.25">
      <c r="A135" s="60" t="s">
        <v>617</v>
      </c>
      <c r="B135" s="264">
        <v>20.691952517224269</v>
      </c>
      <c r="C135" s="264">
        <v>22.097143301678798</v>
      </c>
      <c r="D135" s="264">
        <v>15.7797263391084</v>
      </c>
      <c r="E135" s="264">
        <v>16.478370430403519</v>
      </c>
      <c r="F135" s="264">
        <v>16.549928690754349</v>
      </c>
      <c r="G135" s="264">
        <v>14.908968241368679</v>
      </c>
      <c r="H135" s="264">
        <v>14.318413228589961</v>
      </c>
      <c r="I135" s="264">
        <v>26.41500839401855</v>
      </c>
      <c r="J135" s="264">
        <v>25.382495763419811</v>
      </c>
      <c r="K135" s="264">
        <v>6.8518012578507266</v>
      </c>
      <c r="L135" s="264">
        <v>1.006661018868233</v>
      </c>
      <c r="M135" s="264">
        <v>1.4410420842388549</v>
      </c>
      <c r="N135" s="264">
        <v>0.88106826665886473</v>
      </c>
      <c r="O135" s="264">
        <v>1.1128419723567931</v>
      </c>
      <c r="P135" s="264">
        <v>1.06892989408398</v>
      </c>
      <c r="Q135" s="264">
        <v>1.0251669820634679</v>
      </c>
      <c r="R135" s="264">
        <v>0.85003557448102829</v>
      </c>
      <c r="S135" s="264">
        <v>5.4968891272913769</v>
      </c>
      <c r="T135" s="264">
        <v>12.34401149813228</v>
      </c>
      <c r="U135" s="264">
        <v>10.655118803648641</v>
      </c>
      <c r="V135" s="264">
        <v>10.24665861403755</v>
      </c>
      <c r="W135" s="264">
        <v>11.27543835958085</v>
      </c>
      <c r="DA135" s="72" t="s">
        <v>618</v>
      </c>
    </row>
    <row r="136" spans="1:105" ht="12" customHeight="1" x14ac:dyDescent="0.25">
      <c r="A136" s="59" t="s">
        <v>33</v>
      </c>
      <c r="B136" s="299">
        <v>0</v>
      </c>
      <c r="C136" s="299">
        <v>0</v>
      </c>
      <c r="D136" s="299">
        <v>0</v>
      </c>
      <c r="E136" s="299">
        <v>0</v>
      </c>
      <c r="F136" s="299">
        <v>0</v>
      </c>
      <c r="G136" s="299">
        <v>0</v>
      </c>
      <c r="H136" s="299">
        <v>0</v>
      </c>
      <c r="I136" s="299">
        <v>0.15603859280834281</v>
      </c>
      <c r="J136" s="299">
        <v>4.0938184541932869E-2</v>
      </c>
      <c r="K136" s="299">
        <v>0</v>
      </c>
      <c r="L136" s="299">
        <v>0</v>
      </c>
      <c r="M136" s="299">
        <v>0</v>
      </c>
      <c r="N136" s="299">
        <v>0</v>
      </c>
      <c r="O136" s="299">
        <v>0</v>
      </c>
      <c r="P136" s="299">
        <v>0</v>
      </c>
      <c r="Q136" s="299">
        <v>0</v>
      </c>
      <c r="R136" s="299">
        <v>0</v>
      </c>
      <c r="S136" s="299">
        <v>0</v>
      </c>
      <c r="T136" s="299">
        <v>5.6409552925446276E-4</v>
      </c>
      <c r="U136" s="299">
        <v>4.138526027027334E-4</v>
      </c>
      <c r="V136" s="299">
        <v>8.1790899116649513E-4</v>
      </c>
      <c r="W136" s="299">
        <v>3.9279622294768453E-2</v>
      </c>
      <c r="DA136" s="71" t="s">
        <v>619</v>
      </c>
    </row>
    <row r="137" spans="1:105" ht="12" customHeight="1" x14ac:dyDescent="0.25">
      <c r="A137" s="59" t="s">
        <v>160</v>
      </c>
      <c r="B137" s="299">
        <v>0.29612367759183211</v>
      </c>
      <c r="C137" s="299">
        <v>0.64143678737458443</v>
      </c>
      <c r="D137" s="299">
        <v>5.5062897859420763E-2</v>
      </c>
      <c r="E137" s="299">
        <v>7.9819442561872969E-2</v>
      </c>
      <c r="F137" s="299">
        <v>3.601398480238923E-2</v>
      </c>
      <c r="G137" s="299">
        <v>8.4320630250848363E-2</v>
      </c>
      <c r="H137" s="299">
        <v>7.9265549928374576E-2</v>
      </c>
      <c r="I137" s="299">
        <v>6.8962101281078561E-2</v>
      </c>
      <c r="J137" s="299">
        <v>3.6192260482986183E-2</v>
      </c>
      <c r="K137" s="299">
        <v>1.409468641930669E-2</v>
      </c>
      <c r="L137" s="299">
        <v>2.0162647308701329E-3</v>
      </c>
      <c r="M137" s="299">
        <v>5.3310609732081507E-3</v>
      </c>
      <c r="N137" s="299">
        <v>1.820511509777847E-3</v>
      </c>
      <c r="O137" s="299">
        <v>4.0199937877385596E-3</v>
      </c>
      <c r="P137" s="299">
        <v>6.9863924195019489E-3</v>
      </c>
      <c r="Q137" s="299">
        <v>1.6743454126753521E-3</v>
      </c>
      <c r="R137" s="299">
        <v>1.638447830638297E-3</v>
      </c>
      <c r="S137" s="299">
        <v>7.1922923633195822E-3</v>
      </c>
      <c r="T137" s="299">
        <v>6.3730998811861207E-3</v>
      </c>
      <c r="U137" s="299">
        <v>4.3727024827122707E-2</v>
      </c>
      <c r="V137" s="299">
        <v>1.8624123366102589E-2</v>
      </c>
      <c r="W137" s="299">
        <v>4.2773439835557578E-2</v>
      </c>
      <c r="DA137" s="71" t="s">
        <v>620</v>
      </c>
    </row>
    <row r="138" spans="1:105" ht="12" customHeight="1" x14ac:dyDescent="0.25">
      <c r="A138" s="59" t="s">
        <v>70</v>
      </c>
      <c r="B138" s="299">
        <v>3.6513473633041298</v>
      </c>
      <c r="C138" s="299">
        <v>3.3513930426723229</v>
      </c>
      <c r="D138" s="299">
        <v>2.5624902947942809</v>
      </c>
      <c r="E138" s="299">
        <v>2.3111661480521879</v>
      </c>
      <c r="F138" s="299">
        <v>2.6818852145628829</v>
      </c>
      <c r="G138" s="299">
        <v>3.3365300233832742</v>
      </c>
      <c r="H138" s="299">
        <v>3.7210596691192852</v>
      </c>
      <c r="I138" s="299">
        <v>0.67541587658997793</v>
      </c>
      <c r="J138" s="299">
        <v>0.42561036631395849</v>
      </c>
      <c r="K138" s="299">
        <v>0.52302980159346235</v>
      </c>
      <c r="L138" s="299">
        <v>0</v>
      </c>
      <c r="M138" s="299">
        <v>0</v>
      </c>
      <c r="N138" s="299">
        <v>0</v>
      </c>
      <c r="O138" s="299">
        <v>3.8105196987025438E-3</v>
      </c>
      <c r="P138" s="299">
        <v>0</v>
      </c>
      <c r="Q138" s="299">
        <v>0</v>
      </c>
      <c r="R138" s="299">
        <v>0</v>
      </c>
      <c r="S138" s="299">
        <v>0</v>
      </c>
      <c r="T138" s="299">
        <v>0</v>
      </c>
      <c r="U138" s="299">
        <v>0</v>
      </c>
      <c r="V138" s="299">
        <v>0</v>
      </c>
      <c r="W138" s="299">
        <v>0</v>
      </c>
      <c r="DA138" s="71" t="s">
        <v>621</v>
      </c>
    </row>
    <row r="139" spans="1:105" ht="12" customHeight="1" x14ac:dyDescent="0.25">
      <c r="A139" s="59" t="s">
        <v>162</v>
      </c>
      <c r="B139" s="299">
        <v>16.744481476328311</v>
      </c>
      <c r="C139" s="299">
        <v>18.10431347163189</v>
      </c>
      <c r="D139" s="299">
        <v>13.1621731464547</v>
      </c>
      <c r="E139" s="299">
        <v>14.087384839789459</v>
      </c>
      <c r="F139" s="299">
        <v>13.83202949138907</v>
      </c>
      <c r="G139" s="299">
        <v>11.48811758773456</v>
      </c>
      <c r="H139" s="299">
        <v>10.5180880095423</v>
      </c>
      <c r="I139" s="299">
        <v>25.514591823339149</v>
      </c>
      <c r="J139" s="299">
        <v>24.87975495208093</v>
      </c>
      <c r="K139" s="299">
        <v>6.3146767698379582</v>
      </c>
      <c r="L139" s="299">
        <v>1.004644754137362</v>
      </c>
      <c r="M139" s="299">
        <v>1.4357110232656469</v>
      </c>
      <c r="N139" s="299">
        <v>0.87924775514908693</v>
      </c>
      <c r="O139" s="299">
        <v>1.1050114588703519</v>
      </c>
      <c r="P139" s="299">
        <v>1.061943501664478</v>
      </c>
      <c r="Q139" s="299">
        <v>1.023492636650793</v>
      </c>
      <c r="R139" s="299">
        <v>0.84839712665039002</v>
      </c>
      <c r="S139" s="299">
        <v>5.4896968349280577</v>
      </c>
      <c r="T139" s="299">
        <v>12.33707430272184</v>
      </c>
      <c r="U139" s="299">
        <v>10.610977926218821</v>
      </c>
      <c r="V139" s="299">
        <v>10.227216581680279</v>
      </c>
      <c r="W139" s="299">
        <v>11.19338529745052</v>
      </c>
      <c r="DA139" s="71" t="s">
        <v>622</v>
      </c>
    </row>
    <row r="140" spans="1:105" ht="12" customHeight="1" x14ac:dyDescent="0.25">
      <c r="A140" s="60" t="s">
        <v>623</v>
      </c>
      <c r="B140" s="264">
        <v>5.4869464160331409</v>
      </c>
      <c r="C140" s="264">
        <v>10.22253067069564</v>
      </c>
      <c r="D140" s="264">
        <v>11.117965266120139</v>
      </c>
      <c r="E140" s="264">
        <v>12.35177983708947</v>
      </c>
      <c r="F140" s="264">
        <v>17.871126693988149</v>
      </c>
      <c r="G140" s="264">
        <v>14.488466094914759</v>
      </c>
      <c r="H140" s="264">
        <v>10.192574846278349</v>
      </c>
      <c r="I140" s="264">
        <v>3.3469517062939191</v>
      </c>
      <c r="J140" s="264">
        <v>3.461262757490434</v>
      </c>
      <c r="K140" s="264">
        <v>0.68122830927112243</v>
      </c>
      <c r="L140" s="264">
        <v>0.90058784900666677</v>
      </c>
      <c r="M140" s="264">
        <v>0.90051047844795151</v>
      </c>
      <c r="N140" s="264">
        <v>0.52392310902071793</v>
      </c>
      <c r="O140" s="264">
        <v>0.19239290031736661</v>
      </c>
      <c r="P140" s="264">
        <v>0.12065816959410069</v>
      </c>
      <c r="Q140" s="264">
        <v>0.1301682285227696</v>
      </c>
      <c r="R140" s="264">
        <v>0.20644705122197671</v>
      </c>
      <c r="S140" s="264">
        <v>5.5610863986821366</v>
      </c>
      <c r="T140" s="264">
        <v>3.595748403373066</v>
      </c>
      <c r="U140" s="264">
        <v>2.0663715119857442</v>
      </c>
      <c r="V140" s="264">
        <v>1.88661834810699</v>
      </c>
      <c r="W140" s="264">
        <v>1.6586320945802351</v>
      </c>
      <c r="DA140" s="72" t="s">
        <v>624</v>
      </c>
    </row>
    <row r="141" spans="1:105" ht="12" customHeight="1" x14ac:dyDescent="0.25">
      <c r="A141" s="57" t="s">
        <v>625</v>
      </c>
      <c r="B141" s="263">
        <f t="shared" ref="B141:W141" si="2">B142+B146+B157</f>
        <v>10.939654155574061</v>
      </c>
      <c r="C141" s="263">
        <f t="shared" si="2"/>
        <v>13.756890313721319</v>
      </c>
      <c r="D141" s="263">
        <f t="shared" si="2"/>
        <v>10.955334426295519</v>
      </c>
      <c r="E141" s="263">
        <f t="shared" si="2"/>
        <v>11.812164987849066</v>
      </c>
      <c r="F141" s="263">
        <f t="shared" si="2"/>
        <v>13.609934450081511</v>
      </c>
      <c r="G141" s="263">
        <f t="shared" si="2"/>
        <v>12.232221376756417</v>
      </c>
      <c r="H141" s="263">
        <f t="shared" si="2"/>
        <v>10.730772911760253</v>
      </c>
      <c r="I141" s="263">
        <f t="shared" si="2"/>
        <v>17.751120596829999</v>
      </c>
      <c r="J141" s="263">
        <f t="shared" si="2"/>
        <v>17.389701478273604</v>
      </c>
      <c r="K141" s="263">
        <f t="shared" si="2"/>
        <v>4.4589633259566064</v>
      </c>
      <c r="L141" s="263">
        <f t="shared" si="2"/>
        <v>0.88709166847725573</v>
      </c>
      <c r="M141" s="263">
        <f t="shared" si="2"/>
        <v>1.1612119075592287</v>
      </c>
      <c r="N141" s="263">
        <f t="shared" si="2"/>
        <v>0.71598430027074578</v>
      </c>
      <c r="O141" s="263">
        <f t="shared" si="2"/>
        <v>0.72894985535860068</v>
      </c>
      <c r="P141" s="263">
        <f t="shared" si="2"/>
        <v>0.67342977783152935</v>
      </c>
      <c r="Q141" s="263">
        <f t="shared" si="2"/>
        <v>0.68636511631346642</v>
      </c>
      <c r="R141" s="263">
        <f t="shared" si="2"/>
        <v>0.61804266263591223</v>
      </c>
      <c r="S141" s="263">
        <f t="shared" si="2"/>
        <v>5.3687531514403029</v>
      </c>
      <c r="T141" s="263">
        <f t="shared" si="2"/>
        <v>7.6346702691161985</v>
      </c>
      <c r="U141" s="263">
        <f t="shared" si="2"/>
        <v>6.5421763845365408</v>
      </c>
      <c r="V141" s="263">
        <f t="shared" si="2"/>
        <v>6.2348910357157861</v>
      </c>
      <c r="W141" s="263">
        <f t="shared" si="2"/>
        <v>6.781126221363964</v>
      </c>
      <c r="DA141" s="70"/>
    </row>
    <row r="142" spans="1:105" ht="12" customHeight="1" x14ac:dyDescent="0.25">
      <c r="A142" s="60" t="s">
        <v>626</v>
      </c>
      <c r="B142" s="264">
        <v>1.997522896403547</v>
      </c>
      <c r="C142" s="264">
        <v>2.1248373874353681</v>
      </c>
      <c r="D142" s="264">
        <v>1.491598676626408</v>
      </c>
      <c r="E142" s="264">
        <v>1.576139721470764</v>
      </c>
      <c r="F142" s="264">
        <v>1.5459278635278799</v>
      </c>
      <c r="G142" s="264">
        <v>1.3304981284984669</v>
      </c>
      <c r="H142" s="264">
        <v>1.2549782278413799</v>
      </c>
      <c r="I142" s="264">
        <v>2.7149198734909108</v>
      </c>
      <c r="J142" s="264">
        <v>2.617898182480408</v>
      </c>
      <c r="K142" s="264">
        <v>0.68951980721601192</v>
      </c>
      <c r="L142" s="264">
        <v>0.10453740940047521</v>
      </c>
      <c r="M142" s="264">
        <v>0.1496460114177818</v>
      </c>
      <c r="N142" s="264">
        <v>9.1495143226104123E-2</v>
      </c>
      <c r="O142" s="264">
        <v>0.11540631949302931</v>
      </c>
      <c r="P142" s="264">
        <v>0.11100376379319241</v>
      </c>
      <c r="Q142" s="264">
        <v>0.10645917394149761</v>
      </c>
      <c r="R142" s="264">
        <v>8.8272531854263508E-2</v>
      </c>
      <c r="S142" s="264">
        <v>0.57082825137574589</v>
      </c>
      <c r="T142" s="264">
        <v>1.2818724073325201</v>
      </c>
      <c r="U142" s="264">
        <v>1.106488177956874</v>
      </c>
      <c r="V142" s="264">
        <v>1.0640713472016941</v>
      </c>
      <c r="W142" s="264">
        <v>1.170905691064227</v>
      </c>
      <c r="DA142" s="72" t="s">
        <v>627</v>
      </c>
    </row>
    <row r="143" spans="1:105" ht="12" customHeight="1" x14ac:dyDescent="0.25">
      <c r="A143" s="59" t="s">
        <v>33</v>
      </c>
      <c r="B143" s="232">
        <v>0</v>
      </c>
      <c r="C143" s="232">
        <v>0</v>
      </c>
      <c r="D143" s="232">
        <v>0</v>
      </c>
      <c r="E143" s="232">
        <v>0</v>
      </c>
      <c r="F143" s="232">
        <v>0</v>
      </c>
      <c r="G143" s="232">
        <v>0</v>
      </c>
      <c r="H143" s="232">
        <v>0</v>
      </c>
      <c r="I143" s="232">
        <v>1.6458390953939139E-2</v>
      </c>
      <c r="J143" s="232">
        <v>4.2942858133572176E-3</v>
      </c>
      <c r="K143" s="232">
        <v>0</v>
      </c>
      <c r="L143" s="232">
        <v>0</v>
      </c>
      <c r="M143" s="232">
        <v>0</v>
      </c>
      <c r="N143" s="232">
        <v>0</v>
      </c>
      <c r="O143" s="232">
        <v>0</v>
      </c>
      <c r="P143" s="232">
        <v>0</v>
      </c>
      <c r="Q143" s="232">
        <v>0</v>
      </c>
      <c r="R143" s="232">
        <v>0</v>
      </c>
      <c r="S143" s="232">
        <v>0</v>
      </c>
      <c r="T143" s="232">
        <v>5.8578890189817063E-5</v>
      </c>
      <c r="U143" s="232">
        <v>4.2976809620409888E-5</v>
      </c>
      <c r="V143" s="232">
        <v>8.4936324601135089E-5</v>
      </c>
      <c r="W143" s="232">
        <v>4.0790195308652629E-3</v>
      </c>
      <c r="DA143" s="71" t="s">
        <v>628</v>
      </c>
    </row>
    <row r="144" spans="1:105" ht="12" customHeight="1" x14ac:dyDescent="0.25">
      <c r="A144" s="59" t="s">
        <v>160</v>
      </c>
      <c r="B144" s="232">
        <v>3.4712019955513762E-2</v>
      </c>
      <c r="C144" s="232">
        <v>7.2707085534499366E-2</v>
      </c>
      <c r="D144" s="232">
        <v>6.2139879550429152E-3</v>
      </c>
      <c r="E144" s="232">
        <v>8.8801284614879496E-3</v>
      </c>
      <c r="F144" s="232">
        <v>4.0146270581185844E-3</v>
      </c>
      <c r="G144" s="232">
        <v>9.6944514742110539E-3</v>
      </c>
      <c r="H144" s="232">
        <v>9.3869227651731477E-3</v>
      </c>
      <c r="I144" s="232">
        <v>7.2738750296423684E-3</v>
      </c>
      <c r="J144" s="232">
        <v>3.7964534207964298E-3</v>
      </c>
      <c r="K144" s="232">
        <v>1.5356164351616351E-3</v>
      </c>
      <c r="L144" s="232">
        <v>2.0938040480367469E-4</v>
      </c>
      <c r="M144" s="232">
        <v>5.5360771207939666E-4</v>
      </c>
      <c r="N144" s="232">
        <v>1.8905227623682819E-4</v>
      </c>
      <c r="O144" s="232">
        <v>4.1832238960924899E-4</v>
      </c>
      <c r="P144" s="232">
        <v>7.2550675043616699E-4</v>
      </c>
      <c r="Q144" s="232">
        <v>1.7387355683985391E-4</v>
      </c>
      <c r="R144" s="232">
        <v>1.7014574761752639E-4</v>
      </c>
      <c r="S144" s="232">
        <v>7.4688857243876883E-4</v>
      </c>
      <c r="T144" s="232">
        <v>6.6181896283090311E-4</v>
      </c>
      <c r="U144" s="232">
        <v>4.5408631212887074E-3</v>
      </c>
      <c r="V144" s="232">
        <v>1.934034965649213E-3</v>
      </c>
      <c r="W144" s="232">
        <v>4.4418374286345243E-3</v>
      </c>
      <c r="DA144" s="71" t="s">
        <v>629</v>
      </c>
    </row>
    <row r="145" spans="1:105" ht="12" customHeight="1" x14ac:dyDescent="0.25">
      <c r="A145" s="59" t="s">
        <v>162</v>
      </c>
      <c r="B145" s="232">
        <v>1.962810876448033</v>
      </c>
      <c r="C145" s="232">
        <v>2.0521303019008692</v>
      </c>
      <c r="D145" s="232">
        <v>1.4853846886713651</v>
      </c>
      <c r="E145" s="232">
        <v>1.5672595930092761</v>
      </c>
      <c r="F145" s="232">
        <v>1.5419132364697621</v>
      </c>
      <c r="G145" s="232">
        <v>1.3208036770242559</v>
      </c>
      <c r="H145" s="232">
        <v>1.2455913050762071</v>
      </c>
      <c r="I145" s="232">
        <v>2.69118760750733</v>
      </c>
      <c r="J145" s="232">
        <v>2.6098074432462539</v>
      </c>
      <c r="K145" s="232">
        <v>0.68798419078085027</v>
      </c>
      <c r="L145" s="232">
        <v>0.1043280289956716</v>
      </c>
      <c r="M145" s="232">
        <v>0.1490924037057024</v>
      </c>
      <c r="N145" s="232">
        <v>9.1306090949867288E-2</v>
      </c>
      <c r="O145" s="232">
        <v>0.11498799710342</v>
      </c>
      <c r="P145" s="232">
        <v>0.1102782570427563</v>
      </c>
      <c r="Q145" s="232">
        <v>0.1062853003846578</v>
      </c>
      <c r="R145" s="232">
        <v>8.8102386106645988E-2</v>
      </c>
      <c r="S145" s="232">
        <v>0.57008136280330712</v>
      </c>
      <c r="T145" s="232">
        <v>1.281152009479499</v>
      </c>
      <c r="U145" s="232">
        <v>1.101904338025965</v>
      </c>
      <c r="V145" s="232">
        <v>1.0620523759114431</v>
      </c>
      <c r="W145" s="232">
        <v>1.1623848341047269</v>
      </c>
      <c r="DA145" s="71" t="s">
        <v>630</v>
      </c>
    </row>
    <row r="146" spans="1:105" ht="12" customHeight="1" x14ac:dyDescent="0.25">
      <c r="A146" s="60" t="s">
        <v>631</v>
      </c>
      <c r="B146" s="264">
        <v>8.2989439428536294</v>
      </c>
      <c r="C146" s="264">
        <v>10.47332547802803</v>
      </c>
      <c r="D146" s="264">
        <v>8.2090451152488253</v>
      </c>
      <c r="E146" s="264">
        <v>8.8618564152697861</v>
      </c>
      <c r="F146" s="264">
        <v>10.07183856686839</v>
      </c>
      <c r="G146" s="264">
        <v>9.2359656385834175</v>
      </c>
      <c r="H146" s="264">
        <v>8.2687518646018265</v>
      </c>
      <c r="I146" s="264">
        <v>14.683176265128299</v>
      </c>
      <c r="J146" s="264">
        <v>14.408727802287419</v>
      </c>
      <c r="K146" s="264">
        <v>3.6952236775399299</v>
      </c>
      <c r="L146" s="264">
        <v>0.68903209132804955</v>
      </c>
      <c r="M146" s="264">
        <v>0.91805176299187119</v>
      </c>
      <c r="N146" s="264">
        <v>0.57008199960484651</v>
      </c>
      <c r="O146" s="264">
        <v>0.59352304278667789</v>
      </c>
      <c r="P146" s="264">
        <v>0.5498961830068827</v>
      </c>
      <c r="Q146" s="264">
        <v>0.56638853269684508</v>
      </c>
      <c r="R146" s="264">
        <v>0.50833149403243172</v>
      </c>
      <c r="S146" s="264">
        <v>4.2204300386622169</v>
      </c>
      <c r="T146" s="264">
        <v>5.97939488312546</v>
      </c>
      <c r="U146" s="264">
        <v>5.2211044284526551</v>
      </c>
      <c r="V146" s="264">
        <v>4.9749025019518847</v>
      </c>
      <c r="W146" s="264">
        <v>5.4379787338399526</v>
      </c>
      <c r="DA146" s="72" t="s">
        <v>632</v>
      </c>
    </row>
    <row r="147" spans="1:105" ht="12" customHeight="1" x14ac:dyDescent="0.25">
      <c r="A147" s="64" t="s">
        <v>30</v>
      </c>
      <c r="B147" s="231">
        <v>5.8750639892904237E-3</v>
      </c>
      <c r="C147" s="231">
        <v>0</v>
      </c>
      <c r="D147" s="231">
        <v>1.7490610663839081E-2</v>
      </c>
      <c r="E147" s="231">
        <v>0</v>
      </c>
      <c r="F147" s="231">
        <v>0.99126936208284422</v>
      </c>
      <c r="G147" s="231">
        <v>2.415888443155199</v>
      </c>
      <c r="H147" s="231">
        <v>2.1868207565452029</v>
      </c>
      <c r="I147" s="231">
        <v>5.5088114077464274</v>
      </c>
      <c r="J147" s="231">
        <v>3.794069544741054</v>
      </c>
      <c r="K147" s="231">
        <v>1.204977969833922</v>
      </c>
      <c r="L147" s="231">
        <v>0.17822089363350471</v>
      </c>
      <c r="M147" s="231">
        <v>0.30280134665362107</v>
      </c>
      <c r="N147" s="231">
        <v>0.19305761319528211</v>
      </c>
      <c r="O147" s="231">
        <v>0.26049477996405762</v>
      </c>
      <c r="P147" s="231">
        <v>0.24722364792987039</v>
      </c>
      <c r="Q147" s="231">
        <v>0.29777743248370231</v>
      </c>
      <c r="R147" s="231">
        <v>0.27521882272856152</v>
      </c>
      <c r="S147" s="231">
        <v>1.776217928273365</v>
      </c>
      <c r="T147" s="231">
        <v>1.7680274420035369</v>
      </c>
      <c r="U147" s="231">
        <v>1.9631087807426431</v>
      </c>
      <c r="V147" s="231">
        <v>1.839811051725935</v>
      </c>
      <c r="W147" s="231">
        <v>2.180862715749214</v>
      </c>
      <c r="DA147" s="73" t="s">
        <v>633</v>
      </c>
    </row>
    <row r="148" spans="1:105" ht="12" customHeight="1" x14ac:dyDescent="0.25">
      <c r="A148" s="64" t="s">
        <v>32</v>
      </c>
      <c r="B148" s="231">
        <v>0</v>
      </c>
      <c r="C148" s="231">
        <v>0</v>
      </c>
      <c r="D148" s="231">
        <v>0</v>
      </c>
      <c r="E148" s="231">
        <v>0</v>
      </c>
      <c r="F148" s="231">
        <v>0</v>
      </c>
      <c r="G148" s="231">
        <v>0</v>
      </c>
      <c r="H148" s="231">
        <v>0</v>
      </c>
      <c r="I148" s="231">
        <v>0</v>
      </c>
      <c r="J148" s="231">
        <v>0</v>
      </c>
      <c r="K148" s="231">
        <v>0</v>
      </c>
      <c r="L148" s="231">
        <v>0</v>
      </c>
      <c r="M148" s="231">
        <v>0</v>
      </c>
      <c r="N148" s="231">
        <v>0</v>
      </c>
      <c r="O148" s="231">
        <v>0</v>
      </c>
      <c r="P148" s="231">
        <v>0</v>
      </c>
      <c r="Q148" s="231">
        <v>0</v>
      </c>
      <c r="R148" s="231">
        <v>0</v>
      </c>
      <c r="S148" s="231">
        <v>0</v>
      </c>
      <c r="T148" s="231">
        <v>0</v>
      </c>
      <c r="U148" s="231">
        <v>0</v>
      </c>
      <c r="V148" s="231">
        <v>0</v>
      </c>
      <c r="W148" s="231">
        <v>0</v>
      </c>
      <c r="DA148" s="73" t="s">
        <v>634</v>
      </c>
    </row>
    <row r="149" spans="1:105" ht="12" customHeight="1" x14ac:dyDescent="0.25">
      <c r="A149" s="64" t="s">
        <v>33</v>
      </c>
      <c r="B149" s="231">
        <v>0</v>
      </c>
      <c r="C149" s="231">
        <v>0</v>
      </c>
      <c r="D149" s="231">
        <v>0</v>
      </c>
      <c r="E149" s="231">
        <v>0</v>
      </c>
      <c r="F149" s="231">
        <v>0</v>
      </c>
      <c r="G149" s="231">
        <v>0</v>
      </c>
      <c r="H149" s="231">
        <v>0</v>
      </c>
      <c r="I149" s="231">
        <v>4.8364210877681918E-2</v>
      </c>
      <c r="J149" s="231">
        <v>1.324589465411166E-2</v>
      </c>
      <c r="K149" s="231">
        <v>0</v>
      </c>
      <c r="L149" s="231">
        <v>0</v>
      </c>
      <c r="M149" s="231">
        <v>0</v>
      </c>
      <c r="N149" s="231">
        <v>0</v>
      </c>
      <c r="O149" s="231">
        <v>0</v>
      </c>
      <c r="P149" s="231">
        <v>0</v>
      </c>
      <c r="Q149" s="231">
        <v>0</v>
      </c>
      <c r="R149" s="231">
        <v>0</v>
      </c>
      <c r="S149" s="231">
        <v>0</v>
      </c>
      <c r="T149" s="231">
        <v>1.914823642947896E-4</v>
      </c>
      <c r="U149" s="231">
        <v>1.2606680263061151E-4</v>
      </c>
      <c r="V149" s="231">
        <v>2.4840977436511668E-4</v>
      </c>
      <c r="W149" s="231">
        <v>1.125348961307625E-2</v>
      </c>
      <c r="DA149" s="73" t="s">
        <v>635</v>
      </c>
    </row>
    <row r="150" spans="1:105" ht="12" customHeight="1" x14ac:dyDescent="0.25">
      <c r="A150" s="64" t="s">
        <v>160</v>
      </c>
      <c r="B150" s="231">
        <v>0.1131692747880353</v>
      </c>
      <c r="C150" s="231">
        <v>0.2810268980812482</v>
      </c>
      <c r="D150" s="231">
        <v>2.7848929482084801E-2</v>
      </c>
      <c r="E150" s="231">
        <v>4.2271993582948648E-2</v>
      </c>
      <c r="F150" s="231">
        <v>1.9288463794562428E-2</v>
      </c>
      <c r="G150" s="231">
        <v>3.7521729141112077E-2</v>
      </c>
      <c r="H150" s="231">
        <v>3.2756024945455382E-2</v>
      </c>
      <c r="I150" s="231">
        <v>2.1374824964121408E-2</v>
      </c>
      <c r="J150" s="231">
        <v>1.1710310924041021E-2</v>
      </c>
      <c r="K150" s="231">
        <v>4.905193878226622E-3</v>
      </c>
      <c r="L150" s="231">
        <v>9.7744169061912277E-4</v>
      </c>
      <c r="M150" s="231">
        <v>2.148683093107436E-3</v>
      </c>
      <c r="N150" s="231">
        <v>7.4380177222640943E-4</v>
      </c>
      <c r="O150" s="231">
        <v>1.153437681568513E-3</v>
      </c>
      <c r="P150" s="231">
        <v>1.9152138508164559E-3</v>
      </c>
      <c r="Q150" s="231">
        <v>4.1536528957209482E-4</v>
      </c>
      <c r="R150" s="231">
        <v>4.3482171704949888E-4</v>
      </c>
      <c r="S150" s="231">
        <v>3.1281146529755022E-3</v>
      </c>
      <c r="T150" s="231">
        <v>2.1633503012321682E-3</v>
      </c>
      <c r="U150" s="231">
        <v>1.3320023052903999E-2</v>
      </c>
      <c r="V150" s="231">
        <v>5.6563924997614836E-3</v>
      </c>
      <c r="W150" s="231">
        <v>1.225445747142785E-2</v>
      </c>
      <c r="DA150" s="73" t="s">
        <v>636</v>
      </c>
    </row>
    <row r="151" spans="1:105" ht="12" customHeight="1" x14ac:dyDescent="0.25">
      <c r="A151" s="64" t="s">
        <v>70</v>
      </c>
      <c r="B151" s="231">
        <v>1.395431586102019</v>
      </c>
      <c r="C151" s="231">
        <v>1.4683155216092569</v>
      </c>
      <c r="D151" s="231">
        <v>1.2960199025566379</v>
      </c>
      <c r="E151" s="231">
        <v>1.2239824965434809</v>
      </c>
      <c r="F151" s="231">
        <v>1.4363710693529419</v>
      </c>
      <c r="G151" s="231">
        <v>1.4847182170737629</v>
      </c>
      <c r="H151" s="231">
        <v>1.537706146684632</v>
      </c>
      <c r="I151" s="231">
        <v>0.20934536320546429</v>
      </c>
      <c r="J151" s="231">
        <v>0.13770982125790171</v>
      </c>
      <c r="K151" s="231">
        <v>0.1820233884304136</v>
      </c>
      <c r="L151" s="231">
        <v>0</v>
      </c>
      <c r="M151" s="231">
        <v>0</v>
      </c>
      <c r="N151" s="231">
        <v>0</v>
      </c>
      <c r="O151" s="231">
        <v>1.093334278338556E-3</v>
      </c>
      <c r="P151" s="231">
        <v>0</v>
      </c>
      <c r="Q151" s="231">
        <v>0</v>
      </c>
      <c r="R151" s="231">
        <v>0</v>
      </c>
      <c r="S151" s="231">
        <v>0</v>
      </c>
      <c r="T151" s="231">
        <v>0</v>
      </c>
      <c r="U151" s="231">
        <v>0</v>
      </c>
      <c r="V151" s="231">
        <v>0</v>
      </c>
      <c r="W151" s="231">
        <v>0</v>
      </c>
      <c r="DA151" s="73" t="s">
        <v>637</v>
      </c>
    </row>
    <row r="152" spans="1:105" ht="12" customHeight="1" x14ac:dyDescent="0.25">
      <c r="A152" s="64" t="s">
        <v>34</v>
      </c>
      <c r="B152" s="231">
        <v>1.6296232553793609E-2</v>
      </c>
      <c r="C152" s="231">
        <v>0</v>
      </c>
      <c r="D152" s="231">
        <v>0</v>
      </c>
      <c r="E152" s="231">
        <v>0</v>
      </c>
      <c r="F152" s="231">
        <v>0</v>
      </c>
      <c r="G152" s="231">
        <v>4.675689525825219E-2</v>
      </c>
      <c r="H152" s="231">
        <v>4.2851489951167367E-2</v>
      </c>
      <c r="I152" s="231">
        <v>0.50417819162097299</v>
      </c>
      <c r="J152" s="231">
        <v>0</v>
      </c>
      <c r="K152" s="231">
        <v>2.2210971545670179E-2</v>
      </c>
      <c r="L152" s="231">
        <v>1.343653898485475E-3</v>
      </c>
      <c r="M152" s="231">
        <v>1.647319955391371E-3</v>
      </c>
      <c r="N152" s="231">
        <v>2.3464108076786988E-3</v>
      </c>
      <c r="O152" s="231">
        <v>0</v>
      </c>
      <c r="P152" s="231">
        <v>0</v>
      </c>
      <c r="Q152" s="231">
        <v>5.1342346613568674E-3</v>
      </c>
      <c r="R152" s="231">
        <v>4.6178744367401789E-3</v>
      </c>
      <c r="S152" s="231">
        <v>3.464380383827232E-2</v>
      </c>
      <c r="T152" s="231">
        <v>5.2417903059362976E-3</v>
      </c>
      <c r="U152" s="231">
        <v>4.7247146135129248E-4</v>
      </c>
      <c r="V152" s="231">
        <v>3.005005848482371E-4</v>
      </c>
      <c r="W152" s="231">
        <v>8.083458066686335E-4</v>
      </c>
      <c r="DA152" s="73" t="s">
        <v>638</v>
      </c>
    </row>
    <row r="153" spans="1:105" ht="12" customHeight="1" x14ac:dyDescent="0.25">
      <c r="A153" s="64" t="s">
        <v>162</v>
      </c>
      <c r="B153" s="231">
        <v>6.399220895769508</v>
      </c>
      <c r="C153" s="231">
        <v>7.9318791141489466</v>
      </c>
      <c r="D153" s="231">
        <v>6.6569767672315399</v>
      </c>
      <c r="E153" s="231">
        <v>7.4606113803225069</v>
      </c>
      <c r="F153" s="231">
        <v>7.4081943865394768</v>
      </c>
      <c r="G153" s="231">
        <v>5.1120827155331314</v>
      </c>
      <c r="H153" s="231">
        <v>4.3465383578412728</v>
      </c>
      <c r="I153" s="231">
        <v>7.9082557538674259</v>
      </c>
      <c r="J153" s="231">
        <v>8.0500544125940685</v>
      </c>
      <c r="K153" s="231">
        <v>2.1976163862688232</v>
      </c>
      <c r="L153" s="231">
        <v>0.48703012651115268</v>
      </c>
      <c r="M153" s="231">
        <v>0.57866304995990991</v>
      </c>
      <c r="N153" s="231">
        <v>0.35923202627034623</v>
      </c>
      <c r="O153" s="231">
        <v>0.31705567782557748</v>
      </c>
      <c r="P153" s="231">
        <v>0.29111575489161068</v>
      </c>
      <c r="Q153" s="231">
        <v>0.25390418976815549</v>
      </c>
      <c r="R153" s="231">
        <v>0.2251530310893507</v>
      </c>
      <c r="S153" s="231">
        <v>2.3876116601308222</v>
      </c>
      <c r="T153" s="231">
        <v>4.1878228659033132</v>
      </c>
      <c r="U153" s="231">
        <v>3.232291040835269</v>
      </c>
      <c r="V153" s="231">
        <v>3.1061408920509401</v>
      </c>
      <c r="W153" s="231">
        <v>3.2068700720881611</v>
      </c>
      <c r="DA153" s="73" t="s">
        <v>639</v>
      </c>
    </row>
    <row r="154" spans="1:105" ht="12" customHeight="1" x14ac:dyDescent="0.25">
      <c r="A154" s="64" t="s">
        <v>36</v>
      </c>
      <c r="B154" s="231">
        <v>0</v>
      </c>
      <c r="C154" s="231">
        <v>0</v>
      </c>
      <c r="D154" s="231">
        <v>0</v>
      </c>
      <c r="E154" s="231">
        <v>0</v>
      </c>
      <c r="F154" s="231">
        <v>0</v>
      </c>
      <c r="G154" s="231">
        <v>0</v>
      </c>
      <c r="H154" s="231">
        <v>0</v>
      </c>
      <c r="I154" s="231">
        <v>0</v>
      </c>
      <c r="J154" s="231">
        <v>0</v>
      </c>
      <c r="K154" s="231">
        <v>0</v>
      </c>
      <c r="L154" s="231">
        <v>0</v>
      </c>
      <c r="M154" s="231">
        <v>0</v>
      </c>
      <c r="N154" s="231">
        <v>0</v>
      </c>
      <c r="O154" s="231">
        <v>0</v>
      </c>
      <c r="P154" s="231">
        <v>0</v>
      </c>
      <c r="Q154" s="231">
        <v>0</v>
      </c>
      <c r="R154" s="231">
        <v>0</v>
      </c>
      <c r="S154" s="231">
        <v>0</v>
      </c>
      <c r="T154" s="231">
        <v>0</v>
      </c>
      <c r="U154" s="231">
        <v>0</v>
      </c>
      <c r="V154" s="231">
        <v>0</v>
      </c>
      <c r="W154" s="231">
        <v>0</v>
      </c>
      <c r="DA154" s="73" t="s">
        <v>640</v>
      </c>
    </row>
    <row r="155" spans="1:105" ht="12" customHeight="1" x14ac:dyDescent="0.25">
      <c r="A155" s="64" t="s">
        <v>73</v>
      </c>
      <c r="B155" s="231">
        <v>0.1125613332579601</v>
      </c>
      <c r="C155" s="231">
        <v>0.16190354949432489</v>
      </c>
      <c r="D155" s="231">
        <v>0.1387591845750992</v>
      </c>
      <c r="E155" s="231">
        <v>4.9812260607794888E-2</v>
      </c>
      <c r="F155" s="231">
        <v>0.14812372180382219</v>
      </c>
      <c r="G155" s="231">
        <v>9.2324141256182671E-2</v>
      </c>
      <c r="H155" s="231">
        <v>7.3060194282496035E-2</v>
      </c>
      <c r="I155" s="231">
        <v>0.39193414166155938</v>
      </c>
      <c r="J155" s="231">
        <v>1.797064362616086</v>
      </c>
      <c r="K155" s="231">
        <v>6.4720063736035463E-2</v>
      </c>
      <c r="L155" s="231">
        <v>4.1118826206196502E-3</v>
      </c>
      <c r="M155" s="231">
        <v>6.4335526911691353E-3</v>
      </c>
      <c r="N155" s="231">
        <v>2.495961724708002E-3</v>
      </c>
      <c r="O155" s="231">
        <v>1.2217308517014751E-3</v>
      </c>
      <c r="P155" s="231">
        <v>1.457810841380354E-3</v>
      </c>
      <c r="Q155" s="231">
        <v>1.2569216651079709E-3</v>
      </c>
      <c r="R155" s="231">
        <v>9.9591903520606707E-4</v>
      </c>
      <c r="S155" s="231">
        <v>9.2360826490919777E-3</v>
      </c>
      <c r="T155" s="231">
        <v>1.01123467518677E-2</v>
      </c>
      <c r="U155" s="231">
        <v>9.5017415329399692E-3</v>
      </c>
      <c r="V155" s="231">
        <v>4.6139183282647173E-3</v>
      </c>
      <c r="W155" s="231">
        <v>4.0470181007804763E-3</v>
      </c>
      <c r="DA155" s="73" t="s">
        <v>641</v>
      </c>
    </row>
    <row r="156" spans="1:105" ht="12" customHeight="1" x14ac:dyDescent="0.25">
      <c r="A156" s="64" t="s">
        <v>79</v>
      </c>
      <c r="B156" s="231">
        <v>0.25638955639302252</v>
      </c>
      <c r="C156" s="231">
        <v>0.63020039469425349</v>
      </c>
      <c r="D156" s="231">
        <v>7.1949720739623968E-2</v>
      </c>
      <c r="E156" s="231">
        <v>8.5178284213055566E-2</v>
      </c>
      <c r="F156" s="231">
        <v>6.8591563294743807E-2</v>
      </c>
      <c r="G156" s="231">
        <v>4.6673497165776033E-2</v>
      </c>
      <c r="H156" s="231">
        <v>4.9018894351598993E-2</v>
      </c>
      <c r="I156" s="231">
        <v>9.0912371184647914E-2</v>
      </c>
      <c r="J156" s="231">
        <v>0.6048734555001597</v>
      </c>
      <c r="K156" s="231">
        <v>1.8769703846839299E-2</v>
      </c>
      <c r="L156" s="231">
        <v>1.7348092973667888E-2</v>
      </c>
      <c r="M156" s="231">
        <v>2.6357810638672138E-2</v>
      </c>
      <c r="N156" s="231">
        <v>1.220618583460492E-2</v>
      </c>
      <c r="O156" s="231">
        <v>1.2504082185434249E-2</v>
      </c>
      <c r="P156" s="231">
        <v>8.1837554932046638E-3</v>
      </c>
      <c r="Q156" s="231">
        <v>7.900388828950276E-3</v>
      </c>
      <c r="R156" s="231">
        <v>1.911025025523843E-3</v>
      </c>
      <c r="S156" s="231">
        <v>9.592449117690964E-3</v>
      </c>
      <c r="T156" s="231">
        <v>5.8356054952803096E-3</v>
      </c>
      <c r="U156" s="231">
        <v>2.2843040249163542E-3</v>
      </c>
      <c r="V156" s="231">
        <v>1.8131336987769409E-2</v>
      </c>
      <c r="W156" s="231">
        <v>2.1882635010623951E-2</v>
      </c>
      <c r="DA156" s="73" t="s">
        <v>642</v>
      </c>
    </row>
    <row r="157" spans="1:105" ht="12" customHeight="1" x14ac:dyDescent="0.25">
      <c r="A157" s="61" t="s">
        <v>643</v>
      </c>
      <c r="B157" s="265">
        <v>0.64318731631688564</v>
      </c>
      <c r="C157" s="265">
        <v>1.1587274482579211</v>
      </c>
      <c r="D157" s="265">
        <v>1.2546906344202859</v>
      </c>
      <c r="E157" s="265">
        <v>1.3741688511085171</v>
      </c>
      <c r="F157" s="265">
        <v>1.9921680196852409</v>
      </c>
      <c r="G157" s="265">
        <v>1.665757609674533</v>
      </c>
      <c r="H157" s="265">
        <v>1.207042819317047</v>
      </c>
      <c r="I157" s="265">
        <v>0.35302445821078798</v>
      </c>
      <c r="J157" s="265">
        <v>0.36307549350577722</v>
      </c>
      <c r="K157" s="265">
        <v>7.4219841200664757E-2</v>
      </c>
      <c r="L157" s="265">
        <v>9.3522167748730997E-2</v>
      </c>
      <c r="M157" s="265">
        <v>9.3514133149575643E-2</v>
      </c>
      <c r="N157" s="265">
        <v>5.4407157439795233E-2</v>
      </c>
      <c r="O157" s="265">
        <v>2.0020493078893531E-2</v>
      </c>
      <c r="P157" s="265">
        <v>1.25298310314542E-2</v>
      </c>
      <c r="Q157" s="265">
        <v>1.351740967512375E-2</v>
      </c>
      <c r="R157" s="265">
        <v>2.1438636749216949E-2</v>
      </c>
      <c r="S157" s="265">
        <v>0.57749486140234063</v>
      </c>
      <c r="T157" s="265">
        <v>0.37340297865821892</v>
      </c>
      <c r="U157" s="265">
        <v>0.21458377812701221</v>
      </c>
      <c r="V157" s="265">
        <v>0.19591718656220691</v>
      </c>
      <c r="W157" s="265">
        <v>0.17224179645978491</v>
      </c>
      <c r="DA157" s="74" t="s">
        <v>644</v>
      </c>
    </row>
    <row r="158" spans="1:105" ht="12" hidden="1" customHeight="1" x14ac:dyDescent="0.25">
      <c r="A158" s="11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DA158" s="94"/>
    </row>
    <row r="159" spans="1:105" ht="12" customHeight="1" x14ac:dyDescent="0.25">
      <c r="A159" s="130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</row>
    <row r="160" spans="1:105" ht="15" customHeight="1" x14ac:dyDescent="0.25">
      <c r="A160" s="32" t="s">
        <v>253</v>
      </c>
      <c r="B160" s="259"/>
      <c r="C160" s="259"/>
      <c r="D160" s="259"/>
      <c r="E160" s="259"/>
      <c r="F160" s="259"/>
      <c r="G160" s="259"/>
      <c r="H160" s="259"/>
      <c r="I160" s="259"/>
      <c r="J160" s="259"/>
      <c r="K160" s="259"/>
      <c r="L160" s="259"/>
      <c r="M160" s="259"/>
      <c r="N160" s="259"/>
      <c r="O160" s="259"/>
      <c r="P160" s="259"/>
      <c r="Q160" s="259"/>
      <c r="R160" s="259"/>
      <c r="S160" s="259"/>
      <c r="T160" s="259"/>
      <c r="U160" s="259"/>
      <c r="V160" s="259"/>
      <c r="W160" s="259"/>
      <c r="DA160" s="88"/>
    </row>
    <row r="161" spans="1:105" ht="12" customHeight="1" x14ac:dyDescent="0.25">
      <c r="A161" s="58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01"/>
      <c r="Q161" s="201"/>
      <c r="R161" s="201"/>
      <c r="S161" s="201"/>
      <c r="T161" s="201"/>
      <c r="U161" s="201"/>
      <c r="V161" s="201"/>
      <c r="W161" s="201"/>
    </row>
    <row r="162" spans="1:105" ht="12" customHeight="1" x14ac:dyDescent="0.25">
      <c r="A162" s="35" t="s">
        <v>43</v>
      </c>
      <c r="B162" s="234">
        <f t="shared" ref="B162:W162" si="3">SUM(B163:B169)</f>
        <v>1</v>
      </c>
      <c r="C162" s="234">
        <f t="shared" si="3"/>
        <v>0.99999999999999978</v>
      </c>
      <c r="D162" s="234">
        <f t="shared" si="3"/>
        <v>1.0000000000000002</v>
      </c>
      <c r="E162" s="234">
        <f t="shared" si="3"/>
        <v>1.0000000000000004</v>
      </c>
      <c r="F162" s="234">
        <f t="shared" si="3"/>
        <v>1.0000000000000004</v>
      </c>
      <c r="G162" s="234">
        <f t="shared" si="3"/>
        <v>0.99999999999999989</v>
      </c>
      <c r="H162" s="234">
        <f t="shared" si="3"/>
        <v>0.99999999999999978</v>
      </c>
      <c r="I162" s="234">
        <f t="shared" si="3"/>
        <v>1.0000000000000004</v>
      </c>
      <c r="J162" s="234">
        <f t="shared" si="3"/>
        <v>1</v>
      </c>
      <c r="K162" s="234">
        <f t="shared" si="3"/>
        <v>1.0000000000000002</v>
      </c>
      <c r="L162" s="234">
        <f t="shared" si="3"/>
        <v>0.99999999999999978</v>
      </c>
      <c r="M162" s="234">
        <f t="shared" si="3"/>
        <v>1.0000000000000002</v>
      </c>
      <c r="N162" s="234">
        <f t="shared" si="3"/>
        <v>1.0000000000000004</v>
      </c>
      <c r="O162" s="234">
        <f t="shared" si="3"/>
        <v>1</v>
      </c>
      <c r="P162" s="234">
        <f t="shared" si="3"/>
        <v>1.0000000000000002</v>
      </c>
      <c r="Q162" s="234">
        <f t="shared" si="3"/>
        <v>0.99999999999999978</v>
      </c>
      <c r="R162" s="234">
        <f t="shared" si="3"/>
        <v>1.0000000000000007</v>
      </c>
      <c r="S162" s="234">
        <f t="shared" si="3"/>
        <v>0.99999999999999989</v>
      </c>
      <c r="T162" s="234">
        <f t="shared" si="3"/>
        <v>1</v>
      </c>
      <c r="U162" s="234">
        <f t="shared" si="3"/>
        <v>0.99999999999999933</v>
      </c>
      <c r="V162" s="234">
        <f t="shared" si="3"/>
        <v>1.0000000000000002</v>
      </c>
      <c r="W162" s="234">
        <f t="shared" si="3"/>
        <v>0.99999999999999978</v>
      </c>
      <c r="DA162" s="95"/>
    </row>
    <row r="163" spans="1:105" ht="12" customHeight="1" x14ac:dyDescent="0.25">
      <c r="A163" s="55" t="s">
        <v>92</v>
      </c>
      <c r="B163" s="301">
        <f t="shared" ref="B163:W163" si="4">IF(B6=0,0,B6/B$5)</f>
        <v>1.4999999999975137E-3</v>
      </c>
      <c r="C163" s="301">
        <f t="shared" si="4"/>
        <v>1.4999999999976796E-3</v>
      </c>
      <c r="D163" s="301">
        <f t="shared" si="4"/>
        <v>1.4999999999964564E-3</v>
      </c>
      <c r="E163" s="301">
        <f t="shared" si="4"/>
        <v>1.4999999999973793E-3</v>
      </c>
      <c r="F163" s="301">
        <f t="shared" si="4"/>
        <v>1.4999999999977846E-3</v>
      </c>
      <c r="G163" s="301">
        <f t="shared" si="4"/>
        <v>1.4999999999980754E-3</v>
      </c>
      <c r="H163" s="301">
        <f t="shared" si="4"/>
        <v>1.4999999999976141E-3</v>
      </c>
      <c r="I163" s="301">
        <f t="shared" si="4"/>
        <v>1.4999999999960262E-3</v>
      </c>
      <c r="J163" s="301">
        <f t="shared" si="4"/>
        <v>1.499999999996224E-3</v>
      </c>
      <c r="K163" s="301">
        <f t="shared" si="4"/>
        <v>1.4999999999917566E-3</v>
      </c>
      <c r="L163" s="301">
        <f t="shared" si="4"/>
        <v>1.4999999999952445E-3</v>
      </c>
      <c r="M163" s="301">
        <f t="shared" si="4"/>
        <v>1.499999999996588E-3</v>
      </c>
      <c r="N163" s="301">
        <f t="shared" si="4"/>
        <v>1.4999999999957443E-3</v>
      </c>
      <c r="O163" s="301">
        <f t="shared" si="4"/>
        <v>1.4999999999957996E-3</v>
      </c>
      <c r="P163" s="301">
        <f t="shared" si="4"/>
        <v>1.4999999999949455E-3</v>
      </c>
      <c r="Q163" s="301">
        <f t="shared" si="4"/>
        <v>1.4999999999962296E-3</v>
      </c>
      <c r="R163" s="301">
        <f t="shared" si="4"/>
        <v>1.4999999999953521E-3</v>
      </c>
      <c r="S163" s="301">
        <f t="shared" si="4"/>
        <v>1.4999999999956235E-3</v>
      </c>
      <c r="T163" s="301">
        <f t="shared" si="4"/>
        <v>1.4999999999979123E-3</v>
      </c>
      <c r="U163" s="301">
        <f t="shared" si="4"/>
        <v>1.4999999999972917E-3</v>
      </c>
      <c r="V163" s="301">
        <f t="shared" si="4"/>
        <v>1.4999999999971874E-3</v>
      </c>
      <c r="W163" s="301">
        <f t="shared" si="4"/>
        <v>1.4999999999971319E-3</v>
      </c>
      <c r="DA163" s="67"/>
    </row>
    <row r="164" spans="1:105" ht="12" customHeight="1" x14ac:dyDescent="0.25">
      <c r="A164" s="202" t="s">
        <v>93</v>
      </c>
      <c r="B164" s="235">
        <f t="shared" ref="B164:W164" si="5">IF(B7=0,0,B7/B$5)</f>
        <v>7.4999999999875687E-4</v>
      </c>
      <c r="C164" s="235">
        <f t="shared" si="5"/>
        <v>7.4999999999883981E-4</v>
      </c>
      <c r="D164" s="235">
        <f t="shared" si="5"/>
        <v>7.4999999999822789E-4</v>
      </c>
      <c r="E164" s="235">
        <f t="shared" si="5"/>
        <v>7.4999999999868997E-4</v>
      </c>
      <c r="F164" s="235">
        <f t="shared" si="5"/>
        <v>7.4999999999889229E-4</v>
      </c>
      <c r="G164" s="235">
        <f t="shared" si="5"/>
        <v>7.4999999999903768E-4</v>
      </c>
      <c r="H164" s="235">
        <f t="shared" si="5"/>
        <v>7.4999999999880707E-4</v>
      </c>
      <c r="I164" s="235">
        <f t="shared" si="5"/>
        <v>7.4999999999801343E-4</v>
      </c>
      <c r="J164" s="235">
        <f t="shared" si="5"/>
        <v>7.4999999999811199E-4</v>
      </c>
      <c r="K164" s="235">
        <f t="shared" si="5"/>
        <v>7.4999999999587853E-4</v>
      </c>
      <c r="L164" s="235">
        <f t="shared" si="5"/>
        <v>7.4999999999762225E-4</v>
      </c>
      <c r="M164" s="235">
        <f t="shared" si="5"/>
        <v>7.4999999999829402E-4</v>
      </c>
      <c r="N164" s="235">
        <f t="shared" si="5"/>
        <v>7.4999999999787249E-4</v>
      </c>
      <c r="O164" s="235">
        <f t="shared" si="5"/>
        <v>7.4999999999789992E-4</v>
      </c>
      <c r="P164" s="235">
        <f t="shared" si="5"/>
        <v>7.4999999999747263E-4</v>
      </c>
      <c r="Q164" s="235">
        <f t="shared" si="5"/>
        <v>7.4999999999811513E-4</v>
      </c>
      <c r="R164" s="235">
        <f t="shared" si="5"/>
        <v>7.4999999999767559E-4</v>
      </c>
      <c r="S164" s="235">
        <f t="shared" si="5"/>
        <v>7.4999999999781177E-4</v>
      </c>
      <c r="T164" s="235">
        <f t="shared" si="5"/>
        <v>7.4999999999895625E-4</v>
      </c>
      <c r="U164" s="235">
        <f t="shared" si="5"/>
        <v>7.4999999999864617E-4</v>
      </c>
      <c r="V164" s="235">
        <f t="shared" si="5"/>
        <v>7.4999999999859402E-4</v>
      </c>
      <c r="W164" s="235">
        <f t="shared" si="5"/>
        <v>7.4999999999856627E-4</v>
      </c>
      <c r="DA164" s="174"/>
    </row>
    <row r="165" spans="1:105" ht="12" customHeight="1" x14ac:dyDescent="0.25">
      <c r="A165" s="202" t="s">
        <v>94</v>
      </c>
      <c r="B165" s="235">
        <f t="shared" ref="B165:W165" si="6">IF(B8=0,0,B8/B$5)</f>
        <v>1.8999999999968487E-2</v>
      </c>
      <c r="C165" s="235">
        <f t="shared" si="6"/>
        <v>1.8999999999970592E-2</v>
      </c>
      <c r="D165" s="235">
        <f t="shared" si="6"/>
        <v>1.8999999999955098E-2</v>
      </c>
      <c r="E165" s="235">
        <f t="shared" si="6"/>
        <v>1.8999999999966793E-2</v>
      </c>
      <c r="F165" s="235">
        <f t="shared" si="6"/>
        <v>1.8999999999971921E-2</v>
      </c>
      <c r="G165" s="235">
        <f t="shared" si="6"/>
        <v>1.8999999999975606E-2</v>
      </c>
      <c r="H165" s="235">
        <f t="shared" si="6"/>
        <v>1.8999999999969767E-2</v>
      </c>
      <c r="I165" s="235">
        <f t="shared" si="6"/>
        <v>1.8999999999949654E-2</v>
      </c>
      <c r="J165" s="235">
        <f t="shared" si="6"/>
        <v>1.8999999999952152E-2</v>
      </c>
      <c r="K165" s="235">
        <f t="shared" si="6"/>
        <v>1.8999999999895569E-2</v>
      </c>
      <c r="L165" s="235">
        <f t="shared" si="6"/>
        <v>1.8999999999939739E-2</v>
      </c>
      <c r="M165" s="235">
        <f t="shared" si="6"/>
        <v>1.8999999999956763E-2</v>
      </c>
      <c r="N165" s="235">
        <f t="shared" si="6"/>
        <v>1.899999999994607E-2</v>
      </c>
      <c r="O165" s="235">
        <f t="shared" si="6"/>
        <v>1.8999999999946782E-2</v>
      </c>
      <c r="P165" s="235">
        <f t="shared" si="6"/>
        <v>1.8999999999935957E-2</v>
      </c>
      <c r="Q165" s="235">
        <f t="shared" si="6"/>
        <v>1.8999999999952229E-2</v>
      </c>
      <c r="R165" s="235">
        <f t="shared" si="6"/>
        <v>1.8999999999941102E-2</v>
      </c>
      <c r="S165" s="235">
        <f t="shared" si="6"/>
        <v>1.8999999999944558E-2</v>
      </c>
      <c r="T165" s="235">
        <f t="shared" si="6"/>
        <v>1.8999999999973538E-2</v>
      </c>
      <c r="U165" s="235">
        <f t="shared" si="6"/>
        <v>1.899999999996568E-2</v>
      </c>
      <c r="V165" s="235">
        <f t="shared" si="6"/>
        <v>1.8999999999964365E-2</v>
      </c>
      <c r="W165" s="235">
        <f t="shared" si="6"/>
        <v>1.8999999999963647E-2</v>
      </c>
      <c r="DA165" s="174"/>
    </row>
    <row r="166" spans="1:105" ht="12" customHeight="1" x14ac:dyDescent="0.25">
      <c r="A166" s="202" t="s">
        <v>95</v>
      </c>
      <c r="B166" s="235">
        <f t="shared" ref="B166:W166" si="7">IF(B9=0,0,B9/B$5)</f>
        <v>4.9999999999917287E-4</v>
      </c>
      <c r="C166" s="235">
        <f t="shared" si="7"/>
        <v>4.9999999999922828E-4</v>
      </c>
      <c r="D166" s="235">
        <f t="shared" si="7"/>
        <v>4.999999999988204E-4</v>
      </c>
      <c r="E166" s="235">
        <f t="shared" si="7"/>
        <v>4.999999999991282E-4</v>
      </c>
      <c r="F166" s="235">
        <f t="shared" si="7"/>
        <v>4.999999999992633E-4</v>
      </c>
      <c r="G166" s="235">
        <f t="shared" si="7"/>
        <v>4.9999999999936022E-4</v>
      </c>
      <c r="H166" s="235">
        <f t="shared" si="7"/>
        <v>4.9999999999920616E-4</v>
      </c>
      <c r="I166" s="235">
        <f t="shared" si="7"/>
        <v>4.9999999999867718E-4</v>
      </c>
      <c r="J166" s="235">
        <f t="shared" si="7"/>
        <v>4.9999999999874309E-4</v>
      </c>
      <c r="K166" s="235">
        <f t="shared" si="7"/>
        <v>4.9999999999725394E-4</v>
      </c>
      <c r="L166" s="235">
        <f t="shared" si="7"/>
        <v>4.9999999999841632E-4</v>
      </c>
      <c r="M166" s="235">
        <f t="shared" si="7"/>
        <v>4.9999999999886442E-4</v>
      </c>
      <c r="N166" s="235">
        <f t="shared" si="7"/>
        <v>4.9999999999858318E-4</v>
      </c>
      <c r="O166" s="235">
        <f t="shared" si="7"/>
        <v>4.9999999999860171E-4</v>
      </c>
      <c r="P166" s="235">
        <f t="shared" si="7"/>
        <v>4.9999999999831689E-4</v>
      </c>
      <c r="Q166" s="235">
        <f t="shared" si="7"/>
        <v>4.9999999999874505E-4</v>
      </c>
      <c r="R166" s="235">
        <f t="shared" si="7"/>
        <v>4.9999999999845231E-4</v>
      </c>
      <c r="S166" s="235">
        <f t="shared" si="7"/>
        <v>4.9999999999854295E-4</v>
      </c>
      <c r="T166" s="235">
        <f t="shared" si="7"/>
        <v>4.9999999999930601E-4</v>
      </c>
      <c r="U166" s="235">
        <f t="shared" si="7"/>
        <v>4.9999999999909893E-4</v>
      </c>
      <c r="V166" s="235">
        <f t="shared" si="7"/>
        <v>4.9999999999906434E-4</v>
      </c>
      <c r="W166" s="235">
        <f t="shared" si="7"/>
        <v>4.9999999999904559E-4</v>
      </c>
      <c r="DA166" s="174"/>
    </row>
    <row r="167" spans="1:105" ht="12" customHeight="1" x14ac:dyDescent="0.25">
      <c r="A167" s="56" t="s">
        <v>96</v>
      </c>
      <c r="B167" s="302">
        <f t="shared" ref="B167:W167" si="8">IF(B10=0,0,B10/B$5)</f>
        <v>2.1130029038493301E-3</v>
      </c>
      <c r="C167" s="302">
        <f t="shared" si="8"/>
        <v>2.0992661012567658E-3</v>
      </c>
      <c r="D167" s="302">
        <f t="shared" si="8"/>
        <v>2.1892147793023246E-3</v>
      </c>
      <c r="E167" s="302">
        <f t="shared" si="8"/>
        <v>2.184646933512213E-3</v>
      </c>
      <c r="F167" s="302">
        <f t="shared" si="8"/>
        <v>2.2608157770984214E-3</v>
      </c>
      <c r="G167" s="302">
        <f t="shared" si="8"/>
        <v>2.1468417049734729E-3</v>
      </c>
      <c r="H167" s="302">
        <f t="shared" si="8"/>
        <v>2.0237024489383583E-3</v>
      </c>
      <c r="I167" s="302">
        <f t="shared" si="8"/>
        <v>1.6033439948097273E-3</v>
      </c>
      <c r="J167" s="302">
        <f t="shared" si="8"/>
        <v>1.5951394296753972E-3</v>
      </c>
      <c r="K167" s="302">
        <f t="shared" si="8"/>
        <v>1.5861690569440334E-3</v>
      </c>
      <c r="L167" s="302">
        <f t="shared" si="8"/>
        <v>2.0020981104453212E-3</v>
      </c>
      <c r="M167" s="302">
        <f t="shared" si="8"/>
        <v>1.8970671762788271E-3</v>
      </c>
      <c r="N167" s="302">
        <f t="shared" si="8"/>
        <v>1.8538543973863739E-3</v>
      </c>
      <c r="O167" s="302">
        <f t="shared" si="8"/>
        <v>1.7126674886800992E-3</v>
      </c>
      <c r="P167" s="302">
        <f t="shared" si="8"/>
        <v>1.6944904077400391E-3</v>
      </c>
      <c r="Q167" s="302">
        <f t="shared" si="8"/>
        <v>1.6253037047514252E-3</v>
      </c>
      <c r="R167" s="302">
        <f t="shared" si="8"/>
        <v>1.6471354262035534E-3</v>
      </c>
      <c r="S167" s="302">
        <f t="shared" si="8"/>
        <v>1.9312975589090018E-3</v>
      </c>
      <c r="T167" s="302">
        <f t="shared" si="8"/>
        <v>1.9534319170200097E-3</v>
      </c>
      <c r="U167" s="302">
        <f t="shared" si="8"/>
        <v>1.8398752243988063E-3</v>
      </c>
      <c r="V167" s="302">
        <f t="shared" si="8"/>
        <v>1.8410758291126262E-3</v>
      </c>
      <c r="W167" s="302">
        <f t="shared" si="8"/>
        <v>1.8083898687857247E-3</v>
      </c>
      <c r="DA167" s="68"/>
    </row>
    <row r="168" spans="1:105" ht="12" customHeight="1" x14ac:dyDescent="0.25">
      <c r="A168" s="203" t="s">
        <v>487</v>
      </c>
      <c r="B168" s="303">
        <f t="shared" ref="B168:W168" si="9">IF(B16=0,0,B16/B$5)</f>
        <v>0.60568336683130986</v>
      </c>
      <c r="C168" s="303">
        <f t="shared" si="9"/>
        <v>0.61073099947135812</v>
      </c>
      <c r="D168" s="303">
        <f t="shared" si="9"/>
        <v>0.59686786131489611</v>
      </c>
      <c r="E168" s="303">
        <f t="shared" si="9"/>
        <v>0.59852458584911106</v>
      </c>
      <c r="F168" s="303">
        <f t="shared" si="9"/>
        <v>0.58701311001775358</v>
      </c>
      <c r="G168" s="303">
        <f t="shared" si="9"/>
        <v>0.60359678868234568</v>
      </c>
      <c r="H168" s="303">
        <f t="shared" si="9"/>
        <v>0.6199238182797594</v>
      </c>
      <c r="I168" s="303">
        <f t="shared" si="9"/>
        <v>0.70110637537913767</v>
      </c>
      <c r="J168" s="303">
        <f t="shared" si="9"/>
        <v>0.70357200894508254</v>
      </c>
      <c r="K168" s="303">
        <f t="shared" si="9"/>
        <v>0.69998435896923994</v>
      </c>
      <c r="L168" s="303">
        <f t="shared" si="9"/>
        <v>0.63529059368078411</v>
      </c>
      <c r="M168" s="303">
        <f t="shared" si="9"/>
        <v>0.65328239270348554</v>
      </c>
      <c r="N168" s="303">
        <f t="shared" si="9"/>
        <v>0.66068474172777503</v>
      </c>
      <c r="O168" s="303">
        <f t="shared" si="9"/>
        <v>0.68461978955814684</v>
      </c>
      <c r="P168" s="303">
        <f t="shared" si="9"/>
        <v>0.68798379315420366</v>
      </c>
      <c r="Q168" s="303">
        <f t="shared" si="9"/>
        <v>0.69983547537613444</v>
      </c>
      <c r="R168" s="303">
        <f t="shared" si="9"/>
        <v>0.69609570149139843</v>
      </c>
      <c r="S168" s="303">
        <f t="shared" si="9"/>
        <v>0.64741872815895019</v>
      </c>
      <c r="T168" s="303">
        <f t="shared" si="9"/>
        <v>0.64362428202262101</v>
      </c>
      <c r="U168" s="303">
        <f t="shared" si="9"/>
        <v>0.66312945768635301</v>
      </c>
      <c r="V168" s="303">
        <f t="shared" si="9"/>
        <v>0.6629238618876433</v>
      </c>
      <c r="W168" s="303">
        <f t="shared" si="9"/>
        <v>0.6682618812896669</v>
      </c>
      <c r="DA168" s="175"/>
    </row>
    <row r="169" spans="1:105" ht="12" customHeight="1" x14ac:dyDescent="0.25">
      <c r="A169" s="41" t="s">
        <v>499</v>
      </c>
      <c r="B169" s="237">
        <f t="shared" ref="B169:W169" si="10">IF(B27=0,0,B27/B$5)</f>
        <v>0.37045363026487688</v>
      </c>
      <c r="C169" s="237">
        <f t="shared" si="10"/>
        <v>0.36541973442741854</v>
      </c>
      <c r="D169" s="237">
        <f t="shared" si="10"/>
        <v>0.37919292390585313</v>
      </c>
      <c r="E169" s="237">
        <f t="shared" si="10"/>
        <v>0.37754076721741503</v>
      </c>
      <c r="F169" s="237">
        <f t="shared" si="10"/>
        <v>0.38897607420518043</v>
      </c>
      <c r="G169" s="237">
        <f t="shared" si="10"/>
        <v>0.37250636961270867</v>
      </c>
      <c r="H169" s="237">
        <f t="shared" si="10"/>
        <v>0.35630247927133663</v>
      </c>
      <c r="I169" s="237">
        <f t="shared" si="10"/>
        <v>0.27554028062611058</v>
      </c>
      <c r="J169" s="237">
        <f t="shared" si="10"/>
        <v>0.27308285162529677</v>
      </c>
      <c r="K169" s="237">
        <f t="shared" si="10"/>
        <v>0.27667947197393578</v>
      </c>
      <c r="L169" s="237">
        <f t="shared" si="10"/>
        <v>0.34095730820883935</v>
      </c>
      <c r="M169" s="237">
        <f t="shared" si="10"/>
        <v>0.3230705401202853</v>
      </c>
      <c r="N169" s="237">
        <f t="shared" si="10"/>
        <v>0.31571140387490076</v>
      </c>
      <c r="O169" s="237">
        <f t="shared" si="10"/>
        <v>0.29191754295323413</v>
      </c>
      <c r="P169" s="237">
        <f t="shared" si="10"/>
        <v>0.28857171643812979</v>
      </c>
      <c r="Q169" s="237">
        <f t="shared" si="10"/>
        <v>0.27678922091916863</v>
      </c>
      <c r="R169" s="237">
        <f t="shared" si="10"/>
        <v>0.28050716308246615</v>
      </c>
      <c r="S169" s="237">
        <f t="shared" si="10"/>
        <v>0.32889997428220419</v>
      </c>
      <c r="T169" s="237">
        <f t="shared" si="10"/>
        <v>0.33267228606038929</v>
      </c>
      <c r="U169" s="237">
        <f t="shared" si="10"/>
        <v>0.31328066708928681</v>
      </c>
      <c r="V169" s="237">
        <f t="shared" si="10"/>
        <v>0.31348506228328515</v>
      </c>
      <c r="W169" s="237">
        <f t="shared" si="10"/>
        <v>0.30817972884158878</v>
      </c>
      <c r="DA169" s="97"/>
    </row>
    <row r="170" spans="1:105" ht="12" customHeight="1" x14ac:dyDescent="0.25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DA170" s="124"/>
    </row>
    <row r="171" spans="1:105" ht="12" customHeight="1" x14ac:dyDescent="0.25">
      <c r="A171" s="35" t="s">
        <v>44</v>
      </c>
      <c r="B171" s="234">
        <f t="shared" ref="B171:W171" si="11">SUM(B$172:B$177,B$179:B$180,B$182:B$184)</f>
        <v>1</v>
      </c>
      <c r="C171" s="234">
        <f t="shared" si="11"/>
        <v>1.0000000000000002</v>
      </c>
      <c r="D171" s="234">
        <f t="shared" si="11"/>
        <v>0.99999999999999978</v>
      </c>
      <c r="E171" s="234">
        <f t="shared" si="11"/>
        <v>0.99999999999999989</v>
      </c>
      <c r="F171" s="234">
        <f t="shared" si="11"/>
        <v>1.0000000000000002</v>
      </c>
      <c r="G171" s="234">
        <f t="shared" si="11"/>
        <v>1.0000000000000002</v>
      </c>
      <c r="H171" s="234">
        <f t="shared" si="11"/>
        <v>1.0000000000000002</v>
      </c>
      <c r="I171" s="234">
        <f t="shared" si="11"/>
        <v>1.0000000000000002</v>
      </c>
      <c r="J171" s="234">
        <f t="shared" si="11"/>
        <v>0.99999999999999956</v>
      </c>
      <c r="K171" s="234">
        <f t="shared" si="11"/>
        <v>1.0000000000000002</v>
      </c>
      <c r="L171" s="234">
        <f t="shared" si="11"/>
        <v>0.99999999999999967</v>
      </c>
      <c r="M171" s="234">
        <f t="shared" si="11"/>
        <v>1</v>
      </c>
      <c r="N171" s="234">
        <f t="shared" si="11"/>
        <v>0.99999999999999978</v>
      </c>
      <c r="O171" s="234">
        <f t="shared" si="11"/>
        <v>0.99999999999999989</v>
      </c>
      <c r="P171" s="234">
        <f t="shared" si="11"/>
        <v>1</v>
      </c>
      <c r="Q171" s="234">
        <f t="shared" si="11"/>
        <v>1</v>
      </c>
      <c r="R171" s="234">
        <f t="shared" si="11"/>
        <v>1</v>
      </c>
      <c r="S171" s="234">
        <f t="shared" si="11"/>
        <v>1</v>
      </c>
      <c r="T171" s="234">
        <f t="shared" si="11"/>
        <v>0.99999999999999978</v>
      </c>
      <c r="U171" s="234">
        <f t="shared" si="11"/>
        <v>1</v>
      </c>
      <c r="V171" s="234">
        <f t="shared" si="11"/>
        <v>1.0000000000000004</v>
      </c>
      <c r="W171" s="234">
        <f t="shared" si="11"/>
        <v>1</v>
      </c>
      <c r="DA171" s="95"/>
    </row>
    <row r="172" spans="1:105" ht="12" customHeight="1" x14ac:dyDescent="0.25">
      <c r="A172" s="55" t="s">
        <v>92</v>
      </c>
      <c r="B172" s="301">
        <f t="shared" ref="B172:W172" si="12">IF(B$35=0,0,B$35/B$34)</f>
        <v>1.1722337005800195E-3</v>
      </c>
      <c r="C172" s="301">
        <f t="shared" si="12"/>
        <v>1.1722337005795663E-3</v>
      </c>
      <c r="D172" s="301">
        <f t="shared" si="12"/>
        <v>1.1722337005802635E-3</v>
      </c>
      <c r="E172" s="301">
        <f t="shared" si="12"/>
        <v>1.1722337005796158E-3</v>
      </c>
      <c r="F172" s="301">
        <f t="shared" si="12"/>
        <v>1.1722337005796233E-3</v>
      </c>
      <c r="G172" s="301">
        <f t="shared" si="12"/>
        <v>1.1722337005795342E-3</v>
      </c>
      <c r="H172" s="301">
        <f t="shared" si="12"/>
        <v>1.1722337005796502E-3</v>
      </c>
      <c r="I172" s="301">
        <f t="shared" si="12"/>
        <v>1.1722337005790127E-3</v>
      </c>
      <c r="J172" s="301">
        <f t="shared" si="12"/>
        <v>1.1722337005789143E-3</v>
      </c>
      <c r="K172" s="301">
        <f t="shared" si="12"/>
        <v>1.172233700579153E-3</v>
      </c>
      <c r="L172" s="301">
        <f t="shared" si="12"/>
        <v>1.1722337005801112E-3</v>
      </c>
      <c r="M172" s="301">
        <f t="shared" si="12"/>
        <v>1.1722337005796032E-3</v>
      </c>
      <c r="N172" s="301">
        <f t="shared" si="12"/>
        <v>1.1722337005797415E-3</v>
      </c>
      <c r="O172" s="301">
        <f t="shared" si="12"/>
        <v>1.1722337005796708E-3</v>
      </c>
      <c r="P172" s="301">
        <f t="shared" si="12"/>
        <v>1.1722337005797747E-3</v>
      </c>
      <c r="Q172" s="301">
        <f t="shared" si="12"/>
        <v>1.17223370057948E-3</v>
      </c>
      <c r="R172" s="301">
        <f t="shared" si="12"/>
        <v>1.1722337005799733E-3</v>
      </c>
      <c r="S172" s="301">
        <f t="shared" si="12"/>
        <v>1.1722337005800533E-3</v>
      </c>
      <c r="T172" s="301">
        <f t="shared" si="12"/>
        <v>1.1722337005793154E-3</v>
      </c>
      <c r="U172" s="301">
        <f t="shared" si="12"/>
        <v>1.1722337005794067E-3</v>
      </c>
      <c r="V172" s="301">
        <f t="shared" si="12"/>
        <v>1.1722337005794445E-3</v>
      </c>
      <c r="W172" s="301">
        <f t="shared" si="12"/>
        <v>1.1722337005794323E-3</v>
      </c>
      <c r="DA172" s="67"/>
    </row>
    <row r="173" spans="1:105" ht="12" customHeight="1" x14ac:dyDescent="0.25">
      <c r="A173" s="202" t="s">
        <v>93</v>
      </c>
      <c r="B173" s="235">
        <f t="shared" ref="B173:W173" si="13">IF(B$36=0,0,B$36/B$34)</f>
        <v>5.4476773021485748E-4</v>
      </c>
      <c r="C173" s="235">
        <f t="shared" si="13"/>
        <v>5.4476773021464703E-4</v>
      </c>
      <c r="D173" s="235">
        <f t="shared" si="13"/>
        <v>5.4476773021497088E-4</v>
      </c>
      <c r="E173" s="235">
        <f t="shared" si="13"/>
        <v>5.4476773021466991E-4</v>
      </c>
      <c r="F173" s="235">
        <f t="shared" si="13"/>
        <v>5.4476773021467338E-4</v>
      </c>
      <c r="G173" s="235">
        <f t="shared" si="13"/>
        <v>5.4476773021463175E-4</v>
      </c>
      <c r="H173" s="235">
        <f t="shared" si="13"/>
        <v>5.4476773021468563E-4</v>
      </c>
      <c r="I173" s="235">
        <f t="shared" si="13"/>
        <v>5.4476773021438954E-4</v>
      </c>
      <c r="J173" s="235">
        <f t="shared" si="13"/>
        <v>5.44767730214344E-4</v>
      </c>
      <c r="K173" s="235">
        <f t="shared" si="13"/>
        <v>5.447677302144548E-4</v>
      </c>
      <c r="L173" s="235">
        <f t="shared" si="13"/>
        <v>5.4476773021489998E-4</v>
      </c>
      <c r="M173" s="235">
        <f t="shared" si="13"/>
        <v>5.4476773021466384E-4</v>
      </c>
      <c r="N173" s="235">
        <f t="shared" si="13"/>
        <v>5.4476773021472824E-4</v>
      </c>
      <c r="O173" s="235">
        <f t="shared" si="13"/>
        <v>5.4476773021469561E-4</v>
      </c>
      <c r="P173" s="235">
        <f t="shared" si="13"/>
        <v>5.4476773021474364E-4</v>
      </c>
      <c r="Q173" s="235">
        <f t="shared" si="13"/>
        <v>5.4476773021460659E-4</v>
      </c>
      <c r="R173" s="235">
        <f t="shared" si="13"/>
        <v>5.4476773021483601E-4</v>
      </c>
      <c r="S173" s="235">
        <f t="shared" si="13"/>
        <v>5.447677302148732E-4</v>
      </c>
      <c r="T173" s="235">
        <f t="shared" si="13"/>
        <v>5.4476773021453026E-4</v>
      </c>
      <c r="U173" s="235">
        <f t="shared" si="13"/>
        <v>5.4476773021457277E-4</v>
      </c>
      <c r="V173" s="235">
        <f t="shared" si="13"/>
        <v>5.4476773021459033E-4</v>
      </c>
      <c r="W173" s="235">
        <f t="shared" si="13"/>
        <v>5.447677302145848E-4</v>
      </c>
      <c r="DA173" s="174"/>
    </row>
    <row r="174" spans="1:105" ht="12" customHeight="1" x14ac:dyDescent="0.25">
      <c r="A174" s="202" t="s">
        <v>94</v>
      </c>
      <c r="B174" s="235">
        <f t="shared" ref="B174:W174" si="14">IF(B$37=0,0,B$37/B$34)</f>
        <v>1.5975313072990948E-2</v>
      </c>
      <c r="C174" s="235">
        <f t="shared" si="14"/>
        <v>1.5975313072984776E-2</v>
      </c>
      <c r="D174" s="235">
        <f t="shared" si="14"/>
        <v>1.5975313072994272E-2</v>
      </c>
      <c r="E174" s="235">
        <f t="shared" si="14"/>
        <v>1.5975313072985445E-2</v>
      </c>
      <c r="F174" s="235">
        <f t="shared" si="14"/>
        <v>1.597531307298556E-2</v>
      </c>
      <c r="G174" s="235">
        <f t="shared" si="14"/>
        <v>1.5975313072984335E-2</v>
      </c>
      <c r="H174" s="235">
        <f t="shared" si="14"/>
        <v>1.5975313072985914E-2</v>
      </c>
      <c r="I174" s="235">
        <f t="shared" si="14"/>
        <v>1.597531307297723E-2</v>
      </c>
      <c r="J174" s="235">
        <f t="shared" si="14"/>
        <v>1.5975313072975894E-2</v>
      </c>
      <c r="K174" s="235">
        <f t="shared" si="14"/>
        <v>1.5975313072979141E-2</v>
      </c>
      <c r="L174" s="235">
        <f t="shared" si="14"/>
        <v>1.5975313072992194E-2</v>
      </c>
      <c r="M174" s="235">
        <f t="shared" si="14"/>
        <v>1.5975313072985275E-2</v>
      </c>
      <c r="N174" s="235">
        <f t="shared" si="14"/>
        <v>1.5975313072987159E-2</v>
      </c>
      <c r="O174" s="235">
        <f t="shared" si="14"/>
        <v>1.5975313072986202E-2</v>
      </c>
      <c r="P174" s="235">
        <f t="shared" si="14"/>
        <v>1.597531307298761E-2</v>
      </c>
      <c r="Q174" s="235">
        <f t="shared" si="14"/>
        <v>1.59753130729836E-2</v>
      </c>
      <c r="R174" s="235">
        <f t="shared" si="14"/>
        <v>1.5975313072990317E-2</v>
      </c>
      <c r="S174" s="235">
        <f t="shared" si="14"/>
        <v>1.5975313072991413E-2</v>
      </c>
      <c r="T174" s="235">
        <f t="shared" si="14"/>
        <v>1.5975313072981348E-2</v>
      </c>
      <c r="U174" s="235">
        <f t="shared" si="14"/>
        <v>1.5975313072982597E-2</v>
      </c>
      <c r="V174" s="235">
        <f t="shared" si="14"/>
        <v>1.5975313072983117E-2</v>
      </c>
      <c r="W174" s="235">
        <f t="shared" si="14"/>
        <v>1.5975313072982944E-2</v>
      </c>
      <c r="DA174" s="174"/>
    </row>
    <row r="175" spans="1:105" ht="12" customHeight="1" x14ac:dyDescent="0.25">
      <c r="A175" s="202" t="s">
        <v>95</v>
      </c>
      <c r="B175" s="235">
        <f t="shared" ref="B175:W175" si="15">IF(B$38=0,0,B$38/B$34)</f>
        <v>3.907445668600062E-4</v>
      </c>
      <c r="C175" s="235">
        <f t="shared" si="15"/>
        <v>3.9074456685985533E-4</v>
      </c>
      <c r="D175" s="235">
        <f t="shared" si="15"/>
        <v>3.9074456686008762E-4</v>
      </c>
      <c r="E175" s="235">
        <f t="shared" si="15"/>
        <v>3.9074456685987187E-4</v>
      </c>
      <c r="F175" s="235">
        <f t="shared" si="15"/>
        <v>3.9074456685987441E-4</v>
      </c>
      <c r="G175" s="235">
        <f t="shared" si="15"/>
        <v>3.9074456685984471E-4</v>
      </c>
      <c r="H175" s="235">
        <f t="shared" si="15"/>
        <v>3.9074456685988325E-4</v>
      </c>
      <c r="I175" s="235">
        <f t="shared" si="15"/>
        <v>3.907445668596708E-4</v>
      </c>
      <c r="J175" s="235">
        <f t="shared" si="15"/>
        <v>3.90744566859638E-4</v>
      </c>
      <c r="K175" s="235">
        <f t="shared" si="15"/>
        <v>3.9074456685971748E-4</v>
      </c>
      <c r="L175" s="235">
        <f t="shared" si="15"/>
        <v>3.9074456686003666E-4</v>
      </c>
      <c r="M175" s="235">
        <f t="shared" si="15"/>
        <v>3.9074456685986753E-4</v>
      </c>
      <c r="N175" s="235">
        <f t="shared" si="15"/>
        <v>3.9074456685991377E-4</v>
      </c>
      <c r="O175" s="235">
        <f t="shared" si="15"/>
        <v>3.907445668598903E-4</v>
      </c>
      <c r="P175" s="235">
        <f t="shared" si="15"/>
        <v>3.9074456685992456E-4</v>
      </c>
      <c r="Q175" s="235">
        <f t="shared" si="15"/>
        <v>3.9074456685982633E-4</v>
      </c>
      <c r="R175" s="235">
        <f t="shared" si="15"/>
        <v>3.907445668599908E-4</v>
      </c>
      <c r="S175" s="235">
        <f t="shared" si="15"/>
        <v>3.9074456686001764E-4</v>
      </c>
      <c r="T175" s="235">
        <f t="shared" si="15"/>
        <v>3.9074456685977174E-4</v>
      </c>
      <c r="U175" s="235">
        <f t="shared" si="15"/>
        <v>3.9074456685980226E-4</v>
      </c>
      <c r="V175" s="235">
        <f t="shared" si="15"/>
        <v>3.9074456685981467E-4</v>
      </c>
      <c r="W175" s="235">
        <f t="shared" si="15"/>
        <v>3.9074456685981072E-4</v>
      </c>
      <c r="DA175" s="174"/>
    </row>
    <row r="176" spans="1:105" ht="12" customHeight="1" x14ac:dyDescent="0.25">
      <c r="A176" s="56" t="s">
        <v>96</v>
      </c>
      <c r="B176" s="302">
        <f t="shared" ref="B176:W176" si="16">IF(B$39=0,0,B$39/B$34)</f>
        <v>2.7260034752396201E-3</v>
      </c>
      <c r="C176" s="302">
        <f t="shared" si="16"/>
        <v>2.4615763564906504E-3</v>
      </c>
      <c r="D176" s="302">
        <f t="shared" si="16"/>
        <v>2.2520894985786229E-3</v>
      </c>
      <c r="E176" s="302">
        <f t="shared" si="16"/>
        <v>2.2510143886067886E-3</v>
      </c>
      <c r="F176" s="302">
        <f t="shared" si="16"/>
        <v>2.10340187096404E-3</v>
      </c>
      <c r="G176" s="302">
        <f t="shared" si="16"/>
        <v>2.1414360236163515E-3</v>
      </c>
      <c r="H176" s="302">
        <f t="shared" si="16"/>
        <v>2.2618811595720963E-3</v>
      </c>
      <c r="I176" s="302">
        <f t="shared" si="16"/>
        <v>3.9407951932435735E-3</v>
      </c>
      <c r="J176" s="302">
        <f t="shared" si="16"/>
        <v>3.8723842936625942E-3</v>
      </c>
      <c r="K176" s="302">
        <f t="shared" si="16"/>
        <v>4.2272133624834934E-3</v>
      </c>
      <c r="L176" s="302">
        <f t="shared" si="16"/>
        <v>2.3225574123073634E-3</v>
      </c>
      <c r="M176" s="302">
        <f t="shared" si="16"/>
        <v>2.5065510452262625E-3</v>
      </c>
      <c r="N176" s="302">
        <f t="shared" si="16"/>
        <v>2.5568226573951598E-3</v>
      </c>
      <c r="O176" s="302">
        <f t="shared" si="16"/>
        <v>3.5435305343631315E-3</v>
      </c>
      <c r="P176" s="302">
        <f t="shared" si="16"/>
        <v>4.0339068245998679E-3</v>
      </c>
      <c r="Q176" s="302">
        <f t="shared" si="16"/>
        <v>3.9018780361685023E-3</v>
      </c>
      <c r="R176" s="302">
        <f t="shared" si="16"/>
        <v>3.2298625081351212E-3</v>
      </c>
      <c r="S176" s="302">
        <f t="shared" si="16"/>
        <v>2.2917793625898569E-3</v>
      </c>
      <c r="T176" s="302">
        <f t="shared" si="16"/>
        <v>2.9308318803388288E-3</v>
      </c>
      <c r="U176" s="302">
        <f t="shared" si="16"/>
        <v>3.3561332975490812E-3</v>
      </c>
      <c r="V176" s="302">
        <f t="shared" si="16"/>
        <v>3.4062234473953784E-3</v>
      </c>
      <c r="W176" s="302">
        <f t="shared" si="16"/>
        <v>3.6462850019081143E-3</v>
      </c>
      <c r="DA176" s="68"/>
    </row>
    <row r="177" spans="1:105" ht="12" customHeight="1" x14ac:dyDescent="0.25">
      <c r="A177" s="203" t="s">
        <v>517</v>
      </c>
      <c r="B177" s="303">
        <f t="shared" ref="B177:W177" si="17">IF(B$45=0,0,B$45/B$34)</f>
        <v>0.80386597521313385</v>
      </c>
      <c r="C177" s="303">
        <f t="shared" si="17"/>
        <v>0.82123717526191442</v>
      </c>
      <c r="D177" s="303">
        <f t="shared" si="17"/>
        <v>0.83595449349113993</v>
      </c>
      <c r="E177" s="303">
        <f t="shared" si="17"/>
        <v>0.83622943867909261</v>
      </c>
      <c r="F177" s="303">
        <f t="shared" si="17"/>
        <v>0.84658451670049661</v>
      </c>
      <c r="G177" s="303">
        <f t="shared" si="17"/>
        <v>0.84217525044073205</v>
      </c>
      <c r="H177" s="303">
        <f t="shared" si="17"/>
        <v>0.83150856842497378</v>
      </c>
      <c r="I177" s="303">
        <f t="shared" si="17"/>
        <v>0.7175939171630018</v>
      </c>
      <c r="J177" s="303">
        <f t="shared" si="17"/>
        <v>0.72252357862097272</v>
      </c>
      <c r="K177" s="303">
        <f t="shared" si="17"/>
        <v>0.69501201623937292</v>
      </c>
      <c r="L177" s="303">
        <f t="shared" si="17"/>
        <v>0.83125424606047538</v>
      </c>
      <c r="M177" s="303">
        <f t="shared" si="17"/>
        <v>0.81821695680225759</v>
      </c>
      <c r="N177" s="303">
        <f t="shared" si="17"/>
        <v>0.81433323669419355</v>
      </c>
      <c r="O177" s="303">
        <f t="shared" si="17"/>
        <v>0.74831932926384426</v>
      </c>
      <c r="P177" s="303">
        <f t="shared" si="17"/>
        <v>0.71646163722985357</v>
      </c>
      <c r="Q177" s="303">
        <f t="shared" si="17"/>
        <v>0.72266776996143589</v>
      </c>
      <c r="R177" s="303">
        <f t="shared" si="17"/>
        <v>0.76682929783113729</v>
      </c>
      <c r="S177" s="303">
        <f t="shared" si="17"/>
        <v>0.83219302127389894</v>
      </c>
      <c r="T177" s="303">
        <f t="shared" si="17"/>
        <v>0.79262079371108329</v>
      </c>
      <c r="U177" s="303">
        <f t="shared" si="17"/>
        <v>0.76364671596762801</v>
      </c>
      <c r="V177" s="303">
        <f t="shared" si="17"/>
        <v>0.7605123365236387</v>
      </c>
      <c r="W177" s="303">
        <f t="shared" si="17"/>
        <v>0.74437539160346033</v>
      </c>
      <c r="DA177" s="175"/>
    </row>
    <row r="178" spans="1:105" ht="12" customHeight="1" x14ac:dyDescent="0.25">
      <c r="A178" s="203" t="s">
        <v>519</v>
      </c>
      <c r="B178" s="303">
        <f t="shared" ref="B178:W178" si="18">IF(B$46=0,0,B$46/B$34)</f>
        <v>0.15041697229559645</v>
      </c>
      <c r="C178" s="303">
        <f t="shared" si="18"/>
        <v>0.13485731012659646</v>
      </c>
      <c r="D178" s="303">
        <f t="shared" si="18"/>
        <v>0.12277054248366451</v>
      </c>
      <c r="E178" s="303">
        <f t="shared" si="18"/>
        <v>0.12243273237759222</v>
      </c>
      <c r="F178" s="303">
        <f t="shared" si="18"/>
        <v>0.11389814364178019</v>
      </c>
      <c r="G178" s="303">
        <f t="shared" si="18"/>
        <v>0.11694333109904223</v>
      </c>
      <c r="H178" s="303">
        <f t="shared" si="18"/>
        <v>0.12533681273456548</v>
      </c>
      <c r="I178" s="303">
        <f t="shared" si="18"/>
        <v>0.21314685451167392</v>
      </c>
      <c r="J178" s="303">
        <f t="shared" si="18"/>
        <v>0.20864640454936645</v>
      </c>
      <c r="K178" s="303">
        <f t="shared" si="18"/>
        <v>0.23206963003977815</v>
      </c>
      <c r="L178" s="303">
        <f t="shared" si="18"/>
        <v>0.12448521755275554</v>
      </c>
      <c r="M178" s="303">
        <f t="shared" si="18"/>
        <v>0.13434697050700281</v>
      </c>
      <c r="N178" s="303">
        <f t="shared" si="18"/>
        <v>0.13704144537527133</v>
      </c>
      <c r="O178" s="303">
        <f t="shared" si="18"/>
        <v>0.19009031792696326</v>
      </c>
      <c r="P178" s="303">
        <f t="shared" si="18"/>
        <v>0.21621070204201467</v>
      </c>
      <c r="Q178" s="303">
        <f t="shared" si="18"/>
        <v>0.20913417839441317</v>
      </c>
      <c r="R178" s="303">
        <f t="shared" si="18"/>
        <v>0.17311526288224213</v>
      </c>
      <c r="S178" s="303">
        <f t="shared" si="18"/>
        <v>0.12283556523646388</v>
      </c>
      <c r="T178" s="303">
        <f t="shared" si="18"/>
        <v>0.15708905479274596</v>
      </c>
      <c r="U178" s="303">
        <f t="shared" si="18"/>
        <v>0.17985441434452268</v>
      </c>
      <c r="V178" s="303">
        <f t="shared" si="18"/>
        <v>0.18253871355411699</v>
      </c>
      <c r="W178" s="303">
        <f t="shared" si="18"/>
        <v>0.19556867385766968</v>
      </c>
      <c r="DA178" s="175"/>
    </row>
    <row r="179" spans="1:105" ht="12" customHeight="1" x14ac:dyDescent="0.25">
      <c r="A179" s="62" t="s">
        <v>521</v>
      </c>
      <c r="B179" s="304">
        <f t="shared" ref="B179:W179" si="19">IF(B$47=0,0,B$47/B$34)</f>
        <v>0.11889044136119613</v>
      </c>
      <c r="C179" s="304">
        <f t="shared" si="19"/>
        <v>9.2202703210852097E-2</v>
      </c>
      <c r="D179" s="304">
        <f t="shared" si="19"/>
        <v>7.2024231347775816E-2</v>
      </c>
      <c r="E179" s="304">
        <f t="shared" si="19"/>
        <v>6.9978543233581991E-2</v>
      </c>
      <c r="F179" s="304">
        <f t="shared" si="19"/>
        <v>5.4763171384811939E-2</v>
      </c>
      <c r="G179" s="304">
        <f t="shared" si="19"/>
        <v>5.930804673126127E-2</v>
      </c>
      <c r="H179" s="304">
        <f t="shared" si="19"/>
        <v>7.3217133148866229E-2</v>
      </c>
      <c r="I179" s="304">
        <f t="shared" si="19"/>
        <v>0.18917692020645521</v>
      </c>
      <c r="J179" s="304">
        <f t="shared" si="19"/>
        <v>0.18360875111639025</v>
      </c>
      <c r="K179" s="304">
        <f t="shared" si="19"/>
        <v>0.21108306675915964</v>
      </c>
      <c r="L179" s="304">
        <f t="shared" si="19"/>
        <v>6.5704281201287948E-2</v>
      </c>
      <c r="M179" s="304">
        <f t="shared" si="19"/>
        <v>8.2680030965626525E-2</v>
      </c>
      <c r="N179" s="304">
        <f t="shared" si="19"/>
        <v>8.593851238326175E-2</v>
      </c>
      <c r="O179" s="304">
        <f t="shared" si="19"/>
        <v>0.16207081863693121</v>
      </c>
      <c r="P179" s="304">
        <f t="shared" si="19"/>
        <v>0.19428076818374707</v>
      </c>
      <c r="Q179" s="304">
        <f t="shared" si="19"/>
        <v>0.18557164409637825</v>
      </c>
      <c r="R179" s="304">
        <f t="shared" si="19"/>
        <v>0.13928684519314416</v>
      </c>
      <c r="S179" s="304">
        <f t="shared" si="19"/>
        <v>6.1061220601097796E-2</v>
      </c>
      <c r="T179" s="304">
        <f t="shared" si="19"/>
        <v>0.12165234047278588</v>
      </c>
      <c r="U179" s="304">
        <f t="shared" si="19"/>
        <v>0.15064038132752164</v>
      </c>
      <c r="V179" s="304">
        <f t="shared" si="19"/>
        <v>0.15415554161256315</v>
      </c>
      <c r="W179" s="304">
        <f t="shared" si="19"/>
        <v>0.17048944761528681</v>
      </c>
      <c r="DA179" s="72"/>
    </row>
    <row r="180" spans="1:105" ht="12" customHeight="1" x14ac:dyDescent="0.25">
      <c r="A180" s="62" t="s">
        <v>527</v>
      </c>
      <c r="B180" s="304">
        <f t="shared" ref="B180:W180" si="20">IF(B$52=0,0,B$52/B$34)</f>
        <v>3.1526530934400318E-2</v>
      </c>
      <c r="C180" s="304">
        <f t="shared" si="20"/>
        <v>4.265460691574436E-2</v>
      </c>
      <c r="D180" s="304">
        <f t="shared" si="20"/>
        <v>5.0746311135888671E-2</v>
      </c>
      <c r="E180" s="304">
        <f t="shared" si="20"/>
        <v>5.2454189144010267E-2</v>
      </c>
      <c r="F180" s="304">
        <f t="shared" si="20"/>
        <v>5.9134972256968225E-2</v>
      </c>
      <c r="G180" s="304">
        <f t="shared" si="20"/>
        <v>5.7635284367780953E-2</v>
      </c>
      <c r="H180" s="304">
        <f t="shared" si="20"/>
        <v>5.2119679585699262E-2</v>
      </c>
      <c r="I180" s="304">
        <f t="shared" si="20"/>
        <v>2.3969934305218647E-2</v>
      </c>
      <c r="J180" s="304">
        <f t="shared" si="20"/>
        <v>2.5037653432976193E-2</v>
      </c>
      <c r="K180" s="304">
        <f t="shared" si="20"/>
        <v>2.0986563280618514E-2</v>
      </c>
      <c r="L180" s="304">
        <f t="shared" si="20"/>
        <v>5.8780936351467597E-2</v>
      </c>
      <c r="M180" s="304">
        <f t="shared" si="20"/>
        <v>5.1666939541376286E-2</v>
      </c>
      <c r="N180" s="304">
        <f t="shared" si="20"/>
        <v>5.1102932992009562E-2</v>
      </c>
      <c r="O180" s="304">
        <f t="shared" si="20"/>
        <v>2.8019499290032106E-2</v>
      </c>
      <c r="P180" s="304">
        <f t="shared" si="20"/>
        <v>2.1929933858267636E-2</v>
      </c>
      <c r="Q180" s="304">
        <f t="shared" si="20"/>
        <v>2.356253429803494E-2</v>
      </c>
      <c r="R180" s="304">
        <f t="shared" si="20"/>
        <v>3.3828417689097993E-2</v>
      </c>
      <c r="S180" s="304">
        <f t="shared" si="20"/>
        <v>6.1774344635366109E-2</v>
      </c>
      <c r="T180" s="304">
        <f t="shared" si="20"/>
        <v>3.5436714319960094E-2</v>
      </c>
      <c r="U180" s="304">
        <f t="shared" si="20"/>
        <v>2.9214033017001022E-2</v>
      </c>
      <c r="V180" s="304">
        <f t="shared" si="20"/>
        <v>2.8383171941553903E-2</v>
      </c>
      <c r="W180" s="304">
        <f t="shared" si="20"/>
        <v>2.5079226242382874E-2</v>
      </c>
      <c r="DA180" s="72"/>
    </row>
    <row r="181" spans="1:105" ht="12" customHeight="1" x14ac:dyDescent="0.25">
      <c r="A181" s="203" t="s">
        <v>529</v>
      </c>
      <c r="B181" s="303">
        <f t="shared" ref="B181:W181" si="21">IF(B$53=0,0,B$53/B$34)</f>
        <v>2.4907989945384516E-2</v>
      </c>
      <c r="C181" s="303">
        <f t="shared" si="21"/>
        <v>2.3360879184359647E-2</v>
      </c>
      <c r="D181" s="303">
        <f t="shared" si="21"/>
        <v>2.0939815455967153E-2</v>
      </c>
      <c r="E181" s="303">
        <f t="shared" si="21"/>
        <v>2.1003755484068513E-2</v>
      </c>
      <c r="F181" s="303">
        <f t="shared" si="21"/>
        <v>1.9330878716119569E-2</v>
      </c>
      <c r="G181" s="303">
        <f t="shared" si="21"/>
        <v>2.0656923365971188E-2</v>
      </c>
      <c r="H181" s="303">
        <f t="shared" si="21"/>
        <v>2.2809678610248574E-2</v>
      </c>
      <c r="I181" s="303">
        <f t="shared" si="21"/>
        <v>4.7235374061450598E-2</v>
      </c>
      <c r="J181" s="303">
        <f t="shared" si="21"/>
        <v>4.68745734653691E-2</v>
      </c>
      <c r="K181" s="303">
        <f t="shared" si="21"/>
        <v>5.0608081287733156E-2</v>
      </c>
      <c r="L181" s="303">
        <f t="shared" si="21"/>
        <v>2.3854919903814168E-2</v>
      </c>
      <c r="M181" s="303">
        <f t="shared" si="21"/>
        <v>2.6846462574873966E-2</v>
      </c>
      <c r="N181" s="303">
        <f t="shared" si="21"/>
        <v>2.798543620249834E-2</v>
      </c>
      <c r="O181" s="303">
        <f t="shared" si="21"/>
        <v>3.9963763204188658E-2</v>
      </c>
      <c r="P181" s="303">
        <f t="shared" si="21"/>
        <v>4.5210694832889912E-2</v>
      </c>
      <c r="Q181" s="303">
        <f t="shared" si="21"/>
        <v>4.6213114537344877E-2</v>
      </c>
      <c r="R181" s="303">
        <f t="shared" si="21"/>
        <v>3.874251770784036E-2</v>
      </c>
      <c r="S181" s="303">
        <f t="shared" si="21"/>
        <v>2.4596575056401011E-2</v>
      </c>
      <c r="T181" s="303">
        <f t="shared" si="21"/>
        <v>2.9276260545196667E-2</v>
      </c>
      <c r="U181" s="303">
        <f t="shared" si="21"/>
        <v>3.5059677319663814E-2</v>
      </c>
      <c r="V181" s="303">
        <f t="shared" si="21"/>
        <v>3.545966740421224E-2</v>
      </c>
      <c r="W181" s="303">
        <f t="shared" si="21"/>
        <v>3.8326590466325063E-2</v>
      </c>
      <c r="DA181" s="175"/>
    </row>
    <row r="182" spans="1:105" ht="12" customHeight="1" x14ac:dyDescent="0.25">
      <c r="A182" s="62" t="s">
        <v>530</v>
      </c>
      <c r="B182" s="304">
        <f t="shared" ref="B182:W182" si="22">IF(B$54=0,0,B$54/B$34)</f>
        <v>4.8288961936644647E-3</v>
      </c>
      <c r="C182" s="304">
        <f t="shared" si="22"/>
        <v>4.1310167105532598E-3</v>
      </c>
      <c r="D182" s="304">
        <f t="shared" si="22"/>
        <v>3.4672291984053491E-3</v>
      </c>
      <c r="E182" s="304">
        <f t="shared" si="22"/>
        <v>3.4103905909838778E-3</v>
      </c>
      <c r="F182" s="304">
        <f t="shared" si="22"/>
        <v>2.7893080176128546E-3</v>
      </c>
      <c r="G182" s="304">
        <f t="shared" si="22"/>
        <v>2.8347335106113933E-3</v>
      </c>
      <c r="H182" s="304">
        <f t="shared" si="22"/>
        <v>3.2540279481161729E-3</v>
      </c>
      <c r="I182" s="304">
        <f t="shared" si="22"/>
        <v>5.6491927109995517E-3</v>
      </c>
      <c r="J182" s="304">
        <f t="shared" si="22"/>
        <v>5.6062370750925208E-3</v>
      </c>
      <c r="K182" s="304">
        <f t="shared" si="22"/>
        <v>5.7633933068611176E-3</v>
      </c>
      <c r="L182" s="304">
        <f t="shared" si="22"/>
        <v>3.3694012634595235E-3</v>
      </c>
      <c r="M182" s="304">
        <f t="shared" si="22"/>
        <v>3.9287066453058206E-3</v>
      </c>
      <c r="N182" s="304">
        <f t="shared" si="22"/>
        <v>4.003250344304753E-3</v>
      </c>
      <c r="O182" s="304">
        <f t="shared" si="22"/>
        <v>5.4400361087087075E-3</v>
      </c>
      <c r="P182" s="304">
        <f t="shared" si="22"/>
        <v>5.7362685289776205E-3</v>
      </c>
      <c r="Q182" s="304">
        <f t="shared" si="22"/>
        <v>5.664524368046972E-3</v>
      </c>
      <c r="R182" s="304">
        <f t="shared" si="22"/>
        <v>5.1363142959285537E-3</v>
      </c>
      <c r="S182" s="304">
        <f t="shared" si="22"/>
        <v>3.1733516569535706E-3</v>
      </c>
      <c r="T182" s="304">
        <f t="shared" si="22"/>
        <v>4.9436918293843486E-3</v>
      </c>
      <c r="U182" s="304">
        <f t="shared" si="22"/>
        <v>5.3468395676608488E-3</v>
      </c>
      <c r="V182" s="304">
        <f t="shared" si="22"/>
        <v>5.3911448966540484E-3</v>
      </c>
      <c r="W182" s="304">
        <f t="shared" si="22"/>
        <v>5.5651267645141621E-3</v>
      </c>
      <c r="DA182" s="72"/>
    </row>
    <row r="183" spans="1:105" ht="12" customHeight="1" x14ac:dyDescent="0.25">
      <c r="A183" s="62" t="s">
        <v>535</v>
      </c>
      <c r="B183" s="304">
        <f t="shared" ref="B183:W183" si="23">IF(B$58=0,0,B$58/B$34)</f>
        <v>1.8524225575156025E-2</v>
      </c>
      <c r="C183" s="304">
        <f t="shared" si="23"/>
        <v>1.6977114814133627E-2</v>
      </c>
      <c r="D183" s="304">
        <f t="shared" si="23"/>
        <v>1.4556051085737334E-2</v>
      </c>
      <c r="E183" s="304">
        <f t="shared" si="23"/>
        <v>1.4619991113842221E-2</v>
      </c>
      <c r="F183" s="304">
        <f t="shared" si="23"/>
        <v>1.2947114345893239E-2</v>
      </c>
      <c r="G183" s="304">
        <f t="shared" si="23"/>
        <v>1.4273158995745343E-2</v>
      </c>
      <c r="H183" s="304">
        <f t="shared" si="23"/>
        <v>1.6425914240022099E-2</v>
      </c>
      <c r="I183" s="304">
        <f t="shared" si="23"/>
        <v>4.0851609691227593E-2</v>
      </c>
      <c r="J183" s="304">
        <f t="shared" si="23"/>
        <v>4.0490809095146622E-2</v>
      </c>
      <c r="K183" s="304">
        <f t="shared" si="23"/>
        <v>4.4224316917509388E-2</v>
      </c>
      <c r="L183" s="304">
        <f t="shared" si="23"/>
        <v>1.7471155533585182E-2</v>
      </c>
      <c r="M183" s="304">
        <f t="shared" si="23"/>
        <v>2.0462698204647748E-2</v>
      </c>
      <c r="N183" s="304">
        <f t="shared" si="23"/>
        <v>2.1601671832271366E-2</v>
      </c>
      <c r="O183" s="304">
        <f t="shared" si="23"/>
        <v>3.3579998833962073E-2</v>
      </c>
      <c r="P183" s="304">
        <f t="shared" si="23"/>
        <v>3.8826930462662751E-2</v>
      </c>
      <c r="Q183" s="304">
        <f t="shared" si="23"/>
        <v>3.9829350167119325E-2</v>
      </c>
      <c r="R183" s="304">
        <f t="shared" si="23"/>
        <v>3.2358753337612123E-2</v>
      </c>
      <c r="S183" s="304">
        <f t="shared" si="23"/>
        <v>1.8212810686172337E-2</v>
      </c>
      <c r="T183" s="304">
        <f t="shared" si="23"/>
        <v>2.2892496174972018E-2</v>
      </c>
      <c r="U183" s="304">
        <f t="shared" si="23"/>
        <v>2.8675912949438668E-2</v>
      </c>
      <c r="V183" s="304">
        <f t="shared" si="23"/>
        <v>2.9075903033986876E-2</v>
      </c>
      <c r="W183" s="304">
        <f t="shared" si="23"/>
        <v>3.1942826096099775E-2</v>
      </c>
      <c r="DA183" s="72"/>
    </row>
    <row r="184" spans="1:105" ht="12" customHeight="1" x14ac:dyDescent="0.25">
      <c r="A184" s="63" t="s">
        <v>547</v>
      </c>
      <c r="B184" s="305">
        <f t="shared" ref="B184:W184" si="24">IF(B$69=0,0,B$69/B$34)</f>
        <v>1.5548681765640237E-3</v>
      </c>
      <c r="C184" s="305">
        <f t="shared" si="24"/>
        <v>2.2527476596727611E-3</v>
      </c>
      <c r="D184" s="305">
        <f t="shared" si="24"/>
        <v>2.916535171824467E-3</v>
      </c>
      <c r="E184" s="305">
        <f t="shared" si="24"/>
        <v>2.9733737792424142E-3</v>
      </c>
      <c r="F184" s="305">
        <f t="shared" si="24"/>
        <v>3.5944563526134747E-3</v>
      </c>
      <c r="G184" s="305">
        <f t="shared" si="24"/>
        <v>3.5490308596144494E-3</v>
      </c>
      <c r="H184" s="305">
        <f t="shared" si="24"/>
        <v>3.1297364221103048E-3</v>
      </c>
      <c r="I184" s="305">
        <f t="shared" si="24"/>
        <v>7.3457165922345431E-4</v>
      </c>
      <c r="J184" s="305">
        <f t="shared" si="24"/>
        <v>7.7752729512994942E-4</v>
      </c>
      <c r="K184" s="305">
        <f t="shared" si="24"/>
        <v>6.2037106336264964E-4</v>
      </c>
      <c r="L184" s="305">
        <f t="shared" si="24"/>
        <v>3.0143631067694617E-3</v>
      </c>
      <c r="M184" s="305">
        <f t="shared" si="24"/>
        <v>2.4550577249203977E-3</v>
      </c>
      <c r="N184" s="305">
        <f t="shared" si="24"/>
        <v>2.3805140259222203E-3</v>
      </c>
      <c r="O184" s="305">
        <f t="shared" si="24"/>
        <v>9.4372826151788061E-4</v>
      </c>
      <c r="P184" s="305">
        <f t="shared" si="24"/>
        <v>6.4749584124953606E-4</v>
      </c>
      <c r="Q184" s="305">
        <f t="shared" si="24"/>
        <v>7.192400021785785E-4</v>
      </c>
      <c r="R184" s="305">
        <f t="shared" si="24"/>
        <v>1.2474500742996838E-3</v>
      </c>
      <c r="S184" s="305">
        <f t="shared" si="24"/>
        <v>3.2104127132751041E-3</v>
      </c>
      <c r="T184" s="305">
        <f t="shared" si="24"/>
        <v>1.4400725408403017E-3</v>
      </c>
      <c r="U184" s="305">
        <f t="shared" si="24"/>
        <v>1.0369248025643022E-3</v>
      </c>
      <c r="V184" s="305">
        <f t="shared" si="24"/>
        <v>9.9261947357131034E-4</v>
      </c>
      <c r="W184" s="305">
        <f t="shared" si="24"/>
        <v>8.1863760571112599E-4</v>
      </c>
      <c r="DA184" s="74"/>
    </row>
    <row r="185" spans="1:105" ht="12" hidden="1" customHeight="1" x14ac:dyDescent="0.25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DA185" s="125"/>
    </row>
    <row r="186" spans="1:105" ht="12" customHeight="1" x14ac:dyDescent="0.25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DA186" s="124"/>
    </row>
    <row r="187" spans="1:105" ht="12" customHeight="1" x14ac:dyDescent="0.25">
      <c r="A187" s="35" t="s">
        <v>81</v>
      </c>
      <c r="B187" s="234">
        <f t="shared" ref="B187:W187" si="25">SUM(B$188:B$193,B$197:B$198,B$200:B$202)</f>
        <v>1.0000000000000002</v>
      </c>
      <c r="C187" s="234">
        <f t="shared" si="25"/>
        <v>1.0000000000000002</v>
      </c>
      <c r="D187" s="234">
        <f t="shared" si="25"/>
        <v>1</v>
      </c>
      <c r="E187" s="234">
        <f t="shared" si="25"/>
        <v>1</v>
      </c>
      <c r="F187" s="234">
        <f t="shared" si="25"/>
        <v>1</v>
      </c>
      <c r="G187" s="234">
        <f t="shared" si="25"/>
        <v>1</v>
      </c>
      <c r="H187" s="234">
        <f t="shared" si="25"/>
        <v>0.99999999999999989</v>
      </c>
      <c r="I187" s="234">
        <f t="shared" si="25"/>
        <v>1</v>
      </c>
      <c r="J187" s="234">
        <f t="shared" si="25"/>
        <v>1</v>
      </c>
      <c r="K187" s="234">
        <f t="shared" si="25"/>
        <v>0.99999999999999978</v>
      </c>
      <c r="L187" s="234">
        <f t="shared" si="25"/>
        <v>1.0000000000000004</v>
      </c>
      <c r="M187" s="234">
        <f t="shared" si="25"/>
        <v>0.99999999999999989</v>
      </c>
      <c r="N187" s="234">
        <f t="shared" si="25"/>
        <v>0.99999999999999978</v>
      </c>
      <c r="O187" s="234">
        <f t="shared" si="25"/>
        <v>1</v>
      </c>
      <c r="P187" s="234">
        <f t="shared" si="25"/>
        <v>1</v>
      </c>
      <c r="Q187" s="234">
        <f t="shared" si="25"/>
        <v>1</v>
      </c>
      <c r="R187" s="234">
        <f t="shared" si="25"/>
        <v>1</v>
      </c>
      <c r="S187" s="234">
        <f t="shared" si="25"/>
        <v>1</v>
      </c>
      <c r="T187" s="234">
        <f t="shared" si="25"/>
        <v>1.0000000000000004</v>
      </c>
      <c r="U187" s="234">
        <f t="shared" si="25"/>
        <v>1</v>
      </c>
      <c r="V187" s="234">
        <f t="shared" si="25"/>
        <v>0.99999999999999956</v>
      </c>
      <c r="W187" s="234">
        <f t="shared" si="25"/>
        <v>0.99999999999999978</v>
      </c>
      <c r="DA187" s="95"/>
    </row>
    <row r="188" spans="1:105" ht="12" customHeight="1" x14ac:dyDescent="0.25">
      <c r="A188" s="55" t="s">
        <v>92</v>
      </c>
      <c r="B188" s="301">
        <f t="shared" ref="B188:W188" si="26">IF(B$73=0,0,B$73/B$72)</f>
        <v>1.6513426926464121E-3</v>
      </c>
      <c r="C188" s="301">
        <f t="shared" si="26"/>
        <v>1.6513426926467382E-3</v>
      </c>
      <c r="D188" s="301">
        <f t="shared" si="26"/>
        <v>1.6513426926461048E-3</v>
      </c>
      <c r="E188" s="301">
        <f t="shared" si="26"/>
        <v>1.6513426926467267E-3</v>
      </c>
      <c r="F188" s="301">
        <f t="shared" si="26"/>
        <v>1.6513426926473185E-3</v>
      </c>
      <c r="G188" s="301">
        <f t="shared" si="26"/>
        <v>1.6513426926474978E-3</v>
      </c>
      <c r="H188" s="301">
        <f t="shared" si="26"/>
        <v>1.6513426926470013E-3</v>
      </c>
      <c r="I188" s="301">
        <f t="shared" si="26"/>
        <v>1.651342692644909E-3</v>
      </c>
      <c r="J188" s="301">
        <f t="shared" si="26"/>
        <v>1.6513426926450089E-3</v>
      </c>
      <c r="K188" s="301">
        <f t="shared" si="26"/>
        <v>1.6513426926407523E-3</v>
      </c>
      <c r="L188" s="301">
        <f t="shared" si="26"/>
        <v>1.6513426926455061E-3</v>
      </c>
      <c r="M188" s="301">
        <f t="shared" si="26"/>
        <v>1.6513426926461499E-3</v>
      </c>
      <c r="N188" s="301">
        <f t="shared" si="26"/>
        <v>1.6513426926454788E-3</v>
      </c>
      <c r="O188" s="301">
        <f t="shared" si="26"/>
        <v>1.6513426926449263E-3</v>
      </c>
      <c r="P188" s="301">
        <f t="shared" si="26"/>
        <v>1.6513426926440498E-3</v>
      </c>
      <c r="Q188" s="301">
        <f t="shared" si="26"/>
        <v>1.651342692645322E-3</v>
      </c>
      <c r="R188" s="301">
        <f t="shared" si="26"/>
        <v>1.6513426926448415E-3</v>
      </c>
      <c r="S188" s="301">
        <f t="shared" si="26"/>
        <v>1.6513426926459765E-3</v>
      </c>
      <c r="T188" s="301">
        <f t="shared" si="26"/>
        <v>1.6513426926468026E-3</v>
      </c>
      <c r="U188" s="301">
        <f t="shared" si="26"/>
        <v>1.651342692646179E-3</v>
      </c>
      <c r="V188" s="301">
        <f t="shared" si="26"/>
        <v>1.6513426926460712E-3</v>
      </c>
      <c r="W188" s="301">
        <f t="shared" si="26"/>
        <v>1.6513426926459851E-3</v>
      </c>
      <c r="DA188" s="67"/>
    </row>
    <row r="189" spans="1:105" ht="12" customHeight="1" x14ac:dyDescent="0.25">
      <c r="A189" s="202" t="s">
        <v>93</v>
      </c>
      <c r="B189" s="235">
        <f t="shared" ref="B189:W189" si="27">IF(B$74=0,0,B$74/B$72)</f>
        <v>8.5897697288626722E-4</v>
      </c>
      <c r="C189" s="235">
        <f t="shared" si="27"/>
        <v>8.58976972886437E-4</v>
      </c>
      <c r="D189" s="235">
        <f t="shared" si="27"/>
        <v>8.5897697288610795E-4</v>
      </c>
      <c r="E189" s="235">
        <f t="shared" si="27"/>
        <v>8.5897697288643137E-4</v>
      </c>
      <c r="F189" s="235">
        <f t="shared" si="27"/>
        <v>8.5897697288673906E-4</v>
      </c>
      <c r="G189" s="235">
        <f t="shared" si="27"/>
        <v>8.5897697288683198E-4</v>
      </c>
      <c r="H189" s="235">
        <f t="shared" si="27"/>
        <v>8.5897697288657372E-4</v>
      </c>
      <c r="I189" s="235">
        <f t="shared" si="27"/>
        <v>8.5897697288548497E-4</v>
      </c>
      <c r="J189" s="235">
        <f t="shared" si="27"/>
        <v>8.5897697288553722E-4</v>
      </c>
      <c r="K189" s="235">
        <f t="shared" si="27"/>
        <v>8.5897697288332285E-4</v>
      </c>
      <c r="L189" s="235">
        <f t="shared" si="27"/>
        <v>8.589769728857957E-4</v>
      </c>
      <c r="M189" s="235">
        <f t="shared" si="27"/>
        <v>8.5897697288613093E-4</v>
      </c>
      <c r="N189" s="235">
        <f t="shared" si="27"/>
        <v>8.5897697288578193E-4</v>
      </c>
      <c r="O189" s="235">
        <f t="shared" si="27"/>
        <v>8.5897697288549505E-4</v>
      </c>
      <c r="P189" s="235">
        <f t="shared" si="27"/>
        <v>8.5897697288503849E-4</v>
      </c>
      <c r="Q189" s="235">
        <f t="shared" si="27"/>
        <v>8.5897697288570018E-4</v>
      </c>
      <c r="R189" s="235">
        <f t="shared" si="27"/>
        <v>8.5897697288545049E-4</v>
      </c>
      <c r="S189" s="235">
        <f t="shared" si="27"/>
        <v>8.5897697288604149E-4</v>
      </c>
      <c r="T189" s="235">
        <f t="shared" si="27"/>
        <v>8.5897697288647029E-4</v>
      </c>
      <c r="U189" s="235">
        <f t="shared" si="27"/>
        <v>8.5897697288614655E-4</v>
      </c>
      <c r="V189" s="235">
        <f t="shared" si="27"/>
        <v>8.5897697288608984E-4</v>
      </c>
      <c r="W189" s="235">
        <f t="shared" si="27"/>
        <v>8.5897697288604496E-4</v>
      </c>
      <c r="DA189" s="174"/>
    </row>
    <row r="190" spans="1:105" ht="12" customHeight="1" x14ac:dyDescent="0.25">
      <c r="A190" s="202" t="s">
        <v>94</v>
      </c>
      <c r="B190" s="235">
        <f t="shared" ref="B190:W190" si="28">IF(B$75=0,0,B$75/B$72)</f>
        <v>2.0105979833383917E-2</v>
      </c>
      <c r="C190" s="235">
        <f t="shared" si="28"/>
        <v>2.0105979833387872E-2</v>
      </c>
      <c r="D190" s="235">
        <f t="shared" si="28"/>
        <v>2.010597983338017E-2</v>
      </c>
      <c r="E190" s="235">
        <f t="shared" si="28"/>
        <v>2.0105979833387754E-2</v>
      </c>
      <c r="F190" s="235">
        <f t="shared" si="28"/>
        <v>2.010597983339495E-2</v>
      </c>
      <c r="G190" s="235">
        <f t="shared" si="28"/>
        <v>2.0105979833397139E-2</v>
      </c>
      <c r="H190" s="235">
        <f t="shared" si="28"/>
        <v>2.0105979833391095E-2</v>
      </c>
      <c r="I190" s="235">
        <f t="shared" si="28"/>
        <v>2.0105979833365612E-2</v>
      </c>
      <c r="J190" s="235">
        <f t="shared" si="28"/>
        <v>2.0105979833366833E-2</v>
      </c>
      <c r="K190" s="235">
        <f t="shared" si="28"/>
        <v>2.0105979833315E-2</v>
      </c>
      <c r="L190" s="235">
        <f t="shared" si="28"/>
        <v>2.010597983337287E-2</v>
      </c>
      <c r="M190" s="235">
        <f t="shared" si="28"/>
        <v>2.0105979833380722E-2</v>
      </c>
      <c r="N190" s="235">
        <f t="shared" si="28"/>
        <v>2.0105979833372551E-2</v>
      </c>
      <c r="O190" s="235">
        <f t="shared" si="28"/>
        <v>2.0105979833365831E-2</v>
      </c>
      <c r="P190" s="235">
        <f t="shared" si="28"/>
        <v>2.0105979833355148E-2</v>
      </c>
      <c r="Q190" s="235">
        <f t="shared" si="28"/>
        <v>2.0105979833370646E-2</v>
      </c>
      <c r="R190" s="235">
        <f t="shared" si="28"/>
        <v>2.0105979833364786E-2</v>
      </c>
      <c r="S190" s="235">
        <f t="shared" si="28"/>
        <v>2.0105979833378623E-2</v>
      </c>
      <c r="T190" s="235">
        <f t="shared" si="28"/>
        <v>2.010597983338866E-2</v>
      </c>
      <c r="U190" s="235">
        <f t="shared" si="28"/>
        <v>2.0105979833381079E-2</v>
      </c>
      <c r="V190" s="235">
        <f t="shared" si="28"/>
        <v>2.0105979833379754E-2</v>
      </c>
      <c r="W190" s="235">
        <f t="shared" si="28"/>
        <v>2.0105979833378713E-2</v>
      </c>
      <c r="DA190" s="174"/>
    </row>
    <row r="191" spans="1:105" ht="12" customHeight="1" x14ac:dyDescent="0.25">
      <c r="A191" s="202" t="s">
        <v>95</v>
      </c>
      <c r="B191" s="235">
        <f t="shared" ref="B191:W191" si="29">IF(B$76=0,0,B$76/B$72)</f>
        <v>5.504475642154707E-4</v>
      </c>
      <c r="C191" s="235">
        <f t="shared" si="29"/>
        <v>5.5044756421557945E-4</v>
      </c>
      <c r="D191" s="235">
        <f t="shared" si="29"/>
        <v>5.5044756421536857E-4</v>
      </c>
      <c r="E191" s="235">
        <f t="shared" si="29"/>
        <v>5.5044756421557565E-4</v>
      </c>
      <c r="F191" s="235">
        <f t="shared" si="29"/>
        <v>5.5044756421577287E-4</v>
      </c>
      <c r="G191" s="235">
        <f t="shared" si="29"/>
        <v>5.5044756421583272E-4</v>
      </c>
      <c r="H191" s="235">
        <f t="shared" si="29"/>
        <v>5.5044756421566716E-4</v>
      </c>
      <c r="I191" s="235">
        <f t="shared" si="29"/>
        <v>5.5044756421496947E-4</v>
      </c>
      <c r="J191" s="235">
        <f t="shared" si="29"/>
        <v>5.5044756421500287E-4</v>
      </c>
      <c r="K191" s="235">
        <f t="shared" si="29"/>
        <v>5.5044756421358408E-4</v>
      </c>
      <c r="L191" s="235">
        <f t="shared" si="29"/>
        <v>5.5044756421516886E-4</v>
      </c>
      <c r="M191" s="235">
        <f t="shared" si="29"/>
        <v>5.5044756421538321E-4</v>
      </c>
      <c r="N191" s="235">
        <f t="shared" si="29"/>
        <v>5.5044756421515964E-4</v>
      </c>
      <c r="O191" s="235">
        <f t="shared" si="29"/>
        <v>5.5044756421497555E-4</v>
      </c>
      <c r="P191" s="235">
        <f t="shared" si="29"/>
        <v>5.5044756421468324E-4</v>
      </c>
      <c r="Q191" s="235">
        <f t="shared" si="29"/>
        <v>5.5044756421510738E-4</v>
      </c>
      <c r="R191" s="235">
        <f t="shared" si="29"/>
        <v>5.5044756421494725E-4</v>
      </c>
      <c r="S191" s="235">
        <f t="shared" si="29"/>
        <v>5.5044756421532596E-4</v>
      </c>
      <c r="T191" s="235">
        <f t="shared" si="29"/>
        <v>5.5044756421560102E-4</v>
      </c>
      <c r="U191" s="235">
        <f t="shared" si="29"/>
        <v>5.5044756421539318E-4</v>
      </c>
      <c r="V191" s="235">
        <f t="shared" si="29"/>
        <v>5.5044756421535697E-4</v>
      </c>
      <c r="W191" s="235">
        <f t="shared" si="29"/>
        <v>5.5044756421532845E-4</v>
      </c>
      <c r="DA191" s="174"/>
    </row>
    <row r="192" spans="1:105" ht="12" customHeight="1" x14ac:dyDescent="0.25">
      <c r="A192" s="56" t="s">
        <v>96</v>
      </c>
      <c r="B192" s="302">
        <f t="shared" ref="B192:W192" si="30">IF(B$77=0,0,B$77/B$72)</f>
        <v>2.5440901383309827E-3</v>
      </c>
      <c r="C192" s="302">
        <f t="shared" si="30"/>
        <v>2.5492330123673594E-3</v>
      </c>
      <c r="D192" s="302">
        <f t="shared" si="30"/>
        <v>2.5973591279250148E-3</v>
      </c>
      <c r="E192" s="302">
        <f t="shared" si="30"/>
        <v>2.599089297844324E-3</v>
      </c>
      <c r="F192" s="302">
        <f t="shared" si="30"/>
        <v>2.6392016022282663E-3</v>
      </c>
      <c r="G192" s="302">
        <f t="shared" si="30"/>
        <v>2.5758246851582574E-3</v>
      </c>
      <c r="H192" s="302">
        <f t="shared" si="30"/>
        <v>2.4963886647026406E-3</v>
      </c>
      <c r="I192" s="302">
        <f t="shared" si="30"/>
        <v>2.2998632867262587E-3</v>
      </c>
      <c r="J192" s="302">
        <f t="shared" si="30"/>
        <v>2.2994734571545575E-3</v>
      </c>
      <c r="K192" s="302">
        <f t="shared" si="30"/>
        <v>2.2700775277009694E-3</v>
      </c>
      <c r="L192" s="302">
        <f t="shared" si="30"/>
        <v>2.5370796174989402E-3</v>
      </c>
      <c r="M192" s="302">
        <f t="shared" si="30"/>
        <v>2.4831161633694257E-3</v>
      </c>
      <c r="N192" s="302">
        <f t="shared" si="30"/>
        <v>2.4598683446995654E-3</v>
      </c>
      <c r="O192" s="302">
        <f t="shared" si="30"/>
        <v>2.3780946341809793E-3</v>
      </c>
      <c r="P192" s="302">
        <f t="shared" si="30"/>
        <v>2.3683206794183195E-3</v>
      </c>
      <c r="Q192" s="302">
        <f t="shared" si="30"/>
        <v>2.3254639952153119E-3</v>
      </c>
      <c r="R192" s="302">
        <f t="shared" si="30"/>
        <v>2.3392050956561094E-3</v>
      </c>
      <c r="S192" s="302">
        <f t="shared" si="30"/>
        <v>2.5010893690465474E-3</v>
      </c>
      <c r="T192" s="302">
        <f t="shared" si="30"/>
        <v>2.5124968098545562E-3</v>
      </c>
      <c r="U192" s="302">
        <f t="shared" si="30"/>
        <v>2.4524398541472562E-3</v>
      </c>
      <c r="V192" s="302">
        <f t="shared" si="30"/>
        <v>2.4531005153688289E-3</v>
      </c>
      <c r="W192" s="302">
        <f t="shared" si="30"/>
        <v>2.4337415936806737E-3</v>
      </c>
      <c r="DA192" s="68"/>
    </row>
    <row r="193" spans="1:105" ht="12" customHeight="1" x14ac:dyDescent="0.25">
      <c r="A193" s="203" t="s">
        <v>560</v>
      </c>
      <c r="B193" s="303">
        <f t="shared" ref="B193:W193" si="31">IF(B$83=0,0,B$83/B$72)</f>
        <v>0.22591316813383205</v>
      </c>
      <c r="C193" s="303">
        <f t="shared" si="31"/>
        <v>0.2247549829491178</v>
      </c>
      <c r="D193" s="303">
        <f t="shared" si="31"/>
        <v>0.22786579898235718</v>
      </c>
      <c r="E193" s="303">
        <f t="shared" si="31"/>
        <v>0.22749878725940137</v>
      </c>
      <c r="F193" s="303">
        <f t="shared" si="31"/>
        <v>0.2299882084335072</v>
      </c>
      <c r="G193" s="303">
        <f t="shared" si="31"/>
        <v>0.22637333611964536</v>
      </c>
      <c r="H193" s="303">
        <f t="shared" si="31"/>
        <v>0.22261769381141627</v>
      </c>
      <c r="I193" s="303">
        <f t="shared" si="31"/>
        <v>0.2001869200323817</v>
      </c>
      <c r="J193" s="303">
        <f t="shared" si="31"/>
        <v>0.19938820800939533</v>
      </c>
      <c r="K193" s="303">
        <f t="shared" si="31"/>
        <v>0.20055959532336734</v>
      </c>
      <c r="L193" s="303">
        <f t="shared" si="31"/>
        <v>0.21883865385070422</v>
      </c>
      <c r="M193" s="303">
        <f t="shared" si="31"/>
        <v>0.2141839754648211</v>
      </c>
      <c r="N193" s="303">
        <f t="shared" si="31"/>
        <v>0.21217870873704978</v>
      </c>
      <c r="O193" s="303">
        <f t="shared" si="31"/>
        <v>0.20530123631371444</v>
      </c>
      <c r="P193" s="303">
        <f t="shared" si="31"/>
        <v>0.2042821619770894</v>
      </c>
      <c r="Q193" s="303">
        <f t="shared" si="31"/>
        <v>0.20058551051420123</v>
      </c>
      <c r="R193" s="303">
        <f t="shared" si="31"/>
        <v>0.20177076457645091</v>
      </c>
      <c r="S193" s="303">
        <f t="shared" si="31"/>
        <v>0.21573427452072555</v>
      </c>
      <c r="T193" s="303">
        <f t="shared" si="31"/>
        <v>0.21672008014373265</v>
      </c>
      <c r="U193" s="303">
        <f t="shared" si="31"/>
        <v>0.21150414314245974</v>
      </c>
      <c r="V193" s="303">
        <f t="shared" si="31"/>
        <v>0.21156109641734225</v>
      </c>
      <c r="W193" s="303">
        <f t="shared" si="31"/>
        <v>0.21006889851132662</v>
      </c>
      <c r="DA193" s="175"/>
    </row>
    <row r="194" spans="1:105" ht="12" customHeight="1" x14ac:dyDescent="0.25">
      <c r="A194" s="62" t="s">
        <v>562</v>
      </c>
      <c r="B194" s="304">
        <f t="shared" ref="B194:W194" si="32">IF(B$84=0,0,B$84/B$72)</f>
        <v>0.17856306943843281</v>
      </c>
      <c r="C194" s="304">
        <f t="shared" si="32"/>
        <v>0.15366624893054767</v>
      </c>
      <c r="D194" s="304">
        <f t="shared" si="32"/>
        <v>0.1336791276648043</v>
      </c>
      <c r="E194" s="304">
        <f t="shared" si="32"/>
        <v>0.13003086193258229</v>
      </c>
      <c r="F194" s="304">
        <f t="shared" si="32"/>
        <v>0.11058023662389124</v>
      </c>
      <c r="G194" s="304">
        <f t="shared" si="32"/>
        <v>0.11480569495600253</v>
      </c>
      <c r="H194" s="304">
        <f t="shared" si="32"/>
        <v>0.13004502806053028</v>
      </c>
      <c r="I194" s="304">
        <f t="shared" si="32"/>
        <v>0.17767442585115772</v>
      </c>
      <c r="J194" s="304">
        <f t="shared" si="32"/>
        <v>0.17546154192788019</v>
      </c>
      <c r="K194" s="304">
        <f t="shared" si="32"/>
        <v>0.18242255327237761</v>
      </c>
      <c r="L194" s="304">
        <f t="shared" si="32"/>
        <v>0.1155047702288384</v>
      </c>
      <c r="M194" s="304">
        <f t="shared" si="32"/>
        <v>0.13181345032896991</v>
      </c>
      <c r="N194" s="304">
        <f t="shared" si="32"/>
        <v>0.13305699263701551</v>
      </c>
      <c r="O194" s="304">
        <f t="shared" si="32"/>
        <v>0.17503963273564557</v>
      </c>
      <c r="P194" s="304">
        <f t="shared" si="32"/>
        <v>0.18356212241257719</v>
      </c>
      <c r="Q194" s="304">
        <f t="shared" si="32"/>
        <v>0.17798612954517459</v>
      </c>
      <c r="R194" s="304">
        <f t="shared" si="32"/>
        <v>0.16234278123229143</v>
      </c>
      <c r="S194" s="304">
        <f t="shared" si="32"/>
        <v>0.10724091269795684</v>
      </c>
      <c r="T194" s="304">
        <f t="shared" si="32"/>
        <v>0.16783158452203162</v>
      </c>
      <c r="U194" s="304">
        <f t="shared" si="32"/>
        <v>0.17714919531693529</v>
      </c>
      <c r="V194" s="304">
        <f t="shared" si="32"/>
        <v>0.17866519801397768</v>
      </c>
      <c r="W194" s="304">
        <f t="shared" si="32"/>
        <v>0.18313020056787213</v>
      </c>
      <c r="DA194" s="72"/>
    </row>
    <row r="195" spans="1:105" ht="12" customHeight="1" x14ac:dyDescent="0.25">
      <c r="A195" s="62" t="s">
        <v>568</v>
      </c>
      <c r="B195" s="304">
        <f t="shared" ref="B195:W195" si="33">IF(B$89=0,0,B$89/B$72)</f>
        <v>4.7350098695399315E-2</v>
      </c>
      <c r="C195" s="304">
        <f t="shared" si="33"/>
        <v>7.1088734018570188E-2</v>
      </c>
      <c r="D195" s="304">
        <f t="shared" si="33"/>
        <v>9.4186671317552845E-2</v>
      </c>
      <c r="E195" s="304">
        <f t="shared" si="33"/>
        <v>9.7467925326819096E-2</v>
      </c>
      <c r="F195" s="304">
        <f t="shared" si="33"/>
        <v>0.11940797180961588</v>
      </c>
      <c r="G195" s="304">
        <f t="shared" si="33"/>
        <v>0.1115676411636428</v>
      </c>
      <c r="H195" s="304">
        <f t="shared" si="33"/>
        <v>9.2572665750885991E-2</v>
      </c>
      <c r="I195" s="304">
        <f t="shared" si="33"/>
        <v>2.251249418122396E-2</v>
      </c>
      <c r="J195" s="304">
        <f t="shared" si="33"/>
        <v>2.3926666081515131E-2</v>
      </c>
      <c r="K195" s="304">
        <f t="shared" si="33"/>
        <v>1.8137042050989739E-2</v>
      </c>
      <c r="L195" s="304">
        <f t="shared" si="33"/>
        <v>0.10333388362186585</v>
      </c>
      <c r="M195" s="304">
        <f t="shared" si="33"/>
        <v>8.2370525135851191E-2</v>
      </c>
      <c r="N195" s="304">
        <f t="shared" si="33"/>
        <v>7.9121716100034239E-2</v>
      </c>
      <c r="O195" s="304">
        <f t="shared" si="33"/>
        <v>3.0261603578068844E-2</v>
      </c>
      <c r="P195" s="304">
        <f t="shared" si="33"/>
        <v>2.0720039564512117E-2</v>
      </c>
      <c r="Q195" s="304">
        <f t="shared" si="33"/>
        <v>2.2599380969026601E-2</v>
      </c>
      <c r="R195" s="304">
        <f t="shared" si="33"/>
        <v>3.9427983344159499E-2</v>
      </c>
      <c r="S195" s="304">
        <f t="shared" si="33"/>
        <v>0.10849336182276871</v>
      </c>
      <c r="T195" s="304">
        <f t="shared" si="33"/>
        <v>4.8888495621701021E-2</v>
      </c>
      <c r="U195" s="304">
        <f t="shared" si="33"/>
        <v>3.4354947825524451E-2</v>
      </c>
      <c r="V195" s="304">
        <f t="shared" si="33"/>
        <v>3.2895898403364501E-2</v>
      </c>
      <c r="W195" s="304">
        <f t="shared" si="33"/>
        <v>2.6938697943454475E-2</v>
      </c>
      <c r="DA195" s="72"/>
    </row>
    <row r="196" spans="1:105" ht="12" customHeight="1" x14ac:dyDescent="0.25">
      <c r="A196" s="203" t="s">
        <v>519</v>
      </c>
      <c r="B196" s="303">
        <f t="shared" ref="B196:W196" si="34">IF(B$90=0,0,B$90/B$72)</f>
        <v>0.4332856911816928</v>
      </c>
      <c r="C196" s="303">
        <f t="shared" si="34"/>
        <v>0.43106437282110049</v>
      </c>
      <c r="D196" s="303">
        <f t="shared" si="34"/>
        <v>0.43703070088526486</v>
      </c>
      <c r="E196" s="303">
        <f t="shared" si="34"/>
        <v>0.43632679801246499</v>
      </c>
      <c r="F196" s="303">
        <f t="shared" si="34"/>
        <v>0.44110133410071029</v>
      </c>
      <c r="G196" s="303">
        <f t="shared" si="34"/>
        <v>0.43416826126576463</v>
      </c>
      <c r="H196" s="303">
        <f t="shared" si="34"/>
        <v>0.42696520140522448</v>
      </c>
      <c r="I196" s="303">
        <f t="shared" si="34"/>
        <v>0.38394454262347694</v>
      </c>
      <c r="J196" s="303">
        <f t="shared" si="34"/>
        <v>0.38241266870132579</v>
      </c>
      <c r="K196" s="303">
        <f t="shared" si="34"/>
        <v>0.38465930782452695</v>
      </c>
      <c r="L196" s="303">
        <f t="shared" si="34"/>
        <v>0.41971726648002217</v>
      </c>
      <c r="M196" s="303">
        <f t="shared" si="34"/>
        <v>0.4107899181615694</v>
      </c>
      <c r="N196" s="303">
        <f t="shared" si="34"/>
        <v>0.40694395651478599</v>
      </c>
      <c r="O196" s="303">
        <f t="shared" si="34"/>
        <v>0.3937534443496758</v>
      </c>
      <c r="P196" s="303">
        <f t="shared" si="34"/>
        <v>0.39179893088789941</v>
      </c>
      <c r="Q196" s="303">
        <f t="shared" si="34"/>
        <v>0.38470901135206081</v>
      </c>
      <c r="R196" s="303">
        <f t="shared" si="34"/>
        <v>0.38698224593077069</v>
      </c>
      <c r="S196" s="303">
        <f t="shared" si="34"/>
        <v>0.41376328356352765</v>
      </c>
      <c r="T196" s="303">
        <f t="shared" si="34"/>
        <v>0.4156539899542343</v>
      </c>
      <c r="U196" s="303">
        <f t="shared" si="34"/>
        <v>0.40565018677876874</v>
      </c>
      <c r="V196" s="303">
        <f t="shared" si="34"/>
        <v>0.40575941918552205</v>
      </c>
      <c r="W196" s="303">
        <f t="shared" si="34"/>
        <v>0.40289748773447515</v>
      </c>
      <c r="DA196" s="175"/>
    </row>
    <row r="197" spans="1:105" ht="12" customHeight="1" x14ac:dyDescent="0.25">
      <c r="A197" s="62" t="s">
        <v>521</v>
      </c>
      <c r="B197" s="304">
        <f t="shared" ref="B197:W197" si="35">IF(B$91=0,0,B$91/B$72)</f>
        <v>0.34247150619977268</v>
      </c>
      <c r="C197" s="304">
        <f t="shared" si="35"/>
        <v>0.29472114188459914</v>
      </c>
      <c r="D197" s="304">
        <f t="shared" si="35"/>
        <v>0.2563872380936098</v>
      </c>
      <c r="E197" s="304">
        <f t="shared" si="35"/>
        <v>0.24939011901260122</v>
      </c>
      <c r="F197" s="304">
        <f t="shared" si="35"/>
        <v>0.2120851770279901</v>
      </c>
      <c r="G197" s="304">
        <f t="shared" si="35"/>
        <v>0.22018931123633184</v>
      </c>
      <c r="H197" s="304">
        <f t="shared" si="35"/>
        <v>0.24941728865742555</v>
      </c>
      <c r="I197" s="304">
        <f t="shared" si="35"/>
        <v>0.34076714981316963</v>
      </c>
      <c r="J197" s="304">
        <f t="shared" si="35"/>
        <v>0.33652299287392412</v>
      </c>
      <c r="K197" s="304">
        <f t="shared" si="35"/>
        <v>0.34987372686007828</v>
      </c>
      <c r="L197" s="304">
        <f t="shared" si="35"/>
        <v>0.22153008882482247</v>
      </c>
      <c r="M197" s="304">
        <f t="shared" si="35"/>
        <v>0.2528089991593474</v>
      </c>
      <c r="N197" s="304">
        <f t="shared" si="35"/>
        <v>0.25519402652586209</v>
      </c>
      <c r="O197" s="304">
        <f t="shared" si="35"/>
        <v>0.33571380048605481</v>
      </c>
      <c r="P197" s="304">
        <f t="shared" si="35"/>
        <v>0.35205934094640817</v>
      </c>
      <c r="Q197" s="304">
        <f t="shared" si="35"/>
        <v>0.34136497574612273</v>
      </c>
      <c r="R197" s="304">
        <f t="shared" si="35"/>
        <v>0.31136212534951263</v>
      </c>
      <c r="S197" s="304">
        <f t="shared" si="35"/>
        <v>0.20568058677200782</v>
      </c>
      <c r="T197" s="304">
        <f t="shared" si="35"/>
        <v>0.32188926702434667</v>
      </c>
      <c r="U197" s="304">
        <f t="shared" si="35"/>
        <v>0.33975979430162412</v>
      </c>
      <c r="V197" s="304">
        <f t="shared" si="35"/>
        <v>0.34266738168064842</v>
      </c>
      <c r="W197" s="304">
        <f t="shared" si="35"/>
        <v>0.35123094498983137</v>
      </c>
      <c r="DA197" s="72"/>
    </row>
    <row r="198" spans="1:105" ht="12" customHeight="1" x14ac:dyDescent="0.25">
      <c r="A198" s="62" t="s">
        <v>527</v>
      </c>
      <c r="B198" s="304">
        <f t="shared" ref="B198:W198" si="36">IF(B$96=0,0,B$96/B$72)</f>
        <v>9.081418498192019E-2</v>
      </c>
      <c r="C198" s="304">
        <f t="shared" si="36"/>
        <v>0.1363432309365013</v>
      </c>
      <c r="D198" s="304">
        <f t="shared" si="36"/>
        <v>0.18064346279165502</v>
      </c>
      <c r="E198" s="304">
        <f t="shared" si="36"/>
        <v>0.18693667899986383</v>
      </c>
      <c r="F198" s="304">
        <f t="shared" si="36"/>
        <v>0.22901615707272022</v>
      </c>
      <c r="G198" s="304">
        <f t="shared" si="36"/>
        <v>0.21397895002943268</v>
      </c>
      <c r="H198" s="304">
        <f t="shared" si="36"/>
        <v>0.17754791274779894</v>
      </c>
      <c r="I198" s="304">
        <f t="shared" si="36"/>
        <v>4.3177392810307275E-2</v>
      </c>
      <c r="J198" s="304">
        <f t="shared" si="36"/>
        <v>4.5889675827401707E-2</v>
      </c>
      <c r="K198" s="304">
        <f t="shared" si="36"/>
        <v>3.4785580964448656E-2</v>
      </c>
      <c r="L198" s="304">
        <f t="shared" si="36"/>
        <v>0.19818717765519966</v>
      </c>
      <c r="M198" s="304">
        <f t="shared" si="36"/>
        <v>0.157980919002222</v>
      </c>
      <c r="N198" s="304">
        <f t="shared" si="36"/>
        <v>0.15174992998892381</v>
      </c>
      <c r="O198" s="304">
        <f t="shared" si="36"/>
        <v>5.8039643863620996E-2</v>
      </c>
      <c r="P198" s="304">
        <f t="shared" si="36"/>
        <v>3.9739589941491238E-2</v>
      </c>
      <c r="Q198" s="304">
        <f t="shared" si="36"/>
        <v>4.3344035605938039E-2</v>
      </c>
      <c r="R198" s="304">
        <f t="shared" si="36"/>
        <v>7.5620120581258124E-2</v>
      </c>
      <c r="S198" s="304">
        <f t="shared" si="36"/>
        <v>0.20808269679151983</v>
      </c>
      <c r="T198" s="304">
        <f t="shared" si="36"/>
        <v>9.3764722929887648E-2</v>
      </c>
      <c r="U198" s="304">
        <f t="shared" si="36"/>
        <v>6.5890392477144594E-2</v>
      </c>
      <c r="V198" s="304">
        <f t="shared" si="36"/>
        <v>6.3092037504873522E-2</v>
      </c>
      <c r="W198" s="304">
        <f t="shared" si="36"/>
        <v>5.1666542744643724E-2</v>
      </c>
      <c r="DA198" s="72"/>
    </row>
    <row r="199" spans="1:105" ht="12" customHeight="1" x14ac:dyDescent="0.25">
      <c r="A199" s="203" t="s">
        <v>529</v>
      </c>
      <c r="B199" s="303">
        <f t="shared" ref="B199:W199" si="37">IF(B$97=0,0,B$97/B$72)</f>
        <v>0.31509030348301209</v>
      </c>
      <c r="C199" s="303">
        <f t="shared" si="37"/>
        <v>0.31846466415427777</v>
      </c>
      <c r="D199" s="303">
        <f t="shared" si="37"/>
        <v>0.30933939394132526</v>
      </c>
      <c r="E199" s="303">
        <f t="shared" si="37"/>
        <v>0.3104085783671528</v>
      </c>
      <c r="F199" s="303">
        <f t="shared" si="37"/>
        <v>0.3031045088004094</v>
      </c>
      <c r="G199" s="303">
        <f t="shared" si="37"/>
        <v>0.31371583086628457</v>
      </c>
      <c r="H199" s="303">
        <f t="shared" si="37"/>
        <v>0.32475396905551612</v>
      </c>
      <c r="I199" s="303">
        <f t="shared" si="37"/>
        <v>0.3904019269943042</v>
      </c>
      <c r="J199" s="303">
        <f t="shared" si="37"/>
        <v>0.39273290276901202</v>
      </c>
      <c r="K199" s="303">
        <f t="shared" si="37"/>
        <v>0.38934427226135199</v>
      </c>
      <c r="L199" s="303">
        <f t="shared" si="37"/>
        <v>0.33574025298865567</v>
      </c>
      <c r="M199" s="303">
        <f t="shared" si="37"/>
        <v>0.34937624314711152</v>
      </c>
      <c r="N199" s="303">
        <f t="shared" si="37"/>
        <v>0.35525071934034552</v>
      </c>
      <c r="O199" s="303">
        <f t="shared" si="37"/>
        <v>0.3754004776393175</v>
      </c>
      <c r="P199" s="303">
        <f t="shared" si="37"/>
        <v>0.37838383939249387</v>
      </c>
      <c r="Q199" s="303">
        <f t="shared" si="37"/>
        <v>0.38921326707540604</v>
      </c>
      <c r="R199" s="303">
        <f t="shared" si="37"/>
        <v>0.38574103733401222</v>
      </c>
      <c r="S199" s="303">
        <f t="shared" si="37"/>
        <v>0.34483460548357431</v>
      </c>
      <c r="T199" s="303">
        <f t="shared" si="37"/>
        <v>0.34194668602904132</v>
      </c>
      <c r="U199" s="303">
        <f t="shared" si="37"/>
        <v>0.35722648316149547</v>
      </c>
      <c r="V199" s="303">
        <f t="shared" si="37"/>
        <v>0.35705963681863917</v>
      </c>
      <c r="W199" s="303">
        <f t="shared" si="37"/>
        <v>0.36143312509739123</v>
      </c>
      <c r="DA199" s="175"/>
    </row>
    <row r="200" spans="1:105" ht="12" customHeight="1" x14ac:dyDescent="0.25">
      <c r="A200" s="62" t="s">
        <v>530</v>
      </c>
      <c r="B200" s="304">
        <f t="shared" ref="B200:W200" si="38">IF(B$98=0,0,B$98/B$72)</f>
        <v>8.8054246077552592E-2</v>
      </c>
      <c r="C200" s="304">
        <f t="shared" si="38"/>
        <v>7.5328511401631965E-2</v>
      </c>
      <c r="D200" s="304">
        <f t="shared" si="38"/>
        <v>6.322443904346102E-2</v>
      </c>
      <c r="E200" s="304">
        <f t="shared" si="38"/>
        <v>6.2187994994222388E-2</v>
      </c>
      <c r="F200" s="304">
        <f t="shared" si="38"/>
        <v>5.086264121631618E-2</v>
      </c>
      <c r="G200" s="304">
        <f t="shared" si="38"/>
        <v>5.1690968721882585E-2</v>
      </c>
      <c r="H200" s="304">
        <f t="shared" si="38"/>
        <v>5.9336744091284803E-2</v>
      </c>
      <c r="I200" s="304">
        <f t="shared" si="38"/>
        <v>0.10301223823499932</v>
      </c>
      <c r="J200" s="304">
        <f t="shared" si="38"/>
        <v>0.10222894822775784</v>
      </c>
      <c r="K200" s="304">
        <f t="shared" si="38"/>
        <v>0.10509467011292045</v>
      </c>
      <c r="L200" s="304">
        <f t="shared" si="38"/>
        <v>6.1440560344982013E-2</v>
      </c>
      <c r="M200" s="304">
        <f t="shared" si="38"/>
        <v>7.1639415683902419E-2</v>
      </c>
      <c r="N200" s="304">
        <f t="shared" si="38"/>
        <v>7.2998709599479156E-2</v>
      </c>
      <c r="O200" s="304">
        <f t="shared" si="38"/>
        <v>9.9198296872729227E-2</v>
      </c>
      <c r="P200" s="304">
        <f t="shared" si="38"/>
        <v>0.10460005358566134</v>
      </c>
      <c r="Q200" s="304">
        <f t="shared" si="38"/>
        <v>0.1032918088549119</v>
      </c>
      <c r="R200" s="304">
        <f t="shared" si="38"/>
        <v>9.3659972135726952E-2</v>
      </c>
      <c r="S200" s="304">
        <f t="shared" si="38"/>
        <v>5.7865623216031649E-2</v>
      </c>
      <c r="T200" s="304">
        <f t="shared" si="38"/>
        <v>9.0147528424341192E-2</v>
      </c>
      <c r="U200" s="304">
        <f t="shared" si="38"/>
        <v>9.7498870993725409E-2</v>
      </c>
      <c r="V200" s="304">
        <f t="shared" si="38"/>
        <v>9.8306772465450401E-2</v>
      </c>
      <c r="W200" s="304">
        <f t="shared" si="38"/>
        <v>0.1014793074695515</v>
      </c>
      <c r="DA200" s="72"/>
    </row>
    <row r="201" spans="1:105" ht="12" customHeight="1" x14ac:dyDescent="0.25">
      <c r="A201" s="62" t="s">
        <v>535</v>
      </c>
      <c r="B201" s="304">
        <f t="shared" ref="B201:W201" si="39">IF(B$102=0,0,B$102/B$72)</f>
        <v>0.19868325387720098</v>
      </c>
      <c r="C201" s="304">
        <f t="shared" si="39"/>
        <v>0.2020576145484437</v>
      </c>
      <c r="D201" s="304">
        <f t="shared" si="39"/>
        <v>0.19293234433553574</v>
      </c>
      <c r="E201" s="304">
        <f t="shared" si="39"/>
        <v>0.19400152876131943</v>
      </c>
      <c r="F201" s="304">
        <f t="shared" si="39"/>
        <v>0.18669745919453437</v>
      </c>
      <c r="G201" s="304">
        <f t="shared" si="39"/>
        <v>0.19730878126039689</v>
      </c>
      <c r="H201" s="304">
        <f t="shared" si="39"/>
        <v>0.20834691944966344</v>
      </c>
      <c r="I201" s="304">
        <f t="shared" si="39"/>
        <v>0.27399487738859907</v>
      </c>
      <c r="J201" s="304">
        <f t="shared" si="39"/>
        <v>0.27632585316329983</v>
      </c>
      <c r="K201" s="304">
        <f t="shared" si="39"/>
        <v>0.27293722265593989</v>
      </c>
      <c r="L201" s="304">
        <f t="shared" si="39"/>
        <v>0.21933320338290846</v>
      </c>
      <c r="M201" s="304">
        <f t="shared" si="39"/>
        <v>0.23296919354131893</v>
      </c>
      <c r="N201" s="304">
        <f t="shared" si="39"/>
        <v>0.23884366973460017</v>
      </c>
      <c r="O201" s="304">
        <f t="shared" si="39"/>
        <v>0.25899342803361108</v>
      </c>
      <c r="P201" s="304">
        <f t="shared" si="39"/>
        <v>0.26197678978684918</v>
      </c>
      <c r="Q201" s="304">
        <f t="shared" si="39"/>
        <v>0.27280621746967171</v>
      </c>
      <c r="R201" s="304">
        <f t="shared" si="39"/>
        <v>0.2693339877283118</v>
      </c>
      <c r="S201" s="304">
        <f t="shared" si="39"/>
        <v>0.22842755587779381</v>
      </c>
      <c r="T201" s="304">
        <f t="shared" si="39"/>
        <v>0.22553963642320266</v>
      </c>
      <c r="U201" s="304">
        <f t="shared" si="39"/>
        <v>0.24081943355570076</v>
      </c>
      <c r="V201" s="304">
        <f t="shared" si="39"/>
        <v>0.2406525872128521</v>
      </c>
      <c r="W201" s="304">
        <f t="shared" si="39"/>
        <v>0.24502607549161021</v>
      </c>
      <c r="DA201" s="72"/>
    </row>
    <row r="202" spans="1:105" ht="12" customHeight="1" x14ac:dyDescent="0.25">
      <c r="A202" s="63" t="s">
        <v>547</v>
      </c>
      <c r="B202" s="305">
        <f t="shared" ref="B202:W202" si="40">IF(B$113=0,0,B$113/B$72)</f>
        <v>2.835280352825854E-2</v>
      </c>
      <c r="C202" s="305">
        <f t="shared" si="40"/>
        <v>4.1078538204202104E-2</v>
      </c>
      <c r="D202" s="305">
        <f t="shared" si="40"/>
        <v>5.3182610562328501E-2</v>
      </c>
      <c r="E202" s="305">
        <f t="shared" si="40"/>
        <v>5.4219054611611028E-2</v>
      </c>
      <c r="F202" s="305">
        <f t="shared" si="40"/>
        <v>6.5544408389558828E-2</v>
      </c>
      <c r="G202" s="305">
        <f t="shared" si="40"/>
        <v>6.4716080884005101E-2</v>
      </c>
      <c r="H202" s="305">
        <f t="shared" si="40"/>
        <v>5.707030551456789E-2</v>
      </c>
      <c r="I202" s="305">
        <f t="shared" si="40"/>
        <v>1.3394811370705827E-2</v>
      </c>
      <c r="J202" s="305">
        <f t="shared" si="40"/>
        <v>1.4178101377954382E-2</v>
      </c>
      <c r="K202" s="305">
        <f t="shared" si="40"/>
        <v>1.1312379492491644E-2</v>
      </c>
      <c r="L202" s="305">
        <f t="shared" si="40"/>
        <v>5.4966489260765201E-2</v>
      </c>
      <c r="M202" s="305">
        <f t="shared" si="40"/>
        <v>4.4767633921890163E-2</v>
      </c>
      <c r="N202" s="305">
        <f t="shared" si="40"/>
        <v>4.3408340006266227E-2</v>
      </c>
      <c r="O202" s="305">
        <f t="shared" si="40"/>
        <v>1.7208752732977152E-2</v>
      </c>
      <c r="P202" s="305">
        <f t="shared" si="40"/>
        <v>1.1806996019983316E-2</v>
      </c>
      <c r="Q202" s="305">
        <f t="shared" si="40"/>
        <v>1.3115240750822398E-2</v>
      </c>
      <c r="R202" s="305">
        <f t="shared" si="40"/>
        <v>2.274707746997345E-2</v>
      </c>
      <c r="S202" s="305">
        <f t="shared" si="40"/>
        <v>5.8541426389748831E-2</v>
      </c>
      <c r="T202" s="305">
        <f t="shared" si="40"/>
        <v>2.6259521181497478E-2</v>
      </c>
      <c r="U202" s="305">
        <f t="shared" si="40"/>
        <v>1.8908178612069358E-2</v>
      </c>
      <c r="V202" s="305">
        <f t="shared" si="40"/>
        <v>1.8100277140336678E-2</v>
      </c>
      <c r="W202" s="305">
        <f t="shared" si="40"/>
        <v>1.4927742136229537E-2</v>
      </c>
      <c r="DA202" s="74"/>
    </row>
    <row r="203" spans="1:105" ht="12" customHeight="1" x14ac:dyDescent="0.25">
      <c r="A203" s="130"/>
      <c r="B203" s="201"/>
      <c r="C203" s="201"/>
      <c r="D203" s="201"/>
      <c r="E203" s="201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</row>
    <row r="204" spans="1:105" ht="12" customHeight="1" x14ac:dyDescent="0.25">
      <c r="A204" s="35" t="s">
        <v>45</v>
      </c>
      <c r="B204" s="234">
        <f t="shared" ref="B204:W204" si="41">SUM(B$205:B$210,B$214:B$215,B$217:B$219)</f>
        <v>1</v>
      </c>
      <c r="C204" s="234">
        <f t="shared" si="41"/>
        <v>1</v>
      </c>
      <c r="D204" s="234">
        <f t="shared" si="41"/>
        <v>1.0000000000000002</v>
      </c>
      <c r="E204" s="234">
        <f t="shared" si="41"/>
        <v>1.0000000000000002</v>
      </c>
      <c r="F204" s="234">
        <f t="shared" si="41"/>
        <v>0.99999999999999967</v>
      </c>
      <c r="G204" s="234">
        <f t="shared" si="41"/>
        <v>1</v>
      </c>
      <c r="H204" s="234">
        <f t="shared" si="41"/>
        <v>0.99999999999999989</v>
      </c>
      <c r="I204" s="234">
        <f t="shared" si="41"/>
        <v>0.99999999999999967</v>
      </c>
      <c r="J204" s="234">
        <f t="shared" si="41"/>
        <v>0.99999999999999989</v>
      </c>
      <c r="K204" s="234">
        <f t="shared" si="41"/>
        <v>1</v>
      </c>
      <c r="L204" s="234">
        <f t="shared" si="41"/>
        <v>1.0000000000000002</v>
      </c>
      <c r="M204" s="234">
        <f t="shared" si="41"/>
        <v>0.99999999999999978</v>
      </c>
      <c r="N204" s="234">
        <f t="shared" si="41"/>
        <v>1</v>
      </c>
      <c r="O204" s="234">
        <f t="shared" si="41"/>
        <v>1.0000000000000002</v>
      </c>
      <c r="P204" s="234">
        <f t="shared" si="41"/>
        <v>1</v>
      </c>
      <c r="Q204" s="234">
        <f t="shared" si="41"/>
        <v>1</v>
      </c>
      <c r="R204" s="234">
        <f t="shared" si="41"/>
        <v>1</v>
      </c>
      <c r="S204" s="234">
        <f t="shared" si="41"/>
        <v>1.0000000000000004</v>
      </c>
      <c r="T204" s="234">
        <f t="shared" si="41"/>
        <v>1</v>
      </c>
      <c r="U204" s="234">
        <f t="shared" si="41"/>
        <v>0.99999999999999978</v>
      </c>
      <c r="V204" s="234">
        <f t="shared" si="41"/>
        <v>1</v>
      </c>
      <c r="W204" s="234">
        <f t="shared" si="41"/>
        <v>0.99999999999999989</v>
      </c>
      <c r="DA204" s="95"/>
    </row>
    <row r="205" spans="1:105" ht="12" customHeight="1" x14ac:dyDescent="0.25">
      <c r="A205" s="55" t="s">
        <v>92</v>
      </c>
      <c r="B205" s="301">
        <f t="shared" ref="B205:W205" si="42">IF(B$116=0,0,B$116/B$115)</f>
        <v>1.614194640667058E-3</v>
      </c>
      <c r="C205" s="301">
        <f t="shared" si="42"/>
        <v>1.614194640667467E-3</v>
      </c>
      <c r="D205" s="301">
        <f t="shared" si="42"/>
        <v>1.6141946406670828E-3</v>
      </c>
      <c r="E205" s="301">
        <f t="shared" si="42"/>
        <v>1.6141946406675793E-3</v>
      </c>
      <c r="F205" s="301">
        <f t="shared" si="42"/>
        <v>1.6141946406680989E-3</v>
      </c>
      <c r="G205" s="301">
        <f t="shared" si="42"/>
        <v>1.6141946406680442E-3</v>
      </c>
      <c r="H205" s="301">
        <f t="shared" si="42"/>
        <v>1.6141946406675078E-3</v>
      </c>
      <c r="I205" s="301">
        <f t="shared" si="42"/>
        <v>1.614194640665028E-3</v>
      </c>
      <c r="J205" s="301">
        <f t="shared" si="42"/>
        <v>1.614194640665293E-3</v>
      </c>
      <c r="K205" s="301">
        <f t="shared" si="42"/>
        <v>1.6141946406606773E-3</v>
      </c>
      <c r="L205" s="301">
        <f t="shared" si="42"/>
        <v>1.6141946406660894E-3</v>
      </c>
      <c r="M205" s="301">
        <f t="shared" si="42"/>
        <v>1.6141946406664956E-3</v>
      </c>
      <c r="N205" s="301">
        <f t="shared" si="42"/>
        <v>1.6141946406657735E-3</v>
      </c>
      <c r="O205" s="301">
        <f t="shared" si="42"/>
        <v>1.6141946406648968E-3</v>
      </c>
      <c r="P205" s="301">
        <f t="shared" si="42"/>
        <v>1.6141946406638844E-3</v>
      </c>
      <c r="Q205" s="301">
        <f t="shared" si="42"/>
        <v>1.6141946406651743E-3</v>
      </c>
      <c r="R205" s="301">
        <f t="shared" si="42"/>
        <v>1.6141946406645251E-3</v>
      </c>
      <c r="S205" s="301">
        <f t="shared" si="42"/>
        <v>1.6141946406662152E-3</v>
      </c>
      <c r="T205" s="301">
        <f t="shared" si="42"/>
        <v>1.6141946406671777E-3</v>
      </c>
      <c r="U205" s="301">
        <f t="shared" si="42"/>
        <v>1.6141946406664184E-3</v>
      </c>
      <c r="V205" s="301">
        <f t="shared" si="42"/>
        <v>1.6141946406663065E-3</v>
      </c>
      <c r="W205" s="301">
        <f t="shared" si="42"/>
        <v>1.6141946406661729E-3</v>
      </c>
      <c r="DA205" s="67"/>
    </row>
    <row r="206" spans="1:105" ht="12" customHeight="1" x14ac:dyDescent="0.25">
      <c r="A206" s="202" t="s">
        <v>93</v>
      </c>
      <c r="B206" s="235">
        <f t="shared" ref="B206:W206" si="43">IF(B$117=0,0,B$117/B$115)</f>
        <v>8.0571053789500269E-4</v>
      </c>
      <c r="C206" s="235">
        <f t="shared" si="43"/>
        <v>8.0571053789520674E-4</v>
      </c>
      <c r="D206" s="235">
        <f t="shared" si="43"/>
        <v>8.0571053789501483E-4</v>
      </c>
      <c r="E206" s="235">
        <f t="shared" si="43"/>
        <v>8.0571053789526257E-4</v>
      </c>
      <c r="F206" s="235">
        <f t="shared" si="43"/>
        <v>8.0571053789552192E-4</v>
      </c>
      <c r="G206" s="235">
        <f t="shared" si="43"/>
        <v>8.0571053789549481E-4</v>
      </c>
      <c r="H206" s="235">
        <f t="shared" si="43"/>
        <v>8.057105378952268E-4</v>
      </c>
      <c r="I206" s="235">
        <f t="shared" si="43"/>
        <v>8.0571053789398885E-4</v>
      </c>
      <c r="J206" s="235">
        <f t="shared" si="43"/>
        <v>8.0571053789412113E-4</v>
      </c>
      <c r="K206" s="235">
        <f t="shared" si="43"/>
        <v>8.0571053789181752E-4</v>
      </c>
      <c r="L206" s="235">
        <f t="shared" si="43"/>
        <v>8.0571053789451881E-4</v>
      </c>
      <c r="M206" s="235">
        <f t="shared" si="43"/>
        <v>8.0571053789472134E-4</v>
      </c>
      <c r="N206" s="235">
        <f t="shared" si="43"/>
        <v>8.0571053789436095E-4</v>
      </c>
      <c r="O206" s="235">
        <f t="shared" si="43"/>
        <v>8.0571053789392358E-4</v>
      </c>
      <c r="P206" s="235">
        <f t="shared" si="43"/>
        <v>8.0571053789341813E-4</v>
      </c>
      <c r="Q206" s="235">
        <f t="shared" si="43"/>
        <v>8.0571053789406193E-4</v>
      </c>
      <c r="R206" s="235">
        <f t="shared" si="43"/>
        <v>8.0571053789373808E-4</v>
      </c>
      <c r="S206" s="235">
        <f t="shared" si="43"/>
        <v>8.057105378945817E-4</v>
      </c>
      <c r="T206" s="235">
        <f t="shared" si="43"/>
        <v>8.0571053789506189E-4</v>
      </c>
      <c r="U206" s="235">
        <f t="shared" si="43"/>
        <v>8.0571053789468285E-4</v>
      </c>
      <c r="V206" s="235">
        <f t="shared" si="43"/>
        <v>8.0571053789462723E-4</v>
      </c>
      <c r="W206" s="235">
        <f t="shared" si="43"/>
        <v>8.0571053789456044E-4</v>
      </c>
      <c r="DA206" s="174"/>
    </row>
    <row r="207" spans="1:105" ht="12" customHeight="1" x14ac:dyDescent="0.25">
      <c r="A207" s="202" t="s">
        <v>94</v>
      </c>
      <c r="B207" s="235">
        <f t="shared" ref="B207:W207" si="44">IF(B$118=0,0,B$118/B$115)</f>
        <v>2.0481657738831937E-2</v>
      </c>
      <c r="C207" s="235">
        <f t="shared" si="44"/>
        <v>2.048165773883712E-2</v>
      </c>
      <c r="D207" s="235">
        <f t="shared" si="44"/>
        <v>2.0481657738832242E-2</v>
      </c>
      <c r="E207" s="235">
        <f t="shared" si="44"/>
        <v>2.0481657738838543E-2</v>
      </c>
      <c r="F207" s="235">
        <f t="shared" si="44"/>
        <v>2.0481657738845131E-2</v>
      </c>
      <c r="G207" s="235">
        <f t="shared" si="44"/>
        <v>2.0481657738844441E-2</v>
      </c>
      <c r="H207" s="235">
        <f t="shared" si="44"/>
        <v>2.048165773883763E-2</v>
      </c>
      <c r="I207" s="235">
        <f t="shared" si="44"/>
        <v>2.0481657738806155E-2</v>
      </c>
      <c r="J207" s="235">
        <f t="shared" si="44"/>
        <v>2.0481657738809524E-2</v>
      </c>
      <c r="K207" s="235">
        <f t="shared" si="44"/>
        <v>2.0481657738750957E-2</v>
      </c>
      <c r="L207" s="235">
        <f t="shared" si="44"/>
        <v>2.0481657738819634E-2</v>
      </c>
      <c r="M207" s="235">
        <f t="shared" si="44"/>
        <v>2.0481657738824783E-2</v>
      </c>
      <c r="N207" s="235">
        <f t="shared" si="44"/>
        <v>2.0481657738815627E-2</v>
      </c>
      <c r="O207" s="235">
        <f t="shared" si="44"/>
        <v>2.0481657738804494E-2</v>
      </c>
      <c r="P207" s="235">
        <f t="shared" si="44"/>
        <v>2.0481657738791646E-2</v>
      </c>
      <c r="Q207" s="235">
        <f t="shared" si="44"/>
        <v>2.0481657738808022E-2</v>
      </c>
      <c r="R207" s="235">
        <f t="shared" si="44"/>
        <v>2.0481657738799782E-2</v>
      </c>
      <c r="S207" s="235">
        <f t="shared" si="44"/>
        <v>2.048165773882123E-2</v>
      </c>
      <c r="T207" s="235">
        <f t="shared" si="44"/>
        <v>2.0481657738833439E-2</v>
      </c>
      <c r="U207" s="235">
        <f t="shared" si="44"/>
        <v>2.0481657738823815E-2</v>
      </c>
      <c r="V207" s="235">
        <f t="shared" si="44"/>
        <v>2.0481657738822389E-2</v>
      </c>
      <c r="W207" s="235">
        <f t="shared" si="44"/>
        <v>2.0481657738820692E-2</v>
      </c>
      <c r="DA207" s="174"/>
    </row>
    <row r="208" spans="1:105" ht="12" customHeight="1" x14ac:dyDescent="0.25">
      <c r="A208" s="202" t="s">
        <v>95</v>
      </c>
      <c r="B208" s="235">
        <f t="shared" ref="B208:W208" si="45">IF(B$119=0,0,B$119/B$115)</f>
        <v>5.3806488022235311E-4</v>
      </c>
      <c r="C208" s="235">
        <f t="shared" si="45"/>
        <v>5.3806488022248929E-4</v>
      </c>
      <c r="D208" s="235">
        <f t="shared" si="45"/>
        <v>5.3806488022236103E-4</v>
      </c>
      <c r="E208" s="235">
        <f t="shared" si="45"/>
        <v>5.3806488022252669E-4</v>
      </c>
      <c r="F208" s="235">
        <f t="shared" si="45"/>
        <v>5.3806488022269984E-4</v>
      </c>
      <c r="G208" s="235">
        <f t="shared" si="45"/>
        <v>5.3806488022268163E-4</v>
      </c>
      <c r="H208" s="235">
        <f t="shared" si="45"/>
        <v>5.3806488022250284E-4</v>
      </c>
      <c r="I208" s="235">
        <f t="shared" si="45"/>
        <v>5.3806488022167581E-4</v>
      </c>
      <c r="J208" s="235">
        <f t="shared" si="45"/>
        <v>5.3806488022176439E-4</v>
      </c>
      <c r="K208" s="235">
        <f t="shared" si="45"/>
        <v>5.3806488022022591E-4</v>
      </c>
      <c r="L208" s="235">
        <f t="shared" si="45"/>
        <v>5.3806488022203002E-4</v>
      </c>
      <c r="M208" s="235">
        <f t="shared" si="45"/>
        <v>5.38064880222165E-4</v>
      </c>
      <c r="N208" s="235">
        <f t="shared" si="45"/>
        <v>5.3806488022192464E-4</v>
      </c>
      <c r="O208" s="235">
        <f t="shared" si="45"/>
        <v>5.3806488022163255E-4</v>
      </c>
      <c r="P208" s="235">
        <f t="shared" si="45"/>
        <v>5.3806488022129493E-4</v>
      </c>
      <c r="Q208" s="235">
        <f t="shared" si="45"/>
        <v>5.3806488022172471E-4</v>
      </c>
      <c r="R208" s="235">
        <f t="shared" si="45"/>
        <v>5.3806488022150852E-4</v>
      </c>
      <c r="S208" s="235">
        <f t="shared" si="45"/>
        <v>5.3806488022207187E-4</v>
      </c>
      <c r="T208" s="235">
        <f t="shared" si="45"/>
        <v>5.3806488022239258E-4</v>
      </c>
      <c r="U208" s="235">
        <f t="shared" si="45"/>
        <v>5.3806488022213952E-4</v>
      </c>
      <c r="V208" s="235">
        <f t="shared" si="45"/>
        <v>5.3806488022210234E-4</v>
      </c>
      <c r="W208" s="235">
        <f t="shared" si="45"/>
        <v>5.3806488022205767E-4</v>
      </c>
      <c r="DA208" s="174"/>
    </row>
    <row r="209" spans="1:105" ht="12" customHeight="1" x14ac:dyDescent="0.25">
      <c r="A209" s="56" t="s">
        <v>96</v>
      </c>
      <c r="B209" s="302">
        <f t="shared" ref="B209:W209" si="46">IF(B$120=0,0,B$120/B$115)</f>
        <v>2.5640441919403492E-3</v>
      </c>
      <c r="C209" s="302">
        <f t="shared" si="46"/>
        <v>2.576764119519518E-3</v>
      </c>
      <c r="D209" s="302">
        <f t="shared" si="46"/>
        <v>2.6031046023712741E-3</v>
      </c>
      <c r="E209" s="302">
        <f t="shared" si="46"/>
        <v>2.607695081736991E-3</v>
      </c>
      <c r="F209" s="302">
        <f t="shared" si="46"/>
        <v>2.6110810019279573E-3</v>
      </c>
      <c r="G209" s="302">
        <f t="shared" si="46"/>
        <v>2.5250257330743631E-3</v>
      </c>
      <c r="H209" s="302">
        <f t="shared" si="46"/>
        <v>2.4527885176635934E-3</v>
      </c>
      <c r="I209" s="302">
        <f t="shared" si="46"/>
        <v>2.216632528305687E-3</v>
      </c>
      <c r="J209" s="302">
        <f t="shared" si="46"/>
        <v>2.2924296119694754E-3</v>
      </c>
      <c r="K209" s="302">
        <f t="shared" si="46"/>
        <v>2.227143684448968E-3</v>
      </c>
      <c r="L209" s="302">
        <f t="shared" si="46"/>
        <v>2.5179174424470661E-3</v>
      </c>
      <c r="M209" s="302">
        <f t="shared" si="46"/>
        <v>2.4377686657326867E-3</v>
      </c>
      <c r="N209" s="302">
        <f t="shared" si="46"/>
        <v>2.4182140361295227E-3</v>
      </c>
      <c r="O209" s="302">
        <f t="shared" si="46"/>
        <v>2.2418924081210466E-3</v>
      </c>
      <c r="P209" s="302">
        <f t="shared" si="46"/>
        <v>2.213473095575715E-3</v>
      </c>
      <c r="Q209" s="302">
        <f t="shared" si="46"/>
        <v>2.1188752085047518E-3</v>
      </c>
      <c r="R209" s="302">
        <f t="shared" si="46"/>
        <v>2.1498625878205138E-3</v>
      </c>
      <c r="S209" s="302">
        <f t="shared" si="46"/>
        <v>2.4363753508437475E-3</v>
      </c>
      <c r="T209" s="302">
        <f t="shared" si="46"/>
        <v>2.4477011502825876E-3</v>
      </c>
      <c r="U209" s="302">
        <f t="shared" si="46"/>
        <v>2.3473507032904977E-3</v>
      </c>
      <c r="V209" s="302">
        <f t="shared" si="46"/>
        <v>2.3497040543119809E-3</v>
      </c>
      <c r="W209" s="302">
        <f t="shared" si="46"/>
        <v>2.3071500757709841E-3</v>
      </c>
      <c r="DA209" s="68"/>
    </row>
    <row r="210" spans="1:105" ht="12" customHeight="1" x14ac:dyDescent="0.25">
      <c r="A210" s="203" t="s">
        <v>604</v>
      </c>
      <c r="B210" s="303">
        <f t="shared" ref="B210:W210" si="47">IF(B$126=0,0,B$126/B$115)</f>
        <v>0.56417427695824673</v>
      </c>
      <c r="C210" s="303">
        <f t="shared" si="47"/>
        <v>0.56282566999463568</v>
      </c>
      <c r="D210" s="303">
        <f t="shared" si="47"/>
        <v>0.56597108060726453</v>
      </c>
      <c r="E210" s="303">
        <f t="shared" si="47"/>
        <v>0.56547593871277224</v>
      </c>
      <c r="F210" s="303">
        <f t="shared" si="47"/>
        <v>0.57088733699102556</v>
      </c>
      <c r="G210" s="303">
        <f t="shared" si="47"/>
        <v>0.575112167117934</v>
      </c>
      <c r="H210" s="303">
        <f t="shared" si="47"/>
        <v>0.57487547067186395</v>
      </c>
      <c r="I210" s="303">
        <f t="shared" si="47"/>
        <v>0.58332268535249543</v>
      </c>
      <c r="J210" s="303">
        <f t="shared" si="47"/>
        <v>0.56979197100551793</v>
      </c>
      <c r="K210" s="303">
        <f t="shared" si="47"/>
        <v>0.57668982279825376</v>
      </c>
      <c r="L210" s="303">
        <f t="shared" si="47"/>
        <v>0.57009535670691469</v>
      </c>
      <c r="M210" s="303">
        <f t="shared" si="47"/>
        <v>0.57481226360736948</v>
      </c>
      <c r="N210" s="303">
        <f t="shared" si="47"/>
        <v>0.57441117830266997</v>
      </c>
      <c r="O210" s="303">
        <f t="shared" si="47"/>
        <v>0.59140555867766142</v>
      </c>
      <c r="P210" s="303">
        <f t="shared" si="47"/>
        <v>0.59476481605644949</v>
      </c>
      <c r="Q210" s="303">
        <f t="shared" si="47"/>
        <v>0.6045900037228783</v>
      </c>
      <c r="R210" s="303">
        <f t="shared" si="47"/>
        <v>0.60128830535061006</v>
      </c>
      <c r="S210" s="303">
        <f t="shared" si="47"/>
        <v>0.5778179512053242</v>
      </c>
      <c r="T210" s="303">
        <f t="shared" si="47"/>
        <v>0.57771366501155486</v>
      </c>
      <c r="U210" s="303">
        <f t="shared" si="47"/>
        <v>0.58505986250793984</v>
      </c>
      <c r="V210" s="303">
        <f t="shared" si="47"/>
        <v>0.58476895596463585</v>
      </c>
      <c r="W210" s="303">
        <f t="shared" si="47"/>
        <v>0.58890786250902494</v>
      </c>
      <c r="DA210" s="175"/>
    </row>
    <row r="211" spans="1:105" ht="12" customHeight="1" x14ac:dyDescent="0.25">
      <c r="A211" s="62" t="s">
        <v>606</v>
      </c>
      <c r="B211" s="304">
        <f t="shared" ref="B211:W211" si="48">IF(B$127=0,0,B$127/B$115)</f>
        <v>0.44599599581262178</v>
      </c>
      <c r="C211" s="304">
        <f t="shared" si="48"/>
        <v>0.38480708358522914</v>
      </c>
      <c r="D211" s="304">
        <f t="shared" si="48"/>
        <v>0.33233144040698104</v>
      </c>
      <c r="E211" s="304">
        <f t="shared" si="48"/>
        <v>0.32320754144995667</v>
      </c>
      <c r="F211" s="304">
        <f t="shared" si="48"/>
        <v>0.28961159436719619</v>
      </c>
      <c r="G211" s="304">
        <f t="shared" si="48"/>
        <v>0.33585514117818732</v>
      </c>
      <c r="H211" s="304">
        <f t="shared" si="48"/>
        <v>0.37826789347462286</v>
      </c>
      <c r="I211" s="304">
        <f t="shared" si="48"/>
        <v>0.54225092869901359</v>
      </c>
      <c r="J211" s="304">
        <f t="shared" si="48"/>
        <v>0.52117949996648572</v>
      </c>
      <c r="K211" s="304">
        <f t="shared" si="48"/>
        <v>0.54096069417688353</v>
      </c>
      <c r="L211" s="304">
        <f t="shared" si="48"/>
        <v>0.34440416763371295</v>
      </c>
      <c r="M211" s="304">
        <f t="shared" si="48"/>
        <v>0.4074494174385957</v>
      </c>
      <c r="N211" s="304">
        <f t="shared" si="48"/>
        <v>0.41412092467374667</v>
      </c>
      <c r="O211" s="304">
        <f t="shared" si="48"/>
        <v>0.53999293829843831</v>
      </c>
      <c r="P211" s="304">
        <f t="shared" si="48"/>
        <v>0.56045165714936007</v>
      </c>
      <c r="Q211" s="304">
        <f t="shared" si="48"/>
        <v>0.57118209089268757</v>
      </c>
      <c r="R211" s="304">
        <f t="shared" si="48"/>
        <v>0.54199416280577484</v>
      </c>
      <c r="S211" s="304">
        <f t="shared" si="48"/>
        <v>0.3656061991703114</v>
      </c>
      <c r="T211" s="304">
        <f t="shared" si="48"/>
        <v>0.47948748699974914</v>
      </c>
      <c r="U211" s="304">
        <f t="shared" si="48"/>
        <v>0.52198193497325152</v>
      </c>
      <c r="V211" s="304">
        <f t="shared" si="48"/>
        <v>0.5241216167893844</v>
      </c>
      <c r="W211" s="304">
        <f t="shared" si="48"/>
        <v>0.54136721702937529</v>
      </c>
      <c r="DA211" s="72"/>
    </row>
    <row r="212" spans="1:105" ht="12" customHeight="1" x14ac:dyDescent="0.25">
      <c r="A212" s="62" t="s">
        <v>613</v>
      </c>
      <c r="B212" s="304">
        <f t="shared" ref="B212:W212" si="49">IF(B$133=0,0,B$133/B$115)</f>
        <v>0.11817828114562502</v>
      </c>
      <c r="C212" s="304">
        <f t="shared" si="49"/>
        <v>0.17801858640940652</v>
      </c>
      <c r="D212" s="304">
        <f t="shared" si="49"/>
        <v>0.23363964020028366</v>
      </c>
      <c r="E212" s="304">
        <f t="shared" si="49"/>
        <v>0.24226839726281563</v>
      </c>
      <c r="F212" s="304">
        <f t="shared" si="49"/>
        <v>0.28127574262382943</v>
      </c>
      <c r="G212" s="304">
        <f t="shared" si="49"/>
        <v>0.23925702593974679</v>
      </c>
      <c r="H212" s="304">
        <f t="shared" si="49"/>
        <v>0.19660757719724117</v>
      </c>
      <c r="I212" s="304">
        <f t="shared" si="49"/>
        <v>4.107175665348177E-2</v>
      </c>
      <c r="J212" s="304">
        <f t="shared" si="49"/>
        <v>4.8612471039032226E-2</v>
      </c>
      <c r="K212" s="304">
        <f t="shared" si="49"/>
        <v>3.5729128621370315E-2</v>
      </c>
      <c r="L212" s="304">
        <f t="shared" si="49"/>
        <v>0.22569118907320179</v>
      </c>
      <c r="M212" s="304">
        <f t="shared" si="49"/>
        <v>0.16736284616877389</v>
      </c>
      <c r="N212" s="304">
        <f t="shared" si="49"/>
        <v>0.16029025362892338</v>
      </c>
      <c r="O212" s="304">
        <f t="shared" si="49"/>
        <v>5.1412620379223173E-2</v>
      </c>
      <c r="P212" s="304">
        <f t="shared" si="49"/>
        <v>3.4313158907089428E-2</v>
      </c>
      <c r="Q212" s="304">
        <f t="shared" si="49"/>
        <v>3.3407912830190574E-2</v>
      </c>
      <c r="R212" s="304">
        <f t="shared" si="49"/>
        <v>5.9294142544835303E-2</v>
      </c>
      <c r="S212" s="304">
        <f t="shared" si="49"/>
        <v>0.21221175203501264</v>
      </c>
      <c r="T212" s="304">
        <f t="shared" si="49"/>
        <v>9.822617801180579E-2</v>
      </c>
      <c r="U212" s="304">
        <f t="shared" si="49"/>
        <v>6.3077927534688341E-2</v>
      </c>
      <c r="V212" s="304">
        <f t="shared" si="49"/>
        <v>6.0647339175251315E-2</v>
      </c>
      <c r="W212" s="304">
        <f t="shared" si="49"/>
        <v>4.7540645479649625E-2</v>
      </c>
      <c r="DA212" s="72"/>
    </row>
    <row r="213" spans="1:105" ht="12" customHeight="1" x14ac:dyDescent="0.25">
      <c r="A213" s="203" t="s">
        <v>615</v>
      </c>
      <c r="B213" s="303">
        <f t="shared" ref="B213:W213" si="50">IF(B$134=0,0,B$134/B$115)</f>
        <v>0.28903847705054664</v>
      </c>
      <c r="C213" s="303">
        <f t="shared" si="50"/>
        <v>0.28840020335837085</v>
      </c>
      <c r="D213" s="303">
        <f t="shared" si="50"/>
        <v>0.28990777719553934</v>
      </c>
      <c r="E213" s="303">
        <f t="shared" si="50"/>
        <v>0.28975824027461927</v>
      </c>
      <c r="F213" s="303">
        <f t="shared" si="50"/>
        <v>0.28885138318065312</v>
      </c>
      <c r="G213" s="303">
        <f t="shared" si="50"/>
        <v>0.28170586014550331</v>
      </c>
      <c r="H213" s="303">
        <f t="shared" si="50"/>
        <v>0.27766982373200011</v>
      </c>
      <c r="I213" s="303">
        <f t="shared" si="50"/>
        <v>0.24493366555795304</v>
      </c>
      <c r="J213" s="303">
        <f t="shared" si="50"/>
        <v>0.25234121028605661</v>
      </c>
      <c r="K213" s="303">
        <f t="shared" si="50"/>
        <v>0.24978830117444487</v>
      </c>
      <c r="L213" s="303">
        <f t="shared" si="50"/>
        <v>0.27571000578503263</v>
      </c>
      <c r="M213" s="303">
        <f t="shared" si="50"/>
        <v>0.26693377693850268</v>
      </c>
      <c r="N213" s="303">
        <f t="shared" si="50"/>
        <v>0.26479256017336034</v>
      </c>
      <c r="O213" s="303">
        <f t="shared" si="50"/>
        <v>0.24569612137551627</v>
      </c>
      <c r="P213" s="303">
        <f t="shared" si="50"/>
        <v>0.24237358608274712</v>
      </c>
      <c r="Q213" s="303">
        <f t="shared" si="50"/>
        <v>0.23201519086616731</v>
      </c>
      <c r="R213" s="303">
        <f t="shared" si="50"/>
        <v>0.23540828485184939</v>
      </c>
      <c r="S213" s="303">
        <f t="shared" si="50"/>
        <v>0.26678121003951943</v>
      </c>
      <c r="T213" s="303">
        <f t="shared" si="50"/>
        <v>0.26802365680744061</v>
      </c>
      <c r="U213" s="303">
        <f t="shared" si="50"/>
        <v>0.25699199536922412</v>
      </c>
      <c r="V213" s="303">
        <f t="shared" si="50"/>
        <v>0.2572496154806494</v>
      </c>
      <c r="W213" s="303">
        <f t="shared" si="50"/>
        <v>0.25280417499793206</v>
      </c>
      <c r="DA213" s="175"/>
    </row>
    <row r="214" spans="1:105" ht="12" customHeight="1" x14ac:dyDescent="0.25">
      <c r="A214" s="62" t="s">
        <v>617</v>
      </c>
      <c r="B214" s="304">
        <f t="shared" ref="B214:W214" si="51">IF(B$135=0,0,B$135/B$115)</f>
        <v>0.22845767723190286</v>
      </c>
      <c r="C214" s="304">
        <f t="shared" si="51"/>
        <v>0.19718084493335117</v>
      </c>
      <c r="D214" s="304">
        <f t="shared" si="51"/>
        <v>0.170076505258004</v>
      </c>
      <c r="E214" s="304">
        <f t="shared" si="51"/>
        <v>0.16561632784449049</v>
      </c>
      <c r="F214" s="304">
        <f t="shared" si="51"/>
        <v>0.13888213886621747</v>
      </c>
      <c r="G214" s="304">
        <f t="shared" si="51"/>
        <v>0.14286769635311419</v>
      </c>
      <c r="H214" s="304">
        <f t="shared" si="51"/>
        <v>0.16220444745681162</v>
      </c>
      <c r="I214" s="304">
        <f t="shared" si="51"/>
        <v>0.21738907013799585</v>
      </c>
      <c r="J214" s="304">
        <f t="shared" si="51"/>
        <v>0.22206016238760029</v>
      </c>
      <c r="K214" s="304">
        <f t="shared" si="51"/>
        <v>0.22719939978111242</v>
      </c>
      <c r="L214" s="304">
        <f t="shared" si="51"/>
        <v>0.14552191903774789</v>
      </c>
      <c r="M214" s="304">
        <f t="shared" si="51"/>
        <v>0.1642768188948231</v>
      </c>
      <c r="N214" s="304">
        <f t="shared" si="51"/>
        <v>0.16605107052935483</v>
      </c>
      <c r="O214" s="304">
        <f t="shared" si="51"/>
        <v>0.2094802721227941</v>
      </c>
      <c r="P214" s="304">
        <f t="shared" si="51"/>
        <v>0.21778998933390109</v>
      </c>
      <c r="Q214" s="304">
        <f t="shared" si="51"/>
        <v>0.20587472002385926</v>
      </c>
      <c r="R214" s="304">
        <f t="shared" si="51"/>
        <v>0.18940720063283684</v>
      </c>
      <c r="S214" s="304">
        <f t="shared" si="51"/>
        <v>0.13261620351639983</v>
      </c>
      <c r="T214" s="304">
        <f t="shared" si="51"/>
        <v>0.20756191572810681</v>
      </c>
      <c r="U214" s="304">
        <f t="shared" si="51"/>
        <v>0.21524838476515026</v>
      </c>
      <c r="V214" s="304">
        <f t="shared" si="51"/>
        <v>0.21724955233831103</v>
      </c>
      <c r="W214" s="304">
        <f t="shared" si="51"/>
        <v>0.22038521456459462</v>
      </c>
      <c r="DA214" s="72"/>
    </row>
    <row r="215" spans="1:105" ht="12" customHeight="1" x14ac:dyDescent="0.25">
      <c r="A215" s="62" t="s">
        <v>623</v>
      </c>
      <c r="B215" s="304">
        <f t="shared" ref="B215:W215" si="52">IF(B$140=0,0,B$140/B$115)</f>
        <v>6.0580799818643769E-2</v>
      </c>
      <c r="C215" s="304">
        <f t="shared" si="52"/>
        <v>9.1219358425019784E-2</v>
      </c>
      <c r="D215" s="304">
        <f t="shared" si="52"/>
        <v>0.11983127193753534</v>
      </c>
      <c r="E215" s="304">
        <f t="shared" si="52"/>
        <v>0.12414191243012876</v>
      </c>
      <c r="F215" s="304">
        <f t="shared" si="52"/>
        <v>0.1499692443144357</v>
      </c>
      <c r="G215" s="304">
        <f t="shared" si="52"/>
        <v>0.13883816379238909</v>
      </c>
      <c r="H215" s="304">
        <f t="shared" si="52"/>
        <v>0.11546537627518849</v>
      </c>
      <c r="I215" s="304">
        <f t="shared" si="52"/>
        <v>2.7544595419957175E-2</v>
      </c>
      <c r="J215" s="304">
        <f t="shared" si="52"/>
        <v>3.028104789845628E-2</v>
      </c>
      <c r="K215" s="304">
        <f t="shared" si="52"/>
        <v>2.258890139333241E-2</v>
      </c>
      <c r="L215" s="304">
        <f t="shared" si="52"/>
        <v>0.13018808674728488</v>
      </c>
      <c r="M215" s="304">
        <f t="shared" si="52"/>
        <v>0.10265695804367952</v>
      </c>
      <c r="N215" s="304">
        <f t="shared" si="52"/>
        <v>9.8741489644005406E-2</v>
      </c>
      <c r="O215" s="304">
        <f t="shared" si="52"/>
        <v>3.6215849252722102E-2</v>
      </c>
      <c r="P215" s="304">
        <f t="shared" si="52"/>
        <v>2.4583596748845988E-2</v>
      </c>
      <c r="Q215" s="304">
        <f t="shared" si="52"/>
        <v>2.6140470842307952E-2</v>
      </c>
      <c r="R215" s="304">
        <f t="shared" si="52"/>
        <v>4.6001084219012535E-2</v>
      </c>
      <c r="S215" s="304">
        <f t="shared" si="52"/>
        <v>0.13416500652311966</v>
      </c>
      <c r="T215" s="304">
        <f t="shared" si="52"/>
        <v>6.0461741079333935E-2</v>
      </c>
      <c r="U215" s="304">
        <f t="shared" si="52"/>
        <v>4.1743610604073729E-2</v>
      </c>
      <c r="V215" s="304">
        <f t="shared" si="52"/>
        <v>4.0000063142338373E-2</v>
      </c>
      <c r="W215" s="304">
        <f t="shared" si="52"/>
        <v>3.2418960433337557E-2</v>
      </c>
      <c r="DA215" s="72"/>
    </row>
    <row r="216" spans="1:105" ht="12" customHeight="1" x14ac:dyDescent="0.25">
      <c r="A216" s="203" t="s">
        <v>625</v>
      </c>
      <c r="B216" s="303">
        <f t="shared" ref="B216:W216" si="53">IF(B$141=0,0,B$141/B$115)</f>
        <v>0.12078357400164991</v>
      </c>
      <c r="C216" s="303">
        <f t="shared" si="53"/>
        <v>0.12275773472985164</v>
      </c>
      <c r="D216" s="303">
        <f t="shared" si="53"/>
        <v>0.11807840979720823</v>
      </c>
      <c r="E216" s="303">
        <f t="shared" si="53"/>
        <v>0.11871849813324761</v>
      </c>
      <c r="F216" s="303">
        <f t="shared" si="53"/>
        <v>0.1142105710287615</v>
      </c>
      <c r="G216" s="303">
        <f t="shared" si="53"/>
        <v>0.11721731920585775</v>
      </c>
      <c r="H216" s="303">
        <f t="shared" si="53"/>
        <v>0.12156228928084939</v>
      </c>
      <c r="I216" s="303">
        <f t="shared" si="53"/>
        <v>0.14608738876365884</v>
      </c>
      <c r="J216" s="303">
        <f t="shared" si="53"/>
        <v>0.15213476129886516</v>
      </c>
      <c r="K216" s="303">
        <f t="shared" si="53"/>
        <v>0.14785510454532869</v>
      </c>
      <c r="L216" s="303">
        <f t="shared" si="53"/>
        <v>0.12823709226800339</v>
      </c>
      <c r="M216" s="303">
        <f t="shared" si="53"/>
        <v>0.13237656299078679</v>
      </c>
      <c r="N216" s="303">
        <f t="shared" si="53"/>
        <v>0.13493841969024248</v>
      </c>
      <c r="O216" s="303">
        <f t="shared" si="53"/>
        <v>0.13721679974111639</v>
      </c>
      <c r="P216" s="303">
        <f t="shared" si="53"/>
        <v>0.13720849696765744</v>
      </c>
      <c r="Q216" s="303">
        <f t="shared" si="53"/>
        <v>0.13783630240486064</v>
      </c>
      <c r="R216" s="303">
        <f t="shared" si="53"/>
        <v>0.13771391941214053</v>
      </c>
      <c r="S216" s="303">
        <f t="shared" si="53"/>
        <v>0.12952483560670872</v>
      </c>
      <c r="T216" s="303">
        <f t="shared" si="53"/>
        <v>0.12837534923310367</v>
      </c>
      <c r="U216" s="303">
        <f t="shared" si="53"/>
        <v>0.13216116362193844</v>
      </c>
      <c r="V216" s="303">
        <f t="shared" si="53"/>
        <v>0.13219209670279733</v>
      </c>
      <c r="W216" s="303">
        <f t="shared" si="53"/>
        <v>0.13254118461966835</v>
      </c>
      <c r="DA216" s="175"/>
    </row>
    <row r="217" spans="1:105" ht="12" customHeight="1" x14ac:dyDescent="0.25">
      <c r="A217" s="62" t="s">
        <v>626</v>
      </c>
      <c r="B217" s="304">
        <f t="shared" ref="B217:W217" si="54">IF(B$142=0,0,B$142/B$115)</f>
        <v>2.2054440766284652E-2</v>
      </c>
      <c r="C217" s="304">
        <f t="shared" si="54"/>
        <v>1.8960696669268064E-2</v>
      </c>
      <c r="D217" s="304">
        <f t="shared" si="54"/>
        <v>1.6076697701616609E-2</v>
      </c>
      <c r="E217" s="304">
        <f t="shared" si="54"/>
        <v>1.5841036827173315E-2</v>
      </c>
      <c r="F217" s="304">
        <f t="shared" si="54"/>
        <v>1.2972972405589728E-2</v>
      </c>
      <c r="G217" s="304">
        <f t="shared" si="54"/>
        <v>1.2749722150005425E-2</v>
      </c>
      <c r="H217" s="304">
        <f t="shared" si="54"/>
        <v>1.4216872132931591E-2</v>
      </c>
      <c r="I217" s="304">
        <f t="shared" si="54"/>
        <v>2.2343127739872258E-2</v>
      </c>
      <c r="J217" s="304">
        <f t="shared" si="54"/>
        <v>2.2902826457026057E-2</v>
      </c>
      <c r="K217" s="304">
        <f t="shared" si="54"/>
        <v>2.2863839805214507E-2</v>
      </c>
      <c r="L217" s="304">
        <f t="shared" si="54"/>
        <v>1.5111824280525855E-2</v>
      </c>
      <c r="M217" s="304">
        <f t="shared" si="54"/>
        <v>1.7059439821284803E-2</v>
      </c>
      <c r="N217" s="304">
        <f t="shared" si="54"/>
        <v>1.7243688208797636E-2</v>
      </c>
      <c r="O217" s="304">
        <f t="shared" si="54"/>
        <v>2.1723971428657556E-2</v>
      </c>
      <c r="P217" s="304">
        <f t="shared" si="54"/>
        <v>2.2616551998725289E-2</v>
      </c>
      <c r="Q217" s="304">
        <f t="shared" si="54"/>
        <v>2.1379202620300797E-2</v>
      </c>
      <c r="R217" s="304">
        <f t="shared" si="54"/>
        <v>1.9669121685285569E-2</v>
      </c>
      <c r="S217" s="304">
        <f t="shared" si="54"/>
        <v>1.3771621330601348E-2</v>
      </c>
      <c r="T217" s="304">
        <f t="shared" si="54"/>
        <v>2.1554410624552281E-2</v>
      </c>
      <c r="U217" s="304">
        <f t="shared" si="54"/>
        <v>2.2352617315294001E-2</v>
      </c>
      <c r="V217" s="304">
        <f t="shared" si="54"/>
        <v>2.2560429945318799E-2</v>
      </c>
      <c r="W217" s="304">
        <f t="shared" si="54"/>
        <v>2.2886054956863539E-2</v>
      </c>
      <c r="DA217" s="72"/>
    </row>
    <row r="218" spans="1:105" ht="12" customHeight="1" x14ac:dyDescent="0.25">
      <c r="A218" s="62" t="s">
        <v>631</v>
      </c>
      <c r="B218" s="304">
        <f t="shared" ref="B218:W218" si="55">IF(B$146=0,0,B$146/B$115)</f>
        <v>9.1627769543927207E-2</v>
      </c>
      <c r="C218" s="304">
        <f t="shared" si="55"/>
        <v>9.3457291688137129E-2</v>
      </c>
      <c r="D218" s="304">
        <f t="shared" si="55"/>
        <v>8.8478448529652781E-2</v>
      </c>
      <c r="E218" s="304">
        <f t="shared" si="55"/>
        <v>8.9066338421072991E-2</v>
      </c>
      <c r="F218" s="304">
        <f t="shared" si="55"/>
        <v>8.4519909941568633E-2</v>
      </c>
      <c r="G218" s="304">
        <f t="shared" si="55"/>
        <v>8.8505194525774697E-2</v>
      </c>
      <c r="H218" s="304">
        <f t="shared" si="55"/>
        <v>9.3671575609869495E-2</v>
      </c>
      <c r="I218" s="304">
        <f t="shared" si="55"/>
        <v>0.12083895591989757</v>
      </c>
      <c r="J218" s="304">
        <f t="shared" si="55"/>
        <v>0.12605554888679668</v>
      </c>
      <c r="K218" s="304">
        <f t="shared" si="55"/>
        <v>0.12253020337273733</v>
      </c>
      <c r="L218" s="304">
        <f t="shared" si="55"/>
        <v>9.9605796121301188E-2</v>
      </c>
      <c r="M218" s="304">
        <f t="shared" si="55"/>
        <v>0.10465664039558399</v>
      </c>
      <c r="N218" s="304">
        <f t="shared" si="55"/>
        <v>0.10744085323022065</v>
      </c>
      <c r="O218" s="304">
        <f t="shared" si="55"/>
        <v>0.11172419049830701</v>
      </c>
      <c r="P218" s="304">
        <f t="shared" si="55"/>
        <v>0.11203904437011925</v>
      </c>
      <c r="Q218" s="304">
        <f t="shared" si="55"/>
        <v>0.11374252451925772</v>
      </c>
      <c r="R218" s="304">
        <f t="shared" si="55"/>
        <v>0.11326778333597776</v>
      </c>
      <c r="S218" s="304">
        <f t="shared" si="55"/>
        <v>0.10182075642659902</v>
      </c>
      <c r="T218" s="304">
        <f t="shared" si="55"/>
        <v>0.10054224730948642</v>
      </c>
      <c r="U218" s="304">
        <f t="shared" si="55"/>
        <v>0.10547365220646547</v>
      </c>
      <c r="V218" s="304">
        <f t="shared" si="55"/>
        <v>0.10547783254876278</v>
      </c>
      <c r="W218" s="304">
        <f t="shared" si="55"/>
        <v>0.10628856030565638</v>
      </c>
      <c r="DA218" s="72"/>
    </row>
    <row r="219" spans="1:105" ht="12" customHeight="1" x14ac:dyDescent="0.25">
      <c r="A219" s="63" t="s">
        <v>643</v>
      </c>
      <c r="B219" s="305">
        <f t="shared" ref="B219:W219" si="56">IF(B$157=0,0,B$157/B$115)</f>
        <v>7.1013636914380633E-3</v>
      </c>
      <c r="C219" s="305">
        <f t="shared" si="56"/>
        <v>1.0339746372446454E-2</v>
      </c>
      <c r="D219" s="305">
        <f t="shared" si="56"/>
        <v>1.3523263565938842E-2</v>
      </c>
      <c r="E219" s="305">
        <f t="shared" si="56"/>
        <v>1.3811122885001314E-2</v>
      </c>
      <c r="F219" s="305">
        <f t="shared" si="56"/>
        <v>1.6717688681603143E-2</v>
      </c>
      <c r="G219" s="305">
        <f t="shared" si="56"/>
        <v>1.5962402530077632E-2</v>
      </c>
      <c r="H219" s="305">
        <f t="shared" si="56"/>
        <v>1.3673841538048303E-2</v>
      </c>
      <c r="I219" s="305">
        <f t="shared" si="56"/>
        <v>2.9053051038890037E-3</v>
      </c>
      <c r="J219" s="305">
        <f t="shared" si="56"/>
        <v>3.176385955042443E-3</v>
      </c>
      <c r="K219" s="305">
        <f t="shared" si="56"/>
        <v>2.4610613673768473E-3</v>
      </c>
      <c r="L219" s="305">
        <f t="shared" si="56"/>
        <v>1.3519471866176363E-2</v>
      </c>
      <c r="M219" s="305">
        <f t="shared" si="56"/>
        <v>1.0660482773918005E-2</v>
      </c>
      <c r="N219" s="305">
        <f t="shared" si="56"/>
        <v>1.0253878251224214E-2</v>
      </c>
      <c r="O219" s="305">
        <f t="shared" si="56"/>
        <v>3.7686378141518449E-3</v>
      </c>
      <c r="P219" s="305">
        <f t="shared" si="56"/>
        <v>2.5529005988128915E-3</v>
      </c>
      <c r="Q219" s="305">
        <f t="shared" si="56"/>
        <v>2.7145752653021161E-3</v>
      </c>
      <c r="R219" s="305">
        <f t="shared" si="56"/>
        <v>4.7770143908772043E-3</v>
      </c>
      <c r="S219" s="305">
        <f t="shared" si="56"/>
        <v>1.3932457849508362E-2</v>
      </c>
      <c r="T219" s="305">
        <f t="shared" si="56"/>
        <v>6.2786912990649866E-3</v>
      </c>
      <c r="U219" s="305">
        <f t="shared" si="56"/>
        <v>4.334894100178995E-3</v>
      </c>
      <c r="V219" s="305">
        <f t="shared" si="56"/>
        <v>4.153834208715723E-3</v>
      </c>
      <c r="W219" s="305">
        <f t="shared" si="56"/>
        <v>3.3665693571484369E-3</v>
      </c>
      <c r="DA219" s="74"/>
    </row>
    <row r="220" spans="1:105" ht="12" hidden="1" customHeight="1" x14ac:dyDescent="0.25">
      <c r="A220" s="44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DA220" s="94"/>
    </row>
    <row r="221" spans="1:105" ht="12" customHeight="1" x14ac:dyDescent="0.25">
      <c r="A221" s="58"/>
      <c r="B221" s="201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</row>
    <row r="222" spans="1:105" ht="15" customHeight="1" x14ac:dyDescent="0.25">
      <c r="A222" s="32" t="s">
        <v>254</v>
      </c>
      <c r="B222" s="259"/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DA222" s="88"/>
    </row>
    <row r="223" spans="1:105" ht="12" customHeight="1" x14ac:dyDescent="0.25">
      <c r="A223" s="58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</row>
    <row r="224" spans="1:105" ht="12" customHeight="1" x14ac:dyDescent="0.25">
      <c r="A224" s="35" t="s">
        <v>43</v>
      </c>
      <c r="B224" s="274">
        <f t="shared" ref="B224:W224" si="57">SUM(B$225:B$231)</f>
        <v>479.42510031041576</v>
      </c>
      <c r="C224" s="274">
        <f t="shared" si="57"/>
        <v>544.37262291401055</v>
      </c>
      <c r="D224" s="274">
        <f t="shared" si="57"/>
        <v>472.88782516133938</v>
      </c>
      <c r="E224" s="274">
        <f t="shared" si="57"/>
        <v>465.25569931222867</v>
      </c>
      <c r="F224" s="274">
        <f t="shared" si="57"/>
        <v>390.85788150574888</v>
      </c>
      <c r="G224" s="274">
        <f t="shared" si="57"/>
        <v>355.13090061698932</v>
      </c>
      <c r="H224" s="274">
        <f t="shared" si="57"/>
        <v>372.20275767502244</v>
      </c>
      <c r="I224" s="274">
        <f t="shared" si="57"/>
        <v>471.33414812542708</v>
      </c>
      <c r="J224" s="274">
        <f t="shared" si="57"/>
        <v>467.98421624842695</v>
      </c>
      <c r="K224" s="274">
        <f t="shared" si="57"/>
        <v>464.34662139824945</v>
      </c>
      <c r="L224" s="274">
        <f t="shared" si="57"/>
        <v>344.26280146626056</v>
      </c>
      <c r="M224" s="274">
        <f t="shared" si="57"/>
        <v>334.88894145192791</v>
      </c>
      <c r="N224" s="274">
        <f t="shared" si="57"/>
        <v>335.3146879194112</v>
      </c>
      <c r="O224" s="274">
        <f t="shared" si="57"/>
        <v>326.82513784732254</v>
      </c>
      <c r="P224" s="274">
        <f t="shared" si="57"/>
        <v>342.81648739830968</v>
      </c>
      <c r="Q224" s="274">
        <f t="shared" si="57"/>
        <v>347.80993252037689</v>
      </c>
      <c r="R224" s="274">
        <f t="shared" si="57"/>
        <v>313.70227454378329</v>
      </c>
      <c r="S224" s="274">
        <f t="shared" si="57"/>
        <v>356.53212140536129</v>
      </c>
      <c r="T224" s="274">
        <f t="shared" si="57"/>
        <v>396.61816671700296</v>
      </c>
      <c r="U224" s="274">
        <f t="shared" si="57"/>
        <v>386.86874112375551</v>
      </c>
      <c r="V224" s="274">
        <f t="shared" si="57"/>
        <v>388.0118744572855</v>
      </c>
      <c r="W224" s="274">
        <f t="shared" si="57"/>
        <v>399.84919442808024</v>
      </c>
      <c r="DA224" s="111"/>
    </row>
    <row r="225" spans="1:105" ht="12" customHeight="1" x14ac:dyDescent="0.25">
      <c r="A225" s="55" t="s">
        <v>92</v>
      </c>
      <c r="B225" s="275">
        <f>IF(B$6=0,0,B$6/NFM!B$11*1000)</f>
        <v>0.71913765046443168</v>
      </c>
      <c r="C225" s="275">
        <f>IF(C$6=0,0,C$6/NFM!C$11*1000)</f>
        <v>0.81655893436975291</v>
      </c>
      <c r="D225" s="275">
        <f>IF(D$6=0,0,D$6/NFM!D$11*1000)</f>
        <v>0.70933173774033331</v>
      </c>
      <c r="E225" s="275">
        <f>IF(E$6=0,0,E$6/NFM!E$11*1000)</f>
        <v>0.69788354896712346</v>
      </c>
      <c r="F225" s="275">
        <f>IF(F$6=0,0,F$6/NFM!F$11*1000)</f>
        <v>0.58628682225775719</v>
      </c>
      <c r="G225" s="275">
        <f>IF(G$6=0,0,G$6/NFM!G$11*1000)</f>
        <v>0.5326963509248005</v>
      </c>
      <c r="H225" s="275">
        <f>IF(H$6=0,0,H$6/NFM!H$11*1000)</f>
        <v>0.55830413651164568</v>
      </c>
      <c r="I225" s="275">
        <f>IF(I$6=0,0,I$6/NFM!I$11*1000)</f>
        <v>0.70700122218626738</v>
      </c>
      <c r="J225" s="275">
        <f>IF(J$6=0,0,J$6/NFM!J$11*1000)</f>
        <v>0.70197632437087332</v>
      </c>
      <c r="K225" s="275">
        <f>IF(K$6=0,0,K$6/NFM!K$11*1000)</f>
        <v>0.69651993209354612</v>
      </c>
      <c r="L225" s="275">
        <f>IF(L$6=0,0,L$6/NFM!L$11*1000)</f>
        <v>0.51639420219775378</v>
      </c>
      <c r="M225" s="275">
        <f>IF(M$6=0,0,M$6/NFM!M$11*1000)</f>
        <v>0.50233341217674921</v>
      </c>
      <c r="N225" s="275">
        <f>IF(N$6=0,0,N$6/NFM!N$11*1000)</f>
        <v>0.50297203187768968</v>
      </c>
      <c r="O225" s="275">
        <f>IF(O$6=0,0,O$6/NFM!O$11*1000)</f>
        <v>0.49023770676961098</v>
      </c>
      <c r="P225" s="275">
        <f>IF(P$6=0,0,P$6/NFM!P$11*1000)</f>
        <v>0.51422473109573164</v>
      </c>
      <c r="Q225" s="275">
        <f>IF(Q$6=0,0,Q$6/NFM!Q$11*1000)</f>
        <v>0.52171489877925403</v>
      </c>
      <c r="R225" s="275">
        <f>IF(R$6=0,0,R$6/NFM!R$11*1000)</f>
        <v>0.47055341181421656</v>
      </c>
      <c r="S225" s="275">
        <f>IF(S$6=0,0,S$6/NFM!S$11*1000)</f>
        <v>0.53479818210648156</v>
      </c>
      <c r="T225" s="275">
        <f>IF(T$6=0,0,T$6/NFM!T$11*1000)</f>
        <v>0.59492725007467639</v>
      </c>
      <c r="U225" s="275">
        <f>IF(U$6=0,0,U$6/NFM!U$11*1000)</f>
        <v>0.58030311168458593</v>
      </c>
      <c r="V225" s="275">
        <f>IF(V$6=0,0,V$6/NFM!V$11*1000)</f>
        <v>0.58201781168483691</v>
      </c>
      <c r="W225" s="275">
        <f>IF(W$6=0,0,W$6/NFM!W$11*1000)</f>
        <v>0.59977379164097366</v>
      </c>
      <c r="DA225" s="76"/>
    </row>
    <row r="226" spans="1:105" ht="12" customHeight="1" x14ac:dyDescent="0.25">
      <c r="A226" s="202" t="s">
        <v>93</v>
      </c>
      <c r="B226" s="276">
        <f>IF(B$7=0,0,B$7/NFM!B$11*1000)</f>
        <v>0.35956882523221584</v>
      </c>
      <c r="C226" s="276">
        <f>IF(C$7=0,0,C$7/NFM!C$11*1000)</f>
        <v>0.40827946718487645</v>
      </c>
      <c r="D226" s="276">
        <f>IF(D$7=0,0,D$7/NFM!D$11*1000)</f>
        <v>0.35466586887016649</v>
      </c>
      <c r="E226" s="276">
        <f>IF(E$7=0,0,E$7/NFM!E$11*1000)</f>
        <v>0.3489417744835619</v>
      </c>
      <c r="F226" s="276">
        <f>IF(F$7=0,0,F$7/NFM!F$11*1000)</f>
        <v>0.29314341112887859</v>
      </c>
      <c r="G226" s="276">
        <f>IF(G$7=0,0,G$7/NFM!G$11*1000)</f>
        <v>0.26634817546240025</v>
      </c>
      <c r="H226" s="276">
        <f>IF(H$7=0,0,H$7/NFM!H$11*1000)</f>
        <v>0.27915206825582284</v>
      </c>
      <c r="I226" s="276">
        <f>IF(I$7=0,0,I$7/NFM!I$11*1000)</f>
        <v>0.35350061109313385</v>
      </c>
      <c r="J226" s="276">
        <f>IF(J$7=0,0,J$7/NFM!J$11*1000)</f>
        <v>0.35098816218543666</v>
      </c>
      <c r="K226" s="276">
        <f>IF(K$7=0,0,K$7/NFM!K$11*1000)</f>
        <v>0.34825996604677317</v>
      </c>
      <c r="L226" s="276">
        <f>IF(L$7=0,0,L$7/NFM!L$11*1000)</f>
        <v>0.25819710109887689</v>
      </c>
      <c r="M226" s="276">
        <f>IF(M$7=0,0,M$7/NFM!M$11*1000)</f>
        <v>0.2511667060883746</v>
      </c>
      <c r="N226" s="276">
        <f>IF(N$7=0,0,N$7/NFM!N$11*1000)</f>
        <v>0.2514860159388449</v>
      </c>
      <c r="O226" s="276">
        <f>IF(O$7=0,0,O$7/NFM!O$11*1000)</f>
        <v>0.24511885338480555</v>
      </c>
      <c r="P226" s="276">
        <f>IF(P$7=0,0,P$7/NFM!P$11*1000)</f>
        <v>0.25711236554786582</v>
      </c>
      <c r="Q226" s="276">
        <f>IF(Q$7=0,0,Q$7/NFM!Q$11*1000)</f>
        <v>0.26085744938962713</v>
      </c>
      <c r="R226" s="276">
        <f>IF(R$7=0,0,R$7/NFM!R$11*1000)</f>
        <v>0.23527670590710814</v>
      </c>
      <c r="S226" s="276">
        <f>IF(S$7=0,0,S$7/NFM!S$11*1000)</f>
        <v>0.26739909105324078</v>
      </c>
      <c r="T226" s="276">
        <f>IF(T$7=0,0,T$7/NFM!T$11*1000)</f>
        <v>0.29746362503733825</v>
      </c>
      <c r="U226" s="276">
        <f>IF(U$7=0,0,U$7/NFM!U$11*1000)</f>
        <v>0.29015155584229307</v>
      </c>
      <c r="V226" s="276">
        <f>IF(V$7=0,0,V$7/NFM!V$11*1000)</f>
        <v>0.29100890584241851</v>
      </c>
      <c r="W226" s="276">
        <f>IF(W$7=0,0,W$7/NFM!W$11*1000)</f>
        <v>0.29988689582048694</v>
      </c>
      <c r="DA226" s="77"/>
    </row>
    <row r="227" spans="1:105" ht="12" customHeight="1" x14ac:dyDescent="0.25">
      <c r="A227" s="202" t="s">
        <v>94</v>
      </c>
      <c r="B227" s="276">
        <f>IF(B$8=0,0,B$8/NFM!B$11*1000)</f>
        <v>9.109076905882791</v>
      </c>
      <c r="C227" s="276">
        <f>IF(C$8=0,0,C$8/NFM!C$11*1000)</f>
        <v>10.343079835350196</v>
      </c>
      <c r="D227" s="276">
        <f>IF(D$8=0,0,D$8/NFM!D$11*1000)</f>
        <v>8.9848686780442133</v>
      </c>
      <c r="E227" s="276">
        <f>IF(E$8=0,0,E$8/NFM!E$11*1000)</f>
        <v>8.8398582869168916</v>
      </c>
      <c r="F227" s="276">
        <f>IF(F$8=0,0,F$8/NFM!F$11*1000)</f>
        <v>7.4262997485982511</v>
      </c>
      <c r="G227" s="276">
        <f>IF(G$8=0,0,G$8/NFM!G$11*1000)</f>
        <v>6.7474871117141362</v>
      </c>
      <c r="H227" s="276">
        <f>IF(H$8=0,0,H$8/NFM!H$11*1000)</f>
        <v>7.0718523958141741</v>
      </c>
      <c r="I227" s="276">
        <f>IF(I$8=0,0,I$8/NFM!I$11*1000)</f>
        <v>8.9553488143593825</v>
      </c>
      <c r="J227" s="276">
        <f>IF(J$8=0,0,J$8/NFM!J$11*1000)</f>
        <v>8.8917001086977212</v>
      </c>
      <c r="K227" s="276">
        <f>IF(K$8=0,0,K$8/NFM!K$11*1000)</f>
        <v>8.8225858065182461</v>
      </c>
      <c r="L227" s="276">
        <f>IF(L$8=0,0,L$8/NFM!L$11*1000)</f>
        <v>6.5409932278382064</v>
      </c>
      <c r="M227" s="276">
        <f>IF(M$8=0,0,M$8/NFM!M$11*1000)</f>
        <v>6.36288988757215</v>
      </c>
      <c r="N227" s="276">
        <f>IF(N$8=0,0,N$8/NFM!N$11*1000)</f>
        <v>6.3709790704507272</v>
      </c>
      <c r="O227" s="276">
        <f>IF(O$8=0,0,O$8/NFM!O$11*1000)</f>
        <v>6.2096776190817344</v>
      </c>
      <c r="P227" s="276">
        <f>IF(P$8=0,0,P$8/NFM!P$11*1000)</f>
        <v>6.5135132605459276</v>
      </c>
      <c r="Q227" s="276">
        <f>IF(Q$8=0,0,Q$8/NFM!Q$11*1000)</f>
        <v>6.6083887178705467</v>
      </c>
      <c r="R227" s="276">
        <f>IF(R$8=0,0,R$8/NFM!R$11*1000)</f>
        <v>5.9603432163134018</v>
      </c>
      <c r="S227" s="276">
        <f>IF(S$8=0,0,S$8/NFM!S$11*1000)</f>
        <v>6.7741103066820978</v>
      </c>
      <c r="T227" s="276">
        <f>IF(T$8=0,0,T$8/NFM!T$11*1000)</f>
        <v>7.5357451676125615</v>
      </c>
      <c r="U227" s="276">
        <f>IF(U$8=0,0,U$8/NFM!U$11*1000)</f>
        <v>7.3505060813380823</v>
      </c>
      <c r="V227" s="276">
        <f>IF(V$8=0,0,V$8/NFM!V$11*1000)</f>
        <v>7.3722256146745968</v>
      </c>
      <c r="W227" s="276">
        <f>IF(W$8=0,0,W$8/NFM!W$11*1000)</f>
        <v>7.5971346941189903</v>
      </c>
      <c r="DA227" s="77"/>
    </row>
    <row r="228" spans="1:105" ht="12" customHeight="1" x14ac:dyDescent="0.25">
      <c r="A228" s="202" t="s">
        <v>95</v>
      </c>
      <c r="B228" s="276">
        <f>IF(B$9=0,0,B$9/NFM!B$11*1000)</f>
        <v>0.23971255015481133</v>
      </c>
      <c r="C228" s="276">
        <f>IF(C$9=0,0,C$9/NFM!C$11*1000)</f>
        <v>0.27218631145658517</v>
      </c>
      <c r="D228" s="276">
        <f>IF(D$9=0,0,D$9/NFM!D$11*1000)</f>
        <v>0.23644391258011185</v>
      </c>
      <c r="E228" s="276">
        <f>IF(E$9=0,0,E$9/NFM!E$11*1000)</f>
        <v>0.23262784965570868</v>
      </c>
      <c r="F228" s="276">
        <f>IF(F$9=0,0,F$9/NFM!F$11*1000)</f>
        <v>0.19542894075258641</v>
      </c>
      <c r="G228" s="276">
        <f>IF(G$9=0,0,G$9/NFM!G$11*1000)</f>
        <v>0.17756545030826748</v>
      </c>
      <c r="H228" s="276">
        <f>IF(H$9=0,0,H$9/NFM!H$11*1000)</f>
        <v>0.18610137883721575</v>
      </c>
      <c r="I228" s="276">
        <f>IF(I$9=0,0,I$9/NFM!I$11*1000)</f>
        <v>0.23566707406208998</v>
      </c>
      <c r="J228" s="276">
        <f>IF(J$9=0,0,J$9/NFM!J$11*1000)</f>
        <v>0.23399210812362528</v>
      </c>
      <c r="K228" s="276">
        <f>IF(K$9=0,0,K$9/NFM!K$11*1000)</f>
        <v>0.23217331069784952</v>
      </c>
      <c r="L228" s="276">
        <f>IF(L$9=0,0,L$9/NFM!L$11*1000)</f>
        <v>0.17213140073258512</v>
      </c>
      <c r="M228" s="276">
        <f>IF(M$9=0,0,M$9/NFM!M$11*1000)</f>
        <v>0.16744447072558363</v>
      </c>
      <c r="N228" s="276">
        <f>IF(N$9=0,0,N$9/NFM!N$11*1000)</f>
        <v>0.16765734395923046</v>
      </c>
      <c r="O228" s="276">
        <f>IF(O$9=0,0,O$9/NFM!O$11*1000)</f>
        <v>0.16341256892320427</v>
      </c>
      <c r="P228" s="276">
        <f>IF(P$9=0,0,P$9/NFM!P$11*1000)</f>
        <v>0.17140824369857782</v>
      </c>
      <c r="Q228" s="276">
        <f>IF(Q$9=0,0,Q$9/NFM!Q$11*1000)</f>
        <v>0.17390496625975199</v>
      </c>
      <c r="R228" s="276">
        <f>IF(R$9=0,0,R$9/NFM!R$11*1000)</f>
        <v>0.15685113727140604</v>
      </c>
      <c r="S228" s="276">
        <f>IF(S$9=0,0,S$9/NFM!S$11*1000)</f>
        <v>0.17826606070216117</v>
      </c>
      <c r="T228" s="276">
        <f>IF(T$9=0,0,T$9/NFM!T$11*1000)</f>
        <v>0.19830908335822622</v>
      </c>
      <c r="U228" s="276">
        <f>IF(U$9=0,0,U$9/NFM!U$11*1000)</f>
        <v>0.19343437056152929</v>
      </c>
      <c r="V228" s="276">
        <f>IF(V$9=0,0,V$9/NFM!V$11*1000)</f>
        <v>0.19400593722827969</v>
      </c>
      <c r="W228" s="276">
        <f>IF(W$9=0,0,W$9/NFM!W$11*1000)</f>
        <v>0.19992459721365854</v>
      </c>
      <c r="DA228" s="77"/>
    </row>
    <row r="229" spans="1:105" ht="12" customHeight="1" x14ac:dyDescent="0.25">
      <c r="A229" s="56" t="s">
        <v>96</v>
      </c>
      <c r="B229" s="277">
        <f>IF(B$10=0,0,B$10/NFM!B$11*1000)</f>
        <v>1.013026629134165</v>
      </c>
      <c r="C229" s="277">
        <f>IF(C$10=0,0,C$10/NFM!C$11*1000)</f>
        <v>1.1427829937356146</v>
      </c>
      <c r="D229" s="277">
        <f>IF(D$10=0,0,D$10/NFM!D$11*1000)</f>
        <v>1.0352530157953377</v>
      </c>
      <c r="E229" s="277">
        <f>IF(E$10=0,0,E$10/NFM!E$11*1000)</f>
        <v>1.0164194368015402</v>
      </c>
      <c r="F229" s="277">
        <f>IF(F$10=0,0,F$10/NFM!F$11*1000)</f>
        <v>0.88365766511146215</v>
      </c>
      <c r="G229" s="277">
        <f>IF(G$10=0,0,G$10/NFM!G$11*1000)</f>
        <v>0.76240982816934233</v>
      </c>
      <c r="H229" s="277">
        <f>IF(H$10=0,0,H$10/NFM!H$11*1000)</f>
        <v>0.75322763220855338</v>
      </c>
      <c r="I229" s="277">
        <f>IF(I$10=0,0,I$10/NFM!I$11*1000)</f>
        <v>0.75571077594566172</v>
      </c>
      <c r="J229" s="277">
        <f>IF(J$10=0,0,J$10/NFM!J$11*1000)</f>
        <v>0.74650007580360356</v>
      </c>
      <c r="K229" s="277">
        <f>IF(K$10=0,0,K$10/NFM!K$11*1000)</f>
        <v>0.73653224255840921</v>
      </c>
      <c r="L229" s="277">
        <f>IF(L$10=0,0,L$10/NFM!L$11*1000)</f>
        <v>0.68924790431221317</v>
      </c>
      <c r="M229" s="277">
        <f>IF(M$10=0,0,M$10/NFM!M$11*1000)</f>
        <v>0.63530681852721427</v>
      </c>
      <c r="N229" s="277">
        <f>IF(N$10=0,0,N$10/NFM!N$11*1000)</f>
        <v>0.6216246087076398</v>
      </c>
      <c r="O229" s="277">
        <f>IF(O$10=0,0,O$10/NFM!O$11*1000)</f>
        <v>0.55974278807450106</v>
      </c>
      <c r="P229" s="277">
        <f>IF(P$10=0,0,P$10/NFM!P$11*1000)</f>
        <v>0.58089924951156968</v>
      </c>
      <c r="Q229" s="277">
        <f>IF(Q$10=0,0,Q$10/NFM!Q$11*1000)</f>
        <v>0.56529677187471183</v>
      </c>
      <c r="R229" s="277">
        <f>IF(R$10=0,0,R$10/NFM!R$11*1000)</f>
        <v>0.51671012968169827</v>
      </c>
      <c r="S229" s="277">
        <f>IF(S$10=0,0,S$10/NFM!S$11*1000)</f>
        <v>0.68856961574282216</v>
      </c>
      <c r="T229" s="277">
        <f>IF(T$10=0,0,T$10/NFM!T$11*1000)</f>
        <v>0.77476658573495705</v>
      </c>
      <c r="U229" s="277">
        <f>IF(U$10=0,0,U$10/NFM!U$11*1000)</f>
        <v>0.71179021188795377</v>
      </c>
      <c r="V229" s="277">
        <f>IF(V$10=0,0,V$10/NFM!V$11*1000)</f>
        <v>0.71435928347199107</v>
      </c>
      <c r="W229" s="277">
        <f>IF(W$10=0,0,W$10/NFM!W$11*1000)</f>
        <v>0.7230832322458739</v>
      </c>
      <c r="DA229" s="78"/>
    </row>
    <row r="230" spans="1:105" ht="12" customHeight="1" x14ac:dyDescent="0.25">
      <c r="A230" s="203" t="s">
        <v>487</v>
      </c>
      <c r="B230" s="278">
        <f>IF(B$16=0,0,B$16/NFM!B$11*1000)</f>
        <v>290.37980889945106</v>
      </c>
      <c r="C230" s="278">
        <f>IF(C$16=0,0,C$16/NFM!C$11*1000)</f>
        <v>332.4652360771185</v>
      </c>
      <c r="D230" s="278">
        <f>IF(D$16=0,0,D$16/NFM!D$11*1000)</f>
        <v>282.25154484590109</v>
      </c>
      <c r="E230" s="278">
        <f>IF(E$16=0,0,E$16/NFM!E$11*1000)</f>
        <v>278.46697474479009</v>
      </c>
      <c r="F230" s="278">
        <f>IF(F$16=0,0,F$16/NFM!F$11*1000)</f>
        <v>229.43870059764018</v>
      </c>
      <c r="G230" s="278">
        <f>IF(G$16=0,0,G$16/NFM!G$11*1000)</f>
        <v>214.35587117428403</v>
      </c>
      <c r="H230" s="278">
        <f>IF(H$16=0,0,H$16/NFM!H$11*1000)</f>
        <v>230.73735471215596</v>
      </c>
      <c r="I230" s="278">
        <f>IF(I$16=0,0,I$16/NFM!I$11*1000)</f>
        <v>330.45537618463169</v>
      </c>
      <c r="J230" s="278">
        <f>IF(J$16=0,0,J$16/NFM!J$11*1000)</f>
        <v>329.26059518049573</v>
      </c>
      <c r="K230" s="278">
        <f>IF(K$16=0,0,K$16/NFM!K$11*1000)</f>
        <v>325.03537211898595</v>
      </c>
      <c r="L230" s="278">
        <f>IF(L$16=0,0,L$16/NFM!L$11*1000)</f>
        <v>218.70691952571065</v>
      </c>
      <c r="M230" s="278">
        <f>IF(M$16=0,0,M$16/NFM!M$11*1000)</f>
        <v>218.77704896165289</v>
      </c>
      <c r="N230" s="278">
        <f>IF(N$16=0,0,N$16/NFM!N$11*1000)</f>
        <v>221.5372979855656</v>
      </c>
      <c r="O230" s="278">
        <f>IF(O$16=0,0,O$16/NFM!O$11*1000)</f>
        <v>223.75095709534625</v>
      </c>
      <c r="P230" s="278">
        <f>IF(P$16=0,0,P$16/NFM!P$11*1000)</f>
        <v>235.8521873560893</v>
      </c>
      <c r="Q230" s="278">
        <f>IF(Q$16=0,0,Q$16/NFM!Q$11*1000)</f>
        <v>243.40972946593925</v>
      </c>
      <c r="R230" s="278">
        <f>IF(R$16=0,0,R$16/NFM!R$11*1000)</f>
        <v>218.36680485800196</v>
      </c>
      <c r="S230" s="278">
        <f>IF(S$16=0,0,S$16/NFM!S$11*1000)</f>
        <v>230.82557258807145</v>
      </c>
      <c r="T230" s="278">
        <f>IF(T$16=0,0,T$16/NFM!T$11*1000)</f>
        <v>255.27308279035927</v>
      </c>
      <c r="U230" s="278">
        <f>IF(U$16=0,0,U$16/NFM!U$11*1000)</f>
        <v>256.54405849719825</v>
      </c>
      <c r="V230" s="278">
        <f>IF(V$16=0,0,V$16/NFM!V$11*1000)</f>
        <v>257.22233027348705</v>
      </c>
      <c r="W230" s="278">
        <f>IF(W$16=0,0,W$16/NFM!W$11*1000)</f>
        <v>267.20397490066671</v>
      </c>
      <c r="DA230" s="79"/>
    </row>
    <row r="231" spans="1:105" ht="12" customHeight="1" x14ac:dyDescent="0.25">
      <c r="A231" s="41" t="s">
        <v>499</v>
      </c>
      <c r="B231" s="279">
        <f>IF(B$27=0,0,B$27/NFM!B$11*1000)</f>
        <v>177.60476885009626</v>
      </c>
      <c r="C231" s="279">
        <f>IF(C$27=0,0,C$27/NFM!C$11*1000)</f>
        <v>198.92449929479503</v>
      </c>
      <c r="D231" s="279">
        <f>IF(D$27=0,0,D$27/NFM!D$11*1000)</f>
        <v>179.31571710240812</v>
      </c>
      <c r="E231" s="279">
        <f>IF(E$27=0,0,E$27/NFM!E$11*1000)</f>
        <v>175.65299367061371</v>
      </c>
      <c r="F231" s="279">
        <f>IF(F$27=0,0,F$27/NFM!F$11*1000)</f>
        <v>152.03436432025973</v>
      </c>
      <c r="G231" s="279">
        <f>IF(G$27=0,0,G$27/NFM!G$11*1000)</f>
        <v>132.28852252612634</v>
      </c>
      <c r="H231" s="279">
        <f>IF(H$27=0,0,H$27/NFM!H$11*1000)</f>
        <v>132.61676535123902</v>
      </c>
      <c r="I231" s="279">
        <f>IF(I$27=0,0,I$27/NFM!I$11*1000)</f>
        <v>129.87154344314891</v>
      </c>
      <c r="J231" s="279">
        <f>IF(J$27=0,0,J$27/NFM!J$11*1000)</f>
        <v>127.79846428875</v>
      </c>
      <c r="K231" s="279">
        <f>IF(K$27=0,0,K$27/NFM!K$11*1000)</f>
        <v>128.47517802134868</v>
      </c>
      <c r="L231" s="279">
        <f>IF(L$27=0,0,L$27/NFM!L$11*1000)</f>
        <v>117.37891810437029</v>
      </c>
      <c r="M231" s="279">
        <f>IF(M$27=0,0,M$27/NFM!M$11*1000)</f>
        <v>108.19275119518494</v>
      </c>
      <c r="N231" s="279">
        <f>IF(N$27=0,0,N$27/NFM!N$11*1000)</f>
        <v>105.8626708629115</v>
      </c>
      <c r="O231" s="279">
        <f>IF(O$27=0,0,O$27/NFM!O$11*1000)</f>
        <v>95.405991215742432</v>
      </c>
      <c r="P231" s="279">
        <f>IF(P$27=0,0,P$27/NFM!P$11*1000)</f>
        <v>98.927142191820693</v>
      </c>
      <c r="Q231" s="279">
        <f>IF(Q$27=0,0,Q$27/NFM!Q$11*1000)</f>
        <v>96.270040250263747</v>
      </c>
      <c r="R231" s="279">
        <f>IF(R$27=0,0,R$27/NFM!R$11*1000)</f>
        <v>87.995735084793509</v>
      </c>
      <c r="S231" s="279">
        <f>IF(S$27=0,0,S$27/NFM!S$11*1000)</f>
        <v>117.26340556100304</v>
      </c>
      <c r="T231" s="279">
        <f>IF(T$27=0,0,T$27/NFM!T$11*1000)</f>
        <v>131.94387221482597</v>
      </c>
      <c r="U231" s="279">
        <f>IF(U$27=0,0,U$27/NFM!U$11*1000)</f>
        <v>121.19849729524282</v>
      </c>
      <c r="V231" s="279">
        <f>IF(V$27=0,0,V$27/NFM!V$11*1000)</f>
        <v>121.63592663089634</v>
      </c>
      <c r="W231" s="279">
        <f>IF(W$27=0,0,W$27/NFM!W$11*1000)</f>
        <v>123.22541631637351</v>
      </c>
      <c r="DA231" s="82"/>
    </row>
    <row r="232" spans="1:105" ht="12" customHeight="1" x14ac:dyDescent="0.2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DA232" s="124"/>
    </row>
    <row r="233" spans="1:105" ht="12" customHeight="1" x14ac:dyDescent="0.25">
      <c r="A233" s="35" t="s">
        <v>44</v>
      </c>
      <c r="B233" s="274">
        <f t="shared" ref="B233:W233" si="58">SUM(B$234:B$241)</f>
        <v>1563.7248688458058</v>
      </c>
      <c r="C233" s="274">
        <f t="shared" si="58"/>
        <v>1775.5620384045314</v>
      </c>
      <c r="D233" s="274">
        <f t="shared" si="58"/>
        <v>1542.4024564012348</v>
      </c>
      <c r="E233" s="274">
        <f t="shared" si="58"/>
        <v>1517.5090059233858</v>
      </c>
      <c r="F233" s="274">
        <f t="shared" si="58"/>
        <v>1443.24710910311</v>
      </c>
      <c r="G233" s="274">
        <f t="shared" si="58"/>
        <v>1385.4265182861029</v>
      </c>
      <c r="H233" s="274">
        <f t="shared" si="58"/>
        <v>1427.6295617781834</v>
      </c>
      <c r="I233" s="274">
        <f t="shared" si="58"/>
        <v>1774.5156870693572</v>
      </c>
      <c r="J233" s="274">
        <f t="shared" si="58"/>
        <v>1761.9036013760265</v>
      </c>
      <c r="K233" s="274">
        <f t="shared" si="58"/>
        <v>1748.2084996090211</v>
      </c>
      <c r="L233" s="274">
        <f t="shared" si="58"/>
        <v>1296.1075366721691</v>
      </c>
      <c r="M233" s="274">
        <f t="shared" si="58"/>
        <v>1260.8160948999532</v>
      </c>
      <c r="N233" s="274">
        <f t="shared" si="58"/>
        <v>1262.4189785192887</v>
      </c>
      <c r="O233" s="274">
        <f t="shared" si="58"/>
        <v>1204.9657663558314</v>
      </c>
      <c r="P233" s="274">
        <f t="shared" si="58"/>
        <v>1241.3142698053598</v>
      </c>
      <c r="Q233" s="274">
        <f t="shared" si="58"/>
        <v>1259.395181644089</v>
      </c>
      <c r="R233" s="274">
        <f t="shared" si="58"/>
        <v>1135.8937629191651</v>
      </c>
      <c r="S233" s="274">
        <f t="shared" si="58"/>
        <v>1269.3084232544907</v>
      </c>
      <c r="T233" s="274">
        <f t="shared" si="58"/>
        <v>1454.5841016281961</v>
      </c>
      <c r="U233" s="274">
        <f t="shared" si="58"/>
        <v>1418.8284034327992</v>
      </c>
      <c r="V233" s="274">
        <f t="shared" si="58"/>
        <v>1374.6085797167348</v>
      </c>
      <c r="W233" s="274">
        <f t="shared" si="58"/>
        <v>1372.7353858832284</v>
      </c>
      <c r="DA233" s="111"/>
    </row>
    <row r="234" spans="1:105" ht="12" customHeight="1" x14ac:dyDescent="0.25">
      <c r="A234" s="55" t="s">
        <v>92</v>
      </c>
      <c r="B234" s="275">
        <f>IF(B$35=0,0,B$35/NFM!B$13*1000)</f>
        <v>1.8330509896961238</v>
      </c>
      <c r="C234" s="275">
        <f>IF(C$35=0,0,C$35/NFM!C$13*1000)</f>
        <v>2.081373658887542</v>
      </c>
      <c r="D234" s="275">
        <f>IF(D$35=0,0,D$35/NFM!D$13*1000)</f>
        <v>1.8080561392513084</v>
      </c>
      <c r="E234" s="275">
        <f>IF(E$35=0,0,E$35/NFM!E$13*1000)</f>
        <v>1.7788751976764652</v>
      </c>
      <c r="F234" s="275">
        <f>IF(F$35=0,0,F$35/NFM!F$13*1000)</f>
        <v>1.6918228995547817</v>
      </c>
      <c r="G234" s="275">
        <f>IF(G$35=0,0,G$35/NFM!G$13*1000)</f>
        <v>1.6240436544115382</v>
      </c>
      <c r="H234" s="275">
        <f>IF(H$35=0,0,H$35/NFM!H$13*1000)</f>
        <v>1.6735154842601441</v>
      </c>
      <c r="I234" s="275">
        <f>IF(I$35=0,0,I$35/NFM!I$13*1000)</f>
        <v>2.0801470905888211</v>
      </c>
      <c r="J234" s="275">
        <f>IF(J$35=0,0,J$35/NFM!J$13*1000)</f>
        <v>2.065362778704336</v>
      </c>
      <c r="K234" s="275">
        <f>IF(K$35=0,0,K$35/NFM!K$13*1000)</f>
        <v>2.0493089188806115</v>
      </c>
      <c r="L234" s="275">
        <f>IF(L$35=0,0,L$35/NFM!L$13*1000)</f>
        <v>1.5193409340629891</v>
      </c>
      <c r="M234" s="275">
        <f>IF(M$35=0,0,M$35/NFM!M$13*1000)</f>
        <v>1.4779711166748966</v>
      </c>
      <c r="N234" s="275">
        <f>IF(N$35=0,0,N$35/NFM!N$13*1000)</f>
        <v>1.479850070871763</v>
      </c>
      <c r="O234" s="275">
        <f>IF(O$35=0,0,O$35/NFM!O$13*1000)</f>
        <v>1.4125014793671156</v>
      </c>
      <c r="P234" s="275">
        <f>IF(P$35=0,0,P$35/NFM!P$13*1000)</f>
        <v>1.4551104200764176</v>
      </c>
      <c r="Q234" s="275">
        <f>IF(Q$35=0,0,Q$35/NFM!Q$13*1000)</f>
        <v>1.4763054742706172</v>
      </c>
      <c r="R234" s="275">
        <f>IF(R$35=0,0,R$35/NFM!R$13*1000)</f>
        <v>1.3315329491724439</v>
      </c>
      <c r="S234" s="275">
        <f>IF(S$35=0,0,S$35/NFM!S$13*1000)</f>
        <v>1.4879261101690444</v>
      </c>
      <c r="T234" s="275">
        <f>IF(T$35=0,0,T$35/NFM!T$13*1000)</f>
        <v>1.7051125042554598</v>
      </c>
      <c r="U234" s="275">
        <f>IF(U$35=0,0,U$35/NFM!U$13*1000)</f>
        <v>1.6631984698432016</v>
      </c>
      <c r="V234" s="275">
        <f>IF(V$35=0,0,V$35/NFM!V$13*1000)</f>
        <v>1.6113625022496019</v>
      </c>
      <c r="W234" s="275">
        <f>IF(W$35=0,0,W$35/NFM!W$13*1000)</f>
        <v>1.6091666813102317</v>
      </c>
      <c r="DA234" s="76"/>
    </row>
    <row r="235" spans="1:105" ht="12" customHeight="1" x14ac:dyDescent="0.25">
      <c r="A235" s="202" t="s">
        <v>93</v>
      </c>
      <c r="B235" s="276">
        <f>IF(B$36=0,0,B$36/NFM!B$13*1000)</f>
        <v>0.85186684748165487</v>
      </c>
      <c r="C235" s="276">
        <f>IF(C$36=0,0,C$36/NFM!C$13*1000)</f>
        <v>0.96726890151692846</v>
      </c>
      <c r="D235" s="276">
        <f>IF(D$36=0,0,D$36/NFM!D$13*1000)</f>
        <v>0.84025108525169645</v>
      </c>
      <c r="E235" s="276">
        <f>IF(E$36=0,0,E$36/NFM!E$13*1000)</f>
        <v>0.82668993673720303</v>
      </c>
      <c r="F235" s="276">
        <f>IF(F$36=0,0,F$36/NFM!F$13*1000)</f>
        <v>0.78623445176499018</v>
      </c>
      <c r="G235" s="276">
        <f>IF(G$36=0,0,G$36/NFM!G$13*1000)</f>
        <v>0.75473565974588031</v>
      </c>
      <c r="H235" s="276">
        <f>IF(H$36=0,0,H$36/NFM!H$13*1000)</f>
        <v>0.77772651595728726</v>
      </c>
      <c r="I235" s="276">
        <f>IF(I$36=0,0,I$36/NFM!I$13*1000)</f>
        <v>0.96669888307460139</v>
      </c>
      <c r="J235" s="276">
        <f>IF(J$36=0,0,J$36/NFM!J$13*1000)</f>
        <v>0.95982822577809657</v>
      </c>
      <c r="K235" s="276">
        <f>IF(K$36=0,0,K$36/NFM!K$13*1000)</f>
        <v>0.95236757627362389</v>
      </c>
      <c r="L235" s="276">
        <f>IF(L$36=0,0,L$36/NFM!L$13*1000)</f>
        <v>0.70607756086732276</v>
      </c>
      <c r="M235" s="276">
        <f>IF(M$36=0,0,M$36/NFM!M$13*1000)</f>
        <v>0.68685192223676383</v>
      </c>
      <c r="N235" s="276">
        <f>IF(N$36=0,0,N$36/NFM!N$13*1000)</f>
        <v>0.68772512150794862</v>
      </c>
      <c r="O235" s="276">
        <f>IF(O$36=0,0,O$36/NFM!O$13*1000)</f>
        <v>0.65642646552407757</v>
      </c>
      <c r="P235" s="276">
        <f>IF(P$36=0,0,P$36/NFM!P$13*1000)</f>
        <v>0.67622795724503759</v>
      </c>
      <c r="Q235" s="276">
        <f>IF(Q$36=0,0,Q$36/NFM!Q$13*1000)</f>
        <v>0.68607785454746273</v>
      </c>
      <c r="R235" s="276">
        <f>IF(R$36=0,0,R$36/NFM!R$13*1000)</f>
        <v>0.61879826699066265</v>
      </c>
      <c r="S235" s="276">
        <f>IF(S$36=0,0,S$36/NFM!S$13*1000)</f>
        <v>0.69147826867896844</v>
      </c>
      <c r="T235" s="276">
        <f>IF(T$36=0,0,T$36/NFM!T$13*1000)</f>
        <v>0.79241047945013421</v>
      </c>
      <c r="U235" s="276">
        <f>IF(U$36=0,0,U$36/NFM!U$13*1000)</f>
        <v>0.77293192890205209</v>
      </c>
      <c r="V235" s="276">
        <f>IF(V$36=0,0,V$36/NFM!V$13*1000)</f>
        <v>0.74884239590578705</v>
      </c>
      <c r="W235" s="276">
        <f>IF(W$36=0,0,W$36/NFM!W$13*1000)</f>
        <v>0.74782194035284844</v>
      </c>
      <c r="DA235" s="77"/>
    </row>
    <row r="236" spans="1:105" ht="12" customHeight="1" x14ac:dyDescent="0.25">
      <c r="A236" s="202" t="s">
        <v>94</v>
      </c>
      <c r="B236" s="276">
        <f>IF(B$37=0,0,B$37/NFM!B$13*1000)</f>
        <v>24.980994339833444</v>
      </c>
      <c r="C236" s="276">
        <f>IF(C$37=0,0,C$37/NFM!C$13*1000)</f>
        <v>28.365159444019401</v>
      </c>
      <c r="D236" s="276">
        <f>IF(D$37=0,0,D$37/NFM!D$13*1000)</f>
        <v>24.640362125565126</v>
      </c>
      <c r="E236" s="276">
        <f>IF(E$37=0,0,E$37/NFM!E$13*1000)</f>
        <v>24.242681460701014</v>
      </c>
      <c r="F236" s="276">
        <f>IF(F$37=0,0,F$37/NFM!F$13*1000)</f>
        <v>23.056324409603526</v>
      </c>
      <c r="G236" s="276">
        <f>IF(G$37=0,0,G$37/NFM!G$13*1000)</f>
        <v>22.13262236923515</v>
      </c>
      <c r="H236" s="276">
        <f>IF(H$37=0,0,H$37/NFM!H$13*1000)</f>
        <v>22.806829201656161</v>
      </c>
      <c r="I236" s="276">
        <f>IF(I$37=0,0,I$37/NFM!I$13*1000)</f>
        <v>28.348443653842267</v>
      </c>
      <c r="J236" s="276">
        <f>IF(J$37=0,0,J$37/NFM!J$13*1000)</f>
        <v>28.146961636385754</v>
      </c>
      <c r="K236" s="276">
        <f>IF(K$37=0,0,K$37/NFM!K$13*1000)</f>
        <v>27.928178098097241</v>
      </c>
      <c r="L236" s="276">
        <f>IF(L$37=0,0,L$37/NFM!L$13*1000)</f>
        <v>20.705723674602616</v>
      </c>
      <c r="M236" s="276">
        <f>IF(M$37=0,0,M$37/NFM!M$13*1000)</f>
        <v>20.141931843485466</v>
      </c>
      <c r="N236" s="276">
        <f>IF(N$37=0,0,N$37/NFM!N$13*1000)</f>
        <v>20.167538411126287</v>
      </c>
      <c r="O236" s="276">
        <f>IF(O$37=0,0,O$37/NFM!O$13*1000)</f>
        <v>19.249705359765155</v>
      </c>
      <c r="P236" s="276">
        <f>IF(P$37=0,0,P$37/NFM!P$13*1000)</f>
        <v>19.830384082107631</v>
      </c>
      <c r="Q236" s="276">
        <f>IF(Q$37=0,0,Q$37/NFM!Q$13*1000)</f>
        <v>20.119232309371373</v>
      </c>
      <c r="R236" s="276">
        <f>IF(R$37=0,0,R$37/NFM!R$13*1000)</f>
        <v>18.146258480290701</v>
      </c>
      <c r="S236" s="276">
        <f>IF(S$37=0,0,S$37/NFM!S$13*1000)</f>
        <v>20.277599447675581</v>
      </c>
      <c r="T236" s="276">
        <f>IF(T$37=0,0,T$37/NFM!T$13*1000)</f>
        <v>23.237436414491761</v>
      </c>
      <c r="U236" s="276">
        <f>IF(U$37=0,0,U$37/NFM!U$13*1000)</f>
        <v>22.666227941679026</v>
      </c>
      <c r="V236" s="276">
        <f>IF(V$37=0,0,V$37/NFM!V$13*1000)</f>
        <v>21.9598024137835</v>
      </c>
      <c r="W236" s="276">
        <f>IF(W$37=0,0,W$37/NFM!W$13*1000)</f>
        <v>21.929877555846627</v>
      </c>
      <c r="DA236" s="77"/>
    </row>
    <row r="237" spans="1:105" ht="12" customHeight="1" x14ac:dyDescent="0.25">
      <c r="A237" s="202" t="s">
        <v>95</v>
      </c>
      <c r="B237" s="276">
        <f>IF(B$38=0,0,B$38/NFM!B$13*1000)</f>
        <v>0.61101699656537412</v>
      </c>
      <c r="C237" s="276">
        <f>IF(C$38=0,0,C$38/NFM!C$13*1000)</f>
        <v>0.69379121962918044</v>
      </c>
      <c r="D237" s="276">
        <f>IF(D$38=0,0,D$38/NFM!D$13*1000)</f>
        <v>0.60268537975043579</v>
      </c>
      <c r="E237" s="276">
        <f>IF(E$38=0,0,E$38/NFM!E$13*1000)</f>
        <v>0.59295839922548821</v>
      </c>
      <c r="F237" s="276">
        <f>IF(F$38=0,0,F$38/NFM!F$13*1000)</f>
        <v>0.56394096651826053</v>
      </c>
      <c r="G237" s="276">
        <f>IF(G$38=0,0,G$38/NFM!G$13*1000)</f>
        <v>0.54134788480384588</v>
      </c>
      <c r="H237" s="276">
        <f>IF(H$38=0,0,H$38/NFM!H$13*1000)</f>
        <v>0.55783849475338121</v>
      </c>
      <c r="I237" s="276">
        <f>IF(I$38=0,0,I$38/NFM!I$13*1000)</f>
        <v>0.69338236352960703</v>
      </c>
      <c r="J237" s="276">
        <f>IF(J$38=0,0,J$38/NFM!J$13*1000)</f>
        <v>0.68845425956811201</v>
      </c>
      <c r="K237" s="276">
        <f>IF(K$38=0,0,K$38/NFM!K$13*1000)</f>
        <v>0.6831029729602035</v>
      </c>
      <c r="L237" s="276">
        <f>IF(L$38=0,0,L$38/NFM!L$13*1000)</f>
        <v>0.50644697802099581</v>
      </c>
      <c r="M237" s="276">
        <f>IF(M$38=0,0,M$38/NFM!M$13*1000)</f>
        <v>0.49265703889163187</v>
      </c>
      <c r="N237" s="276">
        <f>IF(N$38=0,0,N$38/NFM!N$13*1000)</f>
        <v>0.49328335695725417</v>
      </c>
      <c r="O237" s="276">
        <f>IF(O$38=0,0,O$38/NFM!O$13*1000)</f>
        <v>0.47083382645570521</v>
      </c>
      <c r="P237" s="276">
        <f>IF(P$38=0,0,P$38/NFM!P$13*1000)</f>
        <v>0.48503680669213883</v>
      </c>
      <c r="Q237" s="276">
        <f>IF(Q$38=0,0,Q$38/NFM!Q$13*1000)</f>
        <v>0.49210182475687198</v>
      </c>
      <c r="R237" s="276">
        <f>IF(R$38=0,0,R$38/NFM!R$13*1000)</f>
        <v>0.44384431639081429</v>
      </c>
      <c r="S237" s="276">
        <f>IF(S$38=0,0,S$38/NFM!S$13*1000)</f>
        <v>0.49597537005634795</v>
      </c>
      <c r="T237" s="276">
        <f>IF(T$38=0,0,T$38/NFM!T$13*1000)</f>
        <v>0.56837083475181971</v>
      </c>
      <c r="U237" s="276">
        <f>IF(U$38=0,0,U$38/NFM!U$13*1000)</f>
        <v>0.55439948994773403</v>
      </c>
      <c r="V237" s="276">
        <f>IF(V$38=0,0,V$38/NFM!V$13*1000)</f>
        <v>0.53712083408320033</v>
      </c>
      <c r="W237" s="276">
        <f>IF(W$38=0,0,W$38/NFM!W$13*1000)</f>
        <v>0.53638889377007726</v>
      </c>
      <c r="DA237" s="77"/>
    </row>
    <row r="238" spans="1:105" ht="12" customHeight="1" x14ac:dyDescent="0.25">
      <c r="A238" s="56" t="s">
        <v>96</v>
      </c>
      <c r="B238" s="277">
        <f>IF(B$39=0,0,B$39/NFM!B$13*1000)</f>
        <v>4.2627194267922839</v>
      </c>
      <c r="C238" s="277">
        <f>IF(C$39=0,0,C$39/NFM!C$13*1000)</f>
        <v>4.3706815332189386</v>
      </c>
      <c r="D238" s="277">
        <f>IF(D$39=0,0,D$39/NFM!D$13*1000)</f>
        <v>3.4736283746430932</v>
      </c>
      <c r="E238" s="277">
        <f>IF(E$39=0,0,E$39/NFM!E$13*1000)</f>
        <v>3.4159346071739267</v>
      </c>
      <c r="F238" s="277">
        <f>IF(F$39=0,0,F$39/NFM!F$13*1000)</f>
        <v>3.0357286695509229</v>
      </c>
      <c r="G238" s="277">
        <f>IF(G$39=0,0,G$39/NFM!G$13*1000)</f>
        <v>2.9668022543312387</v>
      </c>
      <c r="H238" s="277">
        <f>IF(H$39=0,0,H$39/NFM!H$13*1000)</f>
        <v>3.2291284086342404</v>
      </c>
      <c r="I238" s="277">
        <f>IF(I$39=0,0,I$39/NFM!I$13*1000)</f>
        <v>6.9930028899382384</v>
      </c>
      <c r="J238" s="277">
        <f>IF(J$39=0,0,J$39/NFM!J$13*1000)</f>
        <v>6.822767832916087</v>
      </c>
      <c r="K238" s="277">
        <f>IF(K$39=0,0,K$39/NFM!K$13*1000)</f>
        <v>7.3900503299544731</v>
      </c>
      <c r="L238" s="277">
        <f>IF(L$39=0,0,L$39/NFM!L$13*1000)</f>
        <v>3.0102841664453845</v>
      </c>
      <c r="M238" s="277">
        <f>IF(M$39=0,0,M$39/NFM!M$13*1000)</f>
        <v>3.1602999005095729</v>
      </c>
      <c r="N238" s="277">
        <f>IF(N$39=0,0,N$39/NFM!N$13*1000)</f>
        <v>3.2277814474037707</v>
      </c>
      <c r="O238" s="277">
        <f>IF(O$39=0,0,O$39/NFM!O$13*1000)</f>
        <v>4.2698329859441602</v>
      </c>
      <c r="P238" s="277">
        <f>IF(P$39=0,0,P$39/NFM!P$13*1000)</f>
        <v>5.0073461044410417</v>
      </c>
      <c r="Q238" s="277">
        <f>IF(Q$39=0,0,Q$39/NFM!Q$13*1000)</f>
        <v>4.9140063981135125</v>
      </c>
      <c r="R238" s="277">
        <f>IF(R$39=0,0,R$39/NFM!R$13*1000)</f>
        <v>3.6687806780771357</v>
      </c>
      <c r="S238" s="277">
        <f>IF(S$39=0,0,S$39/NFM!S$13*1000)</f>
        <v>2.9089748491761132</v>
      </c>
      <c r="T238" s="277">
        <f>IF(T$39=0,0,T$39/NFM!T$13*1000)</f>
        <v>4.2631414576859337</v>
      </c>
      <c r="U238" s="277">
        <f>IF(U$39=0,0,U$39/NFM!U$13*1000)</f>
        <v>4.7617772482692189</v>
      </c>
      <c r="V238" s="277">
        <f>IF(V$39=0,0,V$39/NFM!V$13*1000)</f>
        <v>4.6822239752219996</v>
      </c>
      <c r="W238" s="277">
        <f>IF(W$39=0,0,W$39/NFM!W$13*1000)</f>
        <v>5.0053844491345636</v>
      </c>
      <c r="DA238" s="78"/>
    </row>
    <row r="239" spans="1:105" ht="12" customHeight="1" x14ac:dyDescent="0.25">
      <c r="A239" s="203" t="s">
        <v>517</v>
      </c>
      <c r="B239" s="278">
        <f>IF(B$45=0,0,B$45/NFM!B$13*1000)</f>
        <v>1257.0252166597631</v>
      </c>
      <c r="C239" s="278">
        <f>IF(C$45=0,0,C$45/NFM!C$13*1000)</f>
        <v>1458.1575529216243</v>
      </c>
      <c r="D239" s="278">
        <f>IF(D$45=0,0,D$45/NFM!D$13*1000)</f>
        <v>1289.3782642003844</v>
      </c>
      <c r="E239" s="278">
        <f>IF(E$45=0,0,E$45/NFM!E$13*1000)</f>
        <v>1268.985704213781</v>
      </c>
      <c r="F239" s="278">
        <f>IF(F$45=0,0,F$45/NFM!F$13*1000)</f>
        <v>1221.8306563394451</v>
      </c>
      <c r="G239" s="278">
        <f>IF(G$45=0,0,G$45/NFM!G$13*1000)</f>
        <v>1166.7719250048301</v>
      </c>
      <c r="H239" s="278">
        <f>IF(H$45=0,0,H$45/NFM!H$13*1000)</f>
        <v>1187.0862131553499</v>
      </c>
      <c r="I239" s="278">
        <f>IF(I$45=0,0,I$45/NFM!I$13*1000)</f>
        <v>1273.3816629512951</v>
      </c>
      <c r="J239" s="278">
        <f>IF(J$45=0,0,J$45/NFM!J$13*1000)</f>
        <v>1273.016895251387</v>
      </c>
      <c r="K239" s="278">
        <f>IF(K$45=0,0,K$45/NFM!K$13*1000)</f>
        <v>1215.0259141200745</v>
      </c>
      <c r="L239" s="278">
        <f>IF(L$45=0,0,L$45/NFM!L$13*1000)</f>
        <v>1077.3948932097242</v>
      </c>
      <c r="M239" s="278">
        <f>IF(M$45=0,0,M$45/NFM!M$13*1000)</f>
        <v>1031.6211082563461</v>
      </c>
      <c r="N239" s="278">
        <f>IF(N$45=0,0,N$45/NFM!N$13*1000)</f>
        <v>1028.0297328417901</v>
      </c>
      <c r="O239" s="278">
        <f>IF(O$45=0,0,O$45/NFM!O$13*1000)</f>
        <v>901.69917406528998</v>
      </c>
      <c r="P239" s="278">
        <f>IF(P$45=0,0,P$45/NFM!P$13*1000)</f>
        <v>889.35405406152813</v>
      </c>
      <c r="Q239" s="278">
        <f>IF(Q$45=0,0,Q$45/NFM!Q$13*1000)</f>
        <v>910.12430741891137</v>
      </c>
      <c r="R239" s="278">
        <f>IF(R$45=0,0,R$45/NFM!R$13*1000)</f>
        <v>871.03661663007176</v>
      </c>
      <c r="S239" s="278">
        <f>IF(S$45=0,0,S$45/NFM!S$13*1000)</f>
        <v>1056.3096116765635</v>
      </c>
      <c r="T239" s="278">
        <f>IF(T$45=0,0,T$45/NFM!T$13*1000)</f>
        <v>1152.9336051520643</v>
      </c>
      <c r="U239" s="278">
        <f>IF(U$45=0,0,U$45/NFM!U$13*1000)</f>
        <v>1083.4836508030498</v>
      </c>
      <c r="V239" s="278">
        <f>IF(V$45=0,0,V$45/NFM!V$13*1000)</f>
        <v>1045.4067827658141</v>
      </c>
      <c r="W239" s="278">
        <f>IF(W$45=0,0,W$45/NFM!W$13*1000)</f>
        <v>1021.8304404347554</v>
      </c>
      <c r="DA239" s="79"/>
    </row>
    <row r="240" spans="1:105" ht="12" customHeight="1" x14ac:dyDescent="0.25">
      <c r="A240" s="203" t="s">
        <v>519</v>
      </c>
      <c r="B240" s="278">
        <f>IF(B$46=0,0,B$46/NFM!B$13*1000)</f>
        <v>235.21076027511464</v>
      </c>
      <c r="C240" s="278">
        <f>IF(C$46=0,0,C$46/NFM!C$13*1000)</f>
        <v>239.44752046213165</v>
      </c>
      <c r="D240" s="278">
        <f>IF(D$46=0,0,D$46/NFM!D$13*1000)</f>
        <v>189.36158630051631</v>
      </c>
      <c r="E240" s="278">
        <f>IF(E$46=0,0,E$46/NFM!E$13*1000)</f>
        <v>185.79277400280395</v>
      </c>
      <c r="F240" s="278">
        <f>IF(F$46=0,0,F$46/NFM!F$13*1000)</f>
        <v>164.38316654321002</v>
      </c>
      <c r="G240" s="278">
        <f>IF(G$46=0,0,G$46/NFM!G$13*1000)</f>
        <v>162.01639204132502</v>
      </c>
      <c r="H240" s="278">
        <f>IF(H$46=0,0,H$46/NFM!H$13*1000)</f>
        <v>178.93453903892194</v>
      </c>
      <c r="I240" s="278">
        <f>IF(I$46=0,0,I$46/NFM!I$13*1000)</f>
        <v>378.23243698045525</v>
      </c>
      <c r="J240" s="278">
        <f>IF(J$46=0,0,J$46/NFM!J$13*1000)</f>
        <v>367.61485158968821</v>
      </c>
      <c r="K240" s="278">
        <f>IF(K$46=0,0,K$46/NFM!K$13*1000)</f>
        <v>405.70609973666114</v>
      </c>
      <c r="L240" s="278">
        <f>IF(L$46=0,0,L$46/NFM!L$13*1000)</f>
        <v>161.34622867440106</v>
      </c>
      <c r="M240" s="278">
        <f>IF(M$46=0,0,M$46/NFM!M$13*1000)</f>
        <v>169.38682271627849</v>
      </c>
      <c r="N240" s="278">
        <f>IF(N$46=0,0,N$46/NFM!N$13*1000)</f>
        <v>173.00372148545691</v>
      </c>
      <c r="O240" s="278">
        <f>IF(O$46=0,0,O$46/NFM!O$13*1000)</f>
        <v>229.05232561768699</v>
      </c>
      <c r="P240" s="278">
        <f>IF(P$46=0,0,P$46/NFM!P$13*1000)</f>
        <v>268.38542972938762</v>
      </c>
      <c r="Q240" s="278">
        <f>IF(Q$46=0,0,Q$46/NFM!Q$13*1000)</f>
        <v>263.38257658701934</v>
      </c>
      <c r="R240" s="278">
        <f>IF(R$46=0,0,R$46/NFM!R$13*1000)</f>
        <v>196.64054737405047</v>
      </c>
      <c r="S240" s="278">
        <f>IF(S$46=0,0,S$46/NFM!S$13*1000)</f>
        <v>155.91621762987012</v>
      </c>
      <c r="T240" s="278">
        <f>IF(T$46=0,0,T$46/NFM!T$13*1000)</f>
        <v>228.49924164132892</v>
      </c>
      <c r="U240" s="278">
        <f>IF(U$46=0,0,U$46/NFM!U$13*1000)</f>
        <v>255.18255155478025</v>
      </c>
      <c r="V240" s="278">
        <f>IF(V$46=0,0,V$46/NFM!V$13*1000)</f>
        <v>250.91928178194456</v>
      </c>
      <c r="W240" s="278">
        <f>IF(W$46=0,0,W$46/NFM!W$13*1000)</f>
        <v>268.46403897467945</v>
      </c>
      <c r="DA240" s="79"/>
    </row>
    <row r="241" spans="1:105" ht="12" customHeight="1" x14ac:dyDescent="0.25">
      <c r="A241" s="41" t="s">
        <v>529</v>
      </c>
      <c r="B241" s="279">
        <f>IF(B$53=0,0,B$53/NFM!B$13*1000)</f>
        <v>38.949243310559034</v>
      </c>
      <c r="C241" s="279">
        <f>IF(C$53=0,0,C$53/NFM!C$13*1000)</f>
        <v>41.478690263503601</v>
      </c>
      <c r="D241" s="279">
        <f>IF(D$53=0,0,D$53/NFM!D$13*1000)</f>
        <v>32.297622795872286</v>
      </c>
      <c r="E241" s="279">
        <f>IF(E$53=0,0,E$53/NFM!E$13*1000)</f>
        <v>31.873388105286679</v>
      </c>
      <c r="F241" s="279">
        <f>IF(F$53=0,0,F$53/NFM!F$13*1000)</f>
        <v>27.899234823462404</v>
      </c>
      <c r="G241" s="279">
        <f>IF(G$53=0,0,G$53/NFM!G$13*1000)</f>
        <v>28.618649417420308</v>
      </c>
      <c r="H241" s="279">
        <f>IF(H$53=0,0,H$53/NFM!H$13*1000)</f>
        <v>32.563771478650366</v>
      </c>
      <c r="I241" s="279">
        <f>IF(I$53=0,0,I$53/NFM!I$13*1000)</f>
        <v>83.819912256633074</v>
      </c>
      <c r="J241" s="279">
        <f>IF(J$53=0,0,J$53/NFM!J$13*1000)</f>
        <v>82.588479801598965</v>
      </c>
      <c r="K241" s="279">
        <f>IF(K$53=0,0,K$53/NFM!K$13*1000)</f>
        <v>88.473477856119345</v>
      </c>
      <c r="L241" s="279">
        <f>IF(L$53=0,0,L$53/NFM!L$13*1000)</f>
        <v>30.918541474044481</v>
      </c>
      <c r="M241" s="279">
        <f>IF(M$53=0,0,M$53/NFM!M$13*1000)</f>
        <v>33.848452105530342</v>
      </c>
      <c r="N241" s="279">
        <f>IF(N$53=0,0,N$53/NFM!N$13*1000)</f>
        <v>35.329345784174677</v>
      </c>
      <c r="O241" s="279">
        <f>IF(O$53=0,0,O$53/NFM!O$13*1000)</f>
        <v>48.154966555798175</v>
      </c>
      <c r="P241" s="279">
        <f>IF(P$53=0,0,P$53/NFM!P$13*1000)</f>
        <v>56.120680643881684</v>
      </c>
      <c r="Q241" s="279">
        <f>IF(Q$53=0,0,Q$53/NFM!Q$13*1000)</f>
        <v>58.200573777098548</v>
      </c>
      <c r="R241" s="279">
        <f>IF(R$53=0,0,R$53/NFM!R$13*1000)</f>
        <v>44.007384224121175</v>
      </c>
      <c r="S241" s="279">
        <f>IF(S$53=0,0,S$53/NFM!S$13*1000)</f>
        <v>31.220639902301102</v>
      </c>
      <c r="T241" s="279">
        <f>IF(T$53=0,0,T$53/NFM!T$13*1000)</f>
        <v>42.584783144167908</v>
      </c>
      <c r="U241" s="279">
        <f>IF(U$53=0,0,U$53/NFM!U$13*1000)</f>
        <v>49.743665996327735</v>
      </c>
      <c r="V241" s="279">
        <f>IF(V$53=0,0,V$53/NFM!V$13*1000)</f>
        <v>48.743163047731962</v>
      </c>
      <c r="W241" s="279">
        <f>IF(W$53=0,0,W$53/NFM!W$13*1000)</f>
        <v>52.612266953379191</v>
      </c>
      <c r="DA241" s="82"/>
    </row>
    <row r="242" spans="1:105" ht="12" customHeight="1" x14ac:dyDescent="0.2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DA242" s="124"/>
    </row>
    <row r="243" spans="1:105" ht="12" customHeight="1" x14ac:dyDescent="0.25">
      <c r="A243" s="35" t="s">
        <v>81</v>
      </c>
      <c r="B243" s="274">
        <f t="shared" ref="B243:W243" si="59">SUM(B$244:B$251)</f>
        <v>306.83206419866599</v>
      </c>
      <c r="C243" s="274">
        <f t="shared" si="59"/>
        <v>348.39847866496672</v>
      </c>
      <c r="D243" s="274">
        <f t="shared" si="59"/>
        <v>240.21267468907593</v>
      </c>
      <c r="E243" s="274">
        <f t="shared" si="59"/>
        <v>177.71244915785462</v>
      </c>
      <c r="F243" s="274">
        <f t="shared" si="59"/>
        <v>169.01578672519352</v>
      </c>
      <c r="G243" s="274">
        <f t="shared" si="59"/>
        <v>162.24453280463302</v>
      </c>
      <c r="H243" s="274">
        <f t="shared" si="59"/>
        <v>159.99627550821009</v>
      </c>
      <c r="I243" s="274">
        <f t="shared" si="59"/>
        <v>198.46390855398553</v>
      </c>
      <c r="J243" s="274">
        <f t="shared" si="59"/>
        <v>194.73851197234541</v>
      </c>
      <c r="K243" s="274">
        <f t="shared" si="59"/>
        <v>193.22482885294346</v>
      </c>
      <c r="L243" s="274">
        <f t="shared" si="59"/>
        <v>124.38673856928278</v>
      </c>
      <c r="M243" s="274">
        <f t="shared" si="59"/>
        <v>119.15460127186262</v>
      </c>
      <c r="N243" s="274">
        <f t="shared" si="59"/>
        <v>119.30608328364818</v>
      </c>
      <c r="O243" s="274">
        <f t="shared" si="59"/>
        <v>116.28547307946673</v>
      </c>
      <c r="P243" s="274">
        <f t="shared" si="59"/>
        <v>121.9752485354305</v>
      </c>
      <c r="Q243" s="274">
        <f t="shared" si="59"/>
        <v>123.75193294881603</v>
      </c>
      <c r="R243" s="274">
        <f t="shared" si="59"/>
        <v>111.61631458859773</v>
      </c>
      <c r="S243" s="274">
        <f t="shared" si="59"/>
        <v>126.85531681781541</v>
      </c>
      <c r="T243" s="274">
        <f t="shared" si="59"/>
        <v>145.3718605105376</v>
      </c>
      <c r="U243" s="274">
        <f t="shared" si="59"/>
        <v>141.79841820170179</v>
      </c>
      <c r="V243" s="274">
        <f t="shared" si="59"/>
        <v>142.21740914425595</v>
      </c>
      <c r="W243" s="274">
        <f t="shared" si="59"/>
        <v>146.55612424108824</v>
      </c>
      <c r="DA243" s="111"/>
    </row>
    <row r="244" spans="1:105" ht="12" customHeight="1" x14ac:dyDescent="0.25">
      <c r="A244" s="55" t="s">
        <v>92</v>
      </c>
      <c r="B244" s="275">
        <f>IF(B$73=0,0,B$73/NFM!B$14*1000)</f>
        <v>0.50668488708408199</v>
      </c>
      <c r="C244" s="275">
        <f>IF(C$73=0,0,C$73/NFM!C$14*1000)</f>
        <v>0.57532528187263321</v>
      </c>
      <c r="D244" s="275">
        <f>IF(D$73=0,0,D$73/NFM!D$14*1000)</f>
        <v>0.39667344502878144</v>
      </c>
      <c r="E244" s="275">
        <f>IF(E$73=0,0,E$73/NFM!E$14*1000)</f>
        <v>0.29346415430917622</v>
      </c>
      <c r="F244" s="275">
        <f>IF(F$73=0,0,F$73/NFM!F$14*1000)</f>
        <v>0.27910298435068598</v>
      </c>
      <c r="G244" s="275">
        <f>IF(G$73=0,0,G$73/NFM!G$14*1000)</f>
        <v>0.26792132366893795</v>
      </c>
      <c r="H244" s="275">
        <f>IF(H$73=0,0,H$73/NFM!H$14*1000)</f>
        <v>0.26420868041121914</v>
      </c>
      <c r="I244" s="275">
        <f>IF(I$73=0,0,I$73/NFM!I$14*1000)</f>
        <v>0.32773192514437144</v>
      </c>
      <c r="J244" s="275">
        <f>IF(J$73=0,0,J$73/NFM!J$14*1000)</f>
        <v>0.32158001872209513</v>
      </c>
      <c r="K244" s="275">
        <f>IF(K$73=0,0,K$73/NFM!K$14*1000)</f>
        <v>0.31908040916306818</v>
      </c>
      <c r="L244" s="275">
        <f>IF(L$73=0,0,L$73/NFM!L$14*1000)</f>
        <v>0.20540513179839198</v>
      </c>
      <c r="M244" s="275">
        <f>IF(M$73=0,0,M$73/NFM!M$14*1000)</f>
        <v>0.19676508010545599</v>
      </c>
      <c r="N244" s="275">
        <f>IF(N$73=0,0,N$73/NFM!N$14*1000)</f>
        <v>0.19701522881860536</v>
      </c>
      <c r="O244" s="275">
        <f>IF(O$73=0,0,O$73/NFM!O$14*1000)</f>
        <v>0.19202716623053567</v>
      </c>
      <c r="P244" s="275">
        <f>IF(P$73=0,0,P$73/NFM!P$14*1000)</f>
        <v>0.201422935352425</v>
      </c>
      <c r="Q244" s="275">
        <f>IF(Q$73=0,0,Q$73/NFM!Q$14*1000)</f>
        <v>0.20435685017576119</v>
      </c>
      <c r="R244" s="275">
        <f>IF(R$73=0,0,R$73/NFM!R$14*1000)</f>
        <v>0.18431678547582869</v>
      </c>
      <c r="S244" s="275">
        <f>IF(S$73=0,0,S$73/NFM!S$14*1000)</f>
        <v>0.20948160045038974</v>
      </c>
      <c r="T244" s="275">
        <f>IF(T$73=0,0,T$73/NFM!T$14*1000)</f>
        <v>0.24005875957054651</v>
      </c>
      <c r="U244" s="275">
        <f>IF(U$73=0,0,U$73/NFM!U$14*1000)</f>
        <v>0.23415778172616719</v>
      </c>
      <c r="V244" s="275">
        <f>IF(V$73=0,0,V$73/NFM!V$14*1000)</f>
        <v>0.23484967935742371</v>
      </c>
      <c r="W244" s="275">
        <f>IF(W$73=0,0,W$73/NFM!W$14*1000)</f>
        <v>0.24201438482803825</v>
      </c>
      <c r="DA244" s="76"/>
    </row>
    <row r="245" spans="1:105" ht="12" customHeight="1" x14ac:dyDescent="0.25">
      <c r="A245" s="202" t="s">
        <v>93</v>
      </c>
      <c r="B245" s="276">
        <f>IF(B$74=0,0,B$74/NFM!B$14*1000)</f>
        <v>0.26356167768981498</v>
      </c>
      <c r="C245" s="276">
        <f>IF(C$74=0,0,C$74/NFM!C$14*1000)</f>
        <v>0.29926627056187299</v>
      </c>
      <c r="D245" s="276">
        <f>IF(D$74=0,0,D$74/NFM!D$14*1000)</f>
        <v>0.20633715615329781</v>
      </c>
      <c r="E245" s="276">
        <f>IF(E$74=0,0,E$74/NFM!E$14*1000)</f>
        <v>0.15265090162184783</v>
      </c>
      <c r="F245" s="276">
        <f>IF(F$74=0,0,F$74/NFM!F$14*1000)</f>
        <v>0.14518066885127745</v>
      </c>
      <c r="G245" s="276">
        <f>IF(G$74=0,0,G$74/NFM!G$14*1000)</f>
        <v>0.13936431765596197</v>
      </c>
      <c r="H245" s="276">
        <f>IF(H$74=0,0,H$74/NFM!H$14*1000)</f>
        <v>0.13743311640916858</v>
      </c>
      <c r="I245" s="276">
        <f>IF(I$74=0,0,I$74/NFM!I$14*1000)</f>
        <v>0.17047592739672418</v>
      </c>
      <c r="J245" s="276">
        <f>IF(J$74=0,0,J$74/NFM!J$14*1000)</f>
        <v>0.16727589751823921</v>
      </c>
      <c r="K245" s="276">
        <f>IF(K$74=0,0,K$74/NFM!K$14*1000)</f>
        <v>0.16597567857399953</v>
      </c>
      <c r="L245" s="276">
        <f>IF(L$74=0,0,L$74/NFM!L$14*1000)</f>
        <v>0.10684534416337933</v>
      </c>
      <c r="M245" s="276">
        <f>IF(M$74=0,0,M$74/NFM!M$14*1000)</f>
        <v>0.10235105870595849</v>
      </c>
      <c r="N245" s="276">
        <f>IF(N$74=0,0,N$74/NFM!N$14*1000)</f>
        <v>0.10248117826584714</v>
      </c>
      <c r="O245" s="276">
        <f>IF(O$74=0,0,O$74/NFM!O$14*1000)</f>
        <v>9.9886543656358059E-2</v>
      </c>
      <c r="P245" s="276">
        <f>IF(P$74=0,0,P$74/NFM!P$14*1000)</f>
        <v>0.10477392975386432</v>
      </c>
      <c r="Q245" s="276">
        <f>IF(Q$74=0,0,Q$74/NFM!Q$14*1000)</f>
        <v>0.10630006075312812</v>
      </c>
      <c r="R245" s="276">
        <f>IF(R$74=0,0,R$74/NFM!R$14*1000)</f>
        <v>9.5875844029943813E-2</v>
      </c>
      <c r="S245" s="276">
        <f>IF(S$74=0,0,S$74/NFM!S$14*1000)</f>
        <v>0.10896579603466683</v>
      </c>
      <c r="T245" s="276">
        <f>IF(T$74=0,0,T$74/NFM!T$14*1000)</f>
        <v>0.12487108068421576</v>
      </c>
      <c r="U245" s="276">
        <f>IF(U$74=0,0,U$74/NFM!U$14*1000)</f>
        <v>0.12180157602694168</v>
      </c>
      <c r="V245" s="276">
        <f>IF(V$74=0,0,V$74/NFM!V$14*1000)</f>
        <v>0.12216147959843554</v>
      </c>
      <c r="W245" s="276">
        <f>IF(W$74=0,0,W$74/NFM!W$14*1000)</f>
        <v>0.12588833595852111</v>
      </c>
      <c r="DA245" s="77"/>
    </row>
    <row r="246" spans="1:105" ht="12" customHeight="1" x14ac:dyDescent="0.25">
      <c r="A246" s="202" t="s">
        <v>94</v>
      </c>
      <c r="B246" s="276">
        <f>IF(B$75=0,0,B$75/NFM!B$14*1000)</f>
        <v>6.1691592950139391</v>
      </c>
      <c r="C246" s="276">
        <f>IF(C$75=0,0,C$75/NFM!C$14*1000)</f>
        <v>7.0048927860208359</v>
      </c>
      <c r="D246" s="276">
        <f>IF(D$75=0,0,D$75/NFM!D$14*1000)</f>
        <v>4.8297111930208718</v>
      </c>
      <c r="E246" s="276">
        <f>IF(E$75=0,0,E$75/NFM!E$14*1000)</f>
        <v>3.5730829189097721</v>
      </c>
      <c r="F246" s="276">
        <f>IF(F$75=0,0,F$75/NFM!F$14*1000)</f>
        <v>3.3982279994221227</v>
      </c>
      <c r="G246" s="276">
        <f>IF(G$75=0,0,G$75/NFM!G$14*1000)</f>
        <v>3.2620853046488918</v>
      </c>
      <c r="H246" s="276">
        <f>IF(H$75=0,0,H$75/NFM!H$14*1000)</f>
        <v>3.2168818887857582</v>
      </c>
      <c r="I246" s="276">
        <f>IF(I$75=0,0,I$75/NFM!I$14*1000)</f>
        <v>3.9903113430373494</v>
      </c>
      <c r="J246" s="276">
        <f>IF(J$75=0,0,J$75/NFM!J$14*1000)</f>
        <v>3.9154085944958417</v>
      </c>
      <c r="K246" s="276">
        <f>IF(K$75=0,0,K$75/NFM!K$14*1000)</f>
        <v>3.8849745122130237</v>
      </c>
      <c r="L246" s="276">
        <f>IF(L$75=0,0,L$75/NFM!L$14*1000)</f>
        <v>2.5009172572130218</v>
      </c>
      <c r="M246" s="276">
        <f>IF(M$75=0,0,M$75/NFM!M$14*1000)</f>
        <v>2.395720010226591</v>
      </c>
      <c r="N246" s="276">
        <f>IF(N$75=0,0,N$75/NFM!N$14*1000)</f>
        <v>2.3987657044996968</v>
      </c>
      <c r="O246" s="276">
        <f>IF(O$75=0,0,O$75/NFM!O$14*1000)</f>
        <v>2.3380333766491637</v>
      </c>
      <c r="P246" s="276">
        <f>IF(P$75=0,0,P$75/NFM!P$14*1000)</f>
        <v>2.4524318872218478</v>
      </c>
      <c r="Q246" s="276">
        <f>IF(Q$75=0,0,Q$75/NFM!Q$14*1000)</f>
        <v>2.488153868209531</v>
      </c>
      <c r="R246" s="276">
        <f>IF(R$75=0,0,R$75/NFM!R$14*1000)</f>
        <v>2.2441553701928454</v>
      </c>
      <c r="S246" s="276">
        <f>IF(S$75=0,0,S$75/NFM!S$14*1000)</f>
        <v>2.5505504416958527</v>
      </c>
      <c r="T246" s="276">
        <f>IF(T$75=0,0,T$75/NFM!T$14*1000)</f>
        <v>2.9228436957670576</v>
      </c>
      <c r="U246" s="276">
        <f>IF(U$75=0,0,U$75/NFM!U$14*1000)</f>
        <v>2.8509961367687526</v>
      </c>
      <c r="V246" s="276">
        <f>IF(V$75=0,0,V$75/NFM!V$14*1000)</f>
        <v>2.8594203602099282</v>
      </c>
      <c r="W246" s="276">
        <f>IF(W$75=0,0,W$75/NFM!W$14*1000)</f>
        <v>2.9466544784494659</v>
      </c>
      <c r="DA246" s="77"/>
    </row>
    <row r="247" spans="1:105" ht="12" customHeight="1" x14ac:dyDescent="0.25">
      <c r="A247" s="202" t="s">
        <v>95</v>
      </c>
      <c r="B247" s="276">
        <f>IF(B$76=0,0,B$76/NFM!B$14*1000)</f>
        <v>0.16889496236136062</v>
      </c>
      <c r="C247" s="276">
        <f>IF(C$76=0,0,C$76/NFM!C$14*1000)</f>
        <v>0.19177509395754441</v>
      </c>
      <c r="D247" s="276">
        <f>IF(D$76=0,0,D$76/NFM!D$14*1000)</f>
        <v>0.13222448167626055</v>
      </c>
      <c r="E247" s="276">
        <f>IF(E$76=0,0,E$76/NFM!E$14*1000)</f>
        <v>9.7821384769725406E-2</v>
      </c>
      <c r="F247" s="276">
        <f>IF(F$76=0,0,F$76/NFM!F$14*1000)</f>
        <v>9.303432811689534E-2</v>
      </c>
      <c r="G247" s="276">
        <f>IF(G$76=0,0,G$76/NFM!G$14*1000)</f>
        <v>8.9307107889646006E-2</v>
      </c>
      <c r="H247" s="276">
        <f>IF(H$76=0,0,H$76/NFM!H$14*1000)</f>
        <v>8.8069560137073052E-2</v>
      </c>
      <c r="I247" s="276">
        <f>IF(I$76=0,0,I$76/NFM!I$14*1000)</f>
        <v>0.10924397504812378</v>
      </c>
      <c r="J247" s="276">
        <f>IF(J$76=0,0,J$76/NFM!J$14*1000)</f>
        <v>0.1071933395740317</v>
      </c>
      <c r="K247" s="276">
        <f>IF(K$76=0,0,K$76/NFM!K$14*1000)</f>
        <v>0.10636013638768939</v>
      </c>
      <c r="L247" s="276">
        <f>IF(L$76=0,0,L$76/NFM!L$14*1000)</f>
        <v>6.846837726613067E-2</v>
      </c>
      <c r="M247" s="276">
        <f>IF(M$76=0,0,M$76/NFM!M$14*1000)</f>
        <v>6.5588360035151977E-2</v>
      </c>
      <c r="N247" s="276">
        <f>IF(N$76=0,0,N$76/NFM!N$14*1000)</f>
        <v>6.5671742939535135E-2</v>
      </c>
      <c r="O247" s="276">
        <f>IF(O$76=0,0,O$76/NFM!O$14*1000)</f>
        <v>6.4009055410178567E-2</v>
      </c>
      <c r="P247" s="276">
        <f>IF(P$76=0,0,P$76/NFM!P$14*1000)</f>
        <v>6.7140978450808339E-2</v>
      </c>
      <c r="Q247" s="276">
        <f>IF(Q$76=0,0,Q$76/NFM!Q$14*1000)</f>
        <v>6.8118950058587077E-2</v>
      </c>
      <c r="R247" s="276">
        <f>IF(R$76=0,0,R$76/NFM!R$14*1000)</f>
        <v>6.1438928491942907E-2</v>
      </c>
      <c r="S247" s="276">
        <f>IF(S$76=0,0,S$76/NFM!S$14*1000)</f>
        <v>6.9827200150129956E-2</v>
      </c>
      <c r="T247" s="276">
        <f>IF(T$76=0,0,T$76/NFM!T$14*1000)</f>
        <v>8.0019586523515512E-2</v>
      </c>
      <c r="U247" s="276">
        <f>IF(U$76=0,0,U$76/NFM!U$14*1000)</f>
        <v>7.805259390872242E-2</v>
      </c>
      <c r="V247" s="276">
        <f>IF(V$76=0,0,V$76/NFM!V$14*1000)</f>
        <v>7.8283226452474555E-2</v>
      </c>
      <c r="W247" s="276">
        <f>IF(W$76=0,0,W$76/NFM!W$14*1000)</f>
        <v>8.0671461609346101E-2</v>
      </c>
      <c r="DA247" s="77"/>
    </row>
    <row r="248" spans="1:105" ht="12" customHeight="1" x14ac:dyDescent="0.25">
      <c r="A248" s="56" t="s">
        <v>96</v>
      </c>
      <c r="B248" s="277">
        <f>IF(B$77=0,0,B$77/NFM!B$14*1000)</f>
        <v>0.78060842865156521</v>
      </c>
      <c r="C248" s="277">
        <f>IF(C$77=0,0,C$77/NFM!C$14*1000)</f>
        <v>0.88814890327129836</v>
      </c>
      <c r="D248" s="277">
        <f>IF(D$77=0,0,D$77/NFM!D$14*1000)</f>
        <v>0.62391858324695348</v>
      </c>
      <c r="E248" s="277">
        <f>IF(E$77=0,0,E$77/NFM!E$14*1000)</f>
        <v>0.46189052469988356</v>
      </c>
      <c r="F248" s="277">
        <f>IF(F$77=0,0,F$77/NFM!F$14*1000)</f>
        <v>0.44606673512700168</v>
      </c>
      <c r="G248" s="277">
        <f>IF(G$77=0,0,G$77/NFM!G$14*1000)</f>
        <v>0.41791347263014234</v>
      </c>
      <c r="H248" s="277">
        <f>IF(H$77=0,0,H$77/NFM!H$14*1000)</f>
        <v>0.3994128885733364</v>
      </c>
      <c r="I248" s="277">
        <f>IF(I$77=0,0,I$77/NFM!I$14*1000)</f>
        <v>0.45643985702350881</v>
      </c>
      <c r="J248" s="277">
        <f>IF(J$77=0,0,J$77/NFM!J$14*1000)</f>
        <v>0.44779603936618323</v>
      </c>
      <c r="K248" s="277">
        <f>IF(K$77=0,0,K$77/NFM!K$14*1000)</f>
        <v>0.43863534177293279</v>
      </c>
      <c r="L248" s="277">
        <f>IF(L$77=0,0,L$77/NFM!L$14*1000)</f>
        <v>0.31557905911129652</v>
      </c>
      <c r="M248" s="277">
        <f>IF(M$77=0,0,M$77/NFM!M$14*1000)</f>
        <v>0.29587471635800117</v>
      </c>
      <c r="N248" s="277">
        <f>IF(N$77=0,0,N$77/NFM!N$14*1000)</f>
        <v>0.29347725759953619</v>
      </c>
      <c r="O248" s="277">
        <f>IF(O$77=0,0,O$77/NFM!O$14*1000)</f>
        <v>0.27653785956347654</v>
      </c>
      <c r="P248" s="277">
        <f>IF(P$77=0,0,P$77/NFM!P$14*1000)</f>
        <v>0.28887650348364918</v>
      </c>
      <c r="Q248" s="277">
        <f>IF(Q$77=0,0,Q$77/NFM!Q$14*1000)</f>
        <v>0.28778066441077105</v>
      </c>
      <c r="R248" s="277">
        <f>IF(R$77=0,0,R$77/NFM!R$14*1000)</f>
        <v>0.26109345184400312</v>
      </c>
      <c r="S248" s="277">
        <f>IF(S$77=0,0,S$77/NFM!S$14*1000)</f>
        <v>0.31727648430006983</v>
      </c>
      <c r="T248" s="277">
        <f>IF(T$77=0,0,T$77/NFM!T$14*1000)</f>
        <v>0.36524633577534721</v>
      </c>
      <c r="U248" s="277">
        <f>IF(U$77=0,0,U$77/NFM!U$14*1000)</f>
        <v>0.3477520920528932</v>
      </c>
      <c r="V248" s="277">
        <f>IF(V$77=0,0,V$77/NFM!V$14*1000)</f>
        <v>0.34887359966619402</v>
      </c>
      <c r="W248" s="277">
        <f>IF(W$77=0,0,W$77/NFM!W$14*1000)</f>
        <v>0.35667973537416903</v>
      </c>
      <c r="DA248" s="78"/>
    </row>
    <row r="249" spans="1:105" ht="12" customHeight="1" x14ac:dyDescent="0.25">
      <c r="A249" s="203" t="s">
        <v>560</v>
      </c>
      <c r="B249" s="278">
        <f>IF(B$83=0,0,B$83/NFM!B$14*1000)</f>
        <v>69.31740370816398</v>
      </c>
      <c r="C249" s="278">
        <f>IF(C$83=0,0,C$83/NFM!C$14*1000)</f>
        <v>78.304294131843179</v>
      </c>
      <c r="D249" s="278">
        <f>IF(D$83=0,0,D$83/NFM!D$14*1000)</f>
        <v>54.73625304371533</v>
      </c>
      <c r="E249" s="278">
        <f>IF(E$83=0,0,E$83/NFM!E$14*1000)</f>
        <v>40.429366664309953</v>
      </c>
      <c r="F249" s="278">
        <f>IF(F$83=0,0,F$83/NFM!F$14*1000)</f>
        <v>38.871637985907007</v>
      </c>
      <c r="G249" s="278">
        <f>IF(G$83=0,0,G$83/NFM!G$14*1000)</f>
        <v>36.727836158158013</v>
      </c>
      <c r="H249" s="278">
        <f>IF(H$83=0,0,H$83/NFM!H$14*1000)</f>
        <v>35.618001872053718</v>
      </c>
      <c r="I249" s="278">
        <f>IF(I$83=0,0,I$83/NFM!I$14*1000)</f>
        <v>39.729878591010618</v>
      </c>
      <c r="J249" s="278">
        <f>IF(J$83=0,0,J$83/NFM!J$14*1000)</f>
        <v>38.828562932582123</v>
      </c>
      <c r="K249" s="278">
        <f>IF(K$83=0,0,K$83/NFM!K$14*1000)</f>
        <v>38.753093481173252</v>
      </c>
      <c r="L249" s="278">
        <f>IF(L$83=0,0,L$83/NFM!L$14*1000)</f>
        <v>27.220626425381305</v>
      </c>
      <c r="M249" s="278">
        <f>IF(M$83=0,0,M$83/NFM!M$14*1000)</f>
        <v>25.521006195333168</v>
      </c>
      <c r="N249" s="278">
        <f>IF(N$83=0,0,N$83/NFM!N$14*1000)</f>
        <v>25.314210695599396</v>
      </c>
      <c r="O249" s="278">
        <f>IF(O$83=0,0,O$83/NFM!O$14*1000)</f>
        <v>23.873551388539678</v>
      </c>
      <c r="P249" s="278">
        <f>IF(P$83=0,0,P$83/NFM!P$14*1000)</f>
        <v>24.917367478510553</v>
      </c>
      <c r="Q249" s="278">
        <f>IF(Q$83=0,0,Q$83/NFM!Q$14*1000)</f>
        <v>24.822844647657462</v>
      </c>
      <c r="R249" s="278">
        <f>IF(R$83=0,0,R$83/NFM!R$14*1000)</f>
        <v>22.520909133747033</v>
      </c>
      <c r="S249" s="278">
        <f>IF(S$83=0,0,S$83/NFM!S$14*1000)</f>
        <v>27.367039742788201</v>
      </c>
      <c r="T249" s="278">
        <f>IF(T$83=0,0,T$83/NFM!T$14*1000)</f>
        <v>31.505001260487226</v>
      </c>
      <c r="U249" s="278">
        <f>IF(U$83=0,0,U$83/NFM!U$14*1000)</f>
        <v>29.990952940707103</v>
      </c>
      <c r="V249" s="278">
        <f>IF(V$83=0,0,V$83/NFM!V$14*1000)</f>
        <v>30.087671008192558</v>
      </c>
      <c r="W249" s="278">
        <f>IF(W$83=0,0,W$83/NFM!W$14*1000)</f>
        <v>30.78688358941455</v>
      </c>
      <c r="DA249" s="79"/>
    </row>
    <row r="250" spans="1:105" ht="12" customHeight="1" x14ac:dyDescent="0.25">
      <c r="A250" s="203" t="s">
        <v>519</v>
      </c>
      <c r="B250" s="278">
        <f>IF(B$90=0,0,B$90/NFM!B$14*1000)</f>
        <v>132.94594301302453</v>
      </c>
      <c r="C250" s="278">
        <f>IF(C$90=0,0,C$90/NFM!C$14*1000)</f>
        <v>150.18217169753942</v>
      </c>
      <c r="D250" s="278">
        <f>IF(D$90=0,0,D$90/NFM!D$14*1000)</f>
        <v>104.98031358089096</v>
      </c>
      <c r="E250" s="278">
        <f>IF(E$90=0,0,E$90/NFM!E$14*1000)</f>
        <v>77.540703907999685</v>
      </c>
      <c r="F250" s="278">
        <f>IF(F$90=0,0,F$90/NFM!F$14*1000)</f>
        <v>74.553089008563987</v>
      </c>
      <c r="G250" s="278">
        <f>IF(G$90=0,0,G$90/NFM!G$14*1000)</f>
        <v>70.441426707663823</v>
      </c>
      <c r="H250" s="278">
        <f>IF(H$90=0,0,H$90/NFM!H$14*1000)</f>
        <v>68.312841996448711</v>
      </c>
      <c r="I250" s="278">
        <f>IF(I$90=0,0,I$90/NFM!I$14*1000)</f>
        <v>76.199134597027523</v>
      </c>
      <c r="J250" s="278">
        <f>IF(J$90=0,0,J$90/NFM!J$14*1000)</f>
        <v>74.470474062269687</v>
      </c>
      <c r="K250" s="278">
        <f>IF(K$90=0,0,K$90/NFM!K$14*1000)</f>
        <v>74.325728921085926</v>
      </c>
      <c r="L250" s="278">
        <f>IF(L$90=0,0,L$90/NFM!L$14*1000)</f>
        <v>52.207261898664491</v>
      </c>
      <c r="M250" s="278">
        <f>IF(M$90=0,0,M$90/NFM!M$14*1000)</f>
        <v>48.947508905042888</v>
      </c>
      <c r="N250" s="278">
        <f>IF(N$90=0,0,N$90/NFM!N$14*1000)</f>
        <v>48.550889567730373</v>
      </c>
      <c r="O250" s="278">
        <f>IF(O$90=0,0,O$90/NFM!O$14*1000)</f>
        <v>45.787805552871525</v>
      </c>
      <c r="P250" s="278">
        <f>IF(P$90=0,0,P$90/NFM!P$14*1000)</f>
        <v>47.789771970967486</v>
      </c>
      <c r="Q250" s="278">
        <f>IF(Q$90=0,0,Q$90/NFM!Q$14*1000)</f>
        <v>47.608483777645525</v>
      </c>
      <c r="R250" s="278">
        <f>IF(R$90=0,0,R$90/NFM!R$14*1000)</f>
        <v>43.193532102010998</v>
      </c>
      <c r="S250" s="278">
        <f>IF(S$90=0,0,S$90/NFM!S$14*1000)</f>
        <v>52.488072424030896</v>
      </c>
      <c r="T250" s="278">
        <f>IF(T$90=0,0,T$90/NFM!T$14*1000)</f>
        <v>60.424393848275329</v>
      </c>
      <c r="U250" s="278">
        <f>IF(U$90=0,0,U$90/NFM!U$14*1000)</f>
        <v>57.520554828454294</v>
      </c>
      <c r="V250" s="278">
        <f>IF(V$90=0,0,V$90/NFM!V$14*1000)</f>
        <v>57.706053332443069</v>
      </c>
      <c r="W250" s="278">
        <f>IF(W$90=0,0,W$90/NFM!W$14*1000)</f>
        <v>59.047094268836076</v>
      </c>
      <c r="DA250" s="79"/>
    </row>
    <row r="251" spans="1:105" ht="12" customHeight="1" x14ac:dyDescent="0.25">
      <c r="A251" s="41" t="s">
        <v>529</v>
      </c>
      <c r="B251" s="279">
        <f>IF(B$97=0,0,B$97/NFM!B$14*1000)</f>
        <v>96.679808226676727</v>
      </c>
      <c r="C251" s="279">
        <f>IF(C$97=0,0,C$97/NFM!C$14*1000)</f>
        <v>110.95260449989992</v>
      </c>
      <c r="D251" s="279">
        <f>IF(D$97=0,0,D$97/NFM!D$14*1000)</f>
        <v>74.307243205343468</v>
      </c>
      <c r="E251" s="279">
        <f>IF(E$97=0,0,E$97/NFM!E$14*1000)</f>
        <v>55.163468701234585</v>
      </c>
      <c r="F251" s="279">
        <f>IF(F$97=0,0,F$97/NFM!F$14*1000)</f>
        <v>51.229447014854536</v>
      </c>
      <c r="G251" s="279">
        <f>IF(G$97=0,0,G$97/NFM!G$14*1000)</f>
        <v>50.898678412317608</v>
      </c>
      <c r="H251" s="279">
        <f>IF(H$97=0,0,H$97/NFM!H$14*1000)</f>
        <v>51.959425505391096</v>
      </c>
      <c r="I251" s="279">
        <f>IF(I$97=0,0,I$97/NFM!I$14*1000)</f>
        <v>77.480692338297317</v>
      </c>
      <c r="J251" s="279">
        <f>IF(J$97=0,0,J$97/NFM!J$14*1000)</f>
        <v>76.480221087817199</v>
      </c>
      <c r="K251" s="279">
        <f>IF(K$97=0,0,K$97/NFM!K$14*1000)</f>
        <v>75.230980372573555</v>
      </c>
      <c r="L251" s="279">
        <f>IF(L$97=0,0,L$97/NFM!L$14*1000)</f>
        <v>41.761635075684765</v>
      </c>
      <c r="M251" s="279">
        <f>IF(M$97=0,0,M$97/NFM!M$14*1000)</f>
        <v>41.629786946055404</v>
      </c>
      <c r="N251" s="279">
        <f>IF(N$97=0,0,N$97/NFM!N$14*1000)</f>
        <v>42.383571908195201</v>
      </c>
      <c r="O251" s="279">
        <f>IF(O$97=0,0,O$97/NFM!O$14*1000)</f>
        <v>43.653622136545806</v>
      </c>
      <c r="P251" s="279">
        <f>IF(P$97=0,0,P$97/NFM!P$14*1000)</f>
        <v>46.153462851689866</v>
      </c>
      <c r="Q251" s="279">
        <f>IF(Q$97=0,0,Q$97/NFM!Q$14*1000)</f>
        <v>48.165894129905269</v>
      </c>
      <c r="R251" s="279">
        <f>IF(R$97=0,0,R$97/NFM!R$14*1000)</f>
        <v>43.054992972805131</v>
      </c>
      <c r="S251" s="279">
        <f>IF(S$97=0,0,S$97/NFM!S$14*1000)</f>
        <v>43.744103128365204</v>
      </c>
      <c r="T251" s="279">
        <f>IF(T$97=0,0,T$97/NFM!T$14*1000)</f>
        <v>49.709425943454377</v>
      </c>
      <c r="U251" s="279">
        <f>IF(U$97=0,0,U$97/NFM!U$14*1000)</f>
        <v>50.654150252056922</v>
      </c>
      <c r="V251" s="279">
        <f>IF(V$97=0,0,V$97/NFM!V$14*1000)</f>
        <v>50.780096458335869</v>
      </c>
      <c r="W251" s="279">
        <f>IF(W$97=0,0,W$97/NFM!W$14*1000)</f>
        <v>52.970237986618073</v>
      </c>
      <c r="DA251" s="82"/>
    </row>
    <row r="252" spans="1:105" ht="12" customHeight="1" x14ac:dyDescent="0.25">
      <c r="A252" s="130"/>
      <c r="B252" s="201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</row>
    <row r="253" spans="1:105" ht="12" customHeight="1" x14ac:dyDescent="0.25">
      <c r="A253" s="35" t="s">
        <v>45</v>
      </c>
      <c r="B253" s="274">
        <f t="shared" ref="B253:W253" si="60">SUM(B$254:B$261)</f>
        <v>431.48259027937388</v>
      </c>
      <c r="C253" s="274">
        <f t="shared" si="60"/>
        <v>489.93536062260955</v>
      </c>
      <c r="D253" s="274">
        <f t="shared" si="60"/>
        <v>425.59904264520515</v>
      </c>
      <c r="E253" s="274">
        <f t="shared" si="60"/>
        <v>418.7301293810055</v>
      </c>
      <c r="F253" s="274">
        <f t="shared" si="60"/>
        <v>398.23885483683205</v>
      </c>
      <c r="G253" s="274">
        <f t="shared" si="60"/>
        <v>382.28427178052931</v>
      </c>
      <c r="H253" s="274">
        <f t="shared" si="60"/>
        <v>400.66144603383458</v>
      </c>
      <c r="I253" s="274">
        <f t="shared" si="60"/>
        <v>507.37244004501383</v>
      </c>
      <c r="J253" s="274">
        <f t="shared" si="60"/>
        <v>503.76637178711633</v>
      </c>
      <c r="K253" s="274">
        <f t="shared" si="60"/>
        <v>499.85064579448385</v>
      </c>
      <c r="L253" s="274">
        <f t="shared" si="60"/>
        <v>370.58519585597452</v>
      </c>
      <c r="M253" s="274">
        <f t="shared" si="60"/>
        <v>360.49460885516356</v>
      </c>
      <c r="N253" s="274">
        <f t="shared" si="60"/>
        <v>360.95290797248367</v>
      </c>
      <c r="O253" s="274">
        <f t="shared" si="60"/>
        <v>351.81424540773736</v>
      </c>
      <c r="P253" s="274">
        <f t="shared" si="60"/>
        <v>369.0282963598471</v>
      </c>
      <c r="Q253" s="274">
        <f t="shared" si="60"/>
        <v>374.40354117477528</v>
      </c>
      <c r="R253" s="274">
        <f t="shared" si="60"/>
        <v>337.68800566640306</v>
      </c>
      <c r="S253" s="274">
        <f t="shared" si="60"/>
        <v>383.79263015699365</v>
      </c>
      <c r="T253" s="274">
        <f t="shared" si="60"/>
        <v>396.4764426984176</v>
      </c>
      <c r="U253" s="274">
        <f t="shared" si="60"/>
        <v>386.73050087845519</v>
      </c>
      <c r="V253" s="274">
        <f t="shared" si="60"/>
        <v>387.87322573485574</v>
      </c>
      <c r="W253" s="274">
        <f t="shared" si="60"/>
        <v>399.70631586270275</v>
      </c>
      <c r="DA253" s="111"/>
    </row>
    <row r="254" spans="1:105" ht="12" customHeight="1" x14ac:dyDescent="0.25">
      <c r="A254" s="55" t="s">
        <v>92</v>
      </c>
      <c r="B254" s="275">
        <f>IF(B$116=0,0,B$116/NFM!B$15*1000)</f>
        <v>0.69649688477010541</v>
      </c>
      <c r="C254" s="275">
        <f>IF(C$116=0,0,C$116/NFM!C$15*1000)</f>
        <v>0.79085103339049911</v>
      </c>
      <c r="D254" s="275">
        <f>IF(D$116=0,0,D$116/NFM!D$15*1000)</f>
        <v>0.68699969371093128</v>
      </c>
      <c r="E254" s="275">
        <f>IF(E$116=0,0,E$116/NFM!E$15*1000)</f>
        <v>0.67591193073286115</v>
      </c>
      <c r="F254" s="275">
        <f>IF(F$116=0,0,F$116/NFM!F$15*1000)</f>
        <v>0.64283502518341551</v>
      </c>
      <c r="G254" s="275">
        <f>IF(G$116=0,0,G$116/NFM!G$15*1000)</f>
        <v>0.61708122271981636</v>
      </c>
      <c r="H254" s="275">
        <f>IF(H$116=0,0,H$116/NFM!H$15*1000)</f>
        <v>0.64674555890990981</v>
      </c>
      <c r="I254" s="275">
        <f>IF(I$116=0,0,I$116/NFM!I$15*1000)</f>
        <v>0.81899787354179965</v>
      </c>
      <c r="J254" s="275">
        <f>IF(J$116=0,0,J$116/NFM!J$15*1000)</f>
        <v>0.81317697748616258</v>
      </c>
      <c r="K254" s="275">
        <f>IF(K$116=0,0,K$116/NFM!K$15*1000)</f>
        <v>0.80685623357223435</v>
      </c>
      <c r="L254" s="275">
        <f>IF(L$116=0,0,L$116/NFM!L$15*1000)</f>
        <v>0.59819663706090709</v>
      </c>
      <c r="M254" s="275">
        <f>IF(M$116=0,0,M$116/NFM!M$15*1000)</f>
        <v>0.58190846560316978</v>
      </c>
      <c r="N254" s="275">
        <f>IF(N$116=0,0,N$116/NFM!N$15*1000)</f>
        <v>0.58264824958190931</v>
      </c>
      <c r="O254" s="275">
        <f>IF(O$116=0,0,O$116/NFM!O$15*1000)</f>
        <v>0.56789666944673445</v>
      </c>
      <c r="P254" s="275">
        <f>IF(P$116=0,0,P$116/NFM!P$15*1000)</f>
        <v>0.59568349823738875</v>
      </c>
      <c r="Q254" s="275">
        <f>IF(Q$116=0,0,Q$116/NFM!Q$15*1000)</f>
        <v>0.60436018961038529</v>
      </c>
      <c r="R254" s="275">
        <f>IF(R$116=0,0,R$116/NFM!R$15*1000)</f>
        <v>0.54509416896339957</v>
      </c>
      <c r="S254" s="275">
        <f>IF(S$116=0,0,S$116/NFM!S$15*1000)</f>
        <v>0.61951600672660989</v>
      </c>
      <c r="T254" s="275">
        <f>IF(T$116=0,0,T$116/NFM!T$15*1000)</f>
        <v>0.63999014895457318</v>
      </c>
      <c r="U254" s="275">
        <f>IF(U$116=0,0,U$116/NFM!U$15*1000)</f>
        <v>0.6242583019002419</v>
      </c>
      <c r="V254" s="275">
        <f>IF(V$116=0,0,V$116/NFM!V$15*1000)</f>
        <v>0.62610288223915667</v>
      </c>
      <c r="W254" s="275">
        <f>IF(W$116=0,0,W$116/NFM!W$15*1000)</f>
        <v>0.64520379290599539</v>
      </c>
      <c r="DA254" s="76"/>
    </row>
    <row r="255" spans="1:105" ht="12" customHeight="1" x14ac:dyDescent="0.25">
      <c r="A255" s="202" t="s">
        <v>93</v>
      </c>
      <c r="B255" s="276">
        <f>IF(B$117=0,0,B$117/NFM!B$15*1000)</f>
        <v>0.34765006990632341</v>
      </c>
      <c r="C255" s="276">
        <f>IF(C$117=0,0,C$117/NFM!C$15*1000)</f>
        <v>0.39474608294112479</v>
      </c>
      <c r="D255" s="276">
        <f>IF(D$117=0,0,D$117/NFM!D$15*1000)</f>
        <v>0.34290963357727156</v>
      </c>
      <c r="E255" s="276">
        <f>IF(E$117=0,0,E$117/NFM!E$15*1000)</f>
        <v>0.33737527777652287</v>
      </c>
      <c r="F255" s="276">
        <f>IF(F$117=0,0,F$117/NFM!F$15*1000)</f>
        <v>0.32086524194148075</v>
      </c>
      <c r="G255" s="276">
        <f>IF(G$117=0,0,G$117/NFM!G$15*1000)</f>
        <v>0.30801046624527778</v>
      </c>
      <c r="H255" s="276">
        <f>IF(H$117=0,0,H$117/NFM!H$15*1000)</f>
        <v>0.3228171491978003</v>
      </c>
      <c r="I255" s="276">
        <f>IF(I$117=0,0,I$117/NFM!I$15*1000)</f>
        <v>0.40879532158125381</v>
      </c>
      <c r="J255" s="276">
        <f>IF(J$117=0,0,J$117/NFM!J$15*1000)</f>
        <v>0.40588987438556728</v>
      </c>
      <c r="K255" s="276">
        <f>IF(K$117=0,0,K$117/NFM!K$15*1000)</f>
        <v>0.40273493268864591</v>
      </c>
      <c r="L255" s="276">
        <f>IF(L$117=0,0,L$117/NFM!L$15*1000)</f>
        <v>0.29858439748886284</v>
      </c>
      <c r="M255" s="276">
        <f>IF(M$117=0,0,M$117/NFM!M$15*1000)</f>
        <v>0.29045430520884102</v>
      </c>
      <c r="N255" s="276">
        <f>IF(N$117=0,0,N$117/NFM!N$15*1000)</f>
        <v>0.29082356163704359</v>
      </c>
      <c r="O255" s="276">
        <f>IF(O$117=0,0,O$117/NFM!O$15*1000)</f>
        <v>0.28346044490621292</v>
      </c>
      <c r="P255" s="276">
        <f>IF(P$117=0,0,P$117/NFM!P$15*1000)</f>
        <v>0.29732998715798414</v>
      </c>
      <c r="Q255" s="276">
        <f>IF(Q$117=0,0,Q$117/NFM!Q$15*1000)</f>
        <v>0.30166087854936979</v>
      </c>
      <c r="R255" s="276">
        <f>IF(R$117=0,0,R$117/NFM!R$15*1000)</f>
        <v>0.2720787846857412</v>
      </c>
      <c r="S255" s="276">
        <f>IF(S$117=0,0,S$117/NFM!S$15*1000)</f>
        <v>0.30922576648376754</v>
      </c>
      <c r="T255" s="276">
        <f>IF(T$117=0,0,T$117/NFM!T$15*1000)</f>
        <v>0.31944524790926282</v>
      </c>
      <c r="U255" s="276">
        <f>IF(U$117=0,0,U$117/NFM!U$15*1000)</f>
        <v>0.31159283988306025</v>
      </c>
      <c r="V255" s="276">
        <f>IF(V$117=0,0,V$117/NFM!V$15*1000)</f>
        <v>0.31251354534175479</v>
      </c>
      <c r="W255" s="276">
        <f>IF(W$117=0,0,W$117/NFM!W$15*1000)</f>
        <v>0.32204759075359141</v>
      </c>
      <c r="DA255" s="77"/>
    </row>
    <row r="256" spans="1:105" ht="12" customHeight="1" x14ac:dyDescent="0.25">
      <c r="A256" s="202" t="s">
        <v>94</v>
      </c>
      <c r="B256" s="276">
        <f>IF(B$118=0,0,B$118/NFM!B$15*1000)</f>
        <v>8.8374787343667869</v>
      </c>
      <c r="C256" s="276">
        <f>IF(C$118=0,0,C$118/NFM!C$15*1000)</f>
        <v>10.034688370426025</v>
      </c>
      <c r="D256" s="276">
        <f>IF(D$118=0,0,D$118/NFM!D$15*1000)</f>
        <v>8.7169739254337593</v>
      </c>
      <c r="E256" s="276">
        <f>IF(E$118=0,0,E$118/NFM!E$15*1000)</f>
        <v>8.5762871949213348</v>
      </c>
      <c r="F256" s="276">
        <f>IF(F$118=0,0,F$118/NFM!F$15*1000)</f>
        <v>8.1565919230776256</v>
      </c>
      <c r="G256" s="276">
        <f>IF(G$118=0,0,G$118/NFM!G$15*1000)</f>
        <v>7.8298156135521886</v>
      </c>
      <c r="H256" s="276">
        <f>IF(H$118=0,0,H$118/NFM!H$15*1000)</f>
        <v>8.2062106068127658</v>
      </c>
      <c r="I256" s="276">
        <f>IF(I$118=0,0,I$118/NFM!I$15*1000)</f>
        <v>10.391828663104922</v>
      </c>
      <c r="J256" s="276">
        <f>IF(J$118=0,0,J$118/NFM!J$15*1000)</f>
        <v>10.317970407265589</v>
      </c>
      <c r="K256" s="276">
        <f>IF(K$118=0,0,K$118/NFM!K$15*1000)</f>
        <v>10.237769847656253</v>
      </c>
      <c r="L256" s="276">
        <f>IF(L$118=0,0,L$118/NFM!L$15*1000)</f>
        <v>7.5901991445955099</v>
      </c>
      <c r="M256" s="276">
        <f>IF(M$118=0,0,M$118/NFM!M$15*1000)</f>
        <v>7.3835271952629746</v>
      </c>
      <c r="N256" s="276">
        <f>IF(N$118=0,0,N$118/NFM!N$15*1000)</f>
        <v>7.3929139209226262</v>
      </c>
      <c r="O256" s="276">
        <f>IF(O$118=0,0,O$118/NFM!O$15*1000)</f>
        <v>7.2057389620770458</v>
      </c>
      <c r="P256" s="276">
        <f>IF(P$118=0,0,P$118/NFM!P$15*1000)</f>
        <v>7.5583112619717596</v>
      </c>
      <c r="Q256" s="276">
        <f>IF(Q$118=0,0,Q$118/NFM!Q$15*1000)</f>
        <v>7.6684051865394656</v>
      </c>
      <c r="R256" s="276">
        <f>IF(R$118=0,0,R$118/NFM!R$15*1000)</f>
        <v>6.9164101545571484</v>
      </c>
      <c r="S256" s="276">
        <f>IF(S$118=0,0,S$118/NFM!S$15*1000)</f>
        <v>7.8607092935575418</v>
      </c>
      <c r="T256" s="276">
        <f>IF(T$118=0,0,T$118/NFM!T$15*1000)</f>
        <v>8.1204948008591984</v>
      </c>
      <c r="U256" s="276">
        <f>IF(U$118=0,0,U$118/NFM!U$15*1000)</f>
        <v>7.9208817561564215</v>
      </c>
      <c r="V256" s="276">
        <f>IF(V$118=0,0,V$118/NFM!V$15*1000)</f>
        <v>7.9442866555543104</v>
      </c>
      <c r="W256" s="276">
        <f>IF(W$118=0,0,W$118/NFM!W$15*1000)</f>
        <v>8.1866479575448352</v>
      </c>
      <c r="DA256" s="77"/>
    </row>
    <row r="257" spans="1:105" ht="12" customHeight="1" x14ac:dyDescent="0.25">
      <c r="A257" s="202" t="s">
        <v>95</v>
      </c>
      <c r="B257" s="276">
        <f>IF(B$119=0,0,B$119/NFM!B$15*1000)</f>
        <v>0.23216562825670198</v>
      </c>
      <c r="C257" s="276">
        <f>IF(C$119=0,0,C$119/NFM!C$15*1000)</f>
        <v>0.26361701113016645</v>
      </c>
      <c r="D257" s="276">
        <f>IF(D$119=0,0,D$119/NFM!D$15*1000)</f>
        <v>0.22899989790364381</v>
      </c>
      <c r="E257" s="276">
        <f>IF(E$119=0,0,E$119/NFM!E$15*1000)</f>
        <v>0.22530397691095383</v>
      </c>
      <c r="F257" s="276">
        <f>IF(F$119=0,0,F$119/NFM!F$15*1000)</f>
        <v>0.21427834172780527</v>
      </c>
      <c r="G257" s="276">
        <f>IF(G$119=0,0,G$119/NFM!G$15*1000)</f>
        <v>0.20569374090660555</v>
      </c>
      <c r="H257" s="276">
        <f>IF(H$119=0,0,H$119/NFM!H$15*1000)</f>
        <v>0.21558185296997007</v>
      </c>
      <c r="I257" s="276">
        <f>IF(I$119=0,0,I$119/NFM!I$15*1000)</f>
        <v>0.27299929118059985</v>
      </c>
      <c r="J257" s="276">
        <f>IF(J$119=0,0,J$119/NFM!J$15*1000)</f>
        <v>0.27105899249538762</v>
      </c>
      <c r="K257" s="276">
        <f>IF(K$119=0,0,K$119/NFM!K$15*1000)</f>
        <v>0.26895207785741154</v>
      </c>
      <c r="L257" s="276">
        <f>IF(L$119=0,0,L$119/NFM!L$15*1000)</f>
        <v>0.19939887902030246</v>
      </c>
      <c r="M257" s="276">
        <f>IF(M$119=0,0,M$119/NFM!M$15*1000)</f>
        <v>0.19396948853438983</v>
      </c>
      <c r="N257" s="276">
        <f>IF(N$119=0,0,N$119/NFM!N$15*1000)</f>
        <v>0.19421608319396982</v>
      </c>
      <c r="O257" s="276">
        <f>IF(O$119=0,0,O$119/NFM!O$15*1000)</f>
        <v>0.18929888981557821</v>
      </c>
      <c r="P257" s="276">
        <f>IF(P$119=0,0,P$119/NFM!P$15*1000)</f>
        <v>0.19856116607912969</v>
      </c>
      <c r="Q257" s="276">
        <f>IF(Q$119=0,0,Q$119/NFM!Q$15*1000)</f>
        <v>0.20145339653679509</v>
      </c>
      <c r="R257" s="276">
        <f>IF(R$119=0,0,R$119/NFM!R$15*1000)</f>
        <v>0.18169805632113326</v>
      </c>
      <c r="S257" s="276">
        <f>IF(S$119=0,0,S$119/NFM!S$15*1000)</f>
        <v>0.20650533557553669</v>
      </c>
      <c r="T257" s="276">
        <f>IF(T$119=0,0,T$119/NFM!T$15*1000)</f>
        <v>0.21333004965152441</v>
      </c>
      <c r="U257" s="276">
        <f>IF(U$119=0,0,U$119/NFM!U$15*1000)</f>
        <v>0.20808610063341398</v>
      </c>
      <c r="V257" s="276">
        <f>IF(V$119=0,0,V$119/NFM!V$15*1000)</f>
        <v>0.20870096074638561</v>
      </c>
      <c r="W257" s="276">
        <f>IF(W$119=0,0,W$119/NFM!W$15*1000)</f>
        <v>0.21506793096866517</v>
      </c>
      <c r="DA257" s="77"/>
    </row>
    <row r="258" spans="1:105" ht="12" customHeight="1" x14ac:dyDescent="0.25">
      <c r="A258" s="56" t="s">
        <v>96</v>
      </c>
      <c r="B258" s="277">
        <f>IF(B$120=0,0,B$120/NFM!B$15*1000)</f>
        <v>1.1063404295292059</v>
      </c>
      <c r="C258" s="277">
        <f>IF(C$120=0,0,C$120/NFM!C$15*1000)</f>
        <v>1.262447858136196</v>
      </c>
      <c r="D258" s="277">
        <f>IF(D$120=0,0,D$120/NFM!D$15*1000)</f>
        <v>1.1078788266745416</v>
      </c>
      <c r="E258" s="277">
        <f>IF(E$120=0,0,E$120/NFM!E$15*1000)</f>
        <v>1.091920498961942</v>
      </c>
      <c r="F258" s="277">
        <f>IF(F$120=0,0,F$120/NFM!F$15*1000)</f>
        <v>1.039833908093998</v>
      </c>
      <c r="G258" s="277">
        <f>IF(G$120=0,0,G$120/NFM!G$15*1000)</f>
        <v>0.96527762359543001</v>
      </c>
      <c r="H258" s="277">
        <f>IF(H$120=0,0,H$120/NFM!H$15*1000)</f>
        <v>0.98273779430228103</v>
      </c>
      <c r="I258" s="277">
        <f>IF(I$120=0,0,I$120/NFM!I$15*1000)</f>
        <v>1.1246582545696049</v>
      </c>
      <c r="J258" s="277">
        <f>IF(J$120=0,0,J$120/NFM!J$15*1000)</f>
        <v>1.1548489481992097</v>
      </c>
      <c r="K258" s="277">
        <f>IF(K$120=0,0,K$120/NFM!K$15*1000)</f>
        <v>1.1132392089489227</v>
      </c>
      <c r="L258" s="277">
        <f>IF(L$120=0,0,L$120/NFM!L$15*1000)</f>
        <v>0.93310292855842047</v>
      </c>
      <c r="M258" s="277">
        <f>IF(M$120=0,0,M$120/NFM!M$15*1000)</f>
        <v>0.87880246163267894</v>
      </c>
      <c r="N258" s="277">
        <f>IF(N$120=0,0,N$120/NFM!N$15*1000)</f>
        <v>0.87286138844082795</v>
      </c>
      <c r="O258" s="277">
        <f>IF(O$120=0,0,O$120/NFM!O$15*1000)</f>
        <v>0.78872968584844116</v>
      </c>
      <c r="P258" s="277">
        <f>IF(P$120=0,0,P$120/NFM!P$15*1000)</f>
        <v>0.81683420549866315</v>
      </c>
      <c r="Q258" s="277">
        <f>IF(Q$120=0,0,Q$120/NFM!Q$15*1000)</f>
        <v>0.79331438137161947</v>
      </c>
      <c r="R258" s="277">
        <f>IF(R$120=0,0,R$120/NFM!R$15*1000)</f>
        <v>0.72598280973792162</v>
      </c>
      <c r="S258" s="277">
        <f>IF(S$120=0,0,S$120/NFM!S$15*1000)</f>
        <v>0.93506290394998981</v>
      </c>
      <c r="T258" s="277">
        <f>IF(T$120=0,0,T$120/NFM!T$15*1000)</f>
        <v>0.9704558448528654</v>
      </c>
      <c r="U258" s="277">
        <f>IF(U$120=0,0,U$120/NFM!U$15*1000)</f>
        <v>0.90779211322092812</v>
      </c>
      <c r="V258" s="277">
        <f>IF(V$120=0,0,V$120/NFM!V$15*1000)</f>
        <v>0.91138729106825656</v>
      </c>
      <c r="W258" s="277">
        <f>IF(W$120=0,0,W$120/NFM!W$15*1000)</f>
        <v>0.92218245692877576</v>
      </c>
      <c r="DA258" s="78"/>
    </row>
    <row r="259" spans="1:105" ht="12" customHeight="1" x14ac:dyDescent="0.25">
      <c r="A259" s="203" t="s">
        <v>604</v>
      </c>
      <c r="B259" s="278">
        <f>IF(B$126=0,0,B$126/NFM!B$15*1000)</f>
        <v>243.43137839093717</v>
      </c>
      <c r="C259" s="278">
        <f>IF(C$126=0,0,C$126/NFM!C$15*1000)</f>
        <v>275.74819759648369</v>
      </c>
      <c r="D259" s="278">
        <f>IF(D$126=0,0,D$126/NFM!D$15*1000)</f>
        <v>240.87675007132398</v>
      </c>
      <c r="E259" s="278">
        <f>IF(E$126=0,0,E$126/NFM!E$15*1000)</f>
        <v>236.78181297904467</v>
      </c>
      <c r="F259" s="278">
        <f>IF(F$126=0,0,F$126/NFM!F$15*1000)</f>
        <v>227.34951932415473</v>
      </c>
      <c r="G259" s="278">
        <f>IF(G$126=0,0,G$126/NFM!G$15*1000)</f>
        <v>219.85633599880148</v>
      </c>
      <c r="H259" s="278">
        <f>IF(H$126=0,0,H$126/NFM!H$15*1000)</f>
        <v>230.3304373687703</v>
      </c>
      <c r="I259" s="278">
        <f>IF(I$126=0,0,I$126/NFM!I$15*1000)</f>
        <v>295.96185420090546</v>
      </c>
      <c r="J259" s="278">
        <f>IF(J$126=0,0,J$126/NFM!J$15*1000)</f>
        <v>287.04203390687957</v>
      </c>
      <c r="K259" s="278">
        <f>IF(K$126=0,0,K$126/NFM!K$15*1000)</f>
        <v>288.25878034881356</v>
      </c>
      <c r="L259" s="278">
        <f>IF(L$126=0,0,L$126/NFM!L$15*1000)</f>
        <v>211.26889942181364</v>
      </c>
      <c r="M259" s="278">
        <f>IF(M$126=0,0,M$126/NFM!M$15*1000)</f>
        <v>207.21672213428988</v>
      </c>
      <c r="N259" s="278">
        <f>IF(N$126=0,0,N$126/NFM!N$15*1000)</f>
        <v>207.33538518024955</v>
      </c>
      <c r="O259" s="278">
        <f>IF(O$126=0,0,O$126/NFM!O$15*1000)</f>
        <v>208.06490035612276</v>
      </c>
      <c r="P259" s="278">
        <f>IF(P$126=0,0,P$126/NFM!P$15*1000)</f>
        <v>219.48504680408939</v>
      </c>
      <c r="Q259" s="278">
        <f>IF(Q$126=0,0,Q$126/NFM!Q$15*1000)</f>
        <v>226.36063835271622</v>
      </c>
      <c r="R259" s="278">
        <f>IF(R$126=0,0,R$126/NFM!R$15*1000)</f>
        <v>203.04784866437871</v>
      </c>
      <c r="S259" s="278">
        <f>IF(S$126=0,0,S$126/NFM!S$15*1000)</f>
        <v>221.76227124501673</v>
      </c>
      <c r="T259" s="278">
        <f>IF(T$126=0,0,T$126/NFM!T$15*1000)</f>
        <v>229.0498588020466</v>
      </c>
      <c r="U259" s="278">
        <f>IF(U$126=0,0,U$126/NFM!U$15*1000)</f>
        <v>226.26049367157569</v>
      </c>
      <c r="V259" s="278">
        <f>IF(V$126=0,0,V$126/NFM!V$15*1000)</f>
        <v>226.81622125960709</v>
      </c>
      <c r="W259" s="278">
        <f>IF(W$126=0,0,W$126/NFM!W$15*1000)</f>
        <v>235.39019210606148</v>
      </c>
      <c r="DA259" s="79"/>
    </row>
    <row r="260" spans="1:105" ht="12" customHeight="1" x14ac:dyDescent="0.25">
      <c r="A260" s="203" t="s">
        <v>615</v>
      </c>
      <c r="B260" s="278">
        <f>IF(B$134=0,0,B$134/NFM!B$15*1000)</f>
        <v>124.71507076817522</v>
      </c>
      <c r="C260" s="278">
        <f>IF(C$134=0,0,C$134/NFM!C$15*1000)</f>
        <v>141.29745763601736</v>
      </c>
      <c r="D260" s="278">
        <f>IF(D$134=0,0,D$134/NFM!D$15*1000)</f>
        <v>123.38447242982096</v>
      </c>
      <c r="E260" s="278">
        <f>IF(E$134=0,0,E$134/NFM!E$15*1000)</f>
        <v>121.33050543940379</v>
      </c>
      <c r="F260" s="278">
        <f>IF(F$134=0,0,F$134/NFM!F$15*1000)</f>
        <v>115.03184405589829</v>
      </c>
      <c r="G260" s="278">
        <f>IF(G$134=0,0,G$134/NFM!G$15*1000)</f>
        <v>107.69171960203134</v>
      </c>
      <c r="H260" s="278">
        <f>IF(H$134=0,0,H$134/NFM!H$15*1000)</f>
        <v>111.25159309642315</v>
      </c>
      <c r="I260" s="278">
        <f>IF(I$134=0,0,I$134/NFM!I$15*1000)</f>
        <v>124.27259154330802</v>
      </c>
      <c r="J260" s="278">
        <f>IF(J$134=0,0,J$134/NFM!J$15*1000)</f>
        <v>127.12101595817651</v>
      </c>
      <c r="K260" s="278">
        <f>IF(K$134=0,0,K$134/NFM!K$15*1000)</f>
        <v>124.85684365395329</v>
      </c>
      <c r="L260" s="278">
        <f>IF(L$134=0,0,L$134/NFM!L$15*1000)</f>
        <v>102.17404649329818</v>
      </c>
      <c r="M260" s="278">
        <f>IF(M$134=0,0,M$134/NFM!M$15*1000)</f>
        <v>96.228187507677021</v>
      </c>
      <c r="N260" s="278">
        <f>IF(N$134=0,0,N$134/NFM!N$15*1000)</f>
        <v>95.577644604053276</v>
      </c>
      <c r="O260" s="278">
        <f>IF(O$134=0,0,O$134/NFM!O$15*1000)</f>
        <v>86.439395541335102</v>
      </c>
      <c r="P260" s="278">
        <f>IF(P$134=0,0,P$134/NFM!P$15*1000)</f>
        <v>89.442711554742928</v>
      </c>
      <c r="Q260" s="278">
        <f>IF(Q$134=0,0,Q$134/NFM!Q$15*1000)</f>
        <v>86.867309066634434</v>
      </c>
      <c r="R260" s="278">
        <f>IF(R$134=0,0,R$134/NFM!R$15*1000)</f>
        <v>79.494554228969534</v>
      </c>
      <c r="S260" s="278">
        <f>IF(S$134=0,0,S$134/NFM!S$15*1000)</f>
        <v>102.3886622775325</v>
      </c>
      <c r="T260" s="278">
        <f>IF(T$134=0,0,T$134/NFM!T$15*1000)</f>
        <v>106.2650660100356</v>
      </c>
      <c r="U260" s="278">
        <f>IF(U$134=0,0,U$134/NFM!U$15*1000)</f>
        <v>99.386643090893685</v>
      </c>
      <c r="V260" s="278">
        <f>IF(V$134=0,0,V$134/NFM!V$15*1000)</f>
        <v>99.780238175530769</v>
      </c>
      <c r="W260" s="278">
        <f>IF(W$134=0,0,W$134/NFM!W$15*1000)</f>
        <v>101.04742542313345</v>
      </c>
      <c r="DA260" s="79"/>
    </row>
    <row r="261" spans="1:105" ht="12" customHeight="1" x14ac:dyDescent="0.25">
      <c r="A261" s="41" t="s">
        <v>625</v>
      </c>
      <c r="B261" s="279">
        <f>IF(B$141=0,0,B$141/NFM!B$15*1000)</f>
        <v>52.116009373432348</v>
      </c>
      <c r="C261" s="279">
        <f>IF(C$141=0,0,C$141/NFM!C$15*1000)</f>
        <v>60.1433550340845</v>
      </c>
      <c r="D261" s="279">
        <f>IF(D$141=0,0,D$141/NFM!D$15*1000)</f>
        <v>50.254058166760025</v>
      </c>
      <c r="E261" s="279">
        <f>IF(E$141=0,0,E$141/NFM!E$15*1000)</f>
        <v>49.711012083253429</v>
      </c>
      <c r="F261" s="279">
        <f>IF(F$141=0,0,F$141/NFM!F$15*1000)</f>
        <v>45.483087016754666</v>
      </c>
      <c r="G261" s="279">
        <f>IF(G$141=0,0,G$141/NFM!G$15*1000)</f>
        <v>44.810337512677179</v>
      </c>
      <c r="H261" s="279">
        <f>IF(H$141=0,0,H$141/NFM!H$15*1000)</f>
        <v>48.705322606448433</v>
      </c>
      <c r="I261" s="279">
        <f>IF(I$141=0,0,I$141/NFM!I$15*1000)</f>
        <v>74.120714896822136</v>
      </c>
      <c r="J261" s="279">
        <f>IF(J$141=0,0,J$141/NFM!J$15*1000)</f>
        <v>76.640376722228311</v>
      </c>
      <c r="K261" s="279">
        <f>IF(K$141=0,0,K$141/NFM!K$15*1000)</f>
        <v>73.905469490993468</v>
      </c>
      <c r="L261" s="279">
        <f>IF(L$141=0,0,L$141/NFM!L$15*1000)</f>
        <v>47.522767954138715</v>
      </c>
      <c r="M261" s="279">
        <f>IF(M$141=0,0,M$141/NFM!M$15*1000)</f>
        <v>47.721037296954613</v>
      </c>
      <c r="N261" s="279">
        <f>IF(N$141=0,0,N$141/NFM!N$15*1000)</f>
        <v>48.706414984404475</v>
      </c>
      <c r="O261" s="279">
        <f>IF(O$141=0,0,O$141/NFM!O$15*1000)</f>
        <v>48.274824858185475</v>
      </c>
      <c r="P261" s="279">
        <f>IF(P$141=0,0,P$141/NFM!P$15*1000)</f>
        <v>50.63381788206987</v>
      </c>
      <c r="Q261" s="279">
        <f>IF(Q$141=0,0,Q$141/NFM!Q$15*1000)</f>
        <v>51.606399722817017</v>
      </c>
      <c r="R261" s="279">
        <f>IF(R$141=0,0,R$141/NFM!R$15*1000)</f>
        <v>46.504338798789483</v>
      </c>
      <c r="S261" s="279">
        <f>IF(S$141=0,0,S$141/NFM!S$15*1000)</f>
        <v>49.71067732815095</v>
      </c>
      <c r="T261" s="279">
        <f>IF(T$141=0,0,T$141/NFM!T$15*1000)</f>
        <v>50.897801794107984</v>
      </c>
      <c r="U261" s="279">
        <f>IF(U$141=0,0,U$141/NFM!U$15*1000)</f>
        <v>51.110753004191729</v>
      </c>
      <c r="V261" s="279">
        <f>IF(V$141=0,0,V$141/NFM!V$15*1000)</f>
        <v>51.273774964767981</v>
      </c>
      <c r="W261" s="279">
        <f>IF(W$141=0,0,W$141/NFM!W$15*1000)</f>
        <v>52.977548604405968</v>
      </c>
      <c r="DA261" s="82"/>
    </row>
  </sheetData>
  <pageMargins left="0.39370078740157483" right="0.39370078740157483" top="0.39370078740157483" bottom="0.39370078740157483" header="0.31496062992125978" footer="0.31496062992125978"/>
  <pageSetup paperSize="9" scale="28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 tint="0.79998168889431442"/>
    <pageSetUpPr fitToPage="1"/>
  </sheetPr>
  <dimension ref="A1:DA26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Non-ferrous metals / useful energy demand"</f>
        <v>RO: Non-ferrous metals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58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</row>
    <row r="3" spans="1:105" ht="15" customHeight="1" x14ac:dyDescent="0.25">
      <c r="A3" s="32" t="s">
        <v>255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58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</row>
    <row r="5" spans="1:105" ht="15" customHeight="1" x14ac:dyDescent="0.25">
      <c r="A5" s="34" t="s">
        <v>43</v>
      </c>
      <c r="B5" s="225">
        <v>76.243280994990641</v>
      </c>
      <c r="C5" s="225">
        <v>67.103756637672589</v>
      </c>
      <c r="D5" s="225">
        <v>66.173034735286777</v>
      </c>
      <c r="E5" s="225">
        <v>60.374030358843882</v>
      </c>
      <c r="F5" s="225">
        <v>86.184614446412397</v>
      </c>
      <c r="G5" s="225">
        <v>95.231679222085717</v>
      </c>
      <c r="H5" s="225">
        <v>89.369650969108704</v>
      </c>
      <c r="I5" s="225">
        <v>4.1716558967961186</v>
      </c>
      <c r="J5" s="225">
        <v>0.18179086682751919</v>
      </c>
      <c r="K5" s="225">
        <v>7.8930724808863051</v>
      </c>
      <c r="L5" s="225">
        <v>61.802799796501098</v>
      </c>
      <c r="M5" s="225">
        <v>63.874309368824839</v>
      </c>
      <c r="N5" s="225">
        <v>54.656617141016582</v>
      </c>
      <c r="O5" s="225">
        <v>49.163722141150899</v>
      </c>
      <c r="P5" s="225">
        <v>47.701624591549773</v>
      </c>
      <c r="Q5" s="225">
        <v>53.512608497785003</v>
      </c>
      <c r="R5" s="225">
        <v>55.781199613285629</v>
      </c>
      <c r="S5" s="225">
        <v>66.137823885154987</v>
      </c>
      <c r="T5" s="225">
        <v>90.459169231494897</v>
      </c>
      <c r="U5" s="225">
        <v>70.330777546930761</v>
      </c>
      <c r="V5" s="225">
        <v>65.222127635669096</v>
      </c>
      <c r="W5" s="225">
        <v>67.017659711340031</v>
      </c>
      <c r="DA5" s="89" t="s">
        <v>645</v>
      </c>
    </row>
    <row r="6" spans="1:105" ht="12" customHeight="1" x14ac:dyDescent="0.25">
      <c r="A6" s="55" t="s">
        <v>92</v>
      </c>
      <c r="B6" s="261">
        <v>0.11592045456878119</v>
      </c>
      <c r="C6" s="261">
        <v>0.1006908974577856</v>
      </c>
      <c r="D6" s="261">
        <v>9.8984817699895464E-2</v>
      </c>
      <c r="E6" s="261">
        <v>8.9833679458479768E-2</v>
      </c>
      <c r="F6" s="261">
        <v>0.12914236600215809</v>
      </c>
      <c r="G6" s="261">
        <v>0.14587568302528961</v>
      </c>
      <c r="H6" s="261">
        <v>0.13802100617676299</v>
      </c>
      <c r="I6" s="261">
        <v>6.462967312389079E-3</v>
      </c>
      <c r="J6" s="261">
        <v>2.7900142646027993E-4</v>
      </c>
      <c r="K6" s="261">
        <v>1.218064214714976E-2</v>
      </c>
      <c r="L6" s="261">
        <v>9.2358704007790421E-2</v>
      </c>
      <c r="M6" s="261">
        <v>9.6632093000977817E-2</v>
      </c>
      <c r="N6" s="261">
        <v>8.2761458655399439E-2</v>
      </c>
      <c r="O6" s="261">
        <v>7.6184641511698986E-2</v>
      </c>
      <c r="P6" s="261">
        <v>7.4189687816089769E-2</v>
      </c>
      <c r="Q6" s="261">
        <v>8.3943007028711172E-2</v>
      </c>
      <c r="R6" s="261">
        <v>8.7339311910388365E-2</v>
      </c>
      <c r="S6" s="261">
        <v>0.1005391066401482</v>
      </c>
      <c r="T6" s="261">
        <v>0.13788747771952531</v>
      </c>
      <c r="U6" s="261">
        <v>0.1083978732579868</v>
      </c>
      <c r="V6" s="261">
        <v>0.1004640800169298</v>
      </c>
      <c r="W6" s="261">
        <v>0.1037467976833093</v>
      </c>
      <c r="DA6" s="67" t="s">
        <v>646</v>
      </c>
    </row>
    <row r="7" spans="1:105" ht="12" customHeight="1" x14ac:dyDescent="0.25">
      <c r="A7" s="202" t="s">
        <v>93</v>
      </c>
      <c r="B7" s="226">
        <v>1.504446861398386E-2</v>
      </c>
      <c r="C7" s="226">
        <v>1.306793569911939E-2</v>
      </c>
      <c r="D7" s="226">
        <v>1.2846516075930259E-2</v>
      </c>
      <c r="E7" s="226">
        <v>1.165885672308053E-2</v>
      </c>
      <c r="F7" s="226">
        <v>1.676044386887976E-2</v>
      </c>
      <c r="G7" s="226">
        <v>1.8932138792772359E-2</v>
      </c>
      <c r="H7" s="226">
        <v>1.79127376891429E-2</v>
      </c>
      <c r="I7" s="226">
        <v>8.3878129400147218E-4</v>
      </c>
      <c r="J7" s="226">
        <v>3.6209556106837647E-5</v>
      </c>
      <c r="K7" s="226">
        <v>1.580836524172115E-3</v>
      </c>
      <c r="L7" s="226">
        <v>1.1986561205632421E-2</v>
      </c>
      <c r="M7" s="226">
        <v>1.254117313173736E-2</v>
      </c>
      <c r="N7" s="226">
        <v>1.074100487114551E-2</v>
      </c>
      <c r="O7" s="226">
        <v>9.8874478395898375E-3</v>
      </c>
      <c r="P7" s="226">
        <v>9.6285373792091272E-3</v>
      </c>
      <c r="Q7" s="226">
        <v>1.089434939937667E-2</v>
      </c>
      <c r="R7" s="226">
        <v>1.1335130988665509E-2</v>
      </c>
      <c r="S7" s="226">
        <v>1.304823587823504E-2</v>
      </c>
      <c r="T7" s="226">
        <v>1.7895408006547531E-2</v>
      </c>
      <c r="U7" s="226">
        <v>1.406816776313414E-2</v>
      </c>
      <c r="V7" s="226">
        <v>1.3038498721126579E-2</v>
      </c>
      <c r="W7" s="226">
        <v>1.3464538655874349E-2</v>
      </c>
      <c r="DA7" s="174" t="s">
        <v>647</v>
      </c>
    </row>
    <row r="8" spans="1:105" ht="12" customHeight="1" x14ac:dyDescent="0.25">
      <c r="A8" s="202" t="s">
        <v>94</v>
      </c>
      <c r="B8" s="226">
        <v>2.0955404517841498</v>
      </c>
      <c r="C8" s="226">
        <v>1.8202296526023549</v>
      </c>
      <c r="D8" s="226">
        <v>1.7893881659990769</v>
      </c>
      <c r="E8" s="226">
        <v>1.6239593774725709</v>
      </c>
      <c r="F8" s="226">
        <v>2.334558236536787</v>
      </c>
      <c r="G8" s="226">
        <v>2.6370531054962121</v>
      </c>
      <c r="H8" s="226">
        <v>2.4950609684483589</v>
      </c>
      <c r="I8" s="226">
        <v>0.1168336467627813</v>
      </c>
      <c r="J8" s="226">
        <v>5.0436204501431749E-3</v>
      </c>
      <c r="K8" s="226">
        <v>0.22019434312098959</v>
      </c>
      <c r="L8" s="226">
        <v>1.669605256834517</v>
      </c>
      <c r="M8" s="226">
        <v>1.746857019991811</v>
      </c>
      <c r="N8" s="226">
        <v>1.496112011518612</v>
      </c>
      <c r="O8" s="226">
        <v>1.3772202557893909</v>
      </c>
      <c r="P8" s="226">
        <v>1.341156679398696</v>
      </c>
      <c r="Q8" s="226">
        <v>1.517471334351024</v>
      </c>
      <c r="R8" s="226">
        <v>1.578867696991437</v>
      </c>
      <c r="S8" s="226">
        <v>1.817485669241077</v>
      </c>
      <c r="T8" s="226">
        <v>2.4926471210851222</v>
      </c>
      <c r="U8" s="226">
        <v>1.959551738685622</v>
      </c>
      <c r="V8" s="226">
        <v>1.816129382945447</v>
      </c>
      <c r="W8" s="226">
        <v>1.875472384034206</v>
      </c>
      <c r="DA8" s="174" t="s">
        <v>648</v>
      </c>
    </row>
    <row r="9" spans="1:105" ht="12" customHeight="1" x14ac:dyDescent="0.25">
      <c r="A9" s="202" t="s">
        <v>95</v>
      </c>
      <c r="B9" s="226">
        <v>3.8297297988902593E-2</v>
      </c>
      <c r="C9" s="226">
        <v>3.3265822835630683E-2</v>
      </c>
      <c r="D9" s="226">
        <v>3.2702175590424397E-2</v>
      </c>
      <c r="E9" s="226">
        <v>2.967886215128333E-2</v>
      </c>
      <c r="F9" s="226">
        <v>4.2665495853814038E-2</v>
      </c>
      <c r="G9" s="226">
        <v>4.8193776697445491E-2</v>
      </c>
      <c r="H9" s="226">
        <v>4.559878256122022E-2</v>
      </c>
      <c r="I9" s="226">
        <v>2.135207164049201E-3</v>
      </c>
      <c r="J9" s="226">
        <v>9.2175283544443924E-5</v>
      </c>
      <c r="K9" s="226">
        <v>4.024187825529899E-3</v>
      </c>
      <c r="L9" s="226">
        <v>3.0513068831665741E-2</v>
      </c>
      <c r="M9" s="226">
        <v>3.1924892588770563E-2</v>
      </c>
      <c r="N9" s="226">
        <v>2.7342372456290141E-2</v>
      </c>
      <c r="O9" s="226">
        <v>2.516955207780059E-2</v>
      </c>
      <c r="P9" s="226">
        <v>2.4510467911515892E-2</v>
      </c>
      <c r="Q9" s="226">
        <v>2.7732727293228541E-2</v>
      </c>
      <c r="R9" s="226">
        <v>2.885478379825699E-2</v>
      </c>
      <c r="S9" s="226">
        <v>3.3215674842365268E-2</v>
      </c>
      <c r="T9" s="226">
        <v>4.5554668007530323E-2</v>
      </c>
      <c r="U9" s="226">
        <v>3.5812020138872247E-2</v>
      </c>
      <c r="V9" s="226">
        <v>3.319088787135846E-2</v>
      </c>
      <c r="W9" s="226">
        <v>3.427541792388835E-2</v>
      </c>
      <c r="DA9" s="174" t="s">
        <v>649</v>
      </c>
    </row>
    <row r="10" spans="1:105" ht="12" customHeight="1" x14ac:dyDescent="0.25">
      <c r="A10" s="56" t="s">
        <v>96</v>
      </c>
      <c r="B10" s="262">
        <v>0.24569534670241511</v>
      </c>
      <c r="C10" s="262">
        <v>0.21723744804458209</v>
      </c>
      <c r="D10" s="262">
        <v>0.2283620652537843</v>
      </c>
      <c r="E10" s="262">
        <v>0.20721119778679009</v>
      </c>
      <c r="F10" s="262">
        <v>0.31493944118860318</v>
      </c>
      <c r="G10" s="262">
        <v>0.33723182100743188</v>
      </c>
      <c r="H10" s="262">
        <v>0.29648050731768821</v>
      </c>
      <c r="I10" s="262">
        <v>1.0095837046599819E-2</v>
      </c>
      <c r="J10" s="262">
        <v>4.3429747432105519E-4</v>
      </c>
      <c r="K10" s="262">
        <v>1.8740937951949969E-2</v>
      </c>
      <c r="L10" s="262">
        <v>0.19554473533084671</v>
      </c>
      <c r="M10" s="262">
        <v>0.19009465440030399</v>
      </c>
      <c r="N10" s="262">
        <v>0.15869621283486601</v>
      </c>
      <c r="O10" s="262">
        <v>0.12809204954209599</v>
      </c>
      <c r="P10" s="262">
        <v>0.1220214240451811</v>
      </c>
      <c r="Q10" s="262">
        <v>0.13283958464646481</v>
      </c>
      <c r="R10" s="262">
        <v>0.14284413799001361</v>
      </c>
      <c r="S10" s="262">
        <v>0.20673438572562611</v>
      </c>
      <c r="T10" s="262">
        <v>0.26937639106083822</v>
      </c>
      <c r="U10" s="262">
        <v>0.19646933481477519</v>
      </c>
      <c r="V10" s="262">
        <v>0.18194260199604281</v>
      </c>
      <c r="W10" s="262">
        <v>0.18334415068805321</v>
      </c>
      <c r="DA10" s="68" t="s">
        <v>650</v>
      </c>
    </row>
    <row r="11" spans="1:105" ht="12" customHeight="1" x14ac:dyDescent="0.25">
      <c r="A11" s="37" t="s">
        <v>160</v>
      </c>
      <c r="B11" s="228">
        <v>2.749915129926925E-3</v>
      </c>
      <c r="C11" s="228">
        <v>3.9975032378825447E-3</v>
      </c>
      <c r="D11" s="228">
        <v>4.1877530041596172E-4</v>
      </c>
      <c r="E11" s="228">
        <v>5.0451285228263448E-4</v>
      </c>
      <c r="F11" s="228">
        <v>2.8294987248139882E-4</v>
      </c>
      <c r="G11" s="228">
        <v>8.6542067756192572E-4</v>
      </c>
      <c r="H11" s="228">
        <v>9.0954315319625718E-4</v>
      </c>
      <c r="I11" s="228">
        <v>2.1096631169752869E-5</v>
      </c>
      <c r="J11" s="228">
        <v>4.8478711541300729E-7</v>
      </c>
      <c r="K11" s="228">
        <v>3.3178523225609323E-5</v>
      </c>
      <c r="L11" s="228">
        <v>1.6695650811135459E-4</v>
      </c>
      <c r="M11" s="228">
        <v>3.5646247151134E-4</v>
      </c>
      <c r="N11" s="228">
        <v>1.6979445676187999E-4</v>
      </c>
      <c r="O11" s="228">
        <v>3.4422857105481311E-4</v>
      </c>
      <c r="P11" s="228">
        <v>6.3057829188341015E-4</v>
      </c>
      <c r="Q11" s="228">
        <v>1.6887138859309519E-4</v>
      </c>
      <c r="R11" s="228">
        <v>1.9055015738707681E-4</v>
      </c>
      <c r="S11" s="228">
        <v>1.0786384597627571E-4</v>
      </c>
      <c r="T11" s="228">
        <v>9.1982965141857711E-5</v>
      </c>
      <c r="U11" s="228">
        <v>5.8531323315238614E-4</v>
      </c>
      <c r="V11" s="228">
        <v>2.4241218681984229E-4</v>
      </c>
      <c r="W11" s="228">
        <v>5.3138393532547545E-4</v>
      </c>
      <c r="DA11" s="69" t="s">
        <v>651</v>
      </c>
    </row>
    <row r="12" spans="1:105" ht="12" customHeight="1" x14ac:dyDescent="0.25">
      <c r="A12" s="37" t="s">
        <v>162</v>
      </c>
      <c r="B12" s="228">
        <v>0.17250949857109349</v>
      </c>
      <c r="C12" s="228">
        <v>0.12517343619152729</v>
      </c>
      <c r="D12" s="228">
        <v>0.1110566957676781</v>
      </c>
      <c r="E12" s="228">
        <v>9.8784561380706959E-2</v>
      </c>
      <c r="F12" s="228">
        <v>0.1205644821425412</v>
      </c>
      <c r="G12" s="228">
        <v>0.1308089468266633</v>
      </c>
      <c r="H12" s="228">
        <v>0.13389698119178739</v>
      </c>
      <c r="I12" s="228">
        <v>8.6593721086355331E-3</v>
      </c>
      <c r="J12" s="228">
        <v>3.6972312193820451E-4</v>
      </c>
      <c r="K12" s="228">
        <v>1.6491034948556221E-2</v>
      </c>
      <c r="L12" s="228">
        <v>9.2291875948872892E-2</v>
      </c>
      <c r="M12" s="228">
        <v>0.10650312533305679</v>
      </c>
      <c r="N12" s="228">
        <v>9.0978024070324445E-2</v>
      </c>
      <c r="O12" s="228">
        <v>0.1049744159424756</v>
      </c>
      <c r="P12" s="228">
        <v>0.10633655952641941</v>
      </c>
      <c r="Q12" s="228">
        <v>0.11452251943560141</v>
      </c>
      <c r="R12" s="228">
        <v>0.1094639300359173</v>
      </c>
      <c r="S12" s="228">
        <v>9.1338123114203515E-2</v>
      </c>
      <c r="T12" s="228">
        <v>0.19754407759462919</v>
      </c>
      <c r="U12" s="228">
        <v>0.1575756032060889</v>
      </c>
      <c r="V12" s="228">
        <v>0.1476832414608823</v>
      </c>
      <c r="W12" s="228">
        <v>0.1542733285163877</v>
      </c>
      <c r="DA12" s="69" t="s">
        <v>652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7.3143542048582845E-5</v>
      </c>
      <c r="V13" s="228">
        <v>7.1616403363705433E-5</v>
      </c>
      <c r="W13" s="228">
        <v>5.5390534329496159E-5</v>
      </c>
      <c r="DA13" s="69" t="s">
        <v>653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654</v>
      </c>
    </row>
    <row r="15" spans="1:105" ht="12" customHeight="1" x14ac:dyDescent="0.25">
      <c r="A15" s="37" t="s">
        <v>38</v>
      </c>
      <c r="B15" s="228">
        <v>7.0435933001394696E-2</v>
      </c>
      <c r="C15" s="228">
        <v>8.806650861517222E-2</v>
      </c>
      <c r="D15" s="228">
        <v>0.1168865941856902</v>
      </c>
      <c r="E15" s="228">
        <v>0.1079221235538006</v>
      </c>
      <c r="F15" s="228">
        <v>0.1940920091735806</v>
      </c>
      <c r="G15" s="228">
        <v>0.2055574535032067</v>
      </c>
      <c r="H15" s="228">
        <v>0.16167398297270449</v>
      </c>
      <c r="I15" s="228">
        <v>1.4153683067945309E-3</v>
      </c>
      <c r="J15" s="228">
        <v>6.4089565267437786E-5</v>
      </c>
      <c r="K15" s="228">
        <v>2.2167244801681381E-3</v>
      </c>
      <c r="L15" s="228">
        <v>0.10308590287386241</v>
      </c>
      <c r="M15" s="228">
        <v>8.3235066595735929E-2</v>
      </c>
      <c r="N15" s="228">
        <v>6.7548394307779688E-2</v>
      </c>
      <c r="O15" s="228">
        <v>2.2773405028565591E-2</v>
      </c>
      <c r="P15" s="228">
        <v>1.5054286226878219E-2</v>
      </c>
      <c r="Q15" s="228">
        <v>1.8148193822270311E-2</v>
      </c>
      <c r="R15" s="228">
        <v>3.3189657796709217E-2</v>
      </c>
      <c r="S15" s="228">
        <v>0.1152883987654463</v>
      </c>
      <c r="T15" s="228">
        <v>7.1740330501067109E-2</v>
      </c>
      <c r="U15" s="228">
        <v>3.823527483348535E-2</v>
      </c>
      <c r="V15" s="228">
        <v>3.3945331944977043E-2</v>
      </c>
      <c r="W15" s="228">
        <v>2.8484047702010479E-2</v>
      </c>
      <c r="DA15" s="69" t="s">
        <v>655</v>
      </c>
    </row>
    <row r="16" spans="1:105" ht="12" customHeight="1" x14ac:dyDescent="0.25">
      <c r="A16" s="57" t="s">
        <v>487</v>
      </c>
      <c r="B16" s="296">
        <v>49.661320500192907</v>
      </c>
      <c r="C16" s="296">
        <v>43.692265208138451</v>
      </c>
      <c r="D16" s="296">
        <v>41.82678407764508</v>
      </c>
      <c r="E16" s="296">
        <v>38.261382797211553</v>
      </c>
      <c r="F16" s="296">
        <v>52.890770160701678</v>
      </c>
      <c r="G16" s="296">
        <v>59.437475174529382</v>
      </c>
      <c r="H16" s="296">
        <v>57.508110770027287</v>
      </c>
      <c r="I16" s="296">
        <v>3.0435504539444</v>
      </c>
      <c r="J16" s="296">
        <v>0.133344764858043</v>
      </c>
      <c r="K16" s="296">
        <v>5.7807927250164823</v>
      </c>
      <c r="L16" s="296">
        <v>40.719244853970309</v>
      </c>
      <c r="M16" s="296">
        <v>43.237957573282678</v>
      </c>
      <c r="N16" s="296">
        <v>37.38758818563435</v>
      </c>
      <c r="O16" s="296">
        <v>35.025037266590097</v>
      </c>
      <c r="P16" s="296">
        <v>34.202661496667552</v>
      </c>
      <c r="Q16" s="296">
        <v>38.756689463986831</v>
      </c>
      <c r="R16" s="296">
        <v>39.976078438251541</v>
      </c>
      <c r="S16" s="296">
        <v>43.793693383677628</v>
      </c>
      <c r="T16" s="296">
        <v>61.181542390510181</v>
      </c>
      <c r="U16" s="296">
        <v>48.821717605411983</v>
      </c>
      <c r="V16" s="296">
        <v>45.302116694996997</v>
      </c>
      <c r="W16" s="296">
        <v>46.880489714637449</v>
      </c>
      <c r="DA16" s="70" t="s">
        <v>656</v>
      </c>
    </row>
    <row r="17" spans="1:105" ht="12" customHeight="1" x14ac:dyDescent="0.25">
      <c r="A17" s="46" t="s">
        <v>30</v>
      </c>
      <c r="B17" s="231">
        <v>2.9853713735373221E-2</v>
      </c>
      <c r="C17" s="231">
        <v>0</v>
      </c>
      <c r="D17" s="231">
        <v>7.5606996082715511E-2</v>
      </c>
      <c r="E17" s="231">
        <v>0</v>
      </c>
      <c r="F17" s="231">
        <v>4.481282655003973</v>
      </c>
      <c r="G17" s="231">
        <v>13.83334671216957</v>
      </c>
      <c r="H17" s="231">
        <v>13.5912565721626</v>
      </c>
      <c r="I17" s="231">
        <v>1.0210726399388019</v>
      </c>
      <c r="J17" s="231">
        <v>3.10454170276191E-2</v>
      </c>
      <c r="K17" s="231">
        <v>1.669935765737228</v>
      </c>
      <c r="L17" s="231">
        <v>9.1153278603742507</v>
      </c>
      <c r="M17" s="231">
        <v>12.505925695125519</v>
      </c>
      <c r="N17" s="231">
        <v>11.12179508100818</v>
      </c>
      <c r="O17" s="231">
        <v>13.74931900939989</v>
      </c>
      <c r="P17" s="231">
        <v>13.7826880836593</v>
      </c>
      <c r="Q17" s="231">
        <v>18.55071598648761</v>
      </c>
      <c r="R17" s="231">
        <v>19.7702747320531</v>
      </c>
      <c r="S17" s="231">
        <v>16.453666684700721</v>
      </c>
      <c r="T17" s="231">
        <v>15.76129454056068</v>
      </c>
      <c r="U17" s="231">
        <v>16.233192519493421</v>
      </c>
      <c r="V17" s="231">
        <v>14.79333131560232</v>
      </c>
      <c r="W17" s="231">
        <v>16.69994663954316</v>
      </c>
      <c r="DA17" s="73" t="s">
        <v>657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658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</v>
      </c>
      <c r="E19" s="231">
        <v>0</v>
      </c>
      <c r="F19" s="231">
        <v>0</v>
      </c>
      <c r="G19" s="231">
        <v>0</v>
      </c>
      <c r="H19" s="231">
        <v>0</v>
      </c>
      <c r="I19" s="231">
        <v>1.0508291001206651E-2</v>
      </c>
      <c r="J19" s="231">
        <v>1.2705236626990951E-4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</v>
      </c>
      <c r="T19" s="231">
        <v>2.000971555624829E-3</v>
      </c>
      <c r="U19" s="231">
        <v>1.221995374918053E-3</v>
      </c>
      <c r="V19" s="231">
        <v>2.3413734604332019E-3</v>
      </c>
      <c r="W19" s="231">
        <v>0.1010143841461791</v>
      </c>
      <c r="DA19" s="73" t="s">
        <v>659</v>
      </c>
    </row>
    <row r="20" spans="1:105" ht="12" customHeight="1" x14ac:dyDescent="0.25">
      <c r="A20" s="46" t="s">
        <v>160</v>
      </c>
      <c r="B20" s="231">
        <v>0.6566377226728356</v>
      </c>
      <c r="C20" s="231">
        <v>1.131664961901983</v>
      </c>
      <c r="D20" s="231">
        <v>0.13746022461527529</v>
      </c>
      <c r="E20" s="231">
        <v>0.1758990961335076</v>
      </c>
      <c r="F20" s="231">
        <v>9.9568010025309309E-2</v>
      </c>
      <c r="G20" s="231">
        <v>0.24532666927119959</v>
      </c>
      <c r="H20" s="231">
        <v>0.232460490367427</v>
      </c>
      <c r="I20" s="231">
        <v>4.5238983124740442E-3</v>
      </c>
      <c r="J20" s="231">
        <v>1.094138172224295E-4</v>
      </c>
      <c r="K20" s="231">
        <v>7.7622632922122068E-3</v>
      </c>
      <c r="L20" s="231">
        <v>5.7084219676299813E-2</v>
      </c>
      <c r="M20" s="231">
        <v>0.1013309095861766</v>
      </c>
      <c r="N20" s="231">
        <v>4.8927913720293183E-2</v>
      </c>
      <c r="O20" s="231">
        <v>6.9516489334464721E-2</v>
      </c>
      <c r="P20" s="231">
        <v>0.1219193739725776</v>
      </c>
      <c r="Q20" s="231">
        <v>2.9546812051673491E-2</v>
      </c>
      <c r="R20" s="231">
        <v>3.5666240282334422E-2</v>
      </c>
      <c r="S20" s="231">
        <v>3.3087247593961623E-2</v>
      </c>
      <c r="T20" s="231">
        <v>2.2021214371818889E-2</v>
      </c>
      <c r="U20" s="231">
        <v>0.12576971676909679</v>
      </c>
      <c r="V20" s="231">
        <v>5.1933050227468178E-2</v>
      </c>
      <c r="W20" s="231">
        <v>0.1071500498429537</v>
      </c>
      <c r="DA20" s="73" t="s">
        <v>660</v>
      </c>
    </row>
    <row r="21" spans="1:105" ht="12" customHeight="1" x14ac:dyDescent="0.25">
      <c r="A21" s="46" t="s">
        <v>70</v>
      </c>
      <c r="B21" s="231">
        <v>7.3172391729245856</v>
      </c>
      <c r="C21" s="231">
        <v>5.3435610492991614</v>
      </c>
      <c r="D21" s="231">
        <v>5.78124827495333</v>
      </c>
      <c r="E21" s="231">
        <v>4.6028570881768749</v>
      </c>
      <c r="F21" s="231">
        <v>6.7008553378954483</v>
      </c>
      <c r="G21" s="231">
        <v>8.7729844904487138</v>
      </c>
      <c r="H21" s="231">
        <v>9.8621751816557666</v>
      </c>
      <c r="I21" s="231">
        <v>4.0041931587645928E-2</v>
      </c>
      <c r="J21" s="231">
        <v>1.162813496961594E-3</v>
      </c>
      <c r="K21" s="231">
        <v>0.2603159582314617</v>
      </c>
      <c r="L21" s="231">
        <v>0</v>
      </c>
      <c r="M21" s="231">
        <v>0</v>
      </c>
      <c r="N21" s="231">
        <v>0</v>
      </c>
      <c r="O21" s="231">
        <v>5.9550863958255408E-2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661</v>
      </c>
    </row>
    <row r="22" spans="1:105" ht="12" customHeight="1" x14ac:dyDescent="0.25">
      <c r="A22" s="46" t="s">
        <v>34</v>
      </c>
      <c r="B22" s="231">
        <v>8.68384445955728E-2</v>
      </c>
      <c r="C22" s="231">
        <v>0</v>
      </c>
      <c r="D22" s="231">
        <v>0</v>
      </c>
      <c r="E22" s="231">
        <v>0</v>
      </c>
      <c r="F22" s="231">
        <v>0</v>
      </c>
      <c r="G22" s="231">
        <v>0.28075992047131798</v>
      </c>
      <c r="H22" s="231">
        <v>0.27928744313590459</v>
      </c>
      <c r="I22" s="231">
        <v>9.7999046514852112E-2</v>
      </c>
      <c r="J22" s="231">
        <v>0</v>
      </c>
      <c r="K22" s="231">
        <v>3.2279535346610148E-2</v>
      </c>
      <c r="L22" s="231">
        <v>7.206761553745103E-2</v>
      </c>
      <c r="M22" s="231">
        <v>7.1346892228952616E-2</v>
      </c>
      <c r="N22" s="231">
        <v>0.14175261069346651</v>
      </c>
      <c r="O22" s="231">
        <v>0</v>
      </c>
      <c r="P22" s="231">
        <v>0</v>
      </c>
      <c r="Q22" s="231">
        <v>0.3354159179137764</v>
      </c>
      <c r="R22" s="231">
        <v>0.34786901787354629</v>
      </c>
      <c r="S22" s="231">
        <v>0.33653564954722359</v>
      </c>
      <c r="T22" s="231">
        <v>4.9002877872209992E-2</v>
      </c>
      <c r="U22" s="231">
        <v>4.0970778302034444E-3</v>
      </c>
      <c r="V22" s="231">
        <v>2.53382806228917E-3</v>
      </c>
      <c r="W22" s="231">
        <v>6.4911703239028994E-3</v>
      </c>
      <c r="DA22" s="73" t="s">
        <v>662</v>
      </c>
    </row>
    <row r="23" spans="1:105" ht="12" customHeight="1" x14ac:dyDescent="0.25">
      <c r="A23" s="46" t="s">
        <v>162</v>
      </c>
      <c r="B23" s="231">
        <v>39.361155414312108</v>
      </c>
      <c r="C23" s="231">
        <v>33.860199088102007</v>
      </c>
      <c r="D23" s="231">
        <v>34.832851292924929</v>
      </c>
      <c r="E23" s="231">
        <v>32.910064759026078</v>
      </c>
      <c r="F23" s="231">
        <v>40.539463535628073</v>
      </c>
      <c r="G23" s="231">
        <v>35.432617130628287</v>
      </c>
      <c r="H23" s="231">
        <v>32.699786241868047</v>
      </c>
      <c r="I23" s="231">
        <v>1.7743300753347879</v>
      </c>
      <c r="J23" s="231">
        <v>7.9734449513398281E-2</v>
      </c>
      <c r="K23" s="231">
        <v>3.6866127224789271</v>
      </c>
      <c r="L23" s="231">
        <v>30.152579898920379</v>
      </c>
      <c r="M23" s="231">
        <v>28.929356067792831</v>
      </c>
      <c r="N23" s="231">
        <v>25.050591082490332</v>
      </c>
      <c r="O23" s="231">
        <v>20.25688543834298</v>
      </c>
      <c r="P23" s="231">
        <v>19.645568481109201</v>
      </c>
      <c r="Q23" s="231">
        <v>19.146691343024749</v>
      </c>
      <c r="R23" s="231">
        <v>19.577955770947209</v>
      </c>
      <c r="S23" s="231">
        <v>26.772264715079871</v>
      </c>
      <c r="T23" s="231">
        <v>45.190397435044311</v>
      </c>
      <c r="U23" s="231">
        <v>32.353778325821708</v>
      </c>
      <c r="V23" s="231">
        <v>30.232139659115148</v>
      </c>
      <c r="W23" s="231">
        <v>29.72508421854479</v>
      </c>
      <c r="DA23" s="73" t="s">
        <v>663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664</v>
      </c>
    </row>
    <row r="25" spans="1:105" ht="12" customHeight="1" x14ac:dyDescent="0.25">
      <c r="A25" s="46" t="s">
        <v>73</v>
      </c>
      <c r="B25" s="231">
        <v>0.58290705729991676</v>
      </c>
      <c r="C25" s="231">
        <v>0.58188764910779456</v>
      </c>
      <c r="D25" s="231">
        <v>0.61128406104213695</v>
      </c>
      <c r="E25" s="231">
        <v>0.18499496931019199</v>
      </c>
      <c r="F25" s="231">
        <v>0.68243232818189536</v>
      </c>
      <c r="G25" s="231">
        <v>0.53875335097089116</v>
      </c>
      <c r="H25" s="231">
        <v>0.46275547774244619</v>
      </c>
      <c r="I25" s="231">
        <v>7.4034841896528106E-2</v>
      </c>
      <c r="J25" s="231">
        <v>1.498580801763935E-2</v>
      </c>
      <c r="K25" s="231">
        <v>9.1407939137146968E-2</v>
      </c>
      <c r="L25" s="231">
        <v>0.2143278994150597</v>
      </c>
      <c r="M25" s="231">
        <v>0.2707903763173779</v>
      </c>
      <c r="N25" s="231">
        <v>0.14653797961218809</v>
      </c>
      <c r="O25" s="231">
        <v>6.5717650214408327E-2</v>
      </c>
      <c r="P25" s="231">
        <v>8.2826520047604241E-2</v>
      </c>
      <c r="Q25" s="231">
        <v>7.97997313656615E-2</v>
      </c>
      <c r="R25" s="231">
        <v>7.2909299685491619E-2</v>
      </c>
      <c r="S25" s="231">
        <v>8.719238924354232E-2</v>
      </c>
      <c r="T25" s="231">
        <v>9.187115123420464E-2</v>
      </c>
      <c r="U25" s="231">
        <v>8.0073185864395338E-2</v>
      </c>
      <c r="V25" s="231">
        <v>3.7808285628809987E-2</v>
      </c>
      <c r="W25" s="231">
        <v>3.1582479607760887E-2</v>
      </c>
      <c r="DA25" s="73" t="s">
        <v>665</v>
      </c>
    </row>
    <row r="26" spans="1:105" ht="12" customHeight="1" x14ac:dyDescent="0.25">
      <c r="A26" s="46" t="s">
        <v>79</v>
      </c>
      <c r="B26" s="231">
        <v>1.6266889746525071</v>
      </c>
      <c r="C26" s="231">
        <v>2.774952459727503</v>
      </c>
      <c r="D26" s="231">
        <v>0.38833322802669668</v>
      </c>
      <c r="E26" s="231">
        <v>0.38756688456489741</v>
      </c>
      <c r="F26" s="231">
        <v>0.38716829396699248</v>
      </c>
      <c r="G26" s="231">
        <v>0.33368690056940581</v>
      </c>
      <c r="H26" s="231">
        <v>0.38038936309509153</v>
      </c>
      <c r="I26" s="231">
        <v>2.103972935810405E-2</v>
      </c>
      <c r="J26" s="231">
        <v>6.1798106189323541E-3</v>
      </c>
      <c r="K26" s="231">
        <v>3.247854079289568E-2</v>
      </c>
      <c r="L26" s="231">
        <v>1.10785736004687</v>
      </c>
      <c r="M26" s="231">
        <v>1.3592076322318181</v>
      </c>
      <c r="N26" s="231">
        <v>0.87798351810989173</v>
      </c>
      <c r="O26" s="231">
        <v>0.82404781534011506</v>
      </c>
      <c r="P26" s="231">
        <v>0.56965903787886119</v>
      </c>
      <c r="Q26" s="231">
        <v>0.61451967314335443</v>
      </c>
      <c r="R26" s="231">
        <v>0.17140337740985459</v>
      </c>
      <c r="S26" s="231">
        <v>0.1109466975123108</v>
      </c>
      <c r="T26" s="231">
        <v>6.4954199871331914E-2</v>
      </c>
      <c r="U26" s="231">
        <v>2.3584784258235899E-2</v>
      </c>
      <c r="V26" s="231">
        <v>0.18202918290052111</v>
      </c>
      <c r="W26" s="231">
        <v>0.2092207726286951</v>
      </c>
      <c r="DA26" s="73" t="s">
        <v>666</v>
      </c>
    </row>
    <row r="27" spans="1:105" ht="12" customHeight="1" x14ac:dyDescent="0.25">
      <c r="A27" s="57" t="s">
        <v>499</v>
      </c>
      <c r="B27" s="263">
        <v>24.071462475139501</v>
      </c>
      <c r="C27" s="263">
        <v>21.22699967289466</v>
      </c>
      <c r="D27" s="263">
        <v>22.18396691702258</v>
      </c>
      <c r="E27" s="263">
        <v>20.150305588040119</v>
      </c>
      <c r="F27" s="263">
        <v>30.455778302260459</v>
      </c>
      <c r="G27" s="263">
        <v>32.606917522537181</v>
      </c>
      <c r="H27" s="263">
        <v>28.868466196888239</v>
      </c>
      <c r="I27" s="263">
        <v>0.99173900327189757</v>
      </c>
      <c r="J27" s="263">
        <v>4.2560797778900317E-2</v>
      </c>
      <c r="K27" s="263">
        <v>1.8555588083000321</v>
      </c>
      <c r="L27" s="263">
        <v>19.083546616320341</v>
      </c>
      <c r="M27" s="263">
        <v>18.558301962428558</v>
      </c>
      <c r="N27" s="263">
        <v>15.49337589504592</v>
      </c>
      <c r="O27" s="263">
        <v>12.52213092780022</v>
      </c>
      <c r="P27" s="263">
        <v>11.92745629833153</v>
      </c>
      <c r="Q27" s="263">
        <v>12.983038031079349</v>
      </c>
      <c r="R27" s="263">
        <v>13.95588011335532</v>
      </c>
      <c r="S27" s="263">
        <v>20.173107429149901</v>
      </c>
      <c r="T27" s="263">
        <v>26.314265775105149</v>
      </c>
      <c r="U27" s="263">
        <v>19.19476080685838</v>
      </c>
      <c r="V27" s="263">
        <v>17.77524548912119</v>
      </c>
      <c r="W27" s="263">
        <v>17.926866707717242</v>
      </c>
      <c r="DA27" s="70" t="s">
        <v>667</v>
      </c>
    </row>
    <row r="28" spans="1:105" ht="12" customHeight="1" x14ac:dyDescent="0.25">
      <c r="A28" s="18" t="s">
        <v>33</v>
      </c>
      <c r="B28" s="297">
        <v>0</v>
      </c>
      <c r="C28" s="297">
        <v>0</v>
      </c>
      <c r="D28" s="297">
        <v>0</v>
      </c>
      <c r="E28" s="297">
        <v>0</v>
      </c>
      <c r="F28" s="297">
        <v>0</v>
      </c>
      <c r="G28" s="297">
        <v>0</v>
      </c>
      <c r="H28" s="297">
        <v>0</v>
      </c>
      <c r="I28" s="297">
        <v>4.9071987217568632E-3</v>
      </c>
      <c r="J28" s="297">
        <v>5.6836022316655003E-5</v>
      </c>
      <c r="K28" s="297">
        <v>0</v>
      </c>
      <c r="L28" s="297">
        <v>0</v>
      </c>
      <c r="M28" s="297">
        <v>0</v>
      </c>
      <c r="N28" s="297">
        <v>0</v>
      </c>
      <c r="O28" s="297">
        <v>0</v>
      </c>
      <c r="P28" s="297">
        <v>0</v>
      </c>
      <c r="Q28" s="297">
        <v>0</v>
      </c>
      <c r="R28" s="297">
        <v>0</v>
      </c>
      <c r="S28" s="297">
        <v>0</v>
      </c>
      <c r="T28" s="297">
        <v>8.5321489220052356E-4</v>
      </c>
      <c r="U28" s="297">
        <v>5.8064160366423797E-4</v>
      </c>
      <c r="V28" s="297">
        <v>1.115836667989903E-3</v>
      </c>
      <c r="W28" s="297">
        <v>5.1033686871294948E-2</v>
      </c>
      <c r="DA28" s="122" t="s">
        <v>668</v>
      </c>
    </row>
    <row r="29" spans="1:105" ht="12" customHeight="1" x14ac:dyDescent="0.25">
      <c r="A29" s="18" t="s">
        <v>160</v>
      </c>
      <c r="B29" s="297">
        <v>0.24405218624377589</v>
      </c>
      <c r="C29" s="297">
        <v>0.366890203925058</v>
      </c>
      <c r="D29" s="297">
        <v>3.86046731664626E-2</v>
      </c>
      <c r="E29" s="297">
        <v>4.7177165140779007E-2</v>
      </c>
      <c r="F29" s="297">
        <v>2.6406183480829151E-2</v>
      </c>
      <c r="G29" s="297">
        <v>7.8308343098856634E-2</v>
      </c>
      <c r="H29" s="297">
        <v>7.9901458318434621E-2</v>
      </c>
      <c r="I29" s="297">
        <v>2.073160978200522E-3</v>
      </c>
      <c r="J29" s="297">
        <v>4.8032116623705752E-5</v>
      </c>
      <c r="K29" s="297">
        <v>3.1681073033176309E-3</v>
      </c>
      <c r="L29" s="297">
        <v>1.6725728222740769E-2</v>
      </c>
      <c r="M29" s="297">
        <v>3.5710464285277348E-2</v>
      </c>
      <c r="N29" s="297">
        <v>1.7010034347585721E-2</v>
      </c>
      <c r="O29" s="297">
        <v>3.4413698600244971E-2</v>
      </c>
      <c r="P29" s="297">
        <v>6.3171428610423463E-2</v>
      </c>
      <c r="Q29" s="297">
        <v>1.6917561238889291E-2</v>
      </c>
      <c r="R29" s="297">
        <v>1.9089343574022519E-2</v>
      </c>
      <c r="S29" s="297">
        <v>1.0805816396540111E-2</v>
      </c>
      <c r="T29" s="297">
        <v>9.2146196507909978E-3</v>
      </c>
      <c r="U29" s="297">
        <v>5.864531292571129E-2</v>
      </c>
      <c r="V29" s="297">
        <v>2.4288036428600151E-2</v>
      </c>
      <c r="W29" s="297">
        <v>5.3123262455843347E-2</v>
      </c>
      <c r="DA29" s="122" t="s">
        <v>669</v>
      </c>
    </row>
    <row r="30" spans="1:105" ht="12" customHeight="1" x14ac:dyDescent="0.25">
      <c r="A30" s="18" t="s">
        <v>70</v>
      </c>
      <c r="B30" s="297">
        <v>2.805218761560885</v>
      </c>
      <c r="C30" s="297">
        <v>1.7869468372442081</v>
      </c>
      <c r="D30" s="297">
        <v>1.674738720579882</v>
      </c>
      <c r="E30" s="297">
        <v>1.2733809077392819</v>
      </c>
      <c r="F30" s="297">
        <v>1.8330683617990811</v>
      </c>
      <c r="G30" s="297">
        <v>2.888505801702502</v>
      </c>
      <c r="H30" s="297">
        <v>3.496559147659863</v>
      </c>
      <c r="I30" s="297">
        <v>1.892769900162599E-2</v>
      </c>
      <c r="J30" s="297">
        <v>5.2654104301079528E-4</v>
      </c>
      <c r="K30" s="297">
        <v>0.10959100655190861</v>
      </c>
      <c r="L30" s="297">
        <v>0</v>
      </c>
      <c r="M30" s="297">
        <v>0</v>
      </c>
      <c r="N30" s="297">
        <v>0</v>
      </c>
      <c r="O30" s="297">
        <v>3.0408443866542189E-2</v>
      </c>
      <c r="P30" s="297">
        <v>0</v>
      </c>
      <c r="Q30" s="297">
        <v>0</v>
      </c>
      <c r="R30" s="297">
        <v>0</v>
      </c>
      <c r="S30" s="297">
        <v>0</v>
      </c>
      <c r="T30" s="297">
        <v>0</v>
      </c>
      <c r="U30" s="297">
        <v>0</v>
      </c>
      <c r="V30" s="297">
        <v>0</v>
      </c>
      <c r="W30" s="297">
        <v>0</v>
      </c>
      <c r="DA30" s="122" t="s">
        <v>670</v>
      </c>
    </row>
    <row r="31" spans="1:105" ht="12" customHeight="1" x14ac:dyDescent="0.25">
      <c r="A31" s="18" t="s">
        <v>162</v>
      </c>
      <c r="B31" s="297">
        <v>14.9434428754357</v>
      </c>
      <c r="C31" s="297">
        <v>11.21330691665508</v>
      </c>
      <c r="D31" s="297">
        <v>9.992584098310159</v>
      </c>
      <c r="E31" s="297">
        <v>9.0161873053897938</v>
      </c>
      <c r="F31" s="297">
        <v>10.98221045818498</v>
      </c>
      <c r="G31" s="297">
        <v>11.55293844412466</v>
      </c>
      <c r="H31" s="297">
        <v>11.48091298805692</v>
      </c>
      <c r="I31" s="297">
        <v>0.83057826287328729</v>
      </c>
      <c r="J31" s="297">
        <v>3.5754566002408811E-2</v>
      </c>
      <c r="K31" s="297">
        <v>1.536968567923493</v>
      </c>
      <c r="L31" s="297">
        <v>9.0244220777225443</v>
      </c>
      <c r="M31" s="297">
        <v>10.414016897159261</v>
      </c>
      <c r="N31" s="297">
        <v>8.8959518978965573</v>
      </c>
      <c r="O31" s="297">
        <v>10.243353172416899</v>
      </c>
      <c r="P31" s="297">
        <v>10.39772987159653</v>
      </c>
      <c r="Q31" s="297">
        <v>11.19816389216729</v>
      </c>
      <c r="R31" s="297">
        <v>10.70352830922678</v>
      </c>
      <c r="S31" s="297">
        <v>8.9311628601653119</v>
      </c>
      <c r="T31" s="297">
        <v>19.315602764458809</v>
      </c>
      <c r="U31" s="297">
        <v>15.410196840747449</v>
      </c>
      <c r="V31" s="297">
        <v>14.442534550047</v>
      </c>
      <c r="W31" s="297">
        <v>15.05363599530768</v>
      </c>
      <c r="DA31" s="122" t="s">
        <v>671</v>
      </c>
    </row>
    <row r="32" spans="1:105" ht="12" customHeight="1" x14ac:dyDescent="0.25">
      <c r="A32" s="47" t="s">
        <v>38</v>
      </c>
      <c r="B32" s="298">
        <v>6.0787486518991409</v>
      </c>
      <c r="C32" s="298">
        <v>7.8598557150703137</v>
      </c>
      <c r="D32" s="298">
        <v>10.478039424966081</v>
      </c>
      <c r="E32" s="298">
        <v>9.8135602097702659</v>
      </c>
      <c r="F32" s="298">
        <v>17.614093298795581</v>
      </c>
      <c r="G32" s="298">
        <v>18.08716493361116</v>
      </c>
      <c r="H32" s="298">
        <v>13.811092602853019</v>
      </c>
      <c r="I32" s="298">
        <v>0.13525268169702681</v>
      </c>
      <c r="J32" s="298">
        <v>6.1748225945403579E-3</v>
      </c>
      <c r="K32" s="298">
        <v>0.205831126521313</v>
      </c>
      <c r="L32" s="298">
        <v>10.042398810375049</v>
      </c>
      <c r="M32" s="298">
        <v>8.108574600984026</v>
      </c>
      <c r="N32" s="298">
        <v>6.5804139628017779</v>
      </c>
      <c r="O32" s="298">
        <v>2.2139556129165299</v>
      </c>
      <c r="P32" s="298">
        <v>1.466554998124576</v>
      </c>
      <c r="Q32" s="298">
        <v>1.7679565776731769</v>
      </c>
      <c r="R32" s="298">
        <v>3.2332624605545122</v>
      </c>
      <c r="S32" s="298">
        <v>11.23113875258805</v>
      </c>
      <c r="T32" s="298">
        <v>6.9885951761033454</v>
      </c>
      <c r="U32" s="298">
        <v>3.7253380115815529</v>
      </c>
      <c r="V32" s="298">
        <v>3.3073070659776032</v>
      </c>
      <c r="W32" s="298">
        <v>2.7690737630824258</v>
      </c>
      <c r="DA32" s="123" t="s">
        <v>672</v>
      </c>
    </row>
    <row r="33" spans="1:105" ht="12" customHeight="1" x14ac:dyDescent="0.25">
      <c r="A33" s="128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DA33" s="124"/>
    </row>
    <row r="34" spans="1:105" ht="15" customHeight="1" x14ac:dyDescent="0.25">
      <c r="A34" s="34" t="s">
        <v>44</v>
      </c>
      <c r="B34" s="225">
        <v>135.16829157206109</v>
      </c>
      <c r="C34" s="225">
        <v>157.01431206554679</v>
      </c>
      <c r="D34" s="225">
        <v>141.06757718448389</v>
      </c>
      <c r="E34" s="225">
        <v>146.15520543765359</v>
      </c>
      <c r="F34" s="225">
        <v>157.5847790161763</v>
      </c>
      <c r="G34" s="225">
        <v>162.25622979684039</v>
      </c>
      <c r="H34" s="225">
        <v>179.66034044750961</v>
      </c>
      <c r="I34" s="225">
        <v>240.9687524740977</v>
      </c>
      <c r="J34" s="225">
        <v>224.71668450583439</v>
      </c>
      <c r="K34" s="225">
        <v>167.71407278865951</v>
      </c>
      <c r="L34" s="225">
        <v>155.52876002116849</v>
      </c>
      <c r="M34" s="225">
        <v>162.46819715486771</v>
      </c>
      <c r="N34" s="225">
        <v>155.6357824964756</v>
      </c>
      <c r="O34" s="225">
        <v>148.56876193149751</v>
      </c>
      <c r="P34" s="225">
        <v>162.04224141240121</v>
      </c>
      <c r="Q34" s="225">
        <v>169.67368746427331</v>
      </c>
      <c r="R34" s="225">
        <v>156.16153484133281</v>
      </c>
      <c r="S34" s="225">
        <v>187.62191956741549</v>
      </c>
      <c r="T34" s="225">
        <v>212.65973295361309</v>
      </c>
      <c r="U34" s="225">
        <v>203.503261527559</v>
      </c>
      <c r="V34" s="225">
        <v>194.7066428071754</v>
      </c>
      <c r="W34" s="225">
        <v>213.2253926389821</v>
      </c>
      <c r="DA34" s="89" t="s">
        <v>673</v>
      </c>
    </row>
    <row r="35" spans="1:105" ht="12" customHeight="1" x14ac:dyDescent="0.25">
      <c r="A35" s="55" t="s">
        <v>92</v>
      </c>
      <c r="B35" s="261">
        <v>0.135803837018794</v>
      </c>
      <c r="C35" s="261">
        <v>0.15660579645608549</v>
      </c>
      <c r="D35" s="261">
        <v>0.13994716931861001</v>
      </c>
      <c r="E35" s="261">
        <v>0.14489637247972009</v>
      </c>
      <c r="F35" s="261">
        <v>0.155659641026789</v>
      </c>
      <c r="G35" s="261">
        <v>0.16061475932812239</v>
      </c>
      <c r="H35" s="261">
        <v>0.17860818334730999</v>
      </c>
      <c r="I35" s="261">
        <v>0.24719921790795479</v>
      </c>
      <c r="J35" s="261">
        <v>0.23001836047315569</v>
      </c>
      <c r="K35" s="261">
        <v>0.17327280084535809</v>
      </c>
      <c r="L35" s="261">
        <v>0.15402782727739089</v>
      </c>
      <c r="M35" s="261">
        <v>0.16164646174641839</v>
      </c>
      <c r="N35" s="261">
        <v>0.1550043808445157</v>
      </c>
      <c r="O35" s="261">
        <v>0.15110044455739929</v>
      </c>
      <c r="P35" s="261">
        <v>0.166313923462932</v>
      </c>
      <c r="Q35" s="261">
        <v>0.17386910990104351</v>
      </c>
      <c r="R35" s="261">
        <v>0.15797613142955499</v>
      </c>
      <c r="S35" s="261">
        <v>0.18573197657217169</v>
      </c>
      <c r="T35" s="261">
        <v>0.21359726238490359</v>
      </c>
      <c r="U35" s="261">
        <v>0.20613812216913369</v>
      </c>
      <c r="V35" s="261">
        <v>0.19740029140947071</v>
      </c>
      <c r="W35" s="261">
        <v>0.21720796199315759</v>
      </c>
      <c r="DA35" s="67" t="s">
        <v>674</v>
      </c>
    </row>
    <row r="36" spans="1:105" ht="12" customHeight="1" x14ac:dyDescent="0.25">
      <c r="A36" s="202" t="s">
        <v>93</v>
      </c>
      <c r="B36" s="226">
        <v>1.6376299173863469E-2</v>
      </c>
      <c r="C36" s="226">
        <v>1.8884763725572091E-2</v>
      </c>
      <c r="D36" s="226">
        <v>1.6875934904399779E-2</v>
      </c>
      <c r="E36" s="226">
        <v>1.7472748907728361E-2</v>
      </c>
      <c r="F36" s="226">
        <v>1.8770668831677509E-2</v>
      </c>
      <c r="G36" s="226">
        <v>1.936819612932883E-2</v>
      </c>
      <c r="H36" s="226">
        <v>2.1537985300010502E-2</v>
      </c>
      <c r="I36" s="226">
        <v>2.9809233942672049E-2</v>
      </c>
      <c r="J36" s="226">
        <v>2.7737430467952639E-2</v>
      </c>
      <c r="K36" s="226">
        <v>2.0894602741925131E-2</v>
      </c>
      <c r="L36" s="226">
        <v>1.8573891842582069E-2</v>
      </c>
      <c r="M36" s="226">
        <v>1.949260695476138E-2</v>
      </c>
      <c r="N36" s="226">
        <v>1.869165238400422E-2</v>
      </c>
      <c r="O36" s="226">
        <v>1.822088491530104E-2</v>
      </c>
      <c r="P36" s="226">
        <v>2.0055446349657141E-2</v>
      </c>
      <c r="Q36" s="226">
        <v>2.0966510397189969E-2</v>
      </c>
      <c r="R36" s="226">
        <v>1.9050009538846401E-2</v>
      </c>
      <c r="S36" s="226">
        <v>2.2397028546976581E-2</v>
      </c>
      <c r="T36" s="226">
        <v>2.5757244775413201E-2</v>
      </c>
      <c r="U36" s="226">
        <v>2.4857762739892049E-2</v>
      </c>
      <c r="V36" s="226">
        <v>2.380408610017366E-2</v>
      </c>
      <c r="W36" s="226">
        <v>2.619265144955258E-2</v>
      </c>
      <c r="DA36" s="174" t="s">
        <v>675</v>
      </c>
    </row>
    <row r="37" spans="1:105" ht="12" customHeight="1" x14ac:dyDescent="0.25">
      <c r="A37" s="202" t="s">
        <v>94</v>
      </c>
      <c r="B37" s="226">
        <v>2.6314323631620669</v>
      </c>
      <c r="C37" s="226">
        <v>3.034506020594133</v>
      </c>
      <c r="D37" s="226">
        <v>2.7117165358659752</v>
      </c>
      <c r="E37" s="226">
        <v>2.8076158392723052</v>
      </c>
      <c r="F37" s="226">
        <v>3.0161726356774179</v>
      </c>
      <c r="G37" s="226">
        <v>3.1121865550751489</v>
      </c>
      <c r="H37" s="226">
        <v>3.4608400197164708</v>
      </c>
      <c r="I37" s="226">
        <v>4.7899090072198947</v>
      </c>
      <c r="J37" s="226">
        <v>4.4570004144048996</v>
      </c>
      <c r="K37" s="226">
        <v>3.3574578289500789</v>
      </c>
      <c r="L37" s="226">
        <v>2.984553444312267</v>
      </c>
      <c r="M37" s="226">
        <v>3.1321775596907329</v>
      </c>
      <c r="N37" s="226">
        <v>3.003475845308476</v>
      </c>
      <c r="O37" s="226">
        <v>2.9278303811216362</v>
      </c>
      <c r="P37" s="226">
        <v>3.222617639177987</v>
      </c>
      <c r="Q37" s="226">
        <v>3.3690123400892622</v>
      </c>
      <c r="R37" s="226">
        <v>3.0610586120136301</v>
      </c>
      <c r="S37" s="226">
        <v>3.598875736908921</v>
      </c>
      <c r="T37" s="226">
        <v>4.1388134625730046</v>
      </c>
      <c r="U37" s="226">
        <v>3.9942798220218592</v>
      </c>
      <c r="V37" s="226">
        <v>3.8249693581236399</v>
      </c>
      <c r="W37" s="226">
        <v>4.2087769629526104</v>
      </c>
      <c r="DA37" s="174" t="s">
        <v>676</v>
      </c>
    </row>
    <row r="38" spans="1:105" ht="12" customHeight="1" x14ac:dyDescent="0.25">
      <c r="A38" s="202" t="s">
        <v>95</v>
      </c>
      <c r="B38" s="226">
        <v>4.4902318968002279E-2</v>
      </c>
      <c r="C38" s="226">
        <v>5.1780300020065242E-2</v>
      </c>
      <c r="D38" s="226">
        <v>4.6272274578984147E-2</v>
      </c>
      <c r="E38" s="226">
        <v>4.7908684152204492E-2</v>
      </c>
      <c r="F38" s="226">
        <v>5.1467462225403333E-2</v>
      </c>
      <c r="G38" s="226">
        <v>5.310582758661081E-2</v>
      </c>
      <c r="H38" s="226">
        <v>5.9055191627954202E-2</v>
      </c>
      <c r="I38" s="226">
        <v>8.1734201144902652E-2</v>
      </c>
      <c r="J38" s="226">
        <v>7.6053504946500275E-2</v>
      </c>
      <c r="K38" s="226">
        <v>5.7291095324211429E-2</v>
      </c>
      <c r="L38" s="226">
        <v>5.0927917665541583E-2</v>
      </c>
      <c r="M38" s="226">
        <v>5.3446950724832423E-2</v>
      </c>
      <c r="N38" s="226">
        <v>5.1250806331450988E-2</v>
      </c>
      <c r="O38" s="226">
        <v>4.9960004861897528E-2</v>
      </c>
      <c r="P38" s="226">
        <v>5.4990205019899423E-2</v>
      </c>
      <c r="Q38" s="226">
        <v>5.7488259557635771E-2</v>
      </c>
      <c r="R38" s="226">
        <v>5.2233388971176499E-2</v>
      </c>
      <c r="S38" s="226">
        <v>6.1410609874351541E-2</v>
      </c>
      <c r="T38" s="226">
        <v>7.0624016352142605E-2</v>
      </c>
      <c r="U38" s="226">
        <v>6.8157718635170117E-2</v>
      </c>
      <c r="V38" s="226">
        <v>6.5268633374607768E-2</v>
      </c>
      <c r="W38" s="226">
        <v>7.1817861747578857E-2</v>
      </c>
      <c r="DA38" s="174" t="s">
        <v>677</v>
      </c>
    </row>
    <row r="39" spans="1:105" ht="12" customHeight="1" x14ac:dyDescent="0.25">
      <c r="A39" s="56" t="s">
        <v>96</v>
      </c>
      <c r="B39" s="262">
        <v>0.47298901211221578</v>
      </c>
      <c r="C39" s="262">
        <v>0.50463105816314835</v>
      </c>
      <c r="D39" s="262">
        <v>0.423050888107806</v>
      </c>
      <c r="E39" s="262">
        <v>0.43863613036915472</v>
      </c>
      <c r="F39" s="262">
        <v>0.44984952167820008</v>
      </c>
      <c r="G39" s="262">
        <v>0.47175012212763201</v>
      </c>
      <c r="H39" s="262">
        <v>0.5461994760131923</v>
      </c>
      <c r="I39" s="262">
        <v>1.2089002418103549</v>
      </c>
      <c r="J39" s="262">
        <v>1.107131040585253</v>
      </c>
      <c r="K39" s="262">
        <v>0.90496560530667569</v>
      </c>
      <c r="L39" s="262">
        <v>0.48186394693243101</v>
      </c>
      <c r="M39" s="262">
        <v>0.53516094082954235</v>
      </c>
      <c r="N39" s="262">
        <v>0.52213550709620427</v>
      </c>
      <c r="O39" s="262">
        <v>0.6695136845790115</v>
      </c>
      <c r="P39" s="262">
        <v>0.82943765268521918</v>
      </c>
      <c r="Q39" s="262">
        <v>0.84135722058301021</v>
      </c>
      <c r="R39" s="262">
        <v>0.64531937173159371</v>
      </c>
      <c r="S39" s="262">
        <v>0.57724985622926139</v>
      </c>
      <c r="T39" s="262">
        <v>0.7974415429489965</v>
      </c>
      <c r="U39" s="262">
        <v>0.86807850620611471</v>
      </c>
      <c r="V39" s="262">
        <v>0.8424588193129896</v>
      </c>
      <c r="W39" s="262">
        <v>0.98583104214765394</v>
      </c>
      <c r="DA39" s="68" t="s">
        <v>678</v>
      </c>
    </row>
    <row r="40" spans="1:105" ht="12" customHeight="1" x14ac:dyDescent="0.25">
      <c r="A40" s="37" t="s">
        <v>160</v>
      </c>
      <c r="B40" s="228">
        <v>5.2938716917253961E-3</v>
      </c>
      <c r="C40" s="228">
        <v>9.2859877848007703E-3</v>
      </c>
      <c r="D40" s="228">
        <v>7.7579987972914866E-4</v>
      </c>
      <c r="E40" s="228">
        <v>1.067980725030429E-3</v>
      </c>
      <c r="F40" s="228">
        <v>4.0415663504794172E-4</v>
      </c>
      <c r="G40" s="228">
        <v>1.210628075108663E-3</v>
      </c>
      <c r="H40" s="228">
        <v>1.6756312183278011E-3</v>
      </c>
      <c r="I40" s="228">
        <v>2.5261622592341222E-3</v>
      </c>
      <c r="J40" s="228">
        <v>1.235841549363357E-3</v>
      </c>
      <c r="K40" s="228">
        <v>1.602130183186538E-3</v>
      </c>
      <c r="L40" s="228">
        <v>4.1141645582264309E-4</v>
      </c>
      <c r="M40" s="228">
        <v>1.0035252817931291E-3</v>
      </c>
      <c r="N40" s="228">
        <v>5.586504756464537E-4</v>
      </c>
      <c r="O40" s="228">
        <v>1.799219699959098E-3</v>
      </c>
      <c r="P40" s="228">
        <v>4.2863405532816042E-3</v>
      </c>
      <c r="Q40" s="228">
        <v>1.069569454924227E-3</v>
      </c>
      <c r="R40" s="228">
        <v>8.6083832055454293E-4</v>
      </c>
      <c r="S40" s="228">
        <v>3.0118061571419682E-4</v>
      </c>
      <c r="T40" s="228">
        <v>2.7229942965261778E-4</v>
      </c>
      <c r="U40" s="228">
        <v>2.5861432145459868E-3</v>
      </c>
      <c r="V40" s="228">
        <v>1.122454457916162E-3</v>
      </c>
      <c r="W40" s="228">
        <v>2.8572211154624522E-3</v>
      </c>
      <c r="DA40" s="69" t="s">
        <v>679</v>
      </c>
    </row>
    <row r="41" spans="1:105" ht="12" customHeight="1" x14ac:dyDescent="0.25">
      <c r="A41" s="37" t="s">
        <v>162</v>
      </c>
      <c r="B41" s="228">
        <v>0.33209866773725571</v>
      </c>
      <c r="C41" s="228">
        <v>0.29077124652230579</v>
      </c>
      <c r="D41" s="228">
        <v>0.20573747098766909</v>
      </c>
      <c r="E41" s="228">
        <v>0.20911262618554241</v>
      </c>
      <c r="F41" s="228">
        <v>0.17221048725593771</v>
      </c>
      <c r="G41" s="228">
        <v>0.18298728885227411</v>
      </c>
      <c r="H41" s="228">
        <v>0.24667544462994559</v>
      </c>
      <c r="I41" s="228">
        <v>1.0368944137802789</v>
      </c>
      <c r="J41" s="228">
        <v>0.94251513978935408</v>
      </c>
      <c r="K41" s="228">
        <v>0.79632190569207451</v>
      </c>
      <c r="L41" s="228">
        <v>0.22742687262471559</v>
      </c>
      <c r="M41" s="228">
        <v>0.29983122320999972</v>
      </c>
      <c r="N41" s="228">
        <v>0.2993320123020165</v>
      </c>
      <c r="O41" s="228">
        <v>0.54868204744494509</v>
      </c>
      <c r="P41" s="228">
        <v>0.72282016882180977</v>
      </c>
      <c r="Q41" s="228">
        <v>0.72534364589392442</v>
      </c>
      <c r="R41" s="228">
        <v>0.49451938001815482</v>
      </c>
      <c r="S41" s="228">
        <v>0.25503700437091309</v>
      </c>
      <c r="T41" s="228">
        <v>0.58479458209802648</v>
      </c>
      <c r="U41" s="228">
        <v>0.69623075975000526</v>
      </c>
      <c r="V41" s="228">
        <v>0.68382582126728086</v>
      </c>
      <c r="W41" s="228">
        <v>0.82951888923723371</v>
      </c>
      <c r="DA41" s="69" t="s">
        <v>680</v>
      </c>
    </row>
    <row r="42" spans="1:105" ht="12" customHeight="1" x14ac:dyDescent="0.25">
      <c r="A42" s="37" t="s">
        <v>97</v>
      </c>
      <c r="B42" s="228">
        <v>0</v>
      </c>
      <c r="C42" s="228">
        <v>0</v>
      </c>
      <c r="D42" s="228">
        <v>0</v>
      </c>
      <c r="E42" s="228">
        <v>0</v>
      </c>
      <c r="F42" s="228">
        <v>0</v>
      </c>
      <c r="G42" s="228">
        <v>0</v>
      </c>
      <c r="H42" s="228">
        <v>0</v>
      </c>
      <c r="I42" s="228">
        <v>0</v>
      </c>
      <c r="J42" s="228">
        <v>0</v>
      </c>
      <c r="K42" s="228">
        <v>0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28">
        <v>0</v>
      </c>
      <c r="R42" s="228">
        <v>0</v>
      </c>
      <c r="S42" s="228">
        <v>0</v>
      </c>
      <c r="T42" s="228">
        <v>0</v>
      </c>
      <c r="U42" s="228">
        <v>3.231768295037915E-4</v>
      </c>
      <c r="V42" s="228">
        <v>3.3160936448816048E-4</v>
      </c>
      <c r="W42" s="228">
        <v>2.9783174417203121E-4</v>
      </c>
      <c r="DA42" s="69" t="s">
        <v>681</v>
      </c>
    </row>
    <row r="43" spans="1:105" ht="12" customHeight="1" x14ac:dyDescent="0.25">
      <c r="A43" s="37" t="s">
        <v>78</v>
      </c>
      <c r="B43" s="228">
        <v>0</v>
      </c>
      <c r="C43" s="228">
        <v>0</v>
      </c>
      <c r="D43" s="228">
        <v>0</v>
      </c>
      <c r="E43" s="228">
        <v>0</v>
      </c>
      <c r="F43" s="228">
        <v>0</v>
      </c>
      <c r="G43" s="228">
        <v>0</v>
      </c>
      <c r="H43" s="228">
        <v>0</v>
      </c>
      <c r="I43" s="228">
        <v>0</v>
      </c>
      <c r="J43" s="228">
        <v>0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28">
        <v>0</v>
      </c>
      <c r="R43" s="228">
        <v>0</v>
      </c>
      <c r="S43" s="228">
        <v>0</v>
      </c>
      <c r="T43" s="228">
        <v>0</v>
      </c>
      <c r="U43" s="228">
        <v>0</v>
      </c>
      <c r="V43" s="228">
        <v>0</v>
      </c>
      <c r="W43" s="228">
        <v>0</v>
      </c>
      <c r="DA43" s="69" t="s">
        <v>682</v>
      </c>
    </row>
    <row r="44" spans="1:105" ht="12" customHeight="1" x14ac:dyDescent="0.25">
      <c r="A44" s="37" t="s">
        <v>38</v>
      </c>
      <c r="B44" s="228">
        <v>0.13559647268323469</v>
      </c>
      <c r="C44" s="228">
        <v>0.20457382385604181</v>
      </c>
      <c r="D44" s="228">
        <v>0.21653761724040779</v>
      </c>
      <c r="E44" s="228">
        <v>0.22845552345858189</v>
      </c>
      <c r="F44" s="228">
        <v>0.27723487778721451</v>
      </c>
      <c r="G44" s="228">
        <v>0.28755220520024932</v>
      </c>
      <c r="H44" s="228">
        <v>0.29784840016491898</v>
      </c>
      <c r="I44" s="228">
        <v>0.169479665770842</v>
      </c>
      <c r="J44" s="228">
        <v>0.1633800592465359</v>
      </c>
      <c r="K44" s="228">
        <v>0.1070415694314146</v>
      </c>
      <c r="L44" s="228">
        <v>0.25402565785189268</v>
      </c>
      <c r="M44" s="228">
        <v>0.2343261923377494</v>
      </c>
      <c r="N44" s="228">
        <v>0.2222448443185413</v>
      </c>
      <c r="O44" s="228">
        <v>0.11903241743410729</v>
      </c>
      <c r="P44" s="228">
        <v>0.1023311433101278</v>
      </c>
      <c r="Q44" s="228">
        <v>0.1149440052341615</v>
      </c>
      <c r="R44" s="228">
        <v>0.1499391533928843</v>
      </c>
      <c r="S44" s="228">
        <v>0.32191167124263398</v>
      </c>
      <c r="T44" s="228">
        <v>0.21237466142131739</v>
      </c>
      <c r="U44" s="228">
        <v>0.16893842641205969</v>
      </c>
      <c r="V44" s="228">
        <v>0.1571789342233044</v>
      </c>
      <c r="W44" s="228">
        <v>0.15315710005078559</v>
      </c>
      <c r="DA44" s="69" t="s">
        <v>683</v>
      </c>
    </row>
    <row r="45" spans="1:105" ht="12" customHeight="1" x14ac:dyDescent="0.25">
      <c r="A45" s="57" t="s">
        <v>517</v>
      </c>
      <c r="B45" s="263">
        <v>112.6489645910718</v>
      </c>
      <c r="C45" s="263">
        <v>132.71131415477271</v>
      </c>
      <c r="D45" s="263">
        <v>120.71973452728319</v>
      </c>
      <c r="E45" s="263">
        <v>125.03007220363369</v>
      </c>
      <c r="F45" s="263">
        <v>135.98088474732239</v>
      </c>
      <c r="G45" s="263">
        <v>139.57879422828901</v>
      </c>
      <c r="H45" s="263">
        <v>153.2496878867116</v>
      </c>
      <c r="I45" s="263">
        <v>183.04478393598319</v>
      </c>
      <c r="J45" s="263">
        <v>171.49286052103321</v>
      </c>
      <c r="K45" s="263">
        <v>124.26654549009019</v>
      </c>
      <c r="L45" s="263">
        <v>132.11878849053809</v>
      </c>
      <c r="M45" s="263">
        <v>136.4791141994906</v>
      </c>
      <c r="N45" s="263">
        <v>130.24997542641501</v>
      </c>
      <c r="O45" s="263">
        <v>116.6767227485327</v>
      </c>
      <c r="P45" s="263">
        <v>122.95694575970001</v>
      </c>
      <c r="Q45" s="263">
        <v>129.65600433615879</v>
      </c>
      <c r="R45" s="263">
        <v>125.00336051881921</v>
      </c>
      <c r="S45" s="263">
        <v>159.4932349117978</v>
      </c>
      <c r="T45" s="263">
        <v>174.69990156639241</v>
      </c>
      <c r="U45" s="263">
        <v>162.43601277083491</v>
      </c>
      <c r="V45" s="263">
        <v>154.9121813497398</v>
      </c>
      <c r="W45" s="263">
        <v>166.8396479176572</v>
      </c>
      <c r="DA45" s="70" t="s">
        <v>684</v>
      </c>
    </row>
    <row r="46" spans="1:105" ht="12" customHeight="1" x14ac:dyDescent="0.25">
      <c r="A46" s="57" t="s">
        <v>519</v>
      </c>
      <c r="B46" s="296">
        <v>16.10650614691119</v>
      </c>
      <c r="C46" s="296">
        <v>17.138493429234249</v>
      </c>
      <c r="D46" s="296">
        <v>14.284090833654769</v>
      </c>
      <c r="E46" s="296">
        <v>14.825780378701269</v>
      </c>
      <c r="F46" s="296">
        <v>15.120099815055131</v>
      </c>
      <c r="G46" s="296">
        <v>15.853967508122709</v>
      </c>
      <c r="H46" s="296">
        <v>18.485175978896262</v>
      </c>
      <c r="I46" s="296">
        <v>41.275303098021027</v>
      </c>
      <c r="J46" s="296">
        <v>37.710841947691087</v>
      </c>
      <c r="K46" s="296">
        <v>31.142983733260941</v>
      </c>
      <c r="L46" s="296">
        <v>16.344895228008681</v>
      </c>
      <c r="M46" s="296">
        <v>18.159232382823291</v>
      </c>
      <c r="N46" s="296">
        <v>17.71770506504394</v>
      </c>
      <c r="O46" s="296">
        <v>22.748893061066731</v>
      </c>
      <c r="P46" s="296">
        <v>28.179951194623222</v>
      </c>
      <c r="Q46" s="296">
        <v>28.58077439044801</v>
      </c>
      <c r="R46" s="296">
        <v>21.91362649089001</v>
      </c>
      <c r="S46" s="296">
        <v>19.578015228921551</v>
      </c>
      <c r="T46" s="296">
        <v>27.07542786753487</v>
      </c>
      <c r="U46" s="296">
        <v>29.477569921964349</v>
      </c>
      <c r="V46" s="296">
        <v>28.607152579848812</v>
      </c>
      <c r="W46" s="296">
        <v>33.503066921034659</v>
      </c>
      <c r="DA46" s="70" t="s">
        <v>685</v>
      </c>
    </row>
    <row r="47" spans="1:105" ht="12" customHeight="1" x14ac:dyDescent="0.25">
      <c r="A47" s="60" t="s">
        <v>521</v>
      </c>
      <c r="B47" s="264">
        <v>12.039142037711001</v>
      </c>
      <c r="C47" s="264">
        <v>10.792514835779439</v>
      </c>
      <c r="D47" s="264">
        <v>7.537359400784462</v>
      </c>
      <c r="E47" s="264">
        <v>7.6053594393001847</v>
      </c>
      <c r="F47" s="264">
        <v>6.3753931066497938</v>
      </c>
      <c r="G47" s="264">
        <v>7.0597193252538384</v>
      </c>
      <c r="H47" s="264">
        <v>9.6415998954502466</v>
      </c>
      <c r="I47" s="264">
        <v>35.646205711060233</v>
      </c>
      <c r="J47" s="264">
        <v>32.239662574423249</v>
      </c>
      <c r="K47" s="264">
        <v>27.68839345222063</v>
      </c>
      <c r="L47" s="264">
        <v>7.7436661329365766</v>
      </c>
      <c r="M47" s="264">
        <v>10.225021010962481</v>
      </c>
      <c r="N47" s="264">
        <v>10.19256434757777</v>
      </c>
      <c r="O47" s="264">
        <v>18.72681089545291</v>
      </c>
      <c r="P47" s="264">
        <v>24.715050780176728</v>
      </c>
      <c r="Q47" s="264">
        <v>24.688806427508531</v>
      </c>
      <c r="R47" s="264">
        <v>16.83673378816437</v>
      </c>
      <c r="S47" s="264">
        <v>8.6781870141284809</v>
      </c>
      <c r="T47" s="264">
        <v>19.88468174514065</v>
      </c>
      <c r="U47" s="264">
        <v>23.756534227676891</v>
      </c>
      <c r="V47" s="264">
        <v>23.28443352526595</v>
      </c>
      <c r="W47" s="264">
        <v>28.328015133881319</v>
      </c>
      <c r="DA47" s="72" t="s">
        <v>686</v>
      </c>
    </row>
    <row r="48" spans="1:105" ht="12" customHeight="1" x14ac:dyDescent="0.25">
      <c r="A48" s="59" t="s">
        <v>33</v>
      </c>
      <c r="B48" s="299">
        <v>0</v>
      </c>
      <c r="C48" s="299">
        <v>0</v>
      </c>
      <c r="D48" s="299">
        <v>0</v>
      </c>
      <c r="E48" s="299">
        <v>0</v>
      </c>
      <c r="F48" s="299">
        <v>0</v>
      </c>
      <c r="G48" s="299">
        <v>0</v>
      </c>
      <c r="H48" s="299">
        <v>0</v>
      </c>
      <c r="I48" s="299">
        <v>0.2042332851027393</v>
      </c>
      <c r="J48" s="299">
        <v>5.0359353357360859E-2</v>
      </c>
      <c r="K48" s="299">
        <v>0</v>
      </c>
      <c r="L48" s="299">
        <v>0</v>
      </c>
      <c r="M48" s="299">
        <v>0</v>
      </c>
      <c r="N48" s="299">
        <v>0</v>
      </c>
      <c r="O48" s="299">
        <v>0</v>
      </c>
      <c r="P48" s="299">
        <v>0</v>
      </c>
      <c r="Q48" s="299">
        <v>0</v>
      </c>
      <c r="R48" s="299">
        <v>0</v>
      </c>
      <c r="S48" s="299">
        <v>0</v>
      </c>
      <c r="T48" s="299">
        <v>8.7789484482355871E-4</v>
      </c>
      <c r="U48" s="299">
        <v>8.9169662721186392E-4</v>
      </c>
      <c r="V48" s="299">
        <v>1.795806974081652E-3</v>
      </c>
      <c r="W48" s="299">
        <v>9.5375564193830156E-2</v>
      </c>
      <c r="DA48" s="71" t="s">
        <v>687</v>
      </c>
    </row>
    <row r="49" spans="1:105" ht="12" customHeight="1" x14ac:dyDescent="0.25">
      <c r="A49" s="59" t="s">
        <v>160</v>
      </c>
      <c r="B49" s="299">
        <v>0.16329826415666129</v>
      </c>
      <c r="C49" s="299">
        <v>0.29622393395752827</v>
      </c>
      <c r="D49" s="299">
        <v>2.4857261110057462E-2</v>
      </c>
      <c r="E49" s="299">
        <v>3.471105121512652E-2</v>
      </c>
      <c r="F49" s="299">
        <v>1.310963476297577E-2</v>
      </c>
      <c r="G49" s="299">
        <v>3.8074679283808477E-2</v>
      </c>
      <c r="H49" s="299">
        <v>5.1162833103544463E-2</v>
      </c>
      <c r="I49" s="299">
        <v>8.628313242083531E-2</v>
      </c>
      <c r="J49" s="299">
        <v>4.2558684351250757E-2</v>
      </c>
      <c r="K49" s="299">
        <v>5.3172291695156443E-2</v>
      </c>
      <c r="L49" s="299">
        <v>1.432544384485899E-2</v>
      </c>
      <c r="M49" s="299">
        <v>3.4942562135679527E-2</v>
      </c>
      <c r="N49" s="299">
        <v>1.9452104806490771E-2</v>
      </c>
      <c r="O49" s="299">
        <v>6.2519195319600734E-2</v>
      </c>
      <c r="P49" s="299">
        <v>0.1492495743107754</v>
      </c>
      <c r="Q49" s="299">
        <v>3.7242207859810562E-2</v>
      </c>
      <c r="R49" s="299">
        <v>2.9974228901342138E-2</v>
      </c>
      <c r="S49" s="299">
        <v>1.048705256319093E-2</v>
      </c>
      <c r="T49" s="299">
        <v>9.4811602122599672E-3</v>
      </c>
      <c r="U49" s="299">
        <v>9.0062144027627258E-2</v>
      </c>
      <c r="V49" s="299">
        <v>3.9088718319143873E-2</v>
      </c>
      <c r="W49" s="299">
        <v>9.9280719053689043E-2</v>
      </c>
      <c r="DA49" s="71" t="s">
        <v>688</v>
      </c>
    </row>
    <row r="50" spans="1:105" ht="12" customHeight="1" x14ac:dyDescent="0.25">
      <c r="A50" s="59" t="s">
        <v>70</v>
      </c>
      <c r="B50" s="299">
        <v>1.877005739604491</v>
      </c>
      <c r="C50" s="299">
        <v>1.4427652094237049</v>
      </c>
      <c r="D50" s="299">
        <v>1.078351770757711</v>
      </c>
      <c r="E50" s="299">
        <v>0.93690220200824625</v>
      </c>
      <c r="F50" s="299">
        <v>0.91004657057687421</v>
      </c>
      <c r="G50" s="299">
        <v>1.4044344147392469</v>
      </c>
      <c r="H50" s="299">
        <v>2.2389312519859161</v>
      </c>
      <c r="I50" s="299">
        <v>0.78775414767672913</v>
      </c>
      <c r="J50" s="299">
        <v>0.46653979925621492</v>
      </c>
      <c r="K50" s="299">
        <v>1.8393332073827351</v>
      </c>
      <c r="L50" s="299">
        <v>0</v>
      </c>
      <c r="M50" s="299">
        <v>0</v>
      </c>
      <c r="N50" s="299">
        <v>0</v>
      </c>
      <c r="O50" s="299">
        <v>5.5242868938357378E-2</v>
      </c>
      <c r="P50" s="299">
        <v>0</v>
      </c>
      <c r="Q50" s="299">
        <v>0</v>
      </c>
      <c r="R50" s="299">
        <v>0</v>
      </c>
      <c r="S50" s="299">
        <v>0</v>
      </c>
      <c r="T50" s="299">
        <v>0</v>
      </c>
      <c r="U50" s="299">
        <v>0</v>
      </c>
      <c r="V50" s="299">
        <v>0</v>
      </c>
      <c r="W50" s="299">
        <v>0</v>
      </c>
      <c r="DA50" s="71" t="s">
        <v>689</v>
      </c>
    </row>
    <row r="51" spans="1:105" ht="12" customHeight="1" x14ac:dyDescent="0.25">
      <c r="A51" s="59" t="s">
        <v>162</v>
      </c>
      <c r="B51" s="299">
        <v>9.9988380339498448</v>
      </c>
      <c r="C51" s="299">
        <v>9.0535256923982033</v>
      </c>
      <c r="D51" s="299">
        <v>6.4341503689166926</v>
      </c>
      <c r="E51" s="299">
        <v>6.6337461860768121</v>
      </c>
      <c r="F51" s="299">
        <v>5.4522369013099441</v>
      </c>
      <c r="G51" s="299">
        <v>5.617210231230783</v>
      </c>
      <c r="H51" s="299">
        <v>7.351505810360786</v>
      </c>
      <c r="I51" s="299">
        <v>34.567935145859927</v>
      </c>
      <c r="J51" s="299">
        <v>31.680204737458421</v>
      </c>
      <c r="K51" s="299">
        <v>25.795887953142739</v>
      </c>
      <c r="L51" s="299">
        <v>7.7293406890917176</v>
      </c>
      <c r="M51" s="299">
        <v>10.190078448826799</v>
      </c>
      <c r="N51" s="299">
        <v>10.17311224277128</v>
      </c>
      <c r="O51" s="299">
        <v>18.609048831194951</v>
      </c>
      <c r="P51" s="299">
        <v>24.565801205865959</v>
      </c>
      <c r="Q51" s="299">
        <v>24.651564219648719</v>
      </c>
      <c r="R51" s="299">
        <v>16.806759559263021</v>
      </c>
      <c r="S51" s="299">
        <v>8.6676999615652903</v>
      </c>
      <c r="T51" s="299">
        <v>19.87432269008357</v>
      </c>
      <c r="U51" s="299">
        <v>23.66558038702205</v>
      </c>
      <c r="V51" s="299">
        <v>23.24354899997272</v>
      </c>
      <c r="W51" s="299">
        <v>28.133358850633801</v>
      </c>
      <c r="DA51" s="71" t="s">
        <v>690</v>
      </c>
    </row>
    <row r="52" spans="1:105" ht="12" customHeight="1" x14ac:dyDescent="0.25">
      <c r="A52" s="60" t="s">
        <v>527</v>
      </c>
      <c r="B52" s="264">
        <v>4.0673641092001906</v>
      </c>
      <c r="C52" s="264">
        <v>6.3459785934548147</v>
      </c>
      <c r="D52" s="264">
        <v>6.746731432870309</v>
      </c>
      <c r="E52" s="264">
        <v>7.2204209394010821</v>
      </c>
      <c r="F52" s="264">
        <v>8.7447067084053405</v>
      </c>
      <c r="G52" s="264">
        <v>8.7942481828688699</v>
      </c>
      <c r="H52" s="264">
        <v>8.8435760834460115</v>
      </c>
      <c r="I52" s="264">
        <v>5.6290973869607992</v>
      </c>
      <c r="J52" s="264">
        <v>5.4711793732678426</v>
      </c>
      <c r="K52" s="264">
        <v>3.4545902810403062</v>
      </c>
      <c r="L52" s="264">
        <v>8.6012290950721031</v>
      </c>
      <c r="M52" s="264">
        <v>7.9342113718608136</v>
      </c>
      <c r="N52" s="264">
        <v>7.5251407174661704</v>
      </c>
      <c r="O52" s="264">
        <v>4.0220821656138277</v>
      </c>
      <c r="P52" s="264">
        <v>3.4649004144464879</v>
      </c>
      <c r="Q52" s="264">
        <v>3.8919679629394741</v>
      </c>
      <c r="R52" s="264">
        <v>5.0768927027256456</v>
      </c>
      <c r="S52" s="264">
        <v>10.89982821479307</v>
      </c>
      <c r="T52" s="264">
        <v>7.1907461223942191</v>
      </c>
      <c r="U52" s="264">
        <v>5.7210356942874654</v>
      </c>
      <c r="V52" s="264">
        <v>5.3227190545828602</v>
      </c>
      <c r="W52" s="264">
        <v>5.1750517871533379</v>
      </c>
      <c r="DA52" s="72" t="s">
        <v>691</v>
      </c>
    </row>
    <row r="53" spans="1:105" ht="12" customHeight="1" x14ac:dyDescent="0.25">
      <c r="A53" s="57" t="s">
        <v>529</v>
      </c>
      <c r="B53" s="296">
        <f t="shared" ref="B53:W53" si="0">B54+B58+B69</f>
        <v>3.1113170036431996</v>
      </c>
      <c r="C53" s="296">
        <f t="shared" si="0"/>
        <v>3.3980965425808574</v>
      </c>
      <c r="D53" s="296">
        <f t="shared" si="0"/>
        <v>2.7258890207701931</v>
      </c>
      <c r="E53" s="296">
        <f t="shared" si="0"/>
        <v>2.8428230801374843</v>
      </c>
      <c r="F53" s="296">
        <f t="shared" si="0"/>
        <v>2.7918745243591867</v>
      </c>
      <c r="G53" s="296">
        <f t="shared" si="0"/>
        <v>3.0064426001818481</v>
      </c>
      <c r="H53" s="296">
        <f t="shared" si="0"/>
        <v>3.6592357258967927</v>
      </c>
      <c r="I53" s="296">
        <f t="shared" si="0"/>
        <v>10.291113538067709</v>
      </c>
      <c r="J53" s="296">
        <f t="shared" si="0"/>
        <v>9.615041286232282</v>
      </c>
      <c r="K53" s="296">
        <f t="shared" si="0"/>
        <v>7.7906616321401412</v>
      </c>
      <c r="L53" s="296">
        <f t="shared" si="0"/>
        <v>3.3751292745915173</v>
      </c>
      <c r="M53" s="296">
        <f t="shared" si="0"/>
        <v>3.9279260526075017</v>
      </c>
      <c r="N53" s="296">
        <f t="shared" si="0"/>
        <v>3.9175438130519935</v>
      </c>
      <c r="O53" s="296">
        <f t="shared" si="0"/>
        <v>5.3265207218628454</v>
      </c>
      <c r="P53" s="296">
        <f t="shared" si="0"/>
        <v>6.6119295913823004</v>
      </c>
      <c r="Q53" s="296">
        <f t="shared" si="0"/>
        <v>6.9742152971384828</v>
      </c>
      <c r="R53" s="296">
        <f t="shared" si="0"/>
        <v>5.308910317938726</v>
      </c>
      <c r="S53" s="296">
        <f t="shared" si="0"/>
        <v>4.10500421856442</v>
      </c>
      <c r="T53" s="296">
        <f t="shared" si="0"/>
        <v>5.6381699906513907</v>
      </c>
      <c r="U53" s="296">
        <f t="shared" si="0"/>
        <v>6.428166902987579</v>
      </c>
      <c r="V53" s="296">
        <f t="shared" si="0"/>
        <v>6.2334076892658601</v>
      </c>
      <c r="W53" s="296">
        <f t="shared" si="0"/>
        <v>7.3728513199997288</v>
      </c>
      <c r="DA53" s="70"/>
    </row>
    <row r="54" spans="1:105" ht="12" customHeight="1" x14ac:dyDescent="0.25">
      <c r="A54" s="60" t="s">
        <v>530</v>
      </c>
      <c r="B54" s="264">
        <v>0.54414915307905842</v>
      </c>
      <c r="C54" s="264">
        <v>0.53612015761483389</v>
      </c>
      <c r="D54" s="264">
        <v>0.40303623215895668</v>
      </c>
      <c r="E54" s="264">
        <v>0.41040274047851177</v>
      </c>
      <c r="F54" s="264">
        <v>0.36068001019638152</v>
      </c>
      <c r="G54" s="264">
        <v>0.37808667962672438</v>
      </c>
      <c r="H54" s="264">
        <v>0.48262508278767879</v>
      </c>
      <c r="I54" s="264">
        <v>1.159821002092855</v>
      </c>
      <c r="J54" s="264">
        <v>1.071266374819821</v>
      </c>
      <c r="K54" s="264">
        <v>0.82960339025432339</v>
      </c>
      <c r="L54" s="264">
        <v>0.4311428996942584</v>
      </c>
      <c r="M54" s="264">
        <v>0.52750761354169118</v>
      </c>
      <c r="N54" s="264">
        <v>0.51549437677988041</v>
      </c>
      <c r="O54" s="264">
        <v>0.68278336917245386</v>
      </c>
      <c r="P54" s="264">
        <v>0.79227640251870546</v>
      </c>
      <c r="Q54" s="264">
        <v>0.81821508263428488</v>
      </c>
      <c r="R54" s="264">
        <v>0.67408534640522288</v>
      </c>
      <c r="S54" s="264">
        <v>0.48966298649242801</v>
      </c>
      <c r="T54" s="264">
        <v>0.87733432009610002</v>
      </c>
      <c r="U54" s="264">
        <v>0.91549163853040394</v>
      </c>
      <c r="V54" s="264">
        <v>0.88410346348105628</v>
      </c>
      <c r="W54" s="264">
        <v>1.0039434617156431</v>
      </c>
      <c r="DA54" s="72" t="s">
        <v>692</v>
      </c>
    </row>
    <row r="55" spans="1:105" ht="12" customHeight="1" x14ac:dyDescent="0.25">
      <c r="A55" s="59" t="s">
        <v>33</v>
      </c>
      <c r="B55" s="232">
        <v>0</v>
      </c>
      <c r="C55" s="232">
        <v>0</v>
      </c>
      <c r="D55" s="232">
        <v>0</v>
      </c>
      <c r="E55" s="232">
        <v>0</v>
      </c>
      <c r="F55" s="232">
        <v>0</v>
      </c>
      <c r="G55" s="232">
        <v>0</v>
      </c>
      <c r="H55" s="232">
        <v>0</v>
      </c>
      <c r="I55" s="232">
        <v>6.795311976433154E-3</v>
      </c>
      <c r="J55" s="232">
        <v>1.6979219288944061E-3</v>
      </c>
      <c r="K55" s="232">
        <v>0</v>
      </c>
      <c r="L55" s="232">
        <v>0</v>
      </c>
      <c r="M55" s="232">
        <v>0</v>
      </c>
      <c r="N55" s="232">
        <v>0</v>
      </c>
      <c r="O55" s="232">
        <v>0</v>
      </c>
      <c r="P55" s="232">
        <v>0</v>
      </c>
      <c r="Q55" s="232">
        <v>0</v>
      </c>
      <c r="R55" s="232">
        <v>0</v>
      </c>
      <c r="S55" s="232">
        <v>0</v>
      </c>
      <c r="T55" s="232">
        <v>3.8733698968421713E-5</v>
      </c>
      <c r="U55" s="232">
        <v>3.4362790400931833E-5</v>
      </c>
      <c r="V55" s="232">
        <v>6.8186291232132933E-5</v>
      </c>
      <c r="W55" s="232">
        <v>3.3801052995525251E-3</v>
      </c>
      <c r="DA55" s="71" t="s">
        <v>693</v>
      </c>
    </row>
    <row r="56" spans="1:105" ht="12" customHeight="1" x14ac:dyDescent="0.25">
      <c r="A56" s="59" t="s">
        <v>160</v>
      </c>
      <c r="B56" s="232">
        <v>8.7440878112099839E-3</v>
      </c>
      <c r="C56" s="232">
        <v>1.6985655071973992E-2</v>
      </c>
      <c r="D56" s="232">
        <v>1.551070603015749E-3</v>
      </c>
      <c r="E56" s="232">
        <v>2.1362528148059319E-3</v>
      </c>
      <c r="F56" s="232">
        <v>8.6515707078630712E-4</v>
      </c>
      <c r="G56" s="232">
        <v>2.5455002349223251E-3</v>
      </c>
      <c r="H56" s="232">
        <v>3.3356168905453901E-3</v>
      </c>
      <c r="I56" s="232">
        <v>2.8708386236284758E-3</v>
      </c>
      <c r="J56" s="232">
        <v>1.434913647760762E-3</v>
      </c>
      <c r="K56" s="232">
        <v>1.706519039379887E-3</v>
      </c>
      <c r="L56" s="232">
        <v>7.9759551776253652E-4</v>
      </c>
      <c r="M56" s="232">
        <v>1.802682609988058E-3</v>
      </c>
      <c r="N56" s="232">
        <v>9.8380057288153079E-4</v>
      </c>
      <c r="O56" s="232">
        <v>2.2862068551312859E-3</v>
      </c>
      <c r="P56" s="232">
        <v>4.7844091790105459E-3</v>
      </c>
      <c r="Q56" s="232">
        <v>1.234249062261096E-3</v>
      </c>
      <c r="R56" s="232">
        <v>1.2000658041166031E-3</v>
      </c>
      <c r="S56" s="232">
        <v>5.9172745058788602E-4</v>
      </c>
      <c r="T56" s="232">
        <v>4.1831935532878479E-4</v>
      </c>
      <c r="U56" s="232">
        <v>3.4706720692177541E-3</v>
      </c>
      <c r="V56" s="232">
        <v>1.4841877605264091E-3</v>
      </c>
      <c r="W56" s="232">
        <v>3.5185037955295069E-3</v>
      </c>
      <c r="DA56" s="71" t="s">
        <v>694</v>
      </c>
    </row>
    <row r="57" spans="1:105" ht="12" customHeight="1" x14ac:dyDescent="0.25">
      <c r="A57" s="59" t="s">
        <v>162</v>
      </c>
      <c r="B57" s="232">
        <v>0.53540506526784848</v>
      </c>
      <c r="C57" s="232">
        <v>0.51913450254285987</v>
      </c>
      <c r="D57" s="232">
        <v>0.40148516155594088</v>
      </c>
      <c r="E57" s="232">
        <v>0.40826648766370582</v>
      </c>
      <c r="F57" s="232">
        <v>0.35981485312559519</v>
      </c>
      <c r="G57" s="232">
        <v>0.37554117939180198</v>
      </c>
      <c r="H57" s="232">
        <v>0.47928946589713339</v>
      </c>
      <c r="I57" s="232">
        <v>1.150154851492794</v>
      </c>
      <c r="J57" s="232">
        <v>1.0681335392431659</v>
      </c>
      <c r="K57" s="232">
        <v>0.82789687121494349</v>
      </c>
      <c r="L57" s="232">
        <v>0.43034530417649591</v>
      </c>
      <c r="M57" s="232">
        <v>0.52570493093170312</v>
      </c>
      <c r="N57" s="232">
        <v>0.51451057620699892</v>
      </c>
      <c r="O57" s="232">
        <v>0.6804971623173226</v>
      </c>
      <c r="P57" s="232">
        <v>0.78749199333969488</v>
      </c>
      <c r="Q57" s="232">
        <v>0.81698083357202378</v>
      </c>
      <c r="R57" s="232">
        <v>0.67288528060110631</v>
      </c>
      <c r="S57" s="232">
        <v>0.48907125904184012</v>
      </c>
      <c r="T57" s="232">
        <v>0.8768772670418028</v>
      </c>
      <c r="U57" s="232">
        <v>0.91198660367078521</v>
      </c>
      <c r="V57" s="232">
        <v>0.88255108942929772</v>
      </c>
      <c r="W57" s="232">
        <v>0.99704485262056064</v>
      </c>
      <c r="DA57" s="71" t="s">
        <v>695</v>
      </c>
    </row>
    <row r="58" spans="1:105" ht="12" customHeight="1" x14ac:dyDescent="0.25">
      <c r="A58" s="60" t="s">
        <v>535</v>
      </c>
      <c r="B58" s="264">
        <v>2.3493738090004759</v>
      </c>
      <c r="C58" s="264">
        <v>2.4980942298596478</v>
      </c>
      <c r="D58" s="264">
        <v>1.901862851480417</v>
      </c>
      <c r="E58" s="264">
        <v>1.988047610631468</v>
      </c>
      <c r="F58" s="264">
        <v>1.8540964502185719</v>
      </c>
      <c r="G58" s="264">
        <v>2.0404124043774932</v>
      </c>
      <c r="H58" s="264">
        <v>2.600044023018599</v>
      </c>
      <c r="I58" s="264">
        <v>8.9439994957102318</v>
      </c>
      <c r="J58" s="264">
        <v>8.3593079789468092</v>
      </c>
      <c r="K58" s="264">
        <v>6.8501861335017997</v>
      </c>
      <c r="L58" s="264">
        <v>2.465097075007245</v>
      </c>
      <c r="M58" s="264">
        <v>2.9910934213843379</v>
      </c>
      <c r="N58" s="264">
        <v>3.021461431914505</v>
      </c>
      <c r="O58" s="264">
        <v>4.4966575354931164</v>
      </c>
      <c r="P58" s="264">
        <v>5.7085808362368686</v>
      </c>
      <c r="Q58" s="264">
        <v>6.0270159763330753</v>
      </c>
      <c r="R58" s="264">
        <v>4.431563518377744</v>
      </c>
      <c r="S58" s="264">
        <v>3.000323092082529</v>
      </c>
      <c r="T58" s="264">
        <v>4.443571937540499</v>
      </c>
      <c r="U58" s="264">
        <v>5.2922070643544732</v>
      </c>
      <c r="V58" s="264">
        <v>5.147202064004186</v>
      </c>
      <c r="W58" s="264">
        <v>6.1855042777226474</v>
      </c>
      <c r="DA58" s="72" t="s">
        <v>696</v>
      </c>
    </row>
    <row r="59" spans="1:105" ht="12" customHeight="1" x14ac:dyDescent="0.25">
      <c r="A59" s="64" t="s">
        <v>30</v>
      </c>
      <c r="B59" s="231">
        <v>1.409941977056315E-3</v>
      </c>
      <c r="C59" s="231">
        <v>0</v>
      </c>
      <c r="D59" s="231">
        <v>3.4362075574527911E-3</v>
      </c>
      <c r="E59" s="231">
        <v>0</v>
      </c>
      <c r="F59" s="231">
        <v>0.15703313614712289</v>
      </c>
      <c r="G59" s="231">
        <v>0.47474400758907759</v>
      </c>
      <c r="H59" s="231">
        <v>0.61427593422626048</v>
      </c>
      <c r="I59" s="231">
        <v>2.9995321936244421</v>
      </c>
      <c r="J59" s="231">
        <v>1.9415920163037781</v>
      </c>
      <c r="K59" s="231">
        <v>1.9782868898677319</v>
      </c>
      <c r="L59" s="231">
        <v>0.55106059358465564</v>
      </c>
      <c r="M59" s="231">
        <v>0.86373218752560565</v>
      </c>
      <c r="N59" s="231">
        <v>0.89771877872318195</v>
      </c>
      <c r="O59" s="231">
        <v>1.763060551021864</v>
      </c>
      <c r="P59" s="231">
        <v>2.2984250225059499</v>
      </c>
      <c r="Q59" s="231">
        <v>2.882453763082208</v>
      </c>
      <c r="R59" s="231">
        <v>2.1911582286870379</v>
      </c>
      <c r="S59" s="231">
        <v>1.1271003032450739</v>
      </c>
      <c r="T59" s="231">
        <v>1.1446691213308851</v>
      </c>
      <c r="U59" s="231">
        <v>1.7596120346362041</v>
      </c>
      <c r="V59" s="231">
        <v>1.680463251253715</v>
      </c>
      <c r="W59" s="231">
        <v>2.2029227585065989</v>
      </c>
      <c r="DA59" s="73" t="s">
        <v>697</v>
      </c>
    </row>
    <row r="60" spans="1:105" ht="12" customHeight="1" x14ac:dyDescent="0.25">
      <c r="A60" s="64" t="s">
        <v>32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698</v>
      </c>
    </row>
    <row r="61" spans="1:105" ht="12" customHeight="1" x14ac:dyDescent="0.25">
      <c r="A61" s="64" t="s">
        <v>33</v>
      </c>
      <c r="B61" s="231">
        <v>0</v>
      </c>
      <c r="C61" s="231">
        <v>0</v>
      </c>
      <c r="D61" s="231">
        <v>0</v>
      </c>
      <c r="E61" s="231">
        <v>0</v>
      </c>
      <c r="F61" s="231">
        <v>0</v>
      </c>
      <c r="G61" s="231">
        <v>0</v>
      </c>
      <c r="H61" s="231">
        <v>0</v>
      </c>
      <c r="I61" s="231">
        <v>3.0869456222020159E-2</v>
      </c>
      <c r="J61" s="231">
        <v>7.9459026040043495E-3</v>
      </c>
      <c r="K61" s="231">
        <v>0</v>
      </c>
      <c r="L61" s="231">
        <v>0</v>
      </c>
      <c r="M61" s="231">
        <v>0</v>
      </c>
      <c r="N61" s="231">
        <v>0</v>
      </c>
      <c r="O61" s="231">
        <v>0</v>
      </c>
      <c r="P61" s="231">
        <v>0</v>
      </c>
      <c r="Q61" s="231">
        <v>0</v>
      </c>
      <c r="R61" s="231">
        <v>0</v>
      </c>
      <c r="S61" s="231">
        <v>0</v>
      </c>
      <c r="T61" s="231">
        <v>1.4532120737232839E-4</v>
      </c>
      <c r="U61" s="231">
        <v>1.3245932772580019E-4</v>
      </c>
      <c r="V61" s="231">
        <v>2.6597065757386112E-4</v>
      </c>
      <c r="W61" s="231">
        <v>1.33250057964397E-2</v>
      </c>
      <c r="DA61" s="73" t="s">
        <v>699</v>
      </c>
    </row>
    <row r="62" spans="1:105" ht="12" customHeight="1" x14ac:dyDescent="0.25">
      <c r="A62" s="64" t="s">
        <v>160</v>
      </c>
      <c r="B62" s="231">
        <v>3.101192357914595E-2</v>
      </c>
      <c r="C62" s="231">
        <v>6.449200953326864E-2</v>
      </c>
      <c r="D62" s="231">
        <v>6.2473301036244828E-3</v>
      </c>
      <c r="E62" s="231">
        <v>9.1348946723970818E-3</v>
      </c>
      <c r="F62" s="231">
        <v>3.4890628594345221E-3</v>
      </c>
      <c r="G62" s="231">
        <v>8.4193195299464355E-3</v>
      </c>
      <c r="H62" s="231">
        <v>1.050637843035177E-2</v>
      </c>
      <c r="I62" s="231">
        <v>1.3289533083329389E-2</v>
      </c>
      <c r="J62" s="231">
        <v>6.8427811358887022E-3</v>
      </c>
      <c r="K62" s="231">
        <v>9.1955535187341307E-3</v>
      </c>
      <c r="L62" s="231">
        <v>3.4509854676633791E-3</v>
      </c>
      <c r="M62" s="231">
        <v>6.9985037760892576E-3</v>
      </c>
      <c r="N62" s="231">
        <v>3.9493181298996937E-3</v>
      </c>
      <c r="O62" s="231">
        <v>8.9140254806318858E-3</v>
      </c>
      <c r="P62" s="231">
        <v>2.0331486729287869E-2</v>
      </c>
      <c r="Q62" s="231">
        <v>4.5910529624551989E-3</v>
      </c>
      <c r="R62" s="231">
        <v>3.9529231100801417E-3</v>
      </c>
      <c r="S62" s="231">
        <v>2.2665249947827872E-3</v>
      </c>
      <c r="T62" s="231">
        <v>1.5992978267591149E-3</v>
      </c>
      <c r="U62" s="231">
        <v>1.363292568322204E-2</v>
      </c>
      <c r="V62" s="231">
        <v>5.8993867284463184E-3</v>
      </c>
      <c r="W62" s="231">
        <v>1.413437350843034E-2</v>
      </c>
      <c r="DA62" s="73" t="s">
        <v>700</v>
      </c>
    </row>
    <row r="63" spans="1:105" ht="12" customHeight="1" x14ac:dyDescent="0.25">
      <c r="A63" s="64" t="s">
        <v>70</v>
      </c>
      <c r="B63" s="231">
        <v>0.34558121503800998</v>
      </c>
      <c r="C63" s="231">
        <v>0.30452209950355691</v>
      </c>
      <c r="D63" s="231">
        <v>0.26274776202154931</v>
      </c>
      <c r="E63" s="231">
        <v>0.2390382646462188</v>
      </c>
      <c r="F63" s="231">
        <v>0.23481141663825231</v>
      </c>
      <c r="G63" s="231">
        <v>0.30107839427233141</v>
      </c>
      <c r="H63" s="231">
        <v>0.44573486204526042</v>
      </c>
      <c r="I63" s="231">
        <v>0.1176283235825907</v>
      </c>
      <c r="J63" s="231">
        <v>7.2722791906527459E-2</v>
      </c>
      <c r="K63" s="231">
        <v>0.30838290786909878</v>
      </c>
      <c r="L63" s="231">
        <v>0</v>
      </c>
      <c r="M63" s="231">
        <v>0</v>
      </c>
      <c r="N63" s="231">
        <v>0</v>
      </c>
      <c r="O63" s="231">
        <v>7.6361439393682722E-3</v>
      </c>
      <c r="P63" s="231">
        <v>0</v>
      </c>
      <c r="Q63" s="231">
        <v>0</v>
      </c>
      <c r="R63" s="231">
        <v>0</v>
      </c>
      <c r="S63" s="231">
        <v>0</v>
      </c>
      <c r="T63" s="231">
        <v>0</v>
      </c>
      <c r="U63" s="231">
        <v>0</v>
      </c>
      <c r="V63" s="231">
        <v>0</v>
      </c>
      <c r="W63" s="231">
        <v>0</v>
      </c>
      <c r="DA63" s="73" t="s">
        <v>701</v>
      </c>
    </row>
    <row r="64" spans="1:105" ht="12" customHeight="1" x14ac:dyDescent="0.25">
      <c r="A64" s="64" t="s">
        <v>34</v>
      </c>
      <c r="B64" s="231">
        <v>4.1012374320620344E-3</v>
      </c>
      <c r="C64" s="231">
        <v>0</v>
      </c>
      <c r="D64" s="231">
        <v>0</v>
      </c>
      <c r="E64" s="231">
        <v>0</v>
      </c>
      <c r="F64" s="231">
        <v>0</v>
      </c>
      <c r="G64" s="231">
        <v>9.635346571461716E-3</v>
      </c>
      <c r="H64" s="231">
        <v>1.262278834477726E-2</v>
      </c>
      <c r="I64" s="231">
        <v>0.28788480218549017</v>
      </c>
      <c r="J64" s="231">
        <v>0</v>
      </c>
      <c r="K64" s="231">
        <v>3.8239902933649303E-2</v>
      </c>
      <c r="L64" s="231">
        <v>4.3567958941926627E-3</v>
      </c>
      <c r="M64" s="231">
        <v>4.9276326119614272E-3</v>
      </c>
      <c r="N64" s="231">
        <v>1.144185624943434E-2</v>
      </c>
      <c r="O64" s="231">
        <v>0</v>
      </c>
      <c r="P64" s="231">
        <v>0</v>
      </c>
      <c r="Q64" s="231">
        <v>5.2117712086825772E-2</v>
      </c>
      <c r="R64" s="231">
        <v>3.8554651938301272E-2</v>
      </c>
      <c r="S64" s="231">
        <v>2.3053185647072282E-2</v>
      </c>
      <c r="T64" s="231">
        <v>3.5588498782455928E-3</v>
      </c>
      <c r="U64" s="231">
        <v>4.4410657042414872E-4</v>
      </c>
      <c r="V64" s="231">
        <v>2.878327303588137E-4</v>
      </c>
      <c r="W64" s="231">
        <v>8.562630255362012E-4</v>
      </c>
      <c r="DA64" s="73" t="s">
        <v>702</v>
      </c>
    </row>
    <row r="65" spans="1:105" ht="12" customHeight="1" x14ac:dyDescent="0.25">
      <c r="A65" s="64" t="s">
        <v>162</v>
      </c>
      <c r="B65" s="231">
        <v>1.858962867266948</v>
      </c>
      <c r="C65" s="231">
        <v>1.9296455717053369</v>
      </c>
      <c r="D65" s="231">
        <v>1.583093008078664</v>
      </c>
      <c r="E65" s="231">
        <v>1.7091047188058981</v>
      </c>
      <c r="F65" s="231">
        <v>1.4205841467315261</v>
      </c>
      <c r="G65" s="231">
        <v>1.2160052810044599</v>
      </c>
      <c r="H65" s="231">
        <v>1.477912776943948</v>
      </c>
      <c r="I65" s="231">
        <v>5.2123227818559137</v>
      </c>
      <c r="J65" s="231">
        <v>4.9866223559459568</v>
      </c>
      <c r="K65" s="231">
        <v>4.3673402094480682</v>
      </c>
      <c r="L65" s="231">
        <v>1.822852543729087</v>
      </c>
      <c r="M65" s="231">
        <v>1.998030102632163</v>
      </c>
      <c r="N65" s="231">
        <v>2.0220104640543788</v>
      </c>
      <c r="O65" s="231">
        <v>2.597518871916157</v>
      </c>
      <c r="P65" s="231">
        <v>3.276129148701393</v>
      </c>
      <c r="Q65" s="231">
        <v>2.9750578119181692</v>
      </c>
      <c r="R65" s="231">
        <v>2.1698433365132588</v>
      </c>
      <c r="S65" s="231">
        <v>1.8339394043384809</v>
      </c>
      <c r="T65" s="231">
        <v>3.2819672515761211</v>
      </c>
      <c r="U65" s="231">
        <v>3.5070179596345028</v>
      </c>
      <c r="V65" s="231">
        <v>3.4342501104082439</v>
      </c>
      <c r="W65" s="231">
        <v>3.9210942368226012</v>
      </c>
      <c r="DA65" s="73" t="s">
        <v>703</v>
      </c>
    </row>
    <row r="66" spans="1:105" ht="12" customHeight="1" x14ac:dyDescent="0.25">
      <c r="A66" s="64" t="s">
        <v>36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</v>
      </c>
      <c r="R66" s="231">
        <v>0</v>
      </c>
      <c r="S66" s="231">
        <v>0</v>
      </c>
      <c r="T66" s="231">
        <v>0</v>
      </c>
      <c r="U66" s="231">
        <v>0</v>
      </c>
      <c r="V66" s="231">
        <v>0</v>
      </c>
      <c r="W66" s="231">
        <v>0</v>
      </c>
      <c r="DA66" s="73" t="s">
        <v>704</v>
      </c>
    </row>
    <row r="67" spans="1:105" ht="12" customHeight="1" x14ac:dyDescent="0.25">
      <c r="A67" s="64" t="s">
        <v>73</v>
      </c>
      <c r="B67" s="231">
        <v>2.7529745079444081E-2</v>
      </c>
      <c r="C67" s="231">
        <v>3.3160966431689809E-2</v>
      </c>
      <c r="D67" s="231">
        <v>2.778180617049562E-2</v>
      </c>
      <c r="E67" s="231">
        <v>9.6072668746932655E-3</v>
      </c>
      <c r="F67" s="231">
        <v>2.3913798113788159E-2</v>
      </c>
      <c r="G67" s="231">
        <v>1.8489374282577489E-2</v>
      </c>
      <c r="H67" s="231">
        <v>2.091488391079133E-2</v>
      </c>
      <c r="I67" s="231">
        <v>0.217486869231793</v>
      </c>
      <c r="J67" s="231">
        <v>0.93721804989846269</v>
      </c>
      <c r="K67" s="231">
        <v>0.1082862774335597</v>
      </c>
      <c r="L67" s="231">
        <v>1.295703909750164E-2</v>
      </c>
      <c r="M67" s="231">
        <v>1.870236316761862E-2</v>
      </c>
      <c r="N67" s="231">
        <v>1.1828117236097391E-2</v>
      </c>
      <c r="O67" s="231">
        <v>8.426904381203533E-3</v>
      </c>
      <c r="P67" s="231">
        <v>1.3812294455840351E-2</v>
      </c>
      <c r="Q67" s="231">
        <v>1.2399469440179381E-2</v>
      </c>
      <c r="R67" s="231">
        <v>8.0806065731937309E-3</v>
      </c>
      <c r="S67" s="231">
        <v>5.9728065628337282E-3</v>
      </c>
      <c r="T67" s="231">
        <v>6.6721721168452293E-3</v>
      </c>
      <c r="U67" s="231">
        <v>8.6796076205870442E-3</v>
      </c>
      <c r="V67" s="231">
        <v>4.2948699813887886E-3</v>
      </c>
      <c r="W67" s="231">
        <v>4.1661069103817363E-3</v>
      </c>
      <c r="DA67" s="73" t="s">
        <v>705</v>
      </c>
    </row>
    <row r="68" spans="1:105" ht="12" customHeight="1" x14ac:dyDescent="0.25">
      <c r="A68" s="64" t="s">
        <v>79</v>
      </c>
      <c r="B68" s="231">
        <v>8.0776878627809121E-2</v>
      </c>
      <c r="C68" s="231">
        <v>0.16627358268579551</v>
      </c>
      <c r="D68" s="231">
        <v>1.8556737548630828E-2</v>
      </c>
      <c r="E68" s="231">
        <v>2.116246563226068E-2</v>
      </c>
      <c r="F68" s="231">
        <v>1.426488972844837E-2</v>
      </c>
      <c r="G68" s="231">
        <v>1.204068112763812E-2</v>
      </c>
      <c r="H68" s="231">
        <v>1.8076399117209079E-2</v>
      </c>
      <c r="I68" s="231">
        <v>6.4985535924651949E-2</v>
      </c>
      <c r="J68" s="231">
        <v>0.40636408115219119</v>
      </c>
      <c r="K68" s="231">
        <v>4.0454392430957782E-2</v>
      </c>
      <c r="L68" s="231">
        <v>7.041911723414454E-2</v>
      </c>
      <c r="M68" s="231">
        <v>9.8702631670900459E-2</v>
      </c>
      <c r="N68" s="231">
        <v>7.451289752151323E-2</v>
      </c>
      <c r="O68" s="231">
        <v>0.1111010387538916</v>
      </c>
      <c r="P68" s="231">
        <v>9.9882883844396947E-2</v>
      </c>
      <c r="Q68" s="231">
        <v>0.1003961668432377</v>
      </c>
      <c r="R68" s="231">
        <v>1.9973771555870708E-2</v>
      </c>
      <c r="S68" s="231">
        <v>7.9908672942854576E-3</v>
      </c>
      <c r="T68" s="231">
        <v>4.959923604269471E-3</v>
      </c>
      <c r="U68" s="231">
        <v>2.687970881807924E-3</v>
      </c>
      <c r="V68" s="231">
        <v>2.1740642244458541E-2</v>
      </c>
      <c r="W68" s="231">
        <v>2.9005533152658799E-2</v>
      </c>
      <c r="DA68" s="73" t="s">
        <v>706</v>
      </c>
    </row>
    <row r="69" spans="1:105" ht="12" customHeight="1" x14ac:dyDescent="0.25">
      <c r="A69" s="61" t="s">
        <v>547</v>
      </c>
      <c r="B69" s="265">
        <v>0.21779404156366561</v>
      </c>
      <c r="C69" s="265">
        <v>0.36388215510637578</v>
      </c>
      <c r="D69" s="265">
        <v>0.42098993713081972</v>
      </c>
      <c r="E69" s="265">
        <v>0.4443727290275048</v>
      </c>
      <c r="F69" s="265">
        <v>0.57709806394423346</v>
      </c>
      <c r="G69" s="265">
        <v>0.58794351617763052</v>
      </c>
      <c r="H69" s="265">
        <v>0.57656662009051518</v>
      </c>
      <c r="I69" s="265">
        <v>0.1872930402646216</v>
      </c>
      <c r="J69" s="265">
        <v>0.1844669324656526</v>
      </c>
      <c r="K69" s="265">
        <v>0.1108721083840178</v>
      </c>
      <c r="L69" s="265">
        <v>0.47888929989001389</v>
      </c>
      <c r="M69" s="265">
        <v>0.40932501768147278</v>
      </c>
      <c r="N69" s="265">
        <v>0.38058800435760781</v>
      </c>
      <c r="O69" s="265">
        <v>0.14707981719727531</v>
      </c>
      <c r="P69" s="265">
        <v>0.1110723526267262</v>
      </c>
      <c r="Q69" s="265">
        <v>0.12898423817112289</v>
      </c>
      <c r="R69" s="265">
        <v>0.20326145315575961</v>
      </c>
      <c r="S69" s="265">
        <v>0.61501813998946242</v>
      </c>
      <c r="T69" s="265">
        <v>0.31726373301479149</v>
      </c>
      <c r="U69" s="265">
        <v>0.2204682001027021</v>
      </c>
      <c r="V69" s="265">
        <v>0.20210216178061691</v>
      </c>
      <c r="W69" s="265">
        <v>0.18340358056143821</v>
      </c>
      <c r="DA69" s="74" t="s">
        <v>707</v>
      </c>
    </row>
    <row r="70" spans="1:105" ht="12" hidden="1" customHeight="1" x14ac:dyDescent="0.25">
      <c r="A70" s="11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DA70" s="125"/>
    </row>
    <row r="71" spans="1:105" ht="12" customHeight="1" x14ac:dyDescent="0.25">
      <c r="A71" s="128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DA71" s="124"/>
    </row>
    <row r="72" spans="1:105" ht="15" customHeight="1" x14ac:dyDescent="0.25">
      <c r="A72" s="34" t="s">
        <v>81</v>
      </c>
      <c r="B72" s="225">
        <v>0.33617121684278639</v>
      </c>
      <c r="C72" s="225">
        <v>0.1155408301094504</v>
      </c>
      <c r="D72" s="225">
        <v>0.39674776397462902</v>
      </c>
      <c r="E72" s="225">
        <v>0.7178988557179462</v>
      </c>
      <c r="F72" s="225">
        <v>0.56938610341794493</v>
      </c>
      <c r="G72" s="225">
        <v>0.58949739061154072</v>
      </c>
      <c r="H72" s="225">
        <v>0.86148964758321245</v>
      </c>
      <c r="I72" s="225">
        <v>1.147534308596482</v>
      </c>
      <c r="J72" s="225">
        <v>1.18123856481012</v>
      </c>
      <c r="K72" s="225">
        <v>1.006947150076948</v>
      </c>
      <c r="L72" s="225">
        <v>1.2451759434556029</v>
      </c>
      <c r="M72" s="225">
        <v>1.567891150884112</v>
      </c>
      <c r="N72" s="225">
        <v>1.1085760278711101</v>
      </c>
      <c r="O72" s="225">
        <v>0.88965491304958322</v>
      </c>
      <c r="P72" s="225">
        <v>0.52262569465774278</v>
      </c>
      <c r="Q72" s="225">
        <v>0.60051182690949423</v>
      </c>
      <c r="R72" s="225">
        <v>0.48926781435998951</v>
      </c>
      <c r="S72" s="225">
        <v>0.58715769354983849</v>
      </c>
      <c r="T72" s="225">
        <v>0.64642746096720394</v>
      </c>
      <c r="U72" s="225">
        <v>0.62232211383121838</v>
      </c>
      <c r="V72" s="225">
        <v>0.53035385464123819</v>
      </c>
      <c r="W72" s="225">
        <v>0.54449234786928724</v>
      </c>
      <c r="DA72" s="89" t="s">
        <v>708</v>
      </c>
    </row>
    <row r="73" spans="1:105" ht="12" customHeight="1" x14ac:dyDescent="0.25">
      <c r="A73" s="55" t="s">
        <v>92</v>
      </c>
      <c r="B73" s="261">
        <v>5.2448691494071532E-4</v>
      </c>
      <c r="C73" s="261">
        <v>1.7620718405436799E-4</v>
      </c>
      <c r="D73" s="261">
        <v>5.9523215737388704E-4</v>
      </c>
      <c r="E73" s="261">
        <v>1.072027200145231E-3</v>
      </c>
      <c r="F73" s="261">
        <v>8.4050868651739058E-4</v>
      </c>
      <c r="G73" s="261">
        <v>8.8161599589101677E-4</v>
      </c>
      <c r="H73" s="261">
        <v>1.3098475726525331E-3</v>
      </c>
      <c r="I73" s="261">
        <v>1.812688299851356E-3</v>
      </c>
      <c r="J73" s="261">
        <v>1.855048643970606E-3</v>
      </c>
      <c r="K73" s="261">
        <v>1.597464632262832E-3</v>
      </c>
      <c r="L73" s="261">
        <v>1.81127151886953E-3</v>
      </c>
      <c r="M73" s="261">
        <v>2.3068261517156349E-3</v>
      </c>
      <c r="N73" s="261">
        <v>1.654133179754456E-3</v>
      </c>
      <c r="O73" s="261">
        <v>1.3970486074570321E-3</v>
      </c>
      <c r="P73" s="261">
        <v>8.2705583811747596E-4</v>
      </c>
      <c r="Q73" s="261">
        <v>9.5166524099384888E-4</v>
      </c>
      <c r="R73" s="261">
        <v>7.6604633403020632E-4</v>
      </c>
      <c r="S73" s="261">
        <v>8.7063482393927663E-4</v>
      </c>
      <c r="T73" s="261">
        <v>9.9771777294245393E-4</v>
      </c>
      <c r="U73" s="261">
        <v>9.7319248386902352E-4</v>
      </c>
      <c r="V73" s="261">
        <v>8.2991904218436519E-4</v>
      </c>
      <c r="W73" s="261">
        <v>8.570370917497719E-4</v>
      </c>
      <c r="DA73" s="67" t="s">
        <v>709</v>
      </c>
    </row>
    <row r="74" spans="1:105" ht="12" customHeight="1" x14ac:dyDescent="0.25">
      <c r="A74" s="202" t="s">
        <v>93</v>
      </c>
      <c r="B74" s="226">
        <v>7.0809446218944098E-5</v>
      </c>
      <c r="C74" s="226">
        <v>2.378921717065086E-5</v>
      </c>
      <c r="D74" s="226">
        <v>8.0360554733985116E-5</v>
      </c>
      <c r="E74" s="226">
        <v>1.4473126061211519E-4</v>
      </c>
      <c r="F74" s="226">
        <v>1.1347462241500511E-4</v>
      </c>
      <c r="G74" s="226">
        <v>1.190244001680426E-4</v>
      </c>
      <c r="H74" s="226">
        <v>1.7683869436711851E-4</v>
      </c>
      <c r="I74" s="226">
        <v>2.4472575201336011E-4</v>
      </c>
      <c r="J74" s="226">
        <v>2.5044469832695329E-4</v>
      </c>
      <c r="K74" s="226">
        <v>2.1566903337839449E-4</v>
      </c>
      <c r="L74" s="226">
        <v>2.4898636223211819E-4</v>
      </c>
      <c r="M74" s="226">
        <v>3.188487064766562E-4</v>
      </c>
      <c r="N74" s="226">
        <v>2.2582196922778911E-4</v>
      </c>
      <c r="O74" s="226">
        <v>1.8863695375909471E-4</v>
      </c>
      <c r="P74" s="226">
        <v>1.1165839265191729E-4</v>
      </c>
      <c r="Q74" s="226">
        <v>1.2848154411670959E-4</v>
      </c>
      <c r="R74" s="226">
        <v>1.034216777302491E-4</v>
      </c>
      <c r="S74" s="226">
        <v>1.1754186422179199E-4</v>
      </c>
      <c r="T74" s="226">
        <v>1.3469896192327109E-4</v>
      </c>
      <c r="U74" s="226">
        <v>1.3138787429042641E-4</v>
      </c>
      <c r="V74" s="226">
        <v>1.120449454687997E-4</v>
      </c>
      <c r="W74" s="226">
        <v>1.157060741215162E-4</v>
      </c>
      <c r="DA74" s="174" t="s">
        <v>710</v>
      </c>
    </row>
    <row r="75" spans="1:105" ht="12" customHeight="1" x14ac:dyDescent="0.25">
      <c r="A75" s="202" t="s">
        <v>94</v>
      </c>
      <c r="B75" s="226">
        <v>9.1156076590226606E-3</v>
      </c>
      <c r="C75" s="226">
        <v>3.062489283879219E-3</v>
      </c>
      <c r="D75" s="226">
        <v>1.034516335506158E-2</v>
      </c>
      <c r="E75" s="226">
        <v>1.8593723598179679E-2</v>
      </c>
      <c r="F75" s="226">
        <v>1.4608081159010491E-2</v>
      </c>
      <c r="G75" s="226">
        <v>1.532252816139262E-2</v>
      </c>
      <c r="H75" s="226">
        <v>2.2725707669608661E-2</v>
      </c>
      <c r="I75" s="226">
        <v>3.1504609321690177E-2</v>
      </c>
      <c r="J75" s="226">
        <v>3.2240834127862751E-2</v>
      </c>
      <c r="K75" s="226">
        <v>2.776401168848773E-2</v>
      </c>
      <c r="L75" s="226">
        <v>3.1393383322696873E-2</v>
      </c>
      <c r="M75" s="226">
        <v>3.9886085217234912E-2</v>
      </c>
      <c r="N75" s="226">
        <v>2.854014706463634E-2</v>
      </c>
      <c r="O75" s="226">
        <v>2.4059469934575039E-2</v>
      </c>
      <c r="P75" s="226">
        <v>1.4357943331212731E-2</v>
      </c>
      <c r="Q75" s="226">
        <v>1.653998739055243E-2</v>
      </c>
      <c r="R75" s="226">
        <v>1.331392191250623E-2</v>
      </c>
      <c r="S75" s="226">
        <v>1.5131674867827341E-2</v>
      </c>
      <c r="T75" s="226">
        <v>1.734038259773418E-2</v>
      </c>
      <c r="U75" s="226">
        <v>1.69141319010075E-2</v>
      </c>
      <c r="V75" s="226">
        <v>1.442403263417863E-2</v>
      </c>
      <c r="W75" s="226">
        <v>1.4895345632223819E-2</v>
      </c>
      <c r="DA75" s="174" t="s">
        <v>711</v>
      </c>
    </row>
    <row r="76" spans="1:105" ht="12" customHeight="1" x14ac:dyDescent="0.25">
      <c r="A76" s="202" t="s">
        <v>95</v>
      </c>
      <c r="B76" s="226">
        <v>1.7320131325093769E-4</v>
      </c>
      <c r="C76" s="226">
        <v>5.8188898165201968E-5</v>
      </c>
      <c r="D76" s="226">
        <v>1.9656351456928019E-4</v>
      </c>
      <c r="E76" s="226">
        <v>3.5401554093464371E-4</v>
      </c>
      <c r="F76" s="226">
        <v>2.7756118247504409E-4</v>
      </c>
      <c r="G76" s="226">
        <v>2.9113604919698969E-4</v>
      </c>
      <c r="H76" s="226">
        <v>4.3255096224395891E-4</v>
      </c>
      <c r="I76" s="226">
        <v>5.9860405494454032E-4</v>
      </c>
      <c r="J76" s="226">
        <v>6.1259271132893317E-4</v>
      </c>
      <c r="K76" s="226">
        <v>5.2753074347169058E-4</v>
      </c>
      <c r="L76" s="226">
        <v>6.0902559224702867E-4</v>
      </c>
      <c r="M76" s="226">
        <v>7.7991027523874237E-4</v>
      </c>
      <c r="N76" s="226">
        <v>5.5236502641510369E-4</v>
      </c>
      <c r="O76" s="226">
        <v>4.6140973928405902E-4</v>
      </c>
      <c r="P76" s="226">
        <v>2.7311864836512378E-4</v>
      </c>
      <c r="Q76" s="226">
        <v>3.1426841131782321E-4</v>
      </c>
      <c r="R76" s="226">
        <v>2.5297147990831312E-4</v>
      </c>
      <c r="S76" s="226">
        <v>2.8750973679739309E-4</v>
      </c>
      <c r="T76" s="226">
        <v>3.2947633888438739E-4</v>
      </c>
      <c r="U76" s="226">
        <v>3.2137735270499479E-4</v>
      </c>
      <c r="V76" s="226">
        <v>2.7406416424047541E-4</v>
      </c>
      <c r="W76" s="226">
        <v>2.8301935771382148E-4</v>
      </c>
      <c r="DA76" s="174" t="s">
        <v>712</v>
      </c>
    </row>
    <row r="77" spans="1:105" ht="12" customHeight="1" x14ac:dyDescent="0.25">
      <c r="A77" s="56" t="s">
        <v>96</v>
      </c>
      <c r="B77" s="262">
        <v>1.2150737047814449E-3</v>
      </c>
      <c r="C77" s="262">
        <v>4.1909148860743448E-4</v>
      </c>
      <c r="D77" s="262">
        <v>1.479054235355198E-3</v>
      </c>
      <c r="E77" s="262">
        <v>2.6706592970087099E-3</v>
      </c>
      <c r="F77" s="262">
        <v>2.17223406063857E-3</v>
      </c>
      <c r="G77" s="262">
        <v>2.2199341506577682E-3</v>
      </c>
      <c r="H77" s="262">
        <v>3.1509097828506531E-3</v>
      </c>
      <c r="I77" s="262">
        <v>3.6872919361926912E-3</v>
      </c>
      <c r="J77" s="262">
        <v>3.7788934021589031E-3</v>
      </c>
      <c r="K77" s="262">
        <v>3.1933190698967481E-3</v>
      </c>
      <c r="L77" s="262">
        <v>4.4919484789150959E-3</v>
      </c>
      <c r="M77" s="262">
        <v>5.5206431145346634E-3</v>
      </c>
      <c r="N77" s="262">
        <v>3.8635187744037501E-3</v>
      </c>
      <c r="O77" s="262">
        <v>2.961282010418708E-3</v>
      </c>
      <c r="P77" s="262">
        <v>1.7259470892419791E-3</v>
      </c>
      <c r="Q77" s="262">
        <v>1.9561447863592212E-3</v>
      </c>
      <c r="R77" s="262">
        <v>1.615271002694686E-3</v>
      </c>
      <c r="S77" s="262">
        <v>2.1047109341446688E-3</v>
      </c>
      <c r="T77" s="262">
        <v>2.2758747595927509E-3</v>
      </c>
      <c r="U77" s="262">
        <v>2.1344277644175119E-3</v>
      </c>
      <c r="V77" s="262">
        <v>1.8180327185513851E-3</v>
      </c>
      <c r="W77" s="262">
        <v>1.8504318042389871E-3</v>
      </c>
      <c r="DA77" s="68" t="s">
        <v>713</v>
      </c>
    </row>
    <row r="78" spans="1:105" ht="12" customHeight="1" x14ac:dyDescent="0.25">
      <c r="A78" s="37" t="s">
        <v>160</v>
      </c>
      <c r="B78" s="228">
        <v>1.359956388918462E-5</v>
      </c>
      <c r="C78" s="228">
        <v>7.7119281125665856E-6</v>
      </c>
      <c r="D78" s="228">
        <v>2.7123216855392721E-6</v>
      </c>
      <c r="E78" s="228">
        <v>6.5024571731658418E-6</v>
      </c>
      <c r="F78" s="228">
        <v>1.9515921795560621E-6</v>
      </c>
      <c r="G78" s="228">
        <v>5.6969028339788974E-6</v>
      </c>
      <c r="H78" s="228">
        <v>9.6663637190151844E-6</v>
      </c>
      <c r="I78" s="228">
        <v>7.7051003927663334E-6</v>
      </c>
      <c r="J78" s="228">
        <v>4.2182120325470284E-6</v>
      </c>
      <c r="K78" s="228">
        <v>5.6533782460085754E-6</v>
      </c>
      <c r="L78" s="228">
        <v>3.8352351004842979E-6</v>
      </c>
      <c r="M78" s="228">
        <v>1.035222213453226E-5</v>
      </c>
      <c r="N78" s="228">
        <v>4.1337096819810384E-6</v>
      </c>
      <c r="O78" s="228">
        <v>7.9580104977690688E-6</v>
      </c>
      <c r="P78" s="228">
        <v>8.9192924597599166E-6</v>
      </c>
      <c r="Q78" s="228">
        <v>2.4867353149347291E-6</v>
      </c>
      <c r="R78" s="228">
        <v>2.1547271600866931E-6</v>
      </c>
      <c r="S78" s="228">
        <v>1.0981347647046171E-6</v>
      </c>
      <c r="T78" s="228">
        <v>7.7713458055637212E-7</v>
      </c>
      <c r="U78" s="228">
        <v>6.3587980124187858E-6</v>
      </c>
      <c r="V78" s="228">
        <v>2.422265495706439E-6</v>
      </c>
      <c r="W78" s="228">
        <v>5.3630821081438781E-6</v>
      </c>
      <c r="DA78" s="69" t="s">
        <v>714</v>
      </c>
    </row>
    <row r="79" spans="1:105" ht="12" customHeight="1" x14ac:dyDescent="0.25">
      <c r="A79" s="37" t="s">
        <v>162</v>
      </c>
      <c r="B79" s="228">
        <v>8.5313685567129868E-4</v>
      </c>
      <c r="C79" s="228">
        <v>2.4148286669639521E-4</v>
      </c>
      <c r="D79" s="228">
        <v>7.1929142897351681E-4</v>
      </c>
      <c r="E79" s="228">
        <v>1.273193292979127E-3</v>
      </c>
      <c r="F79" s="228">
        <v>8.3157026514326575E-4</v>
      </c>
      <c r="G79" s="228">
        <v>8.6109088817477386E-4</v>
      </c>
      <c r="H79" s="228">
        <v>1.4230187061819099E-3</v>
      </c>
      <c r="I79" s="228">
        <v>3.1626533591305639E-3</v>
      </c>
      <c r="J79" s="228">
        <v>3.2170213936934641E-3</v>
      </c>
      <c r="K79" s="228">
        <v>2.809952016199861E-3</v>
      </c>
      <c r="L79" s="228">
        <v>2.1200793316339568E-3</v>
      </c>
      <c r="M79" s="228">
        <v>3.093015673698091E-3</v>
      </c>
      <c r="N79" s="228">
        <v>2.2148940908855151E-3</v>
      </c>
      <c r="O79" s="228">
        <v>2.4268395313832769E-3</v>
      </c>
      <c r="P79" s="228">
        <v>1.504090587622331E-3</v>
      </c>
      <c r="Q79" s="228">
        <v>1.686414707715936E-3</v>
      </c>
      <c r="R79" s="228">
        <v>1.2378100670842949E-3</v>
      </c>
      <c r="S79" s="228">
        <v>9.298905247328023E-4</v>
      </c>
      <c r="T79" s="228">
        <v>1.668986574265561E-3</v>
      </c>
      <c r="U79" s="228">
        <v>1.711889251292053E-3</v>
      </c>
      <c r="V79" s="228">
        <v>1.475701468551318E-3</v>
      </c>
      <c r="W79" s="228">
        <v>1.557029621949837E-3</v>
      </c>
      <c r="DA79" s="69" t="s">
        <v>715</v>
      </c>
    </row>
    <row r="80" spans="1:105" ht="12" customHeight="1" x14ac:dyDescent="0.25">
      <c r="A80" s="37" t="s">
        <v>97</v>
      </c>
      <c r="B80" s="228">
        <v>0</v>
      </c>
      <c r="C80" s="228">
        <v>0</v>
      </c>
      <c r="D80" s="228">
        <v>0</v>
      </c>
      <c r="E80" s="228">
        <v>0</v>
      </c>
      <c r="F80" s="228">
        <v>0</v>
      </c>
      <c r="G80" s="228">
        <v>0</v>
      </c>
      <c r="H80" s="228">
        <v>0</v>
      </c>
      <c r="I80" s="228">
        <v>0</v>
      </c>
      <c r="J80" s="228">
        <v>0</v>
      </c>
      <c r="K80" s="228">
        <v>0</v>
      </c>
      <c r="L80" s="228">
        <v>0</v>
      </c>
      <c r="M80" s="228">
        <v>0</v>
      </c>
      <c r="N80" s="228">
        <v>0</v>
      </c>
      <c r="O80" s="228">
        <v>0</v>
      </c>
      <c r="P80" s="228">
        <v>0</v>
      </c>
      <c r="Q80" s="228">
        <v>0</v>
      </c>
      <c r="R80" s="228">
        <v>0</v>
      </c>
      <c r="S80" s="228">
        <v>0</v>
      </c>
      <c r="T80" s="228">
        <v>0</v>
      </c>
      <c r="U80" s="228">
        <v>7.9462582333023809E-7</v>
      </c>
      <c r="V80" s="228">
        <v>7.1561560113898829E-7</v>
      </c>
      <c r="W80" s="228">
        <v>5.5903832215231872E-7</v>
      </c>
      <c r="DA80" s="69" t="s">
        <v>716</v>
      </c>
    </row>
    <row r="81" spans="1:105" ht="12" customHeight="1" x14ac:dyDescent="0.25">
      <c r="A81" s="37" t="s">
        <v>78</v>
      </c>
      <c r="B81" s="228">
        <v>0</v>
      </c>
      <c r="C81" s="228">
        <v>0</v>
      </c>
      <c r="D81" s="228">
        <v>0</v>
      </c>
      <c r="E81" s="228">
        <v>0</v>
      </c>
      <c r="F81" s="228">
        <v>0</v>
      </c>
      <c r="G81" s="228">
        <v>0</v>
      </c>
      <c r="H81" s="228">
        <v>0</v>
      </c>
      <c r="I81" s="228">
        <v>0</v>
      </c>
      <c r="J81" s="228">
        <v>0</v>
      </c>
      <c r="K81" s="228">
        <v>0</v>
      </c>
      <c r="L81" s="228">
        <v>0</v>
      </c>
      <c r="M81" s="228">
        <v>0</v>
      </c>
      <c r="N81" s="228">
        <v>0</v>
      </c>
      <c r="O81" s="228">
        <v>0</v>
      </c>
      <c r="P81" s="228">
        <v>0</v>
      </c>
      <c r="Q81" s="228">
        <v>0</v>
      </c>
      <c r="R81" s="228">
        <v>0</v>
      </c>
      <c r="S81" s="228">
        <v>0</v>
      </c>
      <c r="T81" s="228">
        <v>0</v>
      </c>
      <c r="U81" s="228">
        <v>0</v>
      </c>
      <c r="V81" s="228">
        <v>0</v>
      </c>
      <c r="W81" s="228">
        <v>0</v>
      </c>
      <c r="DA81" s="69" t="s">
        <v>717</v>
      </c>
    </row>
    <row r="82" spans="1:105" ht="12" customHeight="1" x14ac:dyDescent="0.25">
      <c r="A82" s="37" t="s">
        <v>38</v>
      </c>
      <c r="B82" s="228">
        <v>3.4833728522096202E-4</v>
      </c>
      <c r="C82" s="228">
        <v>1.6989669379847269E-4</v>
      </c>
      <c r="D82" s="228">
        <v>7.5705048469614194E-4</v>
      </c>
      <c r="E82" s="228">
        <v>1.390963546856417E-3</v>
      </c>
      <c r="F82" s="228">
        <v>1.3387122033157481E-3</v>
      </c>
      <c r="G82" s="228">
        <v>1.3531463596490149E-3</v>
      </c>
      <c r="H82" s="228">
        <v>1.7182247129497281E-3</v>
      </c>
      <c r="I82" s="228">
        <v>5.169334766693609E-4</v>
      </c>
      <c r="J82" s="228">
        <v>5.5765379643289237E-4</v>
      </c>
      <c r="K82" s="228">
        <v>3.7771367545087791E-4</v>
      </c>
      <c r="L82" s="228">
        <v>2.3680339121806551E-3</v>
      </c>
      <c r="M82" s="228">
        <v>2.4172752187020408E-3</v>
      </c>
      <c r="N82" s="228">
        <v>1.6444909738362529E-3</v>
      </c>
      <c r="O82" s="228">
        <v>5.2648446853766138E-4</v>
      </c>
      <c r="P82" s="228">
        <v>2.1293720915988791E-4</v>
      </c>
      <c r="Q82" s="228">
        <v>2.6724334332835052E-4</v>
      </c>
      <c r="R82" s="228">
        <v>3.7530620845030379E-4</v>
      </c>
      <c r="S82" s="228">
        <v>1.1737222746471621E-3</v>
      </c>
      <c r="T82" s="228">
        <v>6.0611105074663324E-4</v>
      </c>
      <c r="U82" s="228">
        <v>4.153850892897099E-4</v>
      </c>
      <c r="V82" s="228">
        <v>3.391933689032215E-4</v>
      </c>
      <c r="W82" s="228">
        <v>2.8748006185885431E-4</v>
      </c>
      <c r="DA82" s="69" t="s">
        <v>718</v>
      </c>
    </row>
    <row r="83" spans="1:105" ht="12" customHeight="1" x14ac:dyDescent="0.25">
      <c r="A83" s="57" t="s">
        <v>560</v>
      </c>
      <c r="B83" s="263">
        <v>7.1045538772549363E-2</v>
      </c>
      <c r="C83" s="263">
        <v>2.443944874029208E-2</v>
      </c>
      <c r="D83" s="263">
        <v>8.5748788008656512E-2</v>
      </c>
      <c r="E83" s="263">
        <v>0.15499423578967331</v>
      </c>
      <c r="F83" s="263">
        <v>0.12536546419215891</v>
      </c>
      <c r="G83" s="263">
        <v>0.1281002371058568</v>
      </c>
      <c r="H83" s="263">
        <v>0.1831016161509843</v>
      </c>
      <c r="I83" s="263">
        <v>0.21616791271030419</v>
      </c>
      <c r="J83" s="263">
        <v>0.22101194242078359</v>
      </c>
      <c r="K83" s="263">
        <v>0.18869237846495659</v>
      </c>
      <c r="L83" s="263">
        <v>0.26162327187929268</v>
      </c>
      <c r="M83" s="263">
        <v>0.32165229121850392</v>
      </c>
      <c r="N83" s="263">
        <v>0.22510812260502741</v>
      </c>
      <c r="O83" s="263">
        <v>0.17276846634043649</v>
      </c>
      <c r="P83" s="263">
        <v>0.1006857169230055</v>
      </c>
      <c r="Q83" s="263">
        <v>0.1140981126915229</v>
      </c>
      <c r="R83" s="263">
        <v>9.418220374715458E-2</v>
      </c>
      <c r="S83" s="263">
        <v>0.1225691529041267</v>
      </c>
      <c r="T83" s="263">
        <v>0.13268099812531001</v>
      </c>
      <c r="U83" s="263">
        <v>0.12445089820093221</v>
      </c>
      <c r="V83" s="263">
        <v>0.1060013862554872</v>
      </c>
      <c r="W83" s="263">
        <v>0.1079789397107101</v>
      </c>
      <c r="DA83" s="70" t="s">
        <v>719</v>
      </c>
    </row>
    <row r="84" spans="1:105" ht="12" customHeight="1" x14ac:dyDescent="0.25">
      <c r="A84" s="60" t="s">
        <v>562</v>
      </c>
      <c r="B84" s="264">
        <v>5.3104461304443427E-2</v>
      </c>
      <c r="C84" s="264">
        <v>1.539009914710212E-2</v>
      </c>
      <c r="D84" s="264">
        <v>4.524750233876465E-2</v>
      </c>
      <c r="E84" s="264">
        <v>7.9509263194911278E-2</v>
      </c>
      <c r="F84" s="264">
        <v>5.286037301333299E-2</v>
      </c>
      <c r="G84" s="264">
        <v>5.7042612141249539E-2</v>
      </c>
      <c r="H84" s="264">
        <v>9.5503149396769349E-2</v>
      </c>
      <c r="I84" s="264">
        <v>0.18668708177145921</v>
      </c>
      <c r="J84" s="264">
        <v>0.188946999869362</v>
      </c>
      <c r="K84" s="264">
        <v>0.16776134429255549</v>
      </c>
      <c r="L84" s="264">
        <v>0.1239483790980872</v>
      </c>
      <c r="M84" s="264">
        <v>0.18111456291755901</v>
      </c>
      <c r="N84" s="264">
        <v>0.1294992221843082</v>
      </c>
      <c r="O84" s="264">
        <v>0.14222241008253531</v>
      </c>
      <c r="P84" s="264">
        <v>8.8305781277058487E-2</v>
      </c>
      <c r="Q84" s="264">
        <v>9.8560878004989097E-2</v>
      </c>
      <c r="R84" s="264">
        <v>7.2362312679406016E-2</v>
      </c>
      <c r="S84" s="264">
        <v>5.4330227994409071E-2</v>
      </c>
      <c r="T84" s="264">
        <v>9.7443314072716919E-2</v>
      </c>
      <c r="U84" s="264">
        <v>0.10029734576501211</v>
      </c>
      <c r="V84" s="264">
        <v>8.6278500628914234E-2</v>
      </c>
      <c r="W84" s="264">
        <v>9.1299970998923397E-2</v>
      </c>
      <c r="DA84" s="72" t="s">
        <v>720</v>
      </c>
    </row>
    <row r="85" spans="1:105" ht="12" customHeight="1" x14ac:dyDescent="0.25">
      <c r="A85" s="59" t="s">
        <v>33</v>
      </c>
      <c r="B85" s="232">
        <v>0</v>
      </c>
      <c r="C85" s="232">
        <v>0</v>
      </c>
      <c r="D85" s="232">
        <v>0</v>
      </c>
      <c r="E85" s="232">
        <v>0</v>
      </c>
      <c r="F85" s="232">
        <v>0</v>
      </c>
      <c r="G85" s="232">
        <v>0</v>
      </c>
      <c r="H85" s="232">
        <v>0</v>
      </c>
      <c r="I85" s="232">
        <v>1.069614990876817E-3</v>
      </c>
      <c r="J85" s="232">
        <v>2.9514107693494188E-4</v>
      </c>
      <c r="K85" s="232">
        <v>0</v>
      </c>
      <c r="L85" s="232">
        <v>0</v>
      </c>
      <c r="M85" s="232">
        <v>0</v>
      </c>
      <c r="N85" s="232">
        <v>0</v>
      </c>
      <c r="O85" s="232">
        <v>0</v>
      </c>
      <c r="P85" s="232">
        <v>0</v>
      </c>
      <c r="Q85" s="232">
        <v>0</v>
      </c>
      <c r="R85" s="232">
        <v>0</v>
      </c>
      <c r="S85" s="232">
        <v>0</v>
      </c>
      <c r="T85" s="232">
        <v>4.3020544247768162E-6</v>
      </c>
      <c r="U85" s="232">
        <v>3.7646402492822311E-6</v>
      </c>
      <c r="V85" s="232">
        <v>6.6542109763841766E-6</v>
      </c>
      <c r="W85" s="232">
        <v>3.0739132988134513E-4</v>
      </c>
      <c r="DA85" s="71" t="s">
        <v>721</v>
      </c>
    </row>
    <row r="86" spans="1:105" ht="12" customHeight="1" x14ac:dyDescent="0.25">
      <c r="A86" s="59" t="s">
        <v>160</v>
      </c>
      <c r="B86" s="232">
        <v>7.2030600875267912E-4</v>
      </c>
      <c r="C86" s="232">
        <v>4.2241458851066248E-4</v>
      </c>
      <c r="D86" s="232">
        <v>1.492205586077733E-4</v>
      </c>
      <c r="E86" s="232">
        <v>3.628822712276028E-4</v>
      </c>
      <c r="F86" s="232">
        <v>1.086960712927097E-4</v>
      </c>
      <c r="G86" s="232">
        <v>3.076438400347686E-4</v>
      </c>
      <c r="H86" s="232">
        <v>5.0678432484587191E-4</v>
      </c>
      <c r="I86" s="232">
        <v>4.5188389272937912E-4</v>
      </c>
      <c r="J86" s="232">
        <v>2.4942369381171639E-4</v>
      </c>
      <c r="K86" s="232">
        <v>3.2216586163759208E-4</v>
      </c>
      <c r="L86" s="232">
        <v>2.292990831408155E-4</v>
      </c>
      <c r="M86" s="232">
        <v>6.1893338523590319E-4</v>
      </c>
      <c r="N86" s="232">
        <v>2.471441294247838E-4</v>
      </c>
      <c r="O86" s="232">
        <v>4.7480751978615709E-4</v>
      </c>
      <c r="P86" s="232">
        <v>5.3326211554266436E-4</v>
      </c>
      <c r="Q86" s="232">
        <v>1.4867566466953159E-4</v>
      </c>
      <c r="R86" s="232">
        <v>1.2882573017860161E-4</v>
      </c>
      <c r="S86" s="232">
        <v>6.5654722100355061E-5</v>
      </c>
      <c r="T86" s="232">
        <v>4.6461677595758787E-5</v>
      </c>
      <c r="U86" s="232">
        <v>3.8023197800265041E-4</v>
      </c>
      <c r="V86" s="232">
        <v>1.4483994229115289E-4</v>
      </c>
      <c r="W86" s="232">
        <v>3.1997747556668081E-4</v>
      </c>
      <c r="DA86" s="71" t="s">
        <v>722</v>
      </c>
    </row>
    <row r="87" spans="1:105" ht="12" customHeight="1" x14ac:dyDescent="0.25">
      <c r="A87" s="59" t="s">
        <v>70</v>
      </c>
      <c r="B87" s="232">
        <v>8.2794420362197699E-3</v>
      </c>
      <c r="C87" s="232">
        <v>2.0573795780579789E-3</v>
      </c>
      <c r="D87" s="232">
        <v>6.473450670840028E-3</v>
      </c>
      <c r="E87" s="232">
        <v>9.7947249386309155E-3</v>
      </c>
      <c r="F87" s="232">
        <v>7.5454800002876894E-3</v>
      </c>
      <c r="G87" s="232">
        <v>1.1347845984643751E-2</v>
      </c>
      <c r="H87" s="232">
        <v>2.2177334484540089E-2</v>
      </c>
      <c r="I87" s="232">
        <v>4.1256431098219536E-3</v>
      </c>
      <c r="J87" s="232">
        <v>2.7342499378095061E-3</v>
      </c>
      <c r="K87" s="232">
        <v>1.1144345084698941E-2</v>
      </c>
      <c r="L87" s="232">
        <v>0</v>
      </c>
      <c r="M87" s="232">
        <v>0</v>
      </c>
      <c r="N87" s="232">
        <v>0</v>
      </c>
      <c r="O87" s="232">
        <v>4.195468200191275E-4</v>
      </c>
      <c r="P87" s="232">
        <v>0</v>
      </c>
      <c r="Q87" s="232">
        <v>0</v>
      </c>
      <c r="R87" s="232">
        <v>0</v>
      </c>
      <c r="S87" s="232">
        <v>0</v>
      </c>
      <c r="T87" s="232">
        <v>0</v>
      </c>
      <c r="U87" s="232">
        <v>0</v>
      </c>
      <c r="V87" s="232">
        <v>0</v>
      </c>
      <c r="W87" s="232">
        <v>0</v>
      </c>
      <c r="DA87" s="71" t="s">
        <v>723</v>
      </c>
    </row>
    <row r="88" spans="1:105" ht="12" customHeight="1" x14ac:dyDescent="0.25">
      <c r="A88" s="59" t="s">
        <v>162</v>
      </c>
      <c r="B88" s="232">
        <v>4.4104713259470983E-2</v>
      </c>
      <c r="C88" s="232">
        <v>1.291030498053347E-2</v>
      </c>
      <c r="D88" s="232">
        <v>3.8624831109316853E-2</v>
      </c>
      <c r="E88" s="232">
        <v>6.935165598505276E-2</v>
      </c>
      <c r="F88" s="232">
        <v>4.520619694175259E-2</v>
      </c>
      <c r="G88" s="232">
        <v>4.5387122316571021E-2</v>
      </c>
      <c r="H88" s="232">
        <v>7.2819030587383399E-2</v>
      </c>
      <c r="I88" s="232">
        <v>0.18103993977803101</v>
      </c>
      <c r="J88" s="232">
        <v>0.18566818516080591</v>
      </c>
      <c r="K88" s="232">
        <v>0.15629483334621891</v>
      </c>
      <c r="L88" s="232">
        <v>0.1237190800149464</v>
      </c>
      <c r="M88" s="232">
        <v>0.18049562953232309</v>
      </c>
      <c r="N88" s="232">
        <v>0.1292520780548834</v>
      </c>
      <c r="O88" s="232">
        <v>0.14132805574273</v>
      </c>
      <c r="P88" s="232">
        <v>8.7772519161515822E-2</v>
      </c>
      <c r="Q88" s="232">
        <v>9.8412202340319568E-2</v>
      </c>
      <c r="R88" s="232">
        <v>7.2233486949227418E-2</v>
      </c>
      <c r="S88" s="232">
        <v>5.4264573272308707E-2</v>
      </c>
      <c r="T88" s="232">
        <v>9.7392550340696382E-2</v>
      </c>
      <c r="U88" s="232">
        <v>9.991334914676013E-2</v>
      </c>
      <c r="V88" s="232">
        <v>8.6127006475646695E-2</v>
      </c>
      <c r="W88" s="232">
        <v>9.0672602193475366E-2</v>
      </c>
      <c r="DA88" s="71" t="s">
        <v>724</v>
      </c>
    </row>
    <row r="89" spans="1:105" ht="12" customHeight="1" x14ac:dyDescent="0.25">
      <c r="A89" s="60" t="s">
        <v>568</v>
      </c>
      <c r="B89" s="264">
        <v>1.7941077468105929E-2</v>
      </c>
      <c r="C89" s="264">
        <v>9.0493495931899641E-3</v>
      </c>
      <c r="D89" s="264">
        <v>4.0501285669891869E-2</v>
      </c>
      <c r="E89" s="264">
        <v>7.5484972594762043E-2</v>
      </c>
      <c r="F89" s="264">
        <v>7.2505091178825934E-2</v>
      </c>
      <c r="G89" s="264">
        <v>7.1057624964607283E-2</v>
      </c>
      <c r="H89" s="264">
        <v>8.7598466754214968E-2</v>
      </c>
      <c r="I89" s="264">
        <v>2.9480830938845012E-2</v>
      </c>
      <c r="J89" s="264">
        <v>3.2064942551421532E-2</v>
      </c>
      <c r="K89" s="264">
        <v>2.093103417240116E-2</v>
      </c>
      <c r="L89" s="264">
        <v>0.13767489278120551</v>
      </c>
      <c r="M89" s="264">
        <v>0.14053772830094491</v>
      </c>
      <c r="N89" s="264">
        <v>9.5608900420719276E-2</v>
      </c>
      <c r="O89" s="264">
        <v>3.0546056257901209E-2</v>
      </c>
      <c r="P89" s="264">
        <v>1.237993564594703E-2</v>
      </c>
      <c r="Q89" s="264">
        <v>1.553723468653377E-2</v>
      </c>
      <c r="R89" s="264">
        <v>2.1819891067748561E-2</v>
      </c>
      <c r="S89" s="264">
        <v>6.8238924909717669E-2</v>
      </c>
      <c r="T89" s="264">
        <v>3.5237684052593088E-2</v>
      </c>
      <c r="U89" s="264">
        <v>2.415355243592017E-2</v>
      </c>
      <c r="V89" s="264">
        <v>1.9722885626572959E-2</v>
      </c>
      <c r="W89" s="264">
        <v>1.6678968711786691E-2</v>
      </c>
      <c r="DA89" s="72" t="s">
        <v>725</v>
      </c>
    </row>
    <row r="90" spans="1:105" ht="12" customHeight="1" x14ac:dyDescent="0.25">
      <c r="A90" s="57" t="s">
        <v>519</v>
      </c>
      <c r="B90" s="296">
        <v>0.1402680438651509</v>
      </c>
      <c r="C90" s="296">
        <v>4.8251779452588787E-2</v>
      </c>
      <c r="D90" s="296">
        <v>0.16929725589510311</v>
      </c>
      <c r="E90" s="296">
        <v>0.30601130824264572</v>
      </c>
      <c r="F90" s="296">
        <v>0.24751404147666439</v>
      </c>
      <c r="G90" s="296">
        <v>0.25291341283266039</v>
      </c>
      <c r="H90" s="296">
        <v>0.36150483154573282</v>
      </c>
      <c r="I90" s="296">
        <v>0.42678894109537951</v>
      </c>
      <c r="J90" s="296">
        <v>0.43635270236248591</v>
      </c>
      <c r="K90" s="296">
        <v>0.37254289680703678</v>
      </c>
      <c r="L90" s="296">
        <v>0.51653327161885232</v>
      </c>
      <c r="M90" s="296">
        <v>0.63505096130534167</v>
      </c>
      <c r="N90" s="296">
        <v>0.4444399544502281</v>
      </c>
      <c r="O90" s="296">
        <v>0.34110368129854629</v>
      </c>
      <c r="P90" s="296">
        <v>0.19878783104403949</v>
      </c>
      <c r="Q90" s="296">
        <v>0.2252684595324545</v>
      </c>
      <c r="R90" s="296">
        <v>0.18594768531232311</v>
      </c>
      <c r="S90" s="296">
        <v>0.24199317245115051</v>
      </c>
      <c r="T90" s="296">
        <v>0.26195739221142889</v>
      </c>
      <c r="U90" s="296">
        <v>0.2457083773239066</v>
      </c>
      <c r="V90" s="296">
        <v>0.209282769248228</v>
      </c>
      <c r="W90" s="296">
        <v>0.21318713199352199</v>
      </c>
      <c r="DA90" s="70" t="s">
        <v>726</v>
      </c>
    </row>
    <row r="91" spans="1:105" ht="12" customHeight="1" x14ac:dyDescent="0.25">
      <c r="A91" s="60" t="s">
        <v>521</v>
      </c>
      <c r="B91" s="264">
        <v>0.10484625827857021</v>
      </c>
      <c r="C91" s="264">
        <v>3.0385287233388361E-2</v>
      </c>
      <c r="D91" s="264">
        <v>8.9333950484370636E-2</v>
      </c>
      <c r="E91" s="264">
        <v>0.15697831292707151</v>
      </c>
      <c r="F91" s="264">
        <v>0.1043643450196102</v>
      </c>
      <c r="G91" s="264">
        <v>0.1126215067159588</v>
      </c>
      <c r="H91" s="264">
        <v>0.18855568105033599</v>
      </c>
      <c r="I91" s="264">
        <v>0.36858375947870098</v>
      </c>
      <c r="J91" s="264">
        <v>0.37304560601213538</v>
      </c>
      <c r="K91" s="264">
        <v>0.33121792031784819</v>
      </c>
      <c r="L91" s="264">
        <v>0.2447162337948583</v>
      </c>
      <c r="M91" s="264">
        <v>0.35758171300903191</v>
      </c>
      <c r="N91" s="264">
        <v>0.25567548493094011</v>
      </c>
      <c r="O91" s="264">
        <v>0.28079538280273492</v>
      </c>
      <c r="P91" s="264">
        <v>0.17434562979910509</v>
      </c>
      <c r="Q91" s="264">
        <v>0.1945926767288208</v>
      </c>
      <c r="R91" s="264">
        <v>0.14286780316486961</v>
      </c>
      <c r="S91" s="264">
        <v>0.1072663383962956</v>
      </c>
      <c r="T91" s="264">
        <v>0.19238622563586871</v>
      </c>
      <c r="U91" s="264">
        <v>0.19802105436014689</v>
      </c>
      <c r="V91" s="264">
        <v>0.17034308867134701</v>
      </c>
      <c r="W91" s="264">
        <v>0.18025717811731429</v>
      </c>
      <c r="DA91" s="72" t="s">
        <v>727</v>
      </c>
    </row>
    <row r="92" spans="1:105" ht="12" customHeight="1" x14ac:dyDescent="0.25">
      <c r="A92" s="59" t="s">
        <v>33</v>
      </c>
      <c r="B92" s="299">
        <v>0</v>
      </c>
      <c r="C92" s="299">
        <v>0</v>
      </c>
      <c r="D92" s="299">
        <v>0</v>
      </c>
      <c r="E92" s="299">
        <v>0</v>
      </c>
      <c r="F92" s="299">
        <v>0</v>
      </c>
      <c r="G92" s="299">
        <v>0</v>
      </c>
      <c r="H92" s="299">
        <v>0</v>
      </c>
      <c r="I92" s="299">
        <v>2.1117835834767729E-3</v>
      </c>
      <c r="J92" s="299">
        <v>5.8270881242038024E-4</v>
      </c>
      <c r="K92" s="299">
        <v>0</v>
      </c>
      <c r="L92" s="299">
        <v>0</v>
      </c>
      <c r="M92" s="299">
        <v>0</v>
      </c>
      <c r="N92" s="299">
        <v>0</v>
      </c>
      <c r="O92" s="299">
        <v>0</v>
      </c>
      <c r="P92" s="299">
        <v>0</v>
      </c>
      <c r="Q92" s="299">
        <v>0</v>
      </c>
      <c r="R92" s="299">
        <v>0</v>
      </c>
      <c r="S92" s="299">
        <v>0</v>
      </c>
      <c r="T92" s="299">
        <v>8.4937178208580075E-6</v>
      </c>
      <c r="U92" s="299">
        <v>7.4326795566066509E-6</v>
      </c>
      <c r="V92" s="299">
        <v>1.313767441628667E-5</v>
      </c>
      <c r="W92" s="299">
        <v>6.0689497593370686E-4</v>
      </c>
      <c r="DA92" s="71" t="s">
        <v>728</v>
      </c>
    </row>
    <row r="93" spans="1:105" ht="12" customHeight="1" x14ac:dyDescent="0.25">
      <c r="A93" s="59" t="s">
        <v>160</v>
      </c>
      <c r="B93" s="299">
        <v>1.422128913055564E-3</v>
      </c>
      <c r="C93" s="299">
        <v>8.3398998802985827E-4</v>
      </c>
      <c r="D93" s="299">
        <v>2.946121068542696E-4</v>
      </c>
      <c r="E93" s="299">
        <v>7.1645295704487024E-4</v>
      </c>
      <c r="F93" s="299">
        <v>2.1460299350909231E-4</v>
      </c>
      <c r="G93" s="299">
        <v>6.073935168116948E-4</v>
      </c>
      <c r="H93" s="299">
        <v>1.0005645271440719E-3</v>
      </c>
      <c r="I93" s="299">
        <v>8.9217241198275509E-4</v>
      </c>
      <c r="J93" s="299">
        <v>4.9244715754211176E-4</v>
      </c>
      <c r="K93" s="299">
        <v>6.360649238892999E-4</v>
      </c>
      <c r="L93" s="299">
        <v>4.5271433517036141E-4</v>
      </c>
      <c r="M93" s="299">
        <v>1.221984894897021E-3</v>
      </c>
      <c r="N93" s="299">
        <v>4.8794652255581959E-4</v>
      </c>
      <c r="O93" s="299">
        <v>9.3743144416270192E-4</v>
      </c>
      <c r="P93" s="299">
        <v>1.0528406865071549E-3</v>
      </c>
      <c r="Q93" s="299">
        <v>2.9353630099577881E-4</v>
      </c>
      <c r="R93" s="299">
        <v>2.543457827732619E-4</v>
      </c>
      <c r="S93" s="299">
        <v>1.2962473926772701E-4</v>
      </c>
      <c r="T93" s="299">
        <v>9.1731145173164227E-5</v>
      </c>
      <c r="U93" s="299">
        <v>7.5070717586022794E-4</v>
      </c>
      <c r="V93" s="299">
        <v>2.8596328115356947E-4</v>
      </c>
      <c r="W93" s="299">
        <v>6.3174430589284518E-4</v>
      </c>
      <c r="DA93" s="71" t="s">
        <v>729</v>
      </c>
    </row>
    <row r="94" spans="1:105" ht="12" customHeight="1" x14ac:dyDescent="0.25">
      <c r="A94" s="59" t="s">
        <v>70</v>
      </c>
      <c r="B94" s="299">
        <v>1.634643298903617E-2</v>
      </c>
      <c r="C94" s="299">
        <v>4.0619666468601091E-3</v>
      </c>
      <c r="D94" s="299">
        <v>1.2780792127754549E-2</v>
      </c>
      <c r="E94" s="299">
        <v>1.9338116524634089E-2</v>
      </c>
      <c r="F94" s="299">
        <v>1.4897342436270109E-2</v>
      </c>
      <c r="G94" s="299">
        <v>2.240450541792505E-2</v>
      </c>
      <c r="H94" s="299">
        <v>4.3785596957025739E-2</v>
      </c>
      <c r="I94" s="299">
        <v>8.1454219180903814E-3</v>
      </c>
      <c r="J94" s="299">
        <v>5.3983388238184214E-3</v>
      </c>
      <c r="K94" s="299">
        <v>2.200272546589397E-2</v>
      </c>
      <c r="L94" s="299">
        <v>0</v>
      </c>
      <c r="M94" s="299">
        <v>0</v>
      </c>
      <c r="N94" s="299">
        <v>0</v>
      </c>
      <c r="O94" s="299">
        <v>8.2832803819436545E-4</v>
      </c>
      <c r="P94" s="299">
        <v>0</v>
      </c>
      <c r="Q94" s="299">
        <v>0</v>
      </c>
      <c r="R94" s="299">
        <v>0</v>
      </c>
      <c r="S94" s="299">
        <v>0</v>
      </c>
      <c r="T94" s="299">
        <v>0</v>
      </c>
      <c r="U94" s="299">
        <v>0</v>
      </c>
      <c r="V94" s="299">
        <v>0</v>
      </c>
      <c r="W94" s="299">
        <v>0</v>
      </c>
      <c r="DA94" s="71" t="s">
        <v>730</v>
      </c>
    </row>
    <row r="95" spans="1:105" ht="12" customHeight="1" x14ac:dyDescent="0.25">
      <c r="A95" s="59" t="s">
        <v>162</v>
      </c>
      <c r="B95" s="299">
        <v>8.7077696376478414E-2</v>
      </c>
      <c r="C95" s="299">
        <v>2.5489330598498401E-2</v>
      </c>
      <c r="D95" s="299">
        <v>7.6258546249761819E-2</v>
      </c>
      <c r="E95" s="299">
        <v>0.13692374344539249</v>
      </c>
      <c r="F95" s="299">
        <v>8.9252399589830958E-2</v>
      </c>
      <c r="G95" s="299">
        <v>8.9609607781222081E-2</v>
      </c>
      <c r="H95" s="299">
        <v>0.14376951956616621</v>
      </c>
      <c r="I95" s="299">
        <v>0.35743438156515112</v>
      </c>
      <c r="J95" s="299">
        <v>0.36657211121835448</v>
      </c>
      <c r="K95" s="299">
        <v>0.30857912992806502</v>
      </c>
      <c r="L95" s="299">
        <v>0.24426351945968791</v>
      </c>
      <c r="M95" s="299">
        <v>0.35635972811413491</v>
      </c>
      <c r="N95" s="299">
        <v>0.25518753840838432</v>
      </c>
      <c r="O95" s="299">
        <v>0.27902962332037778</v>
      </c>
      <c r="P95" s="299">
        <v>0.17329278911259791</v>
      </c>
      <c r="Q95" s="299">
        <v>0.19429914042782501</v>
      </c>
      <c r="R95" s="299">
        <v>0.1426134573820963</v>
      </c>
      <c r="S95" s="299">
        <v>0.1071367136570279</v>
      </c>
      <c r="T95" s="299">
        <v>0.19228600077287461</v>
      </c>
      <c r="U95" s="299">
        <v>0.1972629145047301</v>
      </c>
      <c r="V95" s="299">
        <v>0.17004398771577711</v>
      </c>
      <c r="W95" s="299">
        <v>0.17901853883548771</v>
      </c>
      <c r="DA95" s="71" t="s">
        <v>731</v>
      </c>
    </row>
    <row r="96" spans="1:105" ht="12" customHeight="1" x14ac:dyDescent="0.25">
      <c r="A96" s="60" t="s">
        <v>527</v>
      </c>
      <c r="B96" s="264">
        <v>3.5421785586580733E-2</v>
      </c>
      <c r="C96" s="264">
        <v>1.786649221920043E-2</v>
      </c>
      <c r="D96" s="264">
        <v>7.996330541073246E-2</v>
      </c>
      <c r="E96" s="264">
        <v>0.14903299531557421</v>
      </c>
      <c r="F96" s="264">
        <v>0.1431496964570543</v>
      </c>
      <c r="G96" s="264">
        <v>0.14029190611670159</v>
      </c>
      <c r="H96" s="264">
        <v>0.17294915049539669</v>
      </c>
      <c r="I96" s="264">
        <v>5.8205181616678481E-2</v>
      </c>
      <c r="J96" s="264">
        <v>6.3307096350350409E-2</v>
      </c>
      <c r="K96" s="264">
        <v>4.1324976489188578E-2</v>
      </c>
      <c r="L96" s="264">
        <v>0.27181703782399402</v>
      </c>
      <c r="M96" s="264">
        <v>0.27746924829630981</v>
      </c>
      <c r="N96" s="264">
        <v>0.18876446951928799</v>
      </c>
      <c r="O96" s="264">
        <v>6.0308298495811458E-2</v>
      </c>
      <c r="P96" s="264">
        <v>2.444220124493442E-2</v>
      </c>
      <c r="Q96" s="264">
        <v>3.0675782803633731E-2</v>
      </c>
      <c r="R96" s="264">
        <v>4.3079882147453563E-2</v>
      </c>
      <c r="S96" s="264">
        <v>0.13472683405485489</v>
      </c>
      <c r="T96" s="264">
        <v>6.9571166575560228E-2</v>
      </c>
      <c r="U96" s="264">
        <v>4.768732296375968E-2</v>
      </c>
      <c r="V96" s="264">
        <v>3.893968057688104E-2</v>
      </c>
      <c r="W96" s="264">
        <v>3.2929953876207667E-2</v>
      </c>
      <c r="DA96" s="72" t="s">
        <v>732</v>
      </c>
    </row>
    <row r="97" spans="1:105" ht="12" customHeight="1" x14ac:dyDescent="0.25">
      <c r="A97" s="57" t="s">
        <v>529</v>
      </c>
      <c r="B97" s="296">
        <f t="shared" ref="B97:W97" si="1">B98+B102+B113</f>
        <v>0.11375845516687152</v>
      </c>
      <c r="C97" s="296">
        <f t="shared" si="1"/>
        <v>3.91098358446927E-2</v>
      </c>
      <c r="D97" s="296">
        <f t="shared" si="1"/>
        <v>0.12900534625377552</v>
      </c>
      <c r="E97" s="296">
        <f t="shared" si="1"/>
        <v>0.23405815478874692</v>
      </c>
      <c r="F97" s="296">
        <f t="shared" si="1"/>
        <v>0.17849473803806509</v>
      </c>
      <c r="G97" s="296">
        <f t="shared" si="1"/>
        <v>0.18964950191571703</v>
      </c>
      <c r="H97" s="296">
        <f t="shared" si="1"/>
        <v>0.28908734520477253</v>
      </c>
      <c r="I97" s="296">
        <f t="shared" si="1"/>
        <v>0.4667295354261064</v>
      </c>
      <c r="J97" s="296">
        <f t="shared" si="1"/>
        <v>0.48513610644320226</v>
      </c>
      <c r="K97" s="296">
        <f t="shared" si="1"/>
        <v>0.41241387963745724</v>
      </c>
      <c r="L97" s="296">
        <f t="shared" si="1"/>
        <v>0.42846478468249755</v>
      </c>
      <c r="M97" s="296">
        <f t="shared" si="1"/>
        <v>0.56237558489506534</v>
      </c>
      <c r="N97" s="296">
        <f t="shared" si="1"/>
        <v>0.40419196480141695</v>
      </c>
      <c r="O97" s="296">
        <f t="shared" si="1"/>
        <v>0.34671491816510636</v>
      </c>
      <c r="P97" s="296">
        <f t="shared" si="1"/>
        <v>0.20585642339110857</v>
      </c>
      <c r="Q97" s="296">
        <f t="shared" si="1"/>
        <v>0.24125470731217677</v>
      </c>
      <c r="R97" s="296">
        <f t="shared" si="1"/>
        <v>0.19308629289364207</v>
      </c>
      <c r="S97" s="296">
        <f t="shared" si="1"/>
        <v>0.20408329596763078</v>
      </c>
      <c r="T97" s="296">
        <f t="shared" si="1"/>
        <v>0.23071092019938794</v>
      </c>
      <c r="U97" s="296">
        <f t="shared" si="1"/>
        <v>0.23168832093009015</v>
      </c>
      <c r="V97" s="296">
        <f t="shared" si="1"/>
        <v>0.19761160563289942</v>
      </c>
      <c r="W97" s="296">
        <f t="shared" si="1"/>
        <v>0.20532473620500727</v>
      </c>
      <c r="DA97" s="70"/>
    </row>
    <row r="98" spans="1:105" ht="12" customHeight="1" x14ac:dyDescent="0.25">
      <c r="A98" s="60" t="s">
        <v>530</v>
      </c>
      <c r="B98" s="264">
        <v>2.920911588901471E-2</v>
      </c>
      <c r="C98" s="264">
        <v>8.3840865332652798E-3</v>
      </c>
      <c r="D98" s="264">
        <v>2.382561911502468E-2</v>
      </c>
      <c r="E98" s="264">
        <v>4.2202325334463532E-2</v>
      </c>
      <c r="F98" s="264">
        <v>2.7068618551092549E-2</v>
      </c>
      <c r="G98" s="264">
        <v>2.8844513889343639E-2</v>
      </c>
      <c r="H98" s="264">
        <v>4.9193433177910459E-2</v>
      </c>
      <c r="I98" s="264">
        <v>0.11820744901218461</v>
      </c>
      <c r="J98" s="264">
        <v>0.12007928946170431</v>
      </c>
      <c r="K98" s="264">
        <v>0.10630390333745771</v>
      </c>
      <c r="L98" s="264">
        <v>7.1749504490895719E-2</v>
      </c>
      <c r="M98" s="264">
        <v>0.1071194874258827</v>
      </c>
      <c r="N98" s="264">
        <v>7.7315656306114866E-2</v>
      </c>
      <c r="O98" s="264">
        <v>8.7753665022143879E-2</v>
      </c>
      <c r="P98" s="264">
        <v>5.4759664769206157E-2</v>
      </c>
      <c r="Q98" s="264">
        <v>6.2245375971764882E-2</v>
      </c>
      <c r="R98" s="264">
        <v>4.5431417526114667E-2</v>
      </c>
      <c r="S98" s="264">
        <v>3.1902481678892661E-2</v>
      </c>
      <c r="T98" s="264">
        <v>5.6958032933731861E-2</v>
      </c>
      <c r="U98" s="264">
        <v>6.0072077273895789E-2</v>
      </c>
      <c r="V98" s="264">
        <v>5.1661720933238162E-2</v>
      </c>
      <c r="W98" s="264">
        <v>5.505680057276751E-2</v>
      </c>
      <c r="DA98" s="72" t="s">
        <v>733</v>
      </c>
    </row>
    <row r="99" spans="1:105" ht="12" customHeight="1" x14ac:dyDescent="0.25">
      <c r="A99" s="59" t="s">
        <v>33</v>
      </c>
      <c r="B99" s="232">
        <v>0</v>
      </c>
      <c r="C99" s="232">
        <v>0</v>
      </c>
      <c r="D99" s="232">
        <v>0</v>
      </c>
      <c r="E99" s="232">
        <v>0</v>
      </c>
      <c r="F99" s="232">
        <v>0</v>
      </c>
      <c r="G99" s="232">
        <v>0</v>
      </c>
      <c r="H99" s="232">
        <v>0</v>
      </c>
      <c r="I99" s="232">
        <v>6.9256936417486971E-4</v>
      </c>
      <c r="J99" s="232">
        <v>1.9032171976589711E-4</v>
      </c>
      <c r="K99" s="232">
        <v>0</v>
      </c>
      <c r="L99" s="232">
        <v>0</v>
      </c>
      <c r="M99" s="232">
        <v>0</v>
      </c>
      <c r="N99" s="232">
        <v>0</v>
      </c>
      <c r="O99" s="232">
        <v>0</v>
      </c>
      <c r="P99" s="232">
        <v>0</v>
      </c>
      <c r="Q99" s="232">
        <v>0</v>
      </c>
      <c r="R99" s="232">
        <v>0</v>
      </c>
      <c r="S99" s="232">
        <v>0</v>
      </c>
      <c r="T99" s="232">
        <v>2.5146574697396542E-6</v>
      </c>
      <c r="U99" s="232">
        <v>2.2547930679357122E-6</v>
      </c>
      <c r="V99" s="232">
        <v>3.9843992186582291E-6</v>
      </c>
      <c r="W99" s="232">
        <v>1.8536679652696251E-4</v>
      </c>
      <c r="DA99" s="71" t="s">
        <v>734</v>
      </c>
    </row>
    <row r="100" spans="1:105" ht="12" customHeight="1" x14ac:dyDescent="0.25">
      <c r="A100" s="59" t="s">
        <v>160</v>
      </c>
      <c r="B100" s="232">
        <v>4.6936960716769831E-4</v>
      </c>
      <c r="C100" s="232">
        <v>2.6562926225567809E-4</v>
      </c>
      <c r="D100" s="232">
        <v>9.1692047660344898E-5</v>
      </c>
      <c r="E100" s="232">
        <v>2.1967406012442031E-4</v>
      </c>
      <c r="F100" s="232">
        <v>6.4929039796644863E-5</v>
      </c>
      <c r="G100" s="232">
        <v>1.9419810545569591E-4</v>
      </c>
      <c r="H100" s="232">
        <v>3.3999568705454618E-4</v>
      </c>
      <c r="I100" s="232">
        <v>2.9259214103936719E-4</v>
      </c>
      <c r="J100" s="232">
        <v>1.60840865831334E-4</v>
      </c>
      <c r="K100" s="232">
        <v>2.1867031540234849E-4</v>
      </c>
      <c r="L100" s="232">
        <v>1.327334469017199E-4</v>
      </c>
      <c r="M100" s="232">
        <v>3.6606568742578242E-4</v>
      </c>
      <c r="N100" s="232">
        <v>1.4755386361691941E-4</v>
      </c>
      <c r="O100" s="232">
        <v>2.9383116167530377E-4</v>
      </c>
      <c r="P100" s="232">
        <v>3.3068338515250019E-4</v>
      </c>
      <c r="Q100" s="232">
        <v>9.3894989903991981E-5</v>
      </c>
      <c r="R100" s="232">
        <v>8.0880990658502034E-5</v>
      </c>
      <c r="S100" s="232">
        <v>3.8552177052430347E-5</v>
      </c>
      <c r="T100" s="232">
        <v>2.7158002453414242E-5</v>
      </c>
      <c r="U100" s="232">
        <v>2.2773608404450389E-4</v>
      </c>
      <c r="V100" s="232">
        <v>8.6727059743597478E-5</v>
      </c>
      <c r="W100" s="232">
        <v>1.9295664464406091E-4</v>
      </c>
      <c r="DA100" s="71" t="s">
        <v>735</v>
      </c>
    </row>
    <row r="101" spans="1:105" ht="12" customHeight="1" x14ac:dyDescent="0.25">
      <c r="A101" s="59" t="s">
        <v>162</v>
      </c>
      <c r="B101" s="232">
        <v>2.8739746281847011E-2</v>
      </c>
      <c r="C101" s="232">
        <v>8.118457271009601E-3</v>
      </c>
      <c r="D101" s="232">
        <v>2.3733927067364331E-2</v>
      </c>
      <c r="E101" s="232">
        <v>4.1982651274339103E-2</v>
      </c>
      <c r="F101" s="232">
        <v>2.7003689511295909E-2</v>
      </c>
      <c r="G101" s="232">
        <v>2.865031578388795E-2</v>
      </c>
      <c r="H101" s="232">
        <v>4.8853437490855911E-2</v>
      </c>
      <c r="I101" s="232">
        <v>0.11722228750697029</v>
      </c>
      <c r="J101" s="232">
        <v>0.11972812687610709</v>
      </c>
      <c r="K101" s="232">
        <v>0.1060852330220553</v>
      </c>
      <c r="L101" s="232">
        <v>7.1616771043993999E-2</v>
      </c>
      <c r="M101" s="232">
        <v>0.10675342173845689</v>
      </c>
      <c r="N101" s="232">
        <v>7.7168102442497943E-2</v>
      </c>
      <c r="O101" s="232">
        <v>8.7459833860468572E-2</v>
      </c>
      <c r="P101" s="232">
        <v>5.4428981384053658E-2</v>
      </c>
      <c r="Q101" s="232">
        <v>6.2151480981860893E-2</v>
      </c>
      <c r="R101" s="232">
        <v>4.5350536535456162E-2</v>
      </c>
      <c r="S101" s="232">
        <v>3.1863929501840228E-2</v>
      </c>
      <c r="T101" s="232">
        <v>5.6928360273808709E-2</v>
      </c>
      <c r="U101" s="232">
        <v>5.9842086396783352E-2</v>
      </c>
      <c r="V101" s="232">
        <v>5.1571009474275897E-2</v>
      </c>
      <c r="W101" s="232">
        <v>5.4678477131596487E-2</v>
      </c>
      <c r="DA101" s="71" t="s">
        <v>736</v>
      </c>
    </row>
    <row r="102" spans="1:105" ht="12" customHeight="1" x14ac:dyDescent="0.25">
      <c r="A102" s="60" t="s">
        <v>535</v>
      </c>
      <c r="B102" s="264">
        <v>7.2858479586220506E-2</v>
      </c>
      <c r="C102" s="264">
        <v>2.5035197607690279E-2</v>
      </c>
      <c r="D102" s="264">
        <v>8.0292768863046371E-2</v>
      </c>
      <c r="E102" s="264">
        <v>0.14616031957948011</v>
      </c>
      <c r="F102" s="264">
        <v>0.1081155757421859</v>
      </c>
      <c r="G102" s="264">
        <v>0.1159503400517916</v>
      </c>
      <c r="H102" s="264">
        <v>0.18112512335510891</v>
      </c>
      <c r="I102" s="264">
        <v>0.32943342319134911</v>
      </c>
      <c r="J102" s="264">
        <v>0.34437973917871401</v>
      </c>
      <c r="K102" s="264">
        <v>0.29190302146961777</v>
      </c>
      <c r="L102" s="264">
        <v>0.27701996340112089</v>
      </c>
      <c r="M102" s="264">
        <v>0.37213561738692819</v>
      </c>
      <c r="N102" s="264">
        <v>0.26979438352270863</v>
      </c>
      <c r="O102" s="264">
        <v>0.2400580495902879</v>
      </c>
      <c r="P102" s="264">
        <v>0.14341978531355881</v>
      </c>
      <c r="Q102" s="264">
        <v>0.16919690845822241</v>
      </c>
      <c r="R102" s="264">
        <v>0.13395563684449791</v>
      </c>
      <c r="S102" s="264">
        <v>0.13211120420089481</v>
      </c>
      <c r="T102" s="264">
        <v>0.1531555873084906</v>
      </c>
      <c r="U102" s="264">
        <v>0.15714971857217919</v>
      </c>
      <c r="V102" s="264">
        <v>0.13414024260098159</v>
      </c>
      <c r="W102" s="264">
        <v>0.14020998441848639</v>
      </c>
      <c r="DA102" s="72" t="s">
        <v>737</v>
      </c>
    </row>
    <row r="103" spans="1:105" ht="12" customHeight="1" x14ac:dyDescent="0.25">
      <c r="A103" s="64" t="s">
        <v>30</v>
      </c>
      <c r="B103" s="231">
        <v>4.374312435248302E-5</v>
      </c>
      <c r="C103" s="231">
        <v>0</v>
      </c>
      <c r="D103" s="231">
        <v>1.4508678761593249E-4</v>
      </c>
      <c r="E103" s="231">
        <v>0</v>
      </c>
      <c r="F103" s="231">
        <v>9.1577260655195322E-3</v>
      </c>
      <c r="G103" s="231">
        <v>2.698016185406369E-2</v>
      </c>
      <c r="H103" s="231">
        <v>4.2796197057343638E-2</v>
      </c>
      <c r="I103" s="231">
        <v>0.1104911706091061</v>
      </c>
      <c r="J103" s="231">
        <v>8.0035116153199887E-2</v>
      </c>
      <c r="K103" s="231">
        <v>8.4305615233332867E-2</v>
      </c>
      <c r="L103" s="231">
        <v>6.203926966018608E-2</v>
      </c>
      <c r="M103" s="231">
        <v>0.1076072063199086</v>
      </c>
      <c r="N103" s="231">
        <v>8.0222667228570521E-2</v>
      </c>
      <c r="O103" s="231">
        <v>9.4176929377216362E-2</v>
      </c>
      <c r="P103" s="231">
        <v>5.7760515493506442E-2</v>
      </c>
      <c r="Q103" s="231">
        <v>8.0935659125722828E-2</v>
      </c>
      <c r="R103" s="231">
        <v>6.6237117189588066E-2</v>
      </c>
      <c r="S103" s="231">
        <v>4.9630446064907373E-2</v>
      </c>
      <c r="T103" s="231">
        <v>3.9453583742785993E-2</v>
      </c>
      <c r="U103" s="231">
        <v>5.2251212173313077E-2</v>
      </c>
      <c r="V103" s="231">
        <v>4.3796461300120347E-2</v>
      </c>
      <c r="W103" s="231">
        <v>4.9937506450368312E-2</v>
      </c>
      <c r="DA103" s="73" t="s">
        <v>738</v>
      </c>
    </row>
    <row r="104" spans="1:105" ht="12" customHeight="1" x14ac:dyDescent="0.25">
      <c r="A104" s="64" t="s">
        <v>32</v>
      </c>
      <c r="B104" s="231">
        <v>0</v>
      </c>
      <c r="C104" s="231">
        <v>0</v>
      </c>
      <c r="D104" s="231">
        <v>0</v>
      </c>
      <c r="E104" s="231">
        <v>0</v>
      </c>
      <c r="F104" s="231">
        <v>0</v>
      </c>
      <c r="G104" s="231">
        <v>0</v>
      </c>
      <c r="H104" s="231">
        <v>0</v>
      </c>
      <c r="I104" s="231">
        <v>0</v>
      </c>
      <c r="J104" s="231">
        <v>0</v>
      </c>
      <c r="K104" s="231">
        <v>0</v>
      </c>
      <c r="L104" s="231">
        <v>0</v>
      </c>
      <c r="M104" s="231">
        <v>0</v>
      </c>
      <c r="N104" s="231">
        <v>0</v>
      </c>
      <c r="O104" s="231">
        <v>0</v>
      </c>
      <c r="P104" s="231">
        <v>0</v>
      </c>
      <c r="Q104" s="231">
        <v>0</v>
      </c>
      <c r="R104" s="231">
        <v>0</v>
      </c>
      <c r="S104" s="231">
        <v>0</v>
      </c>
      <c r="T104" s="231">
        <v>0</v>
      </c>
      <c r="U104" s="231">
        <v>0</v>
      </c>
      <c r="V104" s="231">
        <v>0</v>
      </c>
      <c r="W104" s="231">
        <v>0</v>
      </c>
      <c r="DA104" s="73" t="s">
        <v>739</v>
      </c>
    </row>
    <row r="105" spans="1:105" ht="12" customHeight="1" x14ac:dyDescent="0.25">
      <c r="A105" s="64" t="s">
        <v>33</v>
      </c>
      <c r="B105" s="231">
        <v>0</v>
      </c>
      <c r="C105" s="231">
        <v>0</v>
      </c>
      <c r="D105" s="231">
        <v>0</v>
      </c>
      <c r="E105" s="231">
        <v>0</v>
      </c>
      <c r="F105" s="231">
        <v>0</v>
      </c>
      <c r="G105" s="231">
        <v>0</v>
      </c>
      <c r="H105" s="231">
        <v>0</v>
      </c>
      <c r="I105" s="231">
        <v>1.137111434005368E-3</v>
      </c>
      <c r="J105" s="231">
        <v>3.2754112733949451E-4</v>
      </c>
      <c r="K105" s="231">
        <v>0</v>
      </c>
      <c r="L105" s="231">
        <v>0</v>
      </c>
      <c r="M105" s="231">
        <v>0</v>
      </c>
      <c r="N105" s="231">
        <v>0</v>
      </c>
      <c r="O105" s="231">
        <v>0</v>
      </c>
      <c r="P105" s="231">
        <v>0</v>
      </c>
      <c r="Q105" s="231">
        <v>0</v>
      </c>
      <c r="R105" s="231">
        <v>0</v>
      </c>
      <c r="S105" s="231">
        <v>0</v>
      </c>
      <c r="T105" s="231">
        <v>5.0088207306586221E-6</v>
      </c>
      <c r="U105" s="231">
        <v>3.9333445674950337E-6</v>
      </c>
      <c r="V105" s="231">
        <v>6.931763371029213E-6</v>
      </c>
      <c r="W105" s="231">
        <v>3.0206123221587712E-4</v>
      </c>
      <c r="DA105" s="73" t="s">
        <v>740</v>
      </c>
    </row>
    <row r="106" spans="1:105" ht="12" customHeight="1" x14ac:dyDescent="0.25">
      <c r="A106" s="64" t="s">
        <v>160</v>
      </c>
      <c r="B106" s="231">
        <v>9.6213776992760524E-4</v>
      </c>
      <c r="C106" s="231">
        <v>6.4684133107193907E-4</v>
      </c>
      <c r="D106" s="231">
        <v>2.6378064792543891E-4</v>
      </c>
      <c r="E106" s="231">
        <v>6.7169887075109577E-4</v>
      </c>
      <c r="F106" s="231">
        <v>2.0347222679259369E-4</v>
      </c>
      <c r="G106" s="231">
        <v>4.7847808500544892E-4</v>
      </c>
      <c r="H106" s="231">
        <v>7.3197241925278202E-4</v>
      </c>
      <c r="I106" s="231">
        <v>4.895350249437447E-4</v>
      </c>
      <c r="J106" s="231">
        <v>2.8206893025053048E-4</v>
      </c>
      <c r="K106" s="231">
        <v>3.9187278689379191E-4</v>
      </c>
      <c r="L106" s="231">
        <v>3.8851737996551463E-4</v>
      </c>
      <c r="M106" s="231">
        <v>8.7190155772905046E-4</v>
      </c>
      <c r="N106" s="231">
        <v>3.52922141792913E-4</v>
      </c>
      <c r="O106" s="231">
        <v>4.7615809205736408E-4</v>
      </c>
      <c r="P106" s="231">
        <v>5.1093994484652022E-4</v>
      </c>
      <c r="Q106" s="231">
        <v>1.2891096549631499E-4</v>
      </c>
      <c r="R106" s="231">
        <v>1.194939862652914E-4</v>
      </c>
      <c r="S106" s="231">
        <v>9.9803581087203616E-5</v>
      </c>
      <c r="T106" s="231">
        <v>5.5123379815062587E-5</v>
      </c>
      <c r="U106" s="231">
        <v>4.0482610848039438E-4</v>
      </c>
      <c r="V106" s="231">
        <v>1.5375061748841169E-4</v>
      </c>
      <c r="W106" s="231">
        <v>3.204085869663689E-4</v>
      </c>
      <c r="DA106" s="73" t="s">
        <v>741</v>
      </c>
    </row>
    <row r="107" spans="1:105" ht="12" customHeight="1" x14ac:dyDescent="0.25">
      <c r="A107" s="64" t="s">
        <v>70</v>
      </c>
      <c r="B107" s="231">
        <v>1.072157741898769E-2</v>
      </c>
      <c r="C107" s="231">
        <v>3.054292797033873E-3</v>
      </c>
      <c r="D107" s="231">
        <v>1.1093983150785219E-2</v>
      </c>
      <c r="E107" s="231">
        <v>1.7576746989140041E-2</v>
      </c>
      <c r="F107" s="231">
        <v>1.3693534265373499E-2</v>
      </c>
      <c r="G107" s="231">
        <v>1.7110576812715071E-2</v>
      </c>
      <c r="H107" s="231">
        <v>3.1054052305409929E-2</v>
      </c>
      <c r="I107" s="231">
        <v>4.3329727205636513E-3</v>
      </c>
      <c r="J107" s="231">
        <v>2.9977343583767941E-3</v>
      </c>
      <c r="K107" s="231">
        <v>1.3141880941791429E-2</v>
      </c>
      <c r="L107" s="231">
        <v>0</v>
      </c>
      <c r="M107" s="231">
        <v>0</v>
      </c>
      <c r="N107" s="231">
        <v>0</v>
      </c>
      <c r="O107" s="231">
        <v>4.0789783883221018E-4</v>
      </c>
      <c r="P107" s="231">
        <v>0</v>
      </c>
      <c r="Q107" s="231">
        <v>0</v>
      </c>
      <c r="R107" s="231">
        <v>0</v>
      </c>
      <c r="S107" s="231">
        <v>0</v>
      </c>
      <c r="T107" s="231">
        <v>0</v>
      </c>
      <c r="U107" s="231">
        <v>0</v>
      </c>
      <c r="V107" s="231">
        <v>0</v>
      </c>
      <c r="W107" s="231">
        <v>0</v>
      </c>
      <c r="DA107" s="73" t="s">
        <v>742</v>
      </c>
    </row>
    <row r="108" spans="1:105" ht="12" customHeight="1" x14ac:dyDescent="0.25">
      <c r="A108" s="64" t="s">
        <v>34</v>
      </c>
      <c r="B108" s="231">
        <v>1.2723994455736539E-4</v>
      </c>
      <c r="C108" s="231">
        <v>0</v>
      </c>
      <c r="D108" s="231">
        <v>0</v>
      </c>
      <c r="E108" s="231">
        <v>0</v>
      </c>
      <c r="F108" s="231">
        <v>0</v>
      </c>
      <c r="G108" s="231">
        <v>5.4758607978691956E-4</v>
      </c>
      <c r="H108" s="231">
        <v>8.794212947584721E-4</v>
      </c>
      <c r="I108" s="231">
        <v>1.0604563225444201E-2</v>
      </c>
      <c r="J108" s="231">
        <v>0</v>
      </c>
      <c r="K108" s="231">
        <v>1.629611235759531E-3</v>
      </c>
      <c r="L108" s="231">
        <v>4.9049494462297637E-4</v>
      </c>
      <c r="M108" s="231">
        <v>6.1390415548028129E-4</v>
      </c>
      <c r="N108" s="231">
        <v>1.022476356884309E-3</v>
      </c>
      <c r="O108" s="231">
        <v>0</v>
      </c>
      <c r="P108" s="231">
        <v>0</v>
      </c>
      <c r="Q108" s="231">
        <v>1.4633994945200421E-3</v>
      </c>
      <c r="R108" s="231">
        <v>1.1654790444646571E-3</v>
      </c>
      <c r="S108" s="231">
        <v>1.0151180720892219E-3</v>
      </c>
      <c r="T108" s="231">
        <v>1.2266372795669971E-4</v>
      </c>
      <c r="U108" s="231">
        <v>1.318762669385368E-5</v>
      </c>
      <c r="V108" s="231">
        <v>7.5015356787260683E-6</v>
      </c>
      <c r="W108" s="231">
        <v>1.941041291430184E-5</v>
      </c>
      <c r="DA108" s="73" t="s">
        <v>743</v>
      </c>
    </row>
    <row r="109" spans="1:105" ht="12" customHeight="1" x14ac:dyDescent="0.25">
      <c r="A109" s="64" t="s">
        <v>162</v>
      </c>
      <c r="B109" s="231">
        <v>5.7673893814609523E-2</v>
      </c>
      <c r="C109" s="231">
        <v>1.935394042040315E-2</v>
      </c>
      <c r="D109" s="231">
        <v>6.6842842057433627E-2</v>
      </c>
      <c r="E109" s="231">
        <v>0.12567235318938211</v>
      </c>
      <c r="F109" s="231">
        <v>8.2844428812774928E-2</v>
      </c>
      <c r="G109" s="231">
        <v>6.9106758110560593E-2</v>
      </c>
      <c r="H109" s="231">
        <v>0.1029652032768098</v>
      </c>
      <c r="I109" s="231">
        <v>0.19200182181204481</v>
      </c>
      <c r="J109" s="231">
        <v>0.2055554906071651</v>
      </c>
      <c r="K109" s="231">
        <v>0.18611623277522171</v>
      </c>
      <c r="L109" s="231">
        <v>0.20497715101313399</v>
      </c>
      <c r="M109" s="231">
        <v>0.2489225718254866</v>
      </c>
      <c r="N109" s="231">
        <v>0.18069252469156691</v>
      </c>
      <c r="O109" s="231">
        <v>0.13875096417683999</v>
      </c>
      <c r="P109" s="231">
        <v>8.2330685838939516E-2</v>
      </c>
      <c r="Q109" s="231">
        <v>8.3535863793788259E-2</v>
      </c>
      <c r="R109" s="231">
        <v>6.5592783525175322E-2</v>
      </c>
      <c r="S109" s="231">
        <v>8.0755217997256018E-2</v>
      </c>
      <c r="T109" s="231">
        <v>0.11312034839429359</v>
      </c>
      <c r="U109" s="231">
        <v>0.10413996716177699</v>
      </c>
      <c r="V109" s="231">
        <v>8.9503892419674297E-2</v>
      </c>
      <c r="W109" s="231">
        <v>8.8886307060794756E-2</v>
      </c>
      <c r="DA109" s="73" t="s">
        <v>744</v>
      </c>
    </row>
    <row r="110" spans="1:105" ht="12" customHeight="1" x14ac:dyDescent="0.25">
      <c r="A110" s="64" t="s">
        <v>36</v>
      </c>
      <c r="B110" s="231">
        <v>0</v>
      </c>
      <c r="C110" s="231">
        <v>0</v>
      </c>
      <c r="D110" s="231">
        <v>0</v>
      </c>
      <c r="E110" s="231">
        <v>0</v>
      </c>
      <c r="F110" s="231">
        <v>0</v>
      </c>
      <c r="G110" s="231">
        <v>0</v>
      </c>
      <c r="H110" s="231">
        <v>0</v>
      </c>
      <c r="I110" s="231">
        <v>0</v>
      </c>
      <c r="J110" s="231">
        <v>0</v>
      </c>
      <c r="K110" s="231">
        <v>0</v>
      </c>
      <c r="L110" s="231">
        <v>0</v>
      </c>
      <c r="M110" s="231">
        <v>0</v>
      </c>
      <c r="N110" s="231">
        <v>0</v>
      </c>
      <c r="O110" s="231">
        <v>0</v>
      </c>
      <c r="P110" s="231">
        <v>0</v>
      </c>
      <c r="Q110" s="231">
        <v>0</v>
      </c>
      <c r="R110" s="231">
        <v>0</v>
      </c>
      <c r="S110" s="231">
        <v>0</v>
      </c>
      <c r="T110" s="231">
        <v>0</v>
      </c>
      <c r="U110" s="231">
        <v>0</v>
      </c>
      <c r="V110" s="231">
        <v>0</v>
      </c>
      <c r="W110" s="231">
        <v>0</v>
      </c>
      <c r="DA110" s="73" t="s">
        <v>745</v>
      </c>
    </row>
    <row r="111" spans="1:105" ht="12" customHeight="1" x14ac:dyDescent="0.25">
      <c r="A111" s="64" t="s">
        <v>73</v>
      </c>
      <c r="B111" s="231">
        <v>8.5410398583670322E-4</v>
      </c>
      <c r="C111" s="231">
        <v>3.3259753916089493E-4</v>
      </c>
      <c r="D111" s="231">
        <v>1.173029551926617E-3</v>
      </c>
      <c r="E111" s="231">
        <v>7.0643291927990025E-4</v>
      </c>
      <c r="F111" s="231">
        <v>1.394584720686176E-3</v>
      </c>
      <c r="G111" s="231">
        <v>1.050769051846753E-3</v>
      </c>
      <c r="H111" s="231">
        <v>1.457126094977378E-3</v>
      </c>
      <c r="I111" s="231">
        <v>8.0113755153578131E-3</v>
      </c>
      <c r="J111" s="231">
        <v>3.8633428060389677E-2</v>
      </c>
      <c r="K111" s="231">
        <v>4.6146700395785318E-3</v>
      </c>
      <c r="L111" s="231">
        <v>1.4587238716135651E-3</v>
      </c>
      <c r="M111" s="231">
        <v>2.3300151147697418E-3</v>
      </c>
      <c r="N111" s="231">
        <v>1.0569937217104321E-3</v>
      </c>
      <c r="O111" s="231">
        <v>4.5013767582581347E-4</v>
      </c>
      <c r="P111" s="231">
        <v>3.4710953809909389E-4</v>
      </c>
      <c r="Q111" s="231">
        <v>3.4816143273606908E-4</v>
      </c>
      <c r="R111" s="231">
        <v>2.4427085070543127E-4</v>
      </c>
      <c r="S111" s="231">
        <v>2.6300503435175491E-4</v>
      </c>
      <c r="T111" s="231">
        <v>2.2997134844711221E-4</v>
      </c>
      <c r="U111" s="231">
        <v>2.5773864376766589E-4</v>
      </c>
      <c r="V111" s="231">
        <v>1.119334842869131E-4</v>
      </c>
      <c r="W111" s="231">
        <v>9.4440438234497746E-5</v>
      </c>
      <c r="DA111" s="73" t="s">
        <v>746</v>
      </c>
    </row>
    <row r="112" spans="1:105" ht="12" customHeight="1" x14ac:dyDescent="0.25">
      <c r="A112" s="64" t="s">
        <v>79</v>
      </c>
      <c r="B112" s="231">
        <v>2.475783527949132E-3</v>
      </c>
      <c r="C112" s="231">
        <v>1.6475255200204271E-3</v>
      </c>
      <c r="D112" s="231">
        <v>7.7404666735953452E-4</v>
      </c>
      <c r="E112" s="231">
        <v>1.5330876109269169E-3</v>
      </c>
      <c r="F112" s="231">
        <v>8.2182965103912923E-4</v>
      </c>
      <c r="G112" s="231">
        <v>6.7601005781313774E-4</v>
      </c>
      <c r="H112" s="231">
        <v>1.2411509065569011E-3</v>
      </c>
      <c r="I112" s="231">
        <v>2.3648728498833912E-3</v>
      </c>
      <c r="J112" s="231">
        <v>1.6548359941992542E-2</v>
      </c>
      <c r="K112" s="231">
        <v>1.7031384570399481E-3</v>
      </c>
      <c r="L112" s="231">
        <v>7.6658065315987709E-3</v>
      </c>
      <c r="M112" s="231">
        <v>1.179001841355394E-2</v>
      </c>
      <c r="N112" s="231">
        <v>6.4467993821835283E-3</v>
      </c>
      <c r="O112" s="231">
        <v>5.7959624295161249E-3</v>
      </c>
      <c r="P112" s="231">
        <v>2.4705344981672062E-3</v>
      </c>
      <c r="Q112" s="231">
        <v>2.7849136459588879E-3</v>
      </c>
      <c r="R112" s="231">
        <v>5.9649224829915067E-4</v>
      </c>
      <c r="S112" s="231">
        <v>3.476134512032264E-4</v>
      </c>
      <c r="T112" s="231">
        <v>1.6888789446156471E-4</v>
      </c>
      <c r="U112" s="231">
        <v>7.8853513579733766E-5</v>
      </c>
      <c r="V112" s="231">
        <v>5.5977148036181123E-4</v>
      </c>
      <c r="W112" s="231">
        <v>6.4985023699226348E-4</v>
      </c>
      <c r="DA112" s="73" t="s">
        <v>747</v>
      </c>
    </row>
    <row r="113" spans="1:105" ht="12" customHeight="1" x14ac:dyDescent="0.25">
      <c r="A113" s="61" t="s">
        <v>547</v>
      </c>
      <c r="B113" s="265">
        <v>1.16908596916363E-2</v>
      </c>
      <c r="C113" s="265">
        <v>5.6905517037371374E-3</v>
      </c>
      <c r="D113" s="265">
        <v>2.488695827570447E-2</v>
      </c>
      <c r="E113" s="265">
        <v>4.5695509874803281E-2</v>
      </c>
      <c r="F113" s="265">
        <v>4.3310543744786649E-2</v>
      </c>
      <c r="G113" s="265">
        <v>4.4854647974581809E-2</v>
      </c>
      <c r="H113" s="265">
        <v>5.8768788671753142E-2</v>
      </c>
      <c r="I113" s="265">
        <v>1.9088663222572699E-2</v>
      </c>
      <c r="J113" s="265">
        <v>2.0677077802783959E-2</v>
      </c>
      <c r="K113" s="265">
        <v>1.420695483038178E-2</v>
      </c>
      <c r="L113" s="265">
        <v>7.9695316790480933E-2</v>
      </c>
      <c r="M113" s="265">
        <v>8.3120480082254505E-2</v>
      </c>
      <c r="N113" s="265">
        <v>5.7081924972593463E-2</v>
      </c>
      <c r="O113" s="265">
        <v>1.890320355267459E-2</v>
      </c>
      <c r="P113" s="265">
        <v>7.6769733083435921E-3</v>
      </c>
      <c r="Q113" s="265">
        <v>9.8124228821894841E-3</v>
      </c>
      <c r="R113" s="265">
        <v>1.369923852302949E-2</v>
      </c>
      <c r="S113" s="265">
        <v>4.0069610087843287E-2</v>
      </c>
      <c r="T113" s="265">
        <v>2.0597299957165478E-2</v>
      </c>
      <c r="U113" s="265">
        <v>1.4466525084015171E-2</v>
      </c>
      <c r="V113" s="265">
        <v>1.1809642098679671E-2</v>
      </c>
      <c r="W113" s="265">
        <v>1.005795121375337E-2</v>
      </c>
      <c r="DA113" s="74" t="s">
        <v>748</v>
      </c>
    </row>
    <row r="114" spans="1:105" ht="12" customHeight="1" x14ac:dyDescent="0.25">
      <c r="A114" s="130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</row>
    <row r="115" spans="1:105" ht="15" customHeight="1" x14ac:dyDescent="0.25">
      <c r="A115" s="34" t="s">
        <v>45</v>
      </c>
      <c r="B115" s="225">
        <v>33.159356048536203</v>
      </c>
      <c r="C115" s="225">
        <v>42.088895068237207</v>
      </c>
      <c r="D115" s="225">
        <v>35.484620960668863</v>
      </c>
      <c r="E115" s="225">
        <v>38.254026032338487</v>
      </c>
      <c r="F115" s="225">
        <v>46.136282075077077</v>
      </c>
      <c r="G115" s="225">
        <v>39.370248583466783</v>
      </c>
      <c r="H115" s="225">
        <v>32.648834023360813</v>
      </c>
      <c r="I115" s="225">
        <v>42.305718486225928</v>
      </c>
      <c r="J115" s="225">
        <v>40.507303920214348</v>
      </c>
      <c r="K115" s="225">
        <v>10.523742705223251</v>
      </c>
      <c r="L115" s="225">
        <v>2.6398401807832141</v>
      </c>
      <c r="M115" s="225">
        <v>3.256096297698476</v>
      </c>
      <c r="N115" s="225">
        <v>1.9639143539302391</v>
      </c>
      <c r="O115" s="225">
        <v>1.8484183525339251</v>
      </c>
      <c r="P115" s="225">
        <v>1.6899537868776811</v>
      </c>
      <c r="Q115" s="225">
        <v>1.6937900231076519</v>
      </c>
      <c r="R115" s="225">
        <v>1.547550590005051</v>
      </c>
      <c r="S115" s="225">
        <v>15.57251398488914</v>
      </c>
      <c r="T115" s="225">
        <v>22.68306264114042</v>
      </c>
      <c r="U115" s="225">
        <v>18.524746901636419</v>
      </c>
      <c r="V115" s="225">
        <v>17.65583851137049</v>
      </c>
      <c r="W115" s="225">
        <v>18.953033670097401</v>
      </c>
      <c r="DA115" s="89" t="s">
        <v>749</v>
      </c>
    </row>
    <row r="116" spans="1:105" ht="12" customHeight="1" x14ac:dyDescent="0.25">
      <c r="A116" s="55" t="s">
        <v>92</v>
      </c>
      <c r="B116" s="261">
        <v>6.4243030618884658E-2</v>
      </c>
      <c r="C116" s="261">
        <v>7.9488026193645256E-2</v>
      </c>
      <c r="D116" s="261">
        <v>6.5809023690530502E-2</v>
      </c>
      <c r="E116" s="261">
        <v>7.0573460736552143E-2</v>
      </c>
      <c r="F116" s="261">
        <v>8.452399869844876E-2</v>
      </c>
      <c r="G116" s="261">
        <v>7.4019108765684946E-2</v>
      </c>
      <c r="H116" s="261">
        <v>6.2612700897669571E-2</v>
      </c>
      <c r="I116" s="261">
        <v>8.6187315178891583E-2</v>
      </c>
      <c r="J116" s="261">
        <v>8.1076309777904851E-2</v>
      </c>
      <c r="K116" s="261">
        <v>2.1390842092691442E-2</v>
      </c>
      <c r="L116" s="261">
        <v>4.9066507049335493E-3</v>
      </c>
      <c r="M116" s="261">
        <v>6.2220096991390172E-3</v>
      </c>
      <c r="N116" s="261">
        <v>3.763554278132008E-3</v>
      </c>
      <c r="O116" s="261">
        <v>3.7680848350775619E-3</v>
      </c>
      <c r="P116" s="261">
        <v>3.481301308411398E-3</v>
      </c>
      <c r="Q116" s="261">
        <v>3.5320097418645208E-3</v>
      </c>
      <c r="R116" s="261">
        <v>3.1832512642383098E-3</v>
      </c>
      <c r="S116" s="261">
        <v>2.940022746064163E-2</v>
      </c>
      <c r="T116" s="261">
        <v>4.3244748829176692E-2</v>
      </c>
      <c r="U116" s="261">
        <v>3.6790349250622301E-2</v>
      </c>
      <c r="V116" s="261">
        <v>3.5528853389879177E-2</v>
      </c>
      <c r="W116" s="261">
        <v>3.8539741319340508E-2</v>
      </c>
      <c r="DA116" s="67" t="s">
        <v>750</v>
      </c>
    </row>
    <row r="117" spans="1:105" ht="12" customHeight="1" x14ac:dyDescent="0.25">
      <c r="A117" s="202" t="s">
        <v>93</v>
      </c>
      <c r="B117" s="226">
        <v>8.3217500692723562E-3</v>
      </c>
      <c r="C117" s="226">
        <v>1.02965174760738E-2</v>
      </c>
      <c r="D117" s="226">
        <v>8.524601691104439E-3</v>
      </c>
      <c r="E117" s="226">
        <v>9.1417652018513859E-3</v>
      </c>
      <c r="F117" s="226">
        <v>1.0948854455462551E-2</v>
      </c>
      <c r="G117" s="226">
        <v>9.5880987799670993E-3</v>
      </c>
      <c r="H117" s="226">
        <v>8.1105645703978633E-3</v>
      </c>
      <c r="I117" s="226">
        <v>1.1164312909134539E-2</v>
      </c>
      <c r="J117" s="226">
        <v>1.050225650955351E-2</v>
      </c>
      <c r="K117" s="226">
        <v>2.7708724191838172E-3</v>
      </c>
      <c r="L117" s="226">
        <v>6.3558522146794883E-4</v>
      </c>
      <c r="M117" s="226">
        <v>8.0597084455730672E-4</v>
      </c>
      <c r="N117" s="226">
        <v>4.8751370807137439E-4</v>
      </c>
      <c r="O117" s="226">
        <v>4.8810057581737441E-4</v>
      </c>
      <c r="P117" s="226">
        <v>4.5095194179575992E-4</v>
      </c>
      <c r="Q117" s="226">
        <v>4.5752048169084341E-4</v>
      </c>
      <c r="R117" s="226">
        <v>4.123438943258617E-4</v>
      </c>
      <c r="S117" s="226">
        <v>3.8083717805694199E-3</v>
      </c>
      <c r="T117" s="226">
        <v>5.7216140710954306E-3</v>
      </c>
      <c r="U117" s="226">
        <v>4.8301971599105662E-3</v>
      </c>
      <c r="V117" s="226">
        <v>4.6022461161955609E-3</v>
      </c>
      <c r="W117" s="226">
        <v>4.9922628478813293E-3</v>
      </c>
      <c r="DA117" s="174" t="s">
        <v>751</v>
      </c>
    </row>
    <row r="118" spans="1:105" ht="12" customHeight="1" x14ac:dyDescent="0.25">
      <c r="A118" s="202" t="s">
        <v>94</v>
      </c>
      <c r="B118" s="226">
        <v>1.162625230644635</v>
      </c>
      <c r="C118" s="226">
        <v>1.4385184493414549</v>
      </c>
      <c r="D118" s="226">
        <v>1.1909654729801979</v>
      </c>
      <c r="E118" s="226">
        <v>1.277188907120218</v>
      </c>
      <c r="F118" s="226">
        <v>1.529655941432249</v>
      </c>
      <c r="G118" s="226">
        <v>1.3395458242207809</v>
      </c>
      <c r="H118" s="226">
        <v>1.133120668828441</v>
      </c>
      <c r="I118" s="226">
        <v>1.559757474440272</v>
      </c>
      <c r="J118" s="226">
        <v>1.4672620897128681</v>
      </c>
      <c r="K118" s="226">
        <v>0.38711643087379138</v>
      </c>
      <c r="L118" s="226">
        <v>8.8797117018933461E-2</v>
      </c>
      <c r="M118" s="226">
        <v>0.1126015599178195</v>
      </c>
      <c r="N118" s="226">
        <v>6.8110161032325117E-2</v>
      </c>
      <c r="O118" s="226">
        <v>6.8192151868732273E-2</v>
      </c>
      <c r="P118" s="226">
        <v>6.300214509876334E-2</v>
      </c>
      <c r="Q118" s="226">
        <v>6.3919830699382216E-2</v>
      </c>
      <c r="R118" s="226">
        <v>5.7608244810869458E-2</v>
      </c>
      <c r="S118" s="226">
        <v>0.5320646598260782</v>
      </c>
      <c r="T118" s="226">
        <v>0.78038479764604896</v>
      </c>
      <c r="U118" s="226">
        <v>0.6622819100405164</v>
      </c>
      <c r="V118" s="226">
        <v>0.64193720447500746</v>
      </c>
      <c r="W118" s="226">
        <v>0.69746516016962945</v>
      </c>
      <c r="DA118" s="174" t="s">
        <v>752</v>
      </c>
    </row>
    <row r="119" spans="1:105" ht="12" customHeight="1" x14ac:dyDescent="0.25">
      <c r="A119" s="202" t="s">
        <v>95</v>
      </c>
      <c r="B119" s="226">
        <v>2.1218273796962811E-2</v>
      </c>
      <c r="C119" s="226">
        <v>2.6253411258919179E-2</v>
      </c>
      <c r="D119" s="226">
        <v>2.17354920763346E-2</v>
      </c>
      <c r="E119" s="226">
        <v>2.3309096695497172E-2</v>
      </c>
      <c r="F119" s="226">
        <v>2.7916698971399659E-2</v>
      </c>
      <c r="G119" s="226">
        <v>2.4447129920047661E-2</v>
      </c>
      <c r="H119" s="226">
        <v>2.0679806323202331E-2</v>
      </c>
      <c r="I119" s="226">
        <v>2.8466061355973422E-2</v>
      </c>
      <c r="J119" s="226">
        <v>2.6777991678513139E-2</v>
      </c>
      <c r="K119" s="226">
        <v>7.0649958430962284E-3</v>
      </c>
      <c r="L119" s="226">
        <v>1.6205751360169581E-3</v>
      </c>
      <c r="M119" s="226">
        <v>2.055013658164526E-3</v>
      </c>
      <c r="N119" s="226">
        <v>1.2430317242795429E-3</v>
      </c>
      <c r="O119" s="226">
        <v>1.2445280826673311E-3</v>
      </c>
      <c r="P119" s="226">
        <v>1.1498088371609939E-3</v>
      </c>
      <c r="Q119" s="226">
        <v>1.166556886162704E-3</v>
      </c>
      <c r="R119" s="226">
        <v>1.0513684712327651E-3</v>
      </c>
      <c r="S119" s="226">
        <v>9.710346319955555E-3</v>
      </c>
      <c r="T119" s="226">
        <v>1.4623913580225009E-2</v>
      </c>
      <c r="U119" s="226">
        <v>1.23157322653474E-2</v>
      </c>
      <c r="V119" s="226">
        <v>1.173451706210454E-2</v>
      </c>
      <c r="W119" s="226">
        <v>1.272895714134485E-2</v>
      </c>
      <c r="DA119" s="174" t="s">
        <v>753</v>
      </c>
    </row>
    <row r="120" spans="1:105" ht="12" customHeight="1" x14ac:dyDescent="0.25">
      <c r="A120" s="56" t="s">
        <v>96</v>
      </c>
      <c r="B120" s="262">
        <v>0.15337044626616669</v>
      </c>
      <c r="C120" s="262">
        <v>0.19539199091622081</v>
      </c>
      <c r="D120" s="262">
        <v>0.16757046078940729</v>
      </c>
      <c r="E120" s="262">
        <v>0.1803617286169851</v>
      </c>
      <c r="F120" s="262">
        <v>0.2209769174462472</v>
      </c>
      <c r="G120" s="262">
        <v>0.18681367965931811</v>
      </c>
      <c r="H120" s="262">
        <v>0.15131439102308911</v>
      </c>
      <c r="I120" s="262">
        <v>0.17277229829712001</v>
      </c>
      <c r="J120" s="262">
        <v>0.16835483975675261</v>
      </c>
      <c r="K120" s="262">
        <v>4.2894457180885012E-2</v>
      </c>
      <c r="L120" s="262">
        <v>1.2127267681764149E-2</v>
      </c>
      <c r="M120" s="262">
        <v>1.4599647681941001E-2</v>
      </c>
      <c r="N120" s="262">
        <v>8.7379412284939121E-3</v>
      </c>
      <c r="O120" s="262">
        <v>7.6978691382307007E-3</v>
      </c>
      <c r="P120" s="262">
        <v>6.9426086429204316E-3</v>
      </c>
      <c r="Q120" s="262">
        <v>6.7637745999964086E-3</v>
      </c>
      <c r="R120" s="262">
        <v>6.3075160433372244E-3</v>
      </c>
      <c r="S120" s="262">
        <v>7.0790794240547877E-2</v>
      </c>
      <c r="T120" s="262">
        <v>0.1017922397806641</v>
      </c>
      <c r="U120" s="262">
        <v>8.0037446559820716E-2</v>
      </c>
      <c r="V120" s="262">
        <v>7.622539165175711E-2</v>
      </c>
      <c r="W120" s="262">
        <v>8.0656305878998219E-2</v>
      </c>
      <c r="DA120" s="68" t="s">
        <v>754</v>
      </c>
    </row>
    <row r="121" spans="1:105" ht="12" customHeight="1" x14ac:dyDescent="0.25">
      <c r="A121" s="37" t="s">
        <v>160</v>
      </c>
      <c r="B121" s="228">
        <v>1.7165799691835619E-3</v>
      </c>
      <c r="C121" s="228">
        <v>3.595513220094606E-3</v>
      </c>
      <c r="D121" s="228">
        <v>3.0729433971416712E-4</v>
      </c>
      <c r="E121" s="228">
        <v>4.3914040900825568E-4</v>
      </c>
      <c r="F121" s="228">
        <v>1.9853147124657711E-4</v>
      </c>
      <c r="G121" s="228">
        <v>4.7941033780747708E-4</v>
      </c>
      <c r="H121" s="228">
        <v>4.6420241782587171E-4</v>
      </c>
      <c r="I121" s="228">
        <v>3.6103132773447768E-4</v>
      </c>
      <c r="J121" s="228">
        <v>1.8792708214360971E-4</v>
      </c>
      <c r="K121" s="228">
        <v>7.5939355195283551E-5</v>
      </c>
      <c r="L121" s="228">
        <v>1.035428676539587E-5</v>
      </c>
      <c r="M121" s="228">
        <v>2.7377027051693739E-5</v>
      </c>
      <c r="N121" s="228">
        <v>9.3490194731565465E-6</v>
      </c>
      <c r="O121" s="228">
        <v>2.068689277041557E-5</v>
      </c>
      <c r="P121" s="228">
        <v>3.5877784032800423E-5</v>
      </c>
      <c r="Q121" s="228">
        <v>8.598400935022029E-6</v>
      </c>
      <c r="R121" s="228">
        <v>8.4140531889621249E-6</v>
      </c>
      <c r="S121" s="228">
        <v>3.6935158607986592E-5</v>
      </c>
      <c r="T121" s="228">
        <v>3.4758621594799648E-5</v>
      </c>
      <c r="U121" s="228">
        <v>2.3844421656619221E-4</v>
      </c>
      <c r="V121" s="228">
        <v>1.015593032021345E-4</v>
      </c>
      <c r="W121" s="228">
        <v>2.337651082183673E-4</v>
      </c>
      <c r="DA121" s="69" t="s">
        <v>755</v>
      </c>
    </row>
    <row r="122" spans="1:105" ht="12" customHeight="1" x14ac:dyDescent="0.25">
      <c r="A122" s="37" t="s">
        <v>162</v>
      </c>
      <c r="B122" s="228">
        <v>0.1076856323740102</v>
      </c>
      <c r="C122" s="228">
        <v>0.11258596124857689</v>
      </c>
      <c r="D122" s="228">
        <v>8.1492614208306877E-2</v>
      </c>
      <c r="E122" s="228">
        <v>8.598451455132132E-2</v>
      </c>
      <c r="F122" s="228">
        <v>8.459393817685476E-2</v>
      </c>
      <c r="G122" s="228">
        <v>7.246321125938622E-2</v>
      </c>
      <c r="H122" s="228">
        <v>6.8336837224699992E-2</v>
      </c>
      <c r="I122" s="228">
        <v>0.14818975525390549</v>
      </c>
      <c r="J122" s="228">
        <v>0.14332267772356011</v>
      </c>
      <c r="K122" s="228">
        <v>3.7744855368656807E-2</v>
      </c>
      <c r="L122" s="228">
        <v>5.7237454262855534E-3</v>
      </c>
      <c r="M122" s="228">
        <v>8.1796519307370218E-3</v>
      </c>
      <c r="N122" s="228">
        <v>5.0093232422515907E-3</v>
      </c>
      <c r="O122" s="228">
        <v>6.3085829267007683E-3</v>
      </c>
      <c r="P122" s="228">
        <v>6.050192603498779E-3</v>
      </c>
      <c r="Q122" s="228">
        <v>5.8311271459303678E-3</v>
      </c>
      <c r="R122" s="228">
        <v>4.8335584825788336E-3</v>
      </c>
      <c r="S122" s="228">
        <v>3.1276356165910513E-2</v>
      </c>
      <c r="T122" s="228">
        <v>7.4648168069120641E-2</v>
      </c>
      <c r="U122" s="228">
        <v>6.4192963917900886E-2</v>
      </c>
      <c r="V122" s="228">
        <v>6.1872331148708111E-2</v>
      </c>
      <c r="W122" s="228">
        <v>6.7867541599186398E-2</v>
      </c>
      <c r="DA122" s="69" t="s">
        <v>756</v>
      </c>
    </row>
    <row r="123" spans="1:105" ht="12" customHeight="1" x14ac:dyDescent="0.25">
      <c r="A123" s="37" t="s">
        <v>97</v>
      </c>
      <c r="B123" s="228">
        <v>0</v>
      </c>
      <c r="C123" s="228">
        <v>0</v>
      </c>
      <c r="D123" s="228">
        <v>0</v>
      </c>
      <c r="E123" s="228">
        <v>0</v>
      </c>
      <c r="F123" s="228">
        <v>0</v>
      </c>
      <c r="G123" s="228">
        <v>0</v>
      </c>
      <c r="H123" s="228">
        <v>0</v>
      </c>
      <c r="I123" s="228">
        <v>0</v>
      </c>
      <c r="J123" s="228">
        <v>0</v>
      </c>
      <c r="K123" s="228">
        <v>0</v>
      </c>
      <c r="L123" s="228">
        <v>0</v>
      </c>
      <c r="M123" s="228">
        <v>0</v>
      </c>
      <c r="N123" s="228">
        <v>0</v>
      </c>
      <c r="O123" s="228">
        <v>0</v>
      </c>
      <c r="P123" s="228">
        <v>0</v>
      </c>
      <c r="Q123" s="228">
        <v>0</v>
      </c>
      <c r="R123" s="228">
        <v>0</v>
      </c>
      <c r="S123" s="228">
        <v>0</v>
      </c>
      <c r="T123" s="228">
        <v>0</v>
      </c>
      <c r="U123" s="228">
        <v>2.9797130139564109E-5</v>
      </c>
      <c r="V123" s="228">
        <v>3.0003904171972838E-5</v>
      </c>
      <c r="W123" s="228">
        <v>2.4367267038053961E-5</v>
      </c>
      <c r="DA123" s="69" t="s">
        <v>757</v>
      </c>
    </row>
    <row r="124" spans="1:105" ht="12" customHeight="1" x14ac:dyDescent="0.25">
      <c r="A124" s="37" t="s">
        <v>78</v>
      </c>
      <c r="B124" s="228">
        <v>0</v>
      </c>
      <c r="C124" s="228">
        <v>0</v>
      </c>
      <c r="D124" s="228">
        <v>0</v>
      </c>
      <c r="E124" s="228">
        <v>0</v>
      </c>
      <c r="F124" s="228">
        <v>0</v>
      </c>
      <c r="G124" s="228">
        <v>0</v>
      </c>
      <c r="H124" s="228">
        <v>0</v>
      </c>
      <c r="I124" s="228">
        <v>0</v>
      </c>
      <c r="J124" s="228">
        <v>0</v>
      </c>
      <c r="K124" s="228">
        <v>0</v>
      </c>
      <c r="L124" s="228">
        <v>0</v>
      </c>
      <c r="M124" s="228">
        <v>0</v>
      </c>
      <c r="N124" s="228">
        <v>0</v>
      </c>
      <c r="O124" s="228">
        <v>0</v>
      </c>
      <c r="P124" s="228">
        <v>0</v>
      </c>
      <c r="Q124" s="228">
        <v>0</v>
      </c>
      <c r="R124" s="228">
        <v>0</v>
      </c>
      <c r="S124" s="228">
        <v>0</v>
      </c>
      <c r="T124" s="228">
        <v>0</v>
      </c>
      <c r="U124" s="228">
        <v>0</v>
      </c>
      <c r="V124" s="228">
        <v>0</v>
      </c>
      <c r="W124" s="228">
        <v>0</v>
      </c>
      <c r="DA124" s="69" t="s">
        <v>758</v>
      </c>
    </row>
    <row r="125" spans="1:105" ht="12" customHeight="1" x14ac:dyDescent="0.25">
      <c r="A125" s="37" t="s">
        <v>38</v>
      </c>
      <c r="B125" s="228">
        <v>4.3968233922972937E-2</v>
      </c>
      <c r="C125" s="228">
        <v>7.9210516447549326E-2</v>
      </c>
      <c r="D125" s="228">
        <v>8.57705522413863E-2</v>
      </c>
      <c r="E125" s="228">
        <v>9.3938073656655546E-2</v>
      </c>
      <c r="F125" s="228">
        <v>0.1361844477981459</v>
      </c>
      <c r="G125" s="228">
        <v>0.1138710580621244</v>
      </c>
      <c r="H125" s="228">
        <v>8.2513351380563246E-2</v>
      </c>
      <c r="I125" s="228">
        <v>2.4221511715479972E-2</v>
      </c>
      <c r="J125" s="228">
        <v>2.484423495104891E-2</v>
      </c>
      <c r="K125" s="228">
        <v>5.0736624570329103E-3</v>
      </c>
      <c r="L125" s="228">
        <v>6.3931679687132042E-3</v>
      </c>
      <c r="M125" s="228">
        <v>6.3926187241522834E-3</v>
      </c>
      <c r="N125" s="228">
        <v>3.7192689667691651E-3</v>
      </c>
      <c r="O125" s="228">
        <v>1.3685993187595169E-3</v>
      </c>
      <c r="P125" s="228">
        <v>8.5653825538885276E-4</v>
      </c>
      <c r="Q125" s="228">
        <v>9.2404905313101849E-4</v>
      </c>
      <c r="R125" s="228">
        <v>1.465543507569427E-3</v>
      </c>
      <c r="S125" s="228">
        <v>3.9477502916029382E-2</v>
      </c>
      <c r="T125" s="228">
        <v>2.710931308994868E-2</v>
      </c>
      <c r="U125" s="228">
        <v>1.557624129521408E-2</v>
      </c>
      <c r="V125" s="228">
        <v>1.4221497295674901E-2</v>
      </c>
      <c r="W125" s="228">
        <v>1.253063190455541E-2</v>
      </c>
      <c r="DA125" s="69" t="s">
        <v>759</v>
      </c>
    </row>
    <row r="126" spans="1:105" ht="12" customHeight="1" x14ac:dyDescent="0.25">
      <c r="A126" s="57" t="s">
        <v>604</v>
      </c>
      <c r="B126" s="296">
        <v>15.751430417376421</v>
      </c>
      <c r="C126" s="296">
        <v>20.012582749259661</v>
      </c>
      <c r="D126" s="296">
        <v>17.063998510508821</v>
      </c>
      <c r="E126" s="296">
        <v>18.384645766700579</v>
      </c>
      <c r="F126" s="296">
        <v>22.391564388258018</v>
      </c>
      <c r="G126" s="296">
        <v>19.049108459638521</v>
      </c>
      <c r="H126" s="296">
        <v>15.71888399875653</v>
      </c>
      <c r="I126" s="296">
        <v>20.19289841362658</v>
      </c>
      <c r="J126" s="296">
        <v>18.914607161784371</v>
      </c>
      <c r="K126" s="296">
        <v>4.9720380536707918</v>
      </c>
      <c r="L126" s="296">
        <v>1.2607329247649639</v>
      </c>
      <c r="M126" s="296">
        <v>1.5531349261051921</v>
      </c>
      <c r="N126" s="296">
        <v>0.93484774799431447</v>
      </c>
      <c r="O126" s="296">
        <v>0.89479574310706766</v>
      </c>
      <c r="P126" s="296">
        <v>0.82226042518054687</v>
      </c>
      <c r="Q126" s="296">
        <v>0.83583824786900485</v>
      </c>
      <c r="R126" s="296">
        <v>0.75955876121038535</v>
      </c>
      <c r="S126" s="296">
        <v>7.4773725073790844</v>
      </c>
      <c r="T126" s="296">
        <v>10.88678048009189</v>
      </c>
      <c r="U126" s="296">
        <v>8.9222044046661928</v>
      </c>
      <c r="V126" s="296">
        <v>8.4938299725653597</v>
      </c>
      <c r="W126" s="296">
        <v>9.1641853650874161</v>
      </c>
      <c r="DA126" s="70" t="s">
        <v>760</v>
      </c>
    </row>
    <row r="127" spans="1:105" ht="12" customHeight="1" x14ac:dyDescent="0.25">
      <c r="A127" s="60" t="s">
        <v>606</v>
      </c>
      <c r="B127" s="264">
        <v>11.77561943130504</v>
      </c>
      <c r="C127" s="264">
        <v>12.602396886019561</v>
      </c>
      <c r="D127" s="264">
        <v>9.0121792679761068</v>
      </c>
      <c r="E127" s="264">
        <v>9.430993556388751</v>
      </c>
      <c r="F127" s="264">
        <v>9.9414209567790124</v>
      </c>
      <c r="G127" s="264">
        <v>9.7750337167914481</v>
      </c>
      <c r="H127" s="264">
        <v>9.2723729750132335</v>
      </c>
      <c r="I127" s="264">
        <v>18.33915905710467</v>
      </c>
      <c r="J127" s="264">
        <v>16.85063559154889</v>
      </c>
      <c r="K127" s="264">
        <v>4.5718055585026054</v>
      </c>
      <c r="L127" s="264">
        <v>0.68082133652109356</v>
      </c>
      <c r="M127" s="264">
        <v>1.0078144857789739</v>
      </c>
      <c r="N127" s="264">
        <v>0.61893486272602816</v>
      </c>
      <c r="O127" s="264">
        <v>0.79334564964494203</v>
      </c>
      <c r="P127" s="264">
        <v>0.75970509007321918</v>
      </c>
      <c r="Q127" s="264">
        <v>0.77404610209316305</v>
      </c>
      <c r="R127" s="264">
        <v>0.66071602632447413</v>
      </c>
      <c r="S127" s="264">
        <v>4.2101240508803599</v>
      </c>
      <c r="T127" s="264">
        <v>8.6009477872625055</v>
      </c>
      <c r="U127" s="264">
        <v>7.6904739878776454</v>
      </c>
      <c r="V127" s="264">
        <v>7.3654510025081752</v>
      </c>
      <c r="W127" s="264">
        <v>8.2047054026677149</v>
      </c>
      <c r="DA127" s="72" t="s">
        <v>761</v>
      </c>
    </row>
    <row r="128" spans="1:105" ht="12" customHeight="1" x14ac:dyDescent="0.25">
      <c r="A128" s="59" t="s">
        <v>30</v>
      </c>
      <c r="B128" s="232">
        <v>7.4688818777216446E-3</v>
      </c>
      <c r="C128" s="232">
        <v>0</v>
      </c>
      <c r="D128" s="232">
        <v>1.6792973890056791E-2</v>
      </c>
      <c r="E128" s="232">
        <v>0</v>
      </c>
      <c r="F128" s="232">
        <v>0.8645517996284009</v>
      </c>
      <c r="G128" s="232">
        <v>2.3301261676202021</v>
      </c>
      <c r="H128" s="232">
        <v>2.2441437353861229</v>
      </c>
      <c r="I128" s="232">
        <v>6.6003721975394418</v>
      </c>
      <c r="J128" s="232">
        <v>4.6884046632929017</v>
      </c>
      <c r="K128" s="232">
        <v>1.3639592157972129</v>
      </c>
      <c r="L128" s="232">
        <v>0.15872831047271871</v>
      </c>
      <c r="M128" s="232">
        <v>0.30504609473027833</v>
      </c>
      <c r="N128" s="232">
        <v>0.19104088276997341</v>
      </c>
      <c r="O128" s="232">
        <v>0.32099410699531411</v>
      </c>
      <c r="P128" s="232">
        <v>0.31349939905177709</v>
      </c>
      <c r="Q128" s="232">
        <v>0.38206591614940971</v>
      </c>
      <c r="R128" s="232">
        <v>0.33291929875630288</v>
      </c>
      <c r="S128" s="232">
        <v>1.608817629496833</v>
      </c>
      <c r="T128" s="232">
        <v>2.2381165975002668</v>
      </c>
      <c r="U128" s="232">
        <v>2.5757277479746099</v>
      </c>
      <c r="V128" s="232">
        <v>2.4293150069434728</v>
      </c>
      <c r="W128" s="232">
        <v>2.9525525713561929</v>
      </c>
      <c r="DA128" s="71" t="s">
        <v>762</v>
      </c>
    </row>
    <row r="129" spans="1:105" ht="12" customHeight="1" x14ac:dyDescent="0.25">
      <c r="A129" s="59" t="s">
        <v>33</v>
      </c>
      <c r="B129" s="232">
        <v>0</v>
      </c>
      <c r="C129" s="232">
        <v>0</v>
      </c>
      <c r="D129" s="232">
        <v>0</v>
      </c>
      <c r="E129" s="232">
        <v>0</v>
      </c>
      <c r="F129" s="232">
        <v>0</v>
      </c>
      <c r="G129" s="232">
        <v>0</v>
      </c>
      <c r="H129" s="232">
        <v>0</v>
      </c>
      <c r="I129" s="232">
        <v>6.7256835773295123E-2</v>
      </c>
      <c r="J129" s="232">
        <v>1.8997782111273329E-2</v>
      </c>
      <c r="K129" s="232">
        <v>0</v>
      </c>
      <c r="L129" s="232">
        <v>0</v>
      </c>
      <c r="M129" s="232">
        <v>0</v>
      </c>
      <c r="N129" s="232">
        <v>0</v>
      </c>
      <c r="O129" s="232">
        <v>0</v>
      </c>
      <c r="P129" s="232">
        <v>0</v>
      </c>
      <c r="Q129" s="232">
        <v>0</v>
      </c>
      <c r="R129" s="232">
        <v>0</v>
      </c>
      <c r="S129" s="232">
        <v>0</v>
      </c>
      <c r="T129" s="232">
        <v>2.8133534102103239E-4</v>
      </c>
      <c r="U129" s="232">
        <v>1.9198094837641179E-4</v>
      </c>
      <c r="V129" s="232">
        <v>3.8069843684330378E-4</v>
      </c>
      <c r="W129" s="232">
        <v>1.7683097003130029E-2</v>
      </c>
      <c r="DA129" s="71" t="s">
        <v>763</v>
      </c>
    </row>
    <row r="130" spans="1:105" ht="12" customHeight="1" x14ac:dyDescent="0.25">
      <c r="A130" s="59" t="s">
        <v>160</v>
      </c>
      <c r="B130" s="232">
        <v>0.159622550430605</v>
      </c>
      <c r="C130" s="232">
        <v>0.34590006496861231</v>
      </c>
      <c r="D130" s="232">
        <v>2.9665649998679561E-2</v>
      </c>
      <c r="E130" s="232">
        <v>4.3043291110440987E-2</v>
      </c>
      <c r="F130" s="232">
        <v>1.8664643489583119E-2</v>
      </c>
      <c r="G130" s="232">
        <v>4.0152087380911229E-2</v>
      </c>
      <c r="H130" s="232">
        <v>3.7295067571739483E-2</v>
      </c>
      <c r="I130" s="232">
        <v>2.84142247641678E-2</v>
      </c>
      <c r="J130" s="232">
        <v>1.6055023711485782E-2</v>
      </c>
      <c r="K130" s="232">
        <v>6.1602902942673983E-3</v>
      </c>
      <c r="L130" s="232">
        <v>9.6584927578898612E-4</v>
      </c>
      <c r="M130" s="232">
        <v>2.4016115120822669E-3</v>
      </c>
      <c r="N130" s="232">
        <v>8.1661868989325273E-4</v>
      </c>
      <c r="O130" s="232">
        <v>1.5769389950745589E-3</v>
      </c>
      <c r="P130" s="232">
        <v>2.694552806398054E-3</v>
      </c>
      <c r="Q130" s="232">
        <v>5.9128850982358443E-4</v>
      </c>
      <c r="R130" s="232">
        <v>5.8357245941289388E-4</v>
      </c>
      <c r="S130" s="232">
        <v>3.1435180101099481E-3</v>
      </c>
      <c r="T130" s="232">
        <v>3.038388318736852E-3</v>
      </c>
      <c r="U130" s="232">
        <v>1.9390244726280419E-2</v>
      </c>
      <c r="V130" s="232">
        <v>8.2865331169104106E-3</v>
      </c>
      <c r="W130" s="232">
        <v>1.8407131851917811E-2</v>
      </c>
      <c r="DA130" s="71" t="s">
        <v>764</v>
      </c>
    </row>
    <row r="131" spans="1:105" ht="12" customHeight="1" x14ac:dyDescent="0.25">
      <c r="A131" s="59" t="s">
        <v>70</v>
      </c>
      <c r="B131" s="232">
        <v>1.8347558369703041</v>
      </c>
      <c r="C131" s="232">
        <v>1.6847139021037569</v>
      </c>
      <c r="D131" s="232">
        <v>1.2869481502855999</v>
      </c>
      <c r="E131" s="232">
        <v>1.161801582243067</v>
      </c>
      <c r="F131" s="232">
        <v>1.295664990355498</v>
      </c>
      <c r="G131" s="232">
        <v>1.481062333343141</v>
      </c>
      <c r="H131" s="232">
        <v>1.6320654519327069</v>
      </c>
      <c r="I131" s="232">
        <v>0.25941829860579979</v>
      </c>
      <c r="J131" s="232">
        <v>0.17599950876278</v>
      </c>
      <c r="K131" s="232">
        <v>0.21309644824647911</v>
      </c>
      <c r="L131" s="232">
        <v>0</v>
      </c>
      <c r="M131" s="232">
        <v>0</v>
      </c>
      <c r="N131" s="232">
        <v>0</v>
      </c>
      <c r="O131" s="232">
        <v>1.393406197622271E-3</v>
      </c>
      <c r="P131" s="232">
        <v>0</v>
      </c>
      <c r="Q131" s="232">
        <v>0</v>
      </c>
      <c r="R131" s="232">
        <v>0</v>
      </c>
      <c r="S131" s="232">
        <v>0</v>
      </c>
      <c r="T131" s="232">
        <v>0</v>
      </c>
      <c r="U131" s="232">
        <v>0</v>
      </c>
      <c r="V131" s="232">
        <v>0</v>
      </c>
      <c r="W131" s="232">
        <v>0</v>
      </c>
      <c r="DA131" s="71" t="s">
        <v>765</v>
      </c>
    </row>
    <row r="132" spans="1:105" ht="12" customHeight="1" x14ac:dyDescent="0.25">
      <c r="A132" s="59" t="s">
        <v>162</v>
      </c>
      <c r="B132" s="232">
        <v>9.773772162026404</v>
      </c>
      <c r="C132" s="232">
        <v>10.571782918947189</v>
      </c>
      <c r="D132" s="232">
        <v>7.6787724938017714</v>
      </c>
      <c r="E132" s="232">
        <v>8.2261486830352428</v>
      </c>
      <c r="F132" s="232">
        <v>7.7625395233055308</v>
      </c>
      <c r="G132" s="232">
        <v>5.9236931284471943</v>
      </c>
      <c r="H132" s="232">
        <v>5.3588687201226648</v>
      </c>
      <c r="I132" s="232">
        <v>11.38369750042196</v>
      </c>
      <c r="J132" s="232">
        <v>11.95117861367045</v>
      </c>
      <c r="K132" s="232">
        <v>2.988589604164646</v>
      </c>
      <c r="L132" s="232">
        <v>0.52112717677258591</v>
      </c>
      <c r="M132" s="232">
        <v>0.70036677953661342</v>
      </c>
      <c r="N132" s="232">
        <v>0.42707736126616153</v>
      </c>
      <c r="O132" s="232">
        <v>0.46938119745693119</v>
      </c>
      <c r="P132" s="232">
        <v>0.44351113821504401</v>
      </c>
      <c r="Q132" s="232">
        <v>0.39138889743392979</v>
      </c>
      <c r="R132" s="232">
        <v>0.32721315510875831</v>
      </c>
      <c r="S132" s="232">
        <v>2.5981629033734168</v>
      </c>
      <c r="T132" s="232">
        <v>6.3595114661024814</v>
      </c>
      <c r="U132" s="232">
        <v>5.0951640142283781</v>
      </c>
      <c r="V132" s="232">
        <v>4.927468764010948</v>
      </c>
      <c r="W132" s="232">
        <v>5.216062602456474</v>
      </c>
      <c r="DA132" s="71" t="s">
        <v>766</v>
      </c>
    </row>
    <row r="133" spans="1:105" ht="12" customHeight="1" x14ac:dyDescent="0.25">
      <c r="A133" s="60" t="s">
        <v>613</v>
      </c>
      <c r="B133" s="264">
        <v>3.9758109860713811</v>
      </c>
      <c r="C133" s="264">
        <v>7.4101858632400974</v>
      </c>
      <c r="D133" s="264">
        <v>8.0518192425327086</v>
      </c>
      <c r="E133" s="264">
        <v>8.9536522103118283</v>
      </c>
      <c r="F133" s="264">
        <v>12.45014343147901</v>
      </c>
      <c r="G133" s="264">
        <v>9.2740747428470733</v>
      </c>
      <c r="H133" s="264">
        <v>6.4465110237432981</v>
      </c>
      <c r="I133" s="264">
        <v>1.853739356521908</v>
      </c>
      <c r="J133" s="264">
        <v>2.0639715702354802</v>
      </c>
      <c r="K133" s="264">
        <v>0.40023249516818632</v>
      </c>
      <c r="L133" s="264">
        <v>0.57991158824387024</v>
      </c>
      <c r="M133" s="264">
        <v>0.54532044032621818</v>
      </c>
      <c r="N133" s="264">
        <v>0.31591288526828631</v>
      </c>
      <c r="O133" s="264">
        <v>0.10145009346212561</v>
      </c>
      <c r="P133" s="264">
        <v>6.255533510732772E-2</v>
      </c>
      <c r="Q133" s="264">
        <v>6.1792145775841759E-2</v>
      </c>
      <c r="R133" s="264">
        <v>9.8842734885911276E-2</v>
      </c>
      <c r="S133" s="264">
        <v>3.267248456498725</v>
      </c>
      <c r="T133" s="264">
        <v>2.2858326928293828</v>
      </c>
      <c r="U133" s="264">
        <v>1.2317304167885481</v>
      </c>
      <c r="V133" s="264">
        <v>1.128378970057184</v>
      </c>
      <c r="W133" s="264">
        <v>0.95947996241970035</v>
      </c>
      <c r="DA133" s="72" t="s">
        <v>767</v>
      </c>
    </row>
    <row r="134" spans="1:105" ht="12" customHeight="1" x14ac:dyDescent="0.25">
      <c r="A134" s="57" t="s">
        <v>615</v>
      </c>
      <c r="B134" s="296">
        <v>10.760937039513241</v>
      </c>
      <c r="C134" s="296">
        <v>13.67299146031659</v>
      </c>
      <c r="D134" s="296">
        <v>11.65777246065765</v>
      </c>
      <c r="E134" s="296">
        <v>12.560752788309729</v>
      </c>
      <c r="F134" s="296">
        <v>15.30355837607933</v>
      </c>
      <c r="G134" s="296">
        <v>12.93578341971511</v>
      </c>
      <c r="H134" s="296">
        <v>10.551413985159661</v>
      </c>
      <c r="I134" s="296">
        <v>12.15435831865554</v>
      </c>
      <c r="J134" s="296">
        <v>11.81546792589007</v>
      </c>
      <c r="K134" s="296">
        <v>3.0414973340770621</v>
      </c>
      <c r="L134" s="296">
        <v>0.84757627098358701</v>
      </c>
      <c r="M134" s="296">
        <v>1.020736328125732</v>
      </c>
      <c r="N134" s="296">
        <v>0.61093003653830635</v>
      </c>
      <c r="O134" s="296">
        <v>0.53892639332803338</v>
      </c>
      <c r="P134" s="296">
        <v>0.48600114577014081</v>
      </c>
      <c r="Q134" s="296">
        <v>0.47341368761565572</v>
      </c>
      <c r="R134" s="296">
        <v>0.44132246460745811</v>
      </c>
      <c r="S134" s="296">
        <v>4.9469751850654848</v>
      </c>
      <c r="T134" s="296">
        <v>7.0980843998442396</v>
      </c>
      <c r="U134" s="296">
        <v>5.5999483098444633</v>
      </c>
      <c r="V134" s="296">
        <v>5.3331492054757312</v>
      </c>
      <c r="W134" s="296">
        <v>5.6477897522474194</v>
      </c>
      <c r="DA134" s="70" t="s">
        <v>768</v>
      </c>
    </row>
    <row r="135" spans="1:105" ht="12" customHeight="1" x14ac:dyDescent="0.25">
      <c r="A135" s="60" t="s">
        <v>617</v>
      </c>
      <c r="B135" s="264">
        <v>8.0434855514838013</v>
      </c>
      <c r="C135" s="264">
        <v>8.6102062467894278</v>
      </c>
      <c r="D135" s="264">
        <v>6.1515165278504274</v>
      </c>
      <c r="E135" s="264">
        <v>6.4434409078745487</v>
      </c>
      <c r="F135" s="264">
        <v>6.4527484455441142</v>
      </c>
      <c r="G135" s="264">
        <v>5.7602615968950346</v>
      </c>
      <c r="H135" s="264">
        <v>5.5034646190174961</v>
      </c>
      <c r="I135" s="264">
        <v>10.496755308709149</v>
      </c>
      <c r="J135" s="264">
        <v>10.10125150793508</v>
      </c>
      <c r="K135" s="264">
        <v>2.7041138893787</v>
      </c>
      <c r="L135" s="264">
        <v>0.40155336410167358</v>
      </c>
      <c r="M135" s="264">
        <v>0.57475173959504189</v>
      </c>
      <c r="N135" s="264">
        <v>0.35145317559045192</v>
      </c>
      <c r="O135" s="264">
        <v>0.44364236217255781</v>
      </c>
      <c r="P135" s="264">
        <v>0.42624427962901962</v>
      </c>
      <c r="Q135" s="264">
        <v>0.40894689325080619</v>
      </c>
      <c r="R135" s="264">
        <v>0.33907800949429162</v>
      </c>
      <c r="S135" s="264">
        <v>2.1928053129119949</v>
      </c>
      <c r="T135" s="264">
        <v>5.2220682200173663</v>
      </c>
      <c r="U135" s="264">
        <v>4.5131048471167867</v>
      </c>
      <c r="V135" s="264">
        <v>4.3408499957698643</v>
      </c>
      <c r="W135" s="264">
        <v>4.7754038145742337</v>
      </c>
      <c r="DA135" s="72" t="s">
        <v>769</v>
      </c>
    </row>
    <row r="136" spans="1:105" ht="12" customHeight="1" x14ac:dyDescent="0.25">
      <c r="A136" s="59" t="s">
        <v>33</v>
      </c>
      <c r="B136" s="299">
        <v>0</v>
      </c>
      <c r="C136" s="299">
        <v>0</v>
      </c>
      <c r="D136" s="299">
        <v>0</v>
      </c>
      <c r="E136" s="299">
        <v>0</v>
      </c>
      <c r="F136" s="299">
        <v>0</v>
      </c>
      <c r="G136" s="299">
        <v>0</v>
      </c>
      <c r="H136" s="299">
        <v>0</v>
      </c>
      <c r="I136" s="299">
        <v>6.0140673512191441E-2</v>
      </c>
      <c r="J136" s="299">
        <v>1.5778468303301631E-2</v>
      </c>
      <c r="K136" s="299">
        <v>0</v>
      </c>
      <c r="L136" s="299">
        <v>0</v>
      </c>
      <c r="M136" s="299">
        <v>0</v>
      </c>
      <c r="N136" s="299">
        <v>0</v>
      </c>
      <c r="O136" s="299">
        <v>0</v>
      </c>
      <c r="P136" s="299">
        <v>0</v>
      </c>
      <c r="Q136" s="299">
        <v>0</v>
      </c>
      <c r="R136" s="299">
        <v>0</v>
      </c>
      <c r="S136" s="299">
        <v>0</v>
      </c>
      <c r="T136" s="299">
        <v>2.308960114921075E-4</v>
      </c>
      <c r="U136" s="299">
        <v>1.6939846241288559E-4</v>
      </c>
      <c r="V136" s="299">
        <v>3.3478713095541352E-4</v>
      </c>
      <c r="W136" s="299">
        <v>1.6077964902088869E-2</v>
      </c>
      <c r="DA136" s="71" t="s">
        <v>770</v>
      </c>
    </row>
    <row r="137" spans="1:105" ht="12" customHeight="1" x14ac:dyDescent="0.25">
      <c r="A137" s="59" t="s">
        <v>160</v>
      </c>
      <c r="B137" s="299">
        <v>0.10910139810728769</v>
      </c>
      <c r="C137" s="299">
        <v>0.2363257503389336</v>
      </c>
      <c r="D137" s="299">
        <v>2.0286926020762371E-2</v>
      </c>
      <c r="E137" s="299">
        <v>2.9408025898044199E-2</v>
      </c>
      <c r="F137" s="299">
        <v>1.32686995018721E-2</v>
      </c>
      <c r="G137" s="299">
        <v>3.1066406862390539E-2</v>
      </c>
      <c r="H137" s="299">
        <v>2.9203954203381208E-2</v>
      </c>
      <c r="I137" s="299">
        <v>2.540783542663113E-2</v>
      </c>
      <c r="J137" s="299">
        <v>1.3334381942938039E-2</v>
      </c>
      <c r="K137" s="299">
        <v>5.1929315708072084E-3</v>
      </c>
      <c r="L137" s="299">
        <v>7.4285617037201518E-4</v>
      </c>
      <c r="M137" s="299">
        <v>1.9641327242122912E-3</v>
      </c>
      <c r="N137" s="299">
        <v>6.7073444650699152E-4</v>
      </c>
      <c r="O137" s="299">
        <v>1.4810937990221199E-3</v>
      </c>
      <c r="P137" s="299">
        <v>2.5740095722586809E-3</v>
      </c>
      <c r="Q137" s="299">
        <v>6.1688219909654125E-4</v>
      </c>
      <c r="R137" s="299">
        <v>6.0365638608231786E-4</v>
      </c>
      <c r="S137" s="299">
        <v>2.6498696720771071E-3</v>
      </c>
      <c r="T137" s="299">
        <v>2.493649541555825E-3</v>
      </c>
      <c r="U137" s="299">
        <v>1.710939377172619E-2</v>
      </c>
      <c r="V137" s="299">
        <v>7.2871973701308691E-3</v>
      </c>
      <c r="W137" s="299">
        <v>1.673627757687874E-2</v>
      </c>
      <c r="DA137" s="71" t="s">
        <v>771</v>
      </c>
    </row>
    <row r="138" spans="1:105" ht="12" customHeight="1" x14ac:dyDescent="0.25">
      <c r="A138" s="59" t="s">
        <v>70</v>
      </c>
      <c r="B138" s="299">
        <v>1.254048544262496</v>
      </c>
      <c r="C138" s="299">
        <v>1.151029783869024</v>
      </c>
      <c r="D138" s="299">
        <v>0.88008258435473408</v>
      </c>
      <c r="E138" s="299">
        <v>0.79376576784820096</v>
      </c>
      <c r="F138" s="299">
        <v>0.92108855021624103</v>
      </c>
      <c r="G138" s="299">
        <v>1.1459251071981329</v>
      </c>
      <c r="H138" s="299">
        <v>1.277991107630547</v>
      </c>
      <c r="I138" s="299">
        <v>0.23197034205011369</v>
      </c>
      <c r="J138" s="299">
        <v>0.14617509844806051</v>
      </c>
      <c r="K138" s="299">
        <v>0.17963362453158949</v>
      </c>
      <c r="L138" s="299">
        <v>0</v>
      </c>
      <c r="M138" s="299">
        <v>0</v>
      </c>
      <c r="N138" s="299">
        <v>0</v>
      </c>
      <c r="O138" s="299">
        <v>1.308715990449433E-3</v>
      </c>
      <c r="P138" s="299">
        <v>0</v>
      </c>
      <c r="Q138" s="299">
        <v>0</v>
      </c>
      <c r="R138" s="299">
        <v>0</v>
      </c>
      <c r="S138" s="299">
        <v>0</v>
      </c>
      <c r="T138" s="299">
        <v>0</v>
      </c>
      <c r="U138" s="299">
        <v>0</v>
      </c>
      <c r="V138" s="299">
        <v>0</v>
      </c>
      <c r="W138" s="299">
        <v>0</v>
      </c>
      <c r="DA138" s="71" t="s">
        <v>772</v>
      </c>
    </row>
    <row r="139" spans="1:105" ht="12" customHeight="1" x14ac:dyDescent="0.25">
      <c r="A139" s="59" t="s">
        <v>162</v>
      </c>
      <c r="B139" s="299">
        <v>6.6803356091140182</v>
      </c>
      <c r="C139" s="299">
        <v>7.2228507125814696</v>
      </c>
      <c r="D139" s="299">
        <v>5.2511470174749313</v>
      </c>
      <c r="E139" s="299">
        <v>5.6202671141283034</v>
      </c>
      <c r="F139" s="299">
        <v>5.518391195826001</v>
      </c>
      <c r="G139" s="299">
        <v>4.5832700828345114</v>
      </c>
      <c r="H139" s="299">
        <v>4.1962695571835669</v>
      </c>
      <c r="I139" s="299">
        <v>10.17923645772021</v>
      </c>
      <c r="J139" s="299">
        <v>9.9259635592407829</v>
      </c>
      <c r="K139" s="299">
        <v>2.5192873332763028</v>
      </c>
      <c r="L139" s="299">
        <v>0.40081050793130157</v>
      </c>
      <c r="M139" s="299">
        <v>0.57278760687082964</v>
      </c>
      <c r="N139" s="299">
        <v>0.35078244114394491</v>
      </c>
      <c r="O139" s="299">
        <v>0.44085255238308618</v>
      </c>
      <c r="P139" s="299">
        <v>0.42367027005676089</v>
      </c>
      <c r="Q139" s="299">
        <v>0.40833001105170968</v>
      </c>
      <c r="R139" s="299">
        <v>0.33847435310820922</v>
      </c>
      <c r="S139" s="299">
        <v>2.190155443239918</v>
      </c>
      <c r="T139" s="299">
        <v>5.2193436744643176</v>
      </c>
      <c r="U139" s="299">
        <v>4.4958260548826479</v>
      </c>
      <c r="V139" s="299">
        <v>4.333228011268778</v>
      </c>
      <c r="W139" s="299">
        <v>4.742589572095266</v>
      </c>
      <c r="DA139" s="71" t="s">
        <v>773</v>
      </c>
    </row>
    <row r="140" spans="1:105" ht="12" customHeight="1" x14ac:dyDescent="0.25">
      <c r="A140" s="60" t="s">
        <v>623</v>
      </c>
      <c r="B140" s="264">
        <v>2.7174514880294391</v>
      </c>
      <c r="C140" s="264">
        <v>5.0627852135271603</v>
      </c>
      <c r="D140" s="264">
        <v>5.5062559328072176</v>
      </c>
      <c r="E140" s="264">
        <v>6.117311880435186</v>
      </c>
      <c r="F140" s="264">
        <v>8.8508099305352115</v>
      </c>
      <c r="G140" s="264">
        <v>7.1755218228200706</v>
      </c>
      <c r="H140" s="264">
        <v>5.0479493661421646</v>
      </c>
      <c r="I140" s="264">
        <v>1.6576030099463881</v>
      </c>
      <c r="J140" s="264">
        <v>1.7142164179549819</v>
      </c>
      <c r="K140" s="264">
        <v>0.33738344469836151</v>
      </c>
      <c r="L140" s="264">
        <v>0.44602290688191337</v>
      </c>
      <c r="M140" s="264">
        <v>0.44598458853069062</v>
      </c>
      <c r="N140" s="264">
        <v>0.25947686094785438</v>
      </c>
      <c r="O140" s="264">
        <v>9.5284031155475651E-2</v>
      </c>
      <c r="P140" s="264">
        <v>5.9756866141121218E-2</v>
      </c>
      <c r="Q140" s="264">
        <v>6.4466794364849464E-2</v>
      </c>
      <c r="R140" s="264">
        <v>0.1022444551131665</v>
      </c>
      <c r="S140" s="264">
        <v>2.75416987215349</v>
      </c>
      <c r="T140" s="264">
        <v>1.876016179826874</v>
      </c>
      <c r="U140" s="264">
        <v>1.0868434627276771</v>
      </c>
      <c r="V140" s="264">
        <v>0.99229920970586649</v>
      </c>
      <c r="W140" s="264">
        <v>0.87238593767318551</v>
      </c>
      <c r="DA140" s="72" t="s">
        <v>774</v>
      </c>
    </row>
    <row r="141" spans="1:105" ht="12" customHeight="1" x14ac:dyDescent="0.25">
      <c r="A141" s="57" t="s">
        <v>625</v>
      </c>
      <c r="B141" s="263">
        <f t="shared" ref="B141:W141" si="2">B142+B146+B157</f>
        <v>5.2372098602506147</v>
      </c>
      <c r="C141" s="263">
        <f t="shared" si="2"/>
        <v>6.6533724634746569</v>
      </c>
      <c r="D141" s="263">
        <f t="shared" si="2"/>
        <v>5.3082449382748198</v>
      </c>
      <c r="E141" s="263">
        <f t="shared" si="2"/>
        <v>5.7480525189570733</v>
      </c>
      <c r="F141" s="263">
        <f t="shared" si="2"/>
        <v>6.5671368997359263</v>
      </c>
      <c r="G141" s="263">
        <f t="shared" si="2"/>
        <v>5.7509428627673556</v>
      </c>
      <c r="H141" s="263">
        <f t="shared" si="2"/>
        <v>5.0026979078018083</v>
      </c>
      <c r="I141" s="263">
        <f t="shared" si="2"/>
        <v>8.1001142917624271</v>
      </c>
      <c r="J141" s="263">
        <f t="shared" si="2"/>
        <v>8.0232553451043334</v>
      </c>
      <c r="K141" s="263">
        <f t="shared" si="2"/>
        <v>2.0489697190657461</v>
      </c>
      <c r="L141" s="263">
        <f t="shared" si="2"/>
        <v>0.42344378927154752</v>
      </c>
      <c r="M141" s="263">
        <f t="shared" si="2"/>
        <v>0.5459408416659296</v>
      </c>
      <c r="N141" s="263">
        <f t="shared" si="2"/>
        <v>0.3357943674263158</v>
      </c>
      <c r="O141" s="263">
        <f t="shared" si="2"/>
        <v>0.33330548159829826</v>
      </c>
      <c r="P141" s="263">
        <f t="shared" si="2"/>
        <v>0.30666540009794124</v>
      </c>
      <c r="Q141" s="263">
        <f t="shared" si="2"/>
        <v>0.30869839521389458</v>
      </c>
      <c r="R141" s="263">
        <f t="shared" si="2"/>
        <v>0.2781066397032036</v>
      </c>
      <c r="S141" s="263">
        <f t="shared" si="2"/>
        <v>2.5023918928167808</v>
      </c>
      <c r="T141" s="263">
        <f t="shared" si="2"/>
        <v>3.752430447297078</v>
      </c>
      <c r="U141" s="263">
        <f t="shared" si="2"/>
        <v>3.2063385518495382</v>
      </c>
      <c r="V141" s="263">
        <f t="shared" si="2"/>
        <v>3.0588311206344581</v>
      </c>
      <c r="W141" s="263">
        <f t="shared" si="2"/>
        <v>3.3066761254053674</v>
      </c>
      <c r="DA141" s="70"/>
    </row>
    <row r="142" spans="1:105" ht="12" customHeight="1" x14ac:dyDescent="0.25">
      <c r="A142" s="60" t="s">
        <v>626</v>
      </c>
      <c r="B142" s="264">
        <v>0.89535041286699857</v>
      </c>
      <c r="C142" s="264">
        <v>0.95118781110458506</v>
      </c>
      <c r="D142" s="264">
        <v>0.66925655644942694</v>
      </c>
      <c r="E142" s="264">
        <v>0.70710931226432139</v>
      </c>
      <c r="F142" s="264">
        <v>0.69371649834613192</v>
      </c>
      <c r="G142" s="264">
        <v>0.59683073624408389</v>
      </c>
      <c r="H142" s="264">
        <v>0.5629459169236164</v>
      </c>
      <c r="I142" s="264">
        <v>1.218029278037386</v>
      </c>
      <c r="J142" s="264">
        <v>1.17478796040414</v>
      </c>
      <c r="K142" s="264">
        <v>0.30942246094131248</v>
      </c>
      <c r="L142" s="264">
        <v>4.6912035021215603E-2</v>
      </c>
      <c r="M142" s="264">
        <v>6.7146178184078656E-2</v>
      </c>
      <c r="N142" s="264">
        <v>4.105901022271622E-2</v>
      </c>
      <c r="O142" s="264">
        <v>5.1783121405520882E-2</v>
      </c>
      <c r="P142" s="264">
        <v>4.9796585861714718E-2</v>
      </c>
      <c r="Q142" s="264">
        <v>4.7775794434987202E-2</v>
      </c>
      <c r="R142" s="264">
        <v>3.9613264084851878E-2</v>
      </c>
      <c r="S142" s="264">
        <v>0.25617755653514751</v>
      </c>
      <c r="T142" s="264">
        <v>0.6100754448133654</v>
      </c>
      <c r="U142" s="264">
        <v>0.52724980430933033</v>
      </c>
      <c r="V142" s="264">
        <v>0.50712588967835948</v>
      </c>
      <c r="W142" s="264">
        <v>0.55789324911004856</v>
      </c>
      <c r="DA142" s="72" t="s">
        <v>775</v>
      </c>
    </row>
    <row r="143" spans="1:105" ht="12" customHeight="1" x14ac:dyDescent="0.25">
      <c r="A143" s="59" t="s">
        <v>33</v>
      </c>
      <c r="B143" s="232">
        <v>0</v>
      </c>
      <c r="C143" s="232">
        <v>0</v>
      </c>
      <c r="D143" s="232">
        <v>0</v>
      </c>
      <c r="E143" s="232">
        <v>0</v>
      </c>
      <c r="F143" s="232">
        <v>0</v>
      </c>
      <c r="G143" s="232">
        <v>0</v>
      </c>
      <c r="H143" s="232">
        <v>0</v>
      </c>
      <c r="I143" s="232">
        <v>7.1363502866031254E-3</v>
      </c>
      <c r="J143" s="232">
        <v>1.862000233235002E-3</v>
      </c>
      <c r="K143" s="232">
        <v>0</v>
      </c>
      <c r="L143" s="232">
        <v>0</v>
      </c>
      <c r="M143" s="232">
        <v>0</v>
      </c>
      <c r="N143" s="232">
        <v>0</v>
      </c>
      <c r="O143" s="232">
        <v>0</v>
      </c>
      <c r="P143" s="232">
        <v>0</v>
      </c>
      <c r="Q143" s="232">
        <v>0</v>
      </c>
      <c r="R143" s="232">
        <v>0</v>
      </c>
      <c r="S143" s="232">
        <v>0</v>
      </c>
      <c r="T143" s="232">
        <v>2.697475042105271E-5</v>
      </c>
      <c r="U143" s="232">
        <v>1.9790212987086869E-5</v>
      </c>
      <c r="V143" s="232">
        <v>3.9111976180719997E-5</v>
      </c>
      <c r="W143" s="232">
        <v>1.8783308022932951E-3</v>
      </c>
      <c r="DA143" s="71" t="s">
        <v>776</v>
      </c>
    </row>
    <row r="144" spans="1:105" ht="12" customHeight="1" x14ac:dyDescent="0.25">
      <c r="A144" s="59" t="s">
        <v>160</v>
      </c>
      <c r="B144" s="232">
        <v>1.438764093927512E-2</v>
      </c>
      <c r="C144" s="232">
        <v>3.0136057819515571E-2</v>
      </c>
      <c r="D144" s="232">
        <v>2.575610051293965E-3</v>
      </c>
      <c r="E144" s="232">
        <v>3.680687553252912E-3</v>
      </c>
      <c r="F144" s="232">
        <v>1.6640060904359339E-3</v>
      </c>
      <c r="G144" s="232">
        <v>4.0182129156681231E-3</v>
      </c>
      <c r="H144" s="232">
        <v>3.8907466186958711E-3</v>
      </c>
      <c r="I144" s="232">
        <v>3.0149182415133411E-3</v>
      </c>
      <c r="J144" s="232">
        <v>1.5735762059109291E-3</v>
      </c>
      <c r="K144" s="232">
        <v>6.364912764474772E-4</v>
      </c>
      <c r="L144" s="232">
        <v>8.6785214110158236E-5</v>
      </c>
      <c r="M144" s="232">
        <v>2.2946256060061871E-4</v>
      </c>
      <c r="N144" s="232">
        <v>7.8359492554281121E-5</v>
      </c>
      <c r="O144" s="232">
        <v>1.733887093367323E-4</v>
      </c>
      <c r="P144" s="232">
        <v>3.0071227884961502E-4</v>
      </c>
      <c r="Q144" s="232">
        <v>7.206812821185578E-5</v>
      </c>
      <c r="R144" s="232">
        <v>7.0523004054583901E-5</v>
      </c>
      <c r="S144" s="232">
        <v>3.0957474142007861E-4</v>
      </c>
      <c r="T144" s="232">
        <v>2.9132410554151181E-4</v>
      </c>
      <c r="U144" s="232">
        <v>1.9988289267768621E-3</v>
      </c>
      <c r="V144" s="232">
        <v>8.5133705453786421E-4</v>
      </c>
      <c r="W144" s="232">
        <v>1.9552391039426688E-3</v>
      </c>
      <c r="DA144" s="71" t="s">
        <v>777</v>
      </c>
    </row>
    <row r="145" spans="1:105" ht="12" customHeight="1" x14ac:dyDescent="0.25">
      <c r="A145" s="59" t="s">
        <v>162</v>
      </c>
      <c r="B145" s="232">
        <v>0.88096277192772343</v>
      </c>
      <c r="C145" s="232">
        <v>0.9210517532850695</v>
      </c>
      <c r="D145" s="232">
        <v>0.66668094639813302</v>
      </c>
      <c r="E145" s="232">
        <v>0.70342862471106848</v>
      </c>
      <c r="F145" s="232">
        <v>0.69205249225569598</v>
      </c>
      <c r="G145" s="232">
        <v>0.59281252332841572</v>
      </c>
      <c r="H145" s="232">
        <v>0.55905517030492058</v>
      </c>
      <c r="I145" s="232">
        <v>1.2078780095092689</v>
      </c>
      <c r="J145" s="232">
        <v>1.1713523839649951</v>
      </c>
      <c r="K145" s="232">
        <v>0.30878596966486499</v>
      </c>
      <c r="L145" s="232">
        <v>4.6825249807105437E-2</v>
      </c>
      <c r="M145" s="232">
        <v>6.6916715623478035E-2</v>
      </c>
      <c r="N145" s="232">
        <v>4.0980650730161938E-2</v>
      </c>
      <c r="O145" s="232">
        <v>5.1609732696184137E-2</v>
      </c>
      <c r="P145" s="232">
        <v>4.9495873582865113E-2</v>
      </c>
      <c r="Q145" s="232">
        <v>4.770372630677535E-2</v>
      </c>
      <c r="R145" s="232">
        <v>3.9542741080797292E-2</v>
      </c>
      <c r="S145" s="232">
        <v>0.25586798179372738</v>
      </c>
      <c r="T145" s="232">
        <v>0.60975714595740282</v>
      </c>
      <c r="U145" s="232">
        <v>0.52523118516956635</v>
      </c>
      <c r="V145" s="232">
        <v>0.50623544064764092</v>
      </c>
      <c r="W145" s="232">
        <v>0.55405967920381261</v>
      </c>
      <c r="DA145" s="71" t="s">
        <v>778</v>
      </c>
    </row>
    <row r="146" spans="1:105" ht="12" customHeight="1" x14ac:dyDescent="0.25">
      <c r="A146" s="60" t="s">
        <v>631</v>
      </c>
      <c r="B146" s="264">
        <v>3.9834981710118988</v>
      </c>
      <c r="C146" s="264">
        <v>5.0565826064490214</v>
      </c>
      <c r="D146" s="264">
        <v>3.939919034846902</v>
      </c>
      <c r="E146" s="264">
        <v>4.2753048134274154</v>
      </c>
      <c r="F146" s="264">
        <v>4.7634546788543286</v>
      </c>
      <c r="G146" s="264">
        <v>4.2260107663360564</v>
      </c>
      <c r="H146" s="264">
        <v>3.7672303251172021</v>
      </c>
      <c r="I146" s="264">
        <v>6.6853922428549719</v>
      </c>
      <c r="J146" s="264">
        <v>6.6461745316366576</v>
      </c>
      <c r="K146" s="264">
        <v>1.698194581617871</v>
      </c>
      <c r="L146" s="264">
        <v>0.32442450251626159</v>
      </c>
      <c r="M146" s="264">
        <v>0.4266918883429115</v>
      </c>
      <c r="N146" s="264">
        <v>0.264421608954441</v>
      </c>
      <c r="O146" s="264">
        <v>0.27036764791637941</v>
      </c>
      <c r="P146" s="264">
        <v>0.2498876345281652</v>
      </c>
      <c r="Q146" s="264">
        <v>0.25339117709947939</v>
      </c>
      <c r="R146" s="264">
        <v>0.22654852373117021</v>
      </c>
      <c r="S146" s="264">
        <v>1.924454577685446</v>
      </c>
      <c r="T146" s="264">
        <v>2.9231867807822458</v>
      </c>
      <c r="U146" s="264">
        <v>2.5521167354886529</v>
      </c>
      <c r="V146" s="264">
        <v>2.4357784838813079</v>
      </c>
      <c r="W146" s="264">
        <v>2.646865165428431</v>
      </c>
      <c r="DA146" s="72" t="s">
        <v>779</v>
      </c>
    </row>
    <row r="147" spans="1:105" ht="12" customHeight="1" x14ac:dyDescent="0.25">
      <c r="A147" s="64" t="s">
        <v>30</v>
      </c>
      <c r="B147" s="231">
        <v>2.3912630828452851E-3</v>
      </c>
      <c r="C147" s="231">
        <v>0</v>
      </c>
      <c r="D147" s="231">
        <v>7.1190120912895706E-3</v>
      </c>
      <c r="E147" s="231">
        <v>0</v>
      </c>
      <c r="F147" s="231">
        <v>0.40346553416698883</v>
      </c>
      <c r="G147" s="231">
        <v>0.98331266806973672</v>
      </c>
      <c r="H147" s="231">
        <v>0.89007775123108379</v>
      </c>
      <c r="I147" s="231">
        <v>2.2421912976120622</v>
      </c>
      <c r="J147" s="231">
        <v>1.5442586587355061</v>
      </c>
      <c r="K147" s="231">
        <v>0.49044901300789562</v>
      </c>
      <c r="L147" s="231">
        <v>7.2539302433873284E-2</v>
      </c>
      <c r="M147" s="231">
        <v>0.123245922599065</v>
      </c>
      <c r="N147" s="231">
        <v>7.8578130236137245E-2</v>
      </c>
      <c r="O147" s="231">
        <v>0.10602634315770069</v>
      </c>
      <c r="P147" s="231">
        <v>0.1006247393353822</v>
      </c>
      <c r="Q147" s="231">
        <v>0.1212010937243822</v>
      </c>
      <c r="R147" s="231">
        <v>0.11201930935469449</v>
      </c>
      <c r="S147" s="231">
        <v>0.72295456980733619</v>
      </c>
      <c r="T147" s="231">
        <v>0.75667041872757379</v>
      </c>
      <c r="U147" s="231">
        <v>0.84856796912606969</v>
      </c>
      <c r="V147" s="231">
        <v>0.7952716339785163</v>
      </c>
      <c r="W147" s="231">
        <v>0.94269368248966345</v>
      </c>
      <c r="DA147" s="73" t="s">
        <v>780</v>
      </c>
    </row>
    <row r="148" spans="1:105" ht="12" customHeight="1" x14ac:dyDescent="0.25">
      <c r="A148" s="64" t="s">
        <v>32</v>
      </c>
      <c r="B148" s="231">
        <v>0</v>
      </c>
      <c r="C148" s="231">
        <v>0</v>
      </c>
      <c r="D148" s="231">
        <v>0</v>
      </c>
      <c r="E148" s="231">
        <v>0</v>
      </c>
      <c r="F148" s="231">
        <v>0</v>
      </c>
      <c r="G148" s="231">
        <v>0</v>
      </c>
      <c r="H148" s="231">
        <v>0</v>
      </c>
      <c r="I148" s="231">
        <v>0</v>
      </c>
      <c r="J148" s="231">
        <v>0</v>
      </c>
      <c r="K148" s="231">
        <v>0</v>
      </c>
      <c r="L148" s="231">
        <v>0</v>
      </c>
      <c r="M148" s="231">
        <v>0</v>
      </c>
      <c r="N148" s="231">
        <v>0</v>
      </c>
      <c r="O148" s="231">
        <v>0</v>
      </c>
      <c r="P148" s="231">
        <v>0</v>
      </c>
      <c r="Q148" s="231">
        <v>0</v>
      </c>
      <c r="R148" s="231">
        <v>0</v>
      </c>
      <c r="S148" s="231">
        <v>0</v>
      </c>
      <c r="T148" s="231">
        <v>0</v>
      </c>
      <c r="U148" s="231">
        <v>0</v>
      </c>
      <c r="V148" s="231">
        <v>0</v>
      </c>
      <c r="W148" s="231">
        <v>0</v>
      </c>
      <c r="DA148" s="73" t="s">
        <v>781</v>
      </c>
    </row>
    <row r="149" spans="1:105" ht="12" customHeight="1" x14ac:dyDescent="0.25">
      <c r="A149" s="64" t="s">
        <v>33</v>
      </c>
      <c r="B149" s="231">
        <v>0</v>
      </c>
      <c r="C149" s="231">
        <v>0</v>
      </c>
      <c r="D149" s="231">
        <v>0</v>
      </c>
      <c r="E149" s="231">
        <v>0</v>
      </c>
      <c r="F149" s="231">
        <v>0</v>
      </c>
      <c r="G149" s="231">
        <v>0</v>
      </c>
      <c r="H149" s="231">
        <v>0</v>
      </c>
      <c r="I149" s="231">
        <v>2.3075340298113239E-2</v>
      </c>
      <c r="J149" s="231">
        <v>6.3198286739261549E-3</v>
      </c>
      <c r="K149" s="231">
        <v>0</v>
      </c>
      <c r="L149" s="231">
        <v>0</v>
      </c>
      <c r="M149" s="231">
        <v>0</v>
      </c>
      <c r="N149" s="231">
        <v>0</v>
      </c>
      <c r="O149" s="231">
        <v>0</v>
      </c>
      <c r="P149" s="231">
        <v>0</v>
      </c>
      <c r="Q149" s="231">
        <v>0</v>
      </c>
      <c r="R149" s="231">
        <v>0</v>
      </c>
      <c r="S149" s="231">
        <v>0</v>
      </c>
      <c r="T149" s="231">
        <v>9.7024251356860888E-5</v>
      </c>
      <c r="U149" s="231">
        <v>6.3878139332756583E-5</v>
      </c>
      <c r="V149" s="231">
        <v>1.2586941087899451E-4</v>
      </c>
      <c r="W149" s="231">
        <v>5.7021512601546876E-3</v>
      </c>
      <c r="DA149" s="73" t="s">
        <v>782</v>
      </c>
    </row>
    <row r="150" spans="1:105" ht="12" customHeight="1" x14ac:dyDescent="0.25">
      <c r="A150" s="64" t="s">
        <v>160</v>
      </c>
      <c r="B150" s="231">
        <v>5.2596255157717722E-2</v>
      </c>
      <c r="C150" s="231">
        <v>0.1306093236467922</v>
      </c>
      <c r="D150" s="231">
        <v>1.2942995381498011E-2</v>
      </c>
      <c r="E150" s="231">
        <v>1.964622080223169E-2</v>
      </c>
      <c r="F150" s="231">
        <v>8.9644558139950446E-3</v>
      </c>
      <c r="G150" s="231">
        <v>1.743850036647359E-2</v>
      </c>
      <c r="H150" s="231">
        <v>1.5223604191248951E-2</v>
      </c>
      <c r="I150" s="231">
        <v>9.9341075558729564E-3</v>
      </c>
      <c r="J150" s="231">
        <v>5.4424533734149889E-3</v>
      </c>
      <c r="K150" s="231">
        <v>2.279725034029807E-3</v>
      </c>
      <c r="L150" s="231">
        <v>4.5427323500909822E-4</v>
      </c>
      <c r="M150" s="231">
        <v>9.9861631551341392E-4</v>
      </c>
      <c r="N150" s="231">
        <v>3.4568735968359249E-4</v>
      </c>
      <c r="O150" s="231">
        <v>5.360686698923496E-4</v>
      </c>
      <c r="P150" s="231">
        <v>8.9010976316504042E-4</v>
      </c>
      <c r="Q150" s="231">
        <v>1.9304408192870139E-4</v>
      </c>
      <c r="R150" s="231">
        <v>2.0208660010314299E-4</v>
      </c>
      <c r="S150" s="231">
        <v>1.4538143569325899E-3</v>
      </c>
      <c r="T150" s="231">
        <v>1.0536961909432859E-3</v>
      </c>
      <c r="U150" s="231">
        <v>6.5744401791671698E-3</v>
      </c>
      <c r="V150" s="231">
        <v>2.7918580900251652E-3</v>
      </c>
      <c r="W150" s="231">
        <v>6.0485028632503556E-3</v>
      </c>
      <c r="DA150" s="73" t="s">
        <v>783</v>
      </c>
    </row>
    <row r="151" spans="1:105" ht="12" customHeight="1" x14ac:dyDescent="0.25">
      <c r="A151" s="64" t="s">
        <v>70</v>
      </c>
      <c r="B151" s="231">
        <v>0.5861061058487832</v>
      </c>
      <c r="C151" s="231">
        <v>0.61671865614829913</v>
      </c>
      <c r="D151" s="231">
        <v>0.54435142916025148</v>
      </c>
      <c r="E151" s="231">
        <v>0.51409443631708351</v>
      </c>
      <c r="F151" s="231">
        <v>0.60330141756641964</v>
      </c>
      <c r="G151" s="231">
        <v>0.62360808022316883</v>
      </c>
      <c r="H151" s="231">
        <v>0.645863953882994</v>
      </c>
      <c r="I151" s="231">
        <v>8.7928779044337463E-2</v>
      </c>
      <c r="J151" s="231">
        <v>5.7840576262188692E-2</v>
      </c>
      <c r="K151" s="231">
        <v>7.6453063288013115E-2</v>
      </c>
      <c r="L151" s="231">
        <v>0</v>
      </c>
      <c r="M151" s="231">
        <v>0</v>
      </c>
      <c r="N151" s="231">
        <v>0</v>
      </c>
      <c r="O151" s="231">
        <v>4.5921985903875872E-4</v>
      </c>
      <c r="P151" s="231">
        <v>0</v>
      </c>
      <c r="Q151" s="231">
        <v>0</v>
      </c>
      <c r="R151" s="231">
        <v>0</v>
      </c>
      <c r="S151" s="231">
        <v>0</v>
      </c>
      <c r="T151" s="231">
        <v>0</v>
      </c>
      <c r="U151" s="231">
        <v>0</v>
      </c>
      <c r="V151" s="231">
        <v>0</v>
      </c>
      <c r="W151" s="231">
        <v>0</v>
      </c>
      <c r="DA151" s="73" t="s">
        <v>784</v>
      </c>
    </row>
    <row r="152" spans="1:105" ht="12" customHeight="1" x14ac:dyDescent="0.25">
      <c r="A152" s="64" t="s">
        <v>34</v>
      </c>
      <c r="B152" s="231">
        <v>6.9557030181827354E-3</v>
      </c>
      <c r="C152" s="231">
        <v>0</v>
      </c>
      <c r="D152" s="231">
        <v>0</v>
      </c>
      <c r="E152" s="231">
        <v>0</v>
      </c>
      <c r="F152" s="231">
        <v>0</v>
      </c>
      <c r="G152" s="231">
        <v>1.995719417939756E-2</v>
      </c>
      <c r="H152" s="231">
        <v>1.8290254327376781E-2</v>
      </c>
      <c r="I152" s="231">
        <v>0.21519782302956511</v>
      </c>
      <c r="J152" s="231">
        <v>0</v>
      </c>
      <c r="K152" s="231">
        <v>9.4802845569986888E-3</v>
      </c>
      <c r="L152" s="231">
        <v>5.7351031572710012E-4</v>
      </c>
      <c r="M152" s="231">
        <v>7.031237648213993E-4</v>
      </c>
      <c r="N152" s="231">
        <v>1.00151594443637E-3</v>
      </c>
      <c r="O152" s="231">
        <v>0</v>
      </c>
      <c r="P152" s="231">
        <v>0</v>
      </c>
      <c r="Q152" s="231">
        <v>2.1914397338263871E-3</v>
      </c>
      <c r="R152" s="231">
        <v>1.9710422670511782E-3</v>
      </c>
      <c r="S152" s="231">
        <v>1.478697669070176E-2</v>
      </c>
      <c r="T152" s="231">
        <v>2.3525369710591221E-3</v>
      </c>
      <c r="U152" s="231">
        <v>2.141691481544552E-4</v>
      </c>
      <c r="V152" s="231">
        <v>1.3621553795608199E-4</v>
      </c>
      <c r="W152" s="231">
        <v>3.6641944961777659E-4</v>
      </c>
      <c r="DA152" s="73" t="s">
        <v>785</v>
      </c>
    </row>
    <row r="153" spans="1:105" ht="12" customHeight="1" x14ac:dyDescent="0.25">
      <c r="A153" s="64" t="s">
        <v>162</v>
      </c>
      <c r="B153" s="231">
        <v>3.1528029870821581</v>
      </c>
      <c r="C153" s="231">
        <v>3.9079213816162852</v>
      </c>
      <c r="D153" s="231">
        <v>3.279795553008535</v>
      </c>
      <c r="E153" s="231">
        <v>3.6757346290218078</v>
      </c>
      <c r="F153" s="231">
        <v>3.6499095391765342</v>
      </c>
      <c r="G153" s="231">
        <v>2.5186487415052432</v>
      </c>
      <c r="H153" s="231">
        <v>2.1414761798781838</v>
      </c>
      <c r="I153" s="231">
        <v>3.8962824958716569</v>
      </c>
      <c r="J153" s="231">
        <v>3.966144630978317</v>
      </c>
      <c r="K153" s="231">
        <v>1.082733604597012</v>
      </c>
      <c r="L153" s="231">
        <v>0.23995265402988061</v>
      </c>
      <c r="M153" s="231">
        <v>0.28509886158700731</v>
      </c>
      <c r="N153" s="231">
        <v>0.1769883902944297</v>
      </c>
      <c r="O153" s="231">
        <v>0.15620871734255631</v>
      </c>
      <c r="P153" s="231">
        <v>0.14342849489939011</v>
      </c>
      <c r="Q153" s="231">
        <v>0.1250948984216077</v>
      </c>
      <c r="R153" s="231">
        <v>0.1109296210478363</v>
      </c>
      <c r="S153" s="231">
        <v>1.176341510421862</v>
      </c>
      <c r="T153" s="231">
        <v>2.155459444445214</v>
      </c>
      <c r="U153" s="231">
        <v>1.691249576109527</v>
      </c>
      <c r="V153" s="231">
        <v>1.6252433337995771</v>
      </c>
      <c r="W153" s="231">
        <v>1.677948421580221</v>
      </c>
      <c r="DA153" s="73" t="s">
        <v>786</v>
      </c>
    </row>
    <row r="154" spans="1:105" ht="12" customHeight="1" x14ac:dyDescent="0.25">
      <c r="A154" s="64" t="s">
        <v>36</v>
      </c>
      <c r="B154" s="231">
        <v>0</v>
      </c>
      <c r="C154" s="231">
        <v>0</v>
      </c>
      <c r="D154" s="231">
        <v>0</v>
      </c>
      <c r="E154" s="231">
        <v>0</v>
      </c>
      <c r="F154" s="231">
        <v>0</v>
      </c>
      <c r="G154" s="231">
        <v>0</v>
      </c>
      <c r="H154" s="231">
        <v>0</v>
      </c>
      <c r="I154" s="231">
        <v>0</v>
      </c>
      <c r="J154" s="231">
        <v>0</v>
      </c>
      <c r="K154" s="231">
        <v>0</v>
      </c>
      <c r="L154" s="231">
        <v>0</v>
      </c>
      <c r="M154" s="231">
        <v>0</v>
      </c>
      <c r="N154" s="231">
        <v>0</v>
      </c>
      <c r="O154" s="231">
        <v>0</v>
      </c>
      <c r="P154" s="231">
        <v>0</v>
      </c>
      <c r="Q154" s="231">
        <v>0</v>
      </c>
      <c r="R154" s="231">
        <v>0</v>
      </c>
      <c r="S154" s="231">
        <v>0</v>
      </c>
      <c r="T154" s="231">
        <v>0</v>
      </c>
      <c r="U154" s="231">
        <v>0</v>
      </c>
      <c r="V154" s="231">
        <v>0</v>
      </c>
      <c r="W154" s="231">
        <v>0</v>
      </c>
      <c r="DA154" s="73" t="s">
        <v>787</v>
      </c>
    </row>
    <row r="155" spans="1:105" ht="12" customHeight="1" x14ac:dyDescent="0.25">
      <c r="A155" s="64" t="s">
        <v>73</v>
      </c>
      <c r="B155" s="231">
        <v>4.6690476742921261E-2</v>
      </c>
      <c r="C155" s="231">
        <v>6.715764369045972E-2</v>
      </c>
      <c r="D155" s="231">
        <v>5.7557353779942262E-2</v>
      </c>
      <c r="E155" s="231">
        <v>2.0662141501918529E-2</v>
      </c>
      <c r="F155" s="231">
        <v>6.1441766793102703E-2</v>
      </c>
      <c r="G155" s="231">
        <v>3.8296083080795733E-2</v>
      </c>
      <c r="H155" s="231">
        <v>3.030539176506206E-2</v>
      </c>
      <c r="I155" s="231">
        <v>0.16257440629339509</v>
      </c>
      <c r="J155" s="231">
        <v>0.74542286769089361</v>
      </c>
      <c r="K155" s="231">
        <v>2.684590296867375E-2</v>
      </c>
      <c r="L155" s="231">
        <v>1.7056102154341449E-3</v>
      </c>
      <c r="M155" s="231">
        <v>2.6686396971950261E-3</v>
      </c>
      <c r="N155" s="231">
        <v>1.035325715195892E-3</v>
      </c>
      <c r="O155" s="231">
        <v>5.0677434485205987E-4</v>
      </c>
      <c r="P155" s="231">
        <v>6.04700399461859E-4</v>
      </c>
      <c r="Q155" s="231">
        <v>5.2137150541655851E-4</v>
      </c>
      <c r="R155" s="231">
        <v>4.1310753173610872E-4</v>
      </c>
      <c r="S155" s="231">
        <v>3.8311300127802229E-3</v>
      </c>
      <c r="T155" s="231">
        <v>4.392408172815547E-3</v>
      </c>
      <c r="U155" s="231">
        <v>4.1857164343249396E-3</v>
      </c>
      <c r="V155" s="231">
        <v>2.0325277956992709E-3</v>
      </c>
      <c r="W155" s="231">
        <v>1.7827963553546571E-3</v>
      </c>
      <c r="DA155" s="73" t="s">
        <v>788</v>
      </c>
    </row>
    <row r="156" spans="1:105" ht="12" customHeight="1" x14ac:dyDescent="0.25">
      <c r="A156" s="64" t="s">
        <v>79</v>
      </c>
      <c r="B156" s="231">
        <v>0.13595538007929109</v>
      </c>
      <c r="C156" s="231">
        <v>0.33417560134718582</v>
      </c>
      <c r="D156" s="231">
        <v>3.8152691425385382E-2</v>
      </c>
      <c r="E156" s="231">
        <v>4.5167385784372793E-2</v>
      </c>
      <c r="F156" s="231">
        <v>3.637196533728794E-2</v>
      </c>
      <c r="G156" s="231">
        <v>2.4749498911241469E-2</v>
      </c>
      <c r="H156" s="231">
        <v>2.599318984125213E-2</v>
      </c>
      <c r="I156" s="231">
        <v>4.820799314996891E-2</v>
      </c>
      <c r="J156" s="231">
        <v>0.32074551592241202</v>
      </c>
      <c r="K156" s="231">
        <v>9.9529881652473395E-3</v>
      </c>
      <c r="L156" s="231">
        <v>9.1991522863373709E-3</v>
      </c>
      <c r="M156" s="231">
        <v>1.39767243793093E-2</v>
      </c>
      <c r="N156" s="231">
        <v>6.4725594045582317E-3</v>
      </c>
      <c r="O156" s="231">
        <v>6.6305245423392374E-3</v>
      </c>
      <c r="P156" s="231">
        <v>4.3395901307659744E-3</v>
      </c>
      <c r="Q156" s="231">
        <v>4.189329632317859E-3</v>
      </c>
      <c r="R156" s="231">
        <v>1.013356929748959E-3</v>
      </c>
      <c r="S156" s="231">
        <v>5.0865763958333633E-3</v>
      </c>
      <c r="T156" s="231">
        <v>3.1612520232832358E-3</v>
      </c>
      <c r="U156" s="231">
        <v>1.260986352077781E-3</v>
      </c>
      <c r="V156" s="231">
        <v>1.017704526865462E-2</v>
      </c>
      <c r="W156" s="231">
        <v>1.232319143016971E-2</v>
      </c>
      <c r="DA156" s="73" t="s">
        <v>789</v>
      </c>
    </row>
    <row r="157" spans="1:105" ht="12" customHeight="1" x14ac:dyDescent="0.25">
      <c r="A157" s="61" t="s">
        <v>643</v>
      </c>
      <c r="B157" s="265">
        <v>0.35836127637171722</v>
      </c>
      <c r="C157" s="265">
        <v>0.64560204592105075</v>
      </c>
      <c r="D157" s="265">
        <v>0.69906934697849088</v>
      </c>
      <c r="E157" s="265">
        <v>0.76563839326533656</v>
      </c>
      <c r="F157" s="265">
        <v>1.109965722535466</v>
      </c>
      <c r="G157" s="265">
        <v>0.92810136018721501</v>
      </c>
      <c r="H157" s="265">
        <v>0.67252166576099015</v>
      </c>
      <c r="I157" s="265">
        <v>0.1966927708700692</v>
      </c>
      <c r="J157" s="265">
        <v>0.20229285306353539</v>
      </c>
      <c r="K157" s="265">
        <v>4.1352676506562693E-2</v>
      </c>
      <c r="L157" s="265">
        <v>5.2107251734070319E-2</v>
      </c>
      <c r="M157" s="265">
        <v>5.2102775138939468E-2</v>
      </c>
      <c r="N157" s="265">
        <v>3.0313748249158549E-2</v>
      </c>
      <c r="O157" s="265">
        <v>1.115471227639795E-2</v>
      </c>
      <c r="P157" s="265">
        <v>6.9811797080613436E-3</v>
      </c>
      <c r="Q157" s="265">
        <v>7.5314236794280119E-3</v>
      </c>
      <c r="R157" s="265">
        <v>1.194485188718155E-2</v>
      </c>
      <c r="S157" s="265">
        <v>0.32175975859618722</v>
      </c>
      <c r="T157" s="265">
        <v>0.21916822170146691</v>
      </c>
      <c r="U157" s="265">
        <v>0.12697201205155459</v>
      </c>
      <c r="V157" s="265">
        <v>0.115926747074791</v>
      </c>
      <c r="W157" s="265">
        <v>0.10191771086688781</v>
      </c>
      <c r="DA157" s="74" t="s">
        <v>790</v>
      </c>
    </row>
    <row r="158" spans="1:105" ht="12" hidden="1" customHeight="1" x14ac:dyDescent="0.25">
      <c r="A158" s="11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DA158" s="94"/>
    </row>
    <row r="159" spans="1:105" ht="12" customHeight="1" x14ac:dyDescent="0.25">
      <c r="A159" s="130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</row>
    <row r="160" spans="1:105" ht="15" customHeight="1" x14ac:dyDescent="0.25">
      <c r="A160" s="32" t="s">
        <v>342</v>
      </c>
      <c r="B160" s="259"/>
      <c r="C160" s="259"/>
      <c r="D160" s="259"/>
      <c r="E160" s="259"/>
      <c r="F160" s="259"/>
      <c r="G160" s="259"/>
      <c r="H160" s="259"/>
      <c r="I160" s="259"/>
      <c r="J160" s="259"/>
      <c r="K160" s="259"/>
      <c r="L160" s="259"/>
      <c r="M160" s="259"/>
      <c r="N160" s="259"/>
      <c r="O160" s="259"/>
      <c r="P160" s="259"/>
      <c r="Q160" s="259"/>
      <c r="R160" s="259"/>
      <c r="S160" s="259"/>
      <c r="T160" s="259"/>
      <c r="U160" s="259"/>
      <c r="V160" s="259"/>
      <c r="W160" s="259"/>
      <c r="DA160" s="88"/>
    </row>
    <row r="161" spans="1:105" ht="12" customHeight="1" x14ac:dyDescent="0.25">
      <c r="A161" s="58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01"/>
      <c r="Q161" s="201"/>
      <c r="R161" s="201"/>
      <c r="S161" s="201"/>
      <c r="T161" s="201"/>
      <c r="U161" s="201"/>
      <c r="V161" s="201"/>
      <c r="W161" s="201"/>
    </row>
    <row r="162" spans="1:105" ht="12" customHeight="1" x14ac:dyDescent="0.25">
      <c r="A162" s="35" t="s">
        <v>43</v>
      </c>
      <c r="B162" s="234">
        <f t="shared" ref="B162:W162" si="3">SUM(B$163:B$169)</f>
        <v>1</v>
      </c>
      <c r="C162" s="234">
        <f t="shared" si="3"/>
        <v>1</v>
      </c>
      <c r="D162" s="234">
        <f t="shared" si="3"/>
        <v>1</v>
      </c>
      <c r="E162" s="234">
        <f t="shared" si="3"/>
        <v>0.99999999999999978</v>
      </c>
      <c r="F162" s="234">
        <f t="shared" si="3"/>
        <v>0.99999999999999978</v>
      </c>
      <c r="G162" s="234">
        <f t="shared" si="3"/>
        <v>0.99999999999999989</v>
      </c>
      <c r="H162" s="234">
        <f t="shared" si="3"/>
        <v>1</v>
      </c>
      <c r="I162" s="234">
        <f t="shared" si="3"/>
        <v>0.99999999999999989</v>
      </c>
      <c r="J162" s="234">
        <f t="shared" si="3"/>
        <v>0.99999999999999956</v>
      </c>
      <c r="K162" s="234">
        <f t="shared" si="3"/>
        <v>1</v>
      </c>
      <c r="L162" s="234">
        <f t="shared" si="3"/>
        <v>1</v>
      </c>
      <c r="M162" s="234">
        <f t="shared" si="3"/>
        <v>1</v>
      </c>
      <c r="N162" s="234">
        <f t="shared" si="3"/>
        <v>1</v>
      </c>
      <c r="O162" s="234">
        <f t="shared" si="3"/>
        <v>0.99999999999999978</v>
      </c>
      <c r="P162" s="234">
        <f t="shared" si="3"/>
        <v>1</v>
      </c>
      <c r="Q162" s="234">
        <f t="shared" si="3"/>
        <v>0.99999999999999967</v>
      </c>
      <c r="R162" s="234">
        <f t="shared" si="3"/>
        <v>0.99999999999999978</v>
      </c>
      <c r="S162" s="234">
        <f t="shared" si="3"/>
        <v>1</v>
      </c>
      <c r="T162" s="234">
        <f t="shared" si="3"/>
        <v>1</v>
      </c>
      <c r="U162" s="234">
        <f t="shared" si="3"/>
        <v>0.99999999999999989</v>
      </c>
      <c r="V162" s="234">
        <f t="shared" si="3"/>
        <v>1</v>
      </c>
      <c r="W162" s="234">
        <f t="shared" si="3"/>
        <v>0.99999999999999989</v>
      </c>
      <c r="DA162" s="95"/>
    </row>
    <row r="163" spans="1:105" ht="12" customHeight="1" x14ac:dyDescent="0.25">
      <c r="A163" s="55" t="s">
        <v>92</v>
      </c>
      <c r="B163" s="301">
        <f t="shared" ref="B163:W163" si="4">IF(B$6=0,0,B$6/B$5)</f>
        <v>1.5204022315933312E-3</v>
      </c>
      <c r="C163" s="301">
        <f t="shared" si="4"/>
        <v>1.500525492208538E-3</v>
      </c>
      <c r="D163" s="301">
        <f t="shared" si="4"/>
        <v>1.4958482423522855E-3</v>
      </c>
      <c r="E163" s="301">
        <f t="shared" si="4"/>
        <v>1.4879523352099764E-3</v>
      </c>
      <c r="F163" s="301">
        <f t="shared" si="4"/>
        <v>1.4984387507175753E-3</v>
      </c>
      <c r="G163" s="301">
        <f t="shared" si="4"/>
        <v>1.5317978661816851E-3</v>
      </c>
      <c r="H163" s="301">
        <f t="shared" si="4"/>
        <v>1.5443834084623537E-3</v>
      </c>
      <c r="I163" s="301">
        <f t="shared" si="4"/>
        <v>1.5492570509836909E-3</v>
      </c>
      <c r="J163" s="301">
        <f t="shared" si="4"/>
        <v>1.5347384130413595E-3</v>
      </c>
      <c r="K163" s="301">
        <f t="shared" si="4"/>
        <v>1.5432066760626031E-3</v>
      </c>
      <c r="L163" s="301">
        <f t="shared" si="4"/>
        <v>1.4944097081669625E-3</v>
      </c>
      <c r="M163" s="301">
        <f t="shared" si="4"/>
        <v>1.512847558836246E-3</v>
      </c>
      <c r="N163" s="301">
        <f t="shared" si="4"/>
        <v>1.5142074827256703E-3</v>
      </c>
      <c r="O163" s="301">
        <f t="shared" si="4"/>
        <v>1.549610936555414E-3</v>
      </c>
      <c r="P163" s="301">
        <f t="shared" si="4"/>
        <v>1.5552863964560296E-3</v>
      </c>
      <c r="Q163" s="301">
        <f t="shared" si="4"/>
        <v>1.5686584785375535E-3</v>
      </c>
      <c r="R163" s="301">
        <f t="shared" si="4"/>
        <v>1.5657481824680303E-3</v>
      </c>
      <c r="S163" s="301">
        <f t="shared" si="4"/>
        <v>1.5201453681743342E-3</v>
      </c>
      <c r="T163" s="301">
        <f t="shared" si="4"/>
        <v>1.5243062576294083E-3</v>
      </c>
      <c r="U163" s="301">
        <f t="shared" si="4"/>
        <v>1.5412579959841108E-3</v>
      </c>
      <c r="V163" s="301">
        <f t="shared" si="4"/>
        <v>1.5403373618555086E-3</v>
      </c>
      <c r="W163" s="301">
        <f t="shared" si="4"/>
        <v>1.5480516348999628E-3</v>
      </c>
      <c r="DA163" s="67"/>
    </row>
    <row r="164" spans="1:105" ht="12" customHeight="1" x14ac:dyDescent="0.25">
      <c r="A164" s="202" t="s">
        <v>93</v>
      </c>
      <c r="B164" s="235">
        <f t="shared" ref="B164:W164" si="5">IF(B$7=0,0,B$7/B$5)</f>
        <v>1.9732189404299529E-4</v>
      </c>
      <c r="C164" s="235">
        <f t="shared" si="5"/>
        <v>1.9474223730393873E-4</v>
      </c>
      <c r="D164" s="235">
        <f t="shared" si="5"/>
        <v>1.9413521122796344E-4</v>
      </c>
      <c r="E164" s="235">
        <f t="shared" si="5"/>
        <v>1.9311045914582848E-4</v>
      </c>
      <c r="F164" s="235">
        <f t="shared" si="5"/>
        <v>1.9447141437641422E-4</v>
      </c>
      <c r="G164" s="235">
        <f t="shared" si="5"/>
        <v>1.9880085017320265E-4</v>
      </c>
      <c r="H164" s="235">
        <f t="shared" si="5"/>
        <v>2.0043423572656195E-4</v>
      </c>
      <c r="I164" s="235">
        <f t="shared" si="5"/>
        <v>2.0106675017123686E-4</v>
      </c>
      <c r="J164" s="235">
        <f t="shared" si="5"/>
        <v>1.9918248225964401E-4</v>
      </c>
      <c r="K164" s="235">
        <f t="shared" si="5"/>
        <v>2.0028151622834261E-4</v>
      </c>
      <c r="L164" s="235">
        <f t="shared" si="5"/>
        <v>1.9394851438932751E-4</v>
      </c>
      <c r="M164" s="235">
        <f t="shared" si="5"/>
        <v>1.9634142827786621E-4</v>
      </c>
      <c r="N164" s="235">
        <f t="shared" si="5"/>
        <v>1.9651792286070732E-4</v>
      </c>
      <c r="O164" s="235">
        <f t="shared" si="5"/>
        <v>2.0111267839327955E-4</v>
      </c>
      <c r="P164" s="235">
        <f t="shared" si="5"/>
        <v>2.0184925485566794E-4</v>
      </c>
      <c r="Q164" s="235">
        <f t="shared" si="5"/>
        <v>2.0358471966149081E-4</v>
      </c>
      <c r="R164" s="235">
        <f t="shared" si="5"/>
        <v>2.0320701360402037E-4</v>
      </c>
      <c r="S164" s="235">
        <f t="shared" si="5"/>
        <v>1.9728855761708532E-4</v>
      </c>
      <c r="T164" s="235">
        <f t="shared" si="5"/>
        <v>1.9782856905032177E-4</v>
      </c>
      <c r="U164" s="235">
        <f t="shared" si="5"/>
        <v>2.0002861128254475E-4</v>
      </c>
      <c r="V164" s="235">
        <f t="shared" si="5"/>
        <v>1.9990912890728823E-4</v>
      </c>
      <c r="W164" s="235">
        <f t="shared" si="5"/>
        <v>2.0091030802730375E-4</v>
      </c>
      <c r="DA164" s="174"/>
    </row>
    <row r="165" spans="1:105" ht="12" customHeight="1" x14ac:dyDescent="0.25">
      <c r="A165" s="202" t="s">
        <v>94</v>
      </c>
      <c r="B165" s="235">
        <f t="shared" ref="B165:W165" si="6">IF(B$8=0,0,B$8/B$5)</f>
        <v>2.7484919647172996E-2</v>
      </c>
      <c r="C165" s="235">
        <f t="shared" si="6"/>
        <v>2.7125599874098006E-2</v>
      </c>
      <c r="D165" s="235">
        <f t="shared" si="6"/>
        <v>2.704104735648289E-2</v>
      </c>
      <c r="E165" s="235">
        <f t="shared" si="6"/>
        <v>2.6898309882912853E-2</v>
      </c>
      <c r="F165" s="235">
        <f t="shared" si="6"/>
        <v>2.708787701299472E-2</v>
      </c>
      <c r="G165" s="235">
        <f t="shared" si="6"/>
        <v>2.76909230944721E-2</v>
      </c>
      <c r="H165" s="235">
        <f t="shared" si="6"/>
        <v>2.7918436979358859E-2</v>
      </c>
      <c r="I165" s="235">
        <f t="shared" si="6"/>
        <v>2.8006539765782438E-2</v>
      </c>
      <c r="J165" s="235">
        <f t="shared" si="6"/>
        <v>2.7744080536941915E-2</v>
      </c>
      <c r="K165" s="235">
        <f t="shared" si="6"/>
        <v>2.7897164716807997E-2</v>
      </c>
      <c r="L165" s="235">
        <f t="shared" si="6"/>
        <v>2.7015042398274E-2</v>
      </c>
      <c r="M165" s="235">
        <f t="shared" si="6"/>
        <v>2.7348350804156017E-2</v>
      </c>
      <c r="N165" s="235">
        <f t="shared" si="6"/>
        <v>2.737293469258396E-2</v>
      </c>
      <c r="O165" s="235">
        <f t="shared" si="6"/>
        <v>2.8012937096897172E-2</v>
      </c>
      <c r="P165" s="235">
        <f t="shared" si="6"/>
        <v>2.8115534656995279E-2</v>
      </c>
      <c r="Q165" s="235">
        <f t="shared" si="6"/>
        <v>2.8357267136656872E-2</v>
      </c>
      <c r="R165" s="235">
        <f t="shared" si="6"/>
        <v>2.8304656549827799E-2</v>
      </c>
      <c r="S165" s="235">
        <f t="shared" si="6"/>
        <v>2.7480276224344027E-2</v>
      </c>
      <c r="T165" s="235">
        <f t="shared" si="6"/>
        <v>2.7555494288325443E-2</v>
      </c>
      <c r="U165" s="235">
        <f t="shared" si="6"/>
        <v>2.7861937647113883E-2</v>
      </c>
      <c r="V165" s="235">
        <f t="shared" si="6"/>
        <v>2.7845294975508136E-2</v>
      </c>
      <c r="W165" s="235">
        <f t="shared" si="6"/>
        <v>2.7984748976796307E-2</v>
      </c>
      <c r="DA165" s="174"/>
    </row>
    <row r="166" spans="1:105" ht="12" customHeight="1" x14ac:dyDescent="0.25">
      <c r="A166" s="202" t="s">
        <v>95</v>
      </c>
      <c r="B166" s="235">
        <f t="shared" ref="B166:W166" si="7">IF(B$9=0,0,B$9/B$5)</f>
        <v>5.0230390782131753E-4</v>
      </c>
      <c r="C166" s="235">
        <f t="shared" si="7"/>
        <v>4.9573711670495332E-4</v>
      </c>
      <c r="D166" s="235">
        <f t="shared" si="7"/>
        <v>4.9419186714412479E-4</v>
      </c>
      <c r="E166" s="235">
        <f t="shared" si="7"/>
        <v>4.9158325152191579E-4</v>
      </c>
      <c r="F166" s="235">
        <f t="shared" si="7"/>
        <v>4.9504770808416691E-4</v>
      </c>
      <c r="G166" s="235">
        <f t="shared" si="7"/>
        <v>5.0606874824767978E-4</v>
      </c>
      <c r="H166" s="235">
        <f t="shared" si="7"/>
        <v>5.1022670522660749E-4</v>
      </c>
      <c r="I166" s="235">
        <f t="shared" si="7"/>
        <v>5.1183683814599033E-4</v>
      </c>
      <c r="J166" s="235">
        <f t="shared" si="7"/>
        <v>5.0704023339026506E-4</v>
      </c>
      <c r="K166" s="235">
        <f t="shared" si="7"/>
        <v>5.098379414701672E-4</v>
      </c>
      <c r="L166" s="235">
        <f t="shared" si="7"/>
        <v>4.9371661044704334E-4</v>
      </c>
      <c r="M166" s="235">
        <f t="shared" si="7"/>
        <v>4.9980802773817788E-4</v>
      </c>
      <c r="N166" s="235">
        <f t="shared" si="7"/>
        <v>5.0025731350598532E-4</v>
      </c>
      <c r="O166" s="235">
        <f t="shared" si="7"/>
        <v>5.1195375332929141E-4</v>
      </c>
      <c r="P166" s="235">
        <f t="shared" si="7"/>
        <v>5.1382878720356755E-4</v>
      </c>
      <c r="Q166" s="235">
        <f t="shared" si="7"/>
        <v>5.1824659779716126E-4</v>
      </c>
      <c r="R166" s="235">
        <f t="shared" si="7"/>
        <v>5.1728510677967801E-4</v>
      </c>
      <c r="S166" s="235">
        <f t="shared" si="7"/>
        <v>5.0221904639684886E-4</v>
      </c>
      <c r="T166" s="235">
        <f t="shared" si="7"/>
        <v>5.0359370304353505E-4</v>
      </c>
      <c r="U166" s="235">
        <f t="shared" si="7"/>
        <v>5.0919414498119798E-4</v>
      </c>
      <c r="V166" s="235">
        <f t="shared" si="7"/>
        <v>5.0888998986299268E-4</v>
      </c>
      <c r="W166" s="235">
        <f t="shared" si="7"/>
        <v>5.114385979982023E-4</v>
      </c>
      <c r="DA166" s="174"/>
    </row>
    <row r="167" spans="1:105" ht="12" customHeight="1" x14ac:dyDescent="0.25">
      <c r="A167" s="56" t="s">
        <v>96</v>
      </c>
      <c r="B167" s="302">
        <f t="shared" ref="B167:W167" si="8">IF(B$10=0,0,B$10/B$5)</f>
        <v>3.2225180172736514E-3</v>
      </c>
      <c r="C167" s="302">
        <f t="shared" si="8"/>
        <v>3.2373366101924499E-3</v>
      </c>
      <c r="D167" s="302">
        <f t="shared" si="8"/>
        <v>3.4509837151538436E-3</v>
      </c>
      <c r="E167" s="302">
        <f t="shared" si="8"/>
        <v>3.4321246495420824E-3</v>
      </c>
      <c r="F167" s="302">
        <f t="shared" si="8"/>
        <v>3.6542420385766794E-3</v>
      </c>
      <c r="G167" s="302">
        <f t="shared" si="8"/>
        <v>3.5411726828946072E-3</v>
      </c>
      <c r="H167" s="302">
        <f t="shared" si="8"/>
        <v>3.3174629653658257E-3</v>
      </c>
      <c r="I167" s="302">
        <f t="shared" si="8"/>
        <v>2.4201030229635055E-3</v>
      </c>
      <c r="J167" s="302">
        <f t="shared" si="8"/>
        <v>2.3889950133364566E-3</v>
      </c>
      <c r="K167" s="302">
        <f t="shared" si="8"/>
        <v>2.3743526994503879E-3</v>
      </c>
      <c r="L167" s="302">
        <f t="shared" si="8"/>
        <v>3.1640109505510989E-3</v>
      </c>
      <c r="M167" s="302">
        <f t="shared" si="8"/>
        <v>2.9760737341621036E-3</v>
      </c>
      <c r="N167" s="302">
        <f t="shared" si="8"/>
        <v>2.903513264010147E-3</v>
      </c>
      <c r="O167" s="302">
        <f t="shared" si="8"/>
        <v>2.605418059567152E-3</v>
      </c>
      <c r="P167" s="302">
        <f t="shared" si="8"/>
        <v>2.5580140108434984E-3</v>
      </c>
      <c r="Q167" s="302">
        <f t="shared" si="8"/>
        <v>2.4823978567959982E-3</v>
      </c>
      <c r="R167" s="302">
        <f t="shared" si="8"/>
        <v>2.5607935824311649E-3</v>
      </c>
      <c r="S167" s="302">
        <f t="shared" si="8"/>
        <v>3.1258117304344634E-3</v>
      </c>
      <c r="T167" s="302">
        <f t="shared" si="8"/>
        <v>2.9778782333438705E-3</v>
      </c>
      <c r="U167" s="302">
        <f t="shared" si="8"/>
        <v>2.7935043755726134E-3</v>
      </c>
      <c r="V167" s="302">
        <f t="shared" si="8"/>
        <v>2.7895839738987737E-3</v>
      </c>
      <c r="W167" s="302">
        <f t="shared" si="8"/>
        <v>2.735758775787714E-3</v>
      </c>
      <c r="DA167" s="68"/>
    </row>
    <row r="168" spans="1:105" ht="12" customHeight="1" x14ac:dyDescent="0.25">
      <c r="A168" s="203" t="s">
        <v>487</v>
      </c>
      <c r="B168" s="303">
        <f t="shared" ref="B168:W168" si="9">IF(B$16=0,0,B$16/B$5)</f>
        <v>0.65135340258318331</v>
      </c>
      <c r="C168" s="303">
        <f t="shared" si="9"/>
        <v>0.65111504031071288</v>
      </c>
      <c r="D168" s="303">
        <f t="shared" si="9"/>
        <v>0.63208199903428253</v>
      </c>
      <c r="E168" s="303">
        <f t="shared" si="9"/>
        <v>0.63373908565981363</v>
      </c>
      <c r="F168" s="303">
        <f t="shared" si="9"/>
        <v>0.61369155620679761</v>
      </c>
      <c r="G168" s="303">
        <f t="shared" si="9"/>
        <v>0.6241355362002784</v>
      </c>
      <c r="H168" s="303">
        <f t="shared" si="9"/>
        <v>0.64348590540994055</v>
      </c>
      <c r="I168" s="303">
        <f t="shared" si="9"/>
        <v>0.72957850053785189</v>
      </c>
      <c r="J168" s="303">
        <f t="shared" si="9"/>
        <v>0.733506403182283</v>
      </c>
      <c r="K168" s="303">
        <f t="shared" si="9"/>
        <v>0.73238814656968199</v>
      </c>
      <c r="L168" s="303">
        <f t="shared" si="9"/>
        <v>0.65885760819974348</v>
      </c>
      <c r="M168" s="303">
        <f t="shared" si="9"/>
        <v>0.67692250609892068</v>
      </c>
      <c r="N168" s="303">
        <f t="shared" si="9"/>
        <v>0.68404504598542304</v>
      </c>
      <c r="O168" s="303">
        <f t="shared" si="9"/>
        <v>0.71241630497446662</v>
      </c>
      <c r="P168" s="303">
        <f t="shared" si="9"/>
        <v>0.71701250826426721</v>
      </c>
      <c r="Q168" s="303">
        <f t="shared" si="9"/>
        <v>0.72425341525990183</v>
      </c>
      <c r="R168" s="303">
        <f t="shared" si="9"/>
        <v>0.71665863616045788</v>
      </c>
      <c r="S168" s="303">
        <f t="shared" si="9"/>
        <v>0.66215806343618411</v>
      </c>
      <c r="T168" s="303">
        <f t="shared" si="9"/>
        <v>0.67634428781829659</v>
      </c>
      <c r="U168" s="303">
        <f t="shared" si="9"/>
        <v>0.69417286866811512</v>
      </c>
      <c r="V168" s="303">
        <f t="shared" si="9"/>
        <v>0.6945820128416339</v>
      </c>
      <c r="W168" s="303">
        <f t="shared" si="9"/>
        <v>0.69952442261580228</v>
      </c>
      <c r="DA168" s="175"/>
    </row>
    <row r="169" spans="1:105" ht="12" customHeight="1" x14ac:dyDescent="0.25">
      <c r="A169" s="41" t="s">
        <v>499</v>
      </c>
      <c r="B169" s="237">
        <f t="shared" ref="B169:W169" si="10">IF(B$27=0,0,B$27/B$5)</f>
        <v>0.31571913171891242</v>
      </c>
      <c r="C169" s="237">
        <f t="shared" si="10"/>
        <v>0.31633101835877919</v>
      </c>
      <c r="D169" s="237">
        <f t="shared" si="10"/>
        <v>0.33524179457335629</v>
      </c>
      <c r="E169" s="237">
        <f t="shared" si="10"/>
        <v>0.33375783376185358</v>
      </c>
      <c r="F169" s="237">
        <f t="shared" si="10"/>
        <v>0.35337836686845259</v>
      </c>
      <c r="G169" s="237">
        <f t="shared" si="10"/>
        <v>0.34239570055775226</v>
      </c>
      <c r="H169" s="237">
        <f t="shared" si="10"/>
        <v>0.32302315029591916</v>
      </c>
      <c r="I169" s="237">
        <f t="shared" si="10"/>
        <v>0.23773269603410122</v>
      </c>
      <c r="J169" s="237">
        <f t="shared" si="10"/>
        <v>0.23411956013874696</v>
      </c>
      <c r="K169" s="237">
        <f t="shared" si="10"/>
        <v>0.23508700988029863</v>
      </c>
      <c r="L169" s="237">
        <f t="shared" si="10"/>
        <v>0.30878126361842811</v>
      </c>
      <c r="M169" s="237">
        <f t="shared" si="10"/>
        <v>0.29054407234790891</v>
      </c>
      <c r="N169" s="237">
        <f t="shared" si="10"/>
        <v>0.28346752333889047</v>
      </c>
      <c r="O169" s="237">
        <f t="shared" si="10"/>
        <v>0.25470266250079093</v>
      </c>
      <c r="P169" s="237">
        <f t="shared" si="10"/>
        <v>0.2500429786293788</v>
      </c>
      <c r="Q169" s="237">
        <f t="shared" si="10"/>
        <v>0.2426164299506488</v>
      </c>
      <c r="R169" s="237">
        <f t="shared" si="10"/>
        <v>0.25018967340443127</v>
      </c>
      <c r="S169" s="237">
        <f t="shared" si="10"/>
        <v>0.30501619563684906</v>
      </c>
      <c r="T169" s="237">
        <f t="shared" si="10"/>
        <v>0.29089661113031084</v>
      </c>
      <c r="U169" s="237">
        <f t="shared" si="10"/>
        <v>0.27292120855695046</v>
      </c>
      <c r="V169" s="237">
        <f t="shared" si="10"/>
        <v>0.27253397172833332</v>
      </c>
      <c r="W169" s="237">
        <f t="shared" si="10"/>
        <v>0.26749466909068809</v>
      </c>
      <c r="DA169" s="97"/>
    </row>
    <row r="170" spans="1:105" ht="12" customHeight="1" x14ac:dyDescent="0.25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DA170" s="120"/>
    </row>
    <row r="171" spans="1:105" ht="12" customHeight="1" x14ac:dyDescent="0.25">
      <c r="A171" s="35" t="s">
        <v>44</v>
      </c>
      <c r="B171" s="234">
        <f t="shared" ref="B171:W171" si="11">SUM(B$172:B$177,B$179:B$180,B$182:B$184)</f>
        <v>1.0000000000000002</v>
      </c>
      <c r="C171" s="234">
        <f t="shared" si="11"/>
        <v>1.0000000000000002</v>
      </c>
      <c r="D171" s="234">
        <f t="shared" si="11"/>
        <v>1.0000000000000002</v>
      </c>
      <c r="E171" s="234">
        <f t="shared" si="11"/>
        <v>0.99999999999999989</v>
      </c>
      <c r="F171" s="234">
        <f t="shared" si="11"/>
        <v>0.99999999999999933</v>
      </c>
      <c r="G171" s="234">
        <f t="shared" si="11"/>
        <v>1</v>
      </c>
      <c r="H171" s="234">
        <f t="shared" si="11"/>
        <v>0.99999999999999989</v>
      </c>
      <c r="I171" s="234">
        <f t="shared" si="11"/>
        <v>0.99999999999999989</v>
      </c>
      <c r="J171" s="234">
        <f t="shared" si="11"/>
        <v>0.99999999999999989</v>
      </c>
      <c r="K171" s="234">
        <f t="shared" si="11"/>
        <v>1</v>
      </c>
      <c r="L171" s="234">
        <f t="shared" si="11"/>
        <v>1.0000000000000002</v>
      </c>
      <c r="M171" s="234">
        <f t="shared" si="11"/>
        <v>0.99999999999999989</v>
      </c>
      <c r="N171" s="234">
        <f t="shared" si="11"/>
        <v>1</v>
      </c>
      <c r="O171" s="234">
        <f t="shared" si="11"/>
        <v>1</v>
      </c>
      <c r="P171" s="234">
        <f t="shared" si="11"/>
        <v>1</v>
      </c>
      <c r="Q171" s="234">
        <f t="shared" si="11"/>
        <v>1.0000000000000004</v>
      </c>
      <c r="R171" s="234">
        <f t="shared" si="11"/>
        <v>0.99999999999999956</v>
      </c>
      <c r="S171" s="234">
        <f t="shared" si="11"/>
        <v>0.99999999999999978</v>
      </c>
      <c r="T171" s="234">
        <f t="shared" si="11"/>
        <v>1.0000000000000002</v>
      </c>
      <c r="U171" s="234">
        <f t="shared" si="11"/>
        <v>1.0000000000000002</v>
      </c>
      <c r="V171" s="234">
        <f t="shared" si="11"/>
        <v>0.99999999999999967</v>
      </c>
      <c r="W171" s="234">
        <f t="shared" si="11"/>
        <v>1.0000000000000002</v>
      </c>
      <c r="DA171" s="95"/>
    </row>
    <row r="172" spans="1:105" ht="12" customHeight="1" x14ac:dyDescent="0.25">
      <c r="A172" s="55" t="s">
        <v>92</v>
      </c>
      <c r="B172" s="301">
        <f t="shared" ref="B172:W172" si="12">IF(B$35=0,0,B$35/B$34)</f>
        <v>1.0047018826630214E-3</v>
      </c>
      <c r="C172" s="301">
        <f t="shared" si="12"/>
        <v>9.973982269253852E-4</v>
      </c>
      <c r="D172" s="301">
        <f t="shared" si="12"/>
        <v>9.9205765145871441E-4</v>
      </c>
      <c r="E172" s="301">
        <f t="shared" si="12"/>
        <v>9.9138701249699588E-4</v>
      </c>
      <c r="F172" s="301">
        <f t="shared" si="12"/>
        <v>9.8778347755788224E-4</v>
      </c>
      <c r="G172" s="301">
        <f t="shared" si="12"/>
        <v>9.8988346721248679E-4</v>
      </c>
      <c r="H172" s="301">
        <f t="shared" si="12"/>
        <v>9.9414363182448147E-4</v>
      </c>
      <c r="I172" s="301">
        <f t="shared" si="12"/>
        <v>1.025855906086939E-3</v>
      </c>
      <c r="J172" s="301">
        <f t="shared" si="12"/>
        <v>1.0235927117693997E-3</v>
      </c>
      <c r="K172" s="301">
        <f t="shared" si="12"/>
        <v>1.0331440764884607E-3</v>
      </c>
      <c r="L172" s="301">
        <f t="shared" si="12"/>
        <v>9.9034948427819194E-4</v>
      </c>
      <c r="M172" s="301">
        <f t="shared" si="12"/>
        <v>9.9494217685159626E-4</v>
      </c>
      <c r="N172" s="301">
        <f t="shared" si="12"/>
        <v>9.9594308171403832E-4</v>
      </c>
      <c r="O172" s="301">
        <f t="shared" si="12"/>
        <v>1.0170404773721484E-3</v>
      </c>
      <c r="P172" s="301">
        <f t="shared" si="12"/>
        <v>1.0263615339635994E-3</v>
      </c>
      <c r="Q172" s="301">
        <f t="shared" si="12"/>
        <v>1.0247264175103968E-3</v>
      </c>
      <c r="R172" s="301">
        <f t="shared" si="12"/>
        <v>1.0116199971399223E-3</v>
      </c>
      <c r="S172" s="301">
        <f t="shared" si="12"/>
        <v>9.8992685396460446E-4</v>
      </c>
      <c r="T172" s="301">
        <f t="shared" si="12"/>
        <v>1.0044085893378555E-3</v>
      </c>
      <c r="U172" s="301">
        <f t="shared" si="12"/>
        <v>1.01294751062856E-3</v>
      </c>
      <c r="V172" s="301">
        <f t="shared" si="12"/>
        <v>1.0138343949824193E-3</v>
      </c>
      <c r="W172" s="301">
        <f t="shared" si="12"/>
        <v>1.0186777442634071E-3</v>
      </c>
      <c r="DA172" s="67"/>
    </row>
    <row r="173" spans="1:105" ht="12" customHeight="1" x14ac:dyDescent="0.25">
      <c r="A173" s="202" t="s">
        <v>93</v>
      </c>
      <c r="B173" s="235">
        <f t="shared" ref="B173:W173" si="13">IF(B$36=0,0,B$36/B$34)</f>
        <v>1.2115488761010873E-4</v>
      </c>
      <c r="C173" s="235">
        <f t="shared" si="13"/>
        <v>1.2027415512089437E-4</v>
      </c>
      <c r="D173" s="235">
        <f t="shared" si="13"/>
        <v>1.1963014635411186E-4</v>
      </c>
      <c r="E173" s="235">
        <f t="shared" si="13"/>
        <v>1.1954927541175965E-4</v>
      </c>
      <c r="F173" s="235">
        <f t="shared" si="13"/>
        <v>1.1911473271000794E-4</v>
      </c>
      <c r="G173" s="235">
        <f t="shared" si="13"/>
        <v>1.1936796604715628E-4</v>
      </c>
      <c r="H173" s="235">
        <f t="shared" si="13"/>
        <v>1.198816903405743E-4</v>
      </c>
      <c r="I173" s="235">
        <f t="shared" si="13"/>
        <v>1.2370580681773797E-4</v>
      </c>
      <c r="J173" s="235">
        <f t="shared" si="13"/>
        <v>1.2343289297342977E-4</v>
      </c>
      <c r="K173" s="235">
        <f t="shared" si="13"/>
        <v>1.2458467196282876E-4</v>
      </c>
      <c r="L173" s="235">
        <f t="shared" si="13"/>
        <v>1.1942416206529287E-4</v>
      </c>
      <c r="M173" s="235">
        <f t="shared" si="13"/>
        <v>1.1997798520642575E-4</v>
      </c>
      <c r="N173" s="235">
        <f t="shared" si="13"/>
        <v>1.2009868221935078E-4</v>
      </c>
      <c r="O173" s="235">
        <f t="shared" si="13"/>
        <v>1.2264277280376327E-4</v>
      </c>
      <c r="P173" s="235">
        <f t="shared" si="13"/>
        <v>1.2376677942028445E-4</v>
      </c>
      <c r="Q173" s="235">
        <f t="shared" si="13"/>
        <v>1.2356960416508129E-4</v>
      </c>
      <c r="R173" s="235">
        <f t="shared" si="13"/>
        <v>1.2198912848930484E-4</v>
      </c>
      <c r="S173" s="235">
        <f t="shared" si="13"/>
        <v>1.1937319796437206E-4</v>
      </c>
      <c r="T173" s="235">
        <f t="shared" si="13"/>
        <v>1.2111951998468635E-4</v>
      </c>
      <c r="U173" s="235">
        <f t="shared" si="13"/>
        <v>1.2214921054975691E-4</v>
      </c>
      <c r="V173" s="235">
        <f t="shared" si="13"/>
        <v>1.2225615806928404E-4</v>
      </c>
      <c r="W173" s="235">
        <f t="shared" si="13"/>
        <v>1.2284020737577018E-4</v>
      </c>
      <c r="DA173" s="174"/>
    </row>
    <row r="174" spans="1:105" ht="12" customHeight="1" x14ac:dyDescent="0.25">
      <c r="A174" s="202" t="s">
        <v>94</v>
      </c>
      <c r="B174" s="235">
        <f t="shared" ref="B174:W174" si="14">IF(B$37=0,0,B$37/B$34)</f>
        <v>1.9467822908445908E-2</v>
      </c>
      <c r="C174" s="235">
        <f t="shared" si="14"/>
        <v>1.9326302046448834E-2</v>
      </c>
      <c r="D174" s="235">
        <f t="shared" si="14"/>
        <v>1.9222819233080571E-2</v>
      </c>
      <c r="E174" s="235">
        <f t="shared" si="14"/>
        <v>1.9209824452471991E-2</v>
      </c>
      <c r="F174" s="235">
        <f t="shared" si="14"/>
        <v>1.9139999779850588E-2</v>
      </c>
      <c r="G174" s="235">
        <f t="shared" si="14"/>
        <v>1.9180690682705316E-2</v>
      </c>
      <c r="H174" s="235">
        <f t="shared" si="14"/>
        <v>1.9263238681926052E-2</v>
      </c>
      <c r="I174" s="235">
        <f t="shared" si="14"/>
        <v>1.9877718409712784E-2</v>
      </c>
      <c r="J174" s="235">
        <f t="shared" si="14"/>
        <v>1.9833865136476687E-2</v>
      </c>
      <c r="K174" s="235">
        <f t="shared" si="14"/>
        <v>2.0018939216751904E-2</v>
      </c>
      <c r="L174" s="235">
        <f t="shared" si="14"/>
        <v>1.9189720562975295E-2</v>
      </c>
      <c r="M174" s="235">
        <f t="shared" si="14"/>
        <v>1.9278711862021111E-2</v>
      </c>
      <c r="N174" s="235">
        <f t="shared" si="14"/>
        <v>1.9298106111147611E-2</v>
      </c>
      <c r="O174" s="235">
        <f t="shared" si="14"/>
        <v>1.970690435228644E-2</v>
      </c>
      <c r="P174" s="235">
        <f t="shared" si="14"/>
        <v>1.9887515817411779E-2</v>
      </c>
      <c r="Q174" s="235">
        <f t="shared" si="14"/>
        <v>1.9855832630493432E-2</v>
      </c>
      <c r="R174" s="235">
        <f t="shared" si="14"/>
        <v>1.9601873246979828E-2</v>
      </c>
      <c r="S174" s="235">
        <f t="shared" si="14"/>
        <v>1.9181531375473369E-2</v>
      </c>
      <c r="T174" s="235">
        <f t="shared" si="14"/>
        <v>1.9462139847019336E-2</v>
      </c>
      <c r="U174" s="235">
        <f t="shared" si="14"/>
        <v>1.9627596098654873E-2</v>
      </c>
      <c r="V174" s="235">
        <f t="shared" si="14"/>
        <v>1.9644781004783885E-2</v>
      </c>
      <c r="W174" s="235">
        <f t="shared" si="14"/>
        <v>1.9738629207631985E-2</v>
      </c>
      <c r="DA174" s="174"/>
    </row>
    <row r="175" spans="1:105" ht="12" customHeight="1" x14ac:dyDescent="0.25">
      <c r="A175" s="202" t="s">
        <v>95</v>
      </c>
      <c r="B175" s="235">
        <f t="shared" ref="B175:W175" si="15">IF(B$38=0,0,B$38/B$34)</f>
        <v>3.3219565362386708E-4</v>
      </c>
      <c r="C175" s="235">
        <f t="shared" si="15"/>
        <v>3.2978076545308287E-4</v>
      </c>
      <c r="D175" s="235">
        <f t="shared" si="15"/>
        <v>3.2801495214219685E-4</v>
      </c>
      <c r="E175" s="235">
        <f t="shared" si="15"/>
        <v>3.2779321139294774E-4</v>
      </c>
      <c r="F175" s="235">
        <f t="shared" si="15"/>
        <v>3.2660173493101214E-4</v>
      </c>
      <c r="G175" s="235">
        <f t="shared" si="15"/>
        <v>3.2729607764893929E-4</v>
      </c>
      <c r="H175" s="235">
        <f t="shared" si="15"/>
        <v>3.2870466281459615E-4</v>
      </c>
      <c r="I175" s="235">
        <f t="shared" si="15"/>
        <v>3.3919004147099305E-4</v>
      </c>
      <c r="J175" s="235">
        <f t="shared" si="15"/>
        <v>3.3844173659711358E-4</v>
      </c>
      <c r="K175" s="235">
        <f t="shared" si="15"/>
        <v>3.4159980955447488E-4</v>
      </c>
      <c r="L175" s="235">
        <f t="shared" si="15"/>
        <v>3.2745016200611357E-4</v>
      </c>
      <c r="M175" s="235">
        <f t="shared" si="15"/>
        <v>3.2896869455556151E-4</v>
      </c>
      <c r="N175" s="235">
        <f t="shared" si="15"/>
        <v>3.2929963475855287E-4</v>
      </c>
      <c r="O175" s="235">
        <f t="shared" si="15"/>
        <v>3.3627529914352535E-4</v>
      </c>
      <c r="P175" s="235">
        <f t="shared" si="15"/>
        <v>3.3935722278703918E-4</v>
      </c>
      <c r="Q175" s="235">
        <f t="shared" si="15"/>
        <v>3.3881658621782805E-4</v>
      </c>
      <c r="R175" s="235">
        <f t="shared" si="15"/>
        <v>3.3448306603958515E-4</v>
      </c>
      <c r="S175" s="235">
        <f t="shared" si="15"/>
        <v>3.2731042308884248E-4</v>
      </c>
      <c r="T175" s="235">
        <f t="shared" si="15"/>
        <v>3.3209867882015836E-4</v>
      </c>
      <c r="U175" s="235">
        <f t="shared" si="15"/>
        <v>3.3492199645134436E-4</v>
      </c>
      <c r="V175" s="235">
        <f t="shared" si="15"/>
        <v>3.3521523679726488E-4</v>
      </c>
      <c r="W175" s="235">
        <f t="shared" si="15"/>
        <v>3.3681664673576518E-4</v>
      </c>
      <c r="DA175" s="174"/>
    </row>
    <row r="176" spans="1:105" ht="12" customHeight="1" x14ac:dyDescent="0.25">
      <c r="A176" s="56" t="s">
        <v>96</v>
      </c>
      <c r="B176" s="302">
        <f t="shared" ref="B176:W176" si="16">IF(B$39=0,0,B$39/B$34)</f>
        <v>3.4992601194493551E-3</v>
      </c>
      <c r="C176" s="302">
        <f t="shared" si="16"/>
        <v>3.2139175819366479E-3</v>
      </c>
      <c r="D176" s="302">
        <f t="shared" si="16"/>
        <v>2.9989236120115175E-3</v>
      </c>
      <c r="E176" s="302">
        <f t="shared" si="16"/>
        <v>3.001166664270926E-3</v>
      </c>
      <c r="F176" s="302">
        <f t="shared" si="16"/>
        <v>2.8546508392921781E-3</v>
      </c>
      <c r="G176" s="302">
        <f t="shared" si="16"/>
        <v>2.9074391948975165E-3</v>
      </c>
      <c r="H176" s="302">
        <f t="shared" si="16"/>
        <v>3.0401783423803122E-3</v>
      </c>
      <c r="I176" s="302">
        <f t="shared" si="16"/>
        <v>5.0168340475610111E-3</v>
      </c>
      <c r="J176" s="302">
        <f t="shared" si="16"/>
        <v>4.9267861130111515E-3</v>
      </c>
      <c r="K176" s="302">
        <f t="shared" si="16"/>
        <v>5.3958835431004316E-3</v>
      </c>
      <c r="L176" s="302">
        <f t="shared" si="16"/>
        <v>3.0982304936196118E-3</v>
      </c>
      <c r="M176" s="302">
        <f t="shared" si="16"/>
        <v>3.29394275434359E-3</v>
      </c>
      <c r="N176" s="302">
        <f t="shared" si="16"/>
        <v>3.3548551542639505E-3</v>
      </c>
      <c r="O176" s="302">
        <f t="shared" si="16"/>
        <v>4.5064229914476414E-3</v>
      </c>
      <c r="P176" s="302">
        <f t="shared" si="16"/>
        <v>5.1186508249678022E-3</v>
      </c>
      <c r="Q176" s="302">
        <f t="shared" si="16"/>
        <v>4.9586782320633384E-3</v>
      </c>
      <c r="R176" s="302">
        <f t="shared" si="16"/>
        <v>4.1323836397181126E-3</v>
      </c>
      <c r="S176" s="302">
        <f t="shared" si="16"/>
        <v>3.076665336119464E-3</v>
      </c>
      <c r="T176" s="302">
        <f t="shared" si="16"/>
        <v>3.7498473823577138E-3</v>
      </c>
      <c r="U176" s="302">
        <f t="shared" si="16"/>
        <v>4.2656736785938783E-3</v>
      </c>
      <c r="V176" s="302">
        <f t="shared" si="16"/>
        <v>4.32681087387093E-3</v>
      </c>
      <c r="W176" s="302">
        <f t="shared" si="16"/>
        <v>4.6234223323335238E-3</v>
      </c>
      <c r="DA176" s="68"/>
    </row>
    <row r="177" spans="1:105" ht="12" customHeight="1" x14ac:dyDescent="0.25">
      <c r="A177" s="203" t="s">
        <v>517</v>
      </c>
      <c r="B177" s="303">
        <f t="shared" ref="B177:W177" si="17">IF(B$45=0,0,B$45/B$34)</f>
        <v>0.83339785744807049</v>
      </c>
      <c r="C177" s="303">
        <f t="shared" si="17"/>
        <v>0.84521794484168666</v>
      </c>
      <c r="D177" s="303">
        <f t="shared" si="17"/>
        <v>0.85575819005815623</v>
      </c>
      <c r="E177" s="303">
        <f t="shared" si="17"/>
        <v>0.85546095898013441</v>
      </c>
      <c r="F177" s="303">
        <f t="shared" si="17"/>
        <v>0.8629062121117913</v>
      </c>
      <c r="G177" s="303">
        <f t="shared" si="17"/>
        <v>0.86023688830348399</v>
      </c>
      <c r="H177" s="303">
        <f t="shared" si="17"/>
        <v>0.85299675768724115</v>
      </c>
      <c r="I177" s="303">
        <f t="shared" si="17"/>
        <v>0.75962041574522865</v>
      </c>
      <c r="J177" s="303">
        <f t="shared" si="17"/>
        <v>0.76315143621025028</v>
      </c>
      <c r="K177" s="303">
        <f t="shared" si="17"/>
        <v>0.74094286438730417</v>
      </c>
      <c r="L177" s="303">
        <f t="shared" si="17"/>
        <v>0.8494813979906729</v>
      </c>
      <c r="M177" s="303">
        <f t="shared" si="17"/>
        <v>0.84003587526361334</v>
      </c>
      <c r="N177" s="303">
        <f t="shared" si="17"/>
        <v>0.83688964926407294</v>
      </c>
      <c r="O177" s="303">
        <f t="shared" si="17"/>
        <v>0.78533819109517999</v>
      </c>
      <c r="P177" s="303">
        <f t="shared" si="17"/>
        <v>0.75879563679183981</v>
      </c>
      <c r="Q177" s="303">
        <f t="shared" si="17"/>
        <v>0.76414915166772279</v>
      </c>
      <c r="R177" s="303">
        <f t="shared" si="17"/>
        <v>0.80047471770707357</v>
      </c>
      <c r="S177" s="303">
        <f t="shared" si="17"/>
        <v>0.85007783354699873</v>
      </c>
      <c r="T177" s="303">
        <f t="shared" si="17"/>
        <v>0.82149967527937806</v>
      </c>
      <c r="U177" s="303">
        <f t="shared" si="17"/>
        <v>0.79819857210906342</v>
      </c>
      <c r="V177" s="303">
        <f t="shared" si="17"/>
        <v>0.79561836779834261</v>
      </c>
      <c r="W177" s="303">
        <f t="shared" si="17"/>
        <v>0.78245675082487998</v>
      </c>
      <c r="DA177" s="175"/>
    </row>
    <row r="178" spans="1:105" ht="12" customHeight="1" x14ac:dyDescent="0.25">
      <c r="A178" s="203" t="s">
        <v>519</v>
      </c>
      <c r="B178" s="303">
        <f t="shared" ref="B178:W178" si="18">IF(B$46=0,0,B$46/B$34)</f>
        <v>0.11915890893926456</v>
      </c>
      <c r="C178" s="303">
        <f t="shared" si="18"/>
        <v>0.10915242823265472</v>
      </c>
      <c r="D178" s="303">
        <f t="shared" si="18"/>
        <v>0.10125707918676784</v>
      </c>
      <c r="E178" s="303">
        <f t="shared" si="18"/>
        <v>0.10143860654368278</v>
      </c>
      <c r="F178" s="303">
        <f t="shared" si="18"/>
        <v>9.5948986377060133E-2</v>
      </c>
      <c r="G178" s="303">
        <f t="shared" si="18"/>
        <v>9.7709453300950752E-2</v>
      </c>
      <c r="H178" s="303">
        <f t="shared" si="18"/>
        <v>0.10288957447621544</v>
      </c>
      <c r="I178" s="303">
        <f t="shared" si="18"/>
        <v>0.17128902678971958</v>
      </c>
      <c r="J178" s="303">
        <f t="shared" si="18"/>
        <v>0.16781505134173511</v>
      </c>
      <c r="K178" s="303">
        <f t="shared" si="18"/>
        <v>0.18569093943896381</v>
      </c>
      <c r="L178" s="303">
        <f t="shared" si="18"/>
        <v>0.10509242937308851</v>
      </c>
      <c r="M178" s="303">
        <f t="shared" si="18"/>
        <v>0.11177099703712212</v>
      </c>
      <c r="N178" s="303">
        <f t="shared" si="18"/>
        <v>0.11384081977064087</v>
      </c>
      <c r="O178" s="303">
        <f t="shared" si="18"/>
        <v>0.15312029773496971</v>
      </c>
      <c r="P178" s="303">
        <f t="shared" si="18"/>
        <v>0.17390497038919994</v>
      </c>
      <c r="Q178" s="303">
        <f t="shared" si="18"/>
        <v>0.16844553105186691</v>
      </c>
      <c r="R178" s="303">
        <f t="shared" si="18"/>
        <v>0.1403266592708329</v>
      </c>
      <c r="S178" s="303">
        <f t="shared" si="18"/>
        <v>0.10434823006853879</v>
      </c>
      <c r="T178" s="303">
        <f t="shared" si="18"/>
        <v>0.12731807517806279</v>
      </c>
      <c r="U178" s="303">
        <f t="shared" si="18"/>
        <v>0.14485060190532825</v>
      </c>
      <c r="V178" s="303">
        <f t="shared" si="18"/>
        <v>0.14692437899090813</v>
      </c>
      <c r="W178" s="303">
        <f t="shared" si="18"/>
        <v>0.15712512710791271</v>
      </c>
      <c r="DA178" s="175"/>
    </row>
    <row r="179" spans="1:105" ht="12" customHeight="1" x14ac:dyDescent="0.25">
      <c r="A179" s="62" t="s">
        <v>521</v>
      </c>
      <c r="B179" s="304">
        <f t="shared" ref="B179:W179" si="19">IF(B$47=0,0,B$47/B$34)</f>
        <v>8.9067797615039607E-2</v>
      </c>
      <c r="C179" s="304">
        <f t="shared" si="19"/>
        <v>6.8735866774195867E-2</v>
      </c>
      <c r="D179" s="304">
        <f t="shared" si="19"/>
        <v>5.3430841808017528E-2</v>
      </c>
      <c r="E179" s="304">
        <f t="shared" si="19"/>
        <v>5.2036185892431003E-2</v>
      </c>
      <c r="F179" s="304">
        <f t="shared" si="19"/>
        <v>4.0456909267838299E-2</v>
      </c>
      <c r="G179" s="304">
        <f t="shared" si="19"/>
        <v>4.3509696571239521E-2</v>
      </c>
      <c r="H179" s="304">
        <f t="shared" si="19"/>
        <v>5.3665710926709395E-2</v>
      </c>
      <c r="I179" s="304">
        <f t="shared" si="19"/>
        <v>0.1479287473793596</v>
      </c>
      <c r="J179" s="304">
        <f t="shared" si="19"/>
        <v>0.14346804130418808</v>
      </c>
      <c r="K179" s="304">
        <f t="shared" si="19"/>
        <v>0.16509284517293568</v>
      </c>
      <c r="L179" s="304">
        <f t="shared" si="19"/>
        <v>4.9789287408210627E-2</v>
      </c>
      <c r="M179" s="304">
        <f t="shared" si="19"/>
        <v>6.2935523321009101E-2</v>
      </c>
      <c r="N179" s="304">
        <f t="shared" si="19"/>
        <v>6.5489851909913979E-2</v>
      </c>
      <c r="O179" s="304">
        <f t="shared" si="19"/>
        <v>0.12604810494474955</v>
      </c>
      <c r="P179" s="304">
        <f t="shared" si="19"/>
        <v>0.15252227175305702</v>
      </c>
      <c r="Q179" s="304">
        <f t="shared" si="19"/>
        <v>0.14550757277970419</v>
      </c>
      <c r="R179" s="304">
        <f t="shared" si="19"/>
        <v>0.10781613926420007</v>
      </c>
      <c r="S179" s="304">
        <f t="shared" si="19"/>
        <v>4.6253588248841432E-2</v>
      </c>
      <c r="T179" s="304">
        <f t="shared" si="19"/>
        <v>9.3504686895652431E-2</v>
      </c>
      <c r="U179" s="304">
        <f t="shared" si="19"/>
        <v>0.11673785495796446</v>
      </c>
      <c r="V179" s="304">
        <f t="shared" si="19"/>
        <v>0.11958725798752184</v>
      </c>
      <c r="W179" s="304">
        <f t="shared" si="19"/>
        <v>0.13285479174539158</v>
      </c>
      <c r="DA179" s="72"/>
    </row>
    <row r="180" spans="1:105" ht="12" customHeight="1" x14ac:dyDescent="0.25">
      <c r="A180" s="62" t="s">
        <v>527</v>
      </c>
      <c r="B180" s="304">
        <f t="shared" ref="B180:W180" si="20">IF(B$52=0,0,B$52/B$34)</f>
        <v>3.0091111324224974E-2</v>
      </c>
      <c r="C180" s="304">
        <f t="shared" si="20"/>
        <v>4.0416561458458886E-2</v>
      </c>
      <c r="D180" s="304">
        <f t="shared" si="20"/>
        <v>4.7826237378750316E-2</v>
      </c>
      <c r="E180" s="304">
        <f t="shared" si="20"/>
        <v>4.9402420651251763E-2</v>
      </c>
      <c r="F180" s="304">
        <f t="shared" si="20"/>
        <v>5.5492077109221848E-2</v>
      </c>
      <c r="G180" s="304">
        <f t="shared" si="20"/>
        <v>5.4199756729711217E-2</v>
      </c>
      <c r="H180" s="304">
        <f t="shared" si="20"/>
        <v>4.9223863549506024E-2</v>
      </c>
      <c r="I180" s="304">
        <f t="shared" si="20"/>
        <v>2.3360279410359997E-2</v>
      </c>
      <c r="J180" s="304">
        <f t="shared" si="20"/>
        <v>2.4347010037547044E-2</v>
      </c>
      <c r="K180" s="304">
        <f t="shared" si="20"/>
        <v>2.0598094266028096E-2</v>
      </c>
      <c r="L180" s="304">
        <f t="shared" si="20"/>
        <v>5.5303141964877872E-2</v>
      </c>
      <c r="M180" s="304">
        <f t="shared" si="20"/>
        <v>4.8835473716113041E-2</v>
      </c>
      <c r="N180" s="304">
        <f t="shared" si="20"/>
        <v>4.835096786072688E-2</v>
      </c>
      <c r="O180" s="304">
        <f t="shared" si="20"/>
        <v>2.7072192790220197E-2</v>
      </c>
      <c r="P180" s="304">
        <f t="shared" si="20"/>
        <v>2.1382698636142887E-2</v>
      </c>
      <c r="Q180" s="304">
        <f t="shared" si="20"/>
        <v>2.2937958272162686E-2</v>
      </c>
      <c r="R180" s="304">
        <f t="shared" si="20"/>
        <v>3.2510520006632869E-2</v>
      </c>
      <c r="S180" s="304">
        <f t="shared" si="20"/>
        <v>5.8094641819697361E-2</v>
      </c>
      <c r="T180" s="304">
        <f t="shared" si="20"/>
        <v>3.3813388282410373E-2</v>
      </c>
      <c r="U180" s="304">
        <f t="shared" si="20"/>
        <v>2.811274694736382E-2</v>
      </c>
      <c r="V180" s="304">
        <f t="shared" si="20"/>
        <v>2.7337121003386256E-2</v>
      </c>
      <c r="W180" s="304">
        <f t="shared" si="20"/>
        <v>2.4270335362521121E-2</v>
      </c>
      <c r="DA180" s="72"/>
    </row>
    <row r="181" spans="1:105" ht="12" customHeight="1" x14ac:dyDescent="0.25">
      <c r="A181" s="203" t="s">
        <v>529</v>
      </c>
      <c r="B181" s="303">
        <f t="shared" ref="B181:W181" si="21">IF(B$53=0,0,B$53/B$34)</f>
        <v>2.3018098160872962E-2</v>
      </c>
      <c r="C181" s="303">
        <f t="shared" si="21"/>
        <v>2.1641954149773917E-2</v>
      </c>
      <c r="D181" s="303">
        <f t="shared" si="21"/>
        <v>1.9323285160029069E-2</v>
      </c>
      <c r="E181" s="303">
        <f t="shared" si="21"/>
        <v>1.9450713860137993E-2</v>
      </c>
      <c r="F181" s="303">
        <f t="shared" si="21"/>
        <v>1.7716650946806207E-2</v>
      </c>
      <c r="G181" s="303">
        <f t="shared" si="21"/>
        <v>1.852898100705402E-2</v>
      </c>
      <c r="H181" s="303">
        <f t="shared" si="21"/>
        <v>2.0367520827257318E-2</v>
      </c>
      <c r="I181" s="303">
        <f t="shared" si="21"/>
        <v>4.2707253253402327E-2</v>
      </c>
      <c r="J181" s="303">
        <f t="shared" si="21"/>
        <v>4.278739385718662E-2</v>
      </c>
      <c r="K181" s="303">
        <f t="shared" si="21"/>
        <v>4.6452044855874078E-2</v>
      </c>
      <c r="L181" s="303">
        <f t="shared" si="21"/>
        <v>2.1700997771294132E-2</v>
      </c>
      <c r="M181" s="303">
        <f t="shared" si="21"/>
        <v>2.4176584226286019E-2</v>
      </c>
      <c r="N181" s="303">
        <f t="shared" si="21"/>
        <v>2.5171228301182649E-2</v>
      </c>
      <c r="O181" s="303">
        <f t="shared" si="21"/>
        <v>3.585222527679683E-2</v>
      </c>
      <c r="P181" s="303">
        <f t="shared" si="21"/>
        <v>4.0803740640409855E-2</v>
      </c>
      <c r="Q181" s="303">
        <f t="shared" si="21"/>
        <v>4.1103693809960852E-2</v>
      </c>
      <c r="R181" s="303">
        <f t="shared" si="21"/>
        <v>3.399627394372641E-2</v>
      </c>
      <c r="S181" s="303">
        <f t="shared" si="21"/>
        <v>2.187912919785168E-2</v>
      </c>
      <c r="T181" s="303">
        <f t="shared" si="21"/>
        <v>2.6512635525039571E-2</v>
      </c>
      <c r="U181" s="303">
        <f t="shared" si="21"/>
        <v>3.1587537490729886E-2</v>
      </c>
      <c r="V181" s="303">
        <f t="shared" si="21"/>
        <v>3.2014355542245243E-2</v>
      </c>
      <c r="W181" s="303">
        <f t="shared" si="21"/>
        <v>3.4577735928867114E-2</v>
      </c>
      <c r="DA181" s="175"/>
    </row>
    <row r="182" spans="1:105" ht="12" customHeight="1" x14ac:dyDescent="0.25">
      <c r="A182" s="62" t="s">
        <v>530</v>
      </c>
      <c r="B182" s="304">
        <f t="shared" ref="B182:W182" si="22">IF(B$54=0,0,B$54/B$34)</f>
        <v>4.0257159926369336E-3</v>
      </c>
      <c r="C182" s="304">
        <f t="shared" si="22"/>
        <v>3.4144668123694774E-3</v>
      </c>
      <c r="D182" s="304">
        <f t="shared" si="22"/>
        <v>2.8570436963830329E-3</v>
      </c>
      <c r="E182" s="304">
        <f t="shared" si="22"/>
        <v>2.8079926352919398E-3</v>
      </c>
      <c r="F182" s="304">
        <f t="shared" si="22"/>
        <v>2.2887997968341674E-3</v>
      </c>
      <c r="G182" s="304">
        <f t="shared" si="22"/>
        <v>2.3301828231811093E-3</v>
      </c>
      <c r="H182" s="304">
        <f t="shared" si="22"/>
        <v>2.6863195382215406E-3</v>
      </c>
      <c r="I182" s="304">
        <f t="shared" si="22"/>
        <v>4.8131593419670745E-3</v>
      </c>
      <c r="J182" s="304">
        <f t="shared" si="22"/>
        <v>4.7671866340303157E-3</v>
      </c>
      <c r="K182" s="304">
        <f t="shared" si="22"/>
        <v>4.9465341605514903E-3</v>
      </c>
      <c r="L182" s="304">
        <f t="shared" si="22"/>
        <v>2.7721104420531419E-3</v>
      </c>
      <c r="M182" s="304">
        <f t="shared" si="22"/>
        <v>3.2468361364215857E-3</v>
      </c>
      <c r="N182" s="304">
        <f t="shared" si="22"/>
        <v>3.312184180983919E-3</v>
      </c>
      <c r="O182" s="304">
        <f t="shared" si="22"/>
        <v>4.595739779316957E-3</v>
      </c>
      <c r="P182" s="304">
        <f t="shared" si="22"/>
        <v>4.8893201896803183E-3</v>
      </c>
      <c r="Q182" s="304">
        <f t="shared" si="22"/>
        <v>4.8222862063192276E-3</v>
      </c>
      <c r="R182" s="304">
        <f t="shared" si="22"/>
        <v>4.3165901711335261E-3</v>
      </c>
      <c r="S182" s="304">
        <f t="shared" si="22"/>
        <v>2.6098389123264698E-3</v>
      </c>
      <c r="T182" s="304">
        <f t="shared" si="22"/>
        <v>4.1255309969164249E-3</v>
      </c>
      <c r="U182" s="304">
        <f t="shared" si="22"/>
        <v>4.4986583097412691E-3</v>
      </c>
      <c r="V182" s="304">
        <f t="shared" si="22"/>
        <v>4.5406949179264211E-3</v>
      </c>
      <c r="W182" s="304">
        <f t="shared" si="22"/>
        <v>4.7083672788233435E-3</v>
      </c>
      <c r="DA182" s="72"/>
    </row>
    <row r="183" spans="1:105" ht="12" customHeight="1" x14ac:dyDescent="0.25">
      <c r="A183" s="62" t="s">
        <v>535</v>
      </c>
      <c r="B183" s="304">
        <f t="shared" ref="B183:W183" si="23">IF(B$58=0,0,B$58/B$34)</f>
        <v>1.7381101600651472E-2</v>
      </c>
      <c r="C183" s="304">
        <f t="shared" si="23"/>
        <v>1.5909977867602284E-2</v>
      </c>
      <c r="D183" s="304">
        <f t="shared" si="23"/>
        <v>1.3481927523240997E-2</v>
      </c>
      <c r="E183" s="304">
        <f t="shared" si="23"/>
        <v>1.3602304513741885E-2</v>
      </c>
      <c r="F183" s="304">
        <f t="shared" si="23"/>
        <v>1.1765707714881819E-2</v>
      </c>
      <c r="G183" s="304">
        <f t="shared" si="23"/>
        <v>1.2575248463077664E-2</v>
      </c>
      <c r="H183" s="304">
        <f t="shared" si="23"/>
        <v>1.4471997640337545E-2</v>
      </c>
      <c r="I183" s="304">
        <f t="shared" si="23"/>
        <v>3.7116843590214645E-2</v>
      </c>
      <c r="J183" s="304">
        <f t="shared" si="23"/>
        <v>3.7199320545910658E-2</v>
      </c>
      <c r="K183" s="304">
        <f t="shared" si="23"/>
        <v>4.0844432548805147E-2</v>
      </c>
      <c r="L183" s="304">
        <f t="shared" si="23"/>
        <v>1.5849782861200264E-2</v>
      </c>
      <c r="M183" s="304">
        <f t="shared" si="23"/>
        <v>1.8410331829639078E-2</v>
      </c>
      <c r="N183" s="304">
        <f t="shared" si="23"/>
        <v>1.9413668138835147E-2</v>
      </c>
      <c r="O183" s="304">
        <f t="shared" si="23"/>
        <v>3.0266507420762163E-2</v>
      </c>
      <c r="P183" s="304">
        <f t="shared" si="23"/>
        <v>3.5228967375910331E-2</v>
      </c>
      <c r="Q183" s="304">
        <f t="shared" si="23"/>
        <v>3.5521217617210867E-2</v>
      </c>
      <c r="R183" s="304">
        <f t="shared" si="23"/>
        <v>2.8378073530593902E-2</v>
      </c>
      <c r="S183" s="304">
        <f t="shared" si="23"/>
        <v>1.5991324995502276E-2</v>
      </c>
      <c r="T183" s="304">
        <f t="shared" si="23"/>
        <v>2.0895220152043377E-2</v>
      </c>
      <c r="U183" s="304">
        <f t="shared" si="23"/>
        <v>2.6005514725560244E-2</v>
      </c>
      <c r="V183" s="304">
        <f t="shared" si="23"/>
        <v>2.643567774470661E-2</v>
      </c>
      <c r="W183" s="304">
        <f t="shared" si="23"/>
        <v>2.9009229159659696E-2</v>
      </c>
      <c r="DA183" s="72"/>
    </row>
    <row r="184" spans="1:105" ht="12" customHeight="1" x14ac:dyDescent="0.25">
      <c r="A184" s="63" t="s">
        <v>547</v>
      </c>
      <c r="B184" s="305">
        <f t="shared" ref="B184:W184" si="24">IF(B$69=0,0,B$69/B$34)</f>
        <v>1.6112805675845578E-3</v>
      </c>
      <c r="C184" s="305">
        <f t="shared" si="24"/>
        <v>2.317509469802157E-3</v>
      </c>
      <c r="D184" s="305">
        <f t="shared" si="24"/>
        <v>2.9843139404050435E-3</v>
      </c>
      <c r="E184" s="305">
        <f t="shared" si="24"/>
        <v>3.0404167111041684E-3</v>
      </c>
      <c r="F184" s="305">
        <f t="shared" si="24"/>
        <v>3.6621434350902222E-3</v>
      </c>
      <c r="G184" s="305">
        <f t="shared" si="24"/>
        <v>3.6235497207952475E-3</v>
      </c>
      <c r="H184" s="305">
        <f t="shared" si="24"/>
        <v>3.2092036486982365E-3</v>
      </c>
      <c r="I184" s="305">
        <f t="shared" si="24"/>
        <v>7.7725032122060789E-4</v>
      </c>
      <c r="J184" s="305">
        <f t="shared" si="24"/>
        <v>8.2088667724564623E-4</v>
      </c>
      <c r="K184" s="305">
        <f t="shared" si="24"/>
        <v>6.6107814651743854E-4</v>
      </c>
      <c r="L184" s="305">
        <f t="shared" si="24"/>
        <v>3.0791044680407269E-3</v>
      </c>
      <c r="M184" s="305">
        <f t="shared" si="24"/>
        <v>2.5194162602253569E-3</v>
      </c>
      <c r="N184" s="305">
        <f t="shared" si="24"/>
        <v>2.4453759813635807E-3</v>
      </c>
      <c r="O184" s="305">
        <f t="shared" si="24"/>
        <v>9.8997807671771061E-4</v>
      </c>
      <c r="P184" s="305">
        <f t="shared" si="24"/>
        <v>6.8545307481920426E-4</v>
      </c>
      <c r="Q184" s="305">
        <f t="shared" si="24"/>
        <v>7.6018998643075976E-4</v>
      </c>
      <c r="R184" s="305">
        <f t="shared" si="24"/>
        <v>1.3016102419989818E-3</v>
      </c>
      <c r="S184" s="305">
        <f t="shared" si="24"/>
        <v>3.2779652900229326E-3</v>
      </c>
      <c r="T184" s="305">
        <f t="shared" si="24"/>
        <v>1.4918843760797697E-3</v>
      </c>
      <c r="U184" s="305">
        <f t="shared" si="24"/>
        <v>1.0833644554283748E-3</v>
      </c>
      <c r="V184" s="305">
        <f t="shared" si="24"/>
        <v>1.0379828796122049E-3</v>
      </c>
      <c r="W184" s="305">
        <f t="shared" si="24"/>
        <v>8.6013949038407428E-4</v>
      </c>
      <c r="DA184" s="74"/>
    </row>
    <row r="185" spans="1:105" ht="12" hidden="1" customHeight="1" x14ac:dyDescent="0.25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DA185" s="121"/>
    </row>
    <row r="186" spans="1:105" ht="12" customHeight="1" x14ac:dyDescent="0.25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DA186" s="120"/>
    </row>
    <row r="187" spans="1:105" ht="12" customHeight="1" x14ac:dyDescent="0.25">
      <c r="A187" s="35" t="s">
        <v>81</v>
      </c>
      <c r="B187" s="234">
        <f t="shared" ref="B187:W187" si="25">SUM(B$188:B$193,B$197:B$198,B$200:B$202)</f>
        <v>1.0000000000000002</v>
      </c>
      <c r="C187" s="234">
        <f t="shared" si="25"/>
        <v>1.0000000000000004</v>
      </c>
      <c r="D187" s="234">
        <f t="shared" si="25"/>
        <v>1</v>
      </c>
      <c r="E187" s="234">
        <f t="shared" si="25"/>
        <v>1.0000000000000002</v>
      </c>
      <c r="F187" s="234">
        <f t="shared" si="25"/>
        <v>1.0000000000000002</v>
      </c>
      <c r="G187" s="234">
        <f t="shared" si="25"/>
        <v>0.99999999999999989</v>
      </c>
      <c r="H187" s="234">
        <f t="shared" si="25"/>
        <v>1</v>
      </c>
      <c r="I187" s="234">
        <f t="shared" si="25"/>
        <v>1.0000000000000002</v>
      </c>
      <c r="J187" s="234">
        <f t="shared" si="25"/>
        <v>0.99999999999999978</v>
      </c>
      <c r="K187" s="234">
        <f t="shared" si="25"/>
        <v>0.99999999999999978</v>
      </c>
      <c r="L187" s="234">
        <f t="shared" si="25"/>
        <v>1.0000000000000002</v>
      </c>
      <c r="M187" s="234">
        <f t="shared" si="25"/>
        <v>0.99999999999999967</v>
      </c>
      <c r="N187" s="234">
        <f t="shared" si="25"/>
        <v>0.99999999999999978</v>
      </c>
      <c r="O187" s="234">
        <f t="shared" si="25"/>
        <v>1</v>
      </c>
      <c r="P187" s="234">
        <f t="shared" si="25"/>
        <v>1</v>
      </c>
      <c r="Q187" s="234">
        <f t="shared" si="25"/>
        <v>1.0000000000000002</v>
      </c>
      <c r="R187" s="234">
        <f t="shared" si="25"/>
        <v>1</v>
      </c>
      <c r="S187" s="234">
        <f t="shared" si="25"/>
        <v>0.99999999999999978</v>
      </c>
      <c r="T187" s="234">
        <f t="shared" si="25"/>
        <v>1</v>
      </c>
      <c r="U187" s="234">
        <f t="shared" si="25"/>
        <v>1</v>
      </c>
      <c r="V187" s="234">
        <f t="shared" si="25"/>
        <v>1.0000000000000002</v>
      </c>
      <c r="W187" s="234">
        <f t="shared" si="25"/>
        <v>1</v>
      </c>
      <c r="DA187" s="95"/>
    </row>
    <row r="188" spans="1:105" ht="12" customHeight="1" x14ac:dyDescent="0.25">
      <c r="A188" s="55" t="s">
        <v>92</v>
      </c>
      <c r="B188" s="301">
        <f t="shared" ref="B188:W188" si="26">IF(B$73=0,0,B$73/B$72)</f>
        <v>1.5601779351204733E-3</v>
      </c>
      <c r="C188" s="301">
        <f t="shared" si="26"/>
        <v>1.5250642036018704E-3</v>
      </c>
      <c r="D188" s="301">
        <f t="shared" si="26"/>
        <v>1.5002785432508463E-3</v>
      </c>
      <c r="E188" s="301">
        <f t="shared" si="26"/>
        <v>1.4932844531046552E-3</v>
      </c>
      <c r="F188" s="301">
        <f t="shared" si="26"/>
        <v>1.4761664913701526E-3</v>
      </c>
      <c r="G188" s="301">
        <f t="shared" si="26"/>
        <v>1.4955384195618478E-3</v>
      </c>
      <c r="H188" s="301">
        <f t="shared" si="26"/>
        <v>1.5204449366595704E-3</v>
      </c>
      <c r="I188" s="301">
        <f t="shared" si="26"/>
        <v>1.5796375640118384E-3</v>
      </c>
      <c r="J188" s="301">
        <f t="shared" si="26"/>
        <v>1.5704267530994459E-3</v>
      </c>
      <c r="K188" s="301">
        <f t="shared" si="26"/>
        <v>1.5864433720684927E-3</v>
      </c>
      <c r="L188" s="301">
        <f t="shared" si="26"/>
        <v>1.4546309928241167E-3</v>
      </c>
      <c r="M188" s="301">
        <f t="shared" si="26"/>
        <v>1.471292283533106E-3</v>
      </c>
      <c r="N188" s="301">
        <f t="shared" si="26"/>
        <v>1.4921242550508911E-3</v>
      </c>
      <c r="O188" s="301">
        <f t="shared" si="26"/>
        <v>1.5703264119209896E-3</v>
      </c>
      <c r="P188" s="301">
        <f t="shared" si="26"/>
        <v>1.5825012940840928E-3</v>
      </c>
      <c r="Q188" s="301">
        <f t="shared" si="26"/>
        <v>1.584756866307778E-3</v>
      </c>
      <c r="R188" s="301">
        <f t="shared" si="26"/>
        <v>1.565699421762027E-3</v>
      </c>
      <c r="S188" s="301">
        <f t="shared" si="26"/>
        <v>1.4827955649794724E-3</v>
      </c>
      <c r="T188" s="301">
        <f t="shared" si="26"/>
        <v>1.543433460344706E-3</v>
      </c>
      <c r="U188" s="301">
        <f t="shared" si="26"/>
        <v>1.5638082951572015E-3</v>
      </c>
      <c r="V188" s="301">
        <f t="shared" si="26"/>
        <v>1.5648402192641178E-3</v>
      </c>
      <c r="W188" s="301">
        <f t="shared" si="26"/>
        <v>1.5740112695863181E-3</v>
      </c>
      <c r="DA188" s="67"/>
    </row>
    <row r="189" spans="1:105" ht="12" customHeight="1" x14ac:dyDescent="0.25">
      <c r="A189" s="202" t="s">
        <v>93</v>
      </c>
      <c r="B189" s="235">
        <f t="shared" ref="B189:W189" si="27">IF(B$74=0,0,B$74/B$72)</f>
        <v>2.1063506532166554E-4</v>
      </c>
      <c r="C189" s="235">
        <f t="shared" si="27"/>
        <v>2.0589446300598349E-4</v>
      </c>
      <c r="D189" s="235">
        <f t="shared" si="27"/>
        <v>2.0254822340756522E-4</v>
      </c>
      <c r="E189" s="235">
        <f t="shared" si="27"/>
        <v>2.0160397172854438E-4</v>
      </c>
      <c r="F189" s="235">
        <f t="shared" si="27"/>
        <v>1.99292925720935E-4</v>
      </c>
      <c r="G189" s="235">
        <f t="shared" si="27"/>
        <v>2.019082731554884E-4</v>
      </c>
      <c r="H189" s="235">
        <f t="shared" si="27"/>
        <v>2.0527082927022336E-4</v>
      </c>
      <c r="I189" s="235">
        <f t="shared" si="27"/>
        <v>2.1326225297148415E-4</v>
      </c>
      <c r="J189" s="235">
        <f t="shared" si="27"/>
        <v>2.1201872829745564E-4</v>
      </c>
      <c r="K189" s="235">
        <f t="shared" si="27"/>
        <v>2.1418108523561905E-4</v>
      </c>
      <c r="L189" s="235">
        <f t="shared" si="27"/>
        <v>1.999607875021526E-4</v>
      </c>
      <c r="M189" s="235">
        <f t="shared" si="27"/>
        <v>2.0336150650308973E-4</v>
      </c>
      <c r="N189" s="235">
        <f t="shared" si="27"/>
        <v>2.0370453947254628E-4</v>
      </c>
      <c r="O189" s="235">
        <f t="shared" si="27"/>
        <v>2.1203384704804231E-4</v>
      </c>
      <c r="P189" s="235">
        <f t="shared" si="27"/>
        <v>2.1364887680281423E-4</v>
      </c>
      <c r="Q189" s="235">
        <f t="shared" si="27"/>
        <v>2.1395339501960152E-4</v>
      </c>
      <c r="R189" s="235">
        <f t="shared" si="27"/>
        <v>2.1138050510339588E-4</v>
      </c>
      <c r="S189" s="235">
        <f t="shared" si="27"/>
        <v>2.0018789758362407E-4</v>
      </c>
      <c r="T189" s="235">
        <f t="shared" si="27"/>
        <v>2.0837444269729895E-4</v>
      </c>
      <c r="U189" s="235">
        <f t="shared" si="27"/>
        <v>2.1112518962496723E-4</v>
      </c>
      <c r="V189" s="235">
        <f t="shared" si="27"/>
        <v>2.1126450668411439E-4</v>
      </c>
      <c r="W189" s="235">
        <f t="shared" si="27"/>
        <v>2.1250266339701253E-4</v>
      </c>
      <c r="DA189" s="174"/>
    </row>
    <row r="190" spans="1:105" ht="12" customHeight="1" x14ac:dyDescent="0.25">
      <c r="A190" s="202" t="s">
        <v>94</v>
      </c>
      <c r="B190" s="235">
        <f t="shared" ref="B190:W190" si="28">IF(B$75=0,0,B$75/B$72)</f>
        <v>2.7115967109360407E-2</v>
      </c>
      <c r="C190" s="235">
        <f t="shared" si="28"/>
        <v>2.650568877667021E-2</v>
      </c>
      <c r="D190" s="235">
        <f t="shared" si="28"/>
        <v>2.6074912814689804E-2</v>
      </c>
      <c r="E190" s="235">
        <f t="shared" si="28"/>
        <v>2.5900199519867918E-2</v>
      </c>
      <c r="F190" s="235">
        <f t="shared" si="28"/>
        <v>2.5655844200131034E-2</v>
      </c>
      <c r="G190" s="235">
        <f t="shared" si="28"/>
        <v>2.5992529238334932E-2</v>
      </c>
      <c r="H190" s="235">
        <f t="shared" si="28"/>
        <v>2.6379548185358263E-2</v>
      </c>
      <c r="I190" s="235">
        <f t="shared" si="28"/>
        <v>2.7454176389917796E-2</v>
      </c>
      <c r="J190" s="235">
        <f t="shared" si="28"/>
        <v>2.7294092055862865E-2</v>
      </c>
      <c r="K190" s="235">
        <f t="shared" si="28"/>
        <v>2.7572461659349335E-2</v>
      </c>
      <c r="L190" s="235">
        <f t="shared" si="28"/>
        <v>2.5212005972083104E-2</v>
      </c>
      <c r="M190" s="235">
        <f t="shared" si="28"/>
        <v>2.543932032191374E-2</v>
      </c>
      <c r="N190" s="235">
        <f t="shared" si="28"/>
        <v>2.5744871210542353E-2</v>
      </c>
      <c r="O190" s="235">
        <f t="shared" si="28"/>
        <v>2.7043598120650329E-2</v>
      </c>
      <c r="P190" s="235">
        <f t="shared" si="28"/>
        <v>2.7472708437374982E-2</v>
      </c>
      <c r="Q190" s="235">
        <f t="shared" si="28"/>
        <v>2.7543150108591024E-2</v>
      </c>
      <c r="R190" s="235">
        <f t="shared" si="28"/>
        <v>2.7211930811190086E-2</v>
      </c>
      <c r="S190" s="235">
        <f t="shared" si="28"/>
        <v>2.5771057816417677E-2</v>
      </c>
      <c r="T190" s="235">
        <f t="shared" si="28"/>
        <v>2.6824947337152082E-2</v>
      </c>
      <c r="U190" s="235">
        <f t="shared" si="28"/>
        <v>2.7179062940377571E-2</v>
      </c>
      <c r="V190" s="235">
        <f t="shared" si="28"/>
        <v>2.719699783069527E-2</v>
      </c>
      <c r="W190" s="235">
        <f t="shared" si="28"/>
        <v>2.7356391123791603E-2</v>
      </c>
      <c r="DA190" s="174"/>
    </row>
    <row r="191" spans="1:105" ht="12" customHeight="1" x14ac:dyDescent="0.25">
      <c r="A191" s="202" t="s">
        <v>95</v>
      </c>
      <c r="B191" s="235">
        <f t="shared" ref="B191:W191" si="29">IF(B$76=0,0,B$76/B$72)</f>
        <v>5.1521755752199601E-4</v>
      </c>
      <c r="C191" s="235">
        <f t="shared" si="29"/>
        <v>5.036219500074592E-4</v>
      </c>
      <c r="D191" s="235">
        <f t="shared" si="29"/>
        <v>4.954369814213998E-4</v>
      </c>
      <c r="E191" s="235">
        <f t="shared" si="29"/>
        <v>4.9312732304135636E-4</v>
      </c>
      <c r="F191" s="235">
        <f t="shared" si="29"/>
        <v>4.8747445855963682E-4</v>
      </c>
      <c r="G191" s="235">
        <f t="shared" si="29"/>
        <v>4.9387165038163624E-4</v>
      </c>
      <c r="H191" s="235">
        <f t="shared" si="29"/>
        <v>5.0209652949100383E-4</v>
      </c>
      <c r="I191" s="235">
        <f t="shared" si="29"/>
        <v>5.2164371074593554E-4</v>
      </c>
      <c r="J191" s="235">
        <f t="shared" si="29"/>
        <v>5.1860202467010153E-4</v>
      </c>
      <c r="K191" s="235">
        <f t="shared" si="29"/>
        <v>5.2389119273179153E-4</v>
      </c>
      <c r="L191" s="235">
        <f t="shared" si="29"/>
        <v>4.8910806175460266E-4</v>
      </c>
      <c r="M191" s="235">
        <f t="shared" si="29"/>
        <v>4.974262880423566E-4</v>
      </c>
      <c r="N191" s="235">
        <f t="shared" si="29"/>
        <v>4.9826535350566421E-4</v>
      </c>
      <c r="O191" s="235">
        <f t="shared" si="29"/>
        <v>5.1863900543461987E-4</v>
      </c>
      <c r="P191" s="235">
        <f t="shared" si="29"/>
        <v>5.2258940032403841E-4</v>
      </c>
      <c r="Q191" s="235">
        <f t="shared" si="29"/>
        <v>5.2333425793658515E-4</v>
      </c>
      <c r="R191" s="235">
        <f t="shared" si="29"/>
        <v>5.1704091804858395E-4</v>
      </c>
      <c r="S191" s="235">
        <f t="shared" si="29"/>
        <v>4.896635775291753E-4</v>
      </c>
      <c r="T191" s="235">
        <f t="shared" si="29"/>
        <v>5.0968802963818264E-4</v>
      </c>
      <c r="U191" s="235">
        <f t="shared" si="29"/>
        <v>5.1641641131228773E-4</v>
      </c>
      <c r="V191" s="235">
        <f t="shared" si="29"/>
        <v>5.1675718360879674E-4</v>
      </c>
      <c r="W191" s="235">
        <f t="shared" si="29"/>
        <v>5.1978573954498269E-4</v>
      </c>
      <c r="DA191" s="174"/>
    </row>
    <row r="192" spans="1:105" ht="12" customHeight="1" x14ac:dyDescent="0.25">
      <c r="A192" s="56" t="s">
        <v>96</v>
      </c>
      <c r="B192" s="302">
        <f t="shared" ref="B192:W192" si="30">IF(B$77=0,0,B$77/B$72)</f>
        <v>3.6144489590543543E-3</v>
      </c>
      <c r="C192" s="302">
        <f t="shared" si="30"/>
        <v>3.6272154891948956E-3</v>
      </c>
      <c r="D192" s="302">
        <f t="shared" si="30"/>
        <v>3.7279459890031787E-3</v>
      </c>
      <c r="E192" s="302">
        <f t="shared" si="30"/>
        <v>3.7201052428727922E-3</v>
      </c>
      <c r="F192" s="302">
        <f t="shared" si="30"/>
        <v>3.8150457968660519E-3</v>
      </c>
      <c r="G192" s="302">
        <f t="shared" si="30"/>
        <v>3.7658082733068982E-3</v>
      </c>
      <c r="H192" s="302">
        <f t="shared" si="30"/>
        <v>3.6575132291955981E-3</v>
      </c>
      <c r="I192" s="302">
        <f t="shared" si="30"/>
        <v>3.2132302350964285E-3</v>
      </c>
      <c r="J192" s="302">
        <f t="shared" si="30"/>
        <v>3.1990941666947244E-3</v>
      </c>
      <c r="K192" s="302">
        <f t="shared" si="30"/>
        <v>3.1712876585953133E-3</v>
      </c>
      <c r="L192" s="302">
        <f t="shared" si="30"/>
        <v>3.6074809367494477E-3</v>
      </c>
      <c r="M192" s="302">
        <f t="shared" si="30"/>
        <v>3.5210627417736552E-3</v>
      </c>
      <c r="N192" s="302">
        <f t="shared" si="30"/>
        <v>3.4851184558114465E-3</v>
      </c>
      <c r="O192" s="302">
        <f t="shared" si="30"/>
        <v>3.3285737727991017E-3</v>
      </c>
      <c r="P192" s="302">
        <f t="shared" si="30"/>
        <v>3.3024535664521195E-3</v>
      </c>
      <c r="Q192" s="302">
        <f t="shared" si="30"/>
        <v>3.2574625489499983E-3</v>
      </c>
      <c r="R192" s="302">
        <f t="shared" si="30"/>
        <v>3.3014045790189972E-3</v>
      </c>
      <c r="S192" s="302">
        <f t="shared" si="30"/>
        <v>3.5845752465917726E-3</v>
      </c>
      <c r="T192" s="302">
        <f t="shared" si="30"/>
        <v>3.5206962838297737E-3</v>
      </c>
      <c r="U192" s="302">
        <f t="shared" si="30"/>
        <v>3.4297797185404142E-3</v>
      </c>
      <c r="V192" s="302">
        <f t="shared" si="30"/>
        <v>3.4279617327966946E-3</v>
      </c>
      <c r="W192" s="302">
        <f t="shared" si="30"/>
        <v>3.3984532775898778E-3</v>
      </c>
      <c r="DA192" s="68"/>
    </row>
    <row r="193" spans="1:105" ht="12" customHeight="1" x14ac:dyDescent="0.25">
      <c r="A193" s="203" t="s">
        <v>560</v>
      </c>
      <c r="B193" s="303">
        <f t="shared" ref="B193:W193" si="31">IF(B$83=0,0,B$83/B$72)</f>
        <v>0.21133736385817489</v>
      </c>
      <c r="C193" s="303">
        <f t="shared" si="31"/>
        <v>0.21152218412435581</v>
      </c>
      <c r="D193" s="303">
        <f t="shared" si="31"/>
        <v>0.21612922817667077</v>
      </c>
      <c r="E193" s="303">
        <f t="shared" si="31"/>
        <v>0.21589982287221901</v>
      </c>
      <c r="F193" s="303">
        <f t="shared" si="31"/>
        <v>0.22017654354331376</v>
      </c>
      <c r="G193" s="303">
        <f t="shared" si="31"/>
        <v>0.2173041630819883</v>
      </c>
      <c r="H193" s="303">
        <f t="shared" si="31"/>
        <v>0.21254070395929892</v>
      </c>
      <c r="I193" s="303">
        <f t="shared" si="31"/>
        <v>0.18837599110626443</v>
      </c>
      <c r="J193" s="303">
        <f t="shared" si="31"/>
        <v>0.18710186833115333</v>
      </c>
      <c r="K193" s="303">
        <f t="shared" si="31"/>
        <v>0.18739054820358472</v>
      </c>
      <c r="L193" s="303">
        <f t="shared" si="31"/>
        <v>0.21010948151892314</v>
      </c>
      <c r="M193" s="303">
        <f t="shared" si="31"/>
        <v>0.20514963110617002</v>
      </c>
      <c r="N193" s="303">
        <f t="shared" si="31"/>
        <v>0.20306060833492953</v>
      </c>
      <c r="O193" s="303">
        <f t="shared" si="31"/>
        <v>0.19419716994336159</v>
      </c>
      <c r="P193" s="303">
        <f t="shared" si="31"/>
        <v>0.1926535911881305</v>
      </c>
      <c r="Q193" s="303">
        <f t="shared" si="31"/>
        <v>0.19000144140161809</v>
      </c>
      <c r="R193" s="303">
        <f t="shared" si="31"/>
        <v>0.19249621778279893</v>
      </c>
      <c r="S193" s="303">
        <f t="shared" si="31"/>
        <v>0.20874997338976861</v>
      </c>
      <c r="T193" s="303">
        <f t="shared" si="31"/>
        <v>0.20525272538203862</v>
      </c>
      <c r="U193" s="303">
        <f t="shared" si="31"/>
        <v>0.19997826758038822</v>
      </c>
      <c r="V193" s="303">
        <f t="shared" si="31"/>
        <v>0.19986917286986183</v>
      </c>
      <c r="W193" s="303">
        <f t="shared" si="31"/>
        <v>0.19831121618743466</v>
      </c>
      <c r="DA193" s="175"/>
    </row>
    <row r="194" spans="1:105" ht="12" customHeight="1" x14ac:dyDescent="0.25">
      <c r="A194" s="62" t="s">
        <v>562</v>
      </c>
      <c r="B194" s="304">
        <f t="shared" ref="B194:W194" si="32">IF(B$84=0,0,B$84/B$72)</f>
        <v>0.15796849534943447</v>
      </c>
      <c r="C194" s="304">
        <f t="shared" si="32"/>
        <v>0.13320052428672416</v>
      </c>
      <c r="D194" s="304">
        <f t="shared" si="32"/>
        <v>0.11404601726163253</v>
      </c>
      <c r="E194" s="304">
        <f t="shared" si="32"/>
        <v>0.11075273704872642</v>
      </c>
      <c r="F194" s="304">
        <f t="shared" si="32"/>
        <v>9.2837483556447165E-2</v>
      </c>
      <c r="G194" s="304">
        <f t="shared" si="32"/>
        <v>9.6764825510209485E-2</v>
      </c>
      <c r="H194" s="304">
        <f t="shared" si="32"/>
        <v>0.11085815095363008</v>
      </c>
      <c r="I194" s="304">
        <f t="shared" si="32"/>
        <v>0.16268540327982969</v>
      </c>
      <c r="J194" s="304">
        <f t="shared" si="32"/>
        <v>0.15995668063862661</v>
      </c>
      <c r="K194" s="304">
        <f t="shared" si="32"/>
        <v>0.16660392184409642</v>
      </c>
      <c r="L194" s="304">
        <f t="shared" si="32"/>
        <v>9.9542863600549966E-2</v>
      </c>
      <c r="M194" s="304">
        <f t="shared" si="32"/>
        <v>0.11551475548250338</v>
      </c>
      <c r="N194" s="304">
        <f t="shared" si="32"/>
        <v>0.11681582401975282</v>
      </c>
      <c r="O194" s="304">
        <f t="shared" si="32"/>
        <v>0.15986244553522611</v>
      </c>
      <c r="P194" s="304">
        <f t="shared" si="32"/>
        <v>0.16896563291800681</v>
      </c>
      <c r="Q194" s="304">
        <f t="shared" si="32"/>
        <v>0.16412812135978738</v>
      </c>
      <c r="R194" s="304">
        <f t="shared" si="32"/>
        <v>0.14789918845175429</v>
      </c>
      <c r="S194" s="304">
        <f t="shared" si="32"/>
        <v>9.253089688042633E-2</v>
      </c>
      <c r="T194" s="304">
        <f t="shared" si="32"/>
        <v>0.15074129729408361</v>
      </c>
      <c r="U194" s="304">
        <f t="shared" si="32"/>
        <v>0.16116628918671852</v>
      </c>
      <c r="V194" s="304">
        <f t="shared" si="32"/>
        <v>0.16268100980858896</v>
      </c>
      <c r="W194" s="304">
        <f t="shared" si="32"/>
        <v>0.16767907089273032</v>
      </c>
      <c r="DA194" s="72"/>
    </row>
    <row r="195" spans="1:105" ht="12" customHeight="1" x14ac:dyDescent="0.25">
      <c r="A195" s="62" t="s">
        <v>568</v>
      </c>
      <c r="B195" s="304">
        <f t="shared" ref="B195:W195" si="33">IF(B$89=0,0,B$89/B$72)</f>
        <v>5.3368868508740418E-2</v>
      </c>
      <c r="C195" s="304">
        <f t="shared" si="33"/>
        <v>7.832165983763166E-2</v>
      </c>
      <c r="D195" s="304">
        <f t="shared" si="33"/>
        <v>0.10208321091503825</v>
      </c>
      <c r="E195" s="304">
        <f t="shared" si="33"/>
        <v>0.10514708582349264</v>
      </c>
      <c r="F195" s="304">
        <f t="shared" si="33"/>
        <v>0.12733905998686662</v>
      </c>
      <c r="G195" s="304">
        <f t="shared" si="33"/>
        <v>0.12053933757177886</v>
      </c>
      <c r="H195" s="304">
        <f t="shared" si="33"/>
        <v>0.10168255300566884</v>
      </c>
      <c r="I195" s="304">
        <f t="shared" si="33"/>
        <v>2.5690587826434762E-2</v>
      </c>
      <c r="J195" s="304">
        <f t="shared" si="33"/>
        <v>2.7145187692526666E-2</v>
      </c>
      <c r="K195" s="304">
        <f t="shared" si="33"/>
        <v>2.0786626359488351E-2</v>
      </c>
      <c r="L195" s="304">
        <f t="shared" si="33"/>
        <v>0.11056661791837319</v>
      </c>
      <c r="M195" s="304">
        <f t="shared" si="33"/>
        <v>8.9634875623666635E-2</v>
      </c>
      <c r="N195" s="304">
        <f t="shared" si="33"/>
        <v>8.6244784315176765E-2</v>
      </c>
      <c r="O195" s="304">
        <f t="shared" si="33"/>
        <v>3.4334724408135522E-2</v>
      </c>
      <c r="P195" s="304">
        <f t="shared" si="33"/>
        <v>2.3687958270123717E-2</v>
      </c>
      <c r="Q195" s="304">
        <f t="shared" si="33"/>
        <v>2.5873320041830673E-2</v>
      </c>
      <c r="R195" s="304">
        <f t="shared" si="33"/>
        <v>4.4597029331044653E-2</v>
      </c>
      <c r="S195" s="304">
        <f t="shared" si="33"/>
        <v>0.11621907650934235</v>
      </c>
      <c r="T195" s="304">
        <f t="shared" si="33"/>
        <v>5.4511428087955019E-2</v>
      </c>
      <c r="U195" s="304">
        <f t="shared" si="33"/>
        <v>3.8811978393669809E-2</v>
      </c>
      <c r="V195" s="304">
        <f t="shared" si="33"/>
        <v>3.7188163061272837E-2</v>
      </c>
      <c r="W195" s="304">
        <f t="shared" si="33"/>
        <v>3.0632145294704313E-2</v>
      </c>
      <c r="DA195" s="72"/>
    </row>
    <row r="196" spans="1:105" ht="12" customHeight="1" x14ac:dyDescent="0.25">
      <c r="A196" s="203" t="s">
        <v>519</v>
      </c>
      <c r="B196" s="303">
        <f t="shared" ref="B196:W196" si="34">IF(B$90=0,0,B$90/B$72)</f>
        <v>0.41725179562516967</v>
      </c>
      <c r="C196" s="303">
        <f t="shared" si="34"/>
        <v>0.41761669365609083</v>
      </c>
      <c r="D196" s="303">
        <f t="shared" si="34"/>
        <v>0.42671256467605251</v>
      </c>
      <c r="E196" s="303">
        <f t="shared" si="34"/>
        <v>0.42625964062390687</v>
      </c>
      <c r="F196" s="303">
        <f t="shared" si="34"/>
        <v>0.43470334100335839</v>
      </c>
      <c r="G196" s="303">
        <f t="shared" si="34"/>
        <v>0.42903228557176426</v>
      </c>
      <c r="H196" s="303">
        <f t="shared" si="34"/>
        <v>0.41962759803310878</v>
      </c>
      <c r="I196" s="303">
        <f t="shared" si="34"/>
        <v>0.37191824061223361</v>
      </c>
      <c r="J196" s="303">
        <f t="shared" si="34"/>
        <v>0.36940268914487068</v>
      </c>
      <c r="K196" s="303">
        <f t="shared" si="34"/>
        <v>0.3699726413432603</v>
      </c>
      <c r="L196" s="303">
        <f t="shared" si="34"/>
        <v>0.41482753849658632</v>
      </c>
      <c r="M196" s="303">
        <f t="shared" si="34"/>
        <v>0.40503510779255641</v>
      </c>
      <c r="N196" s="303">
        <f t="shared" si="34"/>
        <v>0.40091066672596448</v>
      </c>
      <c r="O196" s="303">
        <f t="shared" si="34"/>
        <v>0.38341122641508474</v>
      </c>
      <c r="P196" s="303">
        <f t="shared" si="34"/>
        <v>0.38036367724748343</v>
      </c>
      <c r="Q196" s="303">
        <f t="shared" si="34"/>
        <v>0.37512743203041976</v>
      </c>
      <c r="R196" s="303">
        <f t="shared" si="34"/>
        <v>0.38005296864982013</v>
      </c>
      <c r="S196" s="303">
        <f t="shared" si="34"/>
        <v>0.41214340731551685</v>
      </c>
      <c r="T196" s="303">
        <f t="shared" si="34"/>
        <v>0.40523865093769451</v>
      </c>
      <c r="U196" s="303">
        <f t="shared" si="34"/>
        <v>0.39482507830429725</v>
      </c>
      <c r="V196" s="303">
        <f t="shared" si="34"/>
        <v>0.39460968826143233</v>
      </c>
      <c r="W196" s="303">
        <f t="shared" si="34"/>
        <v>0.39153375217809389</v>
      </c>
      <c r="DA196" s="175"/>
    </row>
    <row r="197" spans="1:105" ht="12" customHeight="1" x14ac:dyDescent="0.25">
      <c r="A197" s="62" t="s">
        <v>521</v>
      </c>
      <c r="B197" s="304">
        <f t="shared" ref="B197:W197" si="35">IF(B$91=0,0,B$91/B$72)</f>
        <v>0.31188350764605327</v>
      </c>
      <c r="C197" s="304">
        <f t="shared" si="35"/>
        <v>0.26298311345525865</v>
      </c>
      <c r="D197" s="304">
        <f t="shared" si="35"/>
        <v>0.22516560544518482</v>
      </c>
      <c r="E197" s="304">
        <f t="shared" si="35"/>
        <v>0.21866355082859526</v>
      </c>
      <c r="F197" s="304">
        <f t="shared" si="35"/>
        <v>0.18329275054857447</v>
      </c>
      <c r="G197" s="304">
        <f t="shared" si="35"/>
        <v>0.19104665857659861</v>
      </c>
      <c r="H197" s="304">
        <f t="shared" si="35"/>
        <v>0.21887167370995383</v>
      </c>
      <c r="I197" s="304">
        <f t="shared" si="35"/>
        <v>0.32119628730709215</v>
      </c>
      <c r="J197" s="304">
        <f t="shared" si="35"/>
        <v>0.3158088612456546</v>
      </c>
      <c r="K197" s="304">
        <f t="shared" si="35"/>
        <v>0.32893277496493978</v>
      </c>
      <c r="L197" s="304">
        <f t="shared" si="35"/>
        <v>0.19653145009830791</v>
      </c>
      <c r="M197" s="304">
        <f t="shared" si="35"/>
        <v>0.22806539395760766</v>
      </c>
      <c r="N197" s="304">
        <f t="shared" si="35"/>
        <v>0.23063414551903563</v>
      </c>
      <c r="O197" s="304">
        <f t="shared" si="35"/>
        <v>0.31562280911844448</v>
      </c>
      <c r="P197" s="304">
        <f t="shared" si="35"/>
        <v>0.33359559543523898</v>
      </c>
      <c r="Q197" s="304">
        <f t="shared" si="35"/>
        <v>0.32404470321639262</v>
      </c>
      <c r="R197" s="304">
        <f t="shared" si="35"/>
        <v>0.2920032729963134</v>
      </c>
      <c r="S197" s="304">
        <f t="shared" si="35"/>
        <v>0.18268744423288516</v>
      </c>
      <c r="T197" s="304">
        <f t="shared" si="35"/>
        <v>0.29761456196185532</v>
      </c>
      <c r="U197" s="304">
        <f t="shared" si="35"/>
        <v>0.31819703969872537</v>
      </c>
      <c r="V197" s="304">
        <f t="shared" si="35"/>
        <v>0.32118761310140165</v>
      </c>
      <c r="W197" s="304">
        <f t="shared" si="35"/>
        <v>0.3310554846596071</v>
      </c>
      <c r="DA197" s="72"/>
    </row>
    <row r="198" spans="1:105" ht="12" customHeight="1" x14ac:dyDescent="0.25">
      <c r="A198" s="62" t="s">
        <v>527</v>
      </c>
      <c r="B198" s="304">
        <f t="shared" ref="B198:W198" si="36">IF(B$96=0,0,B$96/B$72)</f>
        <v>0.10536828797911649</v>
      </c>
      <c r="C198" s="304">
        <f t="shared" si="36"/>
        <v>0.15463358020083223</v>
      </c>
      <c r="D198" s="304">
        <f t="shared" si="36"/>
        <v>0.20154695923086766</v>
      </c>
      <c r="E198" s="304">
        <f t="shared" si="36"/>
        <v>0.20759608979531161</v>
      </c>
      <c r="F198" s="304">
        <f t="shared" si="36"/>
        <v>0.25141059045478409</v>
      </c>
      <c r="G198" s="304">
        <f t="shared" si="36"/>
        <v>0.23798562699516565</v>
      </c>
      <c r="H198" s="304">
        <f t="shared" si="36"/>
        <v>0.20075592432315478</v>
      </c>
      <c r="I198" s="304">
        <f t="shared" si="36"/>
        <v>5.0721953305141398E-2</v>
      </c>
      <c r="J198" s="304">
        <f t="shared" si="36"/>
        <v>5.3593827899215941E-2</v>
      </c>
      <c r="K198" s="304">
        <f t="shared" si="36"/>
        <v>4.1039866378320494E-2</v>
      </c>
      <c r="L198" s="304">
        <f t="shared" si="36"/>
        <v>0.21829608839827841</v>
      </c>
      <c r="M198" s="304">
        <f t="shared" si="36"/>
        <v>0.17696971383494878</v>
      </c>
      <c r="N198" s="304">
        <f t="shared" si="36"/>
        <v>0.17027652120692882</v>
      </c>
      <c r="O198" s="304">
        <f t="shared" si="36"/>
        <v>6.7788417296640383E-2</v>
      </c>
      <c r="P198" s="304">
        <f t="shared" si="36"/>
        <v>4.6768081812244483E-2</v>
      </c>
      <c r="Q198" s="304">
        <f t="shared" si="36"/>
        <v>5.1082728814027194E-2</v>
      </c>
      <c r="R198" s="304">
        <f t="shared" si="36"/>
        <v>8.8049695653506843E-2</v>
      </c>
      <c r="S198" s="304">
        <f t="shared" si="36"/>
        <v>0.22945596308263164</v>
      </c>
      <c r="T198" s="304">
        <f t="shared" si="36"/>
        <v>0.10762408897583928</v>
      </c>
      <c r="U198" s="304">
        <f t="shared" si="36"/>
        <v>7.6628038605571852E-2</v>
      </c>
      <c r="V198" s="304">
        <f t="shared" si="36"/>
        <v>7.3422075160030797E-2</v>
      </c>
      <c r="W198" s="304">
        <f t="shared" si="36"/>
        <v>6.0478267518486686E-2</v>
      </c>
      <c r="DA198" s="72"/>
    </row>
    <row r="199" spans="1:105" ht="12" customHeight="1" x14ac:dyDescent="0.25">
      <c r="A199" s="203" t="s">
        <v>529</v>
      </c>
      <c r="B199" s="303">
        <f t="shared" ref="B199:W199" si="37">IF(B$97=0,0,B$97/B$72)</f>
        <v>0.33839439389027681</v>
      </c>
      <c r="C199" s="303">
        <f t="shared" si="37"/>
        <v>0.33849363733707327</v>
      </c>
      <c r="D199" s="303">
        <f t="shared" si="37"/>
        <v>0.32515708459550402</v>
      </c>
      <c r="E199" s="303">
        <f t="shared" si="37"/>
        <v>0.32603221599325899</v>
      </c>
      <c r="F199" s="303">
        <f t="shared" si="37"/>
        <v>0.31348629158067998</v>
      </c>
      <c r="G199" s="303">
        <f t="shared" si="37"/>
        <v>0.32171389549150653</v>
      </c>
      <c r="H199" s="303">
        <f t="shared" si="37"/>
        <v>0.33556682429761781</v>
      </c>
      <c r="I199" s="303">
        <f t="shared" si="37"/>
        <v>0.40672381812875869</v>
      </c>
      <c r="J199" s="303">
        <f t="shared" si="37"/>
        <v>0.41070120879535132</v>
      </c>
      <c r="K199" s="303">
        <f t="shared" si="37"/>
        <v>0.40956854548517441</v>
      </c>
      <c r="L199" s="303">
        <f t="shared" si="37"/>
        <v>0.34409979323357737</v>
      </c>
      <c r="M199" s="303">
        <f t="shared" si="37"/>
        <v>0.3586827979595073</v>
      </c>
      <c r="N199" s="303">
        <f t="shared" si="37"/>
        <v>0.36460464112472296</v>
      </c>
      <c r="O199" s="303">
        <f t="shared" si="37"/>
        <v>0.38971843248370042</v>
      </c>
      <c r="P199" s="303">
        <f t="shared" si="37"/>
        <v>0.39388882998934804</v>
      </c>
      <c r="Q199" s="303">
        <f t="shared" si="37"/>
        <v>0.4017484693911571</v>
      </c>
      <c r="R199" s="303">
        <f t="shared" si="37"/>
        <v>0.39464335733225769</v>
      </c>
      <c r="S199" s="303">
        <f t="shared" si="37"/>
        <v>0.34757833919161274</v>
      </c>
      <c r="T199" s="303">
        <f t="shared" si="37"/>
        <v>0.35690148412660472</v>
      </c>
      <c r="U199" s="303">
        <f t="shared" si="37"/>
        <v>0.37229646156030211</v>
      </c>
      <c r="V199" s="303">
        <f t="shared" si="37"/>
        <v>0.37260331739565705</v>
      </c>
      <c r="W199" s="303">
        <f t="shared" si="37"/>
        <v>0.37709388756056172</v>
      </c>
      <c r="DA199" s="175"/>
    </row>
    <row r="200" spans="1:105" ht="12" customHeight="1" x14ac:dyDescent="0.25">
      <c r="A200" s="62" t="s">
        <v>530</v>
      </c>
      <c r="B200" s="304">
        <f t="shared" ref="B200:W200" si="38">IF(B$98=0,0,B$98/B$72)</f>
        <v>8.6887616861840447E-2</v>
      </c>
      <c r="C200" s="304">
        <f t="shared" si="38"/>
        <v>7.2563841936423151E-2</v>
      </c>
      <c r="D200" s="304">
        <f t="shared" si="38"/>
        <v>6.0052308490258478E-2</v>
      </c>
      <c r="E200" s="304">
        <f t="shared" si="38"/>
        <v>5.8785893024245625E-2</v>
      </c>
      <c r="F200" s="304">
        <f t="shared" si="38"/>
        <v>4.7540005610610142E-2</v>
      </c>
      <c r="G200" s="304">
        <f t="shared" si="38"/>
        <v>4.8930689683665145E-2</v>
      </c>
      <c r="H200" s="304">
        <f t="shared" si="38"/>
        <v>5.7102756041138382E-2</v>
      </c>
      <c r="I200" s="304">
        <f t="shared" si="38"/>
        <v>0.10300994761259986</v>
      </c>
      <c r="J200" s="304">
        <f t="shared" si="38"/>
        <v>0.10165540902485404</v>
      </c>
      <c r="K200" s="304">
        <f t="shared" si="38"/>
        <v>0.10557048930456207</v>
      </c>
      <c r="L200" s="304">
        <f t="shared" si="38"/>
        <v>5.7621980948151817E-2</v>
      </c>
      <c r="M200" s="304">
        <f t="shared" si="38"/>
        <v>6.832074239686825E-2</v>
      </c>
      <c r="N200" s="304">
        <f t="shared" si="38"/>
        <v>6.974321504551248E-2</v>
      </c>
      <c r="O200" s="304">
        <f t="shared" si="38"/>
        <v>9.8637869285001178E-2</v>
      </c>
      <c r="P200" s="304">
        <f t="shared" si="38"/>
        <v>0.10477798035756197</v>
      </c>
      <c r="Q200" s="304">
        <f t="shared" si="38"/>
        <v>0.10365387188476832</v>
      </c>
      <c r="R200" s="304">
        <f t="shared" si="38"/>
        <v>9.2855929191956829E-2</v>
      </c>
      <c r="S200" s="304">
        <f t="shared" si="38"/>
        <v>5.433375399718704E-2</v>
      </c>
      <c r="T200" s="304">
        <f t="shared" si="38"/>
        <v>8.8112025514060874E-2</v>
      </c>
      <c r="U200" s="304">
        <f t="shared" si="38"/>
        <v>9.6528913144468612E-2</v>
      </c>
      <c r="V200" s="304">
        <f t="shared" si="38"/>
        <v>9.7409909405080347E-2</v>
      </c>
      <c r="W200" s="304">
        <f t="shared" si="38"/>
        <v>0.10111583897958588</v>
      </c>
      <c r="DA200" s="72"/>
    </row>
    <row r="201" spans="1:105" ht="12" customHeight="1" x14ac:dyDescent="0.25">
      <c r="A201" s="62" t="s">
        <v>535</v>
      </c>
      <c r="B201" s="304">
        <f t="shared" ref="B201:W201" si="39">IF(B$102=0,0,B$102/B$72)</f>
        <v>0.21673027295579994</v>
      </c>
      <c r="C201" s="304">
        <f t="shared" si="39"/>
        <v>0.21667836022966724</v>
      </c>
      <c r="D201" s="304">
        <f t="shared" si="39"/>
        <v>0.20237736958784949</v>
      </c>
      <c r="E201" s="304">
        <f t="shared" si="39"/>
        <v>0.20359458496881172</v>
      </c>
      <c r="F201" s="304">
        <f t="shared" si="39"/>
        <v>0.18988095264914837</v>
      </c>
      <c r="G201" s="304">
        <f t="shared" si="39"/>
        <v>0.19669355946004355</v>
      </c>
      <c r="H201" s="304">
        <f t="shared" si="39"/>
        <v>0.2102464305441509</v>
      </c>
      <c r="I201" s="304">
        <f t="shared" si="39"/>
        <v>0.28707936723414412</v>
      </c>
      <c r="J201" s="304">
        <f t="shared" si="39"/>
        <v>0.29154122582686914</v>
      </c>
      <c r="K201" s="304">
        <f t="shared" si="39"/>
        <v>0.28988911825939562</v>
      </c>
      <c r="L201" s="304">
        <f t="shared" si="39"/>
        <v>0.22247455458570553</v>
      </c>
      <c r="M201" s="304">
        <f t="shared" si="39"/>
        <v>0.23734786510982353</v>
      </c>
      <c r="N201" s="304">
        <f t="shared" si="39"/>
        <v>0.24337021254267693</v>
      </c>
      <c r="O201" s="304">
        <f t="shared" si="39"/>
        <v>0.26983277006520473</v>
      </c>
      <c r="P201" s="304">
        <f t="shared" si="39"/>
        <v>0.27442161145077565</v>
      </c>
      <c r="Q201" s="304">
        <f t="shared" si="39"/>
        <v>0.28175449820694842</v>
      </c>
      <c r="R201" s="304">
        <f t="shared" si="39"/>
        <v>0.27378796011694551</v>
      </c>
      <c r="S201" s="304">
        <f t="shared" si="39"/>
        <v>0.22500123161492916</v>
      </c>
      <c r="T201" s="304">
        <f t="shared" si="39"/>
        <v>0.23692617742342609</v>
      </c>
      <c r="U201" s="304">
        <f t="shared" si="39"/>
        <v>0.25252150788072458</v>
      </c>
      <c r="V201" s="304">
        <f t="shared" si="39"/>
        <v>0.25292593129491209</v>
      </c>
      <c r="W201" s="304">
        <f t="shared" si="39"/>
        <v>0.25750588592687751</v>
      </c>
      <c r="DA201" s="72"/>
    </row>
    <row r="202" spans="1:105" ht="12" customHeight="1" x14ac:dyDescent="0.25">
      <c r="A202" s="63" t="s">
        <v>547</v>
      </c>
      <c r="B202" s="305">
        <f t="shared" ref="B202:W202" si="40">IF(B$113=0,0,B$113/B$72)</f>
        <v>3.4776504072636411E-2</v>
      </c>
      <c r="C202" s="305">
        <f t="shared" si="40"/>
        <v>4.9251435170982828E-2</v>
      </c>
      <c r="D202" s="305">
        <f t="shared" si="40"/>
        <v>6.2727406517396098E-2</v>
      </c>
      <c r="E202" s="305">
        <f t="shared" si="40"/>
        <v>6.3651738000201658E-2</v>
      </c>
      <c r="F202" s="305">
        <f t="shared" si="40"/>
        <v>7.6065333320921483E-2</v>
      </c>
      <c r="G202" s="305">
        <f t="shared" si="40"/>
        <v>7.6089646347797898E-2</v>
      </c>
      <c r="H202" s="305">
        <f t="shared" si="40"/>
        <v>6.8217637712328499E-2</v>
      </c>
      <c r="I202" s="305">
        <f t="shared" si="40"/>
        <v>1.6634503282014743E-2</v>
      </c>
      <c r="J202" s="305">
        <f t="shared" si="40"/>
        <v>1.7504573943628168E-2</v>
      </c>
      <c r="K202" s="305">
        <f t="shared" si="40"/>
        <v>1.4108937921216744E-2</v>
      </c>
      <c r="L202" s="305">
        <f t="shared" si="40"/>
        <v>6.4003257699719998E-2</v>
      </c>
      <c r="M202" s="305">
        <f t="shared" si="40"/>
        <v>5.3014190452815566E-2</v>
      </c>
      <c r="N202" s="305">
        <f t="shared" si="40"/>
        <v>5.149121353653352E-2</v>
      </c>
      <c r="O202" s="305">
        <f t="shared" si="40"/>
        <v>2.1247793133494512E-2</v>
      </c>
      <c r="P202" s="305">
        <f t="shared" si="40"/>
        <v>1.4689238181010388E-2</v>
      </c>
      <c r="Q202" s="305">
        <f t="shared" si="40"/>
        <v>1.6340099299440372E-2</v>
      </c>
      <c r="R202" s="305">
        <f t="shared" si="40"/>
        <v>2.7999468023355355E-2</v>
      </c>
      <c r="S202" s="305">
        <f t="shared" si="40"/>
        <v>6.8243353579496513E-2</v>
      </c>
      <c r="T202" s="305">
        <f t="shared" si="40"/>
        <v>3.1863281189117784E-2</v>
      </c>
      <c r="U202" s="305">
        <f t="shared" si="40"/>
        <v>2.3246040535108922E-2</v>
      </c>
      <c r="V202" s="305">
        <f t="shared" si="40"/>
        <v>2.2267476695664618E-2</v>
      </c>
      <c r="W202" s="305">
        <f t="shared" si="40"/>
        <v>1.8472162654098342E-2</v>
      </c>
      <c r="DA202" s="74"/>
    </row>
    <row r="203" spans="1:105" ht="12" customHeight="1" x14ac:dyDescent="0.25">
      <c r="A203" s="130"/>
      <c r="B203" s="201"/>
      <c r="C203" s="201"/>
      <c r="D203" s="201"/>
      <c r="E203" s="201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</row>
    <row r="204" spans="1:105" ht="12" customHeight="1" x14ac:dyDescent="0.25">
      <c r="A204" s="35" t="s">
        <v>45</v>
      </c>
      <c r="B204" s="234">
        <f t="shared" ref="B204:W204" si="41">SUM(B$205:B$210,B$214:B$215,B$217:B$219)</f>
        <v>0.99999999999999978</v>
      </c>
      <c r="C204" s="234">
        <f t="shared" si="41"/>
        <v>1.0000000000000002</v>
      </c>
      <c r="D204" s="234">
        <f t="shared" si="41"/>
        <v>0.99999999999999989</v>
      </c>
      <c r="E204" s="234">
        <f t="shared" si="41"/>
        <v>1</v>
      </c>
      <c r="F204" s="234">
        <f t="shared" si="41"/>
        <v>1</v>
      </c>
      <c r="G204" s="234">
        <f t="shared" si="41"/>
        <v>0.99999999999999978</v>
      </c>
      <c r="H204" s="234">
        <f t="shared" si="41"/>
        <v>0.99999999999999967</v>
      </c>
      <c r="I204" s="234">
        <f t="shared" si="41"/>
        <v>1.0000000000000002</v>
      </c>
      <c r="J204" s="234">
        <f t="shared" si="41"/>
        <v>1.0000000000000002</v>
      </c>
      <c r="K204" s="234">
        <f t="shared" si="41"/>
        <v>0.99999999999999956</v>
      </c>
      <c r="L204" s="234">
        <f t="shared" si="41"/>
        <v>1</v>
      </c>
      <c r="M204" s="234">
        <f t="shared" si="41"/>
        <v>1</v>
      </c>
      <c r="N204" s="234">
        <f t="shared" si="41"/>
        <v>0.99999999999999967</v>
      </c>
      <c r="O204" s="234">
        <f t="shared" si="41"/>
        <v>0.99999999999999978</v>
      </c>
      <c r="P204" s="234">
        <f t="shared" si="41"/>
        <v>0.99999999999999989</v>
      </c>
      <c r="Q204" s="234">
        <f t="shared" si="41"/>
        <v>1</v>
      </c>
      <c r="R204" s="234">
        <f t="shared" si="41"/>
        <v>0.99999999999999978</v>
      </c>
      <c r="S204" s="234">
        <f t="shared" si="41"/>
        <v>1.0000000000000002</v>
      </c>
      <c r="T204" s="234">
        <f t="shared" si="41"/>
        <v>1</v>
      </c>
      <c r="U204" s="234">
        <f t="shared" si="41"/>
        <v>0.99999999999999978</v>
      </c>
      <c r="V204" s="234">
        <f t="shared" si="41"/>
        <v>1.0000000000000002</v>
      </c>
      <c r="W204" s="234">
        <f t="shared" si="41"/>
        <v>0.99999999999999978</v>
      </c>
      <c r="DA204" s="95"/>
    </row>
    <row r="205" spans="1:105" ht="12" customHeight="1" x14ac:dyDescent="0.25">
      <c r="A205" s="55" t="s">
        <v>92</v>
      </c>
      <c r="B205" s="301">
        <f t="shared" ref="B205:W205" si="42">IF(B$116=0,0,B$116/B$115)</f>
        <v>1.9374028411423454E-3</v>
      </c>
      <c r="C205" s="301">
        <f t="shared" si="42"/>
        <v>1.8885747906846732E-3</v>
      </c>
      <c r="D205" s="301">
        <f t="shared" si="42"/>
        <v>1.8545787416884964E-3</v>
      </c>
      <c r="E205" s="301">
        <f t="shared" si="42"/>
        <v>1.844863614535423E-3</v>
      </c>
      <c r="F205" s="301">
        <f t="shared" si="42"/>
        <v>1.8320505011848109E-3</v>
      </c>
      <c r="G205" s="301">
        <f t="shared" si="42"/>
        <v>1.8800772519574254E-3</v>
      </c>
      <c r="H205" s="301">
        <f t="shared" si="42"/>
        <v>1.91776223472082E-3</v>
      </c>
      <c r="I205" s="301">
        <f t="shared" si="42"/>
        <v>2.0372497681832966E-3</v>
      </c>
      <c r="J205" s="301">
        <f t="shared" si="42"/>
        <v>2.0015232299241065E-3</v>
      </c>
      <c r="K205" s="301">
        <f t="shared" si="42"/>
        <v>2.0326268602209861E-3</v>
      </c>
      <c r="L205" s="301">
        <f t="shared" si="42"/>
        <v>1.8586923332145793E-3</v>
      </c>
      <c r="M205" s="301">
        <f t="shared" si="42"/>
        <v>1.9108801246255996E-3</v>
      </c>
      <c r="N205" s="301">
        <f t="shared" si="42"/>
        <v>1.9163535673540348E-3</v>
      </c>
      <c r="O205" s="301">
        <f t="shared" si="42"/>
        <v>2.0385454569373002E-3</v>
      </c>
      <c r="P205" s="301">
        <f t="shared" si="42"/>
        <v>2.0599979333419337E-3</v>
      </c>
      <c r="Q205" s="301">
        <f t="shared" si="42"/>
        <v>2.0852701301098866E-3</v>
      </c>
      <c r="R205" s="301">
        <f t="shared" si="42"/>
        <v>2.0569610355858675E-3</v>
      </c>
      <c r="S205" s="301">
        <f t="shared" si="42"/>
        <v>1.8879564012060143E-3</v>
      </c>
      <c r="T205" s="301">
        <f t="shared" si="42"/>
        <v>1.9064775120244744E-3</v>
      </c>
      <c r="U205" s="301">
        <f t="shared" si="42"/>
        <v>1.9860108991487679E-3</v>
      </c>
      <c r="V205" s="301">
        <f t="shared" si="42"/>
        <v>2.0123005410928704E-3</v>
      </c>
      <c r="W205" s="301">
        <f t="shared" si="42"/>
        <v>2.033433907741401E-3</v>
      </c>
      <c r="DA205" s="67"/>
    </row>
    <row r="206" spans="1:105" ht="12" customHeight="1" x14ac:dyDescent="0.25">
      <c r="A206" s="202" t="s">
        <v>93</v>
      </c>
      <c r="B206" s="235">
        <f t="shared" ref="B206:W206" si="43">IF(B$117=0,0,B$117/B$115)</f>
        <v>2.5096235454909307E-4</v>
      </c>
      <c r="C206" s="235">
        <f t="shared" si="43"/>
        <v>2.4463739091702046E-4</v>
      </c>
      <c r="D206" s="235">
        <f t="shared" si="43"/>
        <v>2.4023369731222726E-4</v>
      </c>
      <c r="E206" s="235">
        <f t="shared" si="43"/>
        <v>2.3897524391611194E-4</v>
      </c>
      <c r="F206" s="235">
        <f t="shared" si="43"/>
        <v>2.3731549147470524E-4</v>
      </c>
      <c r="G206" s="235">
        <f t="shared" si="43"/>
        <v>2.4353665838913559E-4</v>
      </c>
      <c r="H206" s="235">
        <f t="shared" si="43"/>
        <v>2.4841819970032044E-4</v>
      </c>
      <c r="I206" s="235">
        <f t="shared" si="43"/>
        <v>2.6389607146772519E-4</v>
      </c>
      <c r="J206" s="235">
        <f t="shared" si="43"/>
        <v>2.5926821815244467E-4</v>
      </c>
      <c r="K206" s="235">
        <f t="shared" si="43"/>
        <v>2.6329724099094038E-4</v>
      </c>
      <c r="L206" s="235">
        <f t="shared" si="43"/>
        <v>2.4076655325375686E-4</v>
      </c>
      <c r="M206" s="235">
        <f t="shared" si="43"/>
        <v>2.4752672245197273E-4</v>
      </c>
      <c r="N206" s="235">
        <f t="shared" si="43"/>
        <v>2.4823572733492609E-4</v>
      </c>
      <c r="O206" s="235">
        <f t="shared" si="43"/>
        <v>2.6406390909734057E-4</v>
      </c>
      <c r="P206" s="235">
        <f t="shared" si="43"/>
        <v>2.6684276534503831E-4</v>
      </c>
      <c r="Q206" s="235">
        <f t="shared" si="43"/>
        <v>2.7011641080009174E-4</v>
      </c>
      <c r="R206" s="235">
        <f t="shared" si="43"/>
        <v>2.6644937941868244E-4</v>
      </c>
      <c r="S206" s="235">
        <f t="shared" si="43"/>
        <v>2.4455728755581088E-4</v>
      </c>
      <c r="T206" s="235">
        <f t="shared" si="43"/>
        <v>2.5224169071058779E-4</v>
      </c>
      <c r="U206" s="235">
        <f t="shared" si="43"/>
        <v>2.6074295025773774E-4</v>
      </c>
      <c r="V206" s="235">
        <f t="shared" si="43"/>
        <v>2.60664262036135E-4</v>
      </c>
      <c r="W206" s="235">
        <f t="shared" si="43"/>
        <v>2.6340178225703928E-4</v>
      </c>
      <c r="DA206" s="174"/>
    </row>
    <row r="207" spans="1:105" ht="12" customHeight="1" x14ac:dyDescent="0.25">
      <c r="A207" s="202" t="s">
        <v>94</v>
      </c>
      <c r="B207" s="235">
        <f t="shared" ref="B207:W207" si="44">IF(B$118=0,0,B$118/B$115)</f>
        <v>3.5061755389425249E-2</v>
      </c>
      <c r="C207" s="235">
        <f t="shared" si="44"/>
        <v>3.417809963909095E-2</v>
      </c>
      <c r="D207" s="235">
        <f t="shared" si="44"/>
        <v>3.3562863030163502E-2</v>
      </c>
      <c r="E207" s="235">
        <f t="shared" si="44"/>
        <v>3.3387045484847305E-2</v>
      </c>
      <c r="F207" s="235">
        <f t="shared" si="44"/>
        <v>3.3155162761989716E-2</v>
      </c>
      <c r="G207" s="235">
        <f t="shared" si="44"/>
        <v>3.4024317153621232E-2</v>
      </c>
      <c r="H207" s="235">
        <f t="shared" si="44"/>
        <v>3.4706313494003285E-2</v>
      </c>
      <c r="I207" s="235">
        <f t="shared" si="44"/>
        <v>3.6868714922028908E-2</v>
      </c>
      <c r="J207" s="235">
        <f t="shared" si="44"/>
        <v>3.6222161134270424E-2</v>
      </c>
      <c r="K207" s="235">
        <f t="shared" si="44"/>
        <v>3.6785052781806785E-2</v>
      </c>
      <c r="L207" s="235">
        <f t="shared" si="44"/>
        <v>3.3637307919371182E-2</v>
      </c>
      <c r="M207" s="235">
        <f t="shared" si="44"/>
        <v>3.4581765900907252E-2</v>
      </c>
      <c r="N207" s="235">
        <f t="shared" si="44"/>
        <v>3.4680820421736418E-2</v>
      </c>
      <c r="O207" s="235">
        <f t="shared" si="44"/>
        <v>3.6892163386741048E-2</v>
      </c>
      <c r="P207" s="235">
        <f t="shared" si="44"/>
        <v>3.7280395232087753E-2</v>
      </c>
      <c r="Q207" s="235">
        <f t="shared" si="44"/>
        <v>3.7737753692813951E-2</v>
      </c>
      <c r="R207" s="235">
        <f t="shared" si="44"/>
        <v>3.7225435590239046E-2</v>
      </c>
      <c r="S207" s="235">
        <f t="shared" si="44"/>
        <v>3.4166908460789923E-2</v>
      </c>
      <c r="T207" s="235">
        <f t="shared" si="44"/>
        <v>3.4403854981675176E-2</v>
      </c>
      <c r="U207" s="235">
        <f t="shared" si="44"/>
        <v>3.5751198845367892E-2</v>
      </c>
      <c r="V207" s="235">
        <f t="shared" si="44"/>
        <v>3.6358352737628129E-2</v>
      </c>
      <c r="W207" s="235">
        <f t="shared" si="44"/>
        <v>3.6799658160795383E-2</v>
      </c>
      <c r="DA207" s="174"/>
    </row>
    <row r="208" spans="1:105" ht="12" customHeight="1" x14ac:dyDescent="0.25">
      <c r="A208" s="202" t="s">
        <v>95</v>
      </c>
      <c r="B208" s="235">
        <f t="shared" ref="B208:W208" si="45">IF(B$119=0,0,B$119/B$115)</f>
        <v>6.3988799317770458E-4</v>
      </c>
      <c r="C208" s="235">
        <f t="shared" si="45"/>
        <v>6.2376099957852228E-4</v>
      </c>
      <c r="D208" s="235">
        <f t="shared" si="45"/>
        <v>6.1253273919499411E-4</v>
      </c>
      <c r="E208" s="235">
        <f t="shared" si="45"/>
        <v>6.093240140473726E-4</v>
      </c>
      <c r="F208" s="235">
        <f t="shared" si="45"/>
        <v>6.0509208188841738E-4</v>
      </c>
      <c r="G208" s="235">
        <f t="shared" si="45"/>
        <v>6.2095442115938369E-4</v>
      </c>
      <c r="H208" s="235">
        <f t="shared" si="45"/>
        <v>6.3340106750536839E-4</v>
      </c>
      <c r="I208" s="235">
        <f t="shared" si="45"/>
        <v>6.7286556934948458E-4</v>
      </c>
      <c r="J208" s="235">
        <f t="shared" si="45"/>
        <v>6.6106576066520505E-4</v>
      </c>
      <c r="K208" s="235">
        <f t="shared" si="45"/>
        <v>6.7133870914476629E-4</v>
      </c>
      <c r="L208" s="235">
        <f t="shared" si="45"/>
        <v>6.1389138168817085E-4</v>
      </c>
      <c r="M208" s="235">
        <f t="shared" si="45"/>
        <v>6.311280350083879E-4</v>
      </c>
      <c r="N208" s="235">
        <f t="shared" si="45"/>
        <v>6.3293581096953333E-4</v>
      </c>
      <c r="O208" s="235">
        <f t="shared" si="45"/>
        <v>6.732935111584754E-4</v>
      </c>
      <c r="P208" s="235">
        <f t="shared" si="45"/>
        <v>6.8037886366428618E-4</v>
      </c>
      <c r="Q208" s="235">
        <f t="shared" si="45"/>
        <v>6.8872579850386888E-4</v>
      </c>
      <c r="R208" s="235">
        <f t="shared" si="45"/>
        <v>6.7937583302484059E-4</v>
      </c>
      <c r="S208" s="235">
        <f t="shared" si="45"/>
        <v>6.2355675707711892E-4</v>
      </c>
      <c r="T208" s="235">
        <f t="shared" si="45"/>
        <v>6.4470630847271568E-4</v>
      </c>
      <c r="U208" s="235">
        <f t="shared" si="45"/>
        <v>6.6482593963318687E-4</v>
      </c>
      <c r="V208" s="235">
        <f t="shared" si="45"/>
        <v>6.6462530536555507E-4</v>
      </c>
      <c r="W208" s="235">
        <f t="shared" si="45"/>
        <v>6.7160526187570659E-4</v>
      </c>
      <c r="DA208" s="174"/>
    </row>
    <row r="209" spans="1:105" ht="12" customHeight="1" x14ac:dyDescent="0.25">
      <c r="A209" s="56" t="s">
        <v>96</v>
      </c>
      <c r="B209" s="302">
        <f t="shared" ref="B209:W209" si="46">IF(B$120=0,0,B$120/B$115)</f>
        <v>4.625254062282585E-3</v>
      </c>
      <c r="C209" s="302">
        <f t="shared" si="46"/>
        <v>4.6423644669084047E-3</v>
      </c>
      <c r="D209" s="302">
        <f t="shared" si="46"/>
        <v>4.7223404464469924E-3</v>
      </c>
      <c r="E209" s="302">
        <f t="shared" si="46"/>
        <v>4.7148430459192509E-3</v>
      </c>
      <c r="F209" s="302">
        <f t="shared" si="46"/>
        <v>4.7896559390428091E-3</v>
      </c>
      <c r="G209" s="302">
        <f t="shared" si="46"/>
        <v>4.7450469931187836E-3</v>
      </c>
      <c r="H209" s="302">
        <f t="shared" si="46"/>
        <v>4.6346032117049263E-3</v>
      </c>
      <c r="I209" s="302">
        <f t="shared" si="46"/>
        <v>4.083899398928113E-3</v>
      </c>
      <c r="J209" s="302">
        <f t="shared" si="46"/>
        <v>4.1561600862983763E-3</v>
      </c>
      <c r="K209" s="302">
        <f t="shared" si="46"/>
        <v>4.0759697744791115E-3</v>
      </c>
      <c r="L209" s="302">
        <f t="shared" si="46"/>
        <v>4.593940106694683E-3</v>
      </c>
      <c r="M209" s="302">
        <f t="shared" si="46"/>
        <v>4.4837886681240195E-3</v>
      </c>
      <c r="N209" s="302">
        <f t="shared" si="46"/>
        <v>4.4492476013565999E-3</v>
      </c>
      <c r="O209" s="302">
        <f t="shared" si="46"/>
        <v>4.1645708222264677E-3</v>
      </c>
      <c r="P209" s="302">
        <f t="shared" si="46"/>
        <v>4.1081647893741711E-3</v>
      </c>
      <c r="Q209" s="302">
        <f t="shared" si="46"/>
        <v>3.9932780968839872E-3</v>
      </c>
      <c r="R209" s="302">
        <f t="shared" si="46"/>
        <v>4.0758060408975947E-3</v>
      </c>
      <c r="S209" s="302">
        <f t="shared" si="46"/>
        <v>4.5458809225819314E-3</v>
      </c>
      <c r="T209" s="302">
        <f t="shared" si="46"/>
        <v>4.4875880030434178E-3</v>
      </c>
      <c r="U209" s="302">
        <f t="shared" si="46"/>
        <v>4.3205689656548264E-3</v>
      </c>
      <c r="V209" s="302">
        <f t="shared" si="46"/>
        <v>4.3172909404822317E-3</v>
      </c>
      <c r="W209" s="302">
        <f t="shared" si="46"/>
        <v>4.2555881703651146E-3</v>
      </c>
      <c r="DA209" s="68"/>
    </row>
    <row r="210" spans="1:105" ht="12" customHeight="1" x14ac:dyDescent="0.25">
      <c r="A210" s="203" t="s">
        <v>604</v>
      </c>
      <c r="B210" s="303">
        <f t="shared" ref="B210:W210" si="47">IF(B$126=0,0,B$126/B$115)</f>
        <v>0.47502220472317513</v>
      </c>
      <c r="C210" s="303">
        <f t="shared" si="47"/>
        <v>0.47548368083348308</v>
      </c>
      <c r="D210" s="303">
        <f t="shared" si="47"/>
        <v>0.48088433942756637</v>
      </c>
      <c r="E210" s="303">
        <f t="shared" si="47"/>
        <v>0.48059374851574849</v>
      </c>
      <c r="F210" s="303">
        <f t="shared" si="47"/>
        <v>0.48533525852430992</v>
      </c>
      <c r="G210" s="303">
        <f t="shared" si="47"/>
        <v>0.48384526755663004</v>
      </c>
      <c r="H210" s="303">
        <f t="shared" si="47"/>
        <v>0.48145315044051473</v>
      </c>
      <c r="I210" s="303">
        <f t="shared" si="47"/>
        <v>0.47730895813059099</v>
      </c>
      <c r="J210" s="303">
        <f t="shared" si="47"/>
        <v>0.46694312707258256</v>
      </c>
      <c r="K210" s="303">
        <f t="shared" si="47"/>
        <v>0.47245910442137845</v>
      </c>
      <c r="L210" s="303">
        <f t="shared" si="47"/>
        <v>0.4775792617835361</v>
      </c>
      <c r="M210" s="303">
        <f t="shared" si="47"/>
        <v>0.47699293390155656</v>
      </c>
      <c r="N210" s="303">
        <f t="shared" si="47"/>
        <v>0.47601248299014243</v>
      </c>
      <c r="O210" s="303">
        <f t="shared" si="47"/>
        <v>0.48408724241480661</v>
      </c>
      <c r="P210" s="303">
        <f t="shared" si="47"/>
        <v>0.4865579352319071</v>
      </c>
      <c r="Q210" s="303">
        <f t="shared" si="47"/>
        <v>0.49347217569239493</v>
      </c>
      <c r="R210" s="303">
        <f t="shared" si="47"/>
        <v>0.49081352565534303</v>
      </c>
      <c r="S210" s="303">
        <f t="shared" si="47"/>
        <v>0.48016476431710303</v>
      </c>
      <c r="T210" s="303">
        <f t="shared" si="47"/>
        <v>0.47995196470279389</v>
      </c>
      <c r="U210" s="303">
        <f t="shared" si="47"/>
        <v>0.4816370475689486</v>
      </c>
      <c r="V210" s="303">
        <f t="shared" si="47"/>
        <v>0.48107768810273555</v>
      </c>
      <c r="W210" s="303">
        <f t="shared" si="47"/>
        <v>0.48352076636395913</v>
      </c>
      <c r="DA210" s="175"/>
    </row>
    <row r="211" spans="1:105" ht="12" customHeight="1" x14ac:dyDescent="0.25">
      <c r="A211" s="62" t="s">
        <v>606</v>
      </c>
      <c r="B211" s="304">
        <f t="shared" ref="B211:W211" si="48">IF(B$127=0,0,B$127/B$115)</f>
        <v>0.35512207818718683</v>
      </c>
      <c r="C211" s="304">
        <f t="shared" si="48"/>
        <v>0.29942332450371406</v>
      </c>
      <c r="D211" s="304">
        <f t="shared" si="48"/>
        <v>0.2539742295110099</v>
      </c>
      <c r="E211" s="304">
        <f t="shared" si="48"/>
        <v>0.24653597371466601</v>
      </c>
      <c r="F211" s="304">
        <f t="shared" si="48"/>
        <v>0.2154794558564872</v>
      </c>
      <c r="G211" s="304">
        <f t="shared" si="48"/>
        <v>0.24828478530095932</v>
      </c>
      <c r="H211" s="304">
        <f t="shared" si="48"/>
        <v>0.28400318885442244</v>
      </c>
      <c r="I211" s="304">
        <f t="shared" si="48"/>
        <v>0.43349125634340924</v>
      </c>
      <c r="J211" s="304">
        <f t="shared" si="48"/>
        <v>0.41599005514509008</v>
      </c>
      <c r="K211" s="304">
        <f t="shared" si="48"/>
        <v>0.43442772087476828</v>
      </c>
      <c r="L211" s="304">
        <f t="shared" si="48"/>
        <v>0.25790248268707716</v>
      </c>
      <c r="M211" s="304">
        <f t="shared" si="48"/>
        <v>0.30951617938674997</v>
      </c>
      <c r="N211" s="304">
        <f t="shared" si="48"/>
        <v>0.31515369368699753</v>
      </c>
      <c r="O211" s="304">
        <f t="shared" si="48"/>
        <v>0.42920243058470786</v>
      </c>
      <c r="P211" s="304">
        <f t="shared" si="48"/>
        <v>0.44954193183994251</v>
      </c>
      <c r="Q211" s="304">
        <f t="shared" si="48"/>
        <v>0.45699059005731735</v>
      </c>
      <c r="R211" s="304">
        <f t="shared" si="48"/>
        <v>0.42694308708984929</v>
      </c>
      <c r="S211" s="304">
        <f t="shared" si="48"/>
        <v>0.27035609375375569</v>
      </c>
      <c r="T211" s="304">
        <f t="shared" si="48"/>
        <v>0.37917929881580054</v>
      </c>
      <c r="U211" s="304">
        <f t="shared" si="48"/>
        <v>0.41514596818584831</v>
      </c>
      <c r="V211" s="304">
        <f t="shared" si="48"/>
        <v>0.41716800919790759</v>
      </c>
      <c r="W211" s="304">
        <f t="shared" si="48"/>
        <v>0.43289668268845272</v>
      </c>
      <c r="DA211" s="72"/>
    </row>
    <row r="212" spans="1:105" ht="12" customHeight="1" x14ac:dyDescent="0.25">
      <c r="A212" s="62" t="s">
        <v>613</v>
      </c>
      <c r="B212" s="304">
        <f t="shared" ref="B212:W212" si="49">IF(B$133=0,0,B$133/B$115)</f>
        <v>0.11990012653598833</v>
      </c>
      <c r="C212" s="304">
        <f t="shared" si="49"/>
        <v>0.17606035632976894</v>
      </c>
      <c r="D212" s="304">
        <f t="shared" si="49"/>
        <v>0.22691010991655627</v>
      </c>
      <c r="E212" s="304">
        <f t="shared" si="49"/>
        <v>0.23405777480108247</v>
      </c>
      <c r="F212" s="304">
        <f t="shared" si="49"/>
        <v>0.26985580266782278</v>
      </c>
      <c r="G212" s="304">
        <f t="shared" si="49"/>
        <v>0.23556048225567075</v>
      </c>
      <c r="H212" s="304">
        <f t="shared" si="49"/>
        <v>0.19744996158609238</v>
      </c>
      <c r="I212" s="304">
        <f t="shared" si="49"/>
        <v>4.3817701787181709E-2</v>
      </c>
      <c r="J212" s="304">
        <f t="shared" si="49"/>
        <v>5.0953071927492488E-2</v>
      </c>
      <c r="K212" s="304">
        <f t="shared" si="49"/>
        <v>3.8031383546610169E-2</v>
      </c>
      <c r="L212" s="304">
        <f t="shared" si="49"/>
        <v>0.21967677909645889</v>
      </c>
      <c r="M212" s="304">
        <f t="shared" si="49"/>
        <v>0.16747675451480656</v>
      </c>
      <c r="N212" s="304">
        <f t="shared" si="49"/>
        <v>0.16085878930314493</v>
      </c>
      <c r="O212" s="304">
        <f t="shared" si="49"/>
        <v>5.4884811830098745E-2</v>
      </c>
      <c r="P212" s="304">
        <f t="shared" si="49"/>
        <v>3.7016003391964633E-2</v>
      </c>
      <c r="Q212" s="304">
        <f t="shared" si="49"/>
        <v>3.6481585635077536E-2</v>
      </c>
      <c r="R212" s="304">
        <f t="shared" si="49"/>
        <v>6.3870438565493792E-2</v>
      </c>
      <c r="S212" s="304">
        <f t="shared" si="49"/>
        <v>0.20980867056334734</v>
      </c>
      <c r="T212" s="304">
        <f t="shared" si="49"/>
        <v>0.10077266588699328</v>
      </c>
      <c r="U212" s="304">
        <f t="shared" si="49"/>
        <v>6.6491079383100282E-2</v>
      </c>
      <c r="V212" s="304">
        <f t="shared" si="49"/>
        <v>6.3909678904827974E-2</v>
      </c>
      <c r="W212" s="304">
        <f t="shared" si="49"/>
        <v>5.0624083675506366E-2</v>
      </c>
      <c r="DA212" s="72"/>
    </row>
    <row r="213" spans="1:105" ht="12" customHeight="1" x14ac:dyDescent="0.25">
      <c r="A213" s="203" t="s">
        <v>615</v>
      </c>
      <c r="B213" s="303">
        <f t="shared" ref="B213:W213" si="50">IF(B$134=0,0,B$134/B$115)</f>
        <v>0.32452189432636086</v>
      </c>
      <c r="C213" s="303">
        <f t="shared" si="50"/>
        <v>0.32485983388608947</v>
      </c>
      <c r="D213" s="303">
        <f t="shared" si="50"/>
        <v>0.32853028002128359</v>
      </c>
      <c r="E213" s="303">
        <f t="shared" si="50"/>
        <v>0.32835113296810514</v>
      </c>
      <c r="F213" s="303">
        <f t="shared" si="50"/>
        <v>0.33170332952221887</v>
      </c>
      <c r="G213" s="303">
        <f t="shared" si="50"/>
        <v>0.32856748141405911</v>
      </c>
      <c r="H213" s="303">
        <f t="shared" si="50"/>
        <v>0.32317889139961137</v>
      </c>
      <c r="I213" s="303">
        <f t="shared" si="50"/>
        <v>0.28729823658739673</v>
      </c>
      <c r="J213" s="303">
        <f t="shared" si="50"/>
        <v>0.29168734480977887</v>
      </c>
      <c r="K213" s="303">
        <f t="shared" si="50"/>
        <v>0.28901289391724444</v>
      </c>
      <c r="L213" s="303">
        <f t="shared" si="50"/>
        <v>0.32107105466214991</v>
      </c>
      <c r="M213" s="303">
        <f t="shared" si="50"/>
        <v>0.31348468681568925</v>
      </c>
      <c r="N213" s="303">
        <f t="shared" si="50"/>
        <v>0.3110777388615224</v>
      </c>
      <c r="O213" s="303">
        <f t="shared" si="50"/>
        <v>0.29156083231333429</v>
      </c>
      <c r="P213" s="303">
        <f t="shared" si="50"/>
        <v>0.28758250642348338</v>
      </c>
      <c r="Q213" s="303">
        <f t="shared" si="50"/>
        <v>0.27949963168815234</v>
      </c>
      <c r="R213" s="303">
        <f t="shared" si="50"/>
        <v>0.28517482236623859</v>
      </c>
      <c r="S213" s="303">
        <f t="shared" si="50"/>
        <v>0.31767351051126391</v>
      </c>
      <c r="T213" s="303">
        <f t="shared" si="50"/>
        <v>0.31292442789318919</v>
      </c>
      <c r="U213" s="303">
        <f t="shared" si="50"/>
        <v>0.3022955368610073</v>
      </c>
      <c r="V213" s="303">
        <f t="shared" si="50"/>
        <v>0.30206150798451992</v>
      </c>
      <c r="W213" s="303">
        <f t="shared" si="50"/>
        <v>0.297988694082154</v>
      </c>
      <c r="DA213" s="175"/>
    </row>
    <row r="214" spans="1:105" ht="12" customHeight="1" x14ac:dyDescent="0.25">
      <c r="A214" s="62" t="s">
        <v>617</v>
      </c>
      <c r="B214" s="304">
        <f t="shared" ref="B214:W214" si="51">IF(B$135=0,0,B$135/B$115)</f>
        <v>0.24257061987905748</v>
      </c>
      <c r="C214" s="304">
        <f t="shared" si="51"/>
        <v>0.20457192408662692</v>
      </c>
      <c r="D214" s="304">
        <f t="shared" si="51"/>
        <v>0.17335725622287934</v>
      </c>
      <c r="E214" s="304">
        <f t="shared" si="51"/>
        <v>0.16843824235460891</v>
      </c>
      <c r="F214" s="304">
        <f t="shared" si="51"/>
        <v>0.13986277513744227</v>
      </c>
      <c r="G214" s="304">
        <f t="shared" si="51"/>
        <v>0.14631001337680175</v>
      </c>
      <c r="H214" s="304">
        <f t="shared" si="51"/>
        <v>0.16856542610617184</v>
      </c>
      <c r="I214" s="304">
        <f t="shared" si="51"/>
        <v>0.24811670110570813</v>
      </c>
      <c r="J214" s="304">
        <f t="shared" si="51"/>
        <v>0.2493686454134573</v>
      </c>
      <c r="K214" s="304">
        <f t="shared" si="51"/>
        <v>0.25695363000813071</v>
      </c>
      <c r="L214" s="304">
        <f t="shared" si="51"/>
        <v>0.15211275554663947</v>
      </c>
      <c r="M214" s="304">
        <f t="shared" si="51"/>
        <v>0.17651558401429857</v>
      </c>
      <c r="N214" s="304">
        <f t="shared" si="51"/>
        <v>0.17895544929803797</v>
      </c>
      <c r="O214" s="304">
        <f t="shared" si="51"/>
        <v>0.24001187910971869</v>
      </c>
      <c r="P214" s="304">
        <f t="shared" si="51"/>
        <v>0.25222244710995234</v>
      </c>
      <c r="Q214" s="304">
        <f t="shared" si="51"/>
        <v>0.24143895504857088</v>
      </c>
      <c r="R214" s="304">
        <f t="shared" si="51"/>
        <v>0.21910625195986963</v>
      </c>
      <c r="S214" s="304">
        <f t="shared" si="51"/>
        <v>0.14081254414282712</v>
      </c>
      <c r="T214" s="304">
        <f t="shared" si="51"/>
        <v>0.23021883343680702</v>
      </c>
      <c r="U214" s="304">
        <f t="shared" si="51"/>
        <v>0.24362572245011957</v>
      </c>
      <c r="V214" s="304">
        <f t="shared" si="51"/>
        <v>0.2458591809714574</v>
      </c>
      <c r="W214" s="304">
        <f t="shared" si="51"/>
        <v>0.2519598655126376</v>
      </c>
      <c r="DA214" s="72"/>
    </row>
    <row r="215" spans="1:105" ht="12" customHeight="1" x14ac:dyDescent="0.25">
      <c r="A215" s="62" t="s">
        <v>623</v>
      </c>
      <c r="B215" s="304">
        <f t="shared" ref="B215:W215" si="52">IF(B$140=0,0,B$140/B$115)</f>
        <v>8.1951274447303366E-2</v>
      </c>
      <c r="C215" s="304">
        <f t="shared" si="52"/>
        <v>0.12028790979946252</v>
      </c>
      <c r="D215" s="304">
        <f t="shared" si="52"/>
        <v>0.15517302379840409</v>
      </c>
      <c r="E215" s="304">
        <f t="shared" si="52"/>
        <v>0.15991289061349634</v>
      </c>
      <c r="F215" s="304">
        <f t="shared" si="52"/>
        <v>0.19184055438477646</v>
      </c>
      <c r="G215" s="304">
        <f t="shared" si="52"/>
        <v>0.18225746803725729</v>
      </c>
      <c r="H215" s="304">
        <f t="shared" si="52"/>
        <v>0.15461346529343953</v>
      </c>
      <c r="I215" s="304">
        <f t="shared" si="52"/>
        <v>3.918153548168854E-2</v>
      </c>
      <c r="J215" s="304">
        <f t="shared" si="52"/>
        <v>4.2318699396321387E-2</v>
      </c>
      <c r="K215" s="304">
        <f t="shared" si="52"/>
        <v>3.2059263909113622E-2</v>
      </c>
      <c r="L215" s="304">
        <f t="shared" si="52"/>
        <v>0.16895829911551041</v>
      </c>
      <c r="M215" s="304">
        <f t="shared" si="52"/>
        <v>0.13696910280139082</v>
      </c>
      <c r="N215" s="304">
        <f t="shared" si="52"/>
        <v>0.13212228956348437</v>
      </c>
      <c r="O215" s="304">
        <f t="shared" si="52"/>
        <v>5.1548953203615661E-2</v>
      </c>
      <c r="P215" s="304">
        <f t="shared" si="52"/>
        <v>3.5360059313531055E-2</v>
      </c>
      <c r="Q215" s="304">
        <f t="shared" si="52"/>
        <v>3.806067663958141E-2</v>
      </c>
      <c r="R215" s="304">
        <f t="shared" si="52"/>
        <v>6.6068570406368932E-2</v>
      </c>
      <c r="S215" s="304">
        <f t="shared" si="52"/>
        <v>0.17686096636843682</v>
      </c>
      <c r="T215" s="304">
        <f t="shared" si="52"/>
        <v>8.2705594456382231E-2</v>
      </c>
      <c r="U215" s="304">
        <f t="shared" si="52"/>
        <v>5.8669814410887776E-2</v>
      </c>
      <c r="V215" s="304">
        <f t="shared" si="52"/>
        <v>5.6202327013062478E-2</v>
      </c>
      <c r="W215" s="304">
        <f t="shared" si="52"/>
        <v>4.60288285695164E-2</v>
      </c>
      <c r="DA215" s="72"/>
    </row>
    <row r="216" spans="1:105" ht="12" customHeight="1" x14ac:dyDescent="0.25">
      <c r="A216" s="203" t="s">
        <v>625</v>
      </c>
      <c r="B216" s="303">
        <f t="shared" ref="B216:W216" si="53">IF(B$141=0,0,B$141/B$115)</f>
        <v>0.15794063830988683</v>
      </c>
      <c r="C216" s="303">
        <f t="shared" si="53"/>
        <v>0.15807904799324821</v>
      </c>
      <c r="D216" s="303">
        <f t="shared" si="53"/>
        <v>0.14959283189634393</v>
      </c>
      <c r="E216" s="303">
        <f t="shared" si="53"/>
        <v>0.15026006711288087</v>
      </c>
      <c r="F216" s="303">
        <f t="shared" si="53"/>
        <v>0.1423421351778909</v>
      </c>
      <c r="G216" s="303">
        <f t="shared" si="53"/>
        <v>0.14607331855106492</v>
      </c>
      <c r="H216" s="303">
        <f t="shared" si="53"/>
        <v>0.15322745995223874</v>
      </c>
      <c r="I216" s="303">
        <f t="shared" si="53"/>
        <v>0.19146617955205503</v>
      </c>
      <c r="J216" s="303">
        <f t="shared" si="53"/>
        <v>0.19806934968832846</v>
      </c>
      <c r="K216" s="303">
        <f t="shared" si="53"/>
        <v>0.19469971629473426</v>
      </c>
      <c r="L216" s="303">
        <f t="shared" si="53"/>
        <v>0.16040508526009176</v>
      </c>
      <c r="M216" s="303">
        <f t="shared" si="53"/>
        <v>0.1676672898316367</v>
      </c>
      <c r="N216" s="303">
        <f t="shared" si="53"/>
        <v>0.17098218501958343</v>
      </c>
      <c r="O216" s="303">
        <f t="shared" si="53"/>
        <v>0.18031928818569817</v>
      </c>
      <c r="P216" s="303">
        <f t="shared" si="53"/>
        <v>0.1814637787607962</v>
      </c>
      <c r="Q216" s="303">
        <f t="shared" si="53"/>
        <v>0.18225304849034094</v>
      </c>
      <c r="R216" s="303">
        <f t="shared" si="53"/>
        <v>0.17970762409925214</v>
      </c>
      <c r="S216" s="303">
        <f t="shared" si="53"/>
        <v>0.16069286534242244</v>
      </c>
      <c r="T216" s="303">
        <f t="shared" si="53"/>
        <v>0.1654287389080904</v>
      </c>
      <c r="U216" s="303">
        <f t="shared" si="53"/>
        <v>0.1730840679699813</v>
      </c>
      <c r="V216" s="303">
        <f t="shared" si="53"/>
        <v>0.17324757012613975</v>
      </c>
      <c r="W216" s="303">
        <f t="shared" si="53"/>
        <v>0.17446685227085201</v>
      </c>
      <c r="DA216" s="175"/>
    </row>
    <row r="217" spans="1:105" ht="12" customHeight="1" x14ac:dyDescent="0.25">
      <c r="A217" s="62" t="s">
        <v>626</v>
      </c>
      <c r="B217" s="304">
        <f t="shared" ref="B217:W217" si="54">IF(B$142=0,0,B$142/B$115)</f>
        <v>2.7001441510397583E-2</v>
      </c>
      <c r="C217" s="304">
        <f t="shared" si="54"/>
        <v>2.2599495889888736E-2</v>
      </c>
      <c r="D217" s="304">
        <f t="shared" si="54"/>
        <v>1.8860467952897978E-2</v>
      </c>
      <c r="E217" s="304">
        <f t="shared" si="54"/>
        <v>1.8484572360215321E-2</v>
      </c>
      <c r="F217" s="304">
        <f t="shared" si="54"/>
        <v>1.5036246250125975E-2</v>
      </c>
      <c r="G217" s="304">
        <f t="shared" si="54"/>
        <v>1.5159435302491794E-2</v>
      </c>
      <c r="H217" s="304">
        <f t="shared" si="54"/>
        <v>1.7242450879587881E-2</v>
      </c>
      <c r="I217" s="304">
        <f t="shared" si="54"/>
        <v>2.8791126155532781E-2</v>
      </c>
      <c r="J217" s="304">
        <f t="shared" si="54"/>
        <v>2.9001879826859717E-2</v>
      </c>
      <c r="K217" s="304">
        <f t="shared" si="54"/>
        <v>2.9402320981083734E-2</v>
      </c>
      <c r="L217" s="304">
        <f t="shared" si="54"/>
        <v>1.7770786035727841E-2</v>
      </c>
      <c r="M217" s="304">
        <f t="shared" si="54"/>
        <v>2.0621680701378504E-2</v>
      </c>
      <c r="N217" s="304">
        <f t="shared" si="54"/>
        <v>2.090672138555727E-2</v>
      </c>
      <c r="O217" s="304">
        <f t="shared" si="54"/>
        <v>2.8014827560294133E-2</v>
      </c>
      <c r="P217" s="304">
        <f t="shared" si="54"/>
        <v>2.9466241176758876E-2</v>
      </c>
      <c r="Q217" s="304">
        <f t="shared" si="54"/>
        <v>2.8206444590653208E-2</v>
      </c>
      <c r="R217" s="304">
        <f t="shared" si="54"/>
        <v>2.5597395226170012E-2</v>
      </c>
      <c r="S217" s="304">
        <f t="shared" si="54"/>
        <v>1.6450622987639028E-2</v>
      </c>
      <c r="T217" s="304">
        <f t="shared" si="54"/>
        <v>2.689563814486266E-2</v>
      </c>
      <c r="U217" s="304">
        <f t="shared" si="54"/>
        <v>2.8461916759723972E-2</v>
      </c>
      <c r="V217" s="304">
        <f t="shared" si="54"/>
        <v>2.8722843684357822E-2</v>
      </c>
      <c r="W217" s="304">
        <f t="shared" si="54"/>
        <v>2.9435564713328633E-2</v>
      </c>
      <c r="DA217" s="72"/>
    </row>
    <row r="218" spans="1:105" ht="12" customHeight="1" x14ac:dyDescent="0.25">
      <c r="A218" s="62" t="s">
        <v>631</v>
      </c>
      <c r="B218" s="304">
        <f t="shared" ref="B218:W218" si="55">IF(B$146=0,0,B$146/B$115)</f>
        <v>0.12013195205543648</v>
      </c>
      <c r="C218" s="304">
        <f t="shared" si="55"/>
        <v>0.1201405405927375</v>
      </c>
      <c r="D218" s="304">
        <f t="shared" si="55"/>
        <v>0.11103173510614377</v>
      </c>
      <c r="E218" s="304">
        <f t="shared" si="55"/>
        <v>0.11176091138258851</v>
      </c>
      <c r="F218" s="304">
        <f t="shared" si="55"/>
        <v>0.10324747605589046</v>
      </c>
      <c r="G218" s="304">
        <f t="shared" si="55"/>
        <v>0.10734021039711533</v>
      </c>
      <c r="H218" s="304">
        <f t="shared" si="55"/>
        <v>0.11538636639892508</v>
      </c>
      <c r="I218" s="304">
        <f t="shared" si="55"/>
        <v>0.15802573463045261</v>
      </c>
      <c r="J218" s="304">
        <f t="shared" si="55"/>
        <v>0.164073485234351</v>
      </c>
      <c r="K218" s="304">
        <f t="shared" si="55"/>
        <v>0.16136793051534848</v>
      </c>
      <c r="L218" s="304">
        <f t="shared" si="55"/>
        <v>0.1228955089319112</v>
      </c>
      <c r="M218" s="304">
        <f t="shared" si="55"/>
        <v>0.13104400156853852</v>
      </c>
      <c r="N218" s="304">
        <f t="shared" si="55"/>
        <v>0.13464009182746348</v>
      </c>
      <c r="O218" s="304">
        <f t="shared" si="55"/>
        <v>0.14626972705921409</v>
      </c>
      <c r="P218" s="304">
        <f t="shared" si="55"/>
        <v>0.14786654905507904</v>
      </c>
      <c r="Q218" s="304">
        <f t="shared" si="55"/>
        <v>0.14960011196345005</v>
      </c>
      <c r="R218" s="304">
        <f t="shared" si="55"/>
        <v>0.14639167546078785</v>
      </c>
      <c r="S218" s="304">
        <f t="shared" si="55"/>
        <v>0.1235802118754139</v>
      </c>
      <c r="T218" s="304">
        <f t="shared" si="55"/>
        <v>0.12887090367949003</v>
      </c>
      <c r="U218" s="304">
        <f t="shared" si="55"/>
        <v>0.137767967845391</v>
      </c>
      <c r="V218" s="304">
        <f t="shared" si="55"/>
        <v>0.13795881075331815</v>
      </c>
      <c r="W218" s="304">
        <f t="shared" si="55"/>
        <v>0.13965390509512182</v>
      </c>
      <c r="DA218" s="72"/>
    </row>
    <row r="219" spans="1:105" ht="12" customHeight="1" x14ac:dyDescent="0.25">
      <c r="A219" s="63" t="s">
        <v>643</v>
      </c>
      <c r="B219" s="305">
        <f t="shared" ref="B219:W219" si="56">IF(B$157=0,0,B$157/B$115)</f>
        <v>1.0807244744052768E-2</v>
      </c>
      <c r="C219" s="305">
        <f t="shared" si="56"/>
        <v>1.533901151062197E-2</v>
      </c>
      <c r="D219" s="305">
        <f t="shared" si="56"/>
        <v>1.9700628837302194E-2</v>
      </c>
      <c r="E219" s="305">
        <f t="shared" si="56"/>
        <v>2.0014583370077055E-2</v>
      </c>
      <c r="F219" s="305">
        <f t="shared" si="56"/>
        <v>2.4058412871874477E-2</v>
      </c>
      <c r="G219" s="305">
        <f t="shared" si="56"/>
        <v>2.357367285145778E-2</v>
      </c>
      <c r="H219" s="305">
        <f t="shared" si="56"/>
        <v>2.059864267372578E-2</v>
      </c>
      <c r="I219" s="305">
        <f t="shared" si="56"/>
        <v>4.6493187660696335E-3</v>
      </c>
      <c r="J219" s="305">
        <f t="shared" si="56"/>
        <v>4.9939846271177101E-3</v>
      </c>
      <c r="K219" s="305">
        <f t="shared" si="56"/>
        <v>3.9294647983020448E-3</v>
      </c>
      <c r="L219" s="305">
        <f t="shared" si="56"/>
        <v>1.973879029245271E-2</v>
      </c>
      <c r="M219" s="305">
        <f t="shared" si="56"/>
        <v>1.6001607561719706E-2</v>
      </c>
      <c r="N219" s="305">
        <f t="shared" si="56"/>
        <v>1.5435371806562669E-2</v>
      </c>
      <c r="O219" s="305">
        <f t="shared" si="56"/>
        <v>6.0347335661899201E-3</v>
      </c>
      <c r="P219" s="305">
        <f t="shared" si="56"/>
        <v>4.130988528958302E-3</v>
      </c>
      <c r="Q219" s="305">
        <f t="shared" si="56"/>
        <v>4.4464919362376823E-3</v>
      </c>
      <c r="R219" s="305">
        <f t="shared" si="56"/>
        <v>7.7185534122943041E-3</v>
      </c>
      <c r="S219" s="305">
        <f t="shared" si="56"/>
        <v>2.06620304793695E-2</v>
      </c>
      <c r="T219" s="305">
        <f t="shared" si="56"/>
        <v>9.6621970837377155E-3</v>
      </c>
      <c r="U219" s="305">
        <f t="shared" si="56"/>
        <v>6.8541833648662846E-3</v>
      </c>
      <c r="V219" s="305">
        <f t="shared" si="56"/>
        <v>6.5659156884638088E-3</v>
      </c>
      <c r="W219" s="305">
        <f t="shared" si="56"/>
        <v>5.3773824624015476E-3</v>
      </c>
      <c r="DA219" s="74"/>
    </row>
    <row r="220" spans="1:105" ht="12" hidden="1" customHeight="1" x14ac:dyDescent="0.25">
      <c r="A220" s="44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DA220" s="94"/>
    </row>
    <row r="221" spans="1:105" ht="12" customHeight="1" x14ac:dyDescent="0.25">
      <c r="A221" s="58"/>
      <c r="B221" s="201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</row>
    <row r="222" spans="1:105" ht="15" customHeight="1" x14ac:dyDescent="0.25">
      <c r="A222" s="32" t="s">
        <v>343</v>
      </c>
      <c r="B222" s="259"/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DA222" s="88"/>
    </row>
    <row r="223" spans="1:105" ht="12" customHeight="1" x14ac:dyDescent="0.25">
      <c r="A223" s="58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</row>
    <row r="224" spans="1:105" ht="12" customHeight="1" x14ac:dyDescent="0.25">
      <c r="A224" s="35" t="s">
        <v>43</v>
      </c>
      <c r="B224" s="306">
        <f>IF(B$5=0,0,B$5/NFM_fec!B$5)</f>
        <v>0.38136844355072591</v>
      </c>
      <c r="C224" s="306">
        <f>IF(C$5=0,0,C$5/NFM_fec!C$5)</f>
        <v>0.38642024786959095</v>
      </c>
      <c r="D224" s="306">
        <f>IF(D$5=0,0,D$5/NFM_fec!D$5)</f>
        <v>0.38762851485627797</v>
      </c>
      <c r="E224" s="306">
        <f>IF(E$5=0,0,E$5/NFM_fec!E$5)</f>
        <v>0.38968548851527712</v>
      </c>
      <c r="F224" s="306">
        <f>IF(F$5=0,0,F$5/NFM_fec!F$5)</f>
        <v>0.3937520631101124</v>
      </c>
      <c r="G224" s="306">
        <f>IF(G$5=0,0,G$5/NFM_fec!G$5)</f>
        <v>0.38920082992237554</v>
      </c>
      <c r="H224" s="306">
        <f>IF(H$5=0,0,H$5/NFM_fec!H$5)</f>
        <v>0.38602914116037318</v>
      </c>
      <c r="I224" s="306">
        <f>IF(I$5=0,0,I$5/NFM_fec!I$5)</f>
        <v>0.38481477325656349</v>
      </c>
      <c r="J224" s="306">
        <f>IF(J$5=0,0,J$5/NFM_fec!J$5)</f>
        <v>0.3884551241596072</v>
      </c>
      <c r="K224" s="306">
        <f>IF(K$5=0,0,K$5/NFM_fec!K$5)</f>
        <v>0.38632349771181201</v>
      </c>
      <c r="L224" s="306">
        <f>IF(L$5=0,0,L$5/NFM_fec!L$5)</f>
        <v>0.39893812087274172</v>
      </c>
      <c r="M224" s="306">
        <f>IF(M$5=0,0,M$5/NFM_fec!M$5)</f>
        <v>0.3940760569751337</v>
      </c>
      <c r="N224" s="306">
        <f>IF(N$5=0,0,N$5/NFM_fec!N$5)</f>
        <v>0.39372213358578328</v>
      </c>
      <c r="O224" s="306">
        <f>IF(O$5=0,0,O$5/NFM_fec!O$5)</f>
        <v>0.38472689287774137</v>
      </c>
      <c r="P224" s="306">
        <f>IF(P$5=0,0,P$5/NFM_fec!P$5)</f>
        <v>0.38332297006421256</v>
      </c>
      <c r="Q224" s="306">
        <f>IF(Q$5=0,0,Q$5/NFM_fec!Q$5)</f>
        <v>0.38005532048397989</v>
      </c>
      <c r="R224" s="306">
        <f>IF(R$5=0,0,R$5/NFM_fec!R$5)</f>
        <v>0.38076173899842675</v>
      </c>
      <c r="S224" s="306">
        <f>IF(S$5=0,0,S$5/NFM_fec!S$5)</f>
        <v>0.39218420374247409</v>
      </c>
      <c r="T224" s="306">
        <f>IF(T$5=0,0,T$5/NFM_fec!T$5)</f>
        <v>0.39873463705257461</v>
      </c>
      <c r="U224" s="306">
        <f>IF(U$5=0,0,U$5/NFM_fec!U$5)</f>
        <v>0.39434909922689187</v>
      </c>
      <c r="V224" s="306">
        <f>IF(V$5=0,0,V$5/NFM_fec!V$5)</f>
        <v>0.39458479515187556</v>
      </c>
      <c r="W224" s="306">
        <f>IF(W$5=0,0,W$5/NFM_fec!W$5)</f>
        <v>0.39261849455802561</v>
      </c>
      <c r="DA224" s="111"/>
    </row>
    <row r="225" spans="1:105" ht="12" customHeight="1" x14ac:dyDescent="0.25">
      <c r="A225" s="55" t="s">
        <v>92</v>
      </c>
      <c r="B225" s="307">
        <f>IF(B$6=0,0,B$6/NFM_fec!B$6)</f>
        <v>0.38655562175650676</v>
      </c>
      <c r="C225" s="307">
        <f>IF(C$6=0,0,C$6/NFM_fec!C$6)</f>
        <v>0.38655562175650676</v>
      </c>
      <c r="D225" s="307">
        <f>IF(D$6=0,0,D$6/NFM_fec!D$6)</f>
        <v>0.38655562175650665</v>
      </c>
      <c r="E225" s="307">
        <f>IF(E$6=0,0,E$6/NFM_fec!E$6)</f>
        <v>0.38655562175650676</v>
      </c>
      <c r="F225" s="307">
        <f>IF(F$6=0,0,F$6/NFM_fec!F$6)</f>
        <v>0.39334223302670412</v>
      </c>
      <c r="G225" s="307">
        <f>IF(G$6=0,0,G$6/NFM_fec!G$6)</f>
        <v>0.39745133386133386</v>
      </c>
      <c r="H225" s="307">
        <f>IF(H$6=0,0,H$6/NFM_fec!H$6)</f>
        <v>0.39745133386133363</v>
      </c>
      <c r="I225" s="307">
        <f>IF(I$6=0,0,I$6/NFM_fec!I$6)</f>
        <v>0.39745133386133374</v>
      </c>
      <c r="J225" s="307">
        <f>IF(J$6=0,0,J$6/NFM_fec!J$6)</f>
        <v>0.3974513338613338</v>
      </c>
      <c r="K225" s="307">
        <f>IF(K$6=0,0,K$6/NFM_fec!K$6)</f>
        <v>0.39745133386133363</v>
      </c>
      <c r="L225" s="307">
        <f>IF(L$6=0,0,L$6/NFM_fec!L$6)</f>
        <v>0.39745133386133369</v>
      </c>
      <c r="M225" s="307">
        <f>IF(M$6=0,0,M$6/NFM_fec!M$6)</f>
        <v>0.39745133386133369</v>
      </c>
      <c r="N225" s="307">
        <f>IF(N$6=0,0,N$6/NFM_fec!N$6)</f>
        <v>0.39745133386133358</v>
      </c>
      <c r="O225" s="307">
        <f>IF(O$6=0,0,O$6/NFM_fec!O$6)</f>
        <v>0.39745133386133374</v>
      </c>
      <c r="P225" s="307">
        <f>IF(P$6=0,0,P$6/NFM_fec!P$6)</f>
        <v>0.39745133386133374</v>
      </c>
      <c r="Q225" s="307">
        <f>IF(Q$6=0,0,Q$6/NFM_fec!Q$6)</f>
        <v>0.3974513338613338</v>
      </c>
      <c r="R225" s="307">
        <f>IF(R$6=0,0,R$6/NFM_fec!R$6)</f>
        <v>0.39745133386133369</v>
      </c>
      <c r="S225" s="307">
        <f>IF(S$6=0,0,S$6/NFM_fec!S$6)</f>
        <v>0.39745133386133386</v>
      </c>
      <c r="T225" s="307">
        <f>IF(T$6=0,0,T$6/NFM_fec!T$6)</f>
        <v>0.40519580159578422</v>
      </c>
      <c r="U225" s="307">
        <f>IF(U$6=0,0,U$6/NFM_fec!U$6)</f>
        <v>0.405195801595784</v>
      </c>
      <c r="V225" s="307">
        <f>IF(V$6=0,0,V$6/NFM_fec!V$6)</f>
        <v>0.40519580159578394</v>
      </c>
      <c r="W225" s="307">
        <f>IF(W$6=0,0,W$6/NFM_fec!W$6)</f>
        <v>0.40519580159578389</v>
      </c>
      <c r="DA225" s="76"/>
    </row>
    <row r="226" spans="1:105" ht="12" customHeight="1" x14ac:dyDescent="0.25">
      <c r="A226" s="202" t="s">
        <v>93</v>
      </c>
      <c r="B226" s="308">
        <f>IF(B$7=0,0,B$7/NFM_fec!B$7)</f>
        <v>0.10033645814637747</v>
      </c>
      <c r="C226" s="308">
        <f>IF(C$7=0,0,C$7/NFM_fec!C$7)</f>
        <v>0.1003364581463775</v>
      </c>
      <c r="D226" s="308">
        <f>IF(D$7=0,0,D$7/NFM_fec!D$7)</f>
        <v>0.10033645814637746</v>
      </c>
      <c r="E226" s="308">
        <f>IF(E$7=0,0,E$7/NFM_fec!E$7)</f>
        <v>0.10033645814637744</v>
      </c>
      <c r="F226" s="308">
        <f>IF(F$7=0,0,F$7/NFM_fec!F$7)</f>
        <v>0.10209802750235702</v>
      </c>
      <c r="G226" s="308">
        <f>IF(G$7=0,0,G$7/NFM_fec!G$7)</f>
        <v>0.10316460783571145</v>
      </c>
      <c r="H226" s="308">
        <f>IF(H$7=0,0,H$7/NFM_fec!H$7)</f>
        <v>0.10316460783571142</v>
      </c>
      <c r="I226" s="308">
        <f>IF(I$7=0,0,I$7/NFM_fec!I$7)</f>
        <v>0.10316460783571141</v>
      </c>
      <c r="J226" s="308">
        <f>IF(J$7=0,0,J$7/NFM_fec!J$7)</f>
        <v>0.10316460783571141</v>
      </c>
      <c r="K226" s="308">
        <f>IF(K$7=0,0,K$7/NFM_fec!K$7)</f>
        <v>0.10316460783571139</v>
      </c>
      <c r="L226" s="308">
        <f>IF(L$7=0,0,L$7/NFM_fec!L$7)</f>
        <v>0.10316460783571137</v>
      </c>
      <c r="M226" s="308">
        <f>IF(M$7=0,0,M$7/NFM_fec!M$7)</f>
        <v>0.10316460783571138</v>
      </c>
      <c r="N226" s="308">
        <f>IF(N$7=0,0,N$7/NFM_fec!N$7)</f>
        <v>0.10316460783571139</v>
      </c>
      <c r="O226" s="308">
        <f>IF(O$7=0,0,O$7/NFM_fec!O$7)</f>
        <v>0.10316460783571141</v>
      </c>
      <c r="P226" s="308">
        <f>IF(P$7=0,0,P$7/NFM_fec!P$7)</f>
        <v>0.10316460783571139</v>
      </c>
      <c r="Q226" s="308">
        <f>IF(Q$7=0,0,Q$7/NFM_fec!Q$7)</f>
        <v>0.10316460783571138</v>
      </c>
      <c r="R226" s="308">
        <f>IF(R$7=0,0,R$7/NFM_fec!R$7)</f>
        <v>0.10316460783571141</v>
      </c>
      <c r="S226" s="308">
        <f>IF(S$7=0,0,S$7/NFM_fec!S$7)</f>
        <v>0.10316460783571142</v>
      </c>
      <c r="T226" s="308">
        <f>IF(T$7=0,0,T$7/NFM_fec!T$7)</f>
        <v>0.1051748035720267</v>
      </c>
      <c r="U226" s="308">
        <f>IF(U$7=0,0,U$7/NFM_fec!U$7)</f>
        <v>0.10517480357202669</v>
      </c>
      <c r="V226" s="308">
        <f>IF(V$7=0,0,V$7/NFM_fec!V$7)</f>
        <v>0.10517480357202677</v>
      </c>
      <c r="W226" s="308">
        <f>IF(W$7=0,0,W$7/NFM_fec!W$7)</f>
        <v>0.10517480357202666</v>
      </c>
      <c r="DA226" s="77"/>
    </row>
    <row r="227" spans="1:105" ht="12" customHeight="1" x14ac:dyDescent="0.25">
      <c r="A227" s="202" t="s">
        <v>94</v>
      </c>
      <c r="B227" s="308">
        <f>IF(B$8=0,0,B$8/NFM_fec!B$8)</f>
        <v>0.55167794878823784</v>
      </c>
      <c r="C227" s="308">
        <f>IF(C$8=0,0,C$8/NFM_fec!C$8)</f>
        <v>0.55167794878823795</v>
      </c>
      <c r="D227" s="308">
        <f>IF(D$8=0,0,D$8/NFM_fec!D$8)</f>
        <v>0.55167794878823773</v>
      </c>
      <c r="E227" s="308">
        <f>IF(E$8=0,0,E$8/NFM_fec!E$8)</f>
        <v>0.55167794878823795</v>
      </c>
      <c r="F227" s="308">
        <f>IF(F$8=0,0,F$8/NFM_fec!F$8)</f>
        <v>0.56136355048186437</v>
      </c>
      <c r="G227" s="308">
        <f>IF(G$8=0,0,G$8/NFM_fec!G$8)</f>
        <v>0.56722790787889754</v>
      </c>
      <c r="H227" s="308">
        <f>IF(H$8=0,0,H$8/NFM_fec!H$8)</f>
        <v>0.56722790787889754</v>
      </c>
      <c r="I227" s="308">
        <f>IF(I$8=0,0,I$8/NFM_fec!I$8)</f>
        <v>0.56722790787889765</v>
      </c>
      <c r="J227" s="308">
        <f>IF(J$8=0,0,J$8/NFM_fec!J$8)</f>
        <v>0.56722790787889754</v>
      </c>
      <c r="K227" s="308">
        <f>IF(K$8=0,0,K$8/NFM_fec!K$8)</f>
        <v>0.56722790787889754</v>
      </c>
      <c r="L227" s="308">
        <f>IF(L$8=0,0,L$8/NFM_fec!L$8)</f>
        <v>0.56722790787889776</v>
      </c>
      <c r="M227" s="308">
        <f>IF(M$8=0,0,M$8/NFM_fec!M$8)</f>
        <v>0.56722790787889765</v>
      </c>
      <c r="N227" s="308">
        <f>IF(N$8=0,0,N$8/NFM_fec!N$8)</f>
        <v>0.56722790787889754</v>
      </c>
      <c r="O227" s="308">
        <f>IF(O$8=0,0,O$8/NFM_fec!O$8)</f>
        <v>0.56722790787889754</v>
      </c>
      <c r="P227" s="308">
        <f>IF(P$8=0,0,P$8/NFM_fec!P$8)</f>
        <v>0.56722790787889787</v>
      </c>
      <c r="Q227" s="308">
        <f>IF(Q$8=0,0,Q$8/NFM_fec!Q$8)</f>
        <v>0.56722790787889765</v>
      </c>
      <c r="R227" s="308">
        <f>IF(R$8=0,0,R$8/NFM_fec!R$8)</f>
        <v>0.56722790787889743</v>
      </c>
      <c r="S227" s="308">
        <f>IF(S$8=0,0,S$8/NFM_fec!S$8)</f>
        <v>0.56722790787889743</v>
      </c>
      <c r="T227" s="308">
        <f>IF(T$8=0,0,T$8/NFM_fec!T$8)</f>
        <v>0.5782805270460547</v>
      </c>
      <c r="U227" s="308">
        <f>IF(U$8=0,0,U$8/NFM_fec!U$8)</f>
        <v>0.57828052704605437</v>
      </c>
      <c r="V227" s="308">
        <f>IF(V$8=0,0,V$8/NFM_fec!V$8)</f>
        <v>0.57828052704605448</v>
      </c>
      <c r="W227" s="308">
        <f>IF(W$8=0,0,W$8/NFM_fec!W$8)</f>
        <v>0.57828052704605448</v>
      </c>
      <c r="DA227" s="77"/>
    </row>
    <row r="228" spans="1:105" ht="12" customHeight="1" x14ac:dyDescent="0.25">
      <c r="A228" s="202" t="s">
        <v>95</v>
      </c>
      <c r="B228" s="308">
        <f>IF(B$9=0,0,B$9/NFM_fec!B$9)</f>
        <v>0.38312571903116016</v>
      </c>
      <c r="C228" s="308">
        <f>IF(C$9=0,0,C$9/NFM_fec!C$9)</f>
        <v>0.38312571903116022</v>
      </c>
      <c r="D228" s="308">
        <f>IF(D$9=0,0,D$9/NFM_fec!D$9)</f>
        <v>0.38312571903116011</v>
      </c>
      <c r="E228" s="308">
        <f>IF(E$9=0,0,E$9/NFM_fec!E$9)</f>
        <v>0.38312571903116016</v>
      </c>
      <c r="F228" s="308">
        <f>IF(F$9=0,0,F$9/NFM_fec!F$9)</f>
        <v>0.38985211279272125</v>
      </c>
      <c r="G228" s="308">
        <f>IF(G$9=0,0,G$9/NFM_fec!G$9)</f>
        <v>0.39392475363205343</v>
      </c>
      <c r="H228" s="308">
        <f>IF(H$9=0,0,H$9/NFM_fec!H$9)</f>
        <v>0.39392475363205376</v>
      </c>
      <c r="I228" s="308">
        <f>IF(I$9=0,0,I$9/NFM_fec!I$9)</f>
        <v>0.39392475363205348</v>
      </c>
      <c r="J228" s="308">
        <f>IF(J$9=0,0,J$9/NFM_fec!J$9)</f>
        <v>0.39392475363205354</v>
      </c>
      <c r="K228" s="308">
        <f>IF(K$9=0,0,K$9/NFM_fec!K$9)</f>
        <v>0.39392475363205365</v>
      </c>
      <c r="L228" s="308">
        <f>IF(L$9=0,0,L$9/NFM_fec!L$9)</f>
        <v>0.39392475363205354</v>
      </c>
      <c r="M228" s="308">
        <f>IF(M$9=0,0,M$9/NFM_fec!M$9)</f>
        <v>0.39392475363205354</v>
      </c>
      <c r="N228" s="308">
        <f>IF(N$9=0,0,N$9/NFM_fec!N$9)</f>
        <v>0.39392475363205343</v>
      </c>
      <c r="O228" s="308">
        <f>IF(O$9=0,0,O$9/NFM_fec!O$9)</f>
        <v>0.39392475363205348</v>
      </c>
      <c r="P228" s="308">
        <f>IF(P$9=0,0,P$9/NFM_fec!P$9)</f>
        <v>0.39392475363205354</v>
      </c>
      <c r="Q228" s="308">
        <f>IF(Q$9=0,0,Q$9/NFM_fec!Q$9)</f>
        <v>0.39392475363205343</v>
      </c>
      <c r="R228" s="308">
        <f>IF(R$9=0,0,R$9/NFM_fec!R$9)</f>
        <v>0.39392475363205348</v>
      </c>
      <c r="S228" s="308">
        <f>IF(S$9=0,0,S$9/NFM_fec!S$9)</f>
        <v>0.39392475363205354</v>
      </c>
      <c r="T228" s="308">
        <f>IF(T$9=0,0,T$9/NFM_fec!T$9)</f>
        <v>0.40160050481060938</v>
      </c>
      <c r="U228" s="308">
        <f>IF(U$9=0,0,U$9/NFM_fec!U$9)</f>
        <v>0.40160050481060938</v>
      </c>
      <c r="V228" s="308">
        <f>IF(V$9=0,0,V$9/NFM_fec!V$9)</f>
        <v>0.40160050481060944</v>
      </c>
      <c r="W228" s="308">
        <f>IF(W$9=0,0,W$9/NFM_fec!W$9)</f>
        <v>0.40160050481060938</v>
      </c>
      <c r="DA228" s="77"/>
    </row>
    <row r="229" spans="1:105" ht="12" customHeight="1" x14ac:dyDescent="0.25">
      <c r="A229" s="56" t="s">
        <v>96</v>
      </c>
      <c r="B229" s="309">
        <f>IF(B$10=0,0,B$10/NFM_fec!B$10)</f>
        <v>0.58162091416106088</v>
      </c>
      <c r="C229" s="309">
        <f>IF(C$10=0,0,C$10/NFM_fec!C$10)</f>
        <v>0.59590940595808661</v>
      </c>
      <c r="D229" s="309">
        <f>IF(D$10=0,0,D$10/NFM_fec!D$10)</f>
        <v>0.61104086494637733</v>
      </c>
      <c r="E229" s="309">
        <f>IF(E$10=0,0,E$10/NFM_fec!E$10)</f>
        <v>0.61220380748295122</v>
      </c>
      <c r="F229" s="309">
        <f>IF(F$10=0,0,F$10/NFM_fec!F$10)</f>
        <v>0.63643635026288636</v>
      </c>
      <c r="G229" s="309">
        <f>IF(G$10=0,0,G$10/NFM_fec!G$10)</f>
        <v>0.64197902616115621</v>
      </c>
      <c r="H229" s="309">
        <f>IF(H$10=0,0,H$10/NFM_fec!H$10)</f>
        <v>0.63281900954527259</v>
      </c>
      <c r="I229" s="309">
        <f>IF(I$10=0,0,I$10/NFM_fec!I$10)</f>
        <v>0.58084316219972731</v>
      </c>
      <c r="J229" s="309">
        <f>IF(J$10=0,0,J$10/NFM_fec!J$10)</f>
        <v>0.58177820525140089</v>
      </c>
      <c r="K229" s="309">
        <f>IF(K$10=0,0,K$10/NFM_fec!K$10)</f>
        <v>0.57829159863980473</v>
      </c>
      <c r="L229" s="309">
        <f>IF(L$10=0,0,L$10/NFM_fec!L$10)</f>
        <v>0.63046090321361692</v>
      </c>
      <c r="M229" s="309">
        <f>IF(M$10=0,0,M$10/NFM_fec!M$10)</f>
        <v>0.61821711802865986</v>
      </c>
      <c r="N229" s="309">
        <f>IF(N$10=0,0,N$10/NFM_fec!N$10)</f>
        <v>0.61664898754313535</v>
      </c>
      <c r="O229" s="309">
        <f>IF(O$10=0,0,O$10/NFM_fec!O$10)</f>
        <v>0.58527087209282158</v>
      </c>
      <c r="P229" s="309">
        <f>IF(P$10=0,0,P$10/NFM_fec!P$10)</f>
        <v>0.57866690990016478</v>
      </c>
      <c r="Q229" s="309">
        <f>IF(Q$10=0,0,Q$10/NFM_fec!Q$10)</f>
        <v>0.58047521227895027</v>
      </c>
      <c r="R229" s="309">
        <f>IF(R$10=0,0,R$10/NFM_fec!R$10)</f>
        <v>0.59196845757235517</v>
      </c>
      <c r="S229" s="309">
        <f>IF(S$10=0,0,S$10/NFM_fec!S$10)</f>
        <v>0.6347514803683787</v>
      </c>
      <c r="T229" s="309">
        <f>IF(T$10=0,0,T$10/NFM_fec!T$10)</f>
        <v>0.60784467900499006</v>
      </c>
      <c r="U229" s="309">
        <f>IF(U$10=0,0,U$10/NFM_fec!U$10)</f>
        <v>0.59874491464680857</v>
      </c>
      <c r="V229" s="309">
        <f>IF(V$10=0,0,V$10/NFM_fec!V$10)</f>
        <v>0.59787185486560779</v>
      </c>
      <c r="W229" s="309">
        <f>IF(W$10=0,0,W$10/NFM_fec!W$10)</f>
        <v>0.59395902983293603</v>
      </c>
      <c r="DA229" s="78"/>
    </row>
    <row r="230" spans="1:105" ht="12" customHeight="1" x14ac:dyDescent="0.25">
      <c r="A230" s="203" t="s">
        <v>487</v>
      </c>
      <c r="B230" s="310">
        <f>IF(B$16=0,0,B$16/NFM_fec!B$16)</f>
        <v>0.41012457489822723</v>
      </c>
      <c r="C230" s="310">
        <f>IF(C$16=0,0,C$16/NFM_fec!C$16)</f>
        <v>0.41197194097936729</v>
      </c>
      <c r="D230" s="310">
        <f>IF(D$16=0,0,D$16/NFM_fec!D$16)</f>
        <v>0.41049790486839777</v>
      </c>
      <c r="E230" s="310">
        <f>IF(E$16=0,0,E$16/NFM_fec!E$16)</f>
        <v>0.41261283333284537</v>
      </c>
      <c r="F230" s="310">
        <f>IF(F$16=0,0,F$16/NFM_fec!F$16)</f>
        <v>0.41164722260184938</v>
      </c>
      <c r="G230" s="310">
        <f>IF(G$16=0,0,G$16/NFM_fec!G$16)</f>
        <v>0.40244426946584272</v>
      </c>
      <c r="H230" s="310">
        <f>IF(H$16=0,0,H$16/NFM_fec!H$16)</f>
        <v>0.40070135085873493</v>
      </c>
      <c r="I230" s="310">
        <f>IF(I$16=0,0,I$16/NFM_fec!I$16)</f>
        <v>0.40044220836747396</v>
      </c>
      <c r="J230" s="310">
        <f>IF(J$16=0,0,J$16/NFM_fec!J$16)</f>
        <v>0.4049824570867504</v>
      </c>
      <c r="K230" s="310">
        <f>IF(K$16=0,0,K$16/NFM_fec!K$16)</f>
        <v>0.4042072466906424</v>
      </c>
      <c r="L230" s="310">
        <f>IF(L$16=0,0,L$16/NFM_fec!L$16)</f>
        <v>0.41373730187792818</v>
      </c>
      <c r="M230" s="310">
        <f>IF(M$16=0,0,M$16/NFM_fec!M$16)</f>
        <v>0.40833635662099688</v>
      </c>
      <c r="N230" s="310">
        <f>IF(N$16=0,0,N$16/NFM_fec!N$16)</f>
        <v>0.40764324944125419</v>
      </c>
      <c r="O230" s="310">
        <f>IF(O$16=0,0,O$16/NFM_fec!O$16)</f>
        <v>0.40034733968932257</v>
      </c>
      <c r="P230" s="310">
        <f>IF(P$16=0,0,P$16/NFM_fec!P$16)</f>
        <v>0.39949685875731927</v>
      </c>
      <c r="Q230" s="310">
        <f>IF(Q$16=0,0,Q$16/NFM_fec!Q$16)</f>
        <v>0.39331581997937343</v>
      </c>
      <c r="R230" s="310">
        <f>IF(R$16=0,0,R$16/NFM_fec!R$16)</f>
        <v>0.39200958717034778</v>
      </c>
      <c r="S230" s="310">
        <f>IF(S$16=0,0,S$16/NFM_fec!S$16)</f>
        <v>0.40111279078819223</v>
      </c>
      <c r="T230" s="310">
        <f>IF(T$16=0,0,T$16/NFM_fec!T$16)</f>
        <v>0.41900515822417683</v>
      </c>
      <c r="U230" s="310">
        <f>IF(U$16=0,0,U$16/NFM_fec!U$16)</f>
        <v>0.41280996085155863</v>
      </c>
      <c r="V230" s="310">
        <f>IF(V$16=0,0,V$16/NFM_fec!V$16)</f>
        <v>0.41342832414100816</v>
      </c>
      <c r="W230" s="310">
        <f>IF(W$16=0,0,W$16/NFM_fec!W$16)</f>
        <v>0.41098592244099491</v>
      </c>
      <c r="DA230" s="79"/>
    </row>
    <row r="231" spans="1:105" ht="12" customHeight="1" x14ac:dyDescent="0.25">
      <c r="A231" s="41" t="s">
        <v>499</v>
      </c>
      <c r="B231" s="311">
        <f>IF(B$27=0,0,B$27/NFM_fec!B$27)</f>
        <v>0.32502128208795694</v>
      </c>
      <c r="C231" s="311">
        <f>IF(C$27=0,0,C$27/NFM_fec!C$27)</f>
        <v>0.33451042460685398</v>
      </c>
      <c r="D231" s="311">
        <f>IF(D$27=0,0,D$27/NFM_fec!D$27)</f>
        <v>0.34269964114754325</v>
      </c>
      <c r="E231" s="311">
        <f>IF(E$27=0,0,E$27/NFM_fec!E$27)</f>
        <v>0.34449414682783219</v>
      </c>
      <c r="F231" s="311">
        <f>IF(F$27=0,0,F$27/NFM_fec!F$27)</f>
        <v>0.35771727424946664</v>
      </c>
      <c r="G231" s="311">
        <f>IF(G$27=0,0,G$27/NFM_fec!G$27)</f>
        <v>0.3577407037562344</v>
      </c>
      <c r="H231" s="311">
        <f>IF(H$27=0,0,H$27/NFM_fec!H$27)</f>
        <v>0.34997328544742246</v>
      </c>
      <c r="I231" s="311">
        <f>IF(I$27=0,0,I$27/NFM_fec!I$27)</f>
        <v>0.33201335685714306</v>
      </c>
      <c r="J231" s="311">
        <f>IF(J$27=0,0,J$27/NFM_fec!J$27)</f>
        <v>0.33303058855807327</v>
      </c>
      <c r="K231" s="311">
        <f>IF(K$27=0,0,K$27/NFM_fec!K$27)</f>
        <v>0.32824855156628252</v>
      </c>
      <c r="L231" s="311">
        <f>IF(L$27=0,0,L$27/NFM_fec!L$27)</f>
        <v>0.36129044341585059</v>
      </c>
      <c r="M231" s="311">
        <f>IF(M$27=0,0,M$27/NFM_fec!M$27)</f>
        <v>0.35440081403192225</v>
      </c>
      <c r="N231" s="311">
        <f>IF(N$27=0,0,N$27/NFM_fec!N$27)</f>
        <v>0.35351094930827948</v>
      </c>
      <c r="O231" s="311">
        <f>IF(O$27=0,0,O$27/NFM_fec!O$27)</f>
        <v>0.33568028478273287</v>
      </c>
      <c r="P231" s="311">
        <f>IF(P$27=0,0,P$27/NFM_fec!P$27)</f>
        <v>0.33214349068913585</v>
      </c>
      <c r="Q231" s="311">
        <f>IF(Q$27=0,0,Q$27/NFM_fec!Q$27)</f>
        <v>0.33313314995926269</v>
      </c>
      <c r="R231" s="311">
        <f>IF(R$27=0,0,R$27/NFM_fec!R$27)</f>
        <v>0.33960863629323251</v>
      </c>
      <c r="S231" s="311">
        <f>IF(S$27=0,0,S$27/NFM_fec!S$27)</f>
        <v>0.36370490473725997</v>
      </c>
      <c r="T231" s="311">
        <f>IF(T$27=0,0,T$27/NFM_fec!T$27)</f>
        <v>0.34866311237544118</v>
      </c>
      <c r="U231" s="311">
        <f>IF(U$27=0,0,U$27/NFM_fec!U$27)</f>
        <v>0.34354572133132621</v>
      </c>
      <c r="V231" s="311">
        <f>IF(V$27=0,0,V$27/NFM_fec!V$27)</f>
        <v>0.34303950760235413</v>
      </c>
      <c r="W231" s="311">
        <f>IF(W$27=0,0,W$27/NFM_fec!W$27)</f>
        <v>0.3407860558364873</v>
      </c>
      <c r="DA231" s="82"/>
    </row>
    <row r="232" spans="1:105" ht="12" customHeight="1" x14ac:dyDescent="0.2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DA232" s="120"/>
    </row>
    <row r="233" spans="1:105" ht="12" customHeight="1" x14ac:dyDescent="0.25">
      <c r="A233" s="35" t="s">
        <v>44</v>
      </c>
      <c r="B233" s="306">
        <f>IF(B$34=0,0,B$34/NFM_fec!B$34)</f>
        <v>0.48279952940385928</v>
      </c>
      <c r="C233" s="306">
        <f>IF(C$34=0,0,C$34/NFM_fec!C$34)</f>
        <v>0.48633492926489669</v>
      </c>
      <c r="D233" s="306">
        <f>IF(D$34=0,0,D$34/NFM_fec!D$34)</f>
        <v>0.48895303153777064</v>
      </c>
      <c r="E233" s="306">
        <f>IF(E$34=0,0,E$34/NFM_fec!E$34)</f>
        <v>0.48928379132077976</v>
      </c>
      <c r="F233" s="306">
        <f>IF(F$34=0,0,F$34/NFM_fec!F$34)</f>
        <v>0.49106874852772631</v>
      </c>
      <c r="G233" s="306">
        <f>IF(G$34=0,0,G$34/NFM_fec!G$34)</f>
        <v>0.49002697004995371</v>
      </c>
      <c r="H233" s="306">
        <f>IF(H$34=0,0,H$34/NFM_fec!H$34)</f>
        <v>0.49196719667556454</v>
      </c>
      <c r="I233" s="306">
        <f>IF(I$34=0,0,I$34/NFM_fec!I$34)</f>
        <v>0.48067855572871221</v>
      </c>
      <c r="J233" s="306">
        <f>IF(J$34=0,0,J$34/NFM_fec!J$34)</f>
        <v>0.48174135049399169</v>
      </c>
      <c r="K233" s="306">
        <f>IF(K$34=0,0,K$34/NFM_fec!K$34)</f>
        <v>0.47728767608068062</v>
      </c>
      <c r="L233" s="306">
        <f>IF(L$34=0,0,L$34/NFM_fec!L$34)</f>
        <v>0.49791204332629913</v>
      </c>
      <c r="M233" s="306">
        <f>IF(M$34=0,0,M$34/NFM_fec!M$34)</f>
        <v>0.49561366157406189</v>
      </c>
      <c r="N233" s="306">
        <f>IF(N$34=0,0,N$34/NFM_fec!N$34)</f>
        <v>0.49511557876911866</v>
      </c>
      <c r="O233" s="306">
        <f>IF(O$34=0,0,O$34/NFM_fec!O$34)</f>
        <v>0.4931883247797581</v>
      </c>
      <c r="P233" s="306">
        <f>IF(P$34=0,0,P$34/NFM_fec!P$34)</f>
        <v>0.49635310772752622</v>
      </c>
      <c r="Q233" s="306">
        <f>IF(Q$34=0,0,Q$34/NFM_fec!Q$34)</f>
        <v>0.49714511925279498</v>
      </c>
      <c r="R233" s="306">
        <f>IF(R$34=0,0,R$34/NFM_fec!R$34)</f>
        <v>0.50358606836085207</v>
      </c>
      <c r="S233" s="306">
        <f>IF(S$34=0,0,S$34/NFM_fec!S$34)</f>
        <v>0.52416413830055075</v>
      </c>
      <c r="T233" s="306">
        <f>IF(T$34=0,0,T$34/NFM_fec!T$34)</f>
        <v>0.51660664982034199</v>
      </c>
      <c r="U233" s="306">
        <f>IF(U$34=0,0,U$34/NFM_fec!U$34)</f>
        <v>0.51225177113734655</v>
      </c>
      <c r="V233" s="306">
        <f>IF(V$34=0,0,V$34/NFM_fec!V$34)</f>
        <v>0.52267584191384897</v>
      </c>
      <c r="W233" s="306">
        <f>IF(W$34=0,0,W$34/NFM_fec!W$34)</f>
        <v>0.53013255356798306</v>
      </c>
      <c r="DA233" s="111"/>
    </row>
    <row r="234" spans="1:105" ht="12" customHeight="1" x14ac:dyDescent="0.25">
      <c r="A234" s="55" t="s">
        <v>92</v>
      </c>
      <c r="B234" s="307">
        <f>IF(B$35=0,0,B$35/NFM_fec!B$35)</f>
        <v>0.41379939503604657</v>
      </c>
      <c r="C234" s="307">
        <f>IF(C$35=0,0,C$35/NFM_fec!C$35)</f>
        <v>0.41379939503604651</v>
      </c>
      <c r="D234" s="307">
        <f>IF(D$35=0,0,D$35/NFM_fec!D$35)</f>
        <v>0.41379939503604679</v>
      </c>
      <c r="E234" s="307">
        <f>IF(E$35=0,0,E$35/NFM_fec!E$35)</f>
        <v>0.41379939503604679</v>
      </c>
      <c r="F234" s="307">
        <f>IF(F$35=0,0,F$35/NFM_fec!F$35)</f>
        <v>0.41379939503604685</v>
      </c>
      <c r="G234" s="307">
        <f>IF(G$35=0,0,G$35/NFM_fec!G$35)</f>
        <v>0.41379939503604674</v>
      </c>
      <c r="H234" s="307">
        <f>IF(H$35=0,0,H$35/NFM_fec!H$35)</f>
        <v>0.41722572504075744</v>
      </c>
      <c r="I234" s="307">
        <f>IF(I$35=0,0,I$35/NFM_fec!I$35)</f>
        <v>0.42065582577951321</v>
      </c>
      <c r="J234" s="307">
        <f>IF(J$35=0,0,J$35/NFM_fec!J$35)</f>
        <v>0.42065582577951327</v>
      </c>
      <c r="K234" s="307">
        <f>IF(K$35=0,0,K$35/NFM_fec!K$35)</f>
        <v>0.42065582577951327</v>
      </c>
      <c r="L234" s="307">
        <f>IF(L$35=0,0,L$35/NFM_fec!L$35)</f>
        <v>0.42065582577951305</v>
      </c>
      <c r="M234" s="307">
        <f>IF(M$35=0,0,M$35/NFM_fec!M$35)</f>
        <v>0.42065582577951305</v>
      </c>
      <c r="N234" s="307">
        <f>IF(N$35=0,0,N$35/NFM_fec!N$35)</f>
        <v>0.42065582577951316</v>
      </c>
      <c r="O234" s="307">
        <f>IF(O$35=0,0,O$35/NFM_fec!O$35)</f>
        <v>0.4278946160823881</v>
      </c>
      <c r="P234" s="307">
        <f>IF(P$35=0,0,P$35/NFM_fec!P$35)</f>
        <v>0.43458717897537064</v>
      </c>
      <c r="Q234" s="307">
        <f>IF(Q$35=0,0,Q$35/NFM_fec!Q$35)</f>
        <v>0.43458717897537069</v>
      </c>
      <c r="R234" s="307">
        <f>IF(R$35=0,0,R$35/NFM_fec!R$35)</f>
        <v>0.43458717897537069</v>
      </c>
      <c r="S234" s="307">
        <f>IF(S$35=0,0,S$35/NFM_fec!S$35)</f>
        <v>0.44264565686191587</v>
      </c>
      <c r="T234" s="307">
        <f>IF(T$35=0,0,T$35/NFM_fec!T$35)</f>
        <v>0.4426456568619157</v>
      </c>
      <c r="U234" s="307">
        <f>IF(U$35=0,0,U$35/NFM_fec!U$35)</f>
        <v>0.44264565686191593</v>
      </c>
      <c r="V234" s="307">
        <f>IF(V$35=0,0,V$35/NFM_fec!V$35)</f>
        <v>0.45204872176658684</v>
      </c>
      <c r="W234" s="307">
        <f>IF(W$35=0,0,W$35/NFM_fec!W$35)</f>
        <v>0.46068820028147567</v>
      </c>
      <c r="DA234" s="76"/>
    </row>
    <row r="235" spans="1:105" ht="12" customHeight="1" x14ac:dyDescent="0.25">
      <c r="A235" s="202" t="s">
        <v>93</v>
      </c>
      <c r="B235" s="308">
        <f>IF(B$36=0,0,B$36/NFM_fec!B$36)</f>
        <v>0.10737332532539694</v>
      </c>
      <c r="C235" s="308">
        <f>IF(C$36=0,0,C$36/NFM_fec!C$36)</f>
        <v>0.10737332532539696</v>
      </c>
      <c r="D235" s="308">
        <f>IF(D$36=0,0,D$36/NFM_fec!D$36)</f>
        <v>0.10737332532539699</v>
      </c>
      <c r="E235" s="308">
        <f>IF(E$36=0,0,E$36/NFM_fec!E$36)</f>
        <v>0.10737332532539696</v>
      </c>
      <c r="F235" s="308">
        <f>IF(F$36=0,0,F$36/NFM_fec!F$36)</f>
        <v>0.10737332532539699</v>
      </c>
      <c r="G235" s="308">
        <f>IF(G$36=0,0,G$36/NFM_fec!G$36)</f>
        <v>0.10737332532539695</v>
      </c>
      <c r="H235" s="308">
        <f>IF(H$36=0,0,H$36/NFM_fec!H$36)</f>
        <v>0.10826239488586825</v>
      </c>
      <c r="I235" s="308">
        <f>IF(I$36=0,0,I$36/NFM_fec!I$36)</f>
        <v>0.1091524428824083</v>
      </c>
      <c r="J235" s="308">
        <f>IF(J$36=0,0,J$36/NFM_fec!J$36)</f>
        <v>0.10915244288240829</v>
      </c>
      <c r="K235" s="308">
        <f>IF(K$36=0,0,K$36/NFM_fec!K$36)</f>
        <v>0.10915244288240827</v>
      </c>
      <c r="L235" s="308">
        <f>IF(L$36=0,0,L$36/NFM_fec!L$36)</f>
        <v>0.10915244288240829</v>
      </c>
      <c r="M235" s="308">
        <f>IF(M$36=0,0,M$36/NFM_fec!M$36)</f>
        <v>0.10915244288240827</v>
      </c>
      <c r="N235" s="308">
        <f>IF(N$36=0,0,N$36/NFM_fec!N$36)</f>
        <v>0.10915244288240827</v>
      </c>
      <c r="O235" s="308">
        <f>IF(O$36=0,0,O$36/NFM_fec!O$36)</f>
        <v>0.1110307757061797</v>
      </c>
      <c r="P235" s="308">
        <f>IF(P$36=0,0,P$36/NFM_fec!P$36)</f>
        <v>0.11276737257265466</v>
      </c>
      <c r="Q235" s="308">
        <f>IF(Q$36=0,0,Q$36/NFM_fec!Q$36)</f>
        <v>0.11276737257265475</v>
      </c>
      <c r="R235" s="308">
        <f>IF(R$36=0,0,R$36/NFM_fec!R$36)</f>
        <v>0.11276737257265466</v>
      </c>
      <c r="S235" s="308">
        <f>IF(S$36=0,0,S$36/NFM_fec!S$36)</f>
        <v>0.11485839923465392</v>
      </c>
      <c r="T235" s="308">
        <f>IF(T$36=0,0,T$36/NFM_fec!T$36)</f>
        <v>0.11485839923465395</v>
      </c>
      <c r="U235" s="308">
        <f>IF(U$36=0,0,U$36/NFM_fec!U$36)</f>
        <v>0.11485839923465391</v>
      </c>
      <c r="V235" s="308">
        <f>IF(V$36=0,0,V$36/NFM_fec!V$36)</f>
        <v>0.11729832147518089</v>
      </c>
      <c r="W235" s="308">
        <f>IF(W$36=0,0,W$36/NFM_fec!W$36)</f>
        <v>0.11954010710451984</v>
      </c>
      <c r="DA235" s="77"/>
    </row>
    <row r="236" spans="1:105" ht="12" customHeight="1" x14ac:dyDescent="0.25">
      <c r="A236" s="202" t="s">
        <v>94</v>
      </c>
      <c r="B236" s="308">
        <f>IF(B$37=0,0,B$37/NFM_fec!B$37)</f>
        <v>0.58834876636039757</v>
      </c>
      <c r="C236" s="308">
        <f>IF(C$37=0,0,C$37/NFM_fec!C$37)</f>
        <v>0.58834876636039746</v>
      </c>
      <c r="D236" s="308">
        <f>IF(D$37=0,0,D$37/NFM_fec!D$37)</f>
        <v>0.58834876636039735</v>
      </c>
      <c r="E236" s="308">
        <f>IF(E$37=0,0,E$37/NFM_fec!E$37)</f>
        <v>0.58834876636039757</v>
      </c>
      <c r="F236" s="308">
        <f>IF(F$37=0,0,F$37/NFM_fec!F$37)</f>
        <v>0.58834876636039746</v>
      </c>
      <c r="G236" s="308">
        <f>IF(G$37=0,0,G$37/NFM_fec!G$37)</f>
        <v>0.58834876636039735</v>
      </c>
      <c r="H236" s="308">
        <f>IF(H$37=0,0,H$37/NFM_fec!H$37)</f>
        <v>0.59322039511480773</v>
      </c>
      <c r="I236" s="308">
        <f>IF(I$37=0,0,I$37/NFM_fec!I$37)</f>
        <v>0.59809738517894984</v>
      </c>
      <c r="J236" s="308">
        <f>IF(J$37=0,0,J$37/NFM_fec!J$37)</f>
        <v>0.59809738517894995</v>
      </c>
      <c r="K236" s="308">
        <f>IF(K$37=0,0,K$37/NFM_fec!K$37)</f>
        <v>0.59809738517894984</v>
      </c>
      <c r="L236" s="308">
        <f>IF(L$37=0,0,L$37/NFM_fec!L$37)</f>
        <v>0.59809738517895006</v>
      </c>
      <c r="M236" s="308">
        <f>IF(M$37=0,0,M$37/NFM_fec!M$37)</f>
        <v>0.59809738517894973</v>
      </c>
      <c r="N236" s="308">
        <f>IF(N$37=0,0,N$37/NFM_fec!N$37)</f>
        <v>0.59809738517894995</v>
      </c>
      <c r="O236" s="308">
        <f>IF(O$37=0,0,O$37/NFM_fec!O$37)</f>
        <v>0.60838965093798303</v>
      </c>
      <c r="P236" s="308">
        <f>IF(P$37=0,0,P$37/NFM_fec!P$37)</f>
        <v>0.61790527896719394</v>
      </c>
      <c r="Q236" s="308">
        <f>IF(Q$37=0,0,Q$37/NFM_fec!Q$37)</f>
        <v>0.61790527896719416</v>
      </c>
      <c r="R236" s="308">
        <f>IF(R$37=0,0,R$37/NFM_fec!R$37)</f>
        <v>0.61790527896719394</v>
      </c>
      <c r="S236" s="308">
        <f>IF(S$37=0,0,S$37/NFM_fec!S$37)</f>
        <v>0.62936299393770145</v>
      </c>
      <c r="T236" s="308">
        <f>IF(T$37=0,0,T$37/NFM_fec!T$37)</f>
        <v>0.62936299393770145</v>
      </c>
      <c r="U236" s="308">
        <f>IF(U$37=0,0,U$37/NFM_fec!U$37)</f>
        <v>0.62936299393770145</v>
      </c>
      <c r="V236" s="308">
        <f>IF(V$37=0,0,V$37/NFM_fec!V$37)</f>
        <v>0.6427324712811564</v>
      </c>
      <c r="W236" s="308">
        <f>IF(W$37=0,0,W$37/NFM_fec!W$37)</f>
        <v>0.65501626528184476</v>
      </c>
      <c r="DA236" s="77"/>
    </row>
    <row r="237" spans="1:105" ht="12" customHeight="1" x14ac:dyDescent="0.25">
      <c r="A237" s="202" t="s">
        <v>95</v>
      </c>
      <c r="B237" s="308">
        <f>IF(B$38=0,0,B$38/NFM_fec!B$38)</f>
        <v>0.41045716010447292</v>
      </c>
      <c r="C237" s="308">
        <f>IF(C$38=0,0,C$38/NFM_fec!C$38)</f>
        <v>0.41045716010447286</v>
      </c>
      <c r="D237" s="308">
        <f>IF(D$38=0,0,D$38/NFM_fec!D$38)</f>
        <v>0.41045716010447292</v>
      </c>
      <c r="E237" s="308">
        <f>IF(E$38=0,0,E$38/NFM_fec!E$38)</f>
        <v>0.41045716010447281</v>
      </c>
      <c r="F237" s="308">
        <f>IF(F$38=0,0,F$38/NFM_fec!F$38)</f>
        <v>0.4104571601044727</v>
      </c>
      <c r="G237" s="308">
        <f>IF(G$38=0,0,G$38/NFM_fec!G$38)</f>
        <v>0.4104571601044727</v>
      </c>
      <c r="H237" s="308">
        <f>IF(H$38=0,0,H$38/NFM_fec!H$38)</f>
        <v>0.41385581583037517</v>
      </c>
      <c r="I237" s="308">
        <f>IF(I$38=0,0,I$38/NFM_fec!I$38)</f>
        <v>0.41725821183431178</v>
      </c>
      <c r="J237" s="308">
        <f>IF(J$38=0,0,J$38/NFM_fec!J$38)</f>
        <v>0.41725821183431194</v>
      </c>
      <c r="K237" s="308">
        <f>IF(K$38=0,0,K$38/NFM_fec!K$38)</f>
        <v>0.41725821183431178</v>
      </c>
      <c r="L237" s="308">
        <f>IF(L$38=0,0,L$38/NFM_fec!L$38)</f>
        <v>0.41725821183431205</v>
      </c>
      <c r="M237" s="308">
        <f>IF(M$38=0,0,M$38/NFM_fec!M$38)</f>
        <v>0.41725821183431178</v>
      </c>
      <c r="N237" s="308">
        <f>IF(N$38=0,0,N$38/NFM_fec!N$38)</f>
        <v>0.41725821183431172</v>
      </c>
      <c r="O237" s="308">
        <f>IF(O$38=0,0,O$38/NFM_fec!O$38)</f>
        <v>0.42443853482644905</v>
      </c>
      <c r="P237" s="308">
        <f>IF(P$38=0,0,P$38/NFM_fec!P$38)</f>
        <v>0.43107704225741078</v>
      </c>
      <c r="Q237" s="308">
        <f>IF(Q$38=0,0,Q$38/NFM_fec!Q$38)</f>
        <v>0.43107704225741078</v>
      </c>
      <c r="R237" s="308">
        <f>IF(R$38=0,0,R$38/NFM_fec!R$38)</f>
        <v>0.43107704225741078</v>
      </c>
      <c r="S237" s="308">
        <f>IF(S$38=0,0,S$38/NFM_fec!S$38)</f>
        <v>0.43907043226173365</v>
      </c>
      <c r="T237" s="308">
        <f>IF(T$38=0,0,T$38/NFM_fec!T$38)</f>
        <v>0.43907043226173353</v>
      </c>
      <c r="U237" s="308">
        <f>IF(U$38=0,0,U$38/NFM_fec!U$38)</f>
        <v>0.43907043226173353</v>
      </c>
      <c r="V237" s="308">
        <f>IF(V$38=0,0,V$38/NFM_fec!V$38)</f>
        <v>0.44839754912886454</v>
      </c>
      <c r="W237" s="308">
        <f>IF(W$38=0,0,W$38/NFM_fec!W$38)</f>
        <v>0.45696724705144365</v>
      </c>
      <c r="DA237" s="77"/>
    </row>
    <row r="238" spans="1:105" ht="12" customHeight="1" x14ac:dyDescent="0.25">
      <c r="A238" s="56" t="s">
        <v>96</v>
      </c>
      <c r="B238" s="309">
        <f>IF(B$39=0,0,B$39/NFM_fec!B$39)</f>
        <v>0.61975017797192522</v>
      </c>
      <c r="C238" s="309">
        <f>IF(C$39=0,0,C$39/NFM_fec!C$39)</f>
        <v>0.63497537898955037</v>
      </c>
      <c r="D238" s="309">
        <f>IF(D$39=0,0,D$39/NFM_fec!D$39)</f>
        <v>0.65109880951387133</v>
      </c>
      <c r="E238" s="309">
        <f>IF(E$39=0,0,E$39/NFM_fec!E$39)</f>
        <v>0.65233799095742828</v>
      </c>
      <c r="F238" s="309">
        <f>IF(F$39=0,0,F$39/NFM_fec!F$39)</f>
        <v>0.6664583855734334</v>
      </c>
      <c r="G238" s="309">
        <f>IF(G$39=0,0,G$39/NFM_fec!G$39)</f>
        <v>0.66531225008258887</v>
      </c>
      <c r="H238" s="309">
        <f>IF(H$39=0,0,H$39/NFM_fec!H$39)</f>
        <v>0.66124960198066196</v>
      </c>
      <c r="I238" s="309">
        <f>IF(I$39=0,0,I$39/NFM_fec!I$39)</f>
        <v>0.61192841192221947</v>
      </c>
      <c r="J238" s="309">
        <f>IF(J$39=0,0,J$39/NFM_fec!J$39)</f>
        <v>0.61291349610143742</v>
      </c>
      <c r="K238" s="309">
        <f>IF(K$39=0,0,K$39/NFM_fec!K$39)</f>
        <v>0.60924029516583234</v>
      </c>
      <c r="L238" s="309">
        <f>IF(L$39=0,0,L$39/NFM_fec!L$39)</f>
        <v>0.66420156832266841</v>
      </c>
      <c r="M238" s="309">
        <f>IF(M$39=0,0,M$39/NFM_fec!M$39)</f>
        <v>0.65130252687441759</v>
      </c>
      <c r="N238" s="309">
        <f>IF(N$39=0,0,N$39/NFM_fec!N$39)</f>
        <v>0.64965047403099607</v>
      </c>
      <c r="O238" s="309">
        <f>IF(O$39=0,0,O$39/NFM_fec!O$39)</f>
        <v>0.62720362766691806</v>
      </c>
      <c r="P238" s="309">
        <f>IF(P$39=0,0,P$39/NFM_fec!P$39)</f>
        <v>0.62982571358644313</v>
      </c>
      <c r="Q238" s="309">
        <f>IF(Q$39=0,0,Q$39/NFM_fec!Q$39)</f>
        <v>0.63179388442291851</v>
      </c>
      <c r="R238" s="309">
        <f>IF(R$39=0,0,R$39/NFM_fec!R$39)</f>
        <v>0.64430322493383763</v>
      </c>
      <c r="S238" s="309">
        <f>IF(S$39=0,0,S$39/NFM_fec!S$39)</f>
        <v>0.7036792725647919</v>
      </c>
      <c r="T238" s="309">
        <f>IF(T$39=0,0,T$39/NFM_fec!T$39)</f>
        <v>0.66097141447548391</v>
      </c>
      <c r="U238" s="309">
        <f>IF(U$39=0,0,U$39/NFM_fec!U$39)</f>
        <v>0.65107631408722944</v>
      </c>
      <c r="V238" s="309">
        <f>IF(V$39=0,0,V$39/NFM_fec!V$39)</f>
        <v>0.66393751062684714</v>
      </c>
      <c r="W238" s="309">
        <f>IF(W$39=0,0,W$39/NFM_fec!W$39)</f>
        <v>0.67219832952733527</v>
      </c>
      <c r="DA238" s="78"/>
    </row>
    <row r="239" spans="1:105" ht="12" customHeight="1" x14ac:dyDescent="0.25">
      <c r="A239" s="203" t="s">
        <v>517</v>
      </c>
      <c r="B239" s="310">
        <f>IF(B$45=0,0,B$45/NFM_fec!B$45)</f>
        <v>0.50053629061166793</v>
      </c>
      <c r="C239" s="310">
        <f>IF(C$45=0,0,C$45/NFM_fec!C$45)</f>
        <v>0.50053629061166816</v>
      </c>
      <c r="D239" s="310">
        <f>IF(D$45=0,0,D$45/NFM_fec!D$45)</f>
        <v>0.50053629061166838</v>
      </c>
      <c r="E239" s="310">
        <f>IF(E$45=0,0,E$45/NFM_fec!E$45)</f>
        <v>0.50053629061166782</v>
      </c>
      <c r="F239" s="310">
        <f>IF(F$45=0,0,F$45/NFM_fec!F$45)</f>
        <v>0.50053629061166782</v>
      </c>
      <c r="G239" s="310">
        <f>IF(G$45=0,0,G$45/NFM_fec!G$45)</f>
        <v>0.50053629061166827</v>
      </c>
      <c r="H239" s="310">
        <f>IF(H$45=0,0,H$45/NFM_fec!H$45)</f>
        <v>0.50468081699701939</v>
      </c>
      <c r="I239" s="310">
        <f>IF(I$45=0,0,I$45/NFM_fec!I$45)</f>
        <v>0.50882990450366405</v>
      </c>
      <c r="J239" s="310">
        <f>IF(J$45=0,0,J$45/NFM_fec!J$45)</f>
        <v>0.50882990450366428</v>
      </c>
      <c r="K239" s="310">
        <f>IF(K$45=0,0,K$45/NFM_fec!K$45)</f>
        <v>0.50882990450366428</v>
      </c>
      <c r="L239" s="310">
        <f>IF(L$45=0,0,L$45/NFM_fec!L$45)</f>
        <v>0.50882990450366417</v>
      </c>
      <c r="M239" s="310">
        <f>IF(M$45=0,0,M$45/NFM_fec!M$45)</f>
        <v>0.50882990450366405</v>
      </c>
      <c r="N239" s="310">
        <f>IF(N$45=0,0,N$45/NFM_fec!N$45)</f>
        <v>0.50882990450366405</v>
      </c>
      <c r="O239" s="310">
        <f>IF(O$45=0,0,O$45/NFM_fec!O$45)</f>
        <v>0.51758602471597426</v>
      </c>
      <c r="P239" s="310">
        <f>IF(P$45=0,0,P$45/NFM_fec!P$45)</f>
        <v>0.5256814222572076</v>
      </c>
      <c r="Q239" s="310">
        <f>IF(Q$45=0,0,Q$45/NFM_fec!Q$45)</f>
        <v>0.52568142225720771</v>
      </c>
      <c r="R239" s="310">
        <f>IF(R$45=0,0,R$45/NFM_fec!R$45)</f>
        <v>0.5256814222572076</v>
      </c>
      <c r="S239" s="310">
        <f>IF(S$45=0,0,S$45/NFM_fec!S$45)</f>
        <v>0.53542904556863391</v>
      </c>
      <c r="T239" s="310">
        <f>IF(T$45=0,0,T$45/NFM_fec!T$45)</f>
        <v>0.5354290455686338</v>
      </c>
      <c r="U239" s="310">
        <f>IF(U$45=0,0,U$45/NFM_fec!U$45)</f>
        <v>0.53542904556863391</v>
      </c>
      <c r="V239" s="310">
        <f>IF(V$45=0,0,V$45/NFM_fec!V$45)</f>
        <v>0.54680309609704192</v>
      </c>
      <c r="W239" s="310">
        <f>IF(W$45=0,0,W$45/NFM_fec!W$45)</f>
        <v>0.55725350414629737</v>
      </c>
      <c r="DA239" s="79"/>
    </row>
    <row r="240" spans="1:105" ht="12" customHeight="1" x14ac:dyDescent="0.25">
      <c r="A240" s="203" t="s">
        <v>519</v>
      </c>
      <c r="B240" s="310">
        <f>IF(B$46=0,0,B$46/NFM_fec!B$46)</f>
        <v>0.38246924055283937</v>
      </c>
      <c r="C240" s="310">
        <f>IF(C$46=0,0,C$46/NFM_fec!C$46)</f>
        <v>0.39363560205810844</v>
      </c>
      <c r="D240" s="310">
        <f>IF(D$46=0,0,D$46/NFM_fec!D$46)</f>
        <v>0.40327227388131714</v>
      </c>
      <c r="E240" s="310">
        <f>IF(E$46=0,0,E$46/NFM_fec!E$46)</f>
        <v>0.4053839609077754</v>
      </c>
      <c r="F240" s="310">
        <f>IF(F$46=0,0,F$46/NFM_fec!F$46)</f>
        <v>0.41368144515924388</v>
      </c>
      <c r="G240" s="310">
        <f>IF(G$46=0,0,G$46/NFM_fec!G$46)</f>
        <v>0.40943136215053894</v>
      </c>
      <c r="H240" s="310">
        <f>IF(H$46=0,0,H$46/NFM_fec!H$46)</f>
        <v>0.40385816758723009</v>
      </c>
      <c r="I240" s="310">
        <f>IF(I$46=0,0,I$46/NFM_fec!I$46)</f>
        <v>0.38628279173103947</v>
      </c>
      <c r="J240" s="310">
        <f>IF(J$46=0,0,J$46/NFM_fec!J$46)</f>
        <v>0.38746629562676305</v>
      </c>
      <c r="K240" s="310">
        <f>IF(K$46=0,0,K$46/NFM_fec!K$46)</f>
        <v>0.3819026080184213</v>
      </c>
      <c r="L240" s="310">
        <f>IF(L$46=0,0,L$46/NFM_fec!L$46)</f>
        <v>0.42034538137111521</v>
      </c>
      <c r="M240" s="310">
        <f>IF(M$46=0,0,M$46/NFM_fec!M$46)</f>
        <v>0.41232960363973559</v>
      </c>
      <c r="N240" s="310">
        <f>IF(N$46=0,0,N$46/NFM_fec!N$46)</f>
        <v>0.41129428556408487</v>
      </c>
      <c r="O240" s="310">
        <f>IF(O$46=0,0,O$46/NFM_fec!O$46)</f>
        <v>0.39726980286656571</v>
      </c>
      <c r="P240" s="310">
        <f>IF(P$46=0,0,P$46/NFM_fec!P$46)</f>
        <v>0.39923219196230725</v>
      </c>
      <c r="Q240" s="310">
        <f>IF(Q$46=0,0,Q$46/NFM_fec!Q$46)</f>
        <v>0.40042174964079352</v>
      </c>
      <c r="R240" s="310">
        <f>IF(R$46=0,0,R$46/NFM_fec!R$46)</f>
        <v>0.40820520069614563</v>
      </c>
      <c r="S240" s="310">
        <f>IF(S$46=0,0,S$46/NFM_fec!S$46)</f>
        <v>0.44527494941527568</v>
      </c>
      <c r="T240" s="310">
        <f>IF(T$46=0,0,T$46/NFM_fec!T$46)</f>
        <v>0.41870112698870693</v>
      </c>
      <c r="U240" s="310">
        <f>IF(U$46=0,0,U$46/NFM_fec!U$46)</f>
        <v>0.41255577544057537</v>
      </c>
      <c r="V240" s="310">
        <f>IF(V$46=0,0,V$46/NFM_fec!V$46)</f>
        <v>0.42069883145076159</v>
      </c>
      <c r="W240" s="310">
        <f>IF(W$46=0,0,W$46/NFM_fec!W$46)</f>
        <v>0.42592273711501161</v>
      </c>
      <c r="DA240" s="79"/>
    </row>
    <row r="241" spans="1:105" ht="12" customHeight="1" x14ac:dyDescent="0.25">
      <c r="A241" s="41" t="s">
        <v>529</v>
      </c>
      <c r="B241" s="311">
        <f>IF(B$53=0,0,B$53/NFM_fec!B$53)</f>
        <v>0.44616715295810461</v>
      </c>
      <c r="C241" s="311">
        <f>IF(C$53=0,0,C$53/NFM_fec!C$53)</f>
        <v>0.45054974847141854</v>
      </c>
      <c r="D241" s="311">
        <f>IF(D$53=0,0,D$53/NFM_fec!D$53)</f>
        <v>0.45120640523947947</v>
      </c>
      <c r="E241" s="311">
        <f>IF(E$53=0,0,E$53/NFM_fec!E$53)</f>
        <v>0.45310559002663126</v>
      </c>
      <c r="F241" s="311">
        <f>IF(F$53=0,0,F$53/NFM_fec!F$53)</f>
        <v>0.45006198302283468</v>
      </c>
      <c r="G241" s="311">
        <f>IF(G$53=0,0,G$53/NFM_fec!G$53)</f>
        <v>0.43954756766717268</v>
      </c>
      <c r="H241" s="311">
        <f>IF(H$53=0,0,H$53/NFM_fec!H$53)</f>
        <v>0.43929387589506952</v>
      </c>
      <c r="I241" s="311">
        <f>IF(I$53=0,0,I$53/NFM_fec!I$53)</f>
        <v>0.4345993065764524</v>
      </c>
      <c r="J241" s="311">
        <f>IF(J$53=0,0,J$53/NFM_fec!J$53)</f>
        <v>0.43973641522536466</v>
      </c>
      <c r="K241" s="311">
        <f>IF(K$53=0,0,K$53/NFM_fec!K$53)</f>
        <v>0.43809186150334606</v>
      </c>
      <c r="L241" s="311">
        <f>IF(L$53=0,0,L$53/NFM_fec!L$53)</f>
        <v>0.45295428306162039</v>
      </c>
      <c r="M241" s="311">
        <f>IF(M$53=0,0,M$53/NFM_fec!M$53)</f>
        <v>0.44632492639673493</v>
      </c>
      <c r="N241" s="311">
        <f>IF(N$53=0,0,N$53/NFM_fec!N$53)</f>
        <v>0.44532688997561842</v>
      </c>
      <c r="O241" s="311">
        <f>IF(O$53=0,0,O$53/NFM_fec!O$53)</f>
        <v>0.44244829581105771</v>
      </c>
      <c r="P241" s="311">
        <f>IF(P$53=0,0,P$53/NFM_fec!P$53)</f>
        <v>0.44797063059162895</v>
      </c>
      <c r="Q241" s="311">
        <f>IF(Q$53=0,0,Q$53/NFM_fec!Q$53)</f>
        <v>0.44217969218175529</v>
      </c>
      <c r="R241" s="311">
        <f>IF(R$53=0,0,R$53/NFM_fec!R$53)</f>
        <v>0.44189306599387729</v>
      </c>
      <c r="S241" s="311">
        <f>IF(S$53=0,0,S$53/NFM_fec!S$53)</f>
        <v>0.46625413808471877</v>
      </c>
      <c r="T241" s="311">
        <f>IF(T$53=0,0,T$53/NFM_fec!T$53)</f>
        <v>0.46783993452147593</v>
      </c>
      <c r="U241" s="311">
        <f>IF(U$53=0,0,U$53/NFM_fec!U$53)</f>
        <v>0.46152084852242659</v>
      </c>
      <c r="V241" s="311">
        <f>IF(V$53=0,0,V$53/NFM_fec!V$53)</f>
        <v>0.47189191160841532</v>
      </c>
      <c r="W241" s="311">
        <f>IF(W$53=0,0,W$53/NFM_fec!W$53)</f>
        <v>0.47827848033275272</v>
      </c>
      <c r="DA241" s="82"/>
    </row>
    <row r="242" spans="1:105" ht="12" customHeight="1" x14ac:dyDescent="0.2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DA242" s="120"/>
    </row>
    <row r="243" spans="1:105" ht="12" customHeight="1" x14ac:dyDescent="0.25">
      <c r="A243" s="35" t="s">
        <v>81</v>
      </c>
      <c r="B243" s="306">
        <f>IF(B$72=0,0,B$72/NFM_fec!B$72)</f>
        <v>0.47532302754196204</v>
      </c>
      <c r="C243" s="306">
        <f>IF(C$72=0,0,C$72/NFM_fec!C$72)</f>
        <v>0.48626706854328189</v>
      </c>
      <c r="D243" s="306">
        <f>IF(D$72=0,0,D$72/NFM_fec!D$72)</f>
        <v>0.49929022997517669</v>
      </c>
      <c r="E243" s="306">
        <f>IF(E$72=0,0,E$72/NFM_fec!E$72)</f>
        <v>0.51186841528048532</v>
      </c>
      <c r="F243" s="306">
        <f>IF(F$72=0,0,F$72/NFM_fec!F$72)</f>
        <v>0.51780415762213161</v>
      </c>
      <c r="G243" s="306">
        <f>IF(G$72=0,0,G$72/NFM_fec!G$72)</f>
        <v>0.51109696452864162</v>
      </c>
      <c r="H243" s="306">
        <f>IF(H$72=0,0,H$72/NFM_fec!H$72)</f>
        <v>0.5116339449529258</v>
      </c>
      <c r="I243" s="306">
        <f>IF(I$72=0,0,I$72/NFM_fec!I$72)</f>
        <v>0.49529557696302096</v>
      </c>
      <c r="J243" s="306">
        <f>IF(J$72=0,0,J$72/NFM_fec!J$72)</f>
        <v>0.49928122834942884</v>
      </c>
      <c r="K243" s="306">
        <f>IF(K$72=0,0,K$72/NFM_fec!K$72)</f>
        <v>0.49424052072904595</v>
      </c>
      <c r="L243" s="306">
        <f>IF(L$72=0,0,L$72/NFM_fec!L$72)</f>
        <v>0.54756154001476653</v>
      </c>
      <c r="M243" s="306">
        <f>IF(M$72=0,0,M$72/NFM_fec!M$72)</f>
        <v>0.54895539456095277</v>
      </c>
      <c r="N243" s="306">
        <f>IF(N$72=0,0,N$72/NFM_fec!N$72)</f>
        <v>0.54803096843069388</v>
      </c>
      <c r="O243" s="306">
        <f>IF(O$72=0,0,O$72/NFM_fec!O$72)</f>
        <v>0.52650271451961339</v>
      </c>
      <c r="P243" s="306">
        <f>IF(P$72=0,0,P$72/NFM_fec!P$72)</f>
        <v>0.52252273782747494</v>
      </c>
      <c r="Q243" s="306">
        <f>IF(Q$72=0,0,Q$72/NFM_fec!Q$72)</f>
        <v>0.52177903524564184</v>
      </c>
      <c r="R243" s="306">
        <f>IF(R$72=0,0,R$72/NFM_fec!R$72)</f>
        <v>0.52813004674304553</v>
      </c>
      <c r="S243" s="306">
        <f>IF(S$72=0,0,S$72/NFM_fec!S$72)</f>
        <v>0.55765806718794342</v>
      </c>
      <c r="T243" s="306">
        <f>IF(T$72=0,0,T$72/NFM_fec!T$72)</f>
        <v>0.53574898435663343</v>
      </c>
      <c r="U243" s="306">
        <f>IF(U$72=0,0,U$72/NFM_fec!U$72)</f>
        <v>0.52876871887822108</v>
      </c>
      <c r="V243" s="306">
        <f>IF(V$72=0,0,V$72/NFM_fec!V$72)</f>
        <v>0.52842002564978119</v>
      </c>
      <c r="W243" s="306">
        <f>IF(W$72=0,0,W$72/NFM_fec!W$72)</f>
        <v>0.52534116164151434</v>
      </c>
      <c r="DA243" s="111"/>
    </row>
    <row r="244" spans="1:105" ht="12" customHeight="1" x14ac:dyDescent="0.25">
      <c r="A244" s="55" t="s">
        <v>92</v>
      </c>
      <c r="B244" s="307">
        <f>IF(B$73=0,0,B$73/NFM_fec!B$73)</f>
        <v>0.4490821335438096</v>
      </c>
      <c r="C244" s="307">
        <f>IF(C$73=0,0,C$73/NFM_fec!C$73)</f>
        <v>0.44908213354380944</v>
      </c>
      <c r="D244" s="307">
        <f>IF(D$73=0,0,D$73/NFM_fec!D$73)</f>
        <v>0.45361536537653752</v>
      </c>
      <c r="E244" s="307">
        <f>IF(E$73=0,0,E$73/NFM_fec!E$73)</f>
        <v>0.46287493805938157</v>
      </c>
      <c r="F244" s="307">
        <f>IF(F$73=0,0,F$73/NFM_fec!F$73)</f>
        <v>0.46287493805938129</v>
      </c>
      <c r="G244" s="307">
        <f>IF(G$73=0,0,G$73/NFM_fec!G$73)</f>
        <v>0.46287493805938124</v>
      </c>
      <c r="H244" s="307">
        <f>IF(H$73=0,0,H$73/NFM_fec!H$73)</f>
        <v>0.47107801699227747</v>
      </c>
      <c r="I244" s="307">
        <f>IF(I$73=0,0,I$73/NFM_fec!I$73)</f>
        <v>0.47378869458439088</v>
      </c>
      <c r="J244" s="307">
        <f>IF(J$73=0,0,J$73/NFM_fec!J$73)</f>
        <v>0.47481640353184523</v>
      </c>
      <c r="K244" s="307">
        <f>IF(K$73=0,0,K$73/NFM_fec!K$73)</f>
        <v>0.47481640353184529</v>
      </c>
      <c r="L244" s="307">
        <f>IF(L$73=0,0,L$73/NFM_fec!L$73)</f>
        <v>0.48233476317866081</v>
      </c>
      <c r="M244" s="307">
        <f>IF(M$73=0,0,M$73/NFM_fec!M$73)</f>
        <v>0.48910128686079457</v>
      </c>
      <c r="N244" s="307">
        <f>IF(N$73=0,0,N$73/NFM_fec!N$73)</f>
        <v>0.49519115817471526</v>
      </c>
      <c r="O244" s="307">
        <f>IF(O$73=0,0,O$73/NFM_fec!O$73)</f>
        <v>0.50067204235724383</v>
      </c>
      <c r="P244" s="307">
        <f>IF(P$73=0,0,P$73/NFM_fec!P$73)</f>
        <v>0.50073973893108858</v>
      </c>
      <c r="Q244" s="307">
        <f>IF(Q$73=0,0,Q$73/NFM_fec!Q$73)</f>
        <v>0.50073973893108836</v>
      </c>
      <c r="R244" s="307">
        <f>IF(R$73=0,0,R$73/NFM_fec!R$73)</f>
        <v>0.50073973893108847</v>
      </c>
      <c r="S244" s="307">
        <f>IF(S$73=0,0,S$73/NFM_fec!S$73)</f>
        <v>0.50073973893108858</v>
      </c>
      <c r="T244" s="307">
        <f>IF(T$73=0,0,T$73/NFM_fec!T$73)</f>
        <v>0.50073973893108836</v>
      </c>
      <c r="U244" s="307">
        <f>IF(U$73=0,0,U$73/NFM_fec!U$73)</f>
        <v>0.50073973893108858</v>
      </c>
      <c r="V244" s="307">
        <f>IF(V$73=0,0,V$73/NFM_fec!V$73)</f>
        <v>0.50073973893108847</v>
      </c>
      <c r="W244" s="307">
        <f>IF(W$73=0,0,W$73/NFM_fec!W$73)</f>
        <v>0.50073973893108836</v>
      </c>
      <c r="DA244" s="76"/>
    </row>
    <row r="245" spans="1:105" ht="12" customHeight="1" x14ac:dyDescent="0.25">
      <c r="A245" s="202" t="s">
        <v>93</v>
      </c>
      <c r="B245" s="308">
        <f>IF(B$74=0,0,B$74/NFM_fec!B$74)</f>
        <v>0.11655690445202346</v>
      </c>
      <c r="C245" s="308">
        <f>IF(C$74=0,0,C$74/NFM_fec!C$74)</f>
        <v>0.11655690445202348</v>
      </c>
      <c r="D245" s="308">
        <f>IF(D$74=0,0,D$74/NFM_fec!D$74)</f>
        <v>0.11773348091792865</v>
      </c>
      <c r="E245" s="308">
        <f>IF(E$74=0,0,E$74/NFM_fec!E$74)</f>
        <v>0.12013675427895963</v>
      </c>
      <c r="F245" s="308">
        <f>IF(F$74=0,0,F$74/NFM_fec!F$74)</f>
        <v>0.12013675427895967</v>
      </c>
      <c r="G245" s="308">
        <f>IF(G$74=0,0,G$74/NFM_fec!G$74)</f>
        <v>0.12013675427895967</v>
      </c>
      <c r="H245" s="308">
        <f>IF(H$74=0,0,H$74/NFM_fec!H$74)</f>
        <v>0.1222658202470243</v>
      </c>
      <c r="I245" s="308">
        <f>IF(I$74=0,0,I$74/NFM_fec!I$74)</f>
        <v>0.12296936235102873</v>
      </c>
      <c r="J245" s="308">
        <f>IF(J$74=0,0,J$74/NFM_fec!J$74)</f>
        <v>0.1232360987999889</v>
      </c>
      <c r="K245" s="308">
        <f>IF(K$74=0,0,K$74/NFM_fec!K$74)</f>
        <v>0.12323609879998887</v>
      </c>
      <c r="L245" s="308">
        <f>IF(L$74=0,0,L$74/NFM_fec!L$74)</f>
        <v>0.12746655638439494</v>
      </c>
      <c r="M245" s="308">
        <f>IF(M$74=0,0,M$74/NFM_fec!M$74)</f>
        <v>0.1299643640804703</v>
      </c>
      <c r="N245" s="308">
        <f>IF(N$74=0,0,N$74/NFM_fec!N$74)</f>
        <v>0.12996436408047032</v>
      </c>
      <c r="O245" s="308">
        <f>IF(O$74=0,0,O$74/NFM_fec!O$74)</f>
        <v>0.12996436408047035</v>
      </c>
      <c r="P245" s="308">
        <f>IF(P$74=0,0,P$74/NFM_fec!P$74)</f>
        <v>0.1299643640804703</v>
      </c>
      <c r="Q245" s="308">
        <f>IF(Q$74=0,0,Q$74/NFM_fec!Q$74)</f>
        <v>0.1299643640804703</v>
      </c>
      <c r="R245" s="308">
        <f>IF(R$74=0,0,R$74/NFM_fec!R$74)</f>
        <v>0.12996436408047038</v>
      </c>
      <c r="S245" s="308">
        <f>IF(S$74=0,0,S$74/NFM_fec!S$74)</f>
        <v>0.12996436408047032</v>
      </c>
      <c r="T245" s="308">
        <f>IF(T$74=0,0,T$74/NFM_fec!T$74)</f>
        <v>0.12996436408047021</v>
      </c>
      <c r="U245" s="308">
        <f>IF(U$74=0,0,U$74/NFM_fec!U$74)</f>
        <v>0.1299643640804703</v>
      </c>
      <c r="V245" s="308">
        <f>IF(V$74=0,0,V$74/NFM_fec!V$74)</f>
        <v>0.12996436408047035</v>
      </c>
      <c r="W245" s="308">
        <f>IF(W$74=0,0,W$74/NFM_fec!W$74)</f>
        <v>0.12996436408047038</v>
      </c>
      <c r="DA245" s="77"/>
    </row>
    <row r="246" spans="1:105" ht="12" customHeight="1" x14ac:dyDescent="0.25">
      <c r="A246" s="202" t="s">
        <v>94</v>
      </c>
      <c r="B246" s="308">
        <f>IF(B$75=0,0,B$75/NFM_fec!B$75)</f>
        <v>0.64104528543039963</v>
      </c>
      <c r="C246" s="308">
        <f>IF(C$75=0,0,C$75/NFM_fec!C$75)</f>
        <v>0.64104528543039974</v>
      </c>
      <c r="D246" s="308">
        <f>IF(D$75=0,0,D$75/NFM_fec!D$75)</f>
        <v>0.64751627743179929</v>
      </c>
      <c r="E246" s="308">
        <f>IF(E$75=0,0,E$75/NFM_fec!E$75)</f>
        <v>0.65938065160435211</v>
      </c>
      <c r="F246" s="308">
        <f>IF(F$75=0,0,F$75/NFM_fec!F$75)</f>
        <v>0.66073391618887056</v>
      </c>
      <c r="G246" s="308">
        <f>IF(G$75=0,0,G$75/NFM_fec!G$75)</f>
        <v>0.66073391618887067</v>
      </c>
      <c r="H246" s="308">
        <f>IF(H$75=0,0,H$75/NFM_fec!H$75)</f>
        <v>0.67127652648571667</v>
      </c>
      <c r="I246" s="308">
        <f>IF(I$75=0,0,I$75/NFM_fec!I$75)</f>
        <v>0.67631283069941672</v>
      </c>
      <c r="J246" s="308">
        <f>IF(J$75=0,0,J$75/NFM_fec!J$75)</f>
        <v>0.67777984068790476</v>
      </c>
      <c r="K246" s="308">
        <f>IF(K$75=0,0,K$75/NFM_fec!K$75)</f>
        <v>0.67777984068790487</v>
      </c>
      <c r="L246" s="308">
        <f>IF(L$75=0,0,L$75/NFM_fec!L$75)</f>
        <v>0.6866178585348478</v>
      </c>
      <c r="M246" s="308">
        <f>IF(M$75=0,0,M$75/NFM_fec!M$75)</f>
        <v>0.69457207459709591</v>
      </c>
      <c r="N246" s="308">
        <f>IF(N$75=0,0,N$75/NFM_fec!N$75)</f>
        <v>0.70173086905311954</v>
      </c>
      <c r="O246" s="308">
        <f>IF(O$75=0,0,O$75/NFM_fec!O$75)</f>
        <v>0.70817378406354037</v>
      </c>
      <c r="P246" s="308">
        <f>IF(P$75=0,0,P$75/NFM_fec!P$75)</f>
        <v>0.71397240757291969</v>
      </c>
      <c r="Q246" s="308">
        <f>IF(Q$75=0,0,Q$75/NFM_fec!Q$75)</f>
        <v>0.71478427862708327</v>
      </c>
      <c r="R246" s="308">
        <f>IF(R$75=0,0,R$75/NFM_fec!R$75)</f>
        <v>0.71478427862708371</v>
      </c>
      <c r="S246" s="308">
        <f>IF(S$75=0,0,S$75/NFM_fec!S$75)</f>
        <v>0.71478427862708338</v>
      </c>
      <c r="T246" s="308">
        <f>IF(T$75=0,0,T$75/NFM_fec!T$75)</f>
        <v>0.71478427862708371</v>
      </c>
      <c r="U246" s="308">
        <f>IF(U$75=0,0,U$75/NFM_fec!U$75)</f>
        <v>0.7147842786270836</v>
      </c>
      <c r="V246" s="308">
        <f>IF(V$75=0,0,V$75/NFM_fec!V$75)</f>
        <v>0.7147842786270836</v>
      </c>
      <c r="W246" s="308">
        <f>IF(W$75=0,0,W$75/NFM_fec!W$75)</f>
        <v>0.7147842786270836</v>
      </c>
      <c r="DA246" s="77"/>
    </row>
    <row r="247" spans="1:105" ht="12" customHeight="1" x14ac:dyDescent="0.25">
      <c r="A247" s="202" t="s">
        <v>95</v>
      </c>
      <c r="B247" s="308">
        <f>IF(B$76=0,0,B$76/NFM_fec!B$76)</f>
        <v>0.44490117715965943</v>
      </c>
      <c r="C247" s="308">
        <f>IF(C$76=0,0,C$76/NFM_fec!C$76)</f>
        <v>0.44490117715965932</v>
      </c>
      <c r="D247" s="308">
        <f>IF(D$76=0,0,D$76/NFM_fec!D$76)</f>
        <v>0.44939220458665358</v>
      </c>
      <c r="E247" s="308">
        <f>IF(E$76=0,0,E$76/NFM_fec!E$76)</f>
        <v>0.45856557061233805</v>
      </c>
      <c r="F247" s="308">
        <f>IF(F$76=0,0,F$76/NFM_fec!F$76)</f>
        <v>0.45856557061233799</v>
      </c>
      <c r="G247" s="308">
        <f>IF(G$76=0,0,G$76/NFM_fec!G$76)</f>
        <v>0.45856557061233794</v>
      </c>
      <c r="H247" s="308">
        <f>IF(H$76=0,0,H$76/NFM_fec!H$76)</f>
        <v>0.46669227884893527</v>
      </c>
      <c r="I247" s="308">
        <f>IF(I$76=0,0,I$76/NFM_fec!I$76)</f>
        <v>0.4693777200222789</v>
      </c>
      <c r="J247" s="308">
        <f>IF(J$76=0,0,J$76/NFM_fec!J$76)</f>
        <v>0.47039586099549457</v>
      </c>
      <c r="K247" s="308">
        <f>IF(K$76=0,0,K$76/NFM_fec!K$76)</f>
        <v>0.47039586099549446</v>
      </c>
      <c r="L247" s="308">
        <f>IF(L$76=0,0,L$76/NFM_fec!L$76)</f>
        <v>0.48654364364359104</v>
      </c>
      <c r="M247" s="308">
        <f>IF(M$76=0,0,M$76/NFM_fec!M$76)</f>
        <v>0.49607785004283383</v>
      </c>
      <c r="N247" s="308">
        <f>IF(N$76=0,0,N$76/NFM_fec!N$76)</f>
        <v>0.49607785004283395</v>
      </c>
      <c r="O247" s="308">
        <f>IF(O$76=0,0,O$76/NFM_fec!O$76)</f>
        <v>0.496077850042834</v>
      </c>
      <c r="P247" s="308">
        <f>IF(P$76=0,0,P$76/NFM_fec!P$76)</f>
        <v>0.49607785004283395</v>
      </c>
      <c r="Q247" s="308">
        <f>IF(Q$76=0,0,Q$76/NFM_fec!Q$76)</f>
        <v>0.49607785004283395</v>
      </c>
      <c r="R247" s="308">
        <f>IF(R$76=0,0,R$76/NFM_fec!R$76)</f>
        <v>0.49607785004283389</v>
      </c>
      <c r="S247" s="308">
        <f>IF(S$76=0,0,S$76/NFM_fec!S$76)</f>
        <v>0.49607785004283383</v>
      </c>
      <c r="T247" s="308">
        <f>IF(T$76=0,0,T$76/NFM_fec!T$76)</f>
        <v>0.49607785004283378</v>
      </c>
      <c r="U247" s="308">
        <f>IF(U$76=0,0,U$76/NFM_fec!U$76)</f>
        <v>0.49607785004283367</v>
      </c>
      <c r="V247" s="308">
        <f>IF(V$76=0,0,V$76/NFM_fec!V$76)</f>
        <v>0.49607785004283389</v>
      </c>
      <c r="W247" s="308">
        <f>IF(W$76=0,0,W$76/NFM_fec!W$76)</f>
        <v>0.49607785004283389</v>
      </c>
      <c r="DA247" s="77"/>
    </row>
    <row r="248" spans="1:105" ht="12" customHeight="1" x14ac:dyDescent="0.25">
      <c r="A248" s="56" t="s">
        <v>96</v>
      </c>
      <c r="B248" s="309">
        <f>IF(B$77=0,0,B$77/NFM_fec!B$77)</f>
        <v>0.67530265387558186</v>
      </c>
      <c r="C248" s="309">
        <f>IF(C$77=0,0,C$77/NFM_fec!C$77)</f>
        <v>0.69189259449752283</v>
      </c>
      <c r="D248" s="309">
        <f>IF(D$77=0,0,D$77/NFM_fec!D$77)</f>
        <v>0.71662289214176422</v>
      </c>
      <c r="E248" s="309">
        <f>IF(E$77=0,0,E$77/NFM_fec!E$77)</f>
        <v>0.73264292108980711</v>
      </c>
      <c r="F248" s="309">
        <f>IF(F$77=0,0,F$77/NFM_fec!F$77)</f>
        <v>0.74850158224677454</v>
      </c>
      <c r="G248" s="309">
        <f>IF(G$77=0,0,G$77/NFM_fec!G$77)</f>
        <v>0.74721435374618628</v>
      </c>
      <c r="H248" s="309">
        <f>IF(H$77=0,0,H$77/NFM_fec!H$77)</f>
        <v>0.74960600031155844</v>
      </c>
      <c r="I248" s="309">
        <f>IF(I$77=0,0,I$77/NFM_fec!I$77)</f>
        <v>0.69199709930259745</v>
      </c>
      <c r="J248" s="309">
        <f>IF(J$77=0,0,J$77/NFM_fec!J$77)</f>
        <v>0.69461452585294037</v>
      </c>
      <c r="K248" s="309">
        <f>IF(K$77=0,0,K$77/NFM_fec!K$77)</f>
        <v>0.69045168926592304</v>
      </c>
      <c r="L248" s="309">
        <f>IF(L$77=0,0,L$77/NFM_fec!L$77)</f>
        <v>0.77857935701982972</v>
      </c>
      <c r="M248" s="309">
        <f>IF(M$77=0,0,M$77/NFM_fec!M$77)</f>
        <v>0.77841963867747532</v>
      </c>
      <c r="N248" s="309">
        <f>IF(N$77=0,0,N$77/NFM_fec!N$77)</f>
        <v>0.77644514859891922</v>
      </c>
      <c r="O248" s="309">
        <f>IF(O$77=0,0,O$77/NFM_fec!O$77)</f>
        <v>0.73693582318732387</v>
      </c>
      <c r="P248" s="309">
        <f>IF(P$77=0,0,P$77/NFM_fec!P$77)</f>
        <v>0.72862053440942587</v>
      </c>
      <c r="Q248" s="309">
        <f>IF(Q$77=0,0,Q$77/NFM_fec!Q$77)</f>
        <v>0.73089743364638449</v>
      </c>
      <c r="R248" s="309">
        <f>IF(R$77=0,0,R$77/NFM_fec!R$77)</f>
        <v>0.74536899644789978</v>
      </c>
      <c r="S248" s="309">
        <f>IF(S$77=0,0,S$77/NFM_fec!S$77)</f>
        <v>0.7992386551409596</v>
      </c>
      <c r="T248" s="309">
        <f>IF(T$77=0,0,T$77/NFM_fec!T$77)</f>
        <v>0.75073108586321502</v>
      </c>
      <c r="U248" s="309">
        <f>IF(U$77=0,0,U$77/NFM_fec!U$77)</f>
        <v>0.739492234535439</v>
      </c>
      <c r="V248" s="309">
        <f>IF(V$77=0,0,V$77/NFM_fec!V$77)</f>
        <v>0.73841394407703242</v>
      </c>
      <c r="W248" s="309">
        <f>IF(W$77=0,0,W$77/NFM_fec!W$77)</f>
        <v>0.73358132895834871</v>
      </c>
      <c r="DA248" s="78"/>
    </row>
    <row r="249" spans="1:105" ht="12" customHeight="1" x14ac:dyDescent="0.25">
      <c r="A249" s="203" t="s">
        <v>560</v>
      </c>
      <c r="B249" s="310">
        <f>IF(B$83=0,0,B$83/NFM_fec!B$83)</f>
        <v>0.4446554242570569</v>
      </c>
      <c r="C249" s="310">
        <f>IF(C$83=0,0,C$83/NFM_fec!C$83)</f>
        <v>0.45763733936572343</v>
      </c>
      <c r="D249" s="310">
        <f>IF(D$83=0,0,D$83/NFM_fec!D$83)</f>
        <v>0.47357353548718634</v>
      </c>
      <c r="E249" s="310">
        <f>IF(E$83=0,0,E$83/NFM_fec!E$83)</f>
        <v>0.4857709420091571</v>
      </c>
      <c r="F249" s="310">
        <f>IF(F$83=0,0,F$83/NFM_fec!F$83)</f>
        <v>0.49571380391251474</v>
      </c>
      <c r="G249" s="310">
        <f>IF(G$83=0,0,G$83/NFM_fec!G$83)</f>
        <v>0.49062093634535037</v>
      </c>
      <c r="H249" s="310">
        <f>IF(H$83=0,0,H$83/NFM_fec!H$83)</f>
        <v>0.48847437491597745</v>
      </c>
      <c r="I249" s="310">
        <f>IF(I$83=0,0,I$83/NFM_fec!I$83)</f>
        <v>0.46607338374488155</v>
      </c>
      <c r="J249" s="310">
        <f>IF(J$83=0,0,J$83/NFM_fec!J$83)</f>
        <v>0.46851542315104949</v>
      </c>
      <c r="K249" s="310">
        <f>IF(K$83=0,0,K$83/NFM_fec!K$83)</f>
        <v>0.46178793876460494</v>
      </c>
      <c r="L249" s="310">
        <f>IF(L$83=0,0,L$83/NFM_fec!L$83)</f>
        <v>0.52572006475004862</v>
      </c>
      <c r="M249" s="310">
        <f>IF(M$83=0,0,M$83/NFM_fec!M$83)</f>
        <v>0.52580029128471628</v>
      </c>
      <c r="N249" s="310">
        <f>IF(N$83=0,0,N$83/NFM_fec!N$83)</f>
        <v>0.52448005974920608</v>
      </c>
      <c r="O249" s="310">
        <f>IF(O$83=0,0,O$83/NFM_fec!O$83)</f>
        <v>0.49802592017014757</v>
      </c>
      <c r="P249" s="310">
        <f>IF(P$83=0,0,P$83/NFM_fec!P$83)</f>
        <v>0.4927786202458877</v>
      </c>
      <c r="Q249" s="310">
        <f>IF(Q$83=0,0,Q$83/NFM_fec!Q$83)</f>
        <v>0.49424691013660593</v>
      </c>
      <c r="R249" s="310">
        <f>IF(R$83=0,0,R$83/NFM_fec!R$83)</f>
        <v>0.50385414710052778</v>
      </c>
      <c r="S249" s="310">
        <f>IF(S$83=0,0,S$83/NFM_fec!S$83)</f>
        <v>0.53960413543323826</v>
      </c>
      <c r="T249" s="310">
        <f>IF(T$83=0,0,T$83/NFM_fec!T$83)</f>
        <v>0.50740078670572719</v>
      </c>
      <c r="U249" s="310">
        <f>IF(U$83=0,0,U$83/NFM_fec!U$83)</f>
        <v>0.49995357434083321</v>
      </c>
      <c r="V249" s="310">
        <f>IF(V$83=0,0,V$83/NFM_fec!V$83)</f>
        <v>0.49921689404628833</v>
      </c>
      <c r="W249" s="310">
        <f>IF(W$83=0,0,W$83/NFM_fec!W$83)</f>
        <v>0.49593750153753063</v>
      </c>
      <c r="DA249" s="79"/>
    </row>
    <row r="250" spans="1:105" ht="12" customHeight="1" x14ac:dyDescent="0.25">
      <c r="A250" s="203" t="s">
        <v>519</v>
      </c>
      <c r="B250" s="310">
        <f>IF(B$90=0,0,B$90/NFM_fec!B$90)</f>
        <v>0.45773352497049979</v>
      </c>
      <c r="C250" s="310">
        <f>IF(C$90=0,0,C$90/NFM_fec!C$90)</f>
        <v>0.47109726111177402</v>
      </c>
      <c r="D250" s="310">
        <f>IF(D$90=0,0,D$90/NFM_fec!D$90)</f>
        <v>0.48750216888386827</v>
      </c>
      <c r="E250" s="310">
        <f>IF(E$90=0,0,E$90/NFM_fec!E$90)</f>
        <v>0.50005832265648553</v>
      </c>
      <c r="F250" s="310">
        <f>IF(F$90=0,0,F$90/NFM_fec!F$90)</f>
        <v>0.51029362167464765</v>
      </c>
      <c r="G250" s="310">
        <f>IF(G$90=0,0,G$90/NFM_fec!G$90)</f>
        <v>0.50505096388491966</v>
      </c>
      <c r="H250" s="310">
        <f>IF(H$90=0,0,H$90/NFM_fec!H$90)</f>
        <v>0.50284126829585918</v>
      </c>
      <c r="I250" s="310">
        <f>IF(I$90=0,0,I$90/NFM_fec!I$90)</f>
        <v>0.47978142444326044</v>
      </c>
      <c r="J250" s="310">
        <f>IF(J$90=0,0,J$90/NFM_fec!J$90)</f>
        <v>0.48229528853784492</v>
      </c>
      <c r="K250" s="310">
        <f>IF(K$90=0,0,K$90/NFM_fec!K$90)</f>
        <v>0.47536993696356394</v>
      </c>
      <c r="L250" s="310">
        <f>IF(L$90=0,0,L$90/NFM_fec!L$90)</f>
        <v>0.54118241959563829</v>
      </c>
      <c r="M250" s="310">
        <f>IF(M$90=0,0,M$90/NFM_fec!M$90)</f>
        <v>0.54126500573426672</v>
      </c>
      <c r="N250" s="310">
        <f>IF(N$90=0,0,N$90/NFM_fec!N$90)</f>
        <v>0.53990594385947699</v>
      </c>
      <c r="O250" s="310">
        <f>IF(O$90=0,0,O$90/NFM_fec!O$90)</f>
        <v>0.51267374135162258</v>
      </c>
      <c r="P250" s="310">
        <f>IF(P$90=0,0,P$90/NFM_fec!P$90)</f>
        <v>0.50727210907664932</v>
      </c>
      <c r="Q250" s="310">
        <f>IF(Q$90=0,0,Q$90/NFM_fec!Q$90)</f>
        <v>0.50878358396415302</v>
      </c>
      <c r="R250" s="310">
        <f>IF(R$90=0,0,R$90/NFM_fec!R$90)</f>
        <v>0.51867338672113161</v>
      </c>
      <c r="S250" s="310">
        <f>IF(S$90=0,0,S$90/NFM_fec!S$90)</f>
        <v>0.55547484529892188</v>
      </c>
      <c r="T250" s="310">
        <f>IF(T$90=0,0,T$90/NFM_fec!T$90)</f>
        <v>0.52232433925589561</v>
      </c>
      <c r="U250" s="310">
        <f>IF(U$90=0,0,U$90/NFM_fec!U$90)</f>
        <v>0.51465809123321093</v>
      </c>
      <c r="V250" s="310">
        <f>IF(V$90=0,0,V$90/NFM_fec!V$90)</f>
        <v>0.5138997438711792</v>
      </c>
      <c r="W250" s="310">
        <f>IF(W$90=0,0,W$90/NFM_fec!W$90)</f>
        <v>0.51052389864157566</v>
      </c>
      <c r="DA250" s="79"/>
    </row>
    <row r="251" spans="1:105" ht="12" customHeight="1" x14ac:dyDescent="0.25">
      <c r="A251" s="41" t="s">
        <v>529</v>
      </c>
      <c r="B251" s="311">
        <f>IF(B$97=0,0,B$97/NFM_fec!B$97)</f>
        <v>0.51047793610007286</v>
      </c>
      <c r="C251" s="311">
        <f>IF(C$97=0,0,C$97/NFM_fec!C$97)</f>
        <v>0.51684951982212068</v>
      </c>
      <c r="D251" s="311">
        <f>IF(D$97=0,0,D$97/NFM_fec!D$97)</f>
        <v>0.52482082374720407</v>
      </c>
      <c r="E251" s="311">
        <f>IF(E$97=0,0,E$97/NFM_fec!E$97)</f>
        <v>0.5376320287561811</v>
      </c>
      <c r="F251" s="311">
        <f>IF(F$97=0,0,F$97/NFM_fec!F$97)</f>
        <v>0.53553972450112453</v>
      </c>
      <c r="G251" s="311">
        <f>IF(G$97=0,0,G$97/NFM_fec!G$97)</f>
        <v>0.52412718535226721</v>
      </c>
      <c r="H251" s="311">
        <f>IF(H$97=0,0,H$97/NFM_fec!H$97)</f>
        <v>0.52866906787940093</v>
      </c>
      <c r="I251" s="311">
        <f>IF(I$97=0,0,I$97/NFM_fec!I$97)</f>
        <v>0.51600285304848259</v>
      </c>
      <c r="J251" s="311">
        <f>IF(J$97=0,0,J$97/NFM_fec!J$97)</f>
        <v>0.52212433072495257</v>
      </c>
      <c r="K251" s="311">
        <f>IF(K$97=0,0,K$97/NFM_fec!K$97)</f>
        <v>0.51991357165503671</v>
      </c>
      <c r="L251" s="311">
        <f>IF(L$97=0,0,L$97/NFM_fec!L$97)</f>
        <v>0.56119518295623239</v>
      </c>
      <c r="M251" s="311">
        <f>IF(M$97=0,0,M$97/NFM_fec!M$97)</f>
        <v>0.56357826480256412</v>
      </c>
      <c r="N251" s="311">
        <f>IF(N$97=0,0,N$97/NFM_fec!N$97)</f>
        <v>0.56246088661252358</v>
      </c>
      <c r="O251" s="311">
        <f>IF(O$97=0,0,O$97/NFM_fec!O$97)</f>
        <v>0.54658378138277208</v>
      </c>
      <c r="P251" s="311">
        <f>IF(P$97=0,0,P$97/NFM_fec!P$97)</f>
        <v>0.54393409130828174</v>
      </c>
      <c r="Q251" s="311">
        <f>IF(Q$97=0,0,Q$97/NFM_fec!Q$97)</f>
        <v>0.5385837187551954</v>
      </c>
      <c r="R251" s="311">
        <f>IF(R$97=0,0,R$97/NFM_fec!R$97)</f>
        <v>0.54031848982208419</v>
      </c>
      <c r="S251" s="311">
        <f>IF(S$97=0,0,S$97/NFM_fec!S$97)</f>
        <v>0.56209516605265131</v>
      </c>
      <c r="T251" s="311">
        <f>IF(T$97=0,0,T$97/NFM_fec!T$97)</f>
        <v>0.5591795898263634</v>
      </c>
      <c r="U251" s="311">
        <f>IF(U$97=0,0,U$97/NFM_fec!U$97)</f>
        <v>0.55107538858797223</v>
      </c>
      <c r="V251" s="311">
        <f>IF(V$97=0,0,V$97/NFM_fec!V$97)</f>
        <v>0.55142344368488017</v>
      </c>
      <c r="W251" s="311">
        <f>IF(W$97=0,0,W$97/NFM_fec!W$97)</f>
        <v>0.54810399817559496</v>
      </c>
      <c r="DA251" s="82"/>
    </row>
    <row r="252" spans="1:105" ht="12" customHeight="1" x14ac:dyDescent="0.25">
      <c r="A252" s="130"/>
      <c r="B252" s="201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</row>
    <row r="253" spans="1:105" ht="12" customHeight="1" x14ac:dyDescent="0.25">
      <c r="A253" s="35" t="s">
        <v>45</v>
      </c>
      <c r="B253" s="306">
        <f>IF(B$115=0,0,B$115/NFM_fec!B$115)</f>
        <v>0.36610897183570618</v>
      </c>
      <c r="C253" s="306">
        <f>IF(C$115=0,0,C$115/NFM_fec!C$115)</f>
        <v>0.37557451560879612</v>
      </c>
      <c r="D253" s="306">
        <f>IF(D$115=0,0,D$115/NFM_fec!D$115)</f>
        <v>0.38245912468317733</v>
      </c>
      <c r="E253" s="306">
        <f>IF(E$115=0,0,E$115/NFM_fec!E$115)</f>
        <v>0.38447317005655529</v>
      </c>
      <c r="F253" s="306">
        <f>IF(F$115=0,0,F$115/NFM_fec!F$115)</f>
        <v>0.38716212339340172</v>
      </c>
      <c r="G253" s="306">
        <f>IF(G$115=0,0,G$115/NFM_fec!G$115)</f>
        <v>0.37727203042542612</v>
      </c>
      <c r="H253" s="306">
        <f>IF(H$115=0,0,H$115/NFM_fec!H$115)</f>
        <v>0.36985844718422806</v>
      </c>
      <c r="I253" s="306">
        <f>IF(I$115=0,0,I$115/NFM_fec!I$115)</f>
        <v>0.34816573464814843</v>
      </c>
      <c r="J253" s="306">
        <f>IF(J$115=0,0,J$115/NFM_fec!J$115)</f>
        <v>0.3543803797012734</v>
      </c>
      <c r="K253" s="306">
        <f>IF(K$115=0,0,K$115/NFM_fec!K$115)</f>
        <v>0.34895758591042209</v>
      </c>
      <c r="L253" s="306">
        <f>IF(L$115=0,0,L$115/NFM_fec!L$115)</f>
        <v>0.38161267980002372</v>
      </c>
      <c r="M253" s="306">
        <f>IF(M$115=0,0,M$115/NFM_fec!M$115)</f>
        <v>0.37119050696124978</v>
      </c>
      <c r="N253" s="306">
        <f>IF(N$115=0,0,N$115/NFM_fec!N$115)</f>
        <v>0.37013032160917325</v>
      </c>
      <c r="O253" s="306">
        <f>IF(O$115=0,0,O$115/NFM_fec!O$115)</f>
        <v>0.34794444234120708</v>
      </c>
      <c r="P253" s="306">
        <f>IF(P$115=0,0,P$115/NFM_fec!P$115)</f>
        <v>0.34432100669640342</v>
      </c>
      <c r="Q253" s="306">
        <f>IF(Q$115=0,0,Q$115/NFM_fec!Q$115)</f>
        <v>0.3401480469889982</v>
      </c>
      <c r="R253" s="306">
        <f>IF(R$115=0,0,R$115/NFM_fec!R$115)</f>
        <v>0.34482936231169903</v>
      </c>
      <c r="S253" s="306">
        <f>IF(S$115=0,0,S$115/NFM_fec!S$115)</f>
        <v>0.3756975329243476</v>
      </c>
      <c r="T253" s="306">
        <f>IF(T$115=0,0,T$115/NFM_fec!T$115)</f>
        <v>0.38141085149573334</v>
      </c>
      <c r="U253" s="306">
        <f>IF(U$115=0,0,U$115/NFM_fec!U$115)</f>
        <v>0.37422593987361691</v>
      </c>
      <c r="V253" s="306">
        <f>IF(V$115=0,0,V$115/NFM_fec!V$115)</f>
        <v>0.37433890961273458</v>
      </c>
      <c r="W253" s="306">
        <f>IF(W$115=0,0,W$115/NFM_fec!W$115)</f>
        <v>0.37044842593504945</v>
      </c>
      <c r="DA253" s="111"/>
    </row>
    <row r="254" spans="1:105" ht="12" customHeight="1" x14ac:dyDescent="0.25">
      <c r="A254" s="55" t="s">
        <v>92</v>
      </c>
      <c r="B254" s="307">
        <f>IF(B$116=0,0,B$116/NFM_fec!B$116)</f>
        <v>0.43941451937238812</v>
      </c>
      <c r="C254" s="307">
        <f>IF(C$116=0,0,C$116/NFM_fec!C$116)</f>
        <v>0.43941451937238807</v>
      </c>
      <c r="D254" s="307">
        <f>IF(D$116=0,0,D$116/NFM_fec!D$116)</f>
        <v>0.43941451937238801</v>
      </c>
      <c r="E254" s="307">
        <f>IF(E$116=0,0,E$116/NFM_fec!E$116)</f>
        <v>0.43941451937238801</v>
      </c>
      <c r="F254" s="307">
        <f>IF(F$116=0,0,F$116/NFM_fec!F$116)</f>
        <v>0.43941451937238796</v>
      </c>
      <c r="G254" s="307">
        <f>IF(G$116=0,0,G$116/NFM_fec!G$116)</f>
        <v>0.43941451937238807</v>
      </c>
      <c r="H254" s="307">
        <f>IF(H$116=0,0,H$116/NFM_fec!H$116)</f>
        <v>0.43941451937238801</v>
      </c>
      <c r="I254" s="307">
        <f>IF(I$116=0,0,I$116/NFM_fec!I$116)</f>
        <v>0.4394145193723879</v>
      </c>
      <c r="J254" s="307">
        <f>IF(J$116=0,0,J$116/NFM_fec!J$116)</f>
        <v>0.4394145193723879</v>
      </c>
      <c r="K254" s="307">
        <f>IF(K$116=0,0,K$116/NFM_fec!K$116)</f>
        <v>0.43941451937238807</v>
      </c>
      <c r="L254" s="307">
        <f>IF(L$116=0,0,L$116/NFM_fec!L$116)</f>
        <v>0.43941451937238807</v>
      </c>
      <c r="M254" s="307">
        <f>IF(M$116=0,0,M$116/NFM_fec!M$116)</f>
        <v>0.43941451937238779</v>
      </c>
      <c r="N254" s="307">
        <f>IF(N$116=0,0,N$116/NFM_fec!N$116)</f>
        <v>0.43941451937238796</v>
      </c>
      <c r="O254" s="307">
        <f>IF(O$116=0,0,O$116/NFM_fec!O$116)</f>
        <v>0.43941451937238801</v>
      </c>
      <c r="P254" s="307">
        <f>IF(P$116=0,0,P$116/NFM_fec!P$116)</f>
        <v>0.43941451937238801</v>
      </c>
      <c r="Q254" s="307">
        <f>IF(Q$116=0,0,Q$116/NFM_fec!Q$116)</f>
        <v>0.4394145193723879</v>
      </c>
      <c r="R254" s="307">
        <f>IF(R$116=0,0,R$116/NFM_fec!R$116)</f>
        <v>0.43941451937238785</v>
      </c>
      <c r="S254" s="307">
        <f>IF(S$116=0,0,S$116/NFM_fec!S$116)</f>
        <v>0.43941451937238796</v>
      </c>
      <c r="T254" s="307">
        <f>IF(T$116=0,0,T$116/NFM_fec!T$116)</f>
        <v>0.45047306743514914</v>
      </c>
      <c r="U254" s="307">
        <f>IF(U$116=0,0,U$116/NFM_fec!U$116)</f>
        <v>0.46042576069163421</v>
      </c>
      <c r="V254" s="307">
        <f>IF(V$116=0,0,V$116/NFM_fec!V$116)</f>
        <v>0.46666143684808753</v>
      </c>
      <c r="W254" s="307">
        <f>IF(W$116=0,0,W$116/NFM_fec!W$116)</f>
        <v>0.46666143684808753</v>
      </c>
      <c r="DA254" s="76"/>
    </row>
    <row r="255" spans="1:105" ht="12" customHeight="1" x14ac:dyDescent="0.25">
      <c r="A255" s="202" t="s">
        <v>93</v>
      </c>
      <c r="B255" s="308">
        <f>IF(B$117=0,0,B$117/NFM_fec!B$117)</f>
        <v>0.11403545724185357</v>
      </c>
      <c r="C255" s="308">
        <f>IF(C$117=0,0,C$117/NFM_fec!C$117)</f>
        <v>0.11403545724185354</v>
      </c>
      <c r="D255" s="308">
        <f>IF(D$117=0,0,D$117/NFM_fec!D$117)</f>
        <v>0.11403545724185357</v>
      </c>
      <c r="E255" s="308">
        <f>IF(E$117=0,0,E$117/NFM_fec!E$117)</f>
        <v>0.1140354572418536</v>
      </c>
      <c r="F255" s="308">
        <f>IF(F$117=0,0,F$117/NFM_fec!F$117)</f>
        <v>0.11403545724185354</v>
      </c>
      <c r="G255" s="308">
        <f>IF(G$117=0,0,G$117/NFM_fec!G$117)</f>
        <v>0.1140354572418536</v>
      </c>
      <c r="H255" s="308">
        <f>IF(H$117=0,0,H$117/NFM_fec!H$117)</f>
        <v>0.1140354572418536</v>
      </c>
      <c r="I255" s="308">
        <f>IF(I$117=0,0,I$117/NFM_fec!I$117)</f>
        <v>0.11403545724185359</v>
      </c>
      <c r="J255" s="308">
        <f>IF(J$117=0,0,J$117/NFM_fec!J$117)</f>
        <v>0.11403545724185361</v>
      </c>
      <c r="K255" s="308">
        <f>IF(K$117=0,0,K$117/NFM_fec!K$117)</f>
        <v>0.11403545724185356</v>
      </c>
      <c r="L255" s="308">
        <f>IF(L$117=0,0,L$117/NFM_fec!L$117)</f>
        <v>0.11403545724185361</v>
      </c>
      <c r="M255" s="308">
        <f>IF(M$117=0,0,M$117/NFM_fec!M$117)</f>
        <v>0.11403545724185357</v>
      </c>
      <c r="N255" s="308">
        <f>IF(N$117=0,0,N$117/NFM_fec!N$117)</f>
        <v>0.11403545724185359</v>
      </c>
      <c r="O255" s="308">
        <f>IF(O$117=0,0,O$117/NFM_fec!O$117)</f>
        <v>0.11403545724185359</v>
      </c>
      <c r="P255" s="308">
        <f>IF(P$117=0,0,P$117/NFM_fec!P$117)</f>
        <v>0.1140354572418536</v>
      </c>
      <c r="Q255" s="308">
        <f>IF(Q$117=0,0,Q$117/NFM_fec!Q$117)</f>
        <v>0.11403545724185357</v>
      </c>
      <c r="R255" s="308">
        <f>IF(R$117=0,0,R$117/NFM_fec!R$117)</f>
        <v>0.11403545724185357</v>
      </c>
      <c r="S255" s="308">
        <f>IF(S$117=0,0,S$117/NFM_fec!S$117)</f>
        <v>0.11403545724185357</v>
      </c>
      <c r="T255" s="308">
        <f>IF(T$117=0,0,T$117/NFM_fec!T$117)</f>
        <v>0.11940729767292564</v>
      </c>
      <c r="U255" s="308">
        <f>IF(U$117=0,0,U$117/NFM_fec!U$117)</f>
        <v>0.12110649052771386</v>
      </c>
      <c r="V255" s="308">
        <f>IF(V$117=0,0,V$117/NFM_fec!V$117)</f>
        <v>0.12110649052771384</v>
      </c>
      <c r="W255" s="308">
        <f>IF(W$117=0,0,W$117/NFM_fec!W$117)</f>
        <v>0.12110649052771386</v>
      </c>
      <c r="DA255" s="77"/>
    </row>
    <row r="256" spans="1:105" ht="12" customHeight="1" x14ac:dyDescent="0.25">
      <c r="A256" s="202" t="s">
        <v>94</v>
      </c>
      <c r="B256" s="308">
        <f>IF(B$118=0,0,B$118/NFM_fec!B$118)</f>
        <v>0.6267277473366063</v>
      </c>
      <c r="C256" s="308">
        <f>IF(C$118=0,0,C$118/NFM_fec!C$118)</f>
        <v>0.62672774733660608</v>
      </c>
      <c r="D256" s="308">
        <f>IF(D$118=0,0,D$118/NFM_fec!D$118)</f>
        <v>0.62672774733660652</v>
      </c>
      <c r="E256" s="308">
        <f>IF(E$118=0,0,E$118/NFM_fec!E$118)</f>
        <v>0.62672774733660619</v>
      </c>
      <c r="F256" s="308">
        <f>IF(F$118=0,0,F$118/NFM_fec!F$118)</f>
        <v>0.62672774733660641</v>
      </c>
      <c r="G256" s="308">
        <f>IF(G$118=0,0,G$118/NFM_fec!G$118)</f>
        <v>0.62672774733660586</v>
      </c>
      <c r="H256" s="308">
        <f>IF(H$118=0,0,H$118/NFM_fec!H$118)</f>
        <v>0.62672774733660619</v>
      </c>
      <c r="I256" s="308">
        <f>IF(I$118=0,0,I$118/NFM_fec!I$118)</f>
        <v>0.62672774733660608</v>
      </c>
      <c r="J256" s="308">
        <f>IF(J$118=0,0,J$118/NFM_fec!J$118)</f>
        <v>0.62672774733660608</v>
      </c>
      <c r="K256" s="308">
        <f>IF(K$118=0,0,K$118/NFM_fec!K$118)</f>
        <v>0.62672774733660597</v>
      </c>
      <c r="L256" s="308">
        <f>IF(L$118=0,0,L$118/NFM_fec!L$118)</f>
        <v>0.6267277473366063</v>
      </c>
      <c r="M256" s="308">
        <f>IF(M$118=0,0,M$118/NFM_fec!M$118)</f>
        <v>0.62672774733660608</v>
      </c>
      <c r="N256" s="308">
        <f>IF(N$118=0,0,N$118/NFM_fec!N$118)</f>
        <v>0.62672774733660608</v>
      </c>
      <c r="O256" s="308">
        <f>IF(O$118=0,0,O$118/NFM_fec!O$118)</f>
        <v>0.62672774733660641</v>
      </c>
      <c r="P256" s="308">
        <f>IF(P$118=0,0,P$118/NFM_fec!P$118)</f>
        <v>0.62672774733660608</v>
      </c>
      <c r="Q256" s="308">
        <f>IF(Q$118=0,0,Q$118/NFM_fec!Q$118)</f>
        <v>0.62672774733660619</v>
      </c>
      <c r="R256" s="308">
        <f>IF(R$118=0,0,R$118/NFM_fec!R$118)</f>
        <v>0.62672774733660619</v>
      </c>
      <c r="S256" s="308">
        <f>IF(S$118=0,0,S$118/NFM_fec!S$118)</f>
        <v>0.62672774733660608</v>
      </c>
      <c r="T256" s="308">
        <f>IF(T$118=0,0,T$118/NFM_fec!T$118)</f>
        <v>0.6406709745186786</v>
      </c>
      <c r="U256" s="308">
        <f>IF(U$118=0,0,U$118/NFM_fec!U$118)</f>
        <v>0.65321987898254352</v>
      </c>
      <c r="V256" s="308">
        <f>IF(V$118=0,0,V$118/NFM_fec!V$118)</f>
        <v>0.66451389300002228</v>
      </c>
      <c r="W256" s="308">
        <f>IF(W$118=0,0,W$118/NFM_fec!W$118)</f>
        <v>0.66558945640302847</v>
      </c>
      <c r="DA256" s="77"/>
    </row>
    <row r="257" spans="1:105" ht="12" customHeight="1" x14ac:dyDescent="0.25">
      <c r="A257" s="202" t="s">
        <v>95</v>
      </c>
      <c r="B257" s="308">
        <f>IF(B$119=0,0,B$119/NFM_fec!B$119)</f>
        <v>0.43539123976181499</v>
      </c>
      <c r="C257" s="308">
        <f>IF(C$119=0,0,C$119/NFM_fec!C$119)</f>
        <v>0.43539123976181487</v>
      </c>
      <c r="D257" s="308">
        <f>IF(D$119=0,0,D$119/NFM_fec!D$119)</f>
        <v>0.43539123976181515</v>
      </c>
      <c r="E257" s="308">
        <f>IF(E$119=0,0,E$119/NFM_fec!E$119)</f>
        <v>0.43539123976181493</v>
      </c>
      <c r="F257" s="308">
        <f>IF(F$119=0,0,F$119/NFM_fec!F$119)</f>
        <v>0.43539123976181493</v>
      </c>
      <c r="G257" s="308">
        <f>IF(G$119=0,0,G$119/NFM_fec!G$119)</f>
        <v>0.43539123976181499</v>
      </c>
      <c r="H257" s="308">
        <f>IF(H$119=0,0,H$119/NFM_fec!H$119)</f>
        <v>0.43539123976181493</v>
      </c>
      <c r="I257" s="308">
        <f>IF(I$119=0,0,I$119/NFM_fec!I$119)</f>
        <v>0.43539123976181499</v>
      </c>
      <c r="J257" s="308">
        <f>IF(J$119=0,0,J$119/NFM_fec!J$119)</f>
        <v>0.43539123976181493</v>
      </c>
      <c r="K257" s="308">
        <f>IF(K$119=0,0,K$119/NFM_fec!K$119)</f>
        <v>0.43539123976181504</v>
      </c>
      <c r="L257" s="308">
        <f>IF(L$119=0,0,L$119/NFM_fec!L$119)</f>
        <v>0.43539123976181499</v>
      </c>
      <c r="M257" s="308">
        <f>IF(M$119=0,0,M$119/NFM_fec!M$119)</f>
        <v>0.43539123976181493</v>
      </c>
      <c r="N257" s="308">
        <f>IF(N$119=0,0,N$119/NFM_fec!N$119)</f>
        <v>0.43539123976181504</v>
      </c>
      <c r="O257" s="308">
        <f>IF(O$119=0,0,O$119/NFM_fec!O$119)</f>
        <v>0.43539123976181493</v>
      </c>
      <c r="P257" s="308">
        <f>IF(P$119=0,0,P$119/NFM_fec!P$119)</f>
        <v>0.43539123976181493</v>
      </c>
      <c r="Q257" s="308">
        <f>IF(Q$119=0,0,Q$119/NFM_fec!Q$119)</f>
        <v>0.43539123976181504</v>
      </c>
      <c r="R257" s="308">
        <f>IF(R$119=0,0,R$119/NFM_fec!R$119)</f>
        <v>0.43539123976181493</v>
      </c>
      <c r="S257" s="308">
        <f>IF(S$119=0,0,S$119/NFM_fec!S$119)</f>
        <v>0.43539123976181493</v>
      </c>
      <c r="T257" s="308">
        <f>IF(T$119=0,0,T$119/NFM_fec!T$119)</f>
        <v>0.45700433371086219</v>
      </c>
      <c r="U257" s="308">
        <f>IF(U$119=0,0,U$119/NFM_fec!U$119)</f>
        <v>0.4623886844442906</v>
      </c>
      <c r="V257" s="308">
        <f>IF(V$119=0,0,V$119/NFM_fec!V$119)</f>
        <v>0.46238868444429054</v>
      </c>
      <c r="W257" s="308">
        <f>IF(W$119=0,0,W$119/NFM_fec!W$119)</f>
        <v>0.46238868444429082</v>
      </c>
      <c r="DA257" s="77"/>
    </row>
    <row r="258" spans="1:105" ht="12" customHeight="1" x14ac:dyDescent="0.25">
      <c r="A258" s="56" t="s">
        <v>96</v>
      </c>
      <c r="B258" s="309">
        <f>IF(B$120=0,0,B$120/NFM_fec!B$120)</f>
        <v>0.66042036816056371</v>
      </c>
      <c r="C258" s="309">
        <f>IF(C$120=0,0,C$120/NFM_fec!C$120)</f>
        <v>0.67664470051054848</v>
      </c>
      <c r="D258" s="309">
        <f>IF(D$120=0,0,D$120/NFM_fec!D$120)</f>
        <v>0.6938262073521092</v>
      </c>
      <c r="E258" s="309">
        <f>IF(E$120=0,0,E$120/NFM_fec!E$120)</f>
        <v>0.69514670824788904</v>
      </c>
      <c r="F258" s="309">
        <f>IF(F$120=0,0,F$120/NFM_fec!F$120)</f>
        <v>0.71019373290771448</v>
      </c>
      <c r="G258" s="309">
        <f>IF(G$120=0,0,G$120/NFM_fec!G$120)</f>
        <v>0.70897238396788453</v>
      </c>
      <c r="H258" s="309">
        <f>IF(H$120=0,0,H$120/NFM_fec!H$120)</f>
        <v>0.69885647900416359</v>
      </c>
      <c r="I258" s="309">
        <f>IF(I$120=0,0,I$120/NFM_fec!I$120)</f>
        <v>0.64145672153596278</v>
      </c>
      <c r="J258" s="309">
        <f>IF(J$120=0,0,J$120/NFM_fec!J$120)</f>
        <v>0.64248934047590167</v>
      </c>
      <c r="K258" s="309">
        <f>IF(K$120=0,0,K$120/NFM_fec!K$120)</f>
        <v>0.63863889100535909</v>
      </c>
      <c r="L258" s="309">
        <f>IF(L$120=0,0,L$120/NFM_fec!L$120)</f>
        <v>0.69625229382135323</v>
      </c>
      <c r="M258" s="309">
        <f>IF(M$120=0,0,M$120/NFM_fec!M$120)</f>
        <v>0.68273081536546609</v>
      </c>
      <c r="N258" s="309">
        <f>IF(N$120=0,0,N$120/NFM_fec!N$120)</f>
        <v>0.68099904351095086</v>
      </c>
      <c r="O258" s="309">
        <f>IF(O$120=0,0,O$120/NFM_fec!O$120)</f>
        <v>0.646346482588121</v>
      </c>
      <c r="P258" s="309">
        <f>IF(P$120=0,0,P$120/NFM_fec!P$120)</f>
        <v>0.63905336765980447</v>
      </c>
      <c r="Q258" s="309">
        <f>IF(Q$120=0,0,Q$120/NFM_fec!Q$120)</f>
        <v>0.64105037440952517</v>
      </c>
      <c r="R258" s="309">
        <f>IF(R$120=0,0,R$120/NFM_fec!R$120)</f>
        <v>0.65374299080840892</v>
      </c>
      <c r="S258" s="309">
        <f>IF(S$120=0,0,S$120/NFM_fec!S$120)</f>
        <v>0.70099061172591082</v>
      </c>
      <c r="T258" s="309">
        <f>IF(T$120=0,0,T$120/NFM_fec!T$120)</f>
        <v>0.69927440333360191</v>
      </c>
      <c r="U258" s="309">
        <f>IF(U$120=0,0,U$120/NFM_fec!U$120)</f>
        <v>0.68880588643803597</v>
      </c>
      <c r="V258" s="309">
        <f>IF(V$120=0,0,V$120/NFM_fec!V$120)</f>
        <v>0.6878015042682798</v>
      </c>
      <c r="W258" s="309">
        <f>IF(W$120=0,0,W$120/NFM_fec!W$120)</f>
        <v>0.68330012672138818</v>
      </c>
      <c r="DA258" s="78"/>
    </row>
    <row r="259" spans="1:105" ht="12" customHeight="1" x14ac:dyDescent="0.25">
      <c r="A259" s="203" t="s">
        <v>604</v>
      </c>
      <c r="B259" s="310">
        <f>IF(B$126=0,0,B$126/NFM_fec!B$126)</f>
        <v>0.30825561900476839</v>
      </c>
      <c r="C259" s="310">
        <f>IF(C$126=0,0,C$126/NFM_fec!C$126)</f>
        <v>0.31729105943342084</v>
      </c>
      <c r="D259" s="310">
        <f>IF(D$126=0,0,D$126/NFM_fec!D$126)</f>
        <v>0.32496113287975348</v>
      </c>
      <c r="E259" s="310">
        <f>IF(E$126=0,0,E$126/NFM_fec!E$126)</f>
        <v>0.3267608563890948</v>
      </c>
      <c r="F259" s="310">
        <f>IF(F$126=0,0,F$126/NFM_fec!F$126)</f>
        <v>0.32914275212047883</v>
      </c>
      <c r="G259" s="310">
        <f>IF(G$126=0,0,G$126/NFM_fec!G$126)</f>
        <v>0.31740119048010157</v>
      </c>
      <c r="H259" s="310">
        <f>IF(H$126=0,0,H$126/NFM_fec!H$126)</f>
        <v>0.30975319647187471</v>
      </c>
      <c r="I259" s="310">
        <f>IF(I$126=0,0,I$126/NFM_fec!I$126)</f>
        <v>0.28488969867725478</v>
      </c>
      <c r="J259" s="310">
        <f>IF(J$126=0,0,J$126/NFM_fec!J$126)</f>
        <v>0.29041385468957281</v>
      </c>
      <c r="K259" s="310">
        <f>IF(K$126=0,0,K$126/NFM_fec!K$126)</f>
        <v>0.28588711297227259</v>
      </c>
      <c r="L259" s="310">
        <f>IF(L$126=0,0,L$126/NFM_fec!L$126)</f>
        <v>0.31968389105794265</v>
      </c>
      <c r="M259" s="310">
        <f>IF(M$126=0,0,M$126/NFM_fec!M$126)</f>
        <v>0.30802274092188087</v>
      </c>
      <c r="N259" s="310">
        <f>IF(N$126=0,0,N$126/NFM_fec!N$126)</f>
        <v>0.30672566982372668</v>
      </c>
      <c r="O259" s="310">
        <f>IF(O$126=0,0,O$126/NFM_fec!O$126)</f>
        <v>0.28480534742203256</v>
      </c>
      <c r="P259" s="310">
        <f>IF(P$126=0,0,P$126/NFM_fec!P$126)</f>
        <v>0.28167792302507877</v>
      </c>
      <c r="Q259" s="310">
        <f>IF(Q$126=0,0,Q$126/NFM_fec!Q$126)</f>
        <v>0.27763210733156252</v>
      </c>
      <c r="R259" s="310">
        <f>IF(R$126=0,0,R$126/NFM_fec!R$126)</f>
        <v>0.28147381806636185</v>
      </c>
      <c r="S259" s="310">
        <f>IF(S$126=0,0,S$126/NFM_fec!S$126)</f>
        <v>0.31220337993104946</v>
      </c>
      <c r="T259" s="310">
        <f>IF(T$126=0,0,T$126/NFM_fec!T$126)</f>
        <v>0.31686785101522813</v>
      </c>
      <c r="U259" s="310">
        <f>IF(U$126=0,0,U$126/NFM_fec!U$126)</f>
        <v>0.30807287998157229</v>
      </c>
      <c r="V259" s="310">
        <f>IF(V$126=0,0,V$126/NFM_fec!V$126)</f>
        <v>0.30796111073701399</v>
      </c>
      <c r="W259" s="310">
        <f>IF(W$126=0,0,W$126/NFM_fec!W$126)</f>
        <v>0.30415540054653706</v>
      </c>
      <c r="DA259" s="79"/>
    </row>
    <row r="260" spans="1:105" ht="12" customHeight="1" x14ac:dyDescent="0.25">
      <c r="A260" s="203" t="s">
        <v>615</v>
      </c>
      <c r="B260" s="310">
        <f>IF(B$134=0,0,B$134/NFM_fec!B$134)</f>
        <v>0.41105384405005108</v>
      </c>
      <c r="C260" s="310">
        <f>IF(C$134=0,0,C$134/NFM_fec!C$134)</f>
        <v>0.42305474591122788</v>
      </c>
      <c r="D260" s="310">
        <f>IF(D$134=0,0,D$134/NFM_fec!D$134)</f>
        <v>0.43341163367311192</v>
      </c>
      <c r="E260" s="310">
        <f>IF(E$134=0,0,E$134/NFM_fec!E$134)</f>
        <v>0.43568114185212625</v>
      </c>
      <c r="F260" s="310">
        <f>IF(F$134=0,0,F$134/NFM_fec!F$134)</f>
        <v>0.44459875518119069</v>
      </c>
      <c r="G260" s="310">
        <f>IF(G$134=0,0,G$134/NFM_fec!G$134)</f>
        <v>0.44003103372015262</v>
      </c>
      <c r="H260" s="310">
        <f>IF(H$134=0,0,H$134/NFM_fec!H$134)</f>
        <v>0.43047689276868734</v>
      </c>
      <c r="I260" s="310">
        <f>IF(I$134=0,0,I$134/NFM_fec!I$134)</f>
        <v>0.4083856801665402</v>
      </c>
      <c r="J260" s="310">
        <f>IF(J$134=0,0,J$134/NFM_fec!J$134)</f>
        <v>0.40963690350286563</v>
      </c>
      <c r="K260" s="310">
        <f>IF(K$134=0,0,K$134/NFM_fec!K$134)</f>
        <v>0.40375486475611022</v>
      </c>
      <c r="L260" s="310">
        <f>IF(L$134=0,0,L$134/NFM_fec!L$134)</f>
        <v>0.4443973124115555</v>
      </c>
      <c r="M260" s="310">
        <f>IF(M$134=0,0,M$134/NFM_fec!M$134)</f>
        <v>0.43592287629643955</v>
      </c>
      <c r="N260" s="310">
        <f>IF(N$134=0,0,N$134/NFM_fec!N$134)</f>
        <v>0.43482831789113607</v>
      </c>
      <c r="O260" s="310">
        <f>IF(O$134=0,0,O$134/NFM_fec!O$134)</f>
        <v>0.41289610369042862</v>
      </c>
      <c r="P260" s="310">
        <f>IF(P$134=0,0,P$134/NFM_fec!P$134)</f>
        <v>0.40854574840594526</v>
      </c>
      <c r="Q260" s="310">
        <f>IF(Q$134=0,0,Q$134/NFM_fec!Q$134)</f>
        <v>0.40976305688410297</v>
      </c>
      <c r="R260" s="310">
        <f>IF(R$134=0,0,R$134/NFM_fec!R$134)</f>
        <v>0.41772808550807272</v>
      </c>
      <c r="S260" s="310">
        <f>IF(S$134=0,0,S$134/NFM_fec!S$134)</f>
        <v>0.44736716711352714</v>
      </c>
      <c r="T260" s="310">
        <f>IF(T$134=0,0,T$134/NFM_fec!T$134)</f>
        <v>0.44530685805210285</v>
      </c>
      <c r="U260" s="310">
        <f>IF(U$134=0,0,U$134/NFM_fec!U$134)</f>
        <v>0.44019593388066081</v>
      </c>
      <c r="V260" s="310">
        <f>IF(V$134=0,0,V$134/NFM_fec!V$134)</f>
        <v>0.43954730631427902</v>
      </c>
      <c r="W260" s="310">
        <f>IF(W$134=0,0,W$134/NFM_fec!W$134)</f>
        <v>0.436659887717748</v>
      </c>
      <c r="DA260" s="79"/>
    </row>
    <row r="261" spans="1:105" ht="12" customHeight="1" x14ac:dyDescent="0.25">
      <c r="A261" s="41" t="s">
        <v>625</v>
      </c>
      <c r="B261" s="311">
        <f>IF(B$141=0,0,B$141/NFM_fec!B$141)</f>
        <v>0.47873632802021526</v>
      </c>
      <c r="C261" s="311">
        <f>IF(C$141=0,0,C$141/NFM_fec!C$141)</f>
        <v>0.48363927542829122</v>
      </c>
      <c r="D261" s="311">
        <f>IF(D$141=0,0,D$141/NFM_fec!D$141)</f>
        <v>0.48453518000634616</v>
      </c>
      <c r="E261" s="311">
        <f>IF(E$141=0,0,E$141/NFM_fec!E$141)</f>
        <v>0.48662142163354288</v>
      </c>
      <c r="F261" s="311">
        <f>IF(F$141=0,0,F$141/NFM_fec!F$141)</f>
        <v>0.48252524094240551</v>
      </c>
      <c r="G261" s="311">
        <f>IF(G$141=0,0,G$141/NFM_fec!G$141)</f>
        <v>0.470147055521351</v>
      </c>
      <c r="H261" s="311">
        <f>IF(H$141=0,0,H$141/NFM_fec!H$141)</f>
        <v>0.46620107879826306</v>
      </c>
      <c r="I261" s="311">
        <f>IF(I$141=0,0,I$141/NFM_fec!I$141)</f>
        <v>0.45631565892290477</v>
      </c>
      <c r="J261" s="311">
        <f>IF(J$141=0,0,J$141/NFM_fec!J$141)</f>
        <v>0.46137970540370987</v>
      </c>
      <c r="K261" s="311">
        <f>IF(K$141=0,0,K$141/NFM_fec!K$141)</f>
        <v>0.45951706019608696</v>
      </c>
      <c r="L261" s="311">
        <f>IF(L$141=0,0,L$141/NFM_fec!L$141)</f>
        <v>0.47733938252222946</v>
      </c>
      <c r="M261" s="311">
        <f>IF(M$141=0,0,M$141/NFM_fec!M$141)</f>
        <v>0.47014747102744758</v>
      </c>
      <c r="N261" s="311">
        <f>IF(N$141=0,0,N$141/NFM_fec!N$141)</f>
        <v>0.4689968303764997</v>
      </c>
      <c r="O261" s="311">
        <f>IF(O$141=0,0,O$141/NFM_fec!O$141)</f>
        <v>0.45724061696168589</v>
      </c>
      <c r="P261" s="311">
        <f>IF(P$141=0,0,P$141/NFM_fec!P$141)</f>
        <v>0.45537843765301855</v>
      </c>
      <c r="Q261" s="311">
        <f>IF(Q$141=0,0,Q$141/NFM_fec!Q$141)</f>
        <v>0.44975828152797681</v>
      </c>
      <c r="R261" s="311">
        <f>IF(R$141=0,0,R$141/NFM_fec!R$141)</f>
        <v>0.44997968023290924</v>
      </c>
      <c r="S261" s="311">
        <f>IF(S$141=0,0,S$141/NFM_fec!S$141)</f>
        <v>0.46610298932172944</v>
      </c>
      <c r="T261" s="311">
        <f>IF(T$141=0,0,T$141/NFM_fec!T$141)</f>
        <v>0.49149869149901942</v>
      </c>
      <c r="U261" s="311">
        <f>IF(U$141=0,0,U$141/NFM_fec!U$141)</f>
        <v>0.49010273697728812</v>
      </c>
      <c r="V261" s="311">
        <f>IF(V$141=0,0,V$141/NFM_fec!V$141)</f>
        <v>0.49059897007218412</v>
      </c>
      <c r="W261" s="311">
        <f>IF(W$141=0,0,W$141/NFM_fec!W$141)</f>
        <v>0.48762934318899293</v>
      </c>
      <c r="DA261" s="82"/>
    </row>
  </sheetData>
  <pageMargins left="0.39370078740157483" right="0.39370078740157483" top="0.39370078740157483" bottom="0.39370078740157483" header="0.31496062992125978" footer="0.31496062992125978"/>
  <pageSetup paperSize="9" scale="28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4" tint="0.79998168889431442"/>
    <pageSetUpPr fitToPage="1"/>
  </sheetPr>
  <dimension ref="A1:DA26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Non-ferrous metals / CO2 emissions"</f>
        <v>RO: Non-ferrous metals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58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</row>
    <row r="3" spans="1:105" ht="15" customHeight="1" x14ac:dyDescent="0.25">
      <c r="A3" s="32" t="s">
        <v>344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58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</row>
    <row r="5" spans="1:105" ht="15" customHeight="1" x14ac:dyDescent="0.25">
      <c r="A5" s="34" t="s">
        <v>43</v>
      </c>
      <c r="B5" s="225">
        <v>449.17253493776178</v>
      </c>
      <c r="C5" s="225">
        <v>364.67369057720049</v>
      </c>
      <c r="D5" s="225">
        <v>353.00498939359733</v>
      </c>
      <c r="E5" s="225">
        <v>312.42819352037469</v>
      </c>
      <c r="F5" s="225">
        <v>446.15668349597712</v>
      </c>
      <c r="G5" s="225">
        <v>552.98538556711037</v>
      </c>
      <c r="H5" s="225">
        <v>549.54780627565606</v>
      </c>
      <c r="I5" s="225">
        <v>29.796703544638341</v>
      </c>
      <c r="J5" s="225">
        <v>1.2956867080115191</v>
      </c>
      <c r="K5" s="225">
        <v>55.023048352075932</v>
      </c>
      <c r="L5" s="225">
        <v>333.48130296778459</v>
      </c>
      <c r="M5" s="225">
        <v>376.03875374495169</v>
      </c>
      <c r="N5" s="225">
        <v>328.17278494217868</v>
      </c>
      <c r="O5" s="225">
        <v>339.62121535599312</v>
      </c>
      <c r="P5" s="225">
        <v>336.90416950873589</v>
      </c>
      <c r="Q5" s="225">
        <v>392.01431309392689</v>
      </c>
      <c r="R5" s="225">
        <v>406.47045590576181</v>
      </c>
      <c r="S5" s="225">
        <v>395.6660253956029</v>
      </c>
      <c r="T5" s="225">
        <v>550.67940143860324</v>
      </c>
      <c r="U5" s="225">
        <v>461.65628323132671</v>
      </c>
      <c r="V5" s="225">
        <v>425.20566510500589</v>
      </c>
      <c r="W5" s="225">
        <v>449.01026475107079</v>
      </c>
      <c r="DA5" s="89" t="s">
        <v>791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792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793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794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795</v>
      </c>
    </row>
    <row r="10" spans="1:105" ht="12" customHeight="1" x14ac:dyDescent="0.25">
      <c r="A10" s="56" t="s">
        <v>96</v>
      </c>
      <c r="B10" s="262">
        <v>0.75472333040367401</v>
      </c>
      <c r="C10" s="262">
        <v>0.56017244710150149</v>
      </c>
      <c r="D10" s="262">
        <v>0.47740241511442771</v>
      </c>
      <c r="E10" s="262">
        <v>0.42547487966525782</v>
      </c>
      <c r="F10" s="262">
        <v>0.50827470453510093</v>
      </c>
      <c r="G10" s="262">
        <v>0.54916431526732523</v>
      </c>
      <c r="H10" s="262">
        <v>0.56227290820024034</v>
      </c>
      <c r="I10" s="262">
        <v>3.613340018925626E-2</v>
      </c>
      <c r="J10" s="262">
        <v>1.540227964969989E-3</v>
      </c>
      <c r="K10" s="262">
        <v>6.8770336519921371E-2</v>
      </c>
      <c r="L10" s="262">
        <v>0.38475824937041031</v>
      </c>
      <c r="M10" s="262">
        <v>0.44500194055473818</v>
      </c>
      <c r="N10" s="262">
        <v>0.37931266739756048</v>
      </c>
      <c r="O10" s="262">
        <v>0.4385711696030537</v>
      </c>
      <c r="P10" s="262">
        <v>0.44597954029730402</v>
      </c>
      <c r="Q10" s="262">
        <v>0.47720285517218702</v>
      </c>
      <c r="R10" s="262">
        <v>0.45630180000350418</v>
      </c>
      <c r="S10" s="262">
        <v>0.3804325875375647</v>
      </c>
      <c r="T10" s="262">
        <v>0.80622078976169065</v>
      </c>
      <c r="U10" s="262">
        <v>0.64616025885400741</v>
      </c>
      <c r="V10" s="262">
        <v>0.60376555013020894</v>
      </c>
      <c r="W10" s="262">
        <v>0.63236983341739428</v>
      </c>
      <c r="DA10" s="68" t="s">
        <v>796</v>
      </c>
    </row>
    <row r="11" spans="1:105" ht="12" customHeight="1" x14ac:dyDescent="0.25">
      <c r="A11" s="37" t="s">
        <v>160</v>
      </c>
      <c r="B11" s="228">
        <v>1.7227270852245291E-2</v>
      </c>
      <c r="C11" s="228">
        <v>2.5042980513205929E-2</v>
      </c>
      <c r="D11" s="228">
        <v>2.6234829751592618E-3</v>
      </c>
      <c r="E11" s="228">
        <v>3.1605991981806078E-3</v>
      </c>
      <c r="F11" s="228">
        <v>1.741999831419938E-3</v>
      </c>
      <c r="G11" s="228">
        <v>5.2729359237384072E-3</v>
      </c>
      <c r="H11" s="228">
        <v>5.5417704834486974E-3</v>
      </c>
      <c r="I11" s="228">
        <v>1.2854001209936349E-4</v>
      </c>
      <c r="J11" s="228">
        <v>2.9537674133558591E-6</v>
      </c>
      <c r="K11" s="228">
        <v>2.0215397152951201E-4</v>
      </c>
      <c r="L11" s="228">
        <v>1.0172520626643921E-3</v>
      </c>
      <c r="M11" s="228">
        <v>2.1718960734702659E-3</v>
      </c>
      <c r="N11" s="228">
        <v>1.0345434468167079E-3</v>
      </c>
      <c r="O11" s="228">
        <v>2.0973559395478891E-3</v>
      </c>
      <c r="P11" s="228">
        <v>3.842060877686522E-3</v>
      </c>
      <c r="Q11" s="228">
        <v>1.0289192695426481E-3</v>
      </c>
      <c r="R11" s="228">
        <v>1.1610061975765871E-3</v>
      </c>
      <c r="S11" s="228">
        <v>6.5720540665056241E-4</v>
      </c>
      <c r="T11" s="228">
        <v>5.497328043973347E-4</v>
      </c>
      <c r="U11" s="228">
        <v>3.498102986955241E-3</v>
      </c>
      <c r="V11" s="228">
        <v>1.4487675090169539E-3</v>
      </c>
      <c r="W11" s="228">
        <v>3.1757965241461222E-3</v>
      </c>
      <c r="DA11" s="69" t="s">
        <v>797</v>
      </c>
    </row>
    <row r="12" spans="1:105" ht="12" customHeight="1" x14ac:dyDescent="0.25">
      <c r="A12" s="37" t="s">
        <v>162</v>
      </c>
      <c r="B12" s="228">
        <v>0.73749605955142872</v>
      </c>
      <c r="C12" s="228">
        <v>0.53512946658829552</v>
      </c>
      <c r="D12" s="228">
        <v>0.47477893213926842</v>
      </c>
      <c r="E12" s="228">
        <v>0.4223142804670772</v>
      </c>
      <c r="F12" s="228">
        <v>0.50653270470368095</v>
      </c>
      <c r="G12" s="228">
        <v>0.54389137934358678</v>
      </c>
      <c r="H12" s="228">
        <v>0.55673113771679161</v>
      </c>
      <c r="I12" s="228">
        <v>3.6004860177156893E-2</v>
      </c>
      <c r="J12" s="228">
        <v>1.537274197556634E-3</v>
      </c>
      <c r="K12" s="228">
        <v>6.8568182548391865E-2</v>
      </c>
      <c r="L12" s="228">
        <v>0.38374099730774591</v>
      </c>
      <c r="M12" s="228">
        <v>0.44283004448126789</v>
      </c>
      <c r="N12" s="228">
        <v>0.37827812395074378</v>
      </c>
      <c r="O12" s="228">
        <v>0.43647381366350579</v>
      </c>
      <c r="P12" s="228">
        <v>0.44213747941961751</v>
      </c>
      <c r="Q12" s="228">
        <v>0.47617393590264429</v>
      </c>
      <c r="R12" s="228">
        <v>0.45514079380592759</v>
      </c>
      <c r="S12" s="228">
        <v>0.37977538213091422</v>
      </c>
      <c r="T12" s="228">
        <v>0.80567105695729335</v>
      </c>
      <c r="U12" s="228">
        <v>0.64266215586705222</v>
      </c>
      <c r="V12" s="228">
        <v>0.60231678262119204</v>
      </c>
      <c r="W12" s="228">
        <v>0.62919403689324815</v>
      </c>
      <c r="DA12" s="69" t="s">
        <v>798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799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800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801</v>
      </c>
    </row>
    <row r="16" spans="1:105" ht="12" customHeight="1" x14ac:dyDescent="0.25">
      <c r="A16" s="57" t="s">
        <v>487</v>
      </c>
      <c r="B16" s="296">
        <v>301.07979250194808</v>
      </c>
      <c r="C16" s="296">
        <v>255.39181631950979</v>
      </c>
      <c r="D16" s="296">
        <v>257.73008001192812</v>
      </c>
      <c r="E16" s="296">
        <v>229.1732688532239</v>
      </c>
      <c r="F16" s="296">
        <v>343.51610495533038</v>
      </c>
      <c r="G16" s="296">
        <v>434.44002312969292</v>
      </c>
      <c r="H16" s="296">
        <v>424.43743715477399</v>
      </c>
      <c r="I16" s="296">
        <v>23.46335099999607</v>
      </c>
      <c r="J16" s="296">
        <v>1.0281392117760979</v>
      </c>
      <c r="K16" s="296">
        <v>42.519483581199687</v>
      </c>
      <c r="L16" s="296">
        <v>267.57221485063297</v>
      </c>
      <c r="M16" s="296">
        <v>299.80992132792471</v>
      </c>
      <c r="N16" s="296">
        <v>263.19652501697641</v>
      </c>
      <c r="O16" s="296">
        <v>264.29520458824823</v>
      </c>
      <c r="P16" s="296">
        <v>260.50787425580739</v>
      </c>
      <c r="Q16" s="296">
        <v>310.26946400293099</v>
      </c>
      <c r="R16" s="296">
        <v>328.30595756516118</v>
      </c>
      <c r="S16" s="296">
        <v>330.49792315041782</v>
      </c>
      <c r="T16" s="296">
        <v>412.57041472034632</v>
      </c>
      <c r="U16" s="296">
        <v>350.94819339324039</v>
      </c>
      <c r="V16" s="296">
        <v>321.75807444289399</v>
      </c>
      <c r="W16" s="296">
        <v>340.48753075696283</v>
      </c>
      <c r="DA16" s="70" t="s">
        <v>802</v>
      </c>
    </row>
    <row r="17" spans="1:105" ht="12" customHeight="1" x14ac:dyDescent="0.25">
      <c r="A17" s="46" t="s">
        <v>30</v>
      </c>
      <c r="B17" s="231">
        <v>0.34038837865697019</v>
      </c>
      <c r="C17" s="231">
        <v>0</v>
      </c>
      <c r="D17" s="231">
        <v>0.90354199904293286</v>
      </c>
      <c r="E17" s="231">
        <v>0</v>
      </c>
      <c r="F17" s="231">
        <v>50.085380840458313</v>
      </c>
      <c r="G17" s="231">
        <v>151.74340593677101</v>
      </c>
      <c r="H17" s="231">
        <v>148.65024708938671</v>
      </c>
      <c r="I17" s="231">
        <v>11.20830055478611</v>
      </c>
      <c r="J17" s="231">
        <v>0.33837316506438342</v>
      </c>
      <c r="K17" s="231">
        <v>18.34963291402385</v>
      </c>
      <c r="L17" s="231">
        <v>99.445113630821638</v>
      </c>
      <c r="M17" s="231">
        <v>137.1234745172755</v>
      </c>
      <c r="N17" s="231">
        <v>123.1331837095443</v>
      </c>
      <c r="O17" s="231">
        <v>152.4287618752254</v>
      </c>
      <c r="P17" s="231">
        <v>151.79721528969009</v>
      </c>
      <c r="Q17" s="231">
        <v>201.39790651228489</v>
      </c>
      <c r="R17" s="231">
        <v>216.9986161724446</v>
      </c>
      <c r="S17" s="231">
        <v>180.08883832996969</v>
      </c>
      <c r="T17" s="231">
        <v>170.2025839689602</v>
      </c>
      <c r="U17" s="231">
        <v>176.71610023452101</v>
      </c>
      <c r="V17" s="231">
        <v>160.06158081220971</v>
      </c>
      <c r="W17" s="231">
        <v>180.56683385031411</v>
      </c>
      <c r="DA17" s="73" t="s">
        <v>803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804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</v>
      </c>
      <c r="E19" s="231">
        <v>0</v>
      </c>
      <c r="F19" s="231">
        <v>0</v>
      </c>
      <c r="G19" s="231">
        <v>0</v>
      </c>
      <c r="H19" s="231">
        <v>0</v>
      </c>
      <c r="I19" s="231">
        <v>6.6138802342702627E-2</v>
      </c>
      <c r="J19" s="231">
        <v>7.9966298410781404E-4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</v>
      </c>
      <c r="T19" s="231">
        <v>1.2353333679505521E-2</v>
      </c>
      <c r="U19" s="231">
        <v>7.544193508768459E-3</v>
      </c>
      <c r="V19" s="231">
        <v>1.4454861961312611E-2</v>
      </c>
      <c r="W19" s="231">
        <v>0.62362925164013228</v>
      </c>
      <c r="DA19" s="73" t="s">
        <v>805</v>
      </c>
    </row>
    <row r="20" spans="1:105" ht="12" customHeight="1" x14ac:dyDescent="0.25">
      <c r="A20" s="46" t="s">
        <v>160</v>
      </c>
      <c r="B20" s="231">
        <v>5.1228140898394319</v>
      </c>
      <c r="C20" s="231">
        <v>8.8287788100433904</v>
      </c>
      <c r="D20" s="231">
        <v>1.0724074343235359</v>
      </c>
      <c r="E20" s="231">
        <v>1.372291504050124</v>
      </c>
      <c r="F20" s="231">
        <v>0.76338567983784811</v>
      </c>
      <c r="G20" s="231">
        <v>1.861467954769638</v>
      </c>
      <c r="H20" s="231">
        <v>1.7638431029716051</v>
      </c>
      <c r="I20" s="231">
        <v>3.4326034606525668E-2</v>
      </c>
      <c r="J20" s="231">
        <v>8.30200463625195E-4</v>
      </c>
      <c r="K20" s="231">
        <v>5.8897813343581601E-2</v>
      </c>
      <c r="L20" s="231">
        <v>0.43313858198186961</v>
      </c>
      <c r="M20" s="231">
        <v>0.76886969355056134</v>
      </c>
      <c r="N20" s="231">
        <v>0.37125088664280659</v>
      </c>
      <c r="O20" s="231">
        <v>0.52747105566880459</v>
      </c>
      <c r="P20" s="231">
        <v>0.92508901861234227</v>
      </c>
      <c r="Q20" s="231">
        <v>0.22419268138756879</v>
      </c>
      <c r="R20" s="231">
        <v>0.2706251364758312</v>
      </c>
      <c r="S20" s="231">
        <v>0.25105648436290451</v>
      </c>
      <c r="T20" s="231">
        <v>0.16389703174808681</v>
      </c>
      <c r="U20" s="231">
        <v>0.93606478344954003</v>
      </c>
      <c r="V20" s="231">
        <v>0.3865214986871453</v>
      </c>
      <c r="W20" s="231">
        <v>0.79748440864340653</v>
      </c>
      <c r="DA20" s="73" t="s">
        <v>806</v>
      </c>
    </row>
    <row r="21" spans="1:105" ht="12" customHeight="1" x14ac:dyDescent="0.25">
      <c r="A21" s="46" t="s">
        <v>70</v>
      </c>
      <c r="B21" s="231">
        <v>65.979856151175966</v>
      </c>
      <c r="C21" s="231">
        <v>48.183116751515158</v>
      </c>
      <c r="D21" s="231">
        <v>52.129761039804443</v>
      </c>
      <c r="E21" s="231">
        <v>41.50415770008901</v>
      </c>
      <c r="F21" s="231">
        <v>59.379395302931947</v>
      </c>
      <c r="G21" s="231">
        <v>76.937755070419598</v>
      </c>
      <c r="H21" s="231">
        <v>86.48979368581935</v>
      </c>
      <c r="I21" s="231">
        <v>0.35116172020945052</v>
      </c>
      <c r="J21" s="231">
        <v>1.019769955357956E-2</v>
      </c>
      <c r="K21" s="231">
        <v>2.2829318183724951</v>
      </c>
      <c r="L21" s="231">
        <v>0</v>
      </c>
      <c r="M21" s="231">
        <v>0</v>
      </c>
      <c r="N21" s="231">
        <v>0</v>
      </c>
      <c r="O21" s="231">
        <v>0.52225212417055022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807</v>
      </c>
    </row>
    <row r="22" spans="1:105" ht="12" customHeight="1" x14ac:dyDescent="0.25">
      <c r="A22" s="46" t="s">
        <v>34</v>
      </c>
      <c r="B22" s="231">
        <v>0.68989389644249055</v>
      </c>
      <c r="C22" s="231">
        <v>0</v>
      </c>
      <c r="D22" s="231">
        <v>0</v>
      </c>
      <c r="E22" s="231">
        <v>0</v>
      </c>
      <c r="F22" s="231">
        <v>0</v>
      </c>
      <c r="G22" s="231">
        <v>3.0521424090736899</v>
      </c>
      <c r="H22" s="231">
        <v>3.0361351010709301</v>
      </c>
      <c r="I22" s="231">
        <v>1.0114088657036699</v>
      </c>
      <c r="J22" s="231">
        <v>0</v>
      </c>
      <c r="K22" s="231">
        <v>0.35091097978369351</v>
      </c>
      <c r="L22" s="231">
        <v>0.78344738570027905</v>
      </c>
      <c r="M22" s="231">
        <v>0.77561239924144565</v>
      </c>
      <c r="N22" s="231">
        <v>1.5409932940860791</v>
      </c>
      <c r="O22" s="231">
        <v>0</v>
      </c>
      <c r="P22" s="231">
        <v>0</v>
      </c>
      <c r="Q22" s="231">
        <v>3.646308012997177</v>
      </c>
      <c r="R22" s="231">
        <v>3.7816857209258639</v>
      </c>
      <c r="S22" s="231">
        <v>3.650988311578073</v>
      </c>
      <c r="T22" s="231">
        <v>0.51648055112113822</v>
      </c>
      <c r="U22" s="231">
        <v>3.1248698107729261E-2</v>
      </c>
      <c r="V22" s="231">
        <v>1.9468520666423308E-2</v>
      </c>
      <c r="W22" s="231">
        <v>4.9197193470123177E-2</v>
      </c>
      <c r="DA22" s="73" t="s">
        <v>808</v>
      </c>
    </row>
    <row r="23" spans="1:105" ht="12" customHeight="1" x14ac:dyDescent="0.25">
      <c r="A23" s="46" t="s">
        <v>162</v>
      </c>
      <c r="B23" s="231">
        <v>219.30665846463509</v>
      </c>
      <c r="C23" s="231">
        <v>188.6572444024053</v>
      </c>
      <c r="D23" s="231">
        <v>194.07652395969211</v>
      </c>
      <c r="E23" s="231">
        <v>183.36342661151761</v>
      </c>
      <c r="F23" s="231">
        <v>221.97465589025529</v>
      </c>
      <c r="G23" s="231">
        <v>192.00619695862841</v>
      </c>
      <c r="H23" s="231">
        <v>177.19722973084919</v>
      </c>
      <c r="I23" s="231">
        <v>9.6149366742616387</v>
      </c>
      <c r="J23" s="231">
        <v>0.43207388156557242</v>
      </c>
      <c r="K23" s="231">
        <v>19.977426050490632</v>
      </c>
      <c r="L23" s="231">
        <v>163.3941453869746</v>
      </c>
      <c r="M23" s="231">
        <v>156.76560437409691</v>
      </c>
      <c r="N23" s="231">
        <v>135.74692232251181</v>
      </c>
      <c r="O23" s="231">
        <v>109.77025831605251</v>
      </c>
      <c r="P23" s="231">
        <v>106.45758616253779</v>
      </c>
      <c r="Q23" s="231">
        <v>103.7542153762348</v>
      </c>
      <c r="R23" s="231">
        <v>106.0911989070775</v>
      </c>
      <c r="S23" s="231">
        <v>145.07651842258969</v>
      </c>
      <c r="T23" s="231">
        <v>240.2023196440056</v>
      </c>
      <c r="U23" s="231">
        <v>171.9713267465913</v>
      </c>
      <c r="V23" s="231">
        <v>160.69409622606199</v>
      </c>
      <c r="W23" s="231">
        <v>157.99892424426699</v>
      </c>
      <c r="DA23" s="73" t="s">
        <v>809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810</v>
      </c>
    </row>
    <row r="25" spans="1:105" ht="12" customHeight="1" x14ac:dyDescent="0.25">
      <c r="A25" s="46" t="s">
        <v>73</v>
      </c>
      <c r="B25" s="231">
        <v>9.6401815211981603</v>
      </c>
      <c r="C25" s="231">
        <v>9.7226763555460316</v>
      </c>
      <c r="D25" s="231">
        <v>9.5478455790650987</v>
      </c>
      <c r="E25" s="231">
        <v>2.9333930375671828</v>
      </c>
      <c r="F25" s="231">
        <v>11.31328724184703</v>
      </c>
      <c r="G25" s="231">
        <v>8.8390548000305742</v>
      </c>
      <c r="H25" s="231">
        <v>7.3001884446761993</v>
      </c>
      <c r="I25" s="231">
        <v>1.1770783480859781</v>
      </c>
      <c r="J25" s="231">
        <v>0.24586460214482939</v>
      </c>
      <c r="K25" s="231">
        <v>1.499684005185437</v>
      </c>
      <c r="L25" s="231">
        <v>3.5163698651546968</v>
      </c>
      <c r="M25" s="231">
        <v>4.3763603437603189</v>
      </c>
      <c r="N25" s="231">
        <v>2.4041748041913831</v>
      </c>
      <c r="O25" s="231">
        <v>1.046461217131025</v>
      </c>
      <c r="P25" s="231">
        <v>1.327983784967125</v>
      </c>
      <c r="Q25" s="231">
        <v>1.246841420026517</v>
      </c>
      <c r="R25" s="231">
        <v>1.163831628237461</v>
      </c>
      <c r="S25" s="231">
        <v>1.430521601917438</v>
      </c>
      <c r="T25" s="231">
        <v>1.4727801908316669</v>
      </c>
      <c r="U25" s="231">
        <v>1.285908737062015</v>
      </c>
      <c r="V25" s="231">
        <v>0.58195252330744296</v>
      </c>
      <c r="W25" s="231">
        <v>0.45146180862805052</v>
      </c>
      <c r="DA25" s="73" t="s">
        <v>811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812</v>
      </c>
    </row>
    <row r="27" spans="1:105" ht="12" customHeight="1" x14ac:dyDescent="0.25">
      <c r="A27" s="57" t="s">
        <v>499</v>
      </c>
      <c r="B27" s="263">
        <v>147.33801910541001</v>
      </c>
      <c r="C27" s="263">
        <v>108.72170181058929</v>
      </c>
      <c r="D27" s="263">
        <v>94.797506966554806</v>
      </c>
      <c r="E27" s="263">
        <v>82.829449787485572</v>
      </c>
      <c r="F27" s="263">
        <v>102.1323038361115</v>
      </c>
      <c r="G27" s="263">
        <v>117.9961981221502</v>
      </c>
      <c r="H27" s="263">
        <v>124.5480962126819</v>
      </c>
      <c r="I27" s="263">
        <v>6.297219144453015</v>
      </c>
      <c r="J27" s="263">
        <v>0.26600726827045151</v>
      </c>
      <c r="K27" s="263">
        <v>12.434794434356331</v>
      </c>
      <c r="L27" s="263">
        <v>65.524329867781091</v>
      </c>
      <c r="M27" s="263">
        <v>75.78383047647219</v>
      </c>
      <c r="N27" s="263">
        <v>64.596947257804828</v>
      </c>
      <c r="O27" s="263">
        <v>74.887439598141825</v>
      </c>
      <c r="P27" s="263">
        <v>75.950315712631166</v>
      </c>
      <c r="Q27" s="263">
        <v>81.267646235823733</v>
      </c>
      <c r="R27" s="263">
        <v>77.708196540597044</v>
      </c>
      <c r="S27" s="263">
        <v>64.787669657647498</v>
      </c>
      <c r="T27" s="263">
        <v>137.3027659284954</v>
      </c>
      <c r="U27" s="263">
        <v>110.0619295792322</v>
      </c>
      <c r="V27" s="263">
        <v>102.8438251119817</v>
      </c>
      <c r="W27" s="263">
        <v>107.89036416069069</v>
      </c>
      <c r="DA27" s="70" t="s">
        <v>813</v>
      </c>
    </row>
    <row r="28" spans="1:105" ht="12" customHeight="1" x14ac:dyDescent="0.25">
      <c r="A28" s="18" t="s">
        <v>33</v>
      </c>
      <c r="B28" s="297">
        <v>0</v>
      </c>
      <c r="C28" s="297">
        <v>0</v>
      </c>
      <c r="D28" s="297">
        <v>0</v>
      </c>
      <c r="E28" s="297">
        <v>0</v>
      </c>
      <c r="F28" s="297">
        <v>0</v>
      </c>
      <c r="G28" s="297">
        <v>0</v>
      </c>
      <c r="H28" s="297">
        <v>0</v>
      </c>
      <c r="I28" s="297">
        <v>4.1373656801130247E-2</v>
      </c>
      <c r="J28" s="297">
        <v>4.7919683196134778E-4</v>
      </c>
      <c r="K28" s="297">
        <v>0</v>
      </c>
      <c r="L28" s="297">
        <v>0</v>
      </c>
      <c r="M28" s="297">
        <v>0</v>
      </c>
      <c r="N28" s="297">
        <v>0</v>
      </c>
      <c r="O28" s="297">
        <v>0</v>
      </c>
      <c r="P28" s="297">
        <v>0</v>
      </c>
      <c r="Q28" s="297">
        <v>0</v>
      </c>
      <c r="R28" s="297">
        <v>0</v>
      </c>
      <c r="S28" s="297">
        <v>0</v>
      </c>
      <c r="T28" s="297">
        <v>7.0561484851465028E-3</v>
      </c>
      <c r="U28" s="297">
        <v>4.8019477971623899E-3</v>
      </c>
      <c r="V28" s="297">
        <v>9.2280494474274045E-3</v>
      </c>
      <c r="W28" s="297">
        <v>0.42205225858117978</v>
      </c>
      <c r="DA28" s="122" t="s">
        <v>814</v>
      </c>
    </row>
    <row r="29" spans="1:105" ht="12" customHeight="1" x14ac:dyDescent="0.25">
      <c r="A29" s="18" t="s">
        <v>160</v>
      </c>
      <c r="B29" s="297">
        <v>2.5990393752373291</v>
      </c>
      <c r="C29" s="297">
        <v>3.9072056721409432</v>
      </c>
      <c r="D29" s="297">
        <v>0.41112135552673462</v>
      </c>
      <c r="E29" s="297">
        <v>0.5024143061373032</v>
      </c>
      <c r="F29" s="297">
        <v>0.27636128791438941</v>
      </c>
      <c r="G29" s="297">
        <v>0.81108473235933465</v>
      </c>
      <c r="H29" s="297">
        <v>0.8275855467088068</v>
      </c>
      <c r="I29" s="297">
        <v>2.1472925496825369E-2</v>
      </c>
      <c r="J29" s="297">
        <v>4.9749637030641687E-4</v>
      </c>
      <c r="K29" s="297">
        <v>3.2813916914997951E-2</v>
      </c>
      <c r="L29" s="297">
        <v>0.1732380262717465</v>
      </c>
      <c r="M29" s="297">
        <v>0.36987390131198761</v>
      </c>
      <c r="N29" s="297">
        <v>0.176182748992886</v>
      </c>
      <c r="O29" s="297">
        <v>0.35644255023296562</v>
      </c>
      <c r="P29" s="297">
        <v>0.65430296747001726</v>
      </c>
      <c r="Q29" s="297">
        <v>0.17522495160311369</v>
      </c>
      <c r="R29" s="297">
        <v>0.19771935544729341</v>
      </c>
      <c r="S29" s="297">
        <v>0.1119220807525912</v>
      </c>
      <c r="T29" s="297">
        <v>9.3616980022801652E-2</v>
      </c>
      <c r="U29" s="297">
        <v>0.59581374996047487</v>
      </c>
      <c r="V29" s="297">
        <v>0.246757078132265</v>
      </c>
      <c r="W29" s="297">
        <v>0.53971184797061311</v>
      </c>
      <c r="DA29" s="122" t="s">
        <v>815</v>
      </c>
    </row>
    <row r="30" spans="1:105" ht="12" customHeight="1" x14ac:dyDescent="0.25">
      <c r="A30" s="18" t="s">
        <v>70</v>
      </c>
      <c r="B30" s="297">
        <v>33.474617876436767</v>
      </c>
      <c r="C30" s="297">
        <v>21.32359991381686</v>
      </c>
      <c r="D30" s="297">
        <v>19.9846227618592</v>
      </c>
      <c r="E30" s="297">
        <v>15.195228223129609</v>
      </c>
      <c r="F30" s="297">
        <v>21.496560120150061</v>
      </c>
      <c r="G30" s="297">
        <v>33.523563121097027</v>
      </c>
      <c r="H30" s="297">
        <v>40.580538638397812</v>
      </c>
      <c r="I30" s="297">
        <v>0.2196720227614366</v>
      </c>
      <c r="J30" s="297">
        <v>6.1109560108263388E-3</v>
      </c>
      <c r="K30" s="297">
        <v>1.271896709877494</v>
      </c>
      <c r="L30" s="297">
        <v>0</v>
      </c>
      <c r="M30" s="297">
        <v>0</v>
      </c>
      <c r="N30" s="297">
        <v>0</v>
      </c>
      <c r="O30" s="297">
        <v>0.35291581785071119</v>
      </c>
      <c r="P30" s="297">
        <v>0</v>
      </c>
      <c r="Q30" s="297">
        <v>0</v>
      </c>
      <c r="R30" s="297">
        <v>0</v>
      </c>
      <c r="S30" s="297">
        <v>0</v>
      </c>
      <c r="T30" s="297">
        <v>0</v>
      </c>
      <c r="U30" s="297">
        <v>0</v>
      </c>
      <c r="V30" s="297">
        <v>0</v>
      </c>
      <c r="W30" s="297">
        <v>0</v>
      </c>
      <c r="DA30" s="122" t="s">
        <v>816</v>
      </c>
    </row>
    <row r="31" spans="1:105" ht="12" customHeight="1" x14ac:dyDescent="0.25">
      <c r="A31" s="18" t="s">
        <v>162</v>
      </c>
      <c r="B31" s="297">
        <v>111.26436185373591</v>
      </c>
      <c r="C31" s="297">
        <v>83.490896224631456</v>
      </c>
      <c r="D31" s="297">
        <v>74.401762849168875</v>
      </c>
      <c r="E31" s="297">
        <v>67.131807258218657</v>
      </c>
      <c r="F31" s="297">
        <v>80.359382428047098</v>
      </c>
      <c r="G31" s="297">
        <v>83.66155026869383</v>
      </c>
      <c r="H31" s="297">
        <v>83.139972027575311</v>
      </c>
      <c r="I31" s="297">
        <v>6.0147005393936226</v>
      </c>
      <c r="J31" s="297">
        <v>0.25891961905735728</v>
      </c>
      <c r="K31" s="297">
        <v>11.130083807563841</v>
      </c>
      <c r="L31" s="297">
        <v>65.351091841509344</v>
      </c>
      <c r="M31" s="297">
        <v>75.413956575160199</v>
      </c>
      <c r="N31" s="297">
        <v>64.420764508811942</v>
      </c>
      <c r="O31" s="297">
        <v>74.178081230058154</v>
      </c>
      <c r="P31" s="297">
        <v>75.29601274516115</v>
      </c>
      <c r="Q31" s="297">
        <v>81.09242128422062</v>
      </c>
      <c r="R31" s="297">
        <v>77.510477185149753</v>
      </c>
      <c r="S31" s="297">
        <v>64.675747576894906</v>
      </c>
      <c r="T31" s="297">
        <v>137.20209279998741</v>
      </c>
      <c r="U31" s="297">
        <v>109.4613138814746</v>
      </c>
      <c r="V31" s="297">
        <v>102.587839984402</v>
      </c>
      <c r="W31" s="297">
        <v>106.9286000541389</v>
      </c>
      <c r="DA31" s="122" t="s">
        <v>817</v>
      </c>
    </row>
    <row r="32" spans="1:105" ht="12" customHeight="1" x14ac:dyDescent="0.25">
      <c r="A32" s="47" t="s">
        <v>38</v>
      </c>
      <c r="B32" s="298">
        <v>0</v>
      </c>
      <c r="C32" s="298">
        <v>0</v>
      </c>
      <c r="D32" s="298">
        <v>0</v>
      </c>
      <c r="E32" s="298">
        <v>0</v>
      </c>
      <c r="F32" s="298">
        <v>0</v>
      </c>
      <c r="G32" s="298">
        <v>0</v>
      </c>
      <c r="H32" s="298">
        <v>0</v>
      </c>
      <c r="I32" s="298">
        <v>0</v>
      </c>
      <c r="J32" s="298">
        <v>0</v>
      </c>
      <c r="K32" s="298">
        <v>0</v>
      </c>
      <c r="L32" s="298">
        <v>0</v>
      </c>
      <c r="M32" s="298">
        <v>0</v>
      </c>
      <c r="N32" s="298">
        <v>0</v>
      </c>
      <c r="O32" s="298">
        <v>0</v>
      </c>
      <c r="P32" s="298">
        <v>0</v>
      </c>
      <c r="Q32" s="298">
        <v>0</v>
      </c>
      <c r="R32" s="298">
        <v>0</v>
      </c>
      <c r="S32" s="298">
        <v>0</v>
      </c>
      <c r="T32" s="298">
        <v>0</v>
      </c>
      <c r="U32" s="298">
        <v>0</v>
      </c>
      <c r="V32" s="298">
        <v>0</v>
      </c>
      <c r="W32" s="298">
        <v>0</v>
      </c>
      <c r="DA32" s="123" t="s">
        <v>818</v>
      </c>
    </row>
    <row r="33" spans="1:105" ht="12" customHeight="1" x14ac:dyDescent="0.25">
      <c r="A33" s="128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DA33" s="124"/>
    </row>
    <row r="34" spans="1:105" ht="15" customHeight="1" x14ac:dyDescent="0.25">
      <c r="A34" s="34" t="s">
        <v>44</v>
      </c>
      <c r="B34" s="225">
        <f t="shared" ref="B34:W34" si="0">B35+B36+B37+B38+B39+B45+B46+B53+B70</f>
        <v>378.46323354295566</v>
      </c>
      <c r="C34" s="225">
        <f t="shared" si="0"/>
        <v>379.89509429834379</v>
      </c>
      <c r="D34" s="225">
        <f t="shared" si="0"/>
        <v>364.22028323663426</v>
      </c>
      <c r="E34" s="225">
        <f t="shared" si="0"/>
        <v>400.78554711971537</v>
      </c>
      <c r="F34" s="225">
        <f t="shared" si="0"/>
        <v>419.89656638398208</v>
      </c>
      <c r="G34" s="225">
        <f t="shared" si="0"/>
        <v>439.59677685501032</v>
      </c>
      <c r="H34" s="225">
        <f t="shared" si="0"/>
        <v>487.94625069931851</v>
      </c>
      <c r="I34" s="225">
        <f t="shared" si="0"/>
        <v>701.39001026717483</v>
      </c>
      <c r="J34" s="225">
        <f t="shared" si="0"/>
        <v>671.36334119518051</v>
      </c>
      <c r="K34" s="225">
        <f t="shared" si="0"/>
        <v>532.52989938427481</v>
      </c>
      <c r="L34" s="225">
        <f t="shared" si="0"/>
        <v>381.19779678829627</v>
      </c>
      <c r="M34" s="225">
        <f t="shared" si="0"/>
        <v>422.92157819310091</v>
      </c>
      <c r="N34" s="225">
        <f t="shared" si="0"/>
        <v>422.74795624660533</v>
      </c>
      <c r="O34" s="225">
        <f t="shared" si="0"/>
        <v>471.07534377446376</v>
      </c>
      <c r="P34" s="225">
        <f t="shared" si="0"/>
        <v>512.55776601649916</v>
      </c>
      <c r="Q34" s="225">
        <f t="shared" si="0"/>
        <v>532.99287226642934</v>
      </c>
      <c r="R34" s="225">
        <f t="shared" si="0"/>
        <v>475.54600875499034</v>
      </c>
      <c r="S34" s="225">
        <f t="shared" si="0"/>
        <v>409.32515449815355</v>
      </c>
      <c r="T34" s="225">
        <f t="shared" si="0"/>
        <v>490.31590954749282</v>
      </c>
      <c r="U34" s="225">
        <f t="shared" si="0"/>
        <v>511.21417748463182</v>
      </c>
      <c r="V34" s="225">
        <f t="shared" si="0"/>
        <v>488.90769280282916</v>
      </c>
      <c r="W34" s="225">
        <f t="shared" si="0"/>
        <v>544.96525620845227</v>
      </c>
      <c r="DA34" s="89"/>
    </row>
    <row r="35" spans="1:105" ht="12" customHeight="1" x14ac:dyDescent="0.25">
      <c r="A35" s="55" t="s">
        <v>92</v>
      </c>
      <c r="B35" s="261">
        <v>0</v>
      </c>
      <c r="C35" s="261">
        <v>0</v>
      </c>
      <c r="D35" s="261">
        <v>0</v>
      </c>
      <c r="E35" s="261">
        <v>0</v>
      </c>
      <c r="F35" s="261">
        <v>0</v>
      </c>
      <c r="G35" s="261">
        <v>0</v>
      </c>
      <c r="H35" s="261">
        <v>0</v>
      </c>
      <c r="I35" s="261">
        <v>0</v>
      </c>
      <c r="J35" s="261">
        <v>0</v>
      </c>
      <c r="K35" s="261">
        <v>0</v>
      </c>
      <c r="L35" s="261">
        <v>0</v>
      </c>
      <c r="M35" s="261">
        <v>0</v>
      </c>
      <c r="N35" s="261">
        <v>0</v>
      </c>
      <c r="O35" s="261">
        <v>0</v>
      </c>
      <c r="P35" s="261">
        <v>0</v>
      </c>
      <c r="Q35" s="261">
        <v>0</v>
      </c>
      <c r="R35" s="261">
        <v>0</v>
      </c>
      <c r="S35" s="261">
        <v>0</v>
      </c>
      <c r="T35" s="261">
        <v>0</v>
      </c>
      <c r="U35" s="261">
        <v>0</v>
      </c>
      <c r="V35" s="261">
        <v>0</v>
      </c>
      <c r="W35" s="261">
        <v>0</v>
      </c>
      <c r="DA35" s="67" t="s">
        <v>819</v>
      </c>
    </row>
    <row r="36" spans="1:105" ht="12" customHeight="1" x14ac:dyDescent="0.25">
      <c r="A36" s="202" t="s">
        <v>93</v>
      </c>
      <c r="B36" s="226">
        <v>0</v>
      </c>
      <c r="C36" s="226">
        <v>0</v>
      </c>
      <c r="D36" s="226">
        <v>0</v>
      </c>
      <c r="E36" s="226">
        <v>0</v>
      </c>
      <c r="F36" s="226">
        <v>0</v>
      </c>
      <c r="G36" s="226">
        <v>0</v>
      </c>
      <c r="H36" s="226">
        <v>0</v>
      </c>
      <c r="I36" s="226">
        <v>0</v>
      </c>
      <c r="J36" s="226">
        <v>0</v>
      </c>
      <c r="K36" s="226">
        <v>0</v>
      </c>
      <c r="L36" s="226">
        <v>0</v>
      </c>
      <c r="M36" s="226">
        <v>0</v>
      </c>
      <c r="N36" s="226">
        <v>0</v>
      </c>
      <c r="O36" s="226">
        <v>0</v>
      </c>
      <c r="P36" s="226">
        <v>0</v>
      </c>
      <c r="Q36" s="226">
        <v>0</v>
      </c>
      <c r="R36" s="226">
        <v>0</v>
      </c>
      <c r="S36" s="226">
        <v>0</v>
      </c>
      <c r="T36" s="226">
        <v>0</v>
      </c>
      <c r="U36" s="226">
        <v>0</v>
      </c>
      <c r="V36" s="226">
        <v>0</v>
      </c>
      <c r="W36" s="226">
        <v>0</v>
      </c>
      <c r="DA36" s="174" t="s">
        <v>820</v>
      </c>
    </row>
    <row r="37" spans="1:105" ht="12" customHeight="1" x14ac:dyDescent="0.25">
      <c r="A37" s="202" t="s">
        <v>94</v>
      </c>
      <c r="B37" s="226">
        <v>0</v>
      </c>
      <c r="C37" s="226">
        <v>0</v>
      </c>
      <c r="D37" s="226">
        <v>0</v>
      </c>
      <c r="E37" s="226">
        <v>0</v>
      </c>
      <c r="F37" s="226">
        <v>0</v>
      </c>
      <c r="G37" s="226">
        <v>0</v>
      </c>
      <c r="H37" s="226">
        <v>0</v>
      </c>
      <c r="I37" s="226">
        <v>0</v>
      </c>
      <c r="J37" s="226">
        <v>0</v>
      </c>
      <c r="K37" s="226">
        <v>0</v>
      </c>
      <c r="L37" s="226">
        <v>0</v>
      </c>
      <c r="M37" s="226">
        <v>0</v>
      </c>
      <c r="N37" s="226">
        <v>0</v>
      </c>
      <c r="O37" s="226">
        <v>0</v>
      </c>
      <c r="P37" s="226">
        <v>0</v>
      </c>
      <c r="Q37" s="226">
        <v>0</v>
      </c>
      <c r="R37" s="226">
        <v>0</v>
      </c>
      <c r="S37" s="226">
        <v>0</v>
      </c>
      <c r="T37" s="226">
        <v>0</v>
      </c>
      <c r="U37" s="226">
        <v>0</v>
      </c>
      <c r="V37" s="226">
        <v>0</v>
      </c>
      <c r="W37" s="226">
        <v>0</v>
      </c>
      <c r="DA37" s="174" t="s">
        <v>821</v>
      </c>
    </row>
    <row r="38" spans="1:105" ht="12" customHeight="1" x14ac:dyDescent="0.25">
      <c r="A38" s="202" t="s">
        <v>95</v>
      </c>
      <c r="B38" s="226">
        <v>0</v>
      </c>
      <c r="C38" s="226">
        <v>0</v>
      </c>
      <c r="D38" s="226">
        <v>0</v>
      </c>
      <c r="E38" s="226">
        <v>0</v>
      </c>
      <c r="F38" s="226">
        <v>0</v>
      </c>
      <c r="G38" s="226">
        <v>0</v>
      </c>
      <c r="H38" s="226">
        <v>0</v>
      </c>
      <c r="I38" s="226">
        <v>0</v>
      </c>
      <c r="J38" s="226">
        <v>0</v>
      </c>
      <c r="K38" s="226">
        <v>0</v>
      </c>
      <c r="L38" s="226">
        <v>0</v>
      </c>
      <c r="M38" s="226">
        <v>0</v>
      </c>
      <c r="N38" s="226">
        <v>0</v>
      </c>
      <c r="O38" s="226">
        <v>0</v>
      </c>
      <c r="P38" s="226">
        <v>0</v>
      </c>
      <c r="Q38" s="226">
        <v>0</v>
      </c>
      <c r="R38" s="226">
        <v>0</v>
      </c>
      <c r="S38" s="226">
        <v>0</v>
      </c>
      <c r="T38" s="226">
        <v>0</v>
      </c>
      <c r="U38" s="226">
        <v>0</v>
      </c>
      <c r="V38" s="226">
        <v>0</v>
      </c>
      <c r="W38" s="226">
        <v>0</v>
      </c>
      <c r="DA38" s="174" t="s">
        <v>822</v>
      </c>
    </row>
    <row r="39" spans="1:105" ht="12" customHeight="1" x14ac:dyDescent="0.25">
      <c r="A39" s="56" t="s">
        <v>96</v>
      </c>
      <c r="B39" s="262">
        <v>1.363531735565835</v>
      </c>
      <c r="C39" s="262">
        <v>1.2211932130267531</v>
      </c>
      <c r="D39" s="262">
        <v>0.82999717712601251</v>
      </c>
      <c r="E39" s="262">
        <v>0.84525638295802952</v>
      </c>
      <c r="F39" s="262">
        <v>0.69329911662885058</v>
      </c>
      <c r="G39" s="262">
        <v>0.74127798487368057</v>
      </c>
      <c r="H39" s="262">
        <v>0.99132574630087711</v>
      </c>
      <c r="I39" s="262">
        <v>4.106910385155607</v>
      </c>
      <c r="J39" s="262">
        <v>3.7269622252844772</v>
      </c>
      <c r="K39" s="262">
        <v>3.1521012795930341</v>
      </c>
      <c r="L39" s="262">
        <v>0.89996269768821879</v>
      </c>
      <c r="M39" s="262">
        <v>1.1891446112659569</v>
      </c>
      <c r="N39" s="262">
        <v>1.184601490198733</v>
      </c>
      <c r="O39" s="262">
        <v>2.139073520252138</v>
      </c>
      <c r="P39" s="262">
        <v>2.7852927850191951</v>
      </c>
      <c r="Q39" s="262">
        <v>2.776925393823622</v>
      </c>
      <c r="R39" s="262">
        <v>1.893968374902403</v>
      </c>
      <c r="S39" s="262">
        <v>0.95820358256938432</v>
      </c>
      <c r="T39" s="262">
        <v>2.194841994306223</v>
      </c>
      <c r="U39" s="262">
        <v>2.6255144562700838</v>
      </c>
      <c r="V39" s="262">
        <v>2.5174654124581228</v>
      </c>
      <c r="W39" s="262">
        <v>3.0044545230723392</v>
      </c>
      <c r="DA39" s="68" t="s">
        <v>823</v>
      </c>
    </row>
    <row r="40" spans="1:105" ht="12" customHeight="1" x14ac:dyDescent="0.25">
      <c r="A40" s="37" t="s">
        <v>160</v>
      </c>
      <c r="B40" s="228">
        <v>3.112389610595559E-2</v>
      </c>
      <c r="C40" s="228">
        <v>5.4594469961759651E-2</v>
      </c>
      <c r="D40" s="228">
        <v>4.5611069292525964E-3</v>
      </c>
      <c r="E40" s="228">
        <v>6.2789056978781064E-3</v>
      </c>
      <c r="F40" s="228">
        <v>2.376130335653258E-3</v>
      </c>
      <c r="G40" s="228">
        <v>7.117562462182459E-3</v>
      </c>
      <c r="H40" s="228">
        <v>9.7705218946392818E-3</v>
      </c>
      <c r="I40" s="228">
        <v>1.460981551234882E-2</v>
      </c>
      <c r="J40" s="228">
        <v>7.147370273898398E-3</v>
      </c>
      <c r="K40" s="228">
        <v>9.2657652205671813E-3</v>
      </c>
      <c r="L40" s="228">
        <v>2.379387347879841E-3</v>
      </c>
      <c r="M40" s="228">
        <v>5.8037915717339857E-3</v>
      </c>
      <c r="N40" s="228">
        <v>3.230901085330553E-3</v>
      </c>
      <c r="O40" s="228">
        <v>1.022957928787482E-2</v>
      </c>
      <c r="P40" s="228">
        <v>2.399496720206264E-2</v>
      </c>
      <c r="Q40" s="228">
        <v>5.9874579894465861E-3</v>
      </c>
      <c r="R40" s="228">
        <v>4.8189795027301233E-3</v>
      </c>
      <c r="S40" s="228">
        <v>1.6553171199466621E-3</v>
      </c>
      <c r="T40" s="228">
        <v>1.496583392615872E-3</v>
      </c>
      <c r="U40" s="228">
        <v>1.4213687449706859E-2</v>
      </c>
      <c r="V40" s="228">
        <v>6.040791982677267E-3</v>
      </c>
      <c r="W40" s="228">
        <v>1.508853795217388E-2</v>
      </c>
      <c r="DA40" s="69" t="s">
        <v>824</v>
      </c>
    </row>
    <row r="41" spans="1:105" ht="12" customHeight="1" x14ac:dyDescent="0.25">
      <c r="A41" s="37" t="s">
        <v>162</v>
      </c>
      <c r="B41" s="228">
        <v>1.3324078394598791</v>
      </c>
      <c r="C41" s="228">
        <v>1.1665987430649929</v>
      </c>
      <c r="D41" s="228">
        <v>0.82543607019675991</v>
      </c>
      <c r="E41" s="228">
        <v>0.83897747726015137</v>
      </c>
      <c r="F41" s="228">
        <v>0.69092298629319737</v>
      </c>
      <c r="G41" s="228">
        <v>0.73416042241149815</v>
      </c>
      <c r="H41" s="228">
        <v>0.98155522440623788</v>
      </c>
      <c r="I41" s="228">
        <v>4.0923005696432586</v>
      </c>
      <c r="J41" s="228">
        <v>3.7198148550105792</v>
      </c>
      <c r="K41" s="228">
        <v>3.1428355143724671</v>
      </c>
      <c r="L41" s="228">
        <v>0.897583310340339</v>
      </c>
      <c r="M41" s="228">
        <v>1.183340819694223</v>
      </c>
      <c r="N41" s="228">
        <v>1.181370589113403</v>
      </c>
      <c r="O41" s="228">
        <v>2.1288439409642632</v>
      </c>
      <c r="P41" s="228">
        <v>2.7612978178171321</v>
      </c>
      <c r="Q41" s="228">
        <v>2.770937935834175</v>
      </c>
      <c r="R41" s="228">
        <v>1.889149395399673</v>
      </c>
      <c r="S41" s="228">
        <v>0.95654826544943761</v>
      </c>
      <c r="T41" s="228">
        <v>2.193345410913607</v>
      </c>
      <c r="U41" s="228">
        <v>2.611300768820378</v>
      </c>
      <c r="V41" s="228">
        <v>2.511424620475446</v>
      </c>
      <c r="W41" s="228">
        <v>2.9893659851201648</v>
      </c>
      <c r="DA41" s="69" t="s">
        <v>825</v>
      </c>
    </row>
    <row r="42" spans="1:105" ht="12" customHeight="1" x14ac:dyDescent="0.25">
      <c r="A42" s="37" t="s">
        <v>97</v>
      </c>
      <c r="B42" s="228">
        <v>0</v>
      </c>
      <c r="C42" s="228">
        <v>0</v>
      </c>
      <c r="D42" s="228">
        <v>0</v>
      </c>
      <c r="E42" s="228">
        <v>0</v>
      </c>
      <c r="F42" s="228">
        <v>0</v>
      </c>
      <c r="G42" s="228">
        <v>0</v>
      </c>
      <c r="H42" s="228">
        <v>0</v>
      </c>
      <c r="I42" s="228">
        <v>0</v>
      </c>
      <c r="J42" s="228">
        <v>0</v>
      </c>
      <c r="K42" s="228">
        <v>0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28">
        <v>0</v>
      </c>
      <c r="R42" s="228">
        <v>0</v>
      </c>
      <c r="S42" s="228">
        <v>0</v>
      </c>
      <c r="T42" s="228">
        <v>0</v>
      </c>
      <c r="U42" s="228">
        <v>0</v>
      </c>
      <c r="V42" s="228">
        <v>0</v>
      </c>
      <c r="W42" s="228">
        <v>0</v>
      </c>
      <c r="DA42" s="69" t="s">
        <v>826</v>
      </c>
    </row>
    <row r="43" spans="1:105" ht="12" customHeight="1" x14ac:dyDescent="0.25">
      <c r="A43" s="37" t="s">
        <v>78</v>
      </c>
      <c r="B43" s="228">
        <v>0</v>
      </c>
      <c r="C43" s="228">
        <v>0</v>
      </c>
      <c r="D43" s="228">
        <v>0</v>
      </c>
      <c r="E43" s="228">
        <v>0</v>
      </c>
      <c r="F43" s="228">
        <v>0</v>
      </c>
      <c r="G43" s="228">
        <v>0</v>
      </c>
      <c r="H43" s="228">
        <v>0</v>
      </c>
      <c r="I43" s="228">
        <v>0</v>
      </c>
      <c r="J43" s="228">
        <v>0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28">
        <v>0</v>
      </c>
      <c r="R43" s="228">
        <v>0</v>
      </c>
      <c r="S43" s="228">
        <v>0</v>
      </c>
      <c r="T43" s="228">
        <v>0</v>
      </c>
      <c r="U43" s="228">
        <v>0</v>
      </c>
      <c r="V43" s="228">
        <v>0</v>
      </c>
      <c r="W43" s="228">
        <v>0</v>
      </c>
      <c r="DA43" s="69" t="s">
        <v>827</v>
      </c>
    </row>
    <row r="44" spans="1:105" ht="12" customHeight="1" x14ac:dyDescent="0.25">
      <c r="A44" s="37" t="s">
        <v>38</v>
      </c>
      <c r="B44" s="228">
        <v>0</v>
      </c>
      <c r="C44" s="228">
        <v>0</v>
      </c>
      <c r="D44" s="228">
        <v>0</v>
      </c>
      <c r="E44" s="228">
        <v>0</v>
      </c>
      <c r="F44" s="228">
        <v>0</v>
      </c>
      <c r="G44" s="228">
        <v>0</v>
      </c>
      <c r="H44" s="228">
        <v>0</v>
      </c>
      <c r="I44" s="228">
        <v>0</v>
      </c>
      <c r="J44" s="228">
        <v>0</v>
      </c>
      <c r="K44" s="228">
        <v>0</v>
      </c>
      <c r="L44" s="228">
        <v>0</v>
      </c>
      <c r="M44" s="228">
        <v>0</v>
      </c>
      <c r="N44" s="228">
        <v>0</v>
      </c>
      <c r="O44" s="228">
        <v>0</v>
      </c>
      <c r="P44" s="228">
        <v>0</v>
      </c>
      <c r="Q44" s="228">
        <v>0</v>
      </c>
      <c r="R44" s="228">
        <v>0</v>
      </c>
      <c r="S44" s="228">
        <v>0</v>
      </c>
      <c r="T44" s="228">
        <v>0</v>
      </c>
      <c r="U44" s="228">
        <v>0</v>
      </c>
      <c r="V44" s="228">
        <v>0</v>
      </c>
      <c r="W44" s="228">
        <v>0</v>
      </c>
      <c r="DA44" s="69" t="s">
        <v>828</v>
      </c>
    </row>
    <row r="45" spans="1:105" ht="12" customHeight="1" x14ac:dyDescent="0.25">
      <c r="A45" s="57" t="s">
        <v>517</v>
      </c>
      <c r="B45" s="263">
        <v>0</v>
      </c>
      <c r="C45" s="263">
        <v>0</v>
      </c>
      <c r="D45" s="263">
        <v>0</v>
      </c>
      <c r="E45" s="263">
        <v>0</v>
      </c>
      <c r="F45" s="263">
        <v>0</v>
      </c>
      <c r="G45" s="263">
        <v>0</v>
      </c>
      <c r="H45" s="263">
        <v>0</v>
      </c>
      <c r="I45" s="263">
        <v>0</v>
      </c>
      <c r="J45" s="263">
        <v>0</v>
      </c>
      <c r="K45" s="263">
        <v>0</v>
      </c>
      <c r="L45" s="263">
        <v>0</v>
      </c>
      <c r="M45" s="263">
        <v>0</v>
      </c>
      <c r="N45" s="263">
        <v>0</v>
      </c>
      <c r="O45" s="263">
        <v>0</v>
      </c>
      <c r="P45" s="263">
        <v>0</v>
      </c>
      <c r="Q45" s="263">
        <v>0</v>
      </c>
      <c r="R45" s="263">
        <v>0</v>
      </c>
      <c r="S45" s="263">
        <v>0</v>
      </c>
      <c r="T45" s="263">
        <v>0</v>
      </c>
      <c r="U45" s="263">
        <v>0</v>
      </c>
      <c r="V45" s="263">
        <v>0</v>
      </c>
      <c r="W45" s="263">
        <v>0</v>
      </c>
      <c r="DA45" s="70" t="s">
        <v>829</v>
      </c>
    </row>
    <row r="46" spans="1:105" ht="12" customHeight="1" x14ac:dyDescent="0.25">
      <c r="A46" s="57" t="s">
        <v>519</v>
      </c>
      <c r="B46" s="296">
        <v>83.777805100746349</v>
      </c>
      <c r="C46" s="296">
        <v>74.596002780014899</v>
      </c>
      <c r="D46" s="296">
        <v>51.871116508785903</v>
      </c>
      <c r="E46" s="296">
        <v>51.788816651897328</v>
      </c>
      <c r="F46" s="296">
        <v>43.84518987640142</v>
      </c>
      <c r="G46" s="296">
        <v>50.128358563849027</v>
      </c>
      <c r="H46" s="296">
        <v>69.110334806999305</v>
      </c>
      <c r="I46" s="296">
        <v>225.26404525825041</v>
      </c>
      <c r="J46" s="296">
        <v>202.5816790004462</v>
      </c>
      <c r="K46" s="296">
        <v>179.38011588306759</v>
      </c>
      <c r="L46" s="296">
        <v>48.23650499118709</v>
      </c>
      <c r="M46" s="296">
        <v>63.736174981382753</v>
      </c>
      <c r="N46" s="296">
        <v>63.492671242174843</v>
      </c>
      <c r="O46" s="296">
        <v>114.9559066992846</v>
      </c>
      <c r="P46" s="296">
        <v>149.2870645323577</v>
      </c>
      <c r="Q46" s="296">
        <v>148.83858626964161</v>
      </c>
      <c r="R46" s="296">
        <v>101.5135573994427</v>
      </c>
      <c r="S46" s="296">
        <v>51.358119633080577</v>
      </c>
      <c r="T46" s="296">
        <v>117.6427669373037</v>
      </c>
      <c r="U46" s="296">
        <v>140.74985913403029</v>
      </c>
      <c r="V46" s="296">
        <v>134.96155725699671</v>
      </c>
      <c r="W46" s="296">
        <v>161.32951412857801</v>
      </c>
      <c r="DA46" s="70" t="s">
        <v>830</v>
      </c>
    </row>
    <row r="47" spans="1:105" ht="12" customHeight="1" x14ac:dyDescent="0.25">
      <c r="A47" s="60" t="s">
        <v>521</v>
      </c>
      <c r="B47" s="264">
        <v>83.777805100746349</v>
      </c>
      <c r="C47" s="264">
        <v>74.596002780014899</v>
      </c>
      <c r="D47" s="264">
        <v>51.871116508785903</v>
      </c>
      <c r="E47" s="264">
        <v>51.788816651897328</v>
      </c>
      <c r="F47" s="264">
        <v>43.84518987640142</v>
      </c>
      <c r="G47" s="264">
        <v>50.128358563849027</v>
      </c>
      <c r="H47" s="264">
        <v>69.110334806999305</v>
      </c>
      <c r="I47" s="264">
        <v>225.26404525825041</v>
      </c>
      <c r="J47" s="264">
        <v>202.5816790004462</v>
      </c>
      <c r="K47" s="264">
        <v>179.38011588306759</v>
      </c>
      <c r="L47" s="264">
        <v>48.23650499118709</v>
      </c>
      <c r="M47" s="264">
        <v>63.736174981382753</v>
      </c>
      <c r="N47" s="264">
        <v>63.492671242174843</v>
      </c>
      <c r="O47" s="264">
        <v>114.9559066992846</v>
      </c>
      <c r="P47" s="264">
        <v>149.2870645323577</v>
      </c>
      <c r="Q47" s="264">
        <v>148.83858626964161</v>
      </c>
      <c r="R47" s="264">
        <v>101.5135573994427</v>
      </c>
      <c r="S47" s="264">
        <v>51.358119633080577</v>
      </c>
      <c r="T47" s="264">
        <v>117.6427669373037</v>
      </c>
      <c r="U47" s="264">
        <v>140.74985913403029</v>
      </c>
      <c r="V47" s="264">
        <v>134.96155725699671</v>
      </c>
      <c r="W47" s="264">
        <v>161.32951412857801</v>
      </c>
      <c r="DA47" s="72" t="s">
        <v>831</v>
      </c>
    </row>
    <row r="48" spans="1:105" ht="12" customHeight="1" x14ac:dyDescent="0.25">
      <c r="A48" s="59" t="s">
        <v>33</v>
      </c>
      <c r="B48" s="299">
        <v>0</v>
      </c>
      <c r="C48" s="299">
        <v>0</v>
      </c>
      <c r="D48" s="299">
        <v>0</v>
      </c>
      <c r="E48" s="299">
        <v>0</v>
      </c>
      <c r="F48" s="299">
        <v>0</v>
      </c>
      <c r="G48" s="299">
        <v>0</v>
      </c>
      <c r="H48" s="299">
        <v>0</v>
      </c>
      <c r="I48" s="299">
        <v>1.480017938768855</v>
      </c>
      <c r="J48" s="299">
        <v>0.36493927185375308</v>
      </c>
      <c r="K48" s="299">
        <v>0</v>
      </c>
      <c r="L48" s="299">
        <v>0</v>
      </c>
      <c r="M48" s="299">
        <v>0</v>
      </c>
      <c r="N48" s="299">
        <v>0</v>
      </c>
      <c r="O48" s="299">
        <v>0</v>
      </c>
      <c r="P48" s="299">
        <v>0</v>
      </c>
      <c r="Q48" s="299">
        <v>0</v>
      </c>
      <c r="R48" s="299">
        <v>0</v>
      </c>
      <c r="S48" s="299">
        <v>0</v>
      </c>
      <c r="T48" s="299">
        <v>6.0457983209559023E-3</v>
      </c>
      <c r="U48" s="299">
        <v>6.1408470540489681E-3</v>
      </c>
      <c r="V48" s="299">
        <v>1.2109933897473E-2</v>
      </c>
      <c r="W48" s="299">
        <v>0.63109885987926584</v>
      </c>
      <c r="DA48" s="71" t="s">
        <v>832</v>
      </c>
    </row>
    <row r="49" spans="1:105" ht="12" customHeight="1" x14ac:dyDescent="0.25">
      <c r="A49" s="59" t="s">
        <v>160</v>
      </c>
      <c r="B49" s="299">
        <v>1.477838615924512</v>
      </c>
      <c r="C49" s="299">
        <v>2.680807238364328</v>
      </c>
      <c r="D49" s="299">
        <v>0.22495658814425321</v>
      </c>
      <c r="E49" s="299">
        <v>0.31413274445976341</v>
      </c>
      <c r="F49" s="299">
        <v>0.1186413376372787</v>
      </c>
      <c r="G49" s="299">
        <v>0.34457335860332172</v>
      </c>
      <c r="H49" s="299">
        <v>0.45921789215317949</v>
      </c>
      <c r="I49" s="299">
        <v>0.76812922497777603</v>
      </c>
      <c r="J49" s="299">
        <v>0.37887554971180037</v>
      </c>
      <c r="K49" s="299">
        <v>0.47336240658122081</v>
      </c>
      <c r="L49" s="299">
        <v>0.12753120765649251</v>
      </c>
      <c r="M49" s="299">
        <v>0.31107358320171502</v>
      </c>
      <c r="N49" s="299">
        <v>0.17317092889395561</v>
      </c>
      <c r="O49" s="299">
        <v>0.5471568632619207</v>
      </c>
      <c r="P49" s="299">
        <v>1.2860903659438609</v>
      </c>
      <c r="Q49" s="299">
        <v>0.32091779796468789</v>
      </c>
      <c r="R49" s="299">
        <v>0.25828929291511549</v>
      </c>
      <c r="S49" s="299">
        <v>8.8722246736904778E-2</v>
      </c>
      <c r="T49" s="299">
        <v>8.0212226517943699E-2</v>
      </c>
      <c r="U49" s="299">
        <v>0.7619410426262323</v>
      </c>
      <c r="V49" s="299">
        <v>0.3238183672442676</v>
      </c>
      <c r="W49" s="299">
        <v>0.80703639180281861</v>
      </c>
      <c r="DA49" s="71" t="s">
        <v>833</v>
      </c>
    </row>
    <row r="50" spans="1:105" ht="12" customHeight="1" x14ac:dyDescent="0.25">
      <c r="A50" s="59" t="s">
        <v>70</v>
      </c>
      <c r="B50" s="299">
        <v>19.033987488780511</v>
      </c>
      <c r="C50" s="299">
        <v>14.63052262760001</v>
      </c>
      <c r="D50" s="299">
        <v>10.935147229454691</v>
      </c>
      <c r="E50" s="299">
        <v>9.5007619928714266</v>
      </c>
      <c r="F50" s="299">
        <v>9.2284294464745553</v>
      </c>
      <c r="G50" s="299">
        <v>14.241824899583079</v>
      </c>
      <c r="H50" s="299">
        <v>22.517683507252819</v>
      </c>
      <c r="I50" s="299">
        <v>7.8581048780702591</v>
      </c>
      <c r="J50" s="299">
        <v>4.6538868543712786</v>
      </c>
      <c r="K50" s="299">
        <v>18.347949410305411</v>
      </c>
      <c r="L50" s="299">
        <v>0</v>
      </c>
      <c r="M50" s="299">
        <v>0</v>
      </c>
      <c r="N50" s="299">
        <v>0</v>
      </c>
      <c r="O50" s="299">
        <v>0.54174315542435381</v>
      </c>
      <c r="P50" s="299">
        <v>0</v>
      </c>
      <c r="Q50" s="299">
        <v>0</v>
      </c>
      <c r="R50" s="299">
        <v>0</v>
      </c>
      <c r="S50" s="299">
        <v>0</v>
      </c>
      <c r="T50" s="299">
        <v>0</v>
      </c>
      <c r="U50" s="299">
        <v>0</v>
      </c>
      <c r="V50" s="299">
        <v>0</v>
      </c>
      <c r="W50" s="299">
        <v>0</v>
      </c>
      <c r="DA50" s="71" t="s">
        <v>834</v>
      </c>
    </row>
    <row r="51" spans="1:105" ht="12" customHeight="1" x14ac:dyDescent="0.25">
      <c r="A51" s="59" t="s">
        <v>162</v>
      </c>
      <c r="B51" s="299">
        <v>63.265978996041333</v>
      </c>
      <c r="C51" s="299">
        <v>57.28467291405056</v>
      </c>
      <c r="D51" s="299">
        <v>40.711012691186973</v>
      </c>
      <c r="E51" s="299">
        <v>41.973921914566148</v>
      </c>
      <c r="F51" s="299">
        <v>34.498119092289578</v>
      </c>
      <c r="G51" s="299">
        <v>35.541960305662627</v>
      </c>
      <c r="H51" s="299">
        <v>46.133433407593323</v>
      </c>
      <c r="I51" s="299">
        <v>215.1577932164335</v>
      </c>
      <c r="J51" s="299">
        <v>197.18397732450941</v>
      </c>
      <c r="K51" s="299">
        <v>160.5588040661809</v>
      </c>
      <c r="L51" s="299">
        <v>48.108973783530587</v>
      </c>
      <c r="M51" s="299">
        <v>63.425101398181027</v>
      </c>
      <c r="N51" s="299">
        <v>63.319500313280876</v>
      </c>
      <c r="O51" s="299">
        <v>113.86700668059829</v>
      </c>
      <c r="P51" s="299">
        <v>148.00097416641381</v>
      </c>
      <c r="Q51" s="299">
        <v>148.51766847167701</v>
      </c>
      <c r="R51" s="299">
        <v>101.25526810652759</v>
      </c>
      <c r="S51" s="299">
        <v>51.26939738634367</v>
      </c>
      <c r="T51" s="299">
        <v>117.55650891246481</v>
      </c>
      <c r="U51" s="299">
        <v>139.98177724435001</v>
      </c>
      <c r="V51" s="299">
        <v>134.62562895585501</v>
      </c>
      <c r="W51" s="299">
        <v>159.89137887689591</v>
      </c>
      <c r="DA51" s="71" t="s">
        <v>835</v>
      </c>
    </row>
    <row r="52" spans="1:105" ht="12" customHeight="1" x14ac:dyDescent="0.25">
      <c r="A52" s="60" t="s">
        <v>527</v>
      </c>
      <c r="B52" s="264">
        <v>0</v>
      </c>
      <c r="C52" s="264">
        <v>0</v>
      </c>
      <c r="D52" s="264">
        <v>0</v>
      </c>
      <c r="E52" s="264">
        <v>0</v>
      </c>
      <c r="F52" s="264">
        <v>0</v>
      </c>
      <c r="G52" s="264">
        <v>0</v>
      </c>
      <c r="H52" s="264">
        <v>0</v>
      </c>
      <c r="I52" s="264">
        <v>0</v>
      </c>
      <c r="J52" s="264">
        <v>0</v>
      </c>
      <c r="K52" s="264">
        <v>0</v>
      </c>
      <c r="L52" s="264">
        <v>0</v>
      </c>
      <c r="M52" s="264">
        <v>0</v>
      </c>
      <c r="N52" s="264">
        <v>0</v>
      </c>
      <c r="O52" s="264">
        <v>0</v>
      </c>
      <c r="P52" s="264">
        <v>0</v>
      </c>
      <c r="Q52" s="264">
        <v>0</v>
      </c>
      <c r="R52" s="264">
        <v>0</v>
      </c>
      <c r="S52" s="264">
        <v>0</v>
      </c>
      <c r="T52" s="264">
        <v>0</v>
      </c>
      <c r="U52" s="264">
        <v>0</v>
      </c>
      <c r="V52" s="264">
        <v>0</v>
      </c>
      <c r="W52" s="264">
        <v>0</v>
      </c>
      <c r="DA52" s="72" t="s">
        <v>836</v>
      </c>
    </row>
    <row r="53" spans="1:105" ht="12" customHeight="1" x14ac:dyDescent="0.25">
      <c r="A53" s="57" t="s">
        <v>529</v>
      </c>
      <c r="B53" s="296">
        <f t="shared" ref="B53:W53" si="1">B54+B58+B69</f>
        <v>16.088296706643433</v>
      </c>
      <c r="C53" s="296">
        <f t="shared" si="1"/>
        <v>16.365898305302139</v>
      </c>
      <c r="D53" s="296">
        <f t="shared" si="1"/>
        <v>12.975169550722365</v>
      </c>
      <c r="E53" s="296">
        <f t="shared" si="1"/>
        <v>13.190214717528033</v>
      </c>
      <c r="F53" s="296">
        <f t="shared" si="1"/>
        <v>13.21218090423876</v>
      </c>
      <c r="G53" s="296">
        <f t="shared" si="1"/>
        <v>16.111781435273596</v>
      </c>
      <c r="H53" s="296">
        <f t="shared" si="1"/>
        <v>20.537737401762328</v>
      </c>
      <c r="I53" s="296">
        <f t="shared" si="1"/>
        <v>69.883985227264873</v>
      </c>
      <c r="J53" s="296">
        <f t="shared" si="1"/>
        <v>65.12450895766392</v>
      </c>
      <c r="K53" s="296">
        <f t="shared" si="1"/>
        <v>50.961570065123162</v>
      </c>
      <c r="L53" s="296">
        <f t="shared" si="1"/>
        <v>17.31061683419599</v>
      </c>
      <c r="M53" s="296">
        <f t="shared" si="1"/>
        <v>22.021258600452157</v>
      </c>
      <c r="N53" s="296">
        <f t="shared" si="1"/>
        <v>22.443683514231726</v>
      </c>
      <c r="O53" s="296">
        <f t="shared" si="1"/>
        <v>34.412870754926985</v>
      </c>
      <c r="P53" s="296">
        <f t="shared" si="1"/>
        <v>42.977376599122238</v>
      </c>
      <c r="Q53" s="296">
        <f t="shared" si="1"/>
        <v>47.345676902964136</v>
      </c>
      <c r="R53" s="296">
        <f t="shared" si="1"/>
        <v>36.048220027589188</v>
      </c>
      <c r="S53" s="296">
        <f t="shared" si="1"/>
        <v>22.403162936700383</v>
      </c>
      <c r="T53" s="296">
        <f t="shared" si="1"/>
        <v>31.407335238458927</v>
      </c>
      <c r="U53" s="296">
        <f t="shared" si="1"/>
        <v>38.801122794331434</v>
      </c>
      <c r="V53" s="296">
        <f t="shared" si="1"/>
        <v>36.524695910206169</v>
      </c>
      <c r="W53" s="296">
        <f t="shared" si="1"/>
        <v>43.615989602937987</v>
      </c>
      <c r="DA53" s="70"/>
    </row>
    <row r="54" spans="1:105" ht="12" customHeight="1" x14ac:dyDescent="0.25">
      <c r="A54" s="60" t="s">
        <v>530</v>
      </c>
      <c r="B54" s="264">
        <v>3.1931233361380258</v>
      </c>
      <c r="C54" s="264">
        <v>3.166998944365929</v>
      </c>
      <c r="D54" s="264">
        <v>2.3527068573750949</v>
      </c>
      <c r="E54" s="264">
        <v>2.3971048823786032</v>
      </c>
      <c r="F54" s="264">
        <v>2.1041429408904002</v>
      </c>
      <c r="G54" s="264">
        <v>2.2097993757842942</v>
      </c>
      <c r="H54" s="264">
        <v>2.7978437115241359</v>
      </c>
      <c r="I54" s="264">
        <v>6.6625231557407689</v>
      </c>
      <c r="J54" s="264">
        <v>6.1465129418115456</v>
      </c>
      <c r="K54" s="264">
        <v>4.760174165465096</v>
      </c>
      <c r="L54" s="264">
        <v>2.473630909442039</v>
      </c>
      <c r="M54" s="264">
        <v>3.0285515289639262</v>
      </c>
      <c r="N54" s="264">
        <v>2.957661832421608</v>
      </c>
      <c r="O54" s="264">
        <v>3.853597758354014</v>
      </c>
      <c r="P54" s="264">
        <v>4.4077995885341261</v>
      </c>
      <c r="Q54" s="264">
        <v>4.543257688616344</v>
      </c>
      <c r="R54" s="264">
        <v>3.7433939678819379</v>
      </c>
      <c r="S54" s="264">
        <v>2.669081496099766</v>
      </c>
      <c r="T54" s="264">
        <v>4.7807513068293161</v>
      </c>
      <c r="U54" s="264">
        <v>4.9957847247100116</v>
      </c>
      <c r="V54" s="264">
        <v>4.7198907223147426</v>
      </c>
      <c r="W54" s="264">
        <v>5.2661276667923964</v>
      </c>
      <c r="DA54" s="72" t="s">
        <v>837</v>
      </c>
    </row>
    <row r="55" spans="1:105" ht="12" customHeight="1" x14ac:dyDescent="0.25">
      <c r="A55" s="59" t="s">
        <v>33</v>
      </c>
      <c r="B55" s="232">
        <v>0</v>
      </c>
      <c r="C55" s="232">
        <v>0</v>
      </c>
      <c r="D55" s="232">
        <v>0</v>
      </c>
      <c r="E55" s="232">
        <v>0</v>
      </c>
      <c r="F55" s="232">
        <v>0</v>
      </c>
      <c r="G55" s="232">
        <v>0</v>
      </c>
      <c r="H55" s="232">
        <v>0</v>
      </c>
      <c r="I55" s="232">
        <v>4.5355953801058932E-2</v>
      </c>
      <c r="J55" s="232">
        <v>1.1332940832123861E-2</v>
      </c>
      <c r="K55" s="232">
        <v>0</v>
      </c>
      <c r="L55" s="232">
        <v>0</v>
      </c>
      <c r="M55" s="232">
        <v>0</v>
      </c>
      <c r="N55" s="232">
        <v>0</v>
      </c>
      <c r="O55" s="232">
        <v>0</v>
      </c>
      <c r="P55" s="232">
        <v>0</v>
      </c>
      <c r="Q55" s="232">
        <v>0</v>
      </c>
      <c r="R55" s="232">
        <v>0</v>
      </c>
      <c r="S55" s="232">
        <v>0</v>
      </c>
      <c r="T55" s="232">
        <v>2.4568835786683061E-4</v>
      </c>
      <c r="U55" s="232">
        <v>2.179636278014643E-4</v>
      </c>
      <c r="V55" s="232">
        <v>4.2350996692848549E-4</v>
      </c>
      <c r="W55" s="232">
        <v>2.060036679861682E-2</v>
      </c>
      <c r="DA55" s="71" t="s">
        <v>838</v>
      </c>
    </row>
    <row r="56" spans="1:105" ht="12" customHeight="1" x14ac:dyDescent="0.25">
      <c r="A56" s="59" t="s">
        <v>160</v>
      </c>
      <c r="B56" s="232">
        <v>7.2886047588925904E-2</v>
      </c>
      <c r="C56" s="232">
        <v>0.14158335216142609</v>
      </c>
      <c r="D56" s="232">
        <v>1.2928896441348311E-2</v>
      </c>
      <c r="E56" s="232">
        <v>1.7806662934275401E-2</v>
      </c>
      <c r="F56" s="232">
        <v>7.2114874409639233E-3</v>
      </c>
      <c r="G56" s="232">
        <v>2.1217930934124201E-2</v>
      </c>
      <c r="H56" s="232">
        <v>2.757559091270544E-2</v>
      </c>
      <c r="I56" s="232">
        <v>2.3539737410423589E-2</v>
      </c>
      <c r="J56" s="232">
        <v>1.176572246064801E-2</v>
      </c>
      <c r="K56" s="232">
        <v>1.3992778884282381E-2</v>
      </c>
      <c r="L56" s="232">
        <v>6.5399667168093336E-3</v>
      </c>
      <c r="M56" s="232">
        <v>1.478128200038718E-2</v>
      </c>
      <c r="N56" s="232">
        <v>8.066774272594059E-3</v>
      </c>
      <c r="O56" s="232">
        <v>1.8428858774340969E-2</v>
      </c>
      <c r="P56" s="232">
        <v>3.7972670998540181E-2</v>
      </c>
      <c r="Q56" s="232">
        <v>9.7959291979265711E-3</v>
      </c>
      <c r="R56" s="232">
        <v>9.5246251420624765E-3</v>
      </c>
      <c r="S56" s="232">
        <v>4.6108951953400456E-3</v>
      </c>
      <c r="T56" s="232">
        <v>3.2596539229115258E-3</v>
      </c>
      <c r="U56" s="232">
        <v>2.7044385303838809E-2</v>
      </c>
      <c r="V56" s="232">
        <v>1.132461226985503E-2</v>
      </c>
      <c r="W56" s="232">
        <v>2.6343330257561921E-2</v>
      </c>
      <c r="DA56" s="71" t="s">
        <v>839</v>
      </c>
    </row>
    <row r="57" spans="1:105" ht="12" customHeight="1" x14ac:dyDescent="0.25">
      <c r="A57" s="59" t="s">
        <v>162</v>
      </c>
      <c r="B57" s="232">
        <v>3.1202372885491001</v>
      </c>
      <c r="C57" s="232">
        <v>3.025415592204503</v>
      </c>
      <c r="D57" s="232">
        <v>2.339777960933747</v>
      </c>
      <c r="E57" s="232">
        <v>2.379298219444328</v>
      </c>
      <c r="F57" s="232">
        <v>2.0969314534494359</v>
      </c>
      <c r="G57" s="232">
        <v>2.1885814448501701</v>
      </c>
      <c r="H57" s="232">
        <v>2.7702681206114299</v>
      </c>
      <c r="I57" s="232">
        <v>6.5936274645292867</v>
      </c>
      <c r="J57" s="232">
        <v>6.1234142785187737</v>
      </c>
      <c r="K57" s="232">
        <v>4.7461813865808136</v>
      </c>
      <c r="L57" s="232">
        <v>2.4670909427252292</v>
      </c>
      <c r="M57" s="232">
        <v>3.013770246963539</v>
      </c>
      <c r="N57" s="232">
        <v>2.949595058149014</v>
      </c>
      <c r="O57" s="232">
        <v>3.8351688995796729</v>
      </c>
      <c r="P57" s="232">
        <v>4.3698269175355859</v>
      </c>
      <c r="Q57" s="232">
        <v>4.5334617594184179</v>
      </c>
      <c r="R57" s="232">
        <v>3.733869342739875</v>
      </c>
      <c r="S57" s="232">
        <v>2.6644706009044259</v>
      </c>
      <c r="T57" s="232">
        <v>4.7772459645485377</v>
      </c>
      <c r="U57" s="232">
        <v>4.9685223757783721</v>
      </c>
      <c r="V57" s="232">
        <v>4.7081426000779594</v>
      </c>
      <c r="W57" s="232">
        <v>5.2191839697362177</v>
      </c>
      <c r="DA57" s="71" t="s">
        <v>840</v>
      </c>
    </row>
    <row r="58" spans="1:105" ht="12" customHeight="1" x14ac:dyDescent="0.25">
      <c r="A58" s="60" t="s">
        <v>535</v>
      </c>
      <c r="B58" s="264">
        <v>12.895173370505409</v>
      </c>
      <c r="C58" s="264">
        <v>13.19889936093621</v>
      </c>
      <c r="D58" s="264">
        <v>10.62246269334727</v>
      </c>
      <c r="E58" s="264">
        <v>10.79310983514943</v>
      </c>
      <c r="F58" s="264">
        <v>11.108037963348361</v>
      </c>
      <c r="G58" s="264">
        <v>13.901982059489301</v>
      </c>
      <c r="H58" s="264">
        <v>17.739893690238191</v>
      </c>
      <c r="I58" s="264">
        <v>63.221462071524101</v>
      </c>
      <c r="J58" s="264">
        <v>58.977996015852369</v>
      </c>
      <c r="K58" s="264">
        <v>46.201395899658067</v>
      </c>
      <c r="L58" s="264">
        <v>14.83698592475395</v>
      </c>
      <c r="M58" s="264">
        <v>18.99270707148823</v>
      </c>
      <c r="N58" s="264">
        <v>19.486021681810119</v>
      </c>
      <c r="O58" s="264">
        <v>30.559272996572972</v>
      </c>
      <c r="P58" s="264">
        <v>38.569577010588112</v>
      </c>
      <c r="Q58" s="264">
        <v>42.802419214347793</v>
      </c>
      <c r="R58" s="264">
        <v>32.304826059707253</v>
      </c>
      <c r="S58" s="264">
        <v>19.734081440600619</v>
      </c>
      <c r="T58" s="264">
        <v>26.626583931629611</v>
      </c>
      <c r="U58" s="264">
        <v>33.805338069621421</v>
      </c>
      <c r="V58" s="264">
        <v>31.804805187891429</v>
      </c>
      <c r="W58" s="264">
        <v>38.349861936145587</v>
      </c>
      <c r="DA58" s="72" t="s">
        <v>841</v>
      </c>
    </row>
    <row r="59" spans="1:105" ht="12" customHeight="1" x14ac:dyDescent="0.25">
      <c r="A59" s="64" t="s">
        <v>30</v>
      </c>
      <c r="B59" s="231">
        <v>1.457875043559582E-2</v>
      </c>
      <c r="C59" s="231">
        <v>0</v>
      </c>
      <c r="D59" s="231">
        <v>3.7239895227835919E-2</v>
      </c>
      <c r="E59" s="231">
        <v>0</v>
      </c>
      <c r="F59" s="231">
        <v>1.6195756290870771</v>
      </c>
      <c r="G59" s="231">
        <v>4.8557545222969392</v>
      </c>
      <c r="H59" s="231">
        <v>6.2130230501597961</v>
      </c>
      <c r="I59" s="231">
        <v>30.200509228659239</v>
      </c>
      <c r="J59" s="231">
        <v>19.410378431694902</v>
      </c>
      <c r="K59" s="231">
        <v>19.93859246326933</v>
      </c>
      <c r="L59" s="231">
        <v>5.5142711736706591</v>
      </c>
      <c r="M59" s="231">
        <v>8.6866571079304773</v>
      </c>
      <c r="N59" s="231">
        <v>9.1162901461549595</v>
      </c>
      <c r="O59" s="231">
        <v>17.624656315394031</v>
      </c>
      <c r="P59" s="231">
        <v>22.474385474273269</v>
      </c>
      <c r="Q59" s="231">
        <v>27.783325862030079</v>
      </c>
      <c r="R59" s="231">
        <v>21.35234645949625</v>
      </c>
      <c r="S59" s="231">
        <v>10.75313202657953</v>
      </c>
      <c r="T59" s="231">
        <v>10.984581602880169</v>
      </c>
      <c r="U59" s="231">
        <v>17.022305922171341</v>
      </c>
      <c r="V59" s="231">
        <v>15.82159951887013</v>
      </c>
      <c r="W59" s="231">
        <v>20.337640949762971</v>
      </c>
      <c r="DA59" s="73" t="s">
        <v>842</v>
      </c>
    </row>
    <row r="60" spans="1:105" ht="12" customHeight="1" x14ac:dyDescent="0.25">
      <c r="A60" s="64" t="s">
        <v>32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843</v>
      </c>
    </row>
    <row r="61" spans="1:105" ht="12" customHeight="1" x14ac:dyDescent="0.25">
      <c r="A61" s="64" t="s">
        <v>33</v>
      </c>
      <c r="B61" s="231">
        <v>0</v>
      </c>
      <c r="C61" s="231">
        <v>0</v>
      </c>
      <c r="D61" s="231">
        <v>0</v>
      </c>
      <c r="E61" s="231">
        <v>0</v>
      </c>
      <c r="F61" s="231">
        <v>0</v>
      </c>
      <c r="G61" s="231">
        <v>0</v>
      </c>
      <c r="H61" s="231">
        <v>0</v>
      </c>
      <c r="I61" s="231">
        <v>0.17820948865172351</v>
      </c>
      <c r="J61" s="231">
        <v>4.5871726076143517E-2</v>
      </c>
      <c r="K61" s="231">
        <v>0</v>
      </c>
      <c r="L61" s="231">
        <v>0</v>
      </c>
      <c r="M61" s="231">
        <v>0</v>
      </c>
      <c r="N61" s="231">
        <v>0</v>
      </c>
      <c r="O61" s="231">
        <v>0</v>
      </c>
      <c r="P61" s="231">
        <v>0</v>
      </c>
      <c r="Q61" s="231">
        <v>0</v>
      </c>
      <c r="R61" s="231">
        <v>0</v>
      </c>
      <c r="S61" s="231">
        <v>0</v>
      </c>
      <c r="T61" s="231">
        <v>7.9726287760051339E-4</v>
      </c>
      <c r="U61" s="231">
        <v>7.2669988570305444E-4</v>
      </c>
      <c r="V61" s="231">
        <v>1.428819057589817E-3</v>
      </c>
      <c r="W61" s="231">
        <v>7.0240738762360103E-2</v>
      </c>
      <c r="DA61" s="73" t="s">
        <v>844</v>
      </c>
    </row>
    <row r="62" spans="1:105" ht="12" customHeight="1" x14ac:dyDescent="0.25">
      <c r="A62" s="64" t="s">
        <v>160</v>
      </c>
      <c r="B62" s="231">
        <v>0.21940886595011161</v>
      </c>
      <c r="C62" s="231">
        <v>0.45627994143689771</v>
      </c>
      <c r="D62" s="231">
        <v>4.419976109363255E-2</v>
      </c>
      <c r="E62" s="231">
        <v>6.4629234479093758E-2</v>
      </c>
      <c r="F62" s="231">
        <v>2.4685064222587139E-2</v>
      </c>
      <c r="G62" s="231">
        <v>5.9566551730424681E-2</v>
      </c>
      <c r="H62" s="231">
        <v>7.3722029194059707E-2</v>
      </c>
      <c r="I62" s="231">
        <v>9.2490714346073144E-2</v>
      </c>
      <c r="J62" s="231">
        <v>4.7623472653534532E-2</v>
      </c>
      <c r="K62" s="231">
        <v>6.3997983106129711E-2</v>
      </c>
      <c r="L62" s="231">
        <v>2.401770695032867E-2</v>
      </c>
      <c r="M62" s="231">
        <v>4.8707250250662699E-2</v>
      </c>
      <c r="N62" s="231">
        <v>2.7485935941009659E-2</v>
      </c>
      <c r="O62" s="231">
        <v>6.0989120151029287E-2</v>
      </c>
      <c r="P62" s="231">
        <v>0.13696435183368619</v>
      </c>
      <c r="Q62" s="231">
        <v>3.0927919911089851E-2</v>
      </c>
      <c r="R62" s="231">
        <v>2.662911762574725E-2</v>
      </c>
      <c r="S62" s="231">
        <v>1.4990621004155521E-2</v>
      </c>
      <c r="T62" s="231">
        <v>1.0577632123581791E-2</v>
      </c>
      <c r="U62" s="231">
        <v>9.0167115988317156E-2</v>
      </c>
      <c r="V62" s="231">
        <v>3.8206472325400212E-2</v>
      </c>
      <c r="W62" s="231">
        <v>8.9822428738318597E-2</v>
      </c>
      <c r="DA62" s="73" t="s">
        <v>845</v>
      </c>
    </row>
    <row r="63" spans="1:105" ht="12" customHeight="1" x14ac:dyDescent="0.25">
      <c r="A63" s="64" t="s">
        <v>70</v>
      </c>
      <c r="B63" s="231">
        <v>2.825900991096626</v>
      </c>
      <c r="C63" s="231">
        <v>2.4901506949770869</v>
      </c>
      <c r="D63" s="231">
        <v>2.148551856394886</v>
      </c>
      <c r="E63" s="231">
        <v>1.954673574775962</v>
      </c>
      <c r="F63" s="231">
        <v>1.9201096185909781</v>
      </c>
      <c r="G63" s="231">
        <v>2.461990686265692</v>
      </c>
      <c r="H63" s="231">
        <v>3.6149491325798611</v>
      </c>
      <c r="I63" s="231">
        <v>0.94619721518877054</v>
      </c>
      <c r="J63" s="231">
        <v>0.58497903469987766</v>
      </c>
      <c r="K63" s="231">
        <v>2.480618950865864</v>
      </c>
      <c r="L63" s="231">
        <v>0</v>
      </c>
      <c r="M63" s="231">
        <v>0</v>
      </c>
      <c r="N63" s="231">
        <v>0</v>
      </c>
      <c r="O63" s="231">
        <v>6.0385678432689993E-2</v>
      </c>
      <c r="P63" s="231">
        <v>0</v>
      </c>
      <c r="Q63" s="231">
        <v>0</v>
      </c>
      <c r="R63" s="231">
        <v>0</v>
      </c>
      <c r="S63" s="231">
        <v>0</v>
      </c>
      <c r="T63" s="231">
        <v>0</v>
      </c>
      <c r="U63" s="231">
        <v>0</v>
      </c>
      <c r="V63" s="231">
        <v>0</v>
      </c>
      <c r="W63" s="231">
        <v>0</v>
      </c>
      <c r="DA63" s="73" t="s">
        <v>846</v>
      </c>
    </row>
    <row r="64" spans="1:105" ht="12" customHeight="1" x14ac:dyDescent="0.25">
      <c r="A64" s="64" t="s">
        <v>34</v>
      </c>
      <c r="B64" s="231">
        <v>2.9547985694927888E-2</v>
      </c>
      <c r="C64" s="231">
        <v>0</v>
      </c>
      <c r="D64" s="231">
        <v>0</v>
      </c>
      <c r="E64" s="231">
        <v>0</v>
      </c>
      <c r="F64" s="231">
        <v>0</v>
      </c>
      <c r="G64" s="231">
        <v>9.7667863813003422E-2</v>
      </c>
      <c r="H64" s="231">
        <v>0.12689906499119261</v>
      </c>
      <c r="I64" s="231">
        <v>2.7252180322366768</v>
      </c>
      <c r="J64" s="231">
        <v>0</v>
      </c>
      <c r="K64" s="231">
        <v>0.38129760140576702</v>
      </c>
      <c r="L64" s="231">
        <v>4.3442469693309491E-2</v>
      </c>
      <c r="M64" s="231">
        <v>4.9134395001206678E-2</v>
      </c>
      <c r="N64" s="231">
        <v>0.1140890015099877</v>
      </c>
      <c r="O64" s="231">
        <v>0</v>
      </c>
      <c r="P64" s="231">
        <v>0</v>
      </c>
      <c r="Q64" s="231">
        <v>0.50301696513539684</v>
      </c>
      <c r="R64" s="231">
        <v>0.37211234402513499</v>
      </c>
      <c r="S64" s="231">
        <v>0.21800106939422839</v>
      </c>
      <c r="T64" s="231">
        <v>3.3332765154289942E-2</v>
      </c>
      <c r="U64" s="231">
        <v>3.0100534029068281E-3</v>
      </c>
      <c r="V64" s="231">
        <v>1.92440394281986E-3</v>
      </c>
      <c r="W64" s="231">
        <v>5.5411884629977311E-3</v>
      </c>
      <c r="DA64" s="73" t="s">
        <v>847</v>
      </c>
    </row>
    <row r="65" spans="1:105" ht="12" customHeight="1" x14ac:dyDescent="0.25">
      <c r="A65" s="64" t="s">
        <v>162</v>
      </c>
      <c r="B65" s="231">
        <v>9.3928501767164878</v>
      </c>
      <c r="C65" s="231">
        <v>9.749991281880682</v>
      </c>
      <c r="D65" s="231">
        <v>7.9989523742084536</v>
      </c>
      <c r="E65" s="231">
        <v>8.6356563881583384</v>
      </c>
      <c r="F65" s="231">
        <v>7.1778378625094614</v>
      </c>
      <c r="G65" s="231">
        <v>6.1441546895249282</v>
      </c>
      <c r="H65" s="231">
        <v>7.4061799041626362</v>
      </c>
      <c r="I65" s="231">
        <v>25.907226732960702</v>
      </c>
      <c r="J65" s="231">
        <v>24.785409771023989</v>
      </c>
      <c r="K65" s="231">
        <v>21.707341958945261</v>
      </c>
      <c r="L65" s="231">
        <v>9.0602704643568774</v>
      </c>
      <c r="M65" s="231">
        <v>9.9309695608952975</v>
      </c>
      <c r="N65" s="231">
        <v>10.05016107809494</v>
      </c>
      <c r="O65" s="231">
        <v>12.692244250177129</v>
      </c>
      <c r="P65" s="231">
        <v>15.761612118585649</v>
      </c>
      <c r="Q65" s="231">
        <v>14.313143692888129</v>
      </c>
      <c r="R65" s="231">
        <v>10.439218808506419</v>
      </c>
      <c r="S65" s="231">
        <v>8.6625410604083601</v>
      </c>
      <c r="T65" s="231">
        <v>15.502243971876901</v>
      </c>
      <c r="U65" s="231">
        <v>16.565262190809229</v>
      </c>
      <c r="V65" s="231">
        <v>15.88412174010962</v>
      </c>
      <c r="W65" s="231">
        <v>17.79576749068147</v>
      </c>
      <c r="DA65" s="73" t="s">
        <v>848</v>
      </c>
    </row>
    <row r="66" spans="1:105" ht="12" customHeight="1" x14ac:dyDescent="0.25">
      <c r="A66" s="64" t="s">
        <v>36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</v>
      </c>
      <c r="R66" s="231">
        <v>0</v>
      </c>
      <c r="S66" s="231">
        <v>0</v>
      </c>
      <c r="T66" s="231">
        <v>0</v>
      </c>
      <c r="U66" s="231">
        <v>0</v>
      </c>
      <c r="V66" s="231">
        <v>0</v>
      </c>
      <c r="W66" s="231">
        <v>0</v>
      </c>
      <c r="DA66" s="73" t="s">
        <v>849</v>
      </c>
    </row>
    <row r="67" spans="1:105" ht="12" customHeight="1" x14ac:dyDescent="0.25">
      <c r="A67" s="64" t="s">
        <v>73</v>
      </c>
      <c r="B67" s="231">
        <v>0.41288660061165838</v>
      </c>
      <c r="C67" s="231">
        <v>0.50247744264154359</v>
      </c>
      <c r="D67" s="231">
        <v>0.3935188064224624</v>
      </c>
      <c r="E67" s="231">
        <v>0.13815063773603739</v>
      </c>
      <c r="F67" s="231">
        <v>0.36582978893825963</v>
      </c>
      <c r="G67" s="231">
        <v>0.28284774585831501</v>
      </c>
      <c r="H67" s="231">
        <v>0.30512050915064859</v>
      </c>
      <c r="I67" s="231">
        <v>3.1716106594809221</v>
      </c>
      <c r="J67" s="231">
        <v>14.103733579703929</v>
      </c>
      <c r="K67" s="231">
        <v>1.629546942065714</v>
      </c>
      <c r="L67" s="231">
        <v>0.19498411008278041</v>
      </c>
      <c r="M67" s="231">
        <v>0.27723875741057891</v>
      </c>
      <c r="N67" s="231">
        <v>0.17799552010921549</v>
      </c>
      <c r="O67" s="231">
        <v>0.120997632418091</v>
      </c>
      <c r="P67" s="231">
        <v>0.1966150658954984</v>
      </c>
      <c r="Q67" s="231">
        <v>0.172004774383094</v>
      </c>
      <c r="R67" s="231">
        <v>0.11451933005368881</v>
      </c>
      <c r="S67" s="231">
        <v>8.5416663214337329E-2</v>
      </c>
      <c r="T67" s="231">
        <v>9.5050696717073474E-2</v>
      </c>
      <c r="U67" s="231">
        <v>0.1238660873639324</v>
      </c>
      <c r="V67" s="231">
        <v>5.7524233585877112E-2</v>
      </c>
      <c r="W67" s="231">
        <v>5.0849139737474132E-2</v>
      </c>
      <c r="DA67" s="73" t="s">
        <v>850</v>
      </c>
    </row>
    <row r="68" spans="1:105" ht="12" customHeight="1" x14ac:dyDescent="0.25">
      <c r="A68" s="64" t="s">
        <v>79</v>
      </c>
      <c r="B68" s="231">
        <v>0</v>
      </c>
      <c r="C68" s="231">
        <v>0</v>
      </c>
      <c r="D68" s="231">
        <v>0</v>
      </c>
      <c r="E68" s="231">
        <v>0</v>
      </c>
      <c r="F68" s="231">
        <v>0</v>
      </c>
      <c r="G68" s="231">
        <v>0</v>
      </c>
      <c r="H68" s="231">
        <v>0</v>
      </c>
      <c r="I68" s="231">
        <v>0</v>
      </c>
      <c r="J68" s="231">
        <v>0</v>
      </c>
      <c r="K68" s="231">
        <v>0</v>
      </c>
      <c r="L68" s="231">
        <v>0</v>
      </c>
      <c r="M68" s="231">
        <v>0</v>
      </c>
      <c r="N68" s="231">
        <v>0</v>
      </c>
      <c r="O68" s="231">
        <v>0</v>
      </c>
      <c r="P68" s="231">
        <v>0</v>
      </c>
      <c r="Q68" s="231">
        <v>0</v>
      </c>
      <c r="R68" s="231">
        <v>0</v>
      </c>
      <c r="S68" s="231">
        <v>0</v>
      </c>
      <c r="T68" s="231">
        <v>0</v>
      </c>
      <c r="U68" s="231">
        <v>0</v>
      </c>
      <c r="V68" s="231">
        <v>0</v>
      </c>
      <c r="W68" s="231">
        <v>0</v>
      </c>
      <c r="DA68" s="73" t="s">
        <v>851</v>
      </c>
    </row>
    <row r="69" spans="1:105" ht="12" customHeight="1" x14ac:dyDescent="0.25">
      <c r="A69" s="60" t="s">
        <v>547</v>
      </c>
      <c r="B69" s="264">
        <v>0</v>
      </c>
      <c r="C69" s="264">
        <v>0</v>
      </c>
      <c r="D69" s="264">
        <v>0</v>
      </c>
      <c r="E69" s="264">
        <v>0</v>
      </c>
      <c r="F69" s="264">
        <v>0</v>
      </c>
      <c r="G69" s="264">
        <v>0</v>
      </c>
      <c r="H69" s="264">
        <v>0</v>
      </c>
      <c r="I69" s="264">
        <v>0</v>
      </c>
      <c r="J69" s="264">
        <v>0</v>
      </c>
      <c r="K69" s="264">
        <v>0</v>
      </c>
      <c r="L69" s="264">
        <v>0</v>
      </c>
      <c r="M69" s="264">
        <v>0</v>
      </c>
      <c r="N69" s="264">
        <v>0</v>
      </c>
      <c r="O69" s="264">
        <v>0</v>
      </c>
      <c r="P69" s="264">
        <v>0</v>
      </c>
      <c r="Q69" s="264">
        <v>0</v>
      </c>
      <c r="R69" s="264">
        <v>0</v>
      </c>
      <c r="S69" s="264">
        <v>0</v>
      </c>
      <c r="T69" s="264">
        <v>0</v>
      </c>
      <c r="U69" s="264">
        <v>0</v>
      </c>
      <c r="V69" s="264">
        <v>0</v>
      </c>
      <c r="W69" s="264">
        <v>0</v>
      </c>
      <c r="DA69" s="72" t="s">
        <v>852</v>
      </c>
    </row>
    <row r="70" spans="1:105" ht="12" customHeight="1" x14ac:dyDescent="0.25">
      <c r="A70" s="100" t="s">
        <v>106</v>
      </c>
      <c r="B70" s="281">
        <v>277.23360000000002</v>
      </c>
      <c r="C70" s="281">
        <v>287.71199999999999</v>
      </c>
      <c r="D70" s="281">
        <v>298.54399999999998</v>
      </c>
      <c r="E70" s="281">
        <v>334.96125936733199</v>
      </c>
      <c r="F70" s="281">
        <v>362.14589648671301</v>
      </c>
      <c r="G70" s="281">
        <v>372.615358871014</v>
      </c>
      <c r="H70" s="281">
        <v>397.30685274425599</v>
      </c>
      <c r="I70" s="281">
        <v>402.13506939650398</v>
      </c>
      <c r="J70" s="281">
        <v>399.93019101178601</v>
      </c>
      <c r="K70" s="281">
        <v>299.03611215649101</v>
      </c>
      <c r="L70" s="281">
        <v>314.75071226522499</v>
      </c>
      <c r="M70" s="281">
        <v>335.97500000000002</v>
      </c>
      <c r="N70" s="281">
        <v>335.62700000000001</v>
      </c>
      <c r="O70" s="281">
        <v>319.56749280000002</v>
      </c>
      <c r="P70" s="281">
        <v>317.50803209999998</v>
      </c>
      <c r="Q70" s="281">
        <v>334.03168369999997</v>
      </c>
      <c r="R70" s="281">
        <v>336.09026295305603</v>
      </c>
      <c r="S70" s="281">
        <v>334.60566834580322</v>
      </c>
      <c r="T70" s="281">
        <v>339.07096537742399</v>
      </c>
      <c r="U70" s="281">
        <v>329.03768109999999</v>
      </c>
      <c r="V70" s="281">
        <v>314.90397422316812</v>
      </c>
      <c r="W70" s="281">
        <v>337.01529795386398</v>
      </c>
      <c r="DA70" s="105" t="s">
        <v>853</v>
      </c>
    </row>
    <row r="71" spans="1:105" ht="12" customHeight="1" x14ac:dyDescent="0.25">
      <c r="A71" s="128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DA71" s="124"/>
    </row>
    <row r="72" spans="1:105" ht="15" customHeight="1" x14ac:dyDescent="0.25">
      <c r="A72" s="34" t="s">
        <v>81</v>
      </c>
      <c r="B72" s="225">
        <v>1.427191971394147</v>
      </c>
      <c r="C72" s="225">
        <v>0.42602743890025679</v>
      </c>
      <c r="D72" s="225">
        <v>1.282304482559796</v>
      </c>
      <c r="E72" s="225">
        <v>2.2006463262396259</v>
      </c>
      <c r="F72" s="225">
        <v>1.5685583573474231</v>
      </c>
      <c r="G72" s="225">
        <v>1.7991829437889231</v>
      </c>
      <c r="H72" s="225">
        <v>2.9292481173553622</v>
      </c>
      <c r="I72" s="225">
        <v>5.3853873657248936</v>
      </c>
      <c r="J72" s="225">
        <v>5.4861440487797886</v>
      </c>
      <c r="K72" s="225">
        <v>4.7890565187328944</v>
      </c>
      <c r="L72" s="225">
        <v>3.4929078147796742</v>
      </c>
      <c r="M72" s="225">
        <v>4.9586988954924491</v>
      </c>
      <c r="N72" s="225">
        <v>3.5867465798457459</v>
      </c>
      <c r="O72" s="225">
        <v>3.7563884661795108</v>
      </c>
      <c r="P72" s="225">
        <v>2.309511030679761</v>
      </c>
      <c r="Q72" s="225">
        <v>2.6782037687363389</v>
      </c>
      <c r="R72" s="225">
        <v>2.0427142330842898</v>
      </c>
      <c r="S72" s="225">
        <v>1.648480005991108</v>
      </c>
      <c r="T72" s="225">
        <v>2.418072578615023</v>
      </c>
      <c r="U72" s="225">
        <v>2.547421418783355</v>
      </c>
      <c r="V72" s="225">
        <v>2.1757149144711909</v>
      </c>
      <c r="W72" s="225">
        <v>2.3136783202446329</v>
      </c>
      <c r="DA72" s="89" t="s">
        <v>854</v>
      </c>
    </row>
    <row r="73" spans="1:105" ht="12" customHeight="1" x14ac:dyDescent="0.25">
      <c r="A73" s="55" t="s">
        <v>92</v>
      </c>
      <c r="B73" s="261">
        <v>0</v>
      </c>
      <c r="C73" s="261">
        <v>0</v>
      </c>
      <c r="D73" s="261">
        <v>0</v>
      </c>
      <c r="E73" s="261">
        <v>0</v>
      </c>
      <c r="F73" s="261">
        <v>0</v>
      </c>
      <c r="G73" s="261">
        <v>0</v>
      </c>
      <c r="H73" s="261">
        <v>0</v>
      </c>
      <c r="I73" s="261">
        <v>0</v>
      </c>
      <c r="J73" s="261">
        <v>0</v>
      </c>
      <c r="K73" s="261">
        <v>0</v>
      </c>
      <c r="L73" s="261">
        <v>0</v>
      </c>
      <c r="M73" s="261">
        <v>0</v>
      </c>
      <c r="N73" s="261">
        <v>0</v>
      </c>
      <c r="O73" s="261">
        <v>0</v>
      </c>
      <c r="P73" s="261">
        <v>0</v>
      </c>
      <c r="Q73" s="261">
        <v>0</v>
      </c>
      <c r="R73" s="261">
        <v>0</v>
      </c>
      <c r="S73" s="261">
        <v>0</v>
      </c>
      <c r="T73" s="261">
        <v>0</v>
      </c>
      <c r="U73" s="261">
        <v>0</v>
      </c>
      <c r="V73" s="261">
        <v>0</v>
      </c>
      <c r="W73" s="261">
        <v>0</v>
      </c>
      <c r="DA73" s="67" t="s">
        <v>855</v>
      </c>
    </row>
    <row r="74" spans="1:105" ht="12" customHeight="1" x14ac:dyDescent="0.25">
      <c r="A74" s="202" t="s">
        <v>93</v>
      </c>
      <c r="B74" s="226">
        <v>0</v>
      </c>
      <c r="C74" s="226">
        <v>0</v>
      </c>
      <c r="D74" s="226">
        <v>0</v>
      </c>
      <c r="E74" s="226">
        <v>0</v>
      </c>
      <c r="F74" s="226">
        <v>0</v>
      </c>
      <c r="G74" s="226">
        <v>0</v>
      </c>
      <c r="H74" s="226">
        <v>0</v>
      </c>
      <c r="I74" s="226">
        <v>0</v>
      </c>
      <c r="J74" s="226">
        <v>0</v>
      </c>
      <c r="K74" s="226">
        <v>0</v>
      </c>
      <c r="L74" s="226">
        <v>0</v>
      </c>
      <c r="M74" s="226">
        <v>0</v>
      </c>
      <c r="N74" s="226">
        <v>0</v>
      </c>
      <c r="O74" s="226">
        <v>0</v>
      </c>
      <c r="P74" s="226">
        <v>0</v>
      </c>
      <c r="Q74" s="226">
        <v>0</v>
      </c>
      <c r="R74" s="226">
        <v>0</v>
      </c>
      <c r="S74" s="226">
        <v>0</v>
      </c>
      <c r="T74" s="226">
        <v>0</v>
      </c>
      <c r="U74" s="226">
        <v>0</v>
      </c>
      <c r="V74" s="226">
        <v>0</v>
      </c>
      <c r="W74" s="226">
        <v>0</v>
      </c>
      <c r="DA74" s="174" t="s">
        <v>856</v>
      </c>
    </row>
    <row r="75" spans="1:105" ht="12" customHeight="1" x14ac:dyDescent="0.25">
      <c r="A75" s="202" t="s">
        <v>94</v>
      </c>
      <c r="B75" s="226">
        <v>0</v>
      </c>
      <c r="C75" s="226">
        <v>0</v>
      </c>
      <c r="D75" s="226">
        <v>0</v>
      </c>
      <c r="E75" s="226">
        <v>0</v>
      </c>
      <c r="F75" s="226">
        <v>0</v>
      </c>
      <c r="G75" s="226">
        <v>0</v>
      </c>
      <c r="H75" s="226">
        <v>0</v>
      </c>
      <c r="I75" s="226">
        <v>0</v>
      </c>
      <c r="J75" s="226">
        <v>0</v>
      </c>
      <c r="K75" s="226">
        <v>0</v>
      </c>
      <c r="L75" s="226">
        <v>0</v>
      </c>
      <c r="M75" s="226">
        <v>0</v>
      </c>
      <c r="N75" s="226">
        <v>0</v>
      </c>
      <c r="O75" s="226">
        <v>0</v>
      </c>
      <c r="P75" s="226">
        <v>0</v>
      </c>
      <c r="Q75" s="226">
        <v>0</v>
      </c>
      <c r="R75" s="226">
        <v>0</v>
      </c>
      <c r="S75" s="226">
        <v>0</v>
      </c>
      <c r="T75" s="226">
        <v>0</v>
      </c>
      <c r="U75" s="226">
        <v>0</v>
      </c>
      <c r="V75" s="226">
        <v>0</v>
      </c>
      <c r="W75" s="226">
        <v>0</v>
      </c>
      <c r="DA75" s="174" t="s">
        <v>857</v>
      </c>
    </row>
    <row r="76" spans="1:105" ht="12" customHeight="1" x14ac:dyDescent="0.25">
      <c r="A76" s="202" t="s">
        <v>95</v>
      </c>
      <c r="B76" s="226">
        <v>0</v>
      </c>
      <c r="C76" s="226">
        <v>0</v>
      </c>
      <c r="D76" s="226">
        <v>0</v>
      </c>
      <c r="E76" s="226">
        <v>0</v>
      </c>
      <c r="F76" s="226">
        <v>0</v>
      </c>
      <c r="G76" s="226">
        <v>0</v>
      </c>
      <c r="H76" s="226">
        <v>0</v>
      </c>
      <c r="I76" s="226">
        <v>0</v>
      </c>
      <c r="J76" s="226">
        <v>0</v>
      </c>
      <c r="K76" s="226">
        <v>0</v>
      </c>
      <c r="L76" s="226">
        <v>0</v>
      </c>
      <c r="M76" s="226">
        <v>0</v>
      </c>
      <c r="N76" s="226">
        <v>0</v>
      </c>
      <c r="O76" s="226">
        <v>0</v>
      </c>
      <c r="P76" s="226">
        <v>0</v>
      </c>
      <c r="Q76" s="226">
        <v>0</v>
      </c>
      <c r="R76" s="226">
        <v>0</v>
      </c>
      <c r="S76" s="226">
        <v>0</v>
      </c>
      <c r="T76" s="226">
        <v>0</v>
      </c>
      <c r="U76" s="226">
        <v>0</v>
      </c>
      <c r="V76" s="226">
        <v>0</v>
      </c>
      <c r="W76" s="226">
        <v>0</v>
      </c>
      <c r="DA76" s="174" t="s">
        <v>858</v>
      </c>
    </row>
    <row r="77" spans="1:105" ht="12" customHeight="1" x14ac:dyDescent="0.25">
      <c r="A77" s="56" t="s">
        <v>96</v>
      </c>
      <c r="B77" s="262">
        <v>3.214659839805695E-3</v>
      </c>
      <c r="C77" s="262">
        <v>9.3075944126117481E-4</v>
      </c>
      <c r="D77" s="262">
        <v>2.6364790672857579E-3</v>
      </c>
      <c r="E77" s="262">
        <v>4.5822930385276493E-3</v>
      </c>
      <c r="F77" s="262">
        <v>2.9808513358415031E-3</v>
      </c>
      <c r="G77" s="262">
        <v>3.1059144359010739E-3</v>
      </c>
      <c r="H77" s="262">
        <v>5.0446779284677289E-3</v>
      </c>
      <c r="I77" s="262">
        <v>1.107716512333762E-2</v>
      </c>
      <c r="J77" s="262">
        <v>1.1224730646648209E-2</v>
      </c>
      <c r="K77" s="262">
        <v>9.8144445961743394E-3</v>
      </c>
      <c r="L77" s="262">
        <v>7.1570137832323161E-3</v>
      </c>
      <c r="M77" s="262">
        <v>1.026381735956111E-2</v>
      </c>
      <c r="N77" s="262">
        <v>7.3340024849907204E-3</v>
      </c>
      <c r="O77" s="262">
        <v>8.0523921120217549E-3</v>
      </c>
      <c r="P77" s="262">
        <v>5.0099520156744086E-3</v>
      </c>
      <c r="Q77" s="262">
        <v>5.5808938596181284E-3</v>
      </c>
      <c r="R77" s="262">
        <v>4.0979098311851522E-3</v>
      </c>
      <c r="S77" s="262">
        <v>3.075988393923383E-3</v>
      </c>
      <c r="T77" s="262">
        <v>5.5150701656148443E-3</v>
      </c>
      <c r="U77" s="262">
        <v>5.6837524006426512E-3</v>
      </c>
      <c r="V77" s="262">
        <v>4.8847668847383152E-3</v>
      </c>
      <c r="W77" s="262">
        <v>5.1675583524512124E-3</v>
      </c>
      <c r="DA77" s="68" t="s">
        <v>859</v>
      </c>
    </row>
    <row r="78" spans="1:105" ht="12" customHeight="1" x14ac:dyDescent="0.25">
      <c r="A78" s="37" t="s">
        <v>160</v>
      </c>
      <c r="B78" s="228">
        <v>7.3377638569285407E-5</v>
      </c>
      <c r="C78" s="228">
        <v>4.1610383856959913E-5</v>
      </c>
      <c r="D78" s="228">
        <v>1.4488317881111041E-5</v>
      </c>
      <c r="E78" s="228">
        <v>3.4039122861479857E-5</v>
      </c>
      <c r="F78" s="228">
        <v>1.0216212764853811E-5</v>
      </c>
      <c r="G78" s="228">
        <v>2.9822199567261141E-5</v>
      </c>
      <c r="H78" s="228">
        <v>4.9720423720880287E-5</v>
      </c>
      <c r="I78" s="228">
        <v>3.9405617282699829E-5</v>
      </c>
      <c r="J78" s="228">
        <v>2.1526192461005182E-5</v>
      </c>
      <c r="K78" s="228">
        <v>2.8850068995929189E-5</v>
      </c>
      <c r="L78" s="228">
        <v>1.8922237652925709E-5</v>
      </c>
      <c r="M78" s="228">
        <v>5.0094039127689307E-5</v>
      </c>
      <c r="N78" s="228">
        <v>2.0002875890860359E-5</v>
      </c>
      <c r="O78" s="228">
        <v>3.8508533150966617E-5</v>
      </c>
      <c r="P78" s="228">
        <v>4.3160142785199727E-5</v>
      </c>
      <c r="Q78" s="228">
        <v>1.203322480407493E-5</v>
      </c>
      <c r="R78" s="228">
        <v>1.042664900966739E-5</v>
      </c>
      <c r="S78" s="228">
        <v>5.3138355375016742E-6</v>
      </c>
      <c r="T78" s="228">
        <v>3.7605269264858448E-6</v>
      </c>
      <c r="U78" s="228">
        <v>3.0770000131336258E-5</v>
      </c>
      <c r="V78" s="228">
        <v>1.1721257614325E-5</v>
      </c>
      <c r="W78" s="228">
        <v>2.595176586041337E-5</v>
      </c>
      <c r="DA78" s="69" t="s">
        <v>860</v>
      </c>
    </row>
    <row r="79" spans="1:105" ht="12" customHeight="1" x14ac:dyDescent="0.25">
      <c r="A79" s="37" t="s">
        <v>162</v>
      </c>
      <c r="B79" s="228">
        <v>3.1412822012364099E-3</v>
      </c>
      <c r="C79" s="228">
        <v>8.8914905740421495E-4</v>
      </c>
      <c r="D79" s="228">
        <v>2.6219907494046471E-3</v>
      </c>
      <c r="E79" s="228">
        <v>4.5482539156661691E-3</v>
      </c>
      <c r="F79" s="228">
        <v>2.9706351230766488E-3</v>
      </c>
      <c r="G79" s="228">
        <v>3.0760922363338131E-3</v>
      </c>
      <c r="H79" s="228">
        <v>4.9949575047468489E-3</v>
      </c>
      <c r="I79" s="228">
        <v>1.103775950605492E-2</v>
      </c>
      <c r="J79" s="228">
        <v>1.120320445418721E-2</v>
      </c>
      <c r="K79" s="228">
        <v>9.7855945271784102E-3</v>
      </c>
      <c r="L79" s="228">
        <v>7.1380915455793907E-3</v>
      </c>
      <c r="M79" s="228">
        <v>1.021372332043342E-2</v>
      </c>
      <c r="N79" s="228">
        <v>7.3139996090998598E-3</v>
      </c>
      <c r="O79" s="228">
        <v>8.0138835788707875E-3</v>
      </c>
      <c r="P79" s="228">
        <v>4.9667918728892087E-3</v>
      </c>
      <c r="Q79" s="228">
        <v>5.568860634814053E-3</v>
      </c>
      <c r="R79" s="228">
        <v>4.087483182175485E-3</v>
      </c>
      <c r="S79" s="228">
        <v>3.070674558385882E-3</v>
      </c>
      <c r="T79" s="228">
        <v>5.5113096386883581E-3</v>
      </c>
      <c r="U79" s="228">
        <v>5.6529824005113151E-3</v>
      </c>
      <c r="V79" s="228">
        <v>4.8730456271239902E-3</v>
      </c>
      <c r="W79" s="228">
        <v>5.1416065865907993E-3</v>
      </c>
      <c r="DA79" s="69" t="s">
        <v>861</v>
      </c>
    </row>
    <row r="80" spans="1:105" ht="12" customHeight="1" x14ac:dyDescent="0.25">
      <c r="A80" s="37" t="s">
        <v>97</v>
      </c>
      <c r="B80" s="228">
        <v>0</v>
      </c>
      <c r="C80" s="228">
        <v>0</v>
      </c>
      <c r="D80" s="228">
        <v>0</v>
      </c>
      <c r="E80" s="228">
        <v>0</v>
      </c>
      <c r="F80" s="228">
        <v>0</v>
      </c>
      <c r="G80" s="228">
        <v>0</v>
      </c>
      <c r="H80" s="228">
        <v>0</v>
      </c>
      <c r="I80" s="228">
        <v>0</v>
      </c>
      <c r="J80" s="228">
        <v>0</v>
      </c>
      <c r="K80" s="228">
        <v>0</v>
      </c>
      <c r="L80" s="228">
        <v>0</v>
      </c>
      <c r="M80" s="228">
        <v>0</v>
      </c>
      <c r="N80" s="228">
        <v>0</v>
      </c>
      <c r="O80" s="228">
        <v>0</v>
      </c>
      <c r="P80" s="228">
        <v>0</v>
      </c>
      <c r="Q80" s="228">
        <v>0</v>
      </c>
      <c r="R80" s="228">
        <v>0</v>
      </c>
      <c r="S80" s="228">
        <v>0</v>
      </c>
      <c r="T80" s="228">
        <v>0</v>
      </c>
      <c r="U80" s="228">
        <v>0</v>
      </c>
      <c r="V80" s="228">
        <v>0</v>
      </c>
      <c r="W80" s="228">
        <v>0</v>
      </c>
      <c r="DA80" s="69" t="s">
        <v>862</v>
      </c>
    </row>
    <row r="81" spans="1:105" ht="12" customHeight="1" x14ac:dyDescent="0.25">
      <c r="A81" s="37" t="s">
        <v>78</v>
      </c>
      <c r="B81" s="228">
        <v>0</v>
      </c>
      <c r="C81" s="228">
        <v>0</v>
      </c>
      <c r="D81" s="228">
        <v>0</v>
      </c>
      <c r="E81" s="228">
        <v>0</v>
      </c>
      <c r="F81" s="228">
        <v>0</v>
      </c>
      <c r="G81" s="228">
        <v>0</v>
      </c>
      <c r="H81" s="228">
        <v>0</v>
      </c>
      <c r="I81" s="228">
        <v>0</v>
      </c>
      <c r="J81" s="228">
        <v>0</v>
      </c>
      <c r="K81" s="228">
        <v>0</v>
      </c>
      <c r="L81" s="228">
        <v>0</v>
      </c>
      <c r="M81" s="228">
        <v>0</v>
      </c>
      <c r="N81" s="228">
        <v>0</v>
      </c>
      <c r="O81" s="228">
        <v>0</v>
      </c>
      <c r="P81" s="228">
        <v>0</v>
      </c>
      <c r="Q81" s="228">
        <v>0</v>
      </c>
      <c r="R81" s="228">
        <v>0</v>
      </c>
      <c r="S81" s="228">
        <v>0</v>
      </c>
      <c r="T81" s="228">
        <v>0</v>
      </c>
      <c r="U81" s="228">
        <v>0</v>
      </c>
      <c r="V81" s="228">
        <v>0</v>
      </c>
      <c r="W81" s="228">
        <v>0</v>
      </c>
      <c r="DA81" s="69" t="s">
        <v>863</v>
      </c>
    </row>
    <row r="82" spans="1:105" ht="12" customHeight="1" x14ac:dyDescent="0.25">
      <c r="A82" s="37" t="s">
        <v>38</v>
      </c>
      <c r="B82" s="228">
        <v>0</v>
      </c>
      <c r="C82" s="228">
        <v>0</v>
      </c>
      <c r="D82" s="228">
        <v>0</v>
      </c>
      <c r="E82" s="228">
        <v>0</v>
      </c>
      <c r="F82" s="228">
        <v>0</v>
      </c>
      <c r="G82" s="228">
        <v>0</v>
      </c>
      <c r="H82" s="228">
        <v>0</v>
      </c>
      <c r="I82" s="228">
        <v>0</v>
      </c>
      <c r="J82" s="228">
        <v>0</v>
      </c>
      <c r="K82" s="228">
        <v>0</v>
      </c>
      <c r="L82" s="228">
        <v>0</v>
      </c>
      <c r="M82" s="228">
        <v>0</v>
      </c>
      <c r="N82" s="228">
        <v>0</v>
      </c>
      <c r="O82" s="228">
        <v>0</v>
      </c>
      <c r="P82" s="228">
        <v>0</v>
      </c>
      <c r="Q82" s="228">
        <v>0</v>
      </c>
      <c r="R82" s="228">
        <v>0</v>
      </c>
      <c r="S82" s="228">
        <v>0</v>
      </c>
      <c r="T82" s="228">
        <v>0</v>
      </c>
      <c r="U82" s="228">
        <v>0</v>
      </c>
      <c r="V82" s="228">
        <v>0</v>
      </c>
      <c r="W82" s="228">
        <v>0</v>
      </c>
      <c r="DA82" s="69" t="s">
        <v>864</v>
      </c>
    </row>
    <row r="83" spans="1:105" ht="12" customHeight="1" x14ac:dyDescent="0.25">
      <c r="A83" s="57" t="s">
        <v>560</v>
      </c>
      <c r="B83" s="263">
        <v>0.31786108859146889</v>
      </c>
      <c r="C83" s="263">
        <v>9.1497080920033558E-2</v>
      </c>
      <c r="D83" s="263">
        <v>0.26516238853056567</v>
      </c>
      <c r="E83" s="263">
        <v>0.45182369374922438</v>
      </c>
      <c r="F83" s="263">
        <v>0.30337531435885551</v>
      </c>
      <c r="G83" s="263">
        <v>0.33801072697062612</v>
      </c>
      <c r="H83" s="263">
        <v>0.56597685266227538</v>
      </c>
      <c r="I83" s="263">
        <v>0.97778618318872368</v>
      </c>
      <c r="J83" s="263">
        <v>0.98188294742549487</v>
      </c>
      <c r="K83" s="263">
        <v>0.89883190282135583</v>
      </c>
      <c r="L83" s="263">
        <v>0.6173362676956472</v>
      </c>
      <c r="M83" s="263">
        <v>0.88531710193236901</v>
      </c>
      <c r="N83" s="263">
        <v>0.63260262708478432</v>
      </c>
      <c r="O83" s="263">
        <v>0.69641659018491153</v>
      </c>
      <c r="P83" s="263">
        <v>0.43213904183567392</v>
      </c>
      <c r="Q83" s="263">
        <v>0.48138627227097758</v>
      </c>
      <c r="R83" s="263">
        <v>0.35346981816131368</v>
      </c>
      <c r="S83" s="263">
        <v>0.26532283604492141</v>
      </c>
      <c r="T83" s="263">
        <v>0.47572023595747231</v>
      </c>
      <c r="U83" s="263">
        <v>0.49035128718413018</v>
      </c>
      <c r="V83" s="263">
        <v>0.42143347095745981</v>
      </c>
      <c r="W83" s="263">
        <v>0.44655216019715888</v>
      </c>
      <c r="DA83" s="70" t="s">
        <v>865</v>
      </c>
    </row>
    <row r="84" spans="1:105" ht="12" customHeight="1" x14ac:dyDescent="0.25">
      <c r="A84" s="60" t="s">
        <v>562</v>
      </c>
      <c r="B84" s="264">
        <v>0.31786108859146889</v>
      </c>
      <c r="C84" s="264">
        <v>9.1497080920033558E-2</v>
      </c>
      <c r="D84" s="264">
        <v>0.26516238853056567</v>
      </c>
      <c r="E84" s="264">
        <v>0.45182369374922438</v>
      </c>
      <c r="F84" s="264">
        <v>0.30337531435885551</v>
      </c>
      <c r="G84" s="264">
        <v>0.33801072697062612</v>
      </c>
      <c r="H84" s="264">
        <v>0.56597685266227538</v>
      </c>
      <c r="I84" s="264">
        <v>0.97778618318872368</v>
      </c>
      <c r="J84" s="264">
        <v>0.98188294742549487</v>
      </c>
      <c r="K84" s="264">
        <v>0.89883190282135583</v>
      </c>
      <c r="L84" s="264">
        <v>0.6173362676956472</v>
      </c>
      <c r="M84" s="264">
        <v>0.88531710193236901</v>
      </c>
      <c r="N84" s="264">
        <v>0.63260262708478432</v>
      </c>
      <c r="O84" s="264">
        <v>0.69641659018491153</v>
      </c>
      <c r="P84" s="264">
        <v>0.43213904183567392</v>
      </c>
      <c r="Q84" s="264">
        <v>0.48138627227097758</v>
      </c>
      <c r="R84" s="264">
        <v>0.35346981816131368</v>
      </c>
      <c r="S84" s="264">
        <v>0.26532283604492141</v>
      </c>
      <c r="T84" s="264">
        <v>0.47572023595747231</v>
      </c>
      <c r="U84" s="264">
        <v>0.49035128718413018</v>
      </c>
      <c r="V84" s="264">
        <v>0.42143347095745981</v>
      </c>
      <c r="W84" s="264">
        <v>0.44655216019715888</v>
      </c>
      <c r="DA84" s="72" t="s">
        <v>866</v>
      </c>
    </row>
    <row r="85" spans="1:105" ht="12" customHeight="1" x14ac:dyDescent="0.25">
      <c r="A85" s="59" t="s">
        <v>33</v>
      </c>
      <c r="B85" s="232">
        <v>0</v>
      </c>
      <c r="C85" s="232">
        <v>0</v>
      </c>
      <c r="D85" s="232">
        <v>0</v>
      </c>
      <c r="E85" s="232">
        <v>0</v>
      </c>
      <c r="F85" s="232">
        <v>0</v>
      </c>
      <c r="G85" s="232">
        <v>0</v>
      </c>
      <c r="H85" s="232">
        <v>0</v>
      </c>
      <c r="I85" s="232">
        <v>6.424199164765017E-3</v>
      </c>
      <c r="J85" s="232">
        <v>1.7688057955047741E-3</v>
      </c>
      <c r="K85" s="232">
        <v>0</v>
      </c>
      <c r="L85" s="232">
        <v>0</v>
      </c>
      <c r="M85" s="232">
        <v>0</v>
      </c>
      <c r="N85" s="232">
        <v>0</v>
      </c>
      <c r="O85" s="232">
        <v>0</v>
      </c>
      <c r="P85" s="232">
        <v>0</v>
      </c>
      <c r="Q85" s="232">
        <v>0</v>
      </c>
      <c r="R85" s="232">
        <v>0</v>
      </c>
      <c r="S85" s="232">
        <v>0</v>
      </c>
      <c r="T85" s="232">
        <v>2.444781501381397E-5</v>
      </c>
      <c r="U85" s="232">
        <v>2.1393785229201339E-5</v>
      </c>
      <c r="V85" s="232">
        <v>3.781470501084384E-5</v>
      </c>
      <c r="W85" s="232">
        <v>1.7468506038668401E-3</v>
      </c>
      <c r="DA85" s="71" t="s">
        <v>867</v>
      </c>
    </row>
    <row r="86" spans="1:105" ht="12" customHeight="1" x14ac:dyDescent="0.25">
      <c r="A86" s="59" t="s">
        <v>160</v>
      </c>
      <c r="B86" s="232">
        <v>5.607062522769414E-3</v>
      </c>
      <c r="C86" s="232">
        <v>3.288192767419268E-3</v>
      </c>
      <c r="D86" s="232">
        <v>1.14996611298917E-3</v>
      </c>
      <c r="E86" s="232">
        <v>2.7406035917638921E-3</v>
      </c>
      <c r="F86" s="232">
        <v>8.2090768002436652E-4</v>
      </c>
      <c r="G86" s="232">
        <v>2.3234251982911141E-3</v>
      </c>
      <c r="H86" s="232">
        <v>3.7607500819217279E-3</v>
      </c>
      <c r="I86" s="232">
        <v>3.3341589965042331E-3</v>
      </c>
      <c r="J86" s="232">
        <v>1.8363528394769501E-3</v>
      </c>
      <c r="K86" s="232">
        <v>2.3719085615311331E-3</v>
      </c>
      <c r="L86" s="232">
        <v>1.632158875601822E-3</v>
      </c>
      <c r="M86" s="232">
        <v>4.3209176460354496E-3</v>
      </c>
      <c r="N86" s="232">
        <v>1.725370541352519E-3</v>
      </c>
      <c r="O86" s="232">
        <v>3.3147415209027289E-3</v>
      </c>
      <c r="P86" s="232">
        <v>3.7228266239544782E-3</v>
      </c>
      <c r="Q86" s="232">
        <v>1.0379393297095701E-3</v>
      </c>
      <c r="R86" s="232">
        <v>8.9936232892003228E-4</v>
      </c>
      <c r="S86" s="232">
        <v>4.5835085654791658E-4</v>
      </c>
      <c r="T86" s="232">
        <v>3.2435975724819978E-4</v>
      </c>
      <c r="U86" s="232">
        <v>2.654487708257026E-3</v>
      </c>
      <c r="V86" s="232">
        <v>1.0111612613335811E-3</v>
      </c>
      <c r="W86" s="232">
        <v>2.2338370388325052E-3</v>
      </c>
      <c r="DA86" s="71" t="s">
        <v>868</v>
      </c>
    </row>
    <row r="87" spans="1:105" ht="12" customHeight="1" x14ac:dyDescent="0.25">
      <c r="A87" s="59" t="s">
        <v>70</v>
      </c>
      <c r="B87" s="232">
        <v>7.221678792067418E-2</v>
      </c>
      <c r="C87" s="232">
        <v>1.794533303222166E-2</v>
      </c>
      <c r="D87" s="232">
        <v>5.5899890988551838E-2</v>
      </c>
      <c r="E87" s="232">
        <v>8.2887960269587349E-2</v>
      </c>
      <c r="F87" s="232">
        <v>6.3853701905612986E-2</v>
      </c>
      <c r="G87" s="232">
        <v>9.6031263053725127E-2</v>
      </c>
      <c r="H87" s="232">
        <v>0.18440784111769989</v>
      </c>
      <c r="I87" s="232">
        <v>3.4109066837614187E-2</v>
      </c>
      <c r="J87" s="232">
        <v>2.2556690042759359E-2</v>
      </c>
      <c r="K87" s="232">
        <v>9.1937293050280103E-2</v>
      </c>
      <c r="L87" s="232">
        <v>0</v>
      </c>
      <c r="M87" s="232">
        <v>0</v>
      </c>
      <c r="N87" s="232">
        <v>0</v>
      </c>
      <c r="O87" s="232">
        <v>3.2819446332894801E-3</v>
      </c>
      <c r="P87" s="232">
        <v>0</v>
      </c>
      <c r="Q87" s="232">
        <v>0</v>
      </c>
      <c r="R87" s="232">
        <v>0</v>
      </c>
      <c r="S87" s="232">
        <v>0</v>
      </c>
      <c r="T87" s="232">
        <v>0</v>
      </c>
      <c r="U87" s="232">
        <v>0</v>
      </c>
      <c r="V87" s="232">
        <v>0</v>
      </c>
      <c r="W87" s="232">
        <v>0</v>
      </c>
      <c r="DA87" s="71" t="s">
        <v>869</v>
      </c>
    </row>
    <row r="88" spans="1:105" ht="12" customHeight="1" x14ac:dyDescent="0.25">
      <c r="A88" s="59" t="s">
        <v>162</v>
      </c>
      <c r="B88" s="232">
        <v>0.2400372381480253</v>
      </c>
      <c r="C88" s="232">
        <v>7.0263555120392632E-2</v>
      </c>
      <c r="D88" s="232">
        <v>0.20811253142902469</v>
      </c>
      <c r="E88" s="232">
        <v>0.36619512988787312</v>
      </c>
      <c r="F88" s="232">
        <v>0.23870070477321809</v>
      </c>
      <c r="G88" s="232">
        <v>0.2396560387186098</v>
      </c>
      <c r="H88" s="232">
        <v>0.37780826146265373</v>
      </c>
      <c r="I88" s="232">
        <v>0.93391875818984027</v>
      </c>
      <c r="J88" s="232">
        <v>0.95572109874775379</v>
      </c>
      <c r="K88" s="232">
        <v>0.80452270120954461</v>
      </c>
      <c r="L88" s="232">
        <v>0.61570410882004534</v>
      </c>
      <c r="M88" s="232">
        <v>0.88099618428633353</v>
      </c>
      <c r="N88" s="232">
        <v>0.63087725654343185</v>
      </c>
      <c r="O88" s="232">
        <v>0.68981990403071936</v>
      </c>
      <c r="P88" s="232">
        <v>0.42841621521171952</v>
      </c>
      <c r="Q88" s="232">
        <v>0.480348332941268</v>
      </c>
      <c r="R88" s="232">
        <v>0.35257045583239371</v>
      </c>
      <c r="S88" s="232">
        <v>0.26486448518837341</v>
      </c>
      <c r="T88" s="232">
        <v>0.47537142838521029</v>
      </c>
      <c r="U88" s="232">
        <v>0.48767540569064399</v>
      </c>
      <c r="V88" s="232">
        <v>0.42038449499111541</v>
      </c>
      <c r="W88" s="232">
        <v>0.44257147255445961</v>
      </c>
      <c r="DA88" s="71" t="s">
        <v>870</v>
      </c>
    </row>
    <row r="89" spans="1:105" ht="12" customHeight="1" x14ac:dyDescent="0.25">
      <c r="A89" s="60" t="s">
        <v>568</v>
      </c>
      <c r="B89" s="264">
        <v>0</v>
      </c>
      <c r="C89" s="264">
        <v>0</v>
      </c>
      <c r="D89" s="264">
        <v>0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>
        <v>0</v>
      </c>
      <c r="K89" s="264">
        <v>0</v>
      </c>
      <c r="L89" s="264">
        <v>0</v>
      </c>
      <c r="M89" s="264">
        <v>0</v>
      </c>
      <c r="N89" s="264">
        <v>0</v>
      </c>
      <c r="O89" s="264">
        <v>0</v>
      </c>
      <c r="P89" s="264">
        <v>0</v>
      </c>
      <c r="Q89" s="264">
        <v>0</v>
      </c>
      <c r="R89" s="264">
        <v>0</v>
      </c>
      <c r="S89" s="264">
        <v>0</v>
      </c>
      <c r="T89" s="264">
        <v>0</v>
      </c>
      <c r="U89" s="264">
        <v>0</v>
      </c>
      <c r="V89" s="264">
        <v>0</v>
      </c>
      <c r="W89" s="264">
        <v>0</v>
      </c>
      <c r="DA89" s="72" t="s">
        <v>871</v>
      </c>
    </row>
    <row r="90" spans="1:105" ht="12" customHeight="1" x14ac:dyDescent="0.25">
      <c r="A90" s="57" t="s">
        <v>519</v>
      </c>
      <c r="B90" s="296">
        <v>0.60963538605474799</v>
      </c>
      <c r="C90" s="296">
        <v>0.17548501610166661</v>
      </c>
      <c r="D90" s="296">
        <v>0.50856295690471998</v>
      </c>
      <c r="E90" s="296">
        <v>0.86656631419742558</v>
      </c>
      <c r="F90" s="296">
        <v>0.58185268196305184</v>
      </c>
      <c r="G90" s="296">
        <v>0.64828098632804521</v>
      </c>
      <c r="H90" s="296">
        <v>1.0855041068404561</v>
      </c>
      <c r="I90" s="296">
        <v>1.875325664769824</v>
      </c>
      <c r="J90" s="296">
        <v>1.883182972684192</v>
      </c>
      <c r="K90" s="296">
        <v>1.723896864831689</v>
      </c>
      <c r="L90" s="296">
        <v>1.1840078807693799</v>
      </c>
      <c r="M90" s="296">
        <v>1.6979764198539149</v>
      </c>
      <c r="N90" s="296">
        <v>1.2132876927183309</v>
      </c>
      <c r="O90" s="296">
        <v>1.33567842070149</v>
      </c>
      <c r="P90" s="296">
        <v>0.82881252551618723</v>
      </c>
      <c r="Q90" s="296">
        <v>0.9232652767843379</v>
      </c>
      <c r="R90" s="296">
        <v>0.67793044442262551</v>
      </c>
      <c r="S90" s="296">
        <v>0.50887068404046065</v>
      </c>
      <c r="T90" s="296">
        <v>0.91239821453808856</v>
      </c>
      <c r="U90" s="296">
        <v>0.94045954976624035</v>
      </c>
      <c r="V90" s="296">
        <v>0.80827998765759879</v>
      </c>
      <c r="W90" s="296">
        <v>0.8564558807173327</v>
      </c>
      <c r="DA90" s="70" t="s">
        <v>872</v>
      </c>
    </row>
    <row r="91" spans="1:105" ht="12" customHeight="1" x14ac:dyDescent="0.25">
      <c r="A91" s="60" t="s">
        <v>521</v>
      </c>
      <c r="B91" s="264">
        <v>0.60963538605474799</v>
      </c>
      <c r="C91" s="264">
        <v>0.17548501610166661</v>
      </c>
      <c r="D91" s="264">
        <v>0.50856295690471998</v>
      </c>
      <c r="E91" s="264">
        <v>0.86656631419742558</v>
      </c>
      <c r="F91" s="264">
        <v>0.58185268196305184</v>
      </c>
      <c r="G91" s="264">
        <v>0.64828098632804521</v>
      </c>
      <c r="H91" s="264">
        <v>1.0855041068404561</v>
      </c>
      <c r="I91" s="264">
        <v>1.875325664769824</v>
      </c>
      <c r="J91" s="264">
        <v>1.883182972684192</v>
      </c>
      <c r="K91" s="264">
        <v>1.723896864831689</v>
      </c>
      <c r="L91" s="264">
        <v>1.1840078807693799</v>
      </c>
      <c r="M91" s="264">
        <v>1.6979764198539149</v>
      </c>
      <c r="N91" s="264">
        <v>1.2132876927183309</v>
      </c>
      <c r="O91" s="264">
        <v>1.33567842070149</v>
      </c>
      <c r="P91" s="264">
        <v>0.82881252551618723</v>
      </c>
      <c r="Q91" s="264">
        <v>0.9232652767843379</v>
      </c>
      <c r="R91" s="264">
        <v>0.67793044442262551</v>
      </c>
      <c r="S91" s="264">
        <v>0.50887068404046065</v>
      </c>
      <c r="T91" s="264">
        <v>0.91239821453808856</v>
      </c>
      <c r="U91" s="264">
        <v>0.94045954976624035</v>
      </c>
      <c r="V91" s="264">
        <v>0.80827998765759879</v>
      </c>
      <c r="W91" s="264">
        <v>0.8564558807173327</v>
      </c>
      <c r="DA91" s="72" t="s">
        <v>873</v>
      </c>
    </row>
    <row r="92" spans="1:105" ht="12" customHeight="1" x14ac:dyDescent="0.25">
      <c r="A92" s="59" t="s">
        <v>33</v>
      </c>
      <c r="B92" s="299">
        <v>0</v>
      </c>
      <c r="C92" s="299">
        <v>0</v>
      </c>
      <c r="D92" s="299">
        <v>0</v>
      </c>
      <c r="E92" s="299">
        <v>0</v>
      </c>
      <c r="F92" s="299">
        <v>0</v>
      </c>
      <c r="G92" s="299">
        <v>0</v>
      </c>
      <c r="H92" s="299">
        <v>0</v>
      </c>
      <c r="I92" s="299">
        <v>1.23211656867434E-2</v>
      </c>
      <c r="J92" s="299">
        <v>3.3924460800684821E-3</v>
      </c>
      <c r="K92" s="299">
        <v>0</v>
      </c>
      <c r="L92" s="299">
        <v>0</v>
      </c>
      <c r="M92" s="299">
        <v>0</v>
      </c>
      <c r="N92" s="299">
        <v>0</v>
      </c>
      <c r="O92" s="299">
        <v>0</v>
      </c>
      <c r="P92" s="299">
        <v>0</v>
      </c>
      <c r="Q92" s="299">
        <v>0</v>
      </c>
      <c r="R92" s="299">
        <v>0</v>
      </c>
      <c r="S92" s="299">
        <v>0</v>
      </c>
      <c r="T92" s="299">
        <v>4.6889203111291313E-5</v>
      </c>
      <c r="U92" s="299">
        <v>4.1031787109177377E-5</v>
      </c>
      <c r="V92" s="299">
        <v>7.2525965320219837E-5</v>
      </c>
      <c r="W92" s="299">
        <v>3.3503375546449711E-3</v>
      </c>
      <c r="DA92" s="71" t="s">
        <v>874</v>
      </c>
    </row>
    <row r="93" spans="1:105" ht="12" customHeight="1" x14ac:dyDescent="0.25">
      <c r="A93" s="59" t="s">
        <v>160</v>
      </c>
      <c r="B93" s="299">
        <v>1.0753954631090331E-2</v>
      </c>
      <c r="C93" s="299">
        <v>6.3065242621266164E-3</v>
      </c>
      <c r="D93" s="299">
        <v>2.2055547545898851E-3</v>
      </c>
      <c r="E93" s="299">
        <v>5.256286436605538E-3</v>
      </c>
      <c r="F93" s="299">
        <v>1.5744436434312081E-3</v>
      </c>
      <c r="G93" s="299">
        <v>4.4561673906239451E-3</v>
      </c>
      <c r="H93" s="299">
        <v>7.2128562140377408E-3</v>
      </c>
      <c r="I93" s="299">
        <v>6.3946842817687484E-3</v>
      </c>
      <c r="J93" s="299">
        <v>3.5219965966520311E-3</v>
      </c>
      <c r="K93" s="299">
        <v>4.5491550979178414E-3</v>
      </c>
      <c r="L93" s="299">
        <v>3.1303668235688098E-3</v>
      </c>
      <c r="M93" s="299">
        <v>8.287218510841951E-3</v>
      </c>
      <c r="N93" s="299">
        <v>3.309140293723777E-3</v>
      </c>
      <c r="O93" s="299">
        <v>6.3574429186091753E-3</v>
      </c>
      <c r="P93" s="299">
        <v>7.1401216681364326E-3</v>
      </c>
      <c r="Q93" s="299">
        <v>1.990695202023174E-3</v>
      </c>
      <c r="R93" s="299">
        <v>1.724914185073286E-3</v>
      </c>
      <c r="S93" s="299">
        <v>8.7908495694874803E-4</v>
      </c>
      <c r="T93" s="299">
        <v>6.2209937903024554E-4</v>
      </c>
      <c r="U93" s="299">
        <v>5.0911221816166896E-3</v>
      </c>
      <c r="V93" s="299">
        <v>1.9393367355794301E-3</v>
      </c>
      <c r="W93" s="299">
        <v>4.2843435526716406E-3</v>
      </c>
      <c r="DA93" s="71" t="s">
        <v>875</v>
      </c>
    </row>
    <row r="94" spans="1:105" ht="12" customHeight="1" x14ac:dyDescent="0.25">
      <c r="A94" s="59" t="s">
        <v>70</v>
      </c>
      <c r="B94" s="299">
        <v>0.13850675959975209</v>
      </c>
      <c r="C94" s="299">
        <v>3.4417896444821697E-2</v>
      </c>
      <c r="D94" s="299">
        <v>0.1072120899548784</v>
      </c>
      <c r="E94" s="299">
        <v>0.15897332347963489</v>
      </c>
      <c r="F94" s="299">
        <v>0.12246694423891789</v>
      </c>
      <c r="G94" s="299">
        <v>0.18418126101721929</v>
      </c>
      <c r="H94" s="299">
        <v>0.35368137040454628</v>
      </c>
      <c r="I94" s="299">
        <v>6.5418809901081509E-2</v>
      </c>
      <c r="J94" s="299">
        <v>4.3262157388534069E-2</v>
      </c>
      <c r="K94" s="299">
        <v>0.17632931224737619</v>
      </c>
      <c r="L94" s="299">
        <v>0</v>
      </c>
      <c r="M94" s="299">
        <v>0</v>
      </c>
      <c r="N94" s="299">
        <v>0</v>
      </c>
      <c r="O94" s="299">
        <v>6.2945407768902964E-3</v>
      </c>
      <c r="P94" s="299">
        <v>0</v>
      </c>
      <c r="Q94" s="299">
        <v>0</v>
      </c>
      <c r="R94" s="299">
        <v>0</v>
      </c>
      <c r="S94" s="299">
        <v>0</v>
      </c>
      <c r="T94" s="299">
        <v>0</v>
      </c>
      <c r="U94" s="299">
        <v>0</v>
      </c>
      <c r="V94" s="299">
        <v>0</v>
      </c>
      <c r="W94" s="299">
        <v>0</v>
      </c>
      <c r="DA94" s="71" t="s">
        <v>876</v>
      </c>
    </row>
    <row r="95" spans="1:105" ht="12" customHeight="1" x14ac:dyDescent="0.25">
      <c r="A95" s="59" t="s">
        <v>162</v>
      </c>
      <c r="B95" s="299">
        <v>0.46037467182390562</v>
      </c>
      <c r="C95" s="299">
        <v>0.1347605953947183</v>
      </c>
      <c r="D95" s="299">
        <v>0.39914531219525168</v>
      </c>
      <c r="E95" s="299">
        <v>0.70233670428118511</v>
      </c>
      <c r="F95" s="299">
        <v>0.4578112940807027</v>
      </c>
      <c r="G95" s="299">
        <v>0.45964355792020212</v>
      </c>
      <c r="H95" s="299">
        <v>0.72460988022187156</v>
      </c>
      <c r="I95" s="299">
        <v>1.79119100490023</v>
      </c>
      <c r="J95" s="299">
        <v>1.833006372618937</v>
      </c>
      <c r="K95" s="299">
        <v>1.5430183974863949</v>
      </c>
      <c r="L95" s="299">
        <v>1.180877513945811</v>
      </c>
      <c r="M95" s="299">
        <v>1.6896892013430731</v>
      </c>
      <c r="N95" s="299">
        <v>1.2099785524246069</v>
      </c>
      <c r="O95" s="299">
        <v>1.323026437005991</v>
      </c>
      <c r="P95" s="299">
        <v>0.82167240384805085</v>
      </c>
      <c r="Q95" s="299">
        <v>0.92127458158231468</v>
      </c>
      <c r="R95" s="299">
        <v>0.67620553023755225</v>
      </c>
      <c r="S95" s="299">
        <v>0.50799159908351188</v>
      </c>
      <c r="T95" s="299">
        <v>0.91172922595594708</v>
      </c>
      <c r="U95" s="299">
        <v>0.93532739579751445</v>
      </c>
      <c r="V95" s="299">
        <v>0.80626812495669908</v>
      </c>
      <c r="W95" s="299">
        <v>0.84882119961001612</v>
      </c>
      <c r="DA95" s="71" t="s">
        <v>877</v>
      </c>
    </row>
    <row r="96" spans="1:105" ht="12" customHeight="1" x14ac:dyDescent="0.25">
      <c r="A96" s="60" t="s">
        <v>527</v>
      </c>
      <c r="B96" s="264">
        <v>0</v>
      </c>
      <c r="C96" s="264">
        <v>0</v>
      </c>
      <c r="D96" s="264">
        <v>0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>
        <v>0</v>
      </c>
      <c r="K96" s="264">
        <v>0</v>
      </c>
      <c r="L96" s="264">
        <v>0</v>
      </c>
      <c r="M96" s="264">
        <v>0</v>
      </c>
      <c r="N96" s="264">
        <v>0</v>
      </c>
      <c r="O96" s="264">
        <v>0</v>
      </c>
      <c r="P96" s="264">
        <v>0</v>
      </c>
      <c r="Q96" s="264">
        <v>0</v>
      </c>
      <c r="R96" s="264">
        <v>0</v>
      </c>
      <c r="S96" s="264">
        <v>0</v>
      </c>
      <c r="T96" s="264">
        <v>0</v>
      </c>
      <c r="U96" s="264">
        <v>0</v>
      </c>
      <c r="V96" s="264">
        <v>0</v>
      </c>
      <c r="W96" s="264">
        <v>0</v>
      </c>
      <c r="DA96" s="72" t="s">
        <v>878</v>
      </c>
    </row>
    <row r="97" spans="1:105" ht="12" customHeight="1" x14ac:dyDescent="0.25">
      <c r="A97" s="57" t="s">
        <v>529</v>
      </c>
      <c r="B97" s="296">
        <f t="shared" ref="B97:W97" si="2">B98+B102+B113</f>
        <v>0.49648083690812417</v>
      </c>
      <c r="C97" s="296">
        <f t="shared" si="2"/>
        <v>0.15811458243729556</v>
      </c>
      <c r="D97" s="296">
        <f t="shared" si="2"/>
        <v>0.50594265805722449</v>
      </c>
      <c r="E97" s="296">
        <f t="shared" si="2"/>
        <v>0.87767402525444871</v>
      </c>
      <c r="F97" s="296">
        <f t="shared" si="2"/>
        <v>0.68034950968967423</v>
      </c>
      <c r="G97" s="296">
        <f t="shared" si="2"/>
        <v>0.80978531605435033</v>
      </c>
      <c r="H97" s="296">
        <f t="shared" si="2"/>
        <v>1.272722479924163</v>
      </c>
      <c r="I97" s="296">
        <f t="shared" si="2"/>
        <v>2.5211983526430082</v>
      </c>
      <c r="J97" s="296">
        <f t="shared" si="2"/>
        <v>2.6098533980234526</v>
      </c>
      <c r="K97" s="296">
        <f t="shared" si="2"/>
        <v>2.1565133064836748</v>
      </c>
      <c r="L97" s="296">
        <f t="shared" si="2"/>
        <v>1.6844066525314141</v>
      </c>
      <c r="M97" s="296">
        <f t="shared" si="2"/>
        <v>2.3651415563466047</v>
      </c>
      <c r="N97" s="296">
        <f t="shared" si="2"/>
        <v>1.7335222575576399</v>
      </c>
      <c r="O97" s="296">
        <f t="shared" si="2"/>
        <v>1.7162410631810876</v>
      </c>
      <c r="P97" s="296">
        <f t="shared" si="2"/>
        <v>1.0435495113122251</v>
      </c>
      <c r="Q97" s="296">
        <f t="shared" si="2"/>
        <v>1.2679713258214058</v>
      </c>
      <c r="R97" s="296">
        <f t="shared" si="2"/>
        <v>1.0072160606691654</v>
      </c>
      <c r="S97" s="296">
        <f t="shared" si="2"/>
        <v>0.87121049751180313</v>
      </c>
      <c r="T97" s="296">
        <f t="shared" si="2"/>
        <v>1.0244390579538474</v>
      </c>
      <c r="U97" s="296">
        <f t="shared" si="2"/>
        <v>1.1109268294323424</v>
      </c>
      <c r="V97" s="296">
        <f t="shared" si="2"/>
        <v>0.94111668897139444</v>
      </c>
      <c r="W97" s="296">
        <f t="shared" si="2"/>
        <v>1.0055027209776901</v>
      </c>
      <c r="DA97" s="70"/>
    </row>
    <row r="98" spans="1:105" ht="12" customHeight="1" x14ac:dyDescent="0.25">
      <c r="A98" s="60" t="s">
        <v>530</v>
      </c>
      <c r="B98" s="264">
        <v>0.14708954757537221</v>
      </c>
      <c r="C98" s="264">
        <v>4.250178776296757E-2</v>
      </c>
      <c r="D98" s="264">
        <v>0.1181603060857201</v>
      </c>
      <c r="E98" s="264">
        <v>0.20523004480329421</v>
      </c>
      <c r="F98" s="264">
        <v>0.13147616651417479</v>
      </c>
      <c r="G98" s="264">
        <v>0.14036294391260781</v>
      </c>
      <c r="H98" s="264">
        <v>0.2352342334219989</v>
      </c>
      <c r="I98" s="264">
        <v>0.56148274227727024</v>
      </c>
      <c r="J98" s="264">
        <v>0.56846302302910268</v>
      </c>
      <c r="K98" s="264">
        <v>0.50327379792771965</v>
      </c>
      <c r="L98" s="264">
        <v>0.32838025765822798</v>
      </c>
      <c r="M98" s="264">
        <v>0.48116182164348958</v>
      </c>
      <c r="N98" s="264">
        <v>0.34706312348730373</v>
      </c>
      <c r="O98" s="264">
        <v>0.39416228208745868</v>
      </c>
      <c r="P98" s="264">
        <v>0.24624778978569231</v>
      </c>
      <c r="Q98" s="264">
        <v>0.27936591996160082</v>
      </c>
      <c r="R98" s="264">
        <v>0.20392636536415359</v>
      </c>
      <c r="S98" s="264">
        <v>0.14316430991618051</v>
      </c>
      <c r="T98" s="264">
        <v>0.25552403390066858</v>
      </c>
      <c r="U98" s="264">
        <v>0.26987814878435562</v>
      </c>
      <c r="V98" s="264">
        <v>0.23188491546909301</v>
      </c>
      <c r="W98" s="264">
        <v>0.24745128780135231</v>
      </c>
      <c r="DA98" s="72" t="s">
        <v>879</v>
      </c>
    </row>
    <row r="99" spans="1:105" ht="12" customHeight="1" x14ac:dyDescent="0.25">
      <c r="A99" s="59" t="s">
        <v>33</v>
      </c>
      <c r="B99" s="232">
        <v>0</v>
      </c>
      <c r="C99" s="232">
        <v>0</v>
      </c>
      <c r="D99" s="232">
        <v>0</v>
      </c>
      <c r="E99" s="232">
        <v>0</v>
      </c>
      <c r="F99" s="232">
        <v>0</v>
      </c>
      <c r="G99" s="232">
        <v>0</v>
      </c>
      <c r="H99" s="232">
        <v>0</v>
      </c>
      <c r="I99" s="232">
        <v>3.8223634985608181E-3</v>
      </c>
      <c r="J99" s="232">
        <v>1.048132146833216E-3</v>
      </c>
      <c r="K99" s="232">
        <v>0</v>
      </c>
      <c r="L99" s="232">
        <v>0</v>
      </c>
      <c r="M99" s="232">
        <v>0</v>
      </c>
      <c r="N99" s="232">
        <v>0</v>
      </c>
      <c r="O99" s="232">
        <v>0</v>
      </c>
      <c r="P99" s="232">
        <v>0</v>
      </c>
      <c r="Q99" s="232">
        <v>0</v>
      </c>
      <c r="R99" s="232">
        <v>0</v>
      </c>
      <c r="S99" s="232">
        <v>0</v>
      </c>
      <c r="T99" s="232">
        <v>1.313167664565259E-5</v>
      </c>
      <c r="U99" s="232">
        <v>1.177465075355023E-5</v>
      </c>
      <c r="V99" s="232">
        <v>2.0806747159893559E-5</v>
      </c>
      <c r="W99" s="232">
        <v>9.6799538789056692E-4</v>
      </c>
      <c r="DA99" s="71" t="s">
        <v>880</v>
      </c>
    </row>
    <row r="100" spans="1:105" ht="12" customHeight="1" x14ac:dyDescent="0.25">
      <c r="A100" s="59" t="s">
        <v>160</v>
      </c>
      <c r="B100" s="232">
        <v>3.3574574596227712E-3</v>
      </c>
      <c r="C100" s="232">
        <v>1.900078178124942E-3</v>
      </c>
      <c r="D100" s="232">
        <v>6.4932966726025641E-4</v>
      </c>
      <c r="E100" s="232">
        <v>1.524531637586188E-3</v>
      </c>
      <c r="F100" s="232">
        <v>4.5060566237093872E-4</v>
      </c>
      <c r="G100" s="232">
        <v>1.3477292474078301E-3</v>
      </c>
      <c r="H100" s="232">
        <v>2.318472244461159E-3</v>
      </c>
      <c r="I100" s="232">
        <v>1.9838064355998382E-3</v>
      </c>
      <c r="J100" s="232">
        <v>1.088158151039397E-3</v>
      </c>
      <c r="K100" s="232">
        <v>1.4793994353707711E-3</v>
      </c>
      <c r="L100" s="232">
        <v>8.6819579563974028E-4</v>
      </c>
      <c r="M100" s="232">
        <v>2.3483795819599341E-3</v>
      </c>
      <c r="N100" s="232">
        <v>9.4658552401890304E-4</v>
      </c>
      <c r="O100" s="232">
        <v>1.884981642158828E-3</v>
      </c>
      <c r="P100" s="232">
        <v>2.121395521242261E-3</v>
      </c>
      <c r="Q100" s="232">
        <v>6.0235385263628159E-4</v>
      </c>
      <c r="R100" s="232">
        <v>5.1886662300089869E-4</v>
      </c>
      <c r="S100" s="232">
        <v>2.4731939796566468E-4</v>
      </c>
      <c r="T100" s="232">
        <v>1.7422364520669871E-4</v>
      </c>
      <c r="U100" s="232">
        <v>1.460969405809316E-3</v>
      </c>
      <c r="V100" s="232">
        <v>5.5637024528985965E-4</v>
      </c>
      <c r="W100" s="232">
        <v>1.237852822732755E-3</v>
      </c>
      <c r="DA100" s="71" t="s">
        <v>881</v>
      </c>
    </row>
    <row r="101" spans="1:105" ht="12" customHeight="1" x14ac:dyDescent="0.25">
      <c r="A101" s="59" t="s">
        <v>162</v>
      </c>
      <c r="B101" s="232">
        <v>0.14373209011574939</v>
      </c>
      <c r="C101" s="232">
        <v>4.0601709584842632E-2</v>
      </c>
      <c r="D101" s="232">
        <v>0.11751097641845989</v>
      </c>
      <c r="E101" s="232">
        <v>0.20370551316570801</v>
      </c>
      <c r="F101" s="232">
        <v>0.13102556085180389</v>
      </c>
      <c r="G101" s="232">
        <v>0.13901521466519989</v>
      </c>
      <c r="H101" s="232">
        <v>0.23291576117753771</v>
      </c>
      <c r="I101" s="232">
        <v>0.55567657234310963</v>
      </c>
      <c r="J101" s="232">
        <v>0.56632673273123002</v>
      </c>
      <c r="K101" s="232">
        <v>0.50179439849234886</v>
      </c>
      <c r="L101" s="232">
        <v>0.3275120618625883</v>
      </c>
      <c r="M101" s="232">
        <v>0.47881344206152959</v>
      </c>
      <c r="N101" s="232">
        <v>0.34611653796328479</v>
      </c>
      <c r="O101" s="232">
        <v>0.39227730044529979</v>
      </c>
      <c r="P101" s="232">
        <v>0.2441263942644501</v>
      </c>
      <c r="Q101" s="232">
        <v>0.27876356610896452</v>
      </c>
      <c r="R101" s="232">
        <v>0.20340749874115269</v>
      </c>
      <c r="S101" s="232">
        <v>0.14291699051821491</v>
      </c>
      <c r="T101" s="232">
        <v>0.2553366785788162</v>
      </c>
      <c r="U101" s="232">
        <v>0.26840540472779267</v>
      </c>
      <c r="V101" s="232">
        <v>0.23130773847664329</v>
      </c>
      <c r="W101" s="232">
        <v>0.245245439590729</v>
      </c>
      <c r="DA101" s="71" t="s">
        <v>882</v>
      </c>
    </row>
    <row r="102" spans="1:105" ht="12" customHeight="1" x14ac:dyDescent="0.25">
      <c r="A102" s="60" t="s">
        <v>535</v>
      </c>
      <c r="B102" s="264">
        <v>0.34939128933275199</v>
      </c>
      <c r="C102" s="264">
        <v>0.115612794674328</v>
      </c>
      <c r="D102" s="264">
        <v>0.3877823519715044</v>
      </c>
      <c r="E102" s="264">
        <v>0.6724439804511545</v>
      </c>
      <c r="F102" s="264">
        <v>0.54887334317549941</v>
      </c>
      <c r="G102" s="264">
        <v>0.66942237214174249</v>
      </c>
      <c r="H102" s="264">
        <v>1.037488246502164</v>
      </c>
      <c r="I102" s="264">
        <v>1.959715610365738</v>
      </c>
      <c r="J102" s="264">
        <v>2.0413903749943501</v>
      </c>
      <c r="K102" s="264">
        <v>1.653239508555955</v>
      </c>
      <c r="L102" s="264">
        <v>1.3560263948731861</v>
      </c>
      <c r="M102" s="264">
        <v>1.8839797347031151</v>
      </c>
      <c r="N102" s="264">
        <v>1.3864591340703361</v>
      </c>
      <c r="O102" s="264">
        <v>1.322078781093629</v>
      </c>
      <c r="P102" s="264">
        <v>0.79730172152653278</v>
      </c>
      <c r="Q102" s="264">
        <v>0.98860540585980505</v>
      </c>
      <c r="R102" s="264">
        <v>0.80328969530501171</v>
      </c>
      <c r="S102" s="264">
        <v>0.72804618759562256</v>
      </c>
      <c r="T102" s="264">
        <v>0.7689150240531788</v>
      </c>
      <c r="U102" s="264">
        <v>0.84104868064798688</v>
      </c>
      <c r="V102" s="264">
        <v>0.70923177350230149</v>
      </c>
      <c r="W102" s="264">
        <v>0.75805143317633783</v>
      </c>
      <c r="DA102" s="72" t="s">
        <v>883</v>
      </c>
    </row>
    <row r="103" spans="1:105" ht="12" customHeight="1" x14ac:dyDescent="0.25">
      <c r="A103" s="64" t="s">
        <v>30</v>
      </c>
      <c r="B103" s="231">
        <v>3.9500736168494052E-4</v>
      </c>
      <c r="C103" s="231">
        <v>0</v>
      </c>
      <c r="D103" s="231">
        <v>1.3594751589635461E-3</v>
      </c>
      <c r="E103" s="231">
        <v>0</v>
      </c>
      <c r="F103" s="231">
        <v>8.0026904210779945E-2</v>
      </c>
      <c r="G103" s="231">
        <v>0.23381922785860809</v>
      </c>
      <c r="H103" s="231">
        <v>0.36335834376137488</v>
      </c>
      <c r="I103" s="231">
        <v>0.93614426868902778</v>
      </c>
      <c r="J103" s="231">
        <v>0.67184649161035492</v>
      </c>
      <c r="K103" s="231">
        <v>0.71346910982654599</v>
      </c>
      <c r="L103" s="231">
        <v>0.50397683855117348</v>
      </c>
      <c r="M103" s="231">
        <v>0.86167210877608869</v>
      </c>
      <c r="N103" s="231">
        <v>0.64863746681399748</v>
      </c>
      <c r="O103" s="231">
        <v>0.76249144216432607</v>
      </c>
      <c r="P103" s="231">
        <v>0.46458550022391748</v>
      </c>
      <c r="Q103" s="231">
        <v>0.64171013330854765</v>
      </c>
      <c r="R103" s="231">
        <v>0.5309460527598715</v>
      </c>
      <c r="S103" s="231">
        <v>0.39671351312845032</v>
      </c>
      <c r="T103" s="231">
        <v>0.3172096671912723</v>
      </c>
      <c r="U103" s="231">
        <v>0.42350080652777061</v>
      </c>
      <c r="V103" s="231">
        <v>0.35281401725684808</v>
      </c>
      <c r="W103" s="231">
        <v>0.40200869288822011</v>
      </c>
      <c r="DA103" s="73" t="s">
        <v>884</v>
      </c>
    </row>
    <row r="104" spans="1:105" ht="12" customHeight="1" x14ac:dyDescent="0.25">
      <c r="A104" s="64" t="s">
        <v>32</v>
      </c>
      <c r="B104" s="231">
        <v>0</v>
      </c>
      <c r="C104" s="231">
        <v>0</v>
      </c>
      <c r="D104" s="231">
        <v>0</v>
      </c>
      <c r="E104" s="231">
        <v>0</v>
      </c>
      <c r="F104" s="231">
        <v>0</v>
      </c>
      <c r="G104" s="231">
        <v>0</v>
      </c>
      <c r="H104" s="231">
        <v>0</v>
      </c>
      <c r="I104" s="231">
        <v>0</v>
      </c>
      <c r="J104" s="231">
        <v>0</v>
      </c>
      <c r="K104" s="231">
        <v>0</v>
      </c>
      <c r="L104" s="231">
        <v>0</v>
      </c>
      <c r="M104" s="231">
        <v>0</v>
      </c>
      <c r="N104" s="231">
        <v>0</v>
      </c>
      <c r="O104" s="231">
        <v>0</v>
      </c>
      <c r="P104" s="231">
        <v>0</v>
      </c>
      <c r="Q104" s="231">
        <v>0</v>
      </c>
      <c r="R104" s="231">
        <v>0</v>
      </c>
      <c r="S104" s="231">
        <v>0</v>
      </c>
      <c r="T104" s="231">
        <v>0</v>
      </c>
      <c r="U104" s="231">
        <v>0</v>
      </c>
      <c r="V104" s="231">
        <v>0</v>
      </c>
      <c r="W104" s="231">
        <v>0</v>
      </c>
      <c r="DA104" s="73" t="s">
        <v>885</v>
      </c>
    </row>
    <row r="105" spans="1:105" ht="12" customHeight="1" x14ac:dyDescent="0.25">
      <c r="A105" s="64" t="s">
        <v>33</v>
      </c>
      <c r="B105" s="231">
        <v>0</v>
      </c>
      <c r="C105" s="231">
        <v>0</v>
      </c>
      <c r="D105" s="231">
        <v>0</v>
      </c>
      <c r="E105" s="231">
        <v>0</v>
      </c>
      <c r="F105" s="231">
        <v>0</v>
      </c>
      <c r="G105" s="231">
        <v>0</v>
      </c>
      <c r="H105" s="231">
        <v>0</v>
      </c>
      <c r="I105" s="231">
        <v>5.5240721328300487E-3</v>
      </c>
      <c r="J105" s="231">
        <v>1.58774638716187E-3</v>
      </c>
      <c r="K105" s="231">
        <v>0</v>
      </c>
      <c r="L105" s="231">
        <v>0</v>
      </c>
      <c r="M105" s="231">
        <v>0</v>
      </c>
      <c r="N105" s="231">
        <v>0</v>
      </c>
      <c r="O105" s="231">
        <v>0</v>
      </c>
      <c r="P105" s="231">
        <v>0</v>
      </c>
      <c r="Q105" s="231">
        <v>0</v>
      </c>
      <c r="R105" s="231">
        <v>0</v>
      </c>
      <c r="S105" s="231">
        <v>0</v>
      </c>
      <c r="T105" s="231">
        <v>2.3023133807964481E-5</v>
      </c>
      <c r="U105" s="231">
        <v>1.807968844561954E-5</v>
      </c>
      <c r="V105" s="231">
        <v>3.1861973945185987E-5</v>
      </c>
      <c r="W105" s="231">
        <v>1.3884298403688961E-3</v>
      </c>
      <c r="DA105" s="73" t="s">
        <v>886</v>
      </c>
    </row>
    <row r="106" spans="1:105" ht="12" customHeight="1" x14ac:dyDescent="0.25">
      <c r="A106" s="64" t="s">
        <v>160</v>
      </c>
      <c r="B106" s="231">
        <v>5.9448248086905603E-3</v>
      </c>
      <c r="C106" s="231">
        <v>3.9966816732828472E-3</v>
      </c>
      <c r="D106" s="231">
        <v>1.6135511894244589E-3</v>
      </c>
      <c r="E106" s="231">
        <v>4.0266003358086916E-3</v>
      </c>
      <c r="F106" s="231">
        <v>1.2197449964664289E-3</v>
      </c>
      <c r="G106" s="231">
        <v>2.8683091511016909E-3</v>
      </c>
      <c r="H106" s="231">
        <v>4.3115105497624519E-3</v>
      </c>
      <c r="I106" s="231">
        <v>2.8669931187737911E-3</v>
      </c>
      <c r="J106" s="231">
        <v>1.648379145886906E-3</v>
      </c>
      <c r="K106" s="231">
        <v>2.2900605507404871E-3</v>
      </c>
      <c r="L106" s="231">
        <v>2.195098434018022E-3</v>
      </c>
      <c r="M106" s="231">
        <v>4.8315109615478012E-3</v>
      </c>
      <c r="N106" s="231">
        <v>1.9556648127646448E-3</v>
      </c>
      <c r="O106" s="231">
        <v>2.6385582418236219E-3</v>
      </c>
      <c r="P106" s="231">
        <v>2.8312966324413082E-3</v>
      </c>
      <c r="Q106" s="231">
        <v>7.1434066992767848E-4</v>
      </c>
      <c r="R106" s="231">
        <v>6.6215790000825881E-4</v>
      </c>
      <c r="S106" s="231">
        <v>5.5304648988182756E-4</v>
      </c>
      <c r="T106" s="231">
        <v>3.0545789424636102E-4</v>
      </c>
      <c r="U106" s="231">
        <v>2.2432828147917832E-3</v>
      </c>
      <c r="V106" s="231">
        <v>8.519858545439704E-4</v>
      </c>
      <c r="W106" s="231">
        <v>1.775495853148966E-3</v>
      </c>
      <c r="DA106" s="73" t="s">
        <v>887</v>
      </c>
    </row>
    <row r="107" spans="1:105" ht="12" customHeight="1" x14ac:dyDescent="0.25">
      <c r="A107" s="64" t="s">
        <v>70</v>
      </c>
      <c r="B107" s="231">
        <v>7.6567035001193953E-2</v>
      </c>
      <c r="C107" s="231">
        <v>2.1811915761595791E-2</v>
      </c>
      <c r="D107" s="231">
        <v>7.8434776968184253E-2</v>
      </c>
      <c r="E107" s="231">
        <v>0.1217821831873202</v>
      </c>
      <c r="F107" s="231">
        <v>9.4876970091105114E-2</v>
      </c>
      <c r="G107" s="231">
        <v>0.1185522782534363</v>
      </c>
      <c r="H107" s="231">
        <v>0.2114143017000483</v>
      </c>
      <c r="I107" s="231">
        <v>2.9329872994588922E-2</v>
      </c>
      <c r="J107" s="231">
        <v>2.024773053816277E-2</v>
      </c>
      <c r="K107" s="231">
        <v>8.8764791093128487E-2</v>
      </c>
      <c r="L107" s="231">
        <v>0</v>
      </c>
      <c r="M107" s="231">
        <v>0</v>
      </c>
      <c r="N107" s="231">
        <v>0</v>
      </c>
      <c r="O107" s="231">
        <v>2.6124516819086489E-3</v>
      </c>
      <c r="P107" s="231">
        <v>0</v>
      </c>
      <c r="Q107" s="231">
        <v>0</v>
      </c>
      <c r="R107" s="231">
        <v>0</v>
      </c>
      <c r="S107" s="231">
        <v>0</v>
      </c>
      <c r="T107" s="231">
        <v>0</v>
      </c>
      <c r="U107" s="231">
        <v>0</v>
      </c>
      <c r="V107" s="231">
        <v>0</v>
      </c>
      <c r="W107" s="231">
        <v>0</v>
      </c>
      <c r="DA107" s="73" t="s">
        <v>888</v>
      </c>
    </row>
    <row r="108" spans="1:105" ht="12" customHeight="1" x14ac:dyDescent="0.25">
      <c r="A108" s="64" t="s">
        <v>34</v>
      </c>
      <c r="B108" s="231">
        <v>8.0059480570845076E-4</v>
      </c>
      <c r="C108" s="231">
        <v>0</v>
      </c>
      <c r="D108" s="231">
        <v>0</v>
      </c>
      <c r="E108" s="231">
        <v>0</v>
      </c>
      <c r="F108" s="231">
        <v>0</v>
      </c>
      <c r="G108" s="231">
        <v>4.7030022622629678E-3</v>
      </c>
      <c r="H108" s="231">
        <v>7.4214812512052222E-3</v>
      </c>
      <c r="I108" s="231">
        <v>8.447530544900074E-2</v>
      </c>
      <c r="J108" s="231">
        <v>0</v>
      </c>
      <c r="K108" s="231">
        <v>1.364409552756176E-2</v>
      </c>
      <c r="L108" s="231">
        <v>3.9704247116877298E-3</v>
      </c>
      <c r="M108" s="231">
        <v>4.8738815436233651E-3</v>
      </c>
      <c r="N108" s="231">
        <v>8.1176004432010375E-3</v>
      </c>
      <c r="O108" s="231">
        <v>0</v>
      </c>
      <c r="P108" s="231">
        <v>0</v>
      </c>
      <c r="Q108" s="231">
        <v>1.161815850832449E-2</v>
      </c>
      <c r="R108" s="231">
        <v>9.252921247702061E-3</v>
      </c>
      <c r="S108" s="231">
        <v>8.0426772303523152E-3</v>
      </c>
      <c r="T108" s="231">
        <v>9.6257424482920466E-4</v>
      </c>
      <c r="U108" s="231">
        <v>7.4887623900727986E-5</v>
      </c>
      <c r="V108" s="231">
        <v>4.2913277199401603E-5</v>
      </c>
      <c r="W108" s="231">
        <v>1.0953118587153371E-4</v>
      </c>
      <c r="DA108" s="73" t="s">
        <v>889</v>
      </c>
    </row>
    <row r="109" spans="1:105" ht="12" customHeight="1" x14ac:dyDescent="0.25">
      <c r="A109" s="64" t="s">
        <v>162</v>
      </c>
      <c r="B109" s="231">
        <v>0.25449677483659272</v>
      </c>
      <c r="C109" s="231">
        <v>8.540285892964064E-2</v>
      </c>
      <c r="D109" s="231">
        <v>0.29200879819716941</v>
      </c>
      <c r="E109" s="231">
        <v>0.5380279867578347</v>
      </c>
      <c r="F109" s="231">
        <v>0.3546732444889551</v>
      </c>
      <c r="G109" s="231">
        <v>0.2958595824298369</v>
      </c>
      <c r="H109" s="231">
        <v>0.43313814255141048</v>
      </c>
      <c r="I109" s="231">
        <v>0.80306267818402055</v>
      </c>
      <c r="J109" s="231">
        <v>0.85789108421486016</v>
      </c>
      <c r="K109" s="231">
        <v>0.7767608457156665</v>
      </c>
      <c r="L109" s="231">
        <v>0.82806345956425143</v>
      </c>
      <c r="M109" s="231">
        <v>0.98510156178669384</v>
      </c>
      <c r="N109" s="231">
        <v>0.71508375866225171</v>
      </c>
      <c r="O109" s="231">
        <v>0.54910163633469244</v>
      </c>
      <c r="P109" s="231">
        <v>0.32582054173764918</v>
      </c>
      <c r="Q109" s="231">
        <v>0.33058998742048079</v>
      </c>
      <c r="R109" s="231">
        <v>0.25958093321439363</v>
      </c>
      <c r="S109" s="231">
        <v>0.31958568798370679</v>
      </c>
      <c r="T109" s="231">
        <v>0.44766945422369259</v>
      </c>
      <c r="U109" s="231">
        <v>0.41212993881247412</v>
      </c>
      <c r="V109" s="231">
        <v>0.35420823255202211</v>
      </c>
      <c r="W109" s="231">
        <v>0.35176416210430328</v>
      </c>
      <c r="DA109" s="73" t="s">
        <v>890</v>
      </c>
    </row>
    <row r="110" spans="1:105" ht="12" customHeight="1" x14ac:dyDescent="0.25">
      <c r="A110" s="64" t="s">
        <v>36</v>
      </c>
      <c r="B110" s="231">
        <v>0</v>
      </c>
      <c r="C110" s="231">
        <v>0</v>
      </c>
      <c r="D110" s="231">
        <v>0</v>
      </c>
      <c r="E110" s="231">
        <v>0</v>
      </c>
      <c r="F110" s="231">
        <v>0</v>
      </c>
      <c r="G110" s="231">
        <v>0</v>
      </c>
      <c r="H110" s="231">
        <v>0</v>
      </c>
      <c r="I110" s="231">
        <v>0</v>
      </c>
      <c r="J110" s="231">
        <v>0</v>
      </c>
      <c r="K110" s="231">
        <v>0</v>
      </c>
      <c r="L110" s="231">
        <v>0</v>
      </c>
      <c r="M110" s="231">
        <v>0</v>
      </c>
      <c r="N110" s="231">
        <v>0</v>
      </c>
      <c r="O110" s="231">
        <v>0</v>
      </c>
      <c r="P110" s="231">
        <v>0</v>
      </c>
      <c r="Q110" s="231">
        <v>0</v>
      </c>
      <c r="R110" s="231">
        <v>0</v>
      </c>
      <c r="S110" s="231">
        <v>0</v>
      </c>
      <c r="T110" s="231">
        <v>0</v>
      </c>
      <c r="U110" s="231">
        <v>0</v>
      </c>
      <c r="V110" s="231">
        <v>0</v>
      </c>
      <c r="W110" s="231">
        <v>0</v>
      </c>
      <c r="DA110" s="73" t="s">
        <v>891</v>
      </c>
    </row>
    <row r="111" spans="1:105" ht="12" customHeight="1" x14ac:dyDescent="0.25">
      <c r="A111" s="64" t="s">
        <v>73</v>
      </c>
      <c r="B111" s="231">
        <v>1.1187052518881359E-2</v>
      </c>
      <c r="C111" s="231">
        <v>4.4013383098087059E-3</v>
      </c>
      <c r="D111" s="231">
        <v>1.4365750457762781E-2</v>
      </c>
      <c r="E111" s="231">
        <v>8.6072101701909782E-3</v>
      </c>
      <c r="F111" s="231">
        <v>1.80764793881928E-2</v>
      </c>
      <c r="G111" s="231">
        <v>1.3619972186496521E-2</v>
      </c>
      <c r="H111" s="231">
        <v>1.784446668836286E-2</v>
      </c>
      <c r="I111" s="231">
        <v>9.8312419797495776E-2</v>
      </c>
      <c r="J111" s="231">
        <v>0.4881689430979238</v>
      </c>
      <c r="K111" s="231">
        <v>5.8310605842312187E-2</v>
      </c>
      <c r="L111" s="231">
        <v>1.7820573612055499E-2</v>
      </c>
      <c r="M111" s="231">
        <v>2.7500671635161299E-2</v>
      </c>
      <c r="N111" s="231">
        <v>1.266464333812122E-2</v>
      </c>
      <c r="O111" s="231">
        <v>5.2346926708781386E-3</v>
      </c>
      <c r="P111" s="231">
        <v>4.064382932524758E-3</v>
      </c>
      <c r="Q111" s="231">
        <v>3.9727859525244356E-3</v>
      </c>
      <c r="R111" s="231">
        <v>2.847630183036355E-3</v>
      </c>
      <c r="S111" s="231">
        <v>3.1512627632312462E-3</v>
      </c>
      <c r="T111" s="231">
        <v>2.7448473653303111E-3</v>
      </c>
      <c r="U111" s="231">
        <v>3.0816851806040901E-3</v>
      </c>
      <c r="V111" s="231">
        <v>1.2827625877427069E-3</v>
      </c>
      <c r="W111" s="231">
        <v>1.0051213044249691E-3</v>
      </c>
      <c r="DA111" s="73" t="s">
        <v>892</v>
      </c>
    </row>
    <row r="112" spans="1:105" ht="12" customHeight="1" x14ac:dyDescent="0.25">
      <c r="A112" s="64" t="s">
        <v>79</v>
      </c>
      <c r="B112" s="231">
        <v>0</v>
      </c>
      <c r="C112" s="231">
        <v>0</v>
      </c>
      <c r="D112" s="231">
        <v>0</v>
      </c>
      <c r="E112" s="231">
        <v>0</v>
      </c>
      <c r="F112" s="231">
        <v>0</v>
      </c>
      <c r="G112" s="231">
        <v>0</v>
      </c>
      <c r="H112" s="231">
        <v>0</v>
      </c>
      <c r="I112" s="231">
        <v>0</v>
      </c>
      <c r="J112" s="231">
        <v>0</v>
      </c>
      <c r="K112" s="231">
        <v>0</v>
      </c>
      <c r="L112" s="231">
        <v>0</v>
      </c>
      <c r="M112" s="231">
        <v>0</v>
      </c>
      <c r="N112" s="231">
        <v>0</v>
      </c>
      <c r="O112" s="231">
        <v>0</v>
      </c>
      <c r="P112" s="231">
        <v>0</v>
      </c>
      <c r="Q112" s="231">
        <v>0</v>
      </c>
      <c r="R112" s="231">
        <v>0</v>
      </c>
      <c r="S112" s="231">
        <v>0</v>
      </c>
      <c r="T112" s="231">
        <v>0</v>
      </c>
      <c r="U112" s="231">
        <v>0</v>
      </c>
      <c r="V112" s="231">
        <v>0</v>
      </c>
      <c r="W112" s="231">
        <v>0</v>
      </c>
      <c r="DA112" s="73" t="s">
        <v>893</v>
      </c>
    </row>
    <row r="113" spans="1:105" ht="12" customHeight="1" x14ac:dyDescent="0.25">
      <c r="A113" s="61" t="s">
        <v>547</v>
      </c>
      <c r="B113" s="265">
        <v>0</v>
      </c>
      <c r="C113" s="265">
        <v>0</v>
      </c>
      <c r="D113" s="265">
        <v>0</v>
      </c>
      <c r="E113" s="265">
        <v>0</v>
      </c>
      <c r="F113" s="265">
        <v>0</v>
      </c>
      <c r="G113" s="265">
        <v>0</v>
      </c>
      <c r="H113" s="265">
        <v>0</v>
      </c>
      <c r="I113" s="265">
        <v>0</v>
      </c>
      <c r="J113" s="265">
        <v>0</v>
      </c>
      <c r="K113" s="265">
        <v>0</v>
      </c>
      <c r="L113" s="265">
        <v>0</v>
      </c>
      <c r="M113" s="265">
        <v>0</v>
      </c>
      <c r="N113" s="265">
        <v>0</v>
      </c>
      <c r="O113" s="265">
        <v>0</v>
      </c>
      <c r="P113" s="265">
        <v>0</v>
      </c>
      <c r="Q113" s="265">
        <v>0</v>
      </c>
      <c r="R113" s="265">
        <v>0</v>
      </c>
      <c r="S113" s="265">
        <v>0</v>
      </c>
      <c r="T113" s="265">
        <v>0</v>
      </c>
      <c r="U113" s="265">
        <v>0</v>
      </c>
      <c r="V113" s="265">
        <v>0</v>
      </c>
      <c r="W113" s="265">
        <v>0</v>
      </c>
      <c r="DA113" s="74" t="s">
        <v>894</v>
      </c>
    </row>
    <row r="114" spans="1:105" ht="12" customHeight="1" x14ac:dyDescent="0.25">
      <c r="A114" s="130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</row>
    <row r="115" spans="1:105" ht="15" customHeight="1" x14ac:dyDescent="0.25">
      <c r="A115" s="34" t="s">
        <v>45</v>
      </c>
      <c r="B115" s="225">
        <f t="shared" ref="B115:W115" si="3">B116+B117+B118+B119+B120+B126+B134+B141+B158</f>
        <v>282.0037171837057</v>
      </c>
      <c r="C115" s="225">
        <f t="shared" si="3"/>
        <v>288.14805815401041</v>
      </c>
      <c r="D115" s="225">
        <f t="shared" si="3"/>
        <v>218.37173639719754</v>
      </c>
      <c r="E115" s="225">
        <f t="shared" si="3"/>
        <v>248.71458195956362</v>
      </c>
      <c r="F115" s="225">
        <f t="shared" si="3"/>
        <v>267.52559472574347</v>
      </c>
      <c r="G115" s="225">
        <f t="shared" si="3"/>
        <v>286.93152123965058</v>
      </c>
      <c r="H115" s="225">
        <f t="shared" si="3"/>
        <v>253.30521708419374</v>
      </c>
      <c r="I115" s="225">
        <f t="shared" si="3"/>
        <v>431.62437152274777</v>
      </c>
      <c r="J115" s="225">
        <f t="shared" si="3"/>
        <v>406.1665387324</v>
      </c>
      <c r="K115" s="225">
        <f t="shared" si="3"/>
        <v>82.240160259019504</v>
      </c>
      <c r="L115" s="225">
        <f t="shared" si="3"/>
        <v>17.338993768607601</v>
      </c>
      <c r="M115" s="225">
        <f t="shared" si="3"/>
        <v>20.649824451123504</v>
      </c>
      <c r="N115" s="225">
        <f t="shared" si="3"/>
        <v>11.669106370294136</v>
      </c>
      <c r="O115" s="225">
        <f t="shared" si="3"/>
        <v>14.501032329875096</v>
      </c>
      <c r="P115" s="225">
        <f t="shared" si="3"/>
        <v>13.769430813317358</v>
      </c>
      <c r="Q115" s="225">
        <f t="shared" si="3"/>
        <v>14.535551978076453</v>
      </c>
      <c r="R115" s="225">
        <f t="shared" si="3"/>
        <v>19.243230471796345</v>
      </c>
      <c r="S115" s="225">
        <f t="shared" si="3"/>
        <v>83.502768539165487</v>
      </c>
      <c r="T115" s="225">
        <f t="shared" si="3"/>
        <v>138.37233446744497</v>
      </c>
      <c r="U115" s="225">
        <f t="shared" si="3"/>
        <v>128.85136951083919</v>
      </c>
      <c r="V115" s="225">
        <f t="shared" si="3"/>
        <v>122.71131953894597</v>
      </c>
      <c r="W115" s="225">
        <f t="shared" si="3"/>
        <v>136.4402040191799</v>
      </c>
      <c r="DA115" s="89"/>
    </row>
    <row r="116" spans="1:105" ht="12" customHeight="1" x14ac:dyDescent="0.25">
      <c r="A116" s="55" t="s">
        <v>92</v>
      </c>
      <c r="B116" s="261">
        <v>0</v>
      </c>
      <c r="C116" s="261">
        <v>0</v>
      </c>
      <c r="D116" s="261">
        <v>0</v>
      </c>
      <c r="E116" s="261">
        <v>0</v>
      </c>
      <c r="F116" s="261">
        <v>0</v>
      </c>
      <c r="G116" s="261">
        <v>0</v>
      </c>
      <c r="H116" s="261">
        <v>0</v>
      </c>
      <c r="I116" s="261">
        <v>0</v>
      </c>
      <c r="J116" s="261">
        <v>0</v>
      </c>
      <c r="K116" s="261">
        <v>0</v>
      </c>
      <c r="L116" s="261">
        <v>0</v>
      </c>
      <c r="M116" s="261">
        <v>0</v>
      </c>
      <c r="N116" s="261">
        <v>0</v>
      </c>
      <c r="O116" s="261">
        <v>0</v>
      </c>
      <c r="P116" s="261">
        <v>0</v>
      </c>
      <c r="Q116" s="261">
        <v>0</v>
      </c>
      <c r="R116" s="261">
        <v>0</v>
      </c>
      <c r="S116" s="261">
        <v>0</v>
      </c>
      <c r="T116" s="261">
        <v>0</v>
      </c>
      <c r="U116" s="261">
        <v>0</v>
      </c>
      <c r="V116" s="261">
        <v>0</v>
      </c>
      <c r="W116" s="261">
        <v>0</v>
      </c>
      <c r="DA116" s="67" t="s">
        <v>895</v>
      </c>
    </row>
    <row r="117" spans="1:105" ht="12" customHeight="1" x14ac:dyDescent="0.25">
      <c r="A117" s="202" t="s">
        <v>93</v>
      </c>
      <c r="B117" s="226">
        <v>0</v>
      </c>
      <c r="C117" s="226">
        <v>0</v>
      </c>
      <c r="D117" s="226">
        <v>0</v>
      </c>
      <c r="E117" s="226">
        <v>0</v>
      </c>
      <c r="F117" s="226">
        <v>0</v>
      </c>
      <c r="G117" s="226">
        <v>0</v>
      </c>
      <c r="H117" s="226">
        <v>0</v>
      </c>
      <c r="I117" s="226">
        <v>0</v>
      </c>
      <c r="J117" s="226">
        <v>0</v>
      </c>
      <c r="K117" s="226">
        <v>0</v>
      </c>
      <c r="L117" s="226">
        <v>0</v>
      </c>
      <c r="M117" s="226">
        <v>0</v>
      </c>
      <c r="N117" s="226">
        <v>0</v>
      </c>
      <c r="O117" s="226">
        <v>0</v>
      </c>
      <c r="P117" s="226">
        <v>0</v>
      </c>
      <c r="Q117" s="226">
        <v>0</v>
      </c>
      <c r="R117" s="226">
        <v>0</v>
      </c>
      <c r="S117" s="226">
        <v>0</v>
      </c>
      <c r="T117" s="226">
        <v>0</v>
      </c>
      <c r="U117" s="226">
        <v>0</v>
      </c>
      <c r="V117" s="226">
        <v>0</v>
      </c>
      <c r="W117" s="226">
        <v>0</v>
      </c>
      <c r="DA117" s="174" t="s">
        <v>896</v>
      </c>
    </row>
    <row r="118" spans="1:105" ht="12" customHeight="1" x14ac:dyDescent="0.25">
      <c r="A118" s="202" t="s">
        <v>94</v>
      </c>
      <c r="B118" s="226">
        <v>0</v>
      </c>
      <c r="C118" s="226">
        <v>0</v>
      </c>
      <c r="D118" s="226">
        <v>0</v>
      </c>
      <c r="E118" s="226">
        <v>0</v>
      </c>
      <c r="F118" s="226">
        <v>0</v>
      </c>
      <c r="G118" s="226">
        <v>0</v>
      </c>
      <c r="H118" s="226">
        <v>0</v>
      </c>
      <c r="I118" s="226">
        <v>0</v>
      </c>
      <c r="J118" s="226">
        <v>0</v>
      </c>
      <c r="K118" s="226">
        <v>0</v>
      </c>
      <c r="L118" s="226">
        <v>0</v>
      </c>
      <c r="M118" s="226">
        <v>0</v>
      </c>
      <c r="N118" s="226">
        <v>0</v>
      </c>
      <c r="O118" s="226">
        <v>0</v>
      </c>
      <c r="P118" s="226">
        <v>0</v>
      </c>
      <c r="Q118" s="226">
        <v>0</v>
      </c>
      <c r="R118" s="226">
        <v>0</v>
      </c>
      <c r="S118" s="226">
        <v>0</v>
      </c>
      <c r="T118" s="226">
        <v>0</v>
      </c>
      <c r="U118" s="226">
        <v>0</v>
      </c>
      <c r="V118" s="226">
        <v>0</v>
      </c>
      <c r="W118" s="226">
        <v>0</v>
      </c>
      <c r="DA118" s="174" t="s">
        <v>897</v>
      </c>
    </row>
    <row r="119" spans="1:105" ht="12" customHeight="1" x14ac:dyDescent="0.25">
      <c r="A119" s="202" t="s">
        <v>95</v>
      </c>
      <c r="B119" s="226">
        <v>0</v>
      </c>
      <c r="C119" s="226">
        <v>0</v>
      </c>
      <c r="D119" s="226">
        <v>0</v>
      </c>
      <c r="E119" s="226">
        <v>0</v>
      </c>
      <c r="F119" s="226">
        <v>0</v>
      </c>
      <c r="G119" s="226">
        <v>0</v>
      </c>
      <c r="H119" s="226">
        <v>0</v>
      </c>
      <c r="I119" s="226">
        <v>0</v>
      </c>
      <c r="J119" s="226">
        <v>0</v>
      </c>
      <c r="K119" s="226">
        <v>0</v>
      </c>
      <c r="L119" s="226">
        <v>0</v>
      </c>
      <c r="M119" s="226">
        <v>0</v>
      </c>
      <c r="N119" s="226">
        <v>0</v>
      </c>
      <c r="O119" s="226">
        <v>0</v>
      </c>
      <c r="P119" s="226">
        <v>0</v>
      </c>
      <c r="Q119" s="226">
        <v>0</v>
      </c>
      <c r="R119" s="226">
        <v>0</v>
      </c>
      <c r="S119" s="226">
        <v>0</v>
      </c>
      <c r="T119" s="226">
        <v>0</v>
      </c>
      <c r="U119" s="226">
        <v>0</v>
      </c>
      <c r="V119" s="226">
        <v>0</v>
      </c>
      <c r="W119" s="226">
        <v>0</v>
      </c>
      <c r="DA119" s="174" t="s">
        <v>898</v>
      </c>
    </row>
    <row r="120" spans="1:105" ht="12" customHeight="1" x14ac:dyDescent="0.25">
      <c r="A120" s="56" t="s">
        <v>96</v>
      </c>
      <c r="B120" s="262">
        <v>0.41490826011289861</v>
      </c>
      <c r="C120" s="262">
        <v>0.44372445539156358</v>
      </c>
      <c r="D120" s="262">
        <v>0.30851598389681928</v>
      </c>
      <c r="E120" s="262">
        <v>0.32615545582646599</v>
      </c>
      <c r="F120" s="262">
        <v>0.3195924389299431</v>
      </c>
      <c r="G120" s="262">
        <v>0.27546977670413481</v>
      </c>
      <c r="H120" s="262">
        <v>0.25985002840174959</v>
      </c>
      <c r="I120" s="262">
        <v>0.55992792863776641</v>
      </c>
      <c r="J120" s="262">
        <v>0.54064828190606729</v>
      </c>
      <c r="K120" s="262">
        <v>0.14252876560782879</v>
      </c>
      <c r="L120" s="262">
        <v>2.1607090788098981E-2</v>
      </c>
      <c r="M120" s="262">
        <v>3.0947523178058611E-2</v>
      </c>
      <c r="N120" s="262">
        <v>1.8911737185321111E-2</v>
      </c>
      <c r="O120" s="262">
        <v>2.3866017192668249E-2</v>
      </c>
      <c r="P120" s="262">
        <v>2.297698559172533E-2</v>
      </c>
      <c r="Q120" s="262">
        <v>2.2001696612504579E-2</v>
      </c>
      <c r="R120" s="262">
        <v>1.8244822562766098E-2</v>
      </c>
      <c r="S120" s="262">
        <v>0.11795960211217139</v>
      </c>
      <c r="T120" s="262">
        <v>0.26482203659777481</v>
      </c>
      <c r="U120" s="262">
        <v>0.22881457355416271</v>
      </c>
      <c r="V120" s="262">
        <v>0.21987638107392179</v>
      </c>
      <c r="W120" s="262">
        <v>0.24181731805141751</v>
      </c>
      <c r="DA120" s="68" t="s">
        <v>899</v>
      </c>
    </row>
    <row r="121" spans="1:105" ht="12" customHeight="1" x14ac:dyDescent="0.25">
      <c r="A121" s="37" t="s">
        <v>160</v>
      </c>
      <c r="B121" s="228">
        <v>9.4706718182087733E-3</v>
      </c>
      <c r="C121" s="228">
        <v>1.9837075077686481E-2</v>
      </c>
      <c r="D121" s="228">
        <v>1.6953965997926811E-3</v>
      </c>
      <c r="E121" s="228">
        <v>2.4228144161610142E-3</v>
      </c>
      <c r="F121" s="228">
        <v>1.095332838269548E-3</v>
      </c>
      <c r="G121" s="228">
        <v>2.6449906541730719E-3</v>
      </c>
      <c r="H121" s="228">
        <v>2.5610859006695878E-3</v>
      </c>
      <c r="I121" s="228">
        <v>1.99187295811896E-3</v>
      </c>
      <c r="J121" s="228">
        <v>1.036826569508553E-3</v>
      </c>
      <c r="K121" s="228">
        <v>4.1897069991034649E-4</v>
      </c>
      <c r="L121" s="228">
        <v>5.7126410436518697E-5</v>
      </c>
      <c r="M121" s="228">
        <v>1.51043844865633E-4</v>
      </c>
      <c r="N121" s="228">
        <v>5.1580175023492069E-5</v>
      </c>
      <c r="O121" s="228">
        <v>1.141332043273604E-4</v>
      </c>
      <c r="P121" s="228">
        <v>1.9794400740958941E-4</v>
      </c>
      <c r="Q121" s="228">
        <v>4.7438881309854741E-5</v>
      </c>
      <c r="R121" s="228">
        <v>4.6421802563334002E-5</v>
      </c>
      <c r="S121" s="228">
        <v>2.0377772781311301E-4</v>
      </c>
      <c r="T121" s="228">
        <v>1.8057257105481039E-4</v>
      </c>
      <c r="U121" s="228">
        <v>1.2387282136915689E-3</v>
      </c>
      <c r="V121" s="228">
        <v>5.2760505602121458E-4</v>
      </c>
      <c r="W121" s="228">
        <v>1.21442003960859E-3</v>
      </c>
      <c r="DA121" s="69" t="s">
        <v>900</v>
      </c>
    </row>
    <row r="122" spans="1:105" ht="12" customHeight="1" x14ac:dyDescent="0.25">
      <c r="A122" s="37" t="s">
        <v>162</v>
      </c>
      <c r="B122" s="228">
        <v>0.40543758829468979</v>
      </c>
      <c r="C122" s="228">
        <v>0.42388738031387713</v>
      </c>
      <c r="D122" s="228">
        <v>0.3068205872970266</v>
      </c>
      <c r="E122" s="228">
        <v>0.32373264141030511</v>
      </c>
      <c r="F122" s="228">
        <v>0.31849710609167348</v>
      </c>
      <c r="G122" s="228">
        <v>0.27282478604996169</v>
      </c>
      <c r="H122" s="228">
        <v>0.25728894250107998</v>
      </c>
      <c r="I122" s="228">
        <v>0.55793605567964744</v>
      </c>
      <c r="J122" s="228">
        <v>0.53961145533655874</v>
      </c>
      <c r="K122" s="228">
        <v>0.1421097949079185</v>
      </c>
      <c r="L122" s="228">
        <v>2.1549964377662469E-2</v>
      </c>
      <c r="M122" s="228">
        <v>3.0796479333192978E-2</v>
      </c>
      <c r="N122" s="228">
        <v>1.8860157010297619E-2</v>
      </c>
      <c r="O122" s="228">
        <v>2.375188398834089E-2</v>
      </c>
      <c r="P122" s="228">
        <v>2.2779041584315741E-2</v>
      </c>
      <c r="Q122" s="228">
        <v>2.1954257731194721E-2</v>
      </c>
      <c r="R122" s="228">
        <v>1.8198400760202769E-2</v>
      </c>
      <c r="S122" s="228">
        <v>0.11775582438435819</v>
      </c>
      <c r="T122" s="228">
        <v>0.26464146402672001</v>
      </c>
      <c r="U122" s="228">
        <v>0.22757584534047121</v>
      </c>
      <c r="V122" s="228">
        <v>0.21934877601790059</v>
      </c>
      <c r="W122" s="228">
        <v>0.24060289801180901</v>
      </c>
      <c r="DA122" s="69" t="s">
        <v>901</v>
      </c>
    </row>
    <row r="123" spans="1:105" ht="12" customHeight="1" x14ac:dyDescent="0.25">
      <c r="A123" s="37" t="s">
        <v>97</v>
      </c>
      <c r="B123" s="228">
        <v>0</v>
      </c>
      <c r="C123" s="228">
        <v>0</v>
      </c>
      <c r="D123" s="228">
        <v>0</v>
      </c>
      <c r="E123" s="228">
        <v>0</v>
      </c>
      <c r="F123" s="228">
        <v>0</v>
      </c>
      <c r="G123" s="228">
        <v>0</v>
      </c>
      <c r="H123" s="228">
        <v>0</v>
      </c>
      <c r="I123" s="228">
        <v>0</v>
      </c>
      <c r="J123" s="228">
        <v>0</v>
      </c>
      <c r="K123" s="228">
        <v>0</v>
      </c>
      <c r="L123" s="228">
        <v>0</v>
      </c>
      <c r="M123" s="228">
        <v>0</v>
      </c>
      <c r="N123" s="228">
        <v>0</v>
      </c>
      <c r="O123" s="228">
        <v>0</v>
      </c>
      <c r="P123" s="228">
        <v>0</v>
      </c>
      <c r="Q123" s="228">
        <v>0</v>
      </c>
      <c r="R123" s="228">
        <v>0</v>
      </c>
      <c r="S123" s="228">
        <v>0</v>
      </c>
      <c r="T123" s="228">
        <v>0</v>
      </c>
      <c r="U123" s="228">
        <v>0</v>
      </c>
      <c r="V123" s="228">
        <v>0</v>
      </c>
      <c r="W123" s="228">
        <v>0</v>
      </c>
      <c r="DA123" s="69" t="s">
        <v>902</v>
      </c>
    </row>
    <row r="124" spans="1:105" ht="12" customHeight="1" x14ac:dyDescent="0.25">
      <c r="A124" s="37" t="s">
        <v>78</v>
      </c>
      <c r="B124" s="228">
        <v>0</v>
      </c>
      <c r="C124" s="228">
        <v>0</v>
      </c>
      <c r="D124" s="228">
        <v>0</v>
      </c>
      <c r="E124" s="228">
        <v>0</v>
      </c>
      <c r="F124" s="228">
        <v>0</v>
      </c>
      <c r="G124" s="228">
        <v>0</v>
      </c>
      <c r="H124" s="228">
        <v>0</v>
      </c>
      <c r="I124" s="228">
        <v>0</v>
      </c>
      <c r="J124" s="228">
        <v>0</v>
      </c>
      <c r="K124" s="228">
        <v>0</v>
      </c>
      <c r="L124" s="228">
        <v>0</v>
      </c>
      <c r="M124" s="228">
        <v>0</v>
      </c>
      <c r="N124" s="228">
        <v>0</v>
      </c>
      <c r="O124" s="228">
        <v>0</v>
      </c>
      <c r="P124" s="228">
        <v>0</v>
      </c>
      <c r="Q124" s="228">
        <v>0</v>
      </c>
      <c r="R124" s="228">
        <v>0</v>
      </c>
      <c r="S124" s="228">
        <v>0</v>
      </c>
      <c r="T124" s="228">
        <v>0</v>
      </c>
      <c r="U124" s="228">
        <v>0</v>
      </c>
      <c r="V124" s="228">
        <v>0</v>
      </c>
      <c r="W124" s="228">
        <v>0</v>
      </c>
      <c r="DA124" s="69" t="s">
        <v>903</v>
      </c>
    </row>
    <row r="125" spans="1:105" ht="12" customHeight="1" x14ac:dyDescent="0.25">
      <c r="A125" s="37" t="s">
        <v>38</v>
      </c>
      <c r="B125" s="228">
        <v>0</v>
      </c>
      <c r="C125" s="228">
        <v>0</v>
      </c>
      <c r="D125" s="228">
        <v>0</v>
      </c>
      <c r="E125" s="228">
        <v>0</v>
      </c>
      <c r="F125" s="228">
        <v>0</v>
      </c>
      <c r="G125" s="228">
        <v>0</v>
      </c>
      <c r="H125" s="228">
        <v>0</v>
      </c>
      <c r="I125" s="228">
        <v>0</v>
      </c>
      <c r="J125" s="228">
        <v>0</v>
      </c>
      <c r="K125" s="228">
        <v>0</v>
      </c>
      <c r="L125" s="228">
        <v>0</v>
      </c>
      <c r="M125" s="228">
        <v>0</v>
      </c>
      <c r="N125" s="228">
        <v>0</v>
      </c>
      <c r="O125" s="228">
        <v>0</v>
      </c>
      <c r="P125" s="228">
        <v>0</v>
      </c>
      <c r="Q125" s="228">
        <v>0</v>
      </c>
      <c r="R125" s="228">
        <v>0</v>
      </c>
      <c r="S125" s="228">
        <v>0</v>
      </c>
      <c r="T125" s="228">
        <v>0</v>
      </c>
      <c r="U125" s="228">
        <v>0</v>
      </c>
      <c r="V125" s="228">
        <v>0</v>
      </c>
      <c r="W125" s="228">
        <v>0</v>
      </c>
      <c r="DA125" s="69" t="s">
        <v>904</v>
      </c>
    </row>
    <row r="126" spans="1:105" ht="12" customHeight="1" x14ac:dyDescent="0.25">
      <c r="A126" s="57" t="s">
        <v>604</v>
      </c>
      <c r="B126" s="296">
        <v>101.7154510953163</v>
      </c>
      <c r="C126" s="296">
        <v>108.06438618440841</v>
      </c>
      <c r="D126" s="296">
        <v>77.080890117396649</v>
      </c>
      <c r="E126" s="296">
        <v>79.672827083215481</v>
      </c>
      <c r="F126" s="296">
        <v>91.192890221572043</v>
      </c>
      <c r="G126" s="296">
        <v>102.3319950816029</v>
      </c>
      <c r="H126" s="296">
        <v>98.305954405908722</v>
      </c>
      <c r="I126" s="296">
        <v>197.72470764809611</v>
      </c>
      <c r="J126" s="296">
        <v>169.8514241508079</v>
      </c>
      <c r="K126" s="296">
        <v>47.758017380660661</v>
      </c>
      <c r="L126" s="296">
        <v>6.5912805160661598</v>
      </c>
      <c r="M126" s="296">
        <v>10.33356446962901</v>
      </c>
      <c r="N126" s="296">
        <v>6.402577327223911</v>
      </c>
      <c r="O126" s="296">
        <v>8.836179803578716</v>
      </c>
      <c r="P126" s="296">
        <v>8.4759122880959463</v>
      </c>
      <c r="Q126" s="296">
        <v>9.0426419780531671</v>
      </c>
      <c r="R126" s="296">
        <v>7.8288058165599486</v>
      </c>
      <c r="S126" s="296">
        <v>45.747350047123312</v>
      </c>
      <c r="T126" s="296">
        <v>80.468455915019305</v>
      </c>
      <c r="U126" s="296">
        <v>76.56703476000979</v>
      </c>
      <c r="V126" s="296">
        <v>72.789813519679171</v>
      </c>
      <c r="W126" s="296">
        <v>82.962252910274117</v>
      </c>
      <c r="DA126" s="70" t="s">
        <v>905</v>
      </c>
    </row>
    <row r="127" spans="1:105" ht="12" customHeight="1" x14ac:dyDescent="0.25">
      <c r="A127" s="60" t="s">
        <v>606</v>
      </c>
      <c r="B127" s="264">
        <v>101.7154510953163</v>
      </c>
      <c r="C127" s="264">
        <v>108.06438618440841</v>
      </c>
      <c r="D127" s="264">
        <v>77.080890117396649</v>
      </c>
      <c r="E127" s="264">
        <v>79.672827083215481</v>
      </c>
      <c r="F127" s="264">
        <v>91.192890221572043</v>
      </c>
      <c r="G127" s="264">
        <v>102.3319950816029</v>
      </c>
      <c r="H127" s="264">
        <v>98.305954405908722</v>
      </c>
      <c r="I127" s="264">
        <v>197.72470764809611</v>
      </c>
      <c r="J127" s="264">
        <v>169.8514241508079</v>
      </c>
      <c r="K127" s="264">
        <v>47.758017380660661</v>
      </c>
      <c r="L127" s="264">
        <v>6.5912805160661598</v>
      </c>
      <c r="M127" s="264">
        <v>10.33356446962901</v>
      </c>
      <c r="N127" s="264">
        <v>6.402577327223911</v>
      </c>
      <c r="O127" s="264">
        <v>8.836179803578716</v>
      </c>
      <c r="P127" s="264">
        <v>8.4759122880959463</v>
      </c>
      <c r="Q127" s="264">
        <v>9.0426419780531671</v>
      </c>
      <c r="R127" s="264">
        <v>7.8288058165599486</v>
      </c>
      <c r="S127" s="264">
        <v>45.747350047123312</v>
      </c>
      <c r="T127" s="264">
        <v>80.468455915019305</v>
      </c>
      <c r="U127" s="264">
        <v>76.56703476000979</v>
      </c>
      <c r="V127" s="264">
        <v>72.789813519679171</v>
      </c>
      <c r="W127" s="264">
        <v>82.962252910274117</v>
      </c>
      <c r="DA127" s="72" t="s">
        <v>906</v>
      </c>
    </row>
    <row r="128" spans="1:105" ht="12" customHeight="1" x14ac:dyDescent="0.25">
      <c r="A128" s="59" t="s">
        <v>30</v>
      </c>
      <c r="B128" s="232">
        <v>0.1190809670595747</v>
      </c>
      <c r="C128" s="232">
        <v>0</v>
      </c>
      <c r="D128" s="232">
        <v>0.28062371871150782</v>
      </c>
      <c r="E128" s="232">
        <v>0</v>
      </c>
      <c r="F128" s="232">
        <v>13.74892202337921</v>
      </c>
      <c r="G128" s="232">
        <v>36.74890217990005</v>
      </c>
      <c r="H128" s="232">
        <v>35.288976369653909</v>
      </c>
      <c r="I128" s="232">
        <v>104.167903150756</v>
      </c>
      <c r="J128" s="232">
        <v>73.469294890821502</v>
      </c>
      <c r="K128" s="232">
        <v>21.548218254430459</v>
      </c>
      <c r="L128" s="232">
        <v>2.4897051338031062</v>
      </c>
      <c r="M128" s="232">
        <v>4.8088784674865588</v>
      </c>
      <c r="N128" s="232">
        <v>3.040947363275933</v>
      </c>
      <c r="O128" s="232">
        <v>5.1164078882898556</v>
      </c>
      <c r="P128" s="232">
        <v>4.964196412134009</v>
      </c>
      <c r="Q128" s="232">
        <v>5.9636883308548461</v>
      </c>
      <c r="R128" s="232">
        <v>5.2537039699151364</v>
      </c>
      <c r="S128" s="232">
        <v>25.317060822813328</v>
      </c>
      <c r="T128" s="232">
        <v>33.357447101552523</v>
      </c>
      <c r="U128" s="232">
        <v>38.699733140774732</v>
      </c>
      <c r="V128" s="232">
        <v>36.277786854734288</v>
      </c>
      <c r="W128" s="232">
        <v>44.061205245295959</v>
      </c>
      <c r="DA128" s="71" t="s">
        <v>907</v>
      </c>
    </row>
    <row r="129" spans="1:105" ht="12" customHeight="1" x14ac:dyDescent="0.25">
      <c r="A129" s="59" t="s">
        <v>33</v>
      </c>
      <c r="B129" s="232">
        <v>0</v>
      </c>
      <c r="C129" s="232">
        <v>0</v>
      </c>
      <c r="D129" s="232">
        <v>0</v>
      </c>
      <c r="E129" s="232">
        <v>0</v>
      </c>
      <c r="F129" s="232">
        <v>0</v>
      </c>
      <c r="G129" s="232">
        <v>0</v>
      </c>
      <c r="H129" s="232">
        <v>0</v>
      </c>
      <c r="I129" s="232">
        <v>0.61468197817016124</v>
      </c>
      <c r="J129" s="232">
        <v>0.17362687606008179</v>
      </c>
      <c r="K129" s="232">
        <v>0</v>
      </c>
      <c r="L129" s="232">
        <v>0</v>
      </c>
      <c r="M129" s="232">
        <v>0</v>
      </c>
      <c r="N129" s="232">
        <v>0</v>
      </c>
      <c r="O129" s="232">
        <v>0</v>
      </c>
      <c r="P129" s="232">
        <v>0</v>
      </c>
      <c r="Q129" s="232">
        <v>0</v>
      </c>
      <c r="R129" s="232">
        <v>0</v>
      </c>
      <c r="S129" s="232">
        <v>0</v>
      </c>
      <c r="T129" s="232">
        <v>2.4210894166981768E-3</v>
      </c>
      <c r="U129" s="232">
        <v>1.6521317252035581E-3</v>
      </c>
      <c r="V129" s="232">
        <v>3.276179071743269E-3</v>
      </c>
      <c r="W129" s="232">
        <v>0.15217554557258681</v>
      </c>
      <c r="DA129" s="71" t="s">
        <v>908</v>
      </c>
    </row>
    <row r="130" spans="1:105" ht="12" customHeight="1" x14ac:dyDescent="0.25">
      <c r="A130" s="59" t="s">
        <v>160</v>
      </c>
      <c r="B130" s="232">
        <v>1.7921577061220939</v>
      </c>
      <c r="C130" s="232">
        <v>3.8835832738503511</v>
      </c>
      <c r="D130" s="232">
        <v>0.33307025297386089</v>
      </c>
      <c r="E130" s="232">
        <v>0.48326734319390408</v>
      </c>
      <c r="F130" s="232">
        <v>0.2095567610694215</v>
      </c>
      <c r="G130" s="232">
        <v>0.45080643444468382</v>
      </c>
      <c r="H130" s="232">
        <v>0.41872932470211882</v>
      </c>
      <c r="I130" s="232">
        <v>0.31901991126702972</v>
      </c>
      <c r="J130" s="232">
        <v>0.18025732823396501</v>
      </c>
      <c r="K130" s="232">
        <v>6.9164486427750277E-2</v>
      </c>
      <c r="L130" s="232">
        <v>1.084404564322632E-2</v>
      </c>
      <c r="M130" s="232">
        <v>2.696402586526106E-2</v>
      </c>
      <c r="N130" s="232">
        <v>9.1685634273321187E-3</v>
      </c>
      <c r="O130" s="232">
        <v>1.770503831998313E-2</v>
      </c>
      <c r="P130" s="232">
        <v>3.025301602757309E-2</v>
      </c>
      <c r="Q130" s="232">
        <v>6.6386751531230387E-3</v>
      </c>
      <c r="R130" s="232">
        <v>6.5520434136411071E-3</v>
      </c>
      <c r="S130" s="232">
        <v>3.529376025476641E-2</v>
      </c>
      <c r="T130" s="232">
        <v>3.2121642569394412E-2</v>
      </c>
      <c r="U130" s="232">
        <v>0.2049923989602489</v>
      </c>
      <c r="V130" s="232">
        <v>8.7604686102632112E-2</v>
      </c>
      <c r="W130" s="232">
        <v>0.1945989939563835</v>
      </c>
      <c r="DA130" s="71" t="s">
        <v>909</v>
      </c>
    </row>
    <row r="131" spans="1:105" ht="12" customHeight="1" x14ac:dyDescent="0.25">
      <c r="A131" s="59" t="s">
        <v>70</v>
      </c>
      <c r="B131" s="232">
        <v>23.082295312001751</v>
      </c>
      <c r="C131" s="232">
        <v>21.194680524252849</v>
      </c>
      <c r="D131" s="232">
        <v>16.190556071580129</v>
      </c>
      <c r="E131" s="232">
        <v>14.61613947475858</v>
      </c>
      <c r="F131" s="232">
        <v>16.300218988370801</v>
      </c>
      <c r="G131" s="232">
        <v>18.632625368921001</v>
      </c>
      <c r="H131" s="232">
        <v>20.532332406819361</v>
      </c>
      <c r="I131" s="232">
        <v>3.2636330442986572</v>
      </c>
      <c r="J131" s="232">
        <v>2.2141761613022091</v>
      </c>
      <c r="K131" s="232">
        <v>2.6808772313193292</v>
      </c>
      <c r="L131" s="232">
        <v>0</v>
      </c>
      <c r="M131" s="232">
        <v>0</v>
      </c>
      <c r="N131" s="232">
        <v>0</v>
      </c>
      <c r="O131" s="232">
        <v>1.7529860210828311E-2</v>
      </c>
      <c r="P131" s="232">
        <v>0</v>
      </c>
      <c r="Q131" s="232">
        <v>0</v>
      </c>
      <c r="R131" s="232">
        <v>0</v>
      </c>
      <c r="S131" s="232">
        <v>0</v>
      </c>
      <c r="T131" s="232">
        <v>0</v>
      </c>
      <c r="U131" s="232">
        <v>0</v>
      </c>
      <c r="V131" s="232">
        <v>0</v>
      </c>
      <c r="W131" s="232">
        <v>0</v>
      </c>
      <c r="DA131" s="71" t="s">
        <v>910</v>
      </c>
    </row>
    <row r="132" spans="1:105" ht="12" customHeight="1" x14ac:dyDescent="0.25">
      <c r="A132" s="59" t="s">
        <v>162</v>
      </c>
      <c r="B132" s="232">
        <v>76.721917110132921</v>
      </c>
      <c r="C132" s="232">
        <v>82.986122386305198</v>
      </c>
      <c r="D132" s="232">
        <v>60.276640074131151</v>
      </c>
      <c r="E132" s="232">
        <v>64.573420265262996</v>
      </c>
      <c r="F132" s="232">
        <v>60.934192448752611</v>
      </c>
      <c r="G132" s="232">
        <v>46.49966109833715</v>
      </c>
      <c r="H132" s="232">
        <v>42.065916304733342</v>
      </c>
      <c r="I132" s="232">
        <v>89.359469563604293</v>
      </c>
      <c r="J132" s="232">
        <v>93.814068894390189</v>
      </c>
      <c r="K132" s="232">
        <v>23.459757408483121</v>
      </c>
      <c r="L132" s="232">
        <v>4.0907313366198279</v>
      </c>
      <c r="M132" s="232">
        <v>5.4977219762771927</v>
      </c>
      <c r="N132" s="232">
        <v>3.3524614005206459</v>
      </c>
      <c r="O132" s="232">
        <v>3.684537016758048</v>
      </c>
      <c r="P132" s="232">
        <v>3.4814628599343642</v>
      </c>
      <c r="Q132" s="232">
        <v>3.0723149720451981</v>
      </c>
      <c r="R132" s="232">
        <v>2.5685498032311722</v>
      </c>
      <c r="S132" s="232">
        <v>20.394995464055221</v>
      </c>
      <c r="T132" s="232">
        <v>47.076466081480703</v>
      </c>
      <c r="U132" s="232">
        <v>37.660657088549613</v>
      </c>
      <c r="V132" s="232">
        <v>36.421145799770507</v>
      </c>
      <c r="W132" s="232">
        <v>38.554273125449193</v>
      </c>
      <c r="DA132" s="71" t="s">
        <v>911</v>
      </c>
    </row>
    <row r="133" spans="1:105" ht="12" customHeight="1" x14ac:dyDescent="0.25">
      <c r="A133" s="60" t="s">
        <v>613</v>
      </c>
      <c r="B133" s="264">
        <v>0</v>
      </c>
      <c r="C133" s="264">
        <v>0</v>
      </c>
      <c r="D133" s="264">
        <v>0</v>
      </c>
      <c r="E133" s="264">
        <v>0</v>
      </c>
      <c r="F133" s="264">
        <v>0</v>
      </c>
      <c r="G133" s="264">
        <v>0</v>
      </c>
      <c r="H133" s="264">
        <v>0</v>
      </c>
      <c r="I133" s="264">
        <v>0</v>
      </c>
      <c r="J133" s="264">
        <v>0</v>
      </c>
      <c r="K133" s="264">
        <v>0</v>
      </c>
      <c r="L133" s="264">
        <v>0</v>
      </c>
      <c r="M133" s="264">
        <v>0</v>
      </c>
      <c r="N133" s="264">
        <v>0</v>
      </c>
      <c r="O133" s="264">
        <v>0</v>
      </c>
      <c r="P133" s="264">
        <v>0</v>
      </c>
      <c r="Q133" s="264">
        <v>0</v>
      </c>
      <c r="R133" s="264">
        <v>0</v>
      </c>
      <c r="S133" s="264">
        <v>0</v>
      </c>
      <c r="T133" s="264">
        <v>0</v>
      </c>
      <c r="U133" s="264">
        <v>0</v>
      </c>
      <c r="V133" s="264">
        <v>0</v>
      </c>
      <c r="W133" s="264">
        <v>0</v>
      </c>
      <c r="DA133" s="72" t="s">
        <v>912</v>
      </c>
    </row>
    <row r="134" spans="1:105" ht="12" customHeight="1" x14ac:dyDescent="0.25">
      <c r="A134" s="57" t="s">
        <v>615</v>
      </c>
      <c r="B134" s="296">
        <v>52.080545607669947</v>
      </c>
      <c r="C134" s="296">
        <v>55.373790878582263</v>
      </c>
      <c r="D134" s="296">
        <v>39.390035012067393</v>
      </c>
      <c r="E134" s="296">
        <v>40.825535788292427</v>
      </c>
      <c r="F134" s="296">
        <v>41.291201576976029</v>
      </c>
      <c r="G134" s="296">
        <v>38.057131900448987</v>
      </c>
      <c r="H134" s="296">
        <v>37.009148804990957</v>
      </c>
      <c r="I134" s="296">
        <v>62.743465062987653</v>
      </c>
      <c r="J134" s="296">
        <v>60.037101803228069</v>
      </c>
      <c r="K134" s="296">
        <v>16.57052916894666</v>
      </c>
      <c r="L134" s="296">
        <v>2.365959671971944</v>
      </c>
      <c r="M134" s="296">
        <v>3.3887297695362579</v>
      </c>
      <c r="N134" s="296">
        <v>2.0708205443394001</v>
      </c>
      <c r="O134" s="296">
        <v>2.6202651789569451</v>
      </c>
      <c r="P134" s="296">
        <v>2.5159620897897579</v>
      </c>
      <c r="Q134" s="296">
        <v>2.4091687034896498</v>
      </c>
      <c r="R134" s="296">
        <v>1.9977939107639691</v>
      </c>
      <c r="S134" s="296">
        <v>12.916484882498541</v>
      </c>
      <c r="T134" s="296">
        <v>28.9985182618395</v>
      </c>
      <c r="U134" s="296">
        <v>25.05976266501586</v>
      </c>
      <c r="V134" s="296">
        <v>24.08157376586977</v>
      </c>
      <c r="W134" s="296">
        <v>26.527437992110318</v>
      </c>
      <c r="DA134" s="70" t="s">
        <v>913</v>
      </c>
    </row>
    <row r="135" spans="1:105" ht="12" customHeight="1" x14ac:dyDescent="0.25">
      <c r="A135" s="60" t="s">
        <v>617</v>
      </c>
      <c r="B135" s="264">
        <v>52.080545607669947</v>
      </c>
      <c r="C135" s="264">
        <v>55.373790878582263</v>
      </c>
      <c r="D135" s="264">
        <v>39.390035012067393</v>
      </c>
      <c r="E135" s="264">
        <v>40.825535788292427</v>
      </c>
      <c r="F135" s="264">
        <v>41.291201576976029</v>
      </c>
      <c r="G135" s="264">
        <v>38.057131900448987</v>
      </c>
      <c r="H135" s="264">
        <v>37.009148804990957</v>
      </c>
      <c r="I135" s="264">
        <v>62.743465062987653</v>
      </c>
      <c r="J135" s="264">
        <v>60.037101803228069</v>
      </c>
      <c r="K135" s="264">
        <v>16.57052916894666</v>
      </c>
      <c r="L135" s="264">
        <v>2.365959671971944</v>
      </c>
      <c r="M135" s="264">
        <v>3.3887297695362579</v>
      </c>
      <c r="N135" s="264">
        <v>2.0708205443394001</v>
      </c>
      <c r="O135" s="264">
        <v>2.6202651789569451</v>
      </c>
      <c r="P135" s="264">
        <v>2.5159620897897579</v>
      </c>
      <c r="Q135" s="264">
        <v>2.4091687034896498</v>
      </c>
      <c r="R135" s="264">
        <v>1.9977939107639691</v>
      </c>
      <c r="S135" s="264">
        <v>12.916484882498541</v>
      </c>
      <c r="T135" s="264">
        <v>28.9985182618395</v>
      </c>
      <c r="U135" s="264">
        <v>25.05976266501586</v>
      </c>
      <c r="V135" s="264">
        <v>24.08157376586977</v>
      </c>
      <c r="W135" s="264">
        <v>26.527437992110318</v>
      </c>
      <c r="DA135" s="72" t="s">
        <v>914</v>
      </c>
    </row>
    <row r="136" spans="1:105" ht="12" customHeight="1" x14ac:dyDescent="0.25">
      <c r="A136" s="59" t="s">
        <v>33</v>
      </c>
      <c r="B136" s="299">
        <v>0</v>
      </c>
      <c r="C136" s="299">
        <v>0</v>
      </c>
      <c r="D136" s="299">
        <v>0</v>
      </c>
      <c r="E136" s="299">
        <v>0</v>
      </c>
      <c r="F136" s="299">
        <v>0</v>
      </c>
      <c r="G136" s="299">
        <v>0</v>
      </c>
      <c r="H136" s="299">
        <v>0</v>
      </c>
      <c r="I136" s="299">
        <v>0.412233802013451</v>
      </c>
      <c r="J136" s="299">
        <v>0.1081533943463438</v>
      </c>
      <c r="K136" s="299">
        <v>0</v>
      </c>
      <c r="L136" s="299">
        <v>0</v>
      </c>
      <c r="M136" s="299">
        <v>0</v>
      </c>
      <c r="N136" s="299">
        <v>0</v>
      </c>
      <c r="O136" s="299">
        <v>0</v>
      </c>
      <c r="P136" s="299">
        <v>0</v>
      </c>
      <c r="Q136" s="299">
        <v>0</v>
      </c>
      <c r="R136" s="299">
        <v>0</v>
      </c>
      <c r="S136" s="299">
        <v>0</v>
      </c>
      <c r="T136" s="299">
        <v>1.4902675071479111E-3</v>
      </c>
      <c r="U136" s="299">
        <v>1.093345106584353E-3</v>
      </c>
      <c r="V136" s="299">
        <v>2.160809880820222E-3</v>
      </c>
      <c r="W136" s="299">
        <v>0.1037716871755778</v>
      </c>
      <c r="DA136" s="71" t="s">
        <v>915</v>
      </c>
    </row>
    <row r="137" spans="1:105" ht="12" customHeight="1" x14ac:dyDescent="0.25">
      <c r="A137" s="59" t="s">
        <v>160</v>
      </c>
      <c r="B137" s="299">
        <v>0.91869966448603857</v>
      </c>
      <c r="C137" s="299">
        <v>1.990005548162513</v>
      </c>
      <c r="D137" s="299">
        <v>0.17082816950154681</v>
      </c>
      <c r="E137" s="299">
        <v>0.24763333920947489</v>
      </c>
      <c r="F137" s="299">
        <v>0.11173046351384661</v>
      </c>
      <c r="G137" s="299">
        <v>0.26159790851808068</v>
      </c>
      <c r="H137" s="299">
        <v>0.24591493229012801</v>
      </c>
      <c r="I137" s="299">
        <v>0.2139493195019222</v>
      </c>
      <c r="J137" s="299">
        <v>0.1122835493369134</v>
      </c>
      <c r="K137" s="299">
        <v>4.3727620127361748E-2</v>
      </c>
      <c r="L137" s="299">
        <v>6.2552976068284416E-3</v>
      </c>
      <c r="M137" s="299">
        <v>1.6539183787227262E-2</v>
      </c>
      <c r="N137" s="299">
        <v>5.6479891335511762E-3</v>
      </c>
      <c r="O137" s="299">
        <v>1.2471704302963319E-2</v>
      </c>
      <c r="P137" s="299">
        <v>2.1674715186440329E-2</v>
      </c>
      <c r="Q137" s="299">
        <v>5.1945206859777696E-3</v>
      </c>
      <c r="R137" s="299">
        <v>5.0831513525914692E-3</v>
      </c>
      <c r="S137" s="299">
        <v>2.23135030430591E-2</v>
      </c>
      <c r="T137" s="299">
        <v>1.9772024885669589E-2</v>
      </c>
      <c r="U137" s="299">
        <v>0.13565954389173221</v>
      </c>
      <c r="V137" s="299">
        <v>5.7779830464515958E-2</v>
      </c>
      <c r="W137" s="299">
        <v>0.13270112388650279</v>
      </c>
      <c r="DA137" s="71" t="s">
        <v>916</v>
      </c>
    </row>
    <row r="138" spans="1:105" ht="12" customHeight="1" x14ac:dyDescent="0.25">
      <c r="A138" s="59" t="s">
        <v>70</v>
      </c>
      <c r="B138" s="299">
        <v>11.83249492288766</v>
      </c>
      <c r="C138" s="299">
        <v>10.86046799068081</v>
      </c>
      <c r="D138" s="299">
        <v>8.3039629994733968</v>
      </c>
      <c r="E138" s="299">
        <v>7.4895261917866351</v>
      </c>
      <c r="F138" s="299">
        <v>8.6908721706408745</v>
      </c>
      <c r="G138" s="299">
        <v>10.81230314007145</v>
      </c>
      <c r="H138" s="299">
        <v>12.058403449945519</v>
      </c>
      <c r="I138" s="299">
        <v>2.188741342690756</v>
      </c>
      <c r="J138" s="299">
        <v>1.3792258028228599</v>
      </c>
      <c r="K138" s="299">
        <v>1.6949215881431079</v>
      </c>
      <c r="L138" s="299">
        <v>0</v>
      </c>
      <c r="M138" s="299">
        <v>0</v>
      </c>
      <c r="N138" s="299">
        <v>0</v>
      </c>
      <c r="O138" s="299">
        <v>1.2348306118884531E-2</v>
      </c>
      <c r="P138" s="299">
        <v>0</v>
      </c>
      <c r="Q138" s="299">
        <v>0</v>
      </c>
      <c r="R138" s="299">
        <v>0</v>
      </c>
      <c r="S138" s="299">
        <v>0</v>
      </c>
      <c r="T138" s="299">
        <v>0</v>
      </c>
      <c r="U138" s="299">
        <v>0</v>
      </c>
      <c r="V138" s="299">
        <v>0</v>
      </c>
      <c r="W138" s="299">
        <v>0</v>
      </c>
      <c r="DA138" s="71" t="s">
        <v>917</v>
      </c>
    </row>
    <row r="139" spans="1:105" ht="12" customHeight="1" x14ac:dyDescent="0.25">
      <c r="A139" s="59" t="s">
        <v>162</v>
      </c>
      <c r="B139" s="299">
        <v>39.329351020296258</v>
      </c>
      <c r="C139" s="299">
        <v>42.523317339738938</v>
      </c>
      <c r="D139" s="299">
        <v>30.915243843092441</v>
      </c>
      <c r="E139" s="299">
        <v>33.088376257296318</v>
      </c>
      <c r="F139" s="299">
        <v>32.488598942821312</v>
      </c>
      <c r="G139" s="299">
        <v>26.983230851859471</v>
      </c>
      <c r="H139" s="299">
        <v>24.704830422755311</v>
      </c>
      <c r="I139" s="299">
        <v>59.928540598781517</v>
      </c>
      <c r="J139" s="299">
        <v>58.437439056721949</v>
      </c>
      <c r="K139" s="299">
        <v>14.831879960676201</v>
      </c>
      <c r="L139" s="299">
        <v>2.359704374365116</v>
      </c>
      <c r="M139" s="299">
        <v>3.3721905857490309</v>
      </c>
      <c r="N139" s="299">
        <v>2.0651725552058489</v>
      </c>
      <c r="O139" s="299">
        <v>2.5954451685350972</v>
      </c>
      <c r="P139" s="299">
        <v>2.4942873746033181</v>
      </c>
      <c r="Q139" s="299">
        <v>2.403974182803672</v>
      </c>
      <c r="R139" s="299">
        <v>1.992710759411378</v>
      </c>
      <c r="S139" s="299">
        <v>12.89417137945548</v>
      </c>
      <c r="T139" s="299">
        <v>28.977255969446681</v>
      </c>
      <c r="U139" s="299">
        <v>24.92300977601754</v>
      </c>
      <c r="V139" s="299">
        <v>24.021633125524431</v>
      </c>
      <c r="W139" s="299">
        <v>26.290965181048239</v>
      </c>
      <c r="DA139" s="71" t="s">
        <v>918</v>
      </c>
    </row>
    <row r="140" spans="1:105" ht="12" customHeight="1" x14ac:dyDescent="0.25">
      <c r="A140" s="60" t="s">
        <v>623</v>
      </c>
      <c r="B140" s="264">
        <v>0</v>
      </c>
      <c r="C140" s="264">
        <v>0</v>
      </c>
      <c r="D140" s="264">
        <v>0</v>
      </c>
      <c r="E140" s="264">
        <v>0</v>
      </c>
      <c r="F140" s="264">
        <v>0</v>
      </c>
      <c r="G140" s="264">
        <v>0</v>
      </c>
      <c r="H140" s="264">
        <v>0</v>
      </c>
      <c r="I140" s="264">
        <v>0</v>
      </c>
      <c r="J140" s="264">
        <v>0</v>
      </c>
      <c r="K140" s="264">
        <v>0</v>
      </c>
      <c r="L140" s="264">
        <v>0</v>
      </c>
      <c r="M140" s="264">
        <v>0</v>
      </c>
      <c r="N140" s="264">
        <v>0</v>
      </c>
      <c r="O140" s="264">
        <v>0</v>
      </c>
      <c r="P140" s="264">
        <v>0</v>
      </c>
      <c r="Q140" s="264">
        <v>0</v>
      </c>
      <c r="R140" s="264">
        <v>0</v>
      </c>
      <c r="S140" s="264">
        <v>0</v>
      </c>
      <c r="T140" s="264">
        <v>0</v>
      </c>
      <c r="U140" s="264">
        <v>0</v>
      </c>
      <c r="V140" s="264">
        <v>0</v>
      </c>
      <c r="W140" s="264">
        <v>0</v>
      </c>
      <c r="DA140" s="72" t="s">
        <v>919</v>
      </c>
    </row>
    <row r="141" spans="1:105" ht="12" customHeight="1" x14ac:dyDescent="0.25">
      <c r="A141" s="57" t="s">
        <v>625</v>
      </c>
      <c r="B141" s="263">
        <f t="shared" ref="B141:W141" si="4">B142+B146+B157</f>
        <v>25.352812220606516</v>
      </c>
      <c r="C141" s="263">
        <f t="shared" si="4"/>
        <v>30.266156635628199</v>
      </c>
      <c r="D141" s="263">
        <f t="shared" si="4"/>
        <v>24.272295283836669</v>
      </c>
      <c r="E141" s="263">
        <f t="shared" si="4"/>
        <v>25.610063632229238</v>
      </c>
      <c r="F141" s="263">
        <f t="shared" si="4"/>
        <v>30.561910488265454</v>
      </c>
      <c r="G141" s="263">
        <f t="shared" si="4"/>
        <v>30.300364480894572</v>
      </c>
      <c r="H141" s="263">
        <f t="shared" si="4"/>
        <v>27.408503844892348</v>
      </c>
      <c r="I141" s="263">
        <f t="shared" si="4"/>
        <v>51.715390883026238</v>
      </c>
      <c r="J141" s="263">
        <f t="shared" si="4"/>
        <v>51.145284496457968</v>
      </c>
      <c r="K141" s="263">
        <f t="shared" si="4"/>
        <v>12.606844943804363</v>
      </c>
      <c r="L141" s="263">
        <f t="shared" si="4"/>
        <v>2.1189864897814195</v>
      </c>
      <c r="M141" s="263">
        <f t="shared" si="4"/>
        <v>2.9512626887801967</v>
      </c>
      <c r="N141" s="263">
        <f t="shared" si="4"/>
        <v>1.8509967615455454</v>
      </c>
      <c r="O141" s="263">
        <f t="shared" si="4"/>
        <v>2.0644013301467616</v>
      </c>
      <c r="P141" s="263">
        <f t="shared" si="4"/>
        <v>1.9344994498399095</v>
      </c>
      <c r="Q141" s="263">
        <f t="shared" si="4"/>
        <v>2.033579599921119</v>
      </c>
      <c r="R141" s="263">
        <f t="shared" si="4"/>
        <v>1.843985921909673</v>
      </c>
      <c r="S141" s="263">
        <f t="shared" si="4"/>
        <v>14.116894007431462</v>
      </c>
      <c r="T141" s="263">
        <f t="shared" si="4"/>
        <v>19.90621825398836</v>
      </c>
      <c r="U141" s="263">
        <f t="shared" si="4"/>
        <v>18.095597512259424</v>
      </c>
      <c r="V141" s="263">
        <f t="shared" si="4"/>
        <v>17.108935872323105</v>
      </c>
      <c r="W141" s="263">
        <f t="shared" si="4"/>
        <v>18.986815798744047</v>
      </c>
      <c r="DA141" s="70"/>
    </row>
    <row r="142" spans="1:105" ht="12" customHeight="1" x14ac:dyDescent="0.25">
      <c r="A142" s="60" t="s">
        <v>626</v>
      </c>
      <c r="B142" s="264">
        <v>4.7179312032805454</v>
      </c>
      <c r="C142" s="264">
        <v>5.0456008110826307</v>
      </c>
      <c r="D142" s="264">
        <v>3.5081422258056199</v>
      </c>
      <c r="E142" s="264">
        <v>3.7087210597956379</v>
      </c>
      <c r="F142" s="264">
        <v>3.634092846331443</v>
      </c>
      <c r="G142" s="264">
        <v>3.1323730569247319</v>
      </c>
      <c r="H142" s="264">
        <v>2.9547605459490298</v>
      </c>
      <c r="I142" s="264">
        <v>6.3870950074546666</v>
      </c>
      <c r="J142" s="264">
        <v>6.1530252884612633</v>
      </c>
      <c r="K142" s="264">
        <v>1.6206978150863041</v>
      </c>
      <c r="L142" s="264">
        <v>0.24569471770349721</v>
      </c>
      <c r="M142" s="264">
        <v>0.35190498551723459</v>
      </c>
      <c r="N142" s="264">
        <v>0.21504579096735529</v>
      </c>
      <c r="O142" s="264">
        <v>0.27138102090491267</v>
      </c>
      <c r="P142" s="264">
        <v>0.2612718224771694</v>
      </c>
      <c r="Q142" s="264">
        <v>0.25018178945148511</v>
      </c>
      <c r="R142" s="264">
        <v>0.20746228972103101</v>
      </c>
      <c r="S142" s="264">
        <v>1.341321301677961</v>
      </c>
      <c r="T142" s="264">
        <v>3.0113711753269699</v>
      </c>
      <c r="U142" s="264">
        <v>2.6023483775469529</v>
      </c>
      <c r="V142" s="264">
        <v>2.500767675101554</v>
      </c>
      <c r="W142" s="264">
        <v>2.7547601364804071</v>
      </c>
      <c r="DA142" s="72" t="s">
        <v>920</v>
      </c>
    </row>
    <row r="143" spans="1:105" ht="12" customHeight="1" x14ac:dyDescent="0.25">
      <c r="A143" s="59" t="s">
        <v>33</v>
      </c>
      <c r="B143" s="232">
        <v>0</v>
      </c>
      <c r="C143" s="232">
        <v>0</v>
      </c>
      <c r="D143" s="232">
        <v>0</v>
      </c>
      <c r="E143" s="232">
        <v>0</v>
      </c>
      <c r="F143" s="232">
        <v>0</v>
      </c>
      <c r="G143" s="232">
        <v>0</v>
      </c>
      <c r="H143" s="232">
        <v>0</v>
      </c>
      <c r="I143" s="232">
        <v>4.3480942476195952E-2</v>
      </c>
      <c r="J143" s="232">
        <v>1.1344948297162691E-2</v>
      </c>
      <c r="K143" s="232">
        <v>0</v>
      </c>
      <c r="L143" s="232">
        <v>0</v>
      </c>
      <c r="M143" s="232">
        <v>0</v>
      </c>
      <c r="N143" s="232">
        <v>0</v>
      </c>
      <c r="O143" s="232">
        <v>0</v>
      </c>
      <c r="P143" s="232">
        <v>0</v>
      </c>
      <c r="Q143" s="232">
        <v>0</v>
      </c>
      <c r="R143" s="232">
        <v>0</v>
      </c>
      <c r="S143" s="232">
        <v>0</v>
      </c>
      <c r="T143" s="232">
        <v>1.5475785948888419E-4</v>
      </c>
      <c r="U143" s="232">
        <v>1.1353917841332E-4</v>
      </c>
      <c r="V143" s="232">
        <v>2.2439079582306051E-4</v>
      </c>
      <c r="W143" s="232">
        <v>1.077624259122264E-2</v>
      </c>
      <c r="DA143" s="71" t="s">
        <v>921</v>
      </c>
    </row>
    <row r="144" spans="1:105" ht="12" customHeight="1" x14ac:dyDescent="0.25">
      <c r="A144" s="59" t="s">
        <v>160</v>
      </c>
      <c r="B144" s="232">
        <v>0.10769122329596111</v>
      </c>
      <c r="C144" s="232">
        <v>0.2255678290554389</v>
      </c>
      <c r="D144" s="232">
        <v>1.9278393054698691E-2</v>
      </c>
      <c r="E144" s="232">
        <v>2.754987748533529E-2</v>
      </c>
      <c r="F144" s="232">
        <v>1.245505446009579E-2</v>
      </c>
      <c r="G144" s="232">
        <v>3.007624850928009E-2</v>
      </c>
      <c r="H144" s="232">
        <v>2.912216566082116E-2</v>
      </c>
      <c r="I144" s="232">
        <v>2.2566606640813041E-2</v>
      </c>
      <c r="J144" s="232">
        <v>1.1778188466003149E-2</v>
      </c>
      <c r="K144" s="232">
        <v>4.7641252980344384E-3</v>
      </c>
      <c r="L144" s="232">
        <v>6.4958570421453081E-4</v>
      </c>
      <c r="M144" s="232">
        <v>1.7175229737801071E-3</v>
      </c>
      <c r="N144" s="232">
        <v>5.8651933597992918E-4</v>
      </c>
      <c r="O144" s="232">
        <v>1.2978112459846589E-3</v>
      </c>
      <c r="P144" s="232">
        <v>2.2508257820800731E-3</v>
      </c>
      <c r="Q144" s="232">
        <v>5.3942859156283149E-4</v>
      </c>
      <c r="R144" s="232">
        <v>5.2786336614866905E-4</v>
      </c>
      <c r="S144" s="232">
        <v>2.317161148639198E-3</v>
      </c>
      <c r="T144" s="232">
        <v>2.0532395924830948E-3</v>
      </c>
      <c r="U144" s="232">
        <v>1.408765911571277E-2</v>
      </c>
      <c r="V144" s="232">
        <v>6.0001864372874712E-3</v>
      </c>
      <c r="W144" s="232">
        <v>1.378043994513941E-2</v>
      </c>
      <c r="DA144" s="71" t="s">
        <v>922</v>
      </c>
    </row>
    <row r="145" spans="1:105" ht="12" customHeight="1" x14ac:dyDescent="0.25">
      <c r="A145" s="59" t="s">
        <v>162</v>
      </c>
      <c r="B145" s="232">
        <v>4.6102399799845841</v>
      </c>
      <c r="C145" s="232">
        <v>4.8200329820271914</v>
      </c>
      <c r="D145" s="232">
        <v>3.4888638327509209</v>
      </c>
      <c r="E145" s="232">
        <v>3.6811711823103028</v>
      </c>
      <c r="F145" s="232">
        <v>3.6216377918713469</v>
      </c>
      <c r="G145" s="232">
        <v>3.1022968084154519</v>
      </c>
      <c r="H145" s="232">
        <v>2.9256383802882091</v>
      </c>
      <c r="I145" s="232">
        <v>6.3210474583376577</v>
      </c>
      <c r="J145" s="232">
        <v>6.1299021516980972</v>
      </c>
      <c r="K145" s="232">
        <v>1.615933689788269</v>
      </c>
      <c r="L145" s="232">
        <v>0.24504513199928271</v>
      </c>
      <c r="M145" s="232">
        <v>0.35018746254345451</v>
      </c>
      <c r="N145" s="232">
        <v>0.2144592716313754</v>
      </c>
      <c r="O145" s="232">
        <v>0.27008320965892801</v>
      </c>
      <c r="P145" s="232">
        <v>0.25902099669508932</v>
      </c>
      <c r="Q145" s="232">
        <v>0.2496423608599222</v>
      </c>
      <c r="R145" s="232">
        <v>0.20693442635488241</v>
      </c>
      <c r="S145" s="232">
        <v>1.3390041405293209</v>
      </c>
      <c r="T145" s="232">
        <v>3.0091631778749979</v>
      </c>
      <c r="U145" s="232">
        <v>2.588147179252827</v>
      </c>
      <c r="V145" s="232">
        <v>2.4945430978684442</v>
      </c>
      <c r="W145" s="232">
        <v>2.730203453944045</v>
      </c>
      <c r="DA145" s="71" t="s">
        <v>923</v>
      </c>
    </row>
    <row r="146" spans="1:105" ht="12" customHeight="1" x14ac:dyDescent="0.25">
      <c r="A146" s="60" t="s">
        <v>631</v>
      </c>
      <c r="B146" s="264">
        <v>20.63488101732597</v>
      </c>
      <c r="C146" s="264">
        <v>25.220555824545571</v>
      </c>
      <c r="D146" s="264">
        <v>20.764153058031049</v>
      </c>
      <c r="E146" s="264">
        <v>21.901342572433599</v>
      </c>
      <c r="F146" s="264">
        <v>26.927817641934009</v>
      </c>
      <c r="G146" s="264">
        <v>27.167991423969841</v>
      </c>
      <c r="H146" s="264">
        <v>24.453743298943319</v>
      </c>
      <c r="I146" s="264">
        <v>45.32829587557157</v>
      </c>
      <c r="J146" s="264">
        <v>44.992259207996703</v>
      </c>
      <c r="K146" s="264">
        <v>10.986147128718059</v>
      </c>
      <c r="L146" s="264">
        <v>1.8732917720779221</v>
      </c>
      <c r="M146" s="264">
        <v>2.599357703262962</v>
      </c>
      <c r="N146" s="264">
        <v>1.6359509705781901</v>
      </c>
      <c r="O146" s="264">
        <v>1.7930203092418491</v>
      </c>
      <c r="P146" s="264">
        <v>1.67322762736274</v>
      </c>
      <c r="Q146" s="264">
        <v>1.783397810469634</v>
      </c>
      <c r="R146" s="264">
        <v>1.6365236321886421</v>
      </c>
      <c r="S146" s="264">
        <v>12.7755727057535</v>
      </c>
      <c r="T146" s="264">
        <v>16.894847078661389</v>
      </c>
      <c r="U146" s="264">
        <v>15.493249134712469</v>
      </c>
      <c r="V146" s="264">
        <v>14.60816819722155</v>
      </c>
      <c r="W146" s="264">
        <v>16.23205566226364</v>
      </c>
      <c r="DA146" s="72" t="s">
        <v>924</v>
      </c>
    </row>
    <row r="147" spans="1:105" ht="12" customHeight="1" x14ac:dyDescent="0.25">
      <c r="A147" s="64" t="s">
        <v>30</v>
      </c>
      <c r="B147" s="231">
        <v>2.33289442473016E-2</v>
      </c>
      <c r="C147" s="231">
        <v>0</v>
      </c>
      <c r="D147" s="231">
        <v>7.2794313964510873E-2</v>
      </c>
      <c r="E147" s="231">
        <v>0</v>
      </c>
      <c r="F147" s="231">
        <v>3.926133250649356</v>
      </c>
      <c r="G147" s="231">
        <v>9.4893732889418096</v>
      </c>
      <c r="H147" s="231">
        <v>8.5644070608286444</v>
      </c>
      <c r="I147" s="231">
        <v>21.65305219232166</v>
      </c>
      <c r="J147" s="231">
        <v>14.80750172470071</v>
      </c>
      <c r="K147" s="231">
        <v>4.7411621678436608</v>
      </c>
      <c r="L147" s="231">
        <v>0.6962221889965845</v>
      </c>
      <c r="M147" s="231">
        <v>1.1888631243620691</v>
      </c>
      <c r="N147" s="231">
        <v>0.76535908438387856</v>
      </c>
      <c r="O147" s="231">
        <v>1.0341007366390229</v>
      </c>
      <c r="P147" s="231">
        <v>0.97498509442379011</v>
      </c>
      <c r="Q147" s="231">
        <v>1.157614999791871</v>
      </c>
      <c r="R147" s="231">
        <v>1.081684189200113</v>
      </c>
      <c r="S147" s="231">
        <v>6.9614296684463319</v>
      </c>
      <c r="T147" s="231">
        <v>6.969832363034917</v>
      </c>
      <c r="U147" s="231">
        <v>7.801455082518145</v>
      </c>
      <c r="V147" s="231">
        <v>7.2669706843142992</v>
      </c>
      <c r="W147" s="231">
        <v>8.6081592806084597</v>
      </c>
      <c r="DA147" s="73" t="s">
        <v>925</v>
      </c>
    </row>
    <row r="148" spans="1:105" ht="12" customHeight="1" x14ac:dyDescent="0.25">
      <c r="A148" s="64" t="s">
        <v>32</v>
      </c>
      <c r="B148" s="231">
        <v>0</v>
      </c>
      <c r="C148" s="231">
        <v>0</v>
      </c>
      <c r="D148" s="231">
        <v>0</v>
      </c>
      <c r="E148" s="231">
        <v>0</v>
      </c>
      <c r="F148" s="231">
        <v>0</v>
      </c>
      <c r="G148" s="231">
        <v>0</v>
      </c>
      <c r="H148" s="231">
        <v>0</v>
      </c>
      <c r="I148" s="231">
        <v>0</v>
      </c>
      <c r="J148" s="231">
        <v>0</v>
      </c>
      <c r="K148" s="231">
        <v>0</v>
      </c>
      <c r="L148" s="231">
        <v>0</v>
      </c>
      <c r="M148" s="231">
        <v>0</v>
      </c>
      <c r="N148" s="231">
        <v>0</v>
      </c>
      <c r="O148" s="231">
        <v>0</v>
      </c>
      <c r="P148" s="231">
        <v>0</v>
      </c>
      <c r="Q148" s="231">
        <v>0</v>
      </c>
      <c r="R148" s="231">
        <v>0</v>
      </c>
      <c r="S148" s="231">
        <v>0</v>
      </c>
      <c r="T148" s="231">
        <v>0</v>
      </c>
      <c r="U148" s="231">
        <v>0</v>
      </c>
      <c r="V148" s="231">
        <v>0</v>
      </c>
      <c r="W148" s="231">
        <v>0</v>
      </c>
      <c r="DA148" s="73" t="s">
        <v>926</v>
      </c>
    </row>
    <row r="149" spans="1:105" ht="12" customHeight="1" x14ac:dyDescent="0.25">
      <c r="A149" s="64" t="s">
        <v>33</v>
      </c>
      <c r="B149" s="231">
        <v>0</v>
      </c>
      <c r="C149" s="231">
        <v>0</v>
      </c>
      <c r="D149" s="231">
        <v>0</v>
      </c>
      <c r="E149" s="231">
        <v>0</v>
      </c>
      <c r="F149" s="231">
        <v>0</v>
      </c>
      <c r="G149" s="231">
        <v>0</v>
      </c>
      <c r="H149" s="231">
        <v>0</v>
      </c>
      <c r="I149" s="231">
        <v>0.12777199648279031</v>
      </c>
      <c r="J149" s="231">
        <v>3.499394230657369E-2</v>
      </c>
      <c r="K149" s="231">
        <v>0</v>
      </c>
      <c r="L149" s="231">
        <v>0</v>
      </c>
      <c r="M149" s="231">
        <v>0</v>
      </c>
      <c r="N149" s="231">
        <v>0</v>
      </c>
      <c r="O149" s="231">
        <v>0</v>
      </c>
      <c r="P149" s="231">
        <v>0</v>
      </c>
      <c r="Q149" s="231">
        <v>0</v>
      </c>
      <c r="R149" s="231">
        <v>0</v>
      </c>
      <c r="S149" s="231">
        <v>0</v>
      </c>
      <c r="T149" s="231">
        <v>5.0587166694536728E-4</v>
      </c>
      <c r="U149" s="231">
        <v>3.3305220471917582E-4</v>
      </c>
      <c r="V149" s="231">
        <v>6.5626652932979058E-4</v>
      </c>
      <c r="W149" s="231">
        <v>2.9730265606889461E-2</v>
      </c>
      <c r="DA149" s="73" t="s">
        <v>927</v>
      </c>
    </row>
    <row r="150" spans="1:105" ht="12" customHeight="1" x14ac:dyDescent="0.25">
      <c r="A150" s="64" t="s">
        <v>160</v>
      </c>
      <c r="B150" s="231">
        <v>0.35109848568476659</v>
      </c>
      <c r="C150" s="231">
        <v>0.8718631319129484</v>
      </c>
      <c r="D150" s="231">
        <v>8.6399042385094146E-2</v>
      </c>
      <c r="E150" s="231">
        <v>0.13114542760521919</v>
      </c>
      <c r="F150" s="231">
        <v>5.9840892699369819E-2</v>
      </c>
      <c r="G150" s="231">
        <v>0.116408117895894</v>
      </c>
      <c r="H150" s="231">
        <v>0.10162290760404979</v>
      </c>
      <c r="I150" s="231">
        <v>6.6313658815399593E-2</v>
      </c>
      <c r="J150" s="231">
        <v>3.633028876459022E-2</v>
      </c>
      <c r="K150" s="231">
        <v>1.521796570545518E-2</v>
      </c>
      <c r="L150" s="231">
        <v>3.03243347688055E-3</v>
      </c>
      <c r="M150" s="231">
        <v>6.6661148232986618E-3</v>
      </c>
      <c r="N150" s="231">
        <v>2.307584601628531E-3</v>
      </c>
      <c r="O150" s="231">
        <v>3.57844674792657E-3</v>
      </c>
      <c r="P150" s="231">
        <v>5.9417954567933702E-3</v>
      </c>
      <c r="Q150" s="231">
        <v>1.288637083235911E-3</v>
      </c>
      <c r="R150" s="231">
        <v>1.348999069622646E-3</v>
      </c>
      <c r="S150" s="231">
        <v>9.7047217079466747E-3</v>
      </c>
      <c r="T150" s="231">
        <v>6.7116186455283434E-3</v>
      </c>
      <c r="U150" s="231">
        <v>4.1324289935762759E-2</v>
      </c>
      <c r="V150" s="231">
        <v>1.7548498431439019E-2</v>
      </c>
      <c r="W150" s="231">
        <v>3.8018459243158227E-2</v>
      </c>
      <c r="DA150" s="73" t="s">
        <v>928</v>
      </c>
    </row>
    <row r="151" spans="1:105" ht="12" customHeight="1" x14ac:dyDescent="0.25">
      <c r="A151" s="64" t="s">
        <v>70</v>
      </c>
      <c r="B151" s="231">
        <v>4.5220121546715557</v>
      </c>
      <c r="C151" s="231">
        <v>4.7581986116261969</v>
      </c>
      <c r="D151" s="231">
        <v>4.1998603230906797</v>
      </c>
      <c r="E151" s="231">
        <v>3.9664171153928631</v>
      </c>
      <c r="F151" s="231">
        <v>4.6546799563111803</v>
      </c>
      <c r="G151" s="231">
        <v>4.8113529109831896</v>
      </c>
      <c r="H151" s="231">
        <v>4.9830647054829562</v>
      </c>
      <c r="I151" s="231">
        <v>0.6784010670015258</v>
      </c>
      <c r="J151" s="231">
        <v>0.44626013324335922</v>
      </c>
      <c r="K151" s="231">
        <v>0.58986193455467284</v>
      </c>
      <c r="L151" s="231">
        <v>0</v>
      </c>
      <c r="M151" s="231">
        <v>0</v>
      </c>
      <c r="N151" s="231">
        <v>0</v>
      </c>
      <c r="O151" s="231">
        <v>3.5430406943680491E-3</v>
      </c>
      <c r="P151" s="231">
        <v>0</v>
      </c>
      <c r="Q151" s="231">
        <v>0</v>
      </c>
      <c r="R151" s="231">
        <v>0</v>
      </c>
      <c r="S151" s="231">
        <v>0</v>
      </c>
      <c r="T151" s="231">
        <v>0</v>
      </c>
      <c r="U151" s="231">
        <v>0</v>
      </c>
      <c r="V151" s="231">
        <v>0</v>
      </c>
      <c r="W151" s="231">
        <v>0</v>
      </c>
      <c r="DA151" s="73" t="s">
        <v>929</v>
      </c>
    </row>
    <row r="152" spans="1:105" ht="12" customHeight="1" x14ac:dyDescent="0.25">
      <c r="A152" s="64" t="s">
        <v>34</v>
      </c>
      <c r="B152" s="231">
        <v>4.7282743054162593E-2</v>
      </c>
      <c r="C152" s="231">
        <v>0</v>
      </c>
      <c r="D152" s="231">
        <v>0</v>
      </c>
      <c r="E152" s="231">
        <v>0</v>
      </c>
      <c r="F152" s="231">
        <v>0</v>
      </c>
      <c r="G152" s="231">
        <v>0.19086772484056899</v>
      </c>
      <c r="H152" s="231">
        <v>0.17492535267435891</v>
      </c>
      <c r="I152" s="231">
        <v>1.9539169965875649</v>
      </c>
      <c r="J152" s="231">
        <v>0</v>
      </c>
      <c r="K152" s="231">
        <v>9.0668073275726596E-2</v>
      </c>
      <c r="L152" s="231">
        <v>5.4849698886245144E-3</v>
      </c>
      <c r="M152" s="231">
        <v>6.7245742095017793E-3</v>
      </c>
      <c r="N152" s="231">
        <v>9.5783539503494497E-3</v>
      </c>
      <c r="O152" s="231">
        <v>0</v>
      </c>
      <c r="P152" s="231">
        <v>0</v>
      </c>
      <c r="Q152" s="231">
        <v>2.0958613338164709E-2</v>
      </c>
      <c r="R152" s="231">
        <v>1.8850763774450191E-2</v>
      </c>
      <c r="S152" s="231">
        <v>0.14113089177021321</v>
      </c>
      <c r="T152" s="231">
        <v>2.1149989478060509E-2</v>
      </c>
      <c r="U152" s="231">
        <v>1.3795308653319681E-3</v>
      </c>
      <c r="V152" s="231">
        <v>8.8389211347257395E-4</v>
      </c>
      <c r="W152" s="231">
        <v>2.3453768807886431E-3</v>
      </c>
      <c r="DA152" s="73" t="s">
        <v>930</v>
      </c>
    </row>
    <row r="153" spans="1:105" ht="12" customHeight="1" x14ac:dyDescent="0.25">
      <c r="A153" s="64" t="s">
        <v>162</v>
      </c>
      <c r="B153" s="231">
        <v>15.03045676403476</v>
      </c>
      <c r="C153" s="231">
        <v>18.630356417541659</v>
      </c>
      <c r="D153" s="231">
        <v>15.63587241459425</v>
      </c>
      <c r="E153" s="231">
        <v>17.523445214922329</v>
      </c>
      <c r="F153" s="231">
        <v>17.40032845249312</v>
      </c>
      <c r="G153" s="231">
        <v>12.0072332994141</v>
      </c>
      <c r="H153" s="231">
        <v>10.209126692898121</v>
      </c>
      <c r="I153" s="231">
        <v>18.574869991753889</v>
      </c>
      <c r="J153" s="231">
        <v>18.907925944018</v>
      </c>
      <c r="K153" s="231">
        <v>5.161749940463003</v>
      </c>
      <c r="L153" s="231">
        <v>1.1439338285927381</v>
      </c>
      <c r="M153" s="231">
        <v>1.3591607626979769</v>
      </c>
      <c r="N153" s="231">
        <v>0.84376231529725276</v>
      </c>
      <c r="O153" s="231">
        <v>0.74469872738719189</v>
      </c>
      <c r="P153" s="231">
        <v>0.68377117128748999</v>
      </c>
      <c r="Q153" s="231">
        <v>0.59636884062565698</v>
      </c>
      <c r="R153" s="231">
        <v>0.52883826862690531</v>
      </c>
      <c r="S153" s="231">
        <v>5.6080098517346419</v>
      </c>
      <c r="T153" s="231">
        <v>9.8363365707548009</v>
      </c>
      <c r="U153" s="231">
        <v>7.591988388800468</v>
      </c>
      <c r="V153" s="231">
        <v>7.2956875753166086</v>
      </c>
      <c r="W153" s="231">
        <v>7.5322797495962988</v>
      </c>
      <c r="DA153" s="73" t="s">
        <v>931</v>
      </c>
    </row>
    <row r="154" spans="1:105" ht="12" customHeight="1" x14ac:dyDescent="0.25">
      <c r="A154" s="64" t="s">
        <v>36</v>
      </c>
      <c r="B154" s="231">
        <v>0</v>
      </c>
      <c r="C154" s="231">
        <v>0</v>
      </c>
      <c r="D154" s="231">
        <v>0</v>
      </c>
      <c r="E154" s="231">
        <v>0</v>
      </c>
      <c r="F154" s="231">
        <v>0</v>
      </c>
      <c r="G154" s="231">
        <v>0</v>
      </c>
      <c r="H154" s="231">
        <v>0</v>
      </c>
      <c r="I154" s="231">
        <v>0</v>
      </c>
      <c r="J154" s="231">
        <v>0</v>
      </c>
      <c r="K154" s="231">
        <v>0</v>
      </c>
      <c r="L154" s="231">
        <v>0</v>
      </c>
      <c r="M154" s="231">
        <v>0</v>
      </c>
      <c r="N154" s="231">
        <v>0</v>
      </c>
      <c r="O154" s="231">
        <v>0</v>
      </c>
      <c r="P154" s="231">
        <v>0</v>
      </c>
      <c r="Q154" s="231">
        <v>0</v>
      </c>
      <c r="R154" s="231">
        <v>0</v>
      </c>
      <c r="S154" s="231">
        <v>0</v>
      </c>
      <c r="T154" s="231">
        <v>0</v>
      </c>
      <c r="U154" s="231">
        <v>0</v>
      </c>
      <c r="V154" s="231">
        <v>0</v>
      </c>
      <c r="W154" s="231">
        <v>0</v>
      </c>
      <c r="DA154" s="73" t="s">
        <v>932</v>
      </c>
    </row>
    <row r="155" spans="1:105" ht="12" customHeight="1" x14ac:dyDescent="0.25">
      <c r="A155" s="64" t="s">
        <v>73</v>
      </c>
      <c r="B155" s="231">
        <v>0.66070192563342323</v>
      </c>
      <c r="C155" s="231">
        <v>0.96013766346477014</v>
      </c>
      <c r="D155" s="231">
        <v>0.76922696399650892</v>
      </c>
      <c r="E155" s="231">
        <v>0.28033481451319231</v>
      </c>
      <c r="F155" s="231">
        <v>0.88683508978098702</v>
      </c>
      <c r="G155" s="231">
        <v>0.55275608189428149</v>
      </c>
      <c r="H155" s="231">
        <v>0.42059657945518741</v>
      </c>
      <c r="I155" s="231">
        <v>2.2739699726087359</v>
      </c>
      <c r="J155" s="231">
        <v>10.75924717496347</v>
      </c>
      <c r="K155" s="231">
        <v>0.38748704687554758</v>
      </c>
      <c r="L155" s="231">
        <v>2.4618351123094809E-2</v>
      </c>
      <c r="M155" s="231">
        <v>3.7943127170116039E-2</v>
      </c>
      <c r="N155" s="231">
        <v>1.4943632345080671E-2</v>
      </c>
      <c r="O155" s="231">
        <v>7.0993577733392673E-3</v>
      </c>
      <c r="P155" s="231">
        <v>8.5295661946663704E-3</v>
      </c>
      <c r="Q155" s="231">
        <v>7.1667196307050492E-3</v>
      </c>
      <c r="R155" s="231">
        <v>5.8014115175511671E-3</v>
      </c>
      <c r="S155" s="231">
        <v>5.529757209436216E-2</v>
      </c>
      <c r="T155" s="231">
        <v>6.0310665081132503E-2</v>
      </c>
      <c r="U155" s="231">
        <v>5.6768790388048829E-2</v>
      </c>
      <c r="V155" s="231">
        <v>2.6421280516400639E-2</v>
      </c>
      <c r="W155" s="231">
        <v>2.1522530328041599E-2</v>
      </c>
      <c r="DA155" s="73" t="s">
        <v>933</v>
      </c>
    </row>
    <row r="156" spans="1:105" ht="12" customHeight="1" x14ac:dyDescent="0.25">
      <c r="A156" s="64" t="s">
        <v>79</v>
      </c>
      <c r="B156" s="231">
        <v>0</v>
      </c>
      <c r="C156" s="231">
        <v>0</v>
      </c>
      <c r="D156" s="231">
        <v>0</v>
      </c>
      <c r="E156" s="231">
        <v>0</v>
      </c>
      <c r="F156" s="231">
        <v>0</v>
      </c>
      <c r="G156" s="231">
        <v>0</v>
      </c>
      <c r="H156" s="231">
        <v>0</v>
      </c>
      <c r="I156" s="231">
        <v>0</v>
      </c>
      <c r="J156" s="231">
        <v>0</v>
      </c>
      <c r="K156" s="231">
        <v>0</v>
      </c>
      <c r="L156" s="231">
        <v>0</v>
      </c>
      <c r="M156" s="231">
        <v>0</v>
      </c>
      <c r="N156" s="231">
        <v>0</v>
      </c>
      <c r="O156" s="231">
        <v>0</v>
      </c>
      <c r="P156" s="231">
        <v>0</v>
      </c>
      <c r="Q156" s="231">
        <v>0</v>
      </c>
      <c r="R156" s="231">
        <v>0</v>
      </c>
      <c r="S156" s="231">
        <v>0</v>
      </c>
      <c r="T156" s="231">
        <v>0</v>
      </c>
      <c r="U156" s="231">
        <v>0</v>
      </c>
      <c r="V156" s="231">
        <v>0</v>
      </c>
      <c r="W156" s="231">
        <v>0</v>
      </c>
      <c r="DA156" s="73" t="s">
        <v>934</v>
      </c>
    </row>
    <row r="157" spans="1:105" ht="12" customHeight="1" x14ac:dyDescent="0.25">
      <c r="A157" s="60" t="s">
        <v>643</v>
      </c>
      <c r="B157" s="264">
        <v>0</v>
      </c>
      <c r="C157" s="264">
        <v>0</v>
      </c>
      <c r="D157" s="264">
        <v>0</v>
      </c>
      <c r="E157" s="264">
        <v>0</v>
      </c>
      <c r="F157" s="264">
        <v>0</v>
      </c>
      <c r="G157" s="264">
        <v>0</v>
      </c>
      <c r="H157" s="264">
        <v>0</v>
      </c>
      <c r="I157" s="264">
        <v>0</v>
      </c>
      <c r="J157" s="264">
        <v>0</v>
      </c>
      <c r="K157" s="264">
        <v>0</v>
      </c>
      <c r="L157" s="264">
        <v>0</v>
      </c>
      <c r="M157" s="264">
        <v>0</v>
      </c>
      <c r="N157" s="264">
        <v>0</v>
      </c>
      <c r="O157" s="264">
        <v>0</v>
      </c>
      <c r="P157" s="264">
        <v>0</v>
      </c>
      <c r="Q157" s="264">
        <v>0</v>
      </c>
      <c r="R157" s="264">
        <v>0</v>
      </c>
      <c r="S157" s="264">
        <v>0</v>
      </c>
      <c r="T157" s="264">
        <v>0</v>
      </c>
      <c r="U157" s="264">
        <v>0</v>
      </c>
      <c r="V157" s="264">
        <v>0</v>
      </c>
      <c r="W157" s="264">
        <v>0</v>
      </c>
      <c r="DA157" s="72" t="s">
        <v>935</v>
      </c>
    </row>
    <row r="158" spans="1:105" ht="12" customHeight="1" x14ac:dyDescent="0.25">
      <c r="A158" s="100" t="s">
        <v>106</v>
      </c>
      <c r="B158" s="281">
        <v>102.44</v>
      </c>
      <c r="C158" s="281">
        <v>94</v>
      </c>
      <c r="D158" s="281">
        <v>77.319999999999993</v>
      </c>
      <c r="E158" s="281">
        <v>102.28</v>
      </c>
      <c r="F158" s="281">
        <v>104.16</v>
      </c>
      <c r="G158" s="281">
        <v>115.96656</v>
      </c>
      <c r="H158" s="281">
        <v>90.321759999999983</v>
      </c>
      <c r="I158" s="281">
        <v>118.88088</v>
      </c>
      <c r="J158" s="281">
        <v>124.59208</v>
      </c>
      <c r="K158" s="281">
        <v>5.1622399999999971</v>
      </c>
      <c r="L158" s="281">
        <v>6.2411599999999794</v>
      </c>
      <c r="M158" s="281">
        <v>3.9453199999999811</v>
      </c>
      <c r="N158" s="281">
        <v>1.3257999999999579</v>
      </c>
      <c r="O158" s="281">
        <v>0.95632000000000517</v>
      </c>
      <c r="P158" s="281">
        <v>0.82008000000001857</v>
      </c>
      <c r="Q158" s="281">
        <v>1.028160000000014</v>
      </c>
      <c r="R158" s="281">
        <v>7.5543999999999869</v>
      </c>
      <c r="S158" s="281">
        <v>10.60408000000001</v>
      </c>
      <c r="T158" s="281">
        <v>8.7343200000000252</v>
      </c>
      <c r="U158" s="281">
        <v>8.9001599999999712</v>
      </c>
      <c r="V158" s="281">
        <v>8.5111200000000053</v>
      </c>
      <c r="W158" s="281">
        <v>7.7218799999999987</v>
      </c>
      <c r="DA158" s="105" t="s">
        <v>936</v>
      </c>
    </row>
    <row r="159" spans="1:105" ht="12" customHeight="1" x14ac:dyDescent="0.25">
      <c r="A159" s="130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</row>
    <row r="160" spans="1:105" ht="15" customHeight="1" x14ac:dyDescent="0.25">
      <c r="A160" s="32" t="s">
        <v>431</v>
      </c>
      <c r="B160" s="259"/>
      <c r="C160" s="259"/>
      <c r="D160" s="259"/>
      <c r="E160" s="259"/>
      <c r="F160" s="259"/>
      <c r="G160" s="259"/>
      <c r="H160" s="259"/>
      <c r="I160" s="259"/>
      <c r="J160" s="259"/>
      <c r="K160" s="259"/>
      <c r="L160" s="259"/>
      <c r="M160" s="259"/>
      <c r="N160" s="259"/>
      <c r="O160" s="259"/>
      <c r="P160" s="259"/>
      <c r="Q160" s="259"/>
      <c r="R160" s="259"/>
      <c r="S160" s="259"/>
      <c r="T160" s="259"/>
      <c r="U160" s="259"/>
      <c r="V160" s="259"/>
      <c r="W160" s="259"/>
      <c r="DA160" s="88"/>
    </row>
    <row r="161" spans="1:105" ht="12" customHeight="1" x14ac:dyDescent="0.25">
      <c r="A161" s="58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01"/>
      <c r="Q161" s="201"/>
      <c r="R161" s="201"/>
      <c r="S161" s="201"/>
      <c r="T161" s="201"/>
      <c r="U161" s="201"/>
      <c r="V161" s="201"/>
      <c r="W161" s="201"/>
    </row>
    <row r="162" spans="1:105" ht="12" customHeight="1" x14ac:dyDescent="0.25">
      <c r="A162" s="35" t="s">
        <v>43</v>
      </c>
      <c r="B162" s="234">
        <f t="shared" ref="B162:W162" si="5">SUM(B$163:B$169)</f>
        <v>1</v>
      </c>
      <c r="C162" s="234">
        <f t="shared" si="5"/>
        <v>1.0000000000000002</v>
      </c>
      <c r="D162" s="234">
        <f t="shared" si="5"/>
        <v>1</v>
      </c>
      <c r="E162" s="234">
        <f t="shared" si="5"/>
        <v>1.0000000000000002</v>
      </c>
      <c r="F162" s="234">
        <f t="shared" si="5"/>
        <v>0.99999999999999978</v>
      </c>
      <c r="G162" s="234">
        <f t="shared" si="5"/>
        <v>1.0000000000000002</v>
      </c>
      <c r="H162" s="234">
        <f t="shared" si="5"/>
        <v>1</v>
      </c>
      <c r="I162" s="234">
        <f t="shared" si="5"/>
        <v>1</v>
      </c>
      <c r="J162" s="234">
        <f t="shared" si="5"/>
        <v>1.0000000000000004</v>
      </c>
      <c r="K162" s="234">
        <f t="shared" si="5"/>
        <v>1</v>
      </c>
      <c r="L162" s="234">
        <f t="shared" si="5"/>
        <v>0.99999999999999967</v>
      </c>
      <c r="M162" s="234">
        <f t="shared" si="5"/>
        <v>0.99999999999999989</v>
      </c>
      <c r="N162" s="234">
        <f t="shared" si="5"/>
        <v>1.0000000000000004</v>
      </c>
      <c r="O162" s="234">
        <f t="shared" si="5"/>
        <v>1</v>
      </c>
      <c r="P162" s="234">
        <f t="shared" si="5"/>
        <v>1</v>
      </c>
      <c r="Q162" s="234">
        <f t="shared" si="5"/>
        <v>1</v>
      </c>
      <c r="R162" s="234">
        <f t="shared" si="5"/>
        <v>0.99999999999999978</v>
      </c>
      <c r="S162" s="234">
        <f t="shared" si="5"/>
        <v>0.99999999999999989</v>
      </c>
      <c r="T162" s="234">
        <f t="shared" si="5"/>
        <v>1.0000000000000004</v>
      </c>
      <c r="U162" s="234">
        <f t="shared" si="5"/>
        <v>0.99999999999999978</v>
      </c>
      <c r="V162" s="234">
        <f t="shared" si="5"/>
        <v>1</v>
      </c>
      <c r="W162" s="234">
        <f t="shared" si="5"/>
        <v>1.0000000000000002</v>
      </c>
      <c r="DA162" s="95"/>
    </row>
    <row r="163" spans="1:105" ht="12" customHeight="1" x14ac:dyDescent="0.25">
      <c r="A163" s="55" t="s">
        <v>92</v>
      </c>
      <c r="B163" s="301">
        <f t="shared" ref="B163:W163" si="6">IF(B$6=0,0,B$6/B$5)</f>
        <v>0</v>
      </c>
      <c r="C163" s="301">
        <f t="shared" si="6"/>
        <v>0</v>
      </c>
      <c r="D163" s="301">
        <f t="shared" si="6"/>
        <v>0</v>
      </c>
      <c r="E163" s="301">
        <f t="shared" si="6"/>
        <v>0</v>
      </c>
      <c r="F163" s="301">
        <f t="shared" si="6"/>
        <v>0</v>
      </c>
      <c r="G163" s="301">
        <f t="shared" si="6"/>
        <v>0</v>
      </c>
      <c r="H163" s="301">
        <f t="shared" si="6"/>
        <v>0</v>
      </c>
      <c r="I163" s="301">
        <f t="shared" si="6"/>
        <v>0</v>
      </c>
      <c r="J163" s="301">
        <f t="shared" si="6"/>
        <v>0</v>
      </c>
      <c r="K163" s="301">
        <f t="shared" si="6"/>
        <v>0</v>
      </c>
      <c r="L163" s="301">
        <f t="shared" si="6"/>
        <v>0</v>
      </c>
      <c r="M163" s="301">
        <f t="shared" si="6"/>
        <v>0</v>
      </c>
      <c r="N163" s="301">
        <f t="shared" si="6"/>
        <v>0</v>
      </c>
      <c r="O163" s="301">
        <f t="shared" si="6"/>
        <v>0</v>
      </c>
      <c r="P163" s="301">
        <f t="shared" si="6"/>
        <v>0</v>
      </c>
      <c r="Q163" s="301">
        <f t="shared" si="6"/>
        <v>0</v>
      </c>
      <c r="R163" s="301">
        <f t="shared" si="6"/>
        <v>0</v>
      </c>
      <c r="S163" s="301">
        <f t="shared" si="6"/>
        <v>0</v>
      </c>
      <c r="T163" s="301">
        <f t="shared" si="6"/>
        <v>0</v>
      </c>
      <c r="U163" s="301">
        <f t="shared" si="6"/>
        <v>0</v>
      </c>
      <c r="V163" s="301">
        <f t="shared" si="6"/>
        <v>0</v>
      </c>
      <c r="W163" s="301">
        <f t="shared" si="6"/>
        <v>0</v>
      </c>
      <c r="DA163" s="67"/>
    </row>
    <row r="164" spans="1:105" ht="12" customHeight="1" x14ac:dyDescent="0.25">
      <c r="A164" s="202" t="s">
        <v>93</v>
      </c>
      <c r="B164" s="235">
        <f t="shared" ref="B164:W164" si="7">IF(B$7=0,0,B$7/B$5)</f>
        <v>0</v>
      </c>
      <c r="C164" s="235">
        <f t="shared" si="7"/>
        <v>0</v>
      </c>
      <c r="D164" s="235">
        <f t="shared" si="7"/>
        <v>0</v>
      </c>
      <c r="E164" s="235">
        <f t="shared" si="7"/>
        <v>0</v>
      </c>
      <c r="F164" s="235">
        <f t="shared" si="7"/>
        <v>0</v>
      </c>
      <c r="G164" s="235">
        <f t="shared" si="7"/>
        <v>0</v>
      </c>
      <c r="H164" s="235">
        <f t="shared" si="7"/>
        <v>0</v>
      </c>
      <c r="I164" s="235">
        <f t="shared" si="7"/>
        <v>0</v>
      </c>
      <c r="J164" s="235">
        <f t="shared" si="7"/>
        <v>0</v>
      </c>
      <c r="K164" s="235">
        <f t="shared" si="7"/>
        <v>0</v>
      </c>
      <c r="L164" s="235">
        <f t="shared" si="7"/>
        <v>0</v>
      </c>
      <c r="M164" s="235">
        <f t="shared" si="7"/>
        <v>0</v>
      </c>
      <c r="N164" s="235">
        <f t="shared" si="7"/>
        <v>0</v>
      </c>
      <c r="O164" s="235">
        <f t="shared" si="7"/>
        <v>0</v>
      </c>
      <c r="P164" s="235">
        <f t="shared" si="7"/>
        <v>0</v>
      </c>
      <c r="Q164" s="235">
        <f t="shared" si="7"/>
        <v>0</v>
      </c>
      <c r="R164" s="235">
        <f t="shared" si="7"/>
        <v>0</v>
      </c>
      <c r="S164" s="235">
        <f t="shared" si="7"/>
        <v>0</v>
      </c>
      <c r="T164" s="235">
        <f t="shared" si="7"/>
        <v>0</v>
      </c>
      <c r="U164" s="235">
        <f t="shared" si="7"/>
        <v>0</v>
      </c>
      <c r="V164" s="235">
        <f t="shared" si="7"/>
        <v>0</v>
      </c>
      <c r="W164" s="235">
        <f t="shared" si="7"/>
        <v>0</v>
      </c>
      <c r="DA164" s="174"/>
    </row>
    <row r="165" spans="1:105" ht="12" customHeight="1" x14ac:dyDescent="0.25">
      <c r="A165" s="202" t="s">
        <v>94</v>
      </c>
      <c r="B165" s="235">
        <f t="shared" ref="B165:W165" si="8">IF(B$8=0,0,B$8/B$5)</f>
        <v>0</v>
      </c>
      <c r="C165" s="235">
        <f t="shared" si="8"/>
        <v>0</v>
      </c>
      <c r="D165" s="235">
        <f t="shared" si="8"/>
        <v>0</v>
      </c>
      <c r="E165" s="235">
        <f t="shared" si="8"/>
        <v>0</v>
      </c>
      <c r="F165" s="235">
        <f t="shared" si="8"/>
        <v>0</v>
      </c>
      <c r="G165" s="235">
        <f t="shared" si="8"/>
        <v>0</v>
      </c>
      <c r="H165" s="235">
        <f t="shared" si="8"/>
        <v>0</v>
      </c>
      <c r="I165" s="235">
        <f t="shared" si="8"/>
        <v>0</v>
      </c>
      <c r="J165" s="235">
        <f t="shared" si="8"/>
        <v>0</v>
      </c>
      <c r="K165" s="235">
        <f t="shared" si="8"/>
        <v>0</v>
      </c>
      <c r="L165" s="235">
        <f t="shared" si="8"/>
        <v>0</v>
      </c>
      <c r="M165" s="235">
        <f t="shared" si="8"/>
        <v>0</v>
      </c>
      <c r="N165" s="235">
        <f t="shared" si="8"/>
        <v>0</v>
      </c>
      <c r="O165" s="235">
        <f t="shared" si="8"/>
        <v>0</v>
      </c>
      <c r="P165" s="235">
        <f t="shared" si="8"/>
        <v>0</v>
      </c>
      <c r="Q165" s="235">
        <f t="shared" si="8"/>
        <v>0</v>
      </c>
      <c r="R165" s="235">
        <f t="shared" si="8"/>
        <v>0</v>
      </c>
      <c r="S165" s="235">
        <f t="shared" si="8"/>
        <v>0</v>
      </c>
      <c r="T165" s="235">
        <f t="shared" si="8"/>
        <v>0</v>
      </c>
      <c r="U165" s="235">
        <f t="shared" si="8"/>
        <v>0</v>
      </c>
      <c r="V165" s="235">
        <f t="shared" si="8"/>
        <v>0</v>
      </c>
      <c r="W165" s="235">
        <f t="shared" si="8"/>
        <v>0</v>
      </c>
      <c r="DA165" s="174"/>
    </row>
    <row r="166" spans="1:105" ht="12" customHeight="1" x14ac:dyDescent="0.25">
      <c r="A166" s="202" t="s">
        <v>95</v>
      </c>
      <c r="B166" s="235">
        <f t="shared" ref="B166:W166" si="9">IF(B$9=0,0,B$9/B$5)</f>
        <v>0</v>
      </c>
      <c r="C166" s="235">
        <f t="shared" si="9"/>
        <v>0</v>
      </c>
      <c r="D166" s="235">
        <f t="shared" si="9"/>
        <v>0</v>
      </c>
      <c r="E166" s="235">
        <f t="shared" si="9"/>
        <v>0</v>
      </c>
      <c r="F166" s="235">
        <f t="shared" si="9"/>
        <v>0</v>
      </c>
      <c r="G166" s="235">
        <f t="shared" si="9"/>
        <v>0</v>
      </c>
      <c r="H166" s="235">
        <f t="shared" si="9"/>
        <v>0</v>
      </c>
      <c r="I166" s="235">
        <f t="shared" si="9"/>
        <v>0</v>
      </c>
      <c r="J166" s="235">
        <f t="shared" si="9"/>
        <v>0</v>
      </c>
      <c r="K166" s="235">
        <f t="shared" si="9"/>
        <v>0</v>
      </c>
      <c r="L166" s="235">
        <f t="shared" si="9"/>
        <v>0</v>
      </c>
      <c r="M166" s="235">
        <f t="shared" si="9"/>
        <v>0</v>
      </c>
      <c r="N166" s="235">
        <f t="shared" si="9"/>
        <v>0</v>
      </c>
      <c r="O166" s="235">
        <f t="shared" si="9"/>
        <v>0</v>
      </c>
      <c r="P166" s="235">
        <f t="shared" si="9"/>
        <v>0</v>
      </c>
      <c r="Q166" s="235">
        <f t="shared" si="9"/>
        <v>0</v>
      </c>
      <c r="R166" s="235">
        <f t="shared" si="9"/>
        <v>0</v>
      </c>
      <c r="S166" s="235">
        <f t="shared" si="9"/>
        <v>0</v>
      </c>
      <c r="T166" s="235">
        <f t="shared" si="9"/>
        <v>0</v>
      </c>
      <c r="U166" s="235">
        <f t="shared" si="9"/>
        <v>0</v>
      </c>
      <c r="V166" s="235">
        <f t="shared" si="9"/>
        <v>0</v>
      </c>
      <c r="W166" s="235">
        <f t="shared" si="9"/>
        <v>0</v>
      </c>
      <c r="DA166" s="174"/>
    </row>
    <row r="167" spans="1:105" ht="12" customHeight="1" x14ac:dyDescent="0.25">
      <c r="A167" s="56" t="s">
        <v>96</v>
      </c>
      <c r="B167" s="302">
        <f t="shared" ref="B167:W167" si="10">IF(B$10=0,0,B$10/B$5)</f>
        <v>1.6802526238792626E-3</v>
      </c>
      <c r="C167" s="302">
        <f t="shared" si="10"/>
        <v>1.5360922972393984E-3</v>
      </c>
      <c r="D167" s="302">
        <f t="shared" si="10"/>
        <v>1.3523956585841013E-3</v>
      </c>
      <c r="E167" s="302">
        <f t="shared" si="10"/>
        <v>1.361832537810039E-3</v>
      </c>
      <c r="F167" s="302">
        <f t="shared" si="10"/>
        <v>1.1392291617204563E-3</v>
      </c>
      <c r="G167" s="302">
        <f t="shared" si="10"/>
        <v>9.9309010617727907E-4</v>
      </c>
      <c r="H167" s="302">
        <f t="shared" si="10"/>
        <v>1.0231555867920275E-3</v>
      </c>
      <c r="I167" s="302">
        <f t="shared" si="10"/>
        <v>1.2126643517839123E-3</v>
      </c>
      <c r="J167" s="302">
        <f t="shared" si="10"/>
        <v>1.1887348658023711E-3</v>
      </c>
      <c r="K167" s="302">
        <f t="shared" si="10"/>
        <v>1.2498459932623266E-3</v>
      </c>
      <c r="L167" s="302">
        <f t="shared" si="10"/>
        <v>1.1537625826284457E-3</v>
      </c>
      <c r="M167" s="302">
        <f t="shared" si="10"/>
        <v>1.1833938287556414E-3</v>
      </c>
      <c r="N167" s="302">
        <f t="shared" si="10"/>
        <v>1.1558321859760315E-3</v>
      </c>
      <c r="O167" s="302">
        <f t="shared" si="10"/>
        <v>1.2913538665225628E-3</v>
      </c>
      <c r="P167" s="302">
        <f t="shared" si="10"/>
        <v>1.3237578535986027E-3</v>
      </c>
      <c r="Q167" s="302">
        <f t="shared" si="10"/>
        <v>1.2173097747526604E-3</v>
      </c>
      <c r="R167" s="302">
        <f t="shared" si="10"/>
        <v>1.1225952424677465E-3</v>
      </c>
      <c r="S167" s="302">
        <f t="shared" si="10"/>
        <v>9.6149925219683144E-4</v>
      </c>
      <c r="T167" s="302">
        <f t="shared" si="10"/>
        <v>1.4640474796324453E-3</v>
      </c>
      <c r="U167" s="302">
        <f t="shared" si="10"/>
        <v>1.3996565893813027E-3</v>
      </c>
      <c r="V167" s="302">
        <f t="shared" si="10"/>
        <v>1.4199376905787628E-3</v>
      </c>
      <c r="W167" s="302">
        <f t="shared" si="10"/>
        <v>1.4083638684028242E-3</v>
      </c>
      <c r="DA167" s="68"/>
    </row>
    <row r="168" spans="1:105" ht="12" customHeight="1" x14ac:dyDescent="0.25">
      <c r="A168" s="203" t="s">
        <v>487</v>
      </c>
      <c r="B168" s="303">
        <f t="shared" ref="B168:W168" si="11">IF(B$16=0,0,B$16/B$5)</f>
        <v>0.67029875845740716</v>
      </c>
      <c r="C168" s="303">
        <f t="shared" si="11"/>
        <v>0.7003296999991393</v>
      </c>
      <c r="D168" s="303">
        <f t="shared" si="11"/>
        <v>0.73010322164189423</v>
      </c>
      <c r="E168" s="303">
        <f t="shared" si="11"/>
        <v>0.73352300978649865</v>
      </c>
      <c r="F168" s="303">
        <f t="shared" si="11"/>
        <v>0.76994499390577387</v>
      </c>
      <c r="G168" s="303">
        <f t="shared" si="11"/>
        <v>0.78562659062708484</v>
      </c>
      <c r="H168" s="303">
        <f t="shared" si="11"/>
        <v>0.77233942581125314</v>
      </c>
      <c r="I168" s="303">
        <f t="shared" si="11"/>
        <v>0.7874478787509398</v>
      </c>
      <c r="J168" s="303">
        <f t="shared" si="11"/>
        <v>0.79350911406197544</v>
      </c>
      <c r="K168" s="303">
        <f t="shared" si="11"/>
        <v>0.77275768709015002</v>
      </c>
      <c r="L168" s="303">
        <f t="shared" si="11"/>
        <v>0.80236046959574625</v>
      </c>
      <c r="M168" s="303">
        <f t="shared" si="11"/>
        <v>0.79728463713415776</v>
      </c>
      <c r="N168" s="303">
        <f t="shared" si="11"/>
        <v>0.80200594654230528</v>
      </c>
      <c r="O168" s="303">
        <f t="shared" si="11"/>
        <v>0.7782058147080485</v>
      </c>
      <c r="P168" s="303">
        <f t="shared" si="11"/>
        <v>0.77324027967855846</v>
      </c>
      <c r="Q168" s="303">
        <f t="shared" si="11"/>
        <v>0.79147483558486864</v>
      </c>
      <c r="R168" s="303">
        <f t="shared" si="11"/>
        <v>0.80769943496527408</v>
      </c>
      <c r="S168" s="303">
        <f t="shared" si="11"/>
        <v>0.83529517809868215</v>
      </c>
      <c r="T168" s="303">
        <f t="shared" si="11"/>
        <v>0.74920255532082936</v>
      </c>
      <c r="U168" s="303">
        <f t="shared" si="11"/>
        <v>0.7601936898525592</v>
      </c>
      <c r="V168" s="303">
        <f t="shared" si="11"/>
        <v>0.75671163591725621</v>
      </c>
      <c r="W168" s="303">
        <f t="shared" si="11"/>
        <v>0.75830678602799317</v>
      </c>
      <c r="DA168" s="175"/>
    </row>
    <row r="169" spans="1:105" ht="12" customHeight="1" x14ac:dyDescent="0.25">
      <c r="A169" s="41" t="s">
        <v>499</v>
      </c>
      <c r="B169" s="237">
        <f t="shared" ref="B169:W169" si="12">IF(B$27=0,0,B$27/B$5)</f>
        <v>0.32802098891871351</v>
      </c>
      <c r="C169" s="237">
        <f t="shared" si="12"/>
        <v>0.29813420770362153</v>
      </c>
      <c r="D169" s="237">
        <f t="shared" si="12"/>
        <v>0.26854438269952174</v>
      </c>
      <c r="E169" s="237">
        <f t="shared" si="12"/>
        <v>0.26511515767569144</v>
      </c>
      <c r="F169" s="237">
        <f t="shared" si="12"/>
        <v>0.22891577693250539</v>
      </c>
      <c r="G169" s="237">
        <f t="shared" si="12"/>
        <v>0.21338031926673798</v>
      </c>
      <c r="H169" s="237">
        <f t="shared" si="12"/>
        <v>0.22663741860195494</v>
      </c>
      <c r="I169" s="237">
        <f t="shared" si="12"/>
        <v>0.21133945689727632</v>
      </c>
      <c r="J169" s="237">
        <f t="shared" si="12"/>
        <v>0.20530215107222249</v>
      </c>
      <c r="K169" s="237">
        <f t="shared" si="12"/>
        <v>0.22599246691658778</v>
      </c>
      <c r="L169" s="237">
        <f t="shared" si="12"/>
        <v>0.19648576782162497</v>
      </c>
      <c r="M169" s="237">
        <f t="shared" si="12"/>
        <v>0.20153196903708648</v>
      </c>
      <c r="N169" s="237">
        <f t="shared" si="12"/>
        <v>0.19683822127171902</v>
      </c>
      <c r="O169" s="237">
        <f t="shared" si="12"/>
        <v>0.22050283142542887</v>
      </c>
      <c r="P169" s="237">
        <f t="shared" si="12"/>
        <v>0.22543596246784289</v>
      </c>
      <c r="Q169" s="237">
        <f t="shared" si="12"/>
        <v>0.20730785464037879</v>
      </c>
      <c r="R169" s="237">
        <f t="shared" si="12"/>
        <v>0.19117796979225793</v>
      </c>
      <c r="S169" s="237">
        <f t="shared" si="12"/>
        <v>0.16374332264912098</v>
      </c>
      <c r="T169" s="237">
        <f t="shared" si="12"/>
        <v>0.24933339719953856</v>
      </c>
      <c r="U169" s="237">
        <f t="shared" si="12"/>
        <v>0.23840665355805929</v>
      </c>
      <c r="V169" s="237">
        <f t="shared" si="12"/>
        <v>0.24186842639216505</v>
      </c>
      <c r="W169" s="237">
        <f t="shared" si="12"/>
        <v>0.24028485010360423</v>
      </c>
      <c r="DA169" s="97"/>
    </row>
    <row r="170" spans="1:105" ht="12" customHeight="1" x14ac:dyDescent="0.25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DA170" s="120"/>
    </row>
    <row r="171" spans="1:105" ht="12" customHeight="1" x14ac:dyDescent="0.25">
      <c r="A171" s="35" t="s">
        <v>44</v>
      </c>
      <c r="B171" s="234">
        <f t="shared" ref="B171:W171" si="13">SUM(B$172:B$177,B$179:B$180,B$182:B$184,B185)</f>
        <v>1</v>
      </c>
      <c r="C171" s="234">
        <f t="shared" si="13"/>
        <v>1</v>
      </c>
      <c r="D171" s="234">
        <f t="shared" si="13"/>
        <v>1</v>
      </c>
      <c r="E171" s="234">
        <f t="shared" si="13"/>
        <v>1</v>
      </c>
      <c r="F171" s="234">
        <f t="shared" si="13"/>
        <v>0.99999999999999989</v>
      </c>
      <c r="G171" s="234">
        <f t="shared" si="13"/>
        <v>0.99999999999999989</v>
      </c>
      <c r="H171" s="234">
        <f t="shared" si="13"/>
        <v>1</v>
      </c>
      <c r="I171" s="234">
        <f t="shared" si="13"/>
        <v>1</v>
      </c>
      <c r="J171" s="234">
        <f t="shared" si="13"/>
        <v>1.0000000000000002</v>
      </c>
      <c r="K171" s="234">
        <f t="shared" si="13"/>
        <v>1</v>
      </c>
      <c r="L171" s="234">
        <f t="shared" si="13"/>
        <v>1</v>
      </c>
      <c r="M171" s="234">
        <f t="shared" si="13"/>
        <v>0.99999999999999989</v>
      </c>
      <c r="N171" s="234">
        <f t="shared" si="13"/>
        <v>1</v>
      </c>
      <c r="O171" s="234">
        <f t="shared" si="13"/>
        <v>1</v>
      </c>
      <c r="P171" s="234">
        <f t="shared" si="13"/>
        <v>0.99999999999999989</v>
      </c>
      <c r="Q171" s="234">
        <f t="shared" si="13"/>
        <v>1</v>
      </c>
      <c r="R171" s="234">
        <f t="shared" si="13"/>
        <v>1</v>
      </c>
      <c r="S171" s="234">
        <f t="shared" si="13"/>
        <v>1</v>
      </c>
      <c r="T171" s="234">
        <f t="shared" si="13"/>
        <v>1</v>
      </c>
      <c r="U171" s="234">
        <f t="shared" si="13"/>
        <v>0.99999999999999989</v>
      </c>
      <c r="V171" s="234">
        <f t="shared" si="13"/>
        <v>0.99999999999999989</v>
      </c>
      <c r="W171" s="234">
        <f t="shared" si="13"/>
        <v>1</v>
      </c>
      <c r="DA171" s="95"/>
    </row>
    <row r="172" spans="1:105" ht="12" customHeight="1" x14ac:dyDescent="0.25">
      <c r="A172" s="55" t="s">
        <v>92</v>
      </c>
      <c r="B172" s="301">
        <f t="shared" ref="B172:W172" si="14">IF(B$35=0,0,B$35/B$34)</f>
        <v>0</v>
      </c>
      <c r="C172" s="301">
        <f t="shared" si="14"/>
        <v>0</v>
      </c>
      <c r="D172" s="301">
        <f t="shared" si="14"/>
        <v>0</v>
      </c>
      <c r="E172" s="301">
        <f t="shared" si="14"/>
        <v>0</v>
      </c>
      <c r="F172" s="301">
        <f t="shared" si="14"/>
        <v>0</v>
      </c>
      <c r="G172" s="301">
        <f t="shared" si="14"/>
        <v>0</v>
      </c>
      <c r="H172" s="301">
        <f t="shared" si="14"/>
        <v>0</v>
      </c>
      <c r="I172" s="301">
        <f t="shared" si="14"/>
        <v>0</v>
      </c>
      <c r="J172" s="301">
        <f t="shared" si="14"/>
        <v>0</v>
      </c>
      <c r="K172" s="301">
        <f t="shared" si="14"/>
        <v>0</v>
      </c>
      <c r="L172" s="301">
        <f t="shared" si="14"/>
        <v>0</v>
      </c>
      <c r="M172" s="301">
        <f t="shared" si="14"/>
        <v>0</v>
      </c>
      <c r="N172" s="301">
        <f t="shared" si="14"/>
        <v>0</v>
      </c>
      <c r="O172" s="301">
        <f t="shared" si="14"/>
        <v>0</v>
      </c>
      <c r="P172" s="301">
        <f t="shared" si="14"/>
        <v>0</v>
      </c>
      <c r="Q172" s="301">
        <f t="shared" si="14"/>
        <v>0</v>
      </c>
      <c r="R172" s="301">
        <f t="shared" si="14"/>
        <v>0</v>
      </c>
      <c r="S172" s="301">
        <f t="shared" si="14"/>
        <v>0</v>
      </c>
      <c r="T172" s="301">
        <f t="shared" si="14"/>
        <v>0</v>
      </c>
      <c r="U172" s="301">
        <f t="shared" si="14"/>
        <v>0</v>
      </c>
      <c r="V172" s="301">
        <f t="shared" si="14"/>
        <v>0</v>
      </c>
      <c r="W172" s="301">
        <f t="shared" si="14"/>
        <v>0</v>
      </c>
      <c r="DA172" s="67"/>
    </row>
    <row r="173" spans="1:105" ht="12" customHeight="1" x14ac:dyDescent="0.25">
      <c r="A173" s="202" t="s">
        <v>93</v>
      </c>
      <c r="B173" s="235">
        <f t="shared" ref="B173:W173" si="15">IF(B$36=0,0,B$36/B$34)</f>
        <v>0</v>
      </c>
      <c r="C173" s="235">
        <f t="shared" si="15"/>
        <v>0</v>
      </c>
      <c r="D173" s="235">
        <f t="shared" si="15"/>
        <v>0</v>
      </c>
      <c r="E173" s="235">
        <f t="shared" si="15"/>
        <v>0</v>
      </c>
      <c r="F173" s="235">
        <f t="shared" si="15"/>
        <v>0</v>
      </c>
      <c r="G173" s="235">
        <f t="shared" si="15"/>
        <v>0</v>
      </c>
      <c r="H173" s="235">
        <f t="shared" si="15"/>
        <v>0</v>
      </c>
      <c r="I173" s="235">
        <f t="shared" si="15"/>
        <v>0</v>
      </c>
      <c r="J173" s="235">
        <f t="shared" si="15"/>
        <v>0</v>
      </c>
      <c r="K173" s="235">
        <f t="shared" si="15"/>
        <v>0</v>
      </c>
      <c r="L173" s="235">
        <f t="shared" si="15"/>
        <v>0</v>
      </c>
      <c r="M173" s="235">
        <f t="shared" si="15"/>
        <v>0</v>
      </c>
      <c r="N173" s="235">
        <f t="shared" si="15"/>
        <v>0</v>
      </c>
      <c r="O173" s="235">
        <f t="shared" si="15"/>
        <v>0</v>
      </c>
      <c r="P173" s="235">
        <f t="shared" si="15"/>
        <v>0</v>
      </c>
      <c r="Q173" s="235">
        <f t="shared" si="15"/>
        <v>0</v>
      </c>
      <c r="R173" s="235">
        <f t="shared" si="15"/>
        <v>0</v>
      </c>
      <c r="S173" s="235">
        <f t="shared" si="15"/>
        <v>0</v>
      </c>
      <c r="T173" s="235">
        <f t="shared" si="15"/>
        <v>0</v>
      </c>
      <c r="U173" s="235">
        <f t="shared" si="15"/>
        <v>0</v>
      </c>
      <c r="V173" s="235">
        <f t="shared" si="15"/>
        <v>0</v>
      </c>
      <c r="W173" s="235">
        <f t="shared" si="15"/>
        <v>0</v>
      </c>
      <c r="DA173" s="174"/>
    </row>
    <row r="174" spans="1:105" ht="12" customHeight="1" x14ac:dyDescent="0.25">
      <c r="A174" s="202" t="s">
        <v>94</v>
      </c>
      <c r="B174" s="235">
        <f t="shared" ref="B174:W174" si="16">IF(B$37=0,0,B$37/B$34)</f>
        <v>0</v>
      </c>
      <c r="C174" s="235">
        <f t="shared" si="16"/>
        <v>0</v>
      </c>
      <c r="D174" s="235">
        <f t="shared" si="16"/>
        <v>0</v>
      </c>
      <c r="E174" s="235">
        <f t="shared" si="16"/>
        <v>0</v>
      </c>
      <c r="F174" s="235">
        <f t="shared" si="16"/>
        <v>0</v>
      </c>
      <c r="G174" s="235">
        <f t="shared" si="16"/>
        <v>0</v>
      </c>
      <c r="H174" s="235">
        <f t="shared" si="16"/>
        <v>0</v>
      </c>
      <c r="I174" s="235">
        <f t="shared" si="16"/>
        <v>0</v>
      </c>
      <c r="J174" s="235">
        <f t="shared" si="16"/>
        <v>0</v>
      </c>
      <c r="K174" s="235">
        <f t="shared" si="16"/>
        <v>0</v>
      </c>
      <c r="L174" s="235">
        <f t="shared" si="16"/>
        <v>0</v>
      </c>
      <c r="M174" s="235">
        <f t="shared" si="16"/>
        <v>0</v>
      </c>
      <c r="N174" s="235">
        <f t="shared" si="16"/>
        <v>0</v>
      </c>
      <c r="O174" s="235">
        <f t="shared" si="16"/>
        <v>0</v>
      </c>
      <c r="P174" s="235">
        <f t="shared" si="16"/>
        <v>0</v>
      </c>
      <c r="Q174" s="235">
        <f t="shared" si="16"/>
        <v>0</v>
      </c>
      <c r="R174" s="235">
        <f t="shared" si="16"/>
        <v>0</v>
      </c>
      <c r="S174" s="235">
        <f t="shared" si="16"/>
        <v>0</v>
      </c>
      <c r="T174" s="235">
        <f t="shared" si="16"/>
        <v>0</v>
      </c>
      <c r="U174" s="235">
        <f t="shared" si="16"/>
        <v>0</v>
      </c>
      <c r="V174" s="235">
        <f t="shared" si="16"/>
        <v>0</v>
      </c>
      <c r="W174" s="235">
        <f t="shared" si="16"/>
        <v>0</v>
      </c>
      <c r="DA174" s="174"/>
    </row>
    <row r="175" spans="1:105" ht="12" customHeight="1" x14ac:dyDescent="0.25">
      <c r="A175" s="202" t="s">
        <v>95</v>
      </c>
      <c r="B175" s="235">
        <f t="shared" ref="B175:W175" si="17">IF(B$38=0,0,B$38/B$34)</f>
        <v>0</v>
      </c>
      <c r="C175" s="235">
        <f t="shared" si="17"/>
        <v>0</v>
      </c>
      <c r="D175" s="235">
        <f t="shared" si="17"/>
        <v>0</v>
      </c>
      <c r="E175" s="235">
        <f t="shared" si="17"/>
        <v>0</v>
      </c>
      <c r="F175" s="235">
        <f t="shared" si="17"/>
        <v>0</v>
      </c>
      <c r="G175" s="235">
        <f t="shared" si="17"/>
        <v>0</v>
      </c>
      <c r="H175" s="235">
        <f t="shared" si="17"/>
        <v>0</v>
      </c>
      <c r="I175" s="235">
        <f t="shared" si="17"/>
        <v>0</v>
      </c>
      <c r="J175" s="235">
        <f t="shared" si="17"/>
        <v>0</v>
      </c>
      <c r="K175" s="235">
        <f t="shared" si="17"/>
        <v>0</v>
      </c>
      <c r="L175" s="235">
        <f t="shared" si="17"/>
        <v>0</v>
      </c>
      <c r="M175" s="235">
        <f t="shared" si="17"/>
        <v>0</v>
      </c>
      <c r="N175" s="235">
        <f t="shared" si="17"/>
        <v>0</v>
      </c>
      <c r="O175" s="235">
        <f t="shared" si="17"/>
        <v>0</v>
      </c>
      <c r="P175" s="235">
        <f t="shared" si="17"/>
        <v>0</v>
      </c>
      <c r="Q175" s="235">
        <f t="shared" si="17"/>
        <v>0</v>
      </c>
      <c r="R175" s="235">
        <f t="shared" si="17"/>
        <v>0</v>
      </c>
      <c r="S175" s="235">
        <f t="shared" si="17"/>
        <v>0</v>
      </c>
      <c r="T175" s="235">
        <f t="shared" si="17"/>
        <v>0</v>
      </c>
      <c r="U175" s="235">
        <f t="shared" si="17"/>
        <v>0</v>
      </c>
      <c r="V175" s="235">
        <f t="shared" si="17"/>
        <v>0</v>
      </c>
      <c r="W175" s="235">
        <f t="shared" si="17"/>
        <v>0</v>
      </c>
      <c r="DA175" s="174"/>
    </row>
    <row r="176" spans="1:105" ht="12" customHeight="1" x14ac:dyDescent="0.25">
      <c r="A176" s="56" t="s">
        <v>96</v>
      </c>
      <c r="B176" s="302">
        <f t="shared" ref="B176:W176" si="18">IF(B$39=0,0,B$39/B$34)</f>
        <v>3.6028116200383141E-3</v>
      </c>
      <c r="C176" s="302">
        <f t="shared" si="18"/>
        <v>3.2145537843342375E-3</v>
      </c>
      <c r="D176" s="302">
        <f t="shared" si="18"/>
        <v>2.2788329352507876E-3</v>
      </c>
      <c r="E176" s="302">
        <f t="shared" si="18"/>
        <v>2.1089991618523855E-3</v>
      </c>
      <c r="F176" s="302">
        <f t="shared" si="18"/>
        <v>1.6511188043268031E-3</v>
      </c>
      <c r="G176" s="302">
        <f t="shared" si="18"/>
        <v>1.6862680162875081E-3</v>
      </c>
      <c r="H176" s="302">
        <f t="shared" si="18"/>
        <v>2.03162898552888E-3</v>
      </c>
      <c r="I176" s="302">
        <f t="shared" si="18"/>
        <v>5.8553876232015261E-3</v>
      </c>
      <c r="J176" s="302">
        <f t="shared" si="18"/>
        <v>5.5513341235606207E-3</v>
      </c>
      <c r="K176" s="302">
        <f t="shared" si="18"/>
        <v>5.9191066703251352E-3</v>
      </c>
      <c r="L176" s="302">
        <f t="shared" si="18"/>
        <v>2.3608811626684876E-3</v>
      </c>
      <c r="M176" s="302">
        <f t="shared" si="18"/>
        <v>2.8117378553879505E-3</v>
      </c>
      <c r="N176" s="302">
        <f t="shared" si="18"/>
        <v>2.8021459895780283E-3</v>
      </c>
      <c r="O176" s="302">
        <f t="shared" si="18"/>
        <v>4.5408309913079637E-3</v>
      </c>
      <c r="P176" s="302">
        <f t="shared" si="18"/>
        <v>5.4341051286101024E-3</v>
      </c>
      <c r="Q176" s="302">
        <f t="shared" si="18"/>
        <v>5.2100610314269056E-3</v>
      </c>
      <c r="R176" s="302">
        <f t="shared" si="18"/>
        <v>3.9827237323701494E-3</v>
      </c>
      <c r="S176" s="302">
        <f t="shared" si="18"/>
        <v>2.3409350049453329E-3</v>
      </c>
      <c r="T176" s="302">
        <f t="shared" si="18"/>
        <v>4.4763833919478947E-3</v>
      </c>
      <c r="U176" s="302">
        <f t="shared" si="18"/>
        <v>5.1358404596457269E-3</v>
      </c>
      <c r="V176" s="302">
        <f t="shared" si="18"/>
        <v>5.1491630209905236E-3</v>
      </c>
      <c r="W176" s="302">
        <f t="shared" si="18"/>
        <v>5.5131120541070206E-3</v>
      </c>
      <c r="DA176" s="68"/>
    </row>
    <row r="177" spans="1:105" ht="12" customHeight="1" x14ac:dyDescent="0.25">
      <c r="A177" s="203" t="s">
        <v>517</v>
      </c>
      <c r="B177" s="303">
        <f t="shared" ref="B177:W177" si="19">IF(B$45=0,0,B$45/B$34)</f>
        <v>0</v>
      </c>
      <c r="C177" s="303">
        <f t="shared" si="19"/>
        <v>0</v>
      </c>
      <c r="D177" s="303">
        <f t="shared" si="19"/>
        <v>0</v>
      </c>
      <c r="E177" s="303">
        <f t="shared" si="19"/>
        <v>0</v>
      </c>
      <c r="F177" s="303">
        <f t="shared" si="19"/>
        <v>0</v>
      </c>
      <c r="G177" s="303">
        <f t="shared" si="19"/>
        <v>0</v>
      </c>
      <c r="H177" s="303">
        <f t="shared" si="19"/>
        <v>0</v>
      </c>
      <c r="I177" s="303">
        <f t="shared" si="19"/>
        <v>0</v>
      </c>
      <c r="J177" s="303">
        <f t="shared" si="19"/>
        <v>0</v>
      </c>
      <c r="K177" s="303">
        <f t="shared" si="19"/>
        <v>0</v>
      </c>
      <c r="L177" s="303">
        <f t="shared" si="19"/>
        <v>0</v>
      </c>
      <c r="M177" s="303">
        <f t="shared" si="19"/>
        <v>0</v>
      </c>
      <c r="N177" s="303">
        <f t="shared" si="19"/>
        <v>0</v>
      </c>
      <c r="O177" s="303">
        <f t="shared" si="19"/>
        <v>0</v>
      </c>
      <c r="P177" s="303">
        <f t="shared" si="19"/>
        <v>0</v>
      </c>
      <c r="Q177" s="303">
        <f t="shared" si="19"/>
        <v>0</v>
      </c>
      <c r="R177" s="303">
        <f t="shared" si="19"/>
        <v>0</v>
      </c>
      <c r="S177" s="303">
        <f t="shared" si="19"/>
        <v>0</v>
      </c>
      <c r="T177" s="303">
        <f t="shared" si="19"/>
        <v>0</v>
      </c>
      <c r="U177" s="303">
        <f t="shared" si="19"/>
        <v>0</v>
      </c>
      <c r="V177" s="303">
        <f t="shared" si="19"/>
        <v>0</v>
      </c>
      <c r="W177" s="303">
        <f t="shared" si="19"/>
        <v>0</v>
      </c>
      <c r="DA177" s="175"/>
    </row>
    <row r="178" spans="1:105" ht="12" customHeight="1" x14ac:dyDescent="0.25">
      <c r="A178" s="203" t="s">
        <v>519</v>
      </c>
      <c r="B178" s="303">
        <f t="shared" ref="B178:W178" si="20">IF(B$46=0,0,B$46/B$34)</f>
        <v>0.22136312771115599</v>
      </c>
      <c r="C178" s="303">
        <f t="shared" si="20"/>
        <v>0.1963594789708768</v>
      </c>
      <c r="D178" s="303">
        <f t="shared" si="20"/>
        <v>0.14241688037754116</v>
      </c>
      <c r="E178" s="303">
        <f t="shared" si="20"/>
        <v>0.12921827402231129</v>
      </c>
      <c r="F178" s="303">
        <f t="shared" si="20"/>
        <v>0.10441902455641036</v>
      </c>
      <c r="G178" s="303">
        <f t="shared" si="20"/>
        <v>0.1140325889613667</v>
      </c>
      <c r="H178" s="303">
        <f t="shared" si="20"/>
        <v>0.14163513851771836</v>
      </c>
      <c r="I178" s="303">
        <f t="shared" si="20"/>
        <v>0.32116802629173802</v>
      </c>
      <c r="J178" s="303">
        <f t="shared" si="20"/>
        <v>0.30174670937469478</v>
      </c>
      <c r="K178" s="303">
        <f t="shared" si="20"/>
        <v>0.33684515384107377</v>
      </c>
      <c r="L178" s="303">
        <f t="shared" si="20"/>
        <v>0.12653930688370671</v>
      </c>
      <c r="M178" s="303">
        <f t="shared" si="20"/>
        <v>0.15070447635632717</v>
      </c>
      <c r="N178" s="303">
        <f t="shared" si="20"/>
        <v>0.15019036828917773</v>
      </c>
      <c r="O178" s="303">
        <f t="shared" si="20"/>
        <v>0.24402870627489667</v>
      </c>
      <c r="P178" s="303">
        <f t="shared" si="20"/>
        <v>0.29125900421446776</v>
      </c>
      <c r="Q178" s="303">
        <f t="shared" si="20"/>
        <v>0.27925061293360232</v>
      </c>
      <c r="R178" s="303">
        <f t="shared" si="20"/>
        <v>0.21346737335723129</v>
      </c>
      <c r="S178" s="303">
        <f t="shared" si="20"/>
        <v>0.12547022597730981</v>
      </c>
      <c r="T178" s="303">
        <f t="shared" si="20"/>
        <v>0.23993259171597128</v>
      </c>
      <c r="U178" s="303">
        <f t="shared" si="20"/>
        <v>0.27532463952109687</v>
      </c>
      <c r="V178" s="303">
        <f t="shared" si="20"/>
        <v>0.27604711327670833</v>
      </c>
      <c r="W178" s="303">
        <f t="shared" si="20"/>
        <v>0.29603632945522779</v>
      </c>
      <c r="DA178" s="175"/>
    </row>
    <row r="179" spans="1:105" ht="12" customHeight="1" x14ac:dyDescent="0.25">
      <c r="A179" s="62" t="s">
        <v>521</v>
      </c>
      <c r="B179" s="304">
        <f t="shared" ref="B179:W179" si="21">IF(B$47=0,0,B$47/B$34)</f>
        <v>0.22136312771115599</v>
      </c>
      <c r="C179" s="304">
        <f t="shared" si="21"/>
        <v>0.1963594789708768</v>
      </c>
      <c r="D179" s="304">
        <f t="shared" si="21"/>
        <v>0.14241688037754116</v>
      </c>
      <c r="E179" s="304">
        <f t="shared" si="21"/>
        <v>0.12921827402231129</v>
      </c>
      <c r="F179" s="304">
        <f t="shared" si="21"/>
        <v>0.10441902455641036</v>
      </c>
      <c r="G179" s="304">
        <f t="shared" si="21"/>
        <v>0.1140325889613667</v>
      </c>
      <c r="H179" s="304">
        <f t="shared" si="21"/>
        <v>0.14163513851771836</v>
      </c>
      <c r="I179" s="304">
        <f t="shared" si="21"/>
        <v>0.32116802629173802</v>
      </c>
      <c r="J179" s="304">
        <f t="shared" si="21"/>
        <v>0.30174670937469478</v>
      </c>
      <c r="K179" s="304">
        <f t="shared" si="21"/>
        <v>0.33684515384107377</v>
      </c>
      <c r="L179" s="304">
        <f t="shared" si="21"/>
        <v>0.12653930688370671</v>
      </c>
      <c r="M179" s="304">
        <f t="shared" si="21"/>
        <v>0.15070447635632717</v>
      </c>
      <c r="N179" s="304">
        <f t="shared" si="21"/>
        <v>0.15019036828917773</v>
      </c>
      <c r="O179" s="304">
        <f t="shared" si="21"/>
        <v>0.24402870627489667</v>
      </c>
      <c r="P179" s="304">
        <f t="shared" si="21"/>
        <v>0.29125900421446776</v>
      </c>
      <c r="Q179" s="304">
        <f t="shared" si="21"/>
        <v>0.27925061293360232</v>
      </c>
      <c r="R179" s="304">
        <f t="shared" si="21"/>
        <v>0.21346737335723129</v>
      </c>
      <c r="S179" s="304">
        <f t="shared" si="21"/>
        <v>0.12547022597730981</v>
      </c>
      <c r="T179" s="304">
        <f t="shared" si="21"/>
        <v>0.23993259171597128</v>
      </c>
      <c r="U179" s="304">
        <f t="shared" si="21"/>
        <v>0.27532463952109687</v>
      </c>
      <c r="V179" s="304">
        <f t="shared" si="21"/>
        <v>0.27604711327670833</v>
      </c>
      <c r="W179" s="304">
        <f t="shared" si="21"/>
        <v>0.29603632945522779</v>
      </c>
      <c r="DA179" s="72"/>
    </row>
    <row r="180" spans="1:105" ht="12" customHeight="1" x14ac:dyDescent="0.25">
      <c r="A180" s="62" t="s">
        <v>527</v>
      </c>
      <c r="B180" s="304">
        <f t="shared" ref="B180:W180" si="22">IF(B$52=0,0,B$52/B$34)</f>
        <v>0</v>
      </c>
      <c r="C180" s="304">
        <f t="shared" si="22"/>
        <v>0</v>
      </c>
      <c r="D180" s="304">
        <f t="shared" si="22"/>
        <v>0</v>
      </c>
      <c r="E180" s="304">
        <f t="shared" si="22"/>
        <v>0</v>
      </c>
      <c r="F180" s="304">
        <f t="shared" si="22"/>
        <v>0</v>
      </c>
      <c r="G180" s="304">
        <f t="shared" si="22"/>
        <v>0</v>
      </c>
      <c r="H180" s="304">
        <f t="shared" si="22"/>
        <v>0</v>
      </c>
      <c r="I180" s="304">
        <f t="shared" si="22"/>
        <v>0</v>
      </c>
      <c r="J180" s="304">
        <f t="shared" si="22"/>
        <v>0</v>
      </c>
      <c r="K180" s="304">
        <f t="shared" si="22"/>
        <v>0</v>
      </c>
      <c r="L180" s="304">
        <f t="shared" si="22"/>
        <v>0</v>
      </c>
      <c r="M180" s="304">
        <f t="shared" si="22"/>
        <v>0</v>
      </c>
      <c r="N180" s="304">
        <f t="shared" si="22"/>
        <v>0</v>
      </c>
      <c r="O180" s="304">
        <f t="shared" si="22"/>
        <v>0</v>
      </c>
      <c r="P180" s="304">
        <f t="shared" si="22"/>
        <v>0</v>
      </c>
      <c r="Q180" s="304">
        <f t="shared" si="22"/>
        <v>0</v>
      </c>
      <c r="R180" s="304">
        <f t="shared" si="22"/>
        <v>0</v>
      </c>
      <c r="S180" s="304">
        <f t="shared" si="22"/>
        <v>0</v>
      </c>
      <c r="T180" s="304">
        <f t="shared" si="22"/>
        <v>0</v>
      </c>
      <c r="U180" s="304">
        <f t="shared" si="22"/>
        <v>0</v>
      </c>
      <c r="V180" s="304">
        <f t="shared" si="22"/>
        <v>0</v>
      </c>
      <c r="W180" s="304">
        <f t="shared" si="22"/>
        <v>0</v>
      </c>
      <c r="DA180" s="72"/>
    </row>
    <row r="181" spans="1:105" ht="12" customHeight="1" x14ac:dyDescent="0.25">
      <c r="A181" s="203" t="s">
        <v>529</v>
      </c>
      <c r="B181" s="303">
        <f t="shared" ref="B181:W181" si="23">IF(B$53=0,0,B$53/B$34)</f>
        <v>4.2509536675555057E-2</v>
      </c>
      <c r="C181" s="303">
        <f t="shared" si="23"/>
        <v>4.308004644158283E-2</v>
      </c>
      <c r="D181" s="303">
        <f t="shared" si="23"/>
        <v>3.5624511176090612E-2</v>
      </c>
      <c r="E181" s="303">
        <f t="shared" si="23"/>
        <v>3.2910904128955754E-2</v>
      </c>
      <c r="F181" s="303">
        <f t="shared" si="23"/>
        <v>3.1465322562691883E-2</v>
      </c>
      <c r="G181" s="303">
        <f t="shared" si="23"/>
        <v>3.6651272901820325E-2</v>
      </c>
      <c r="H181" s="303">
        <f t="shared" si="23"/>
        <v>4.2090163357804057E-2</v>
      </c>
      <c r="I181" s="303">
        <f t="shared" si="23"/>
        <v>9.9636413698912726E-2</v>
      </c>
      <c r="J181" s="303">
        <f t="shared" si="23"/>
        <v>9.7003373526066194E-2</v>
      </c>
      <c r="K181" s="303">
        <f t="shared" si="23"/>
        <v>9.5697105691241527E-2</v>
      </c>
      <c r="L181" s="303">
        <f t="shared" si="23"/>
        <v>4.5411114597311515E-2</v>
      </c>
      <c r="M181" s="303">
        <f t="shared" si="23"/>
        <v>5.2069366369378096E-2</v>
      </c>
      <c r="N181" s="303">
        <f t="shared" si="23"/>
        <v>5.3089987030332214E-2</v>
      </c>
      <c r="O181" s="303">
        <f t="shared" si="23"/>
        <v>7.3051734100952642E-2</v>
      </c>
      <c r="P181" s="303">
        <f t="shared" si="23"/>
        <v>8.384884484949702E-2</v>
      </c>
      <c r="Q181" s="303">
        <f t="shared" si="23"/>
        <v>8.8829850015887751E-2</v>
      </c>
      <c r="R181" s="303">
        <f t="shared" si="23"/>
        <v>7.5803853599708926E-2</v>
      </c>
      <c r="S181" s="303">
        <f t="shared" si="23"/>
        <v>5.4731947671692489E-2</v>
      </c>
      <c r="T181" s="303">
        <f t="shared" si="23"/>
        <v>6.4055305216272534E-2</v>
      </c>
      <c r="U181" s="303">
        <f t="shared" si="23"/>
        <v>7.5899934906437289E-2</v>
      </c>
      <c r="V181" s="303">
        <f t="shared" si="23"/>
        <v>7.4706731859374029E-2</v>
      </c>
      <c r="W181" s="303">
        <f t="shared" si="23"/>
        <v>8.0034440922697334E-2</v>
      </c>
      <c r="DA181" s="175"/>
    </row>
    <row r="182" spans="1:105" ht="12" customHeight="1" x14ac:dyDescent="0.25">
      <c r="A182" s="62" t="s">
        <v>530</v>
      </c>
      <c r="B182" s="304">
        <f t="shared" ref="B182:W182" si="24">IF(B$54=0,0,B$54/B$34)</f>
        <v>8.4370767174550537E-3</v>
      </c>
      <c r="C182" s="304">
        <f t="shared" si="24"/>
        <v>8.3365091887150911E-3</v>
      </c>
      <c r="D182" s="304">
        <f t="shared" si="24"/>
        <v>6.4595712146172241E-3</v>
      </c>
      <c r="E182" s="304">
        <f t="shared" si="24"/>
        <v>5.9810162806658886E-3</v>
      </c>
      <c r="F182" s="304">
        <f t="shared" si="24"/>
        <v>5.0110982307157714E-3</v>
      </c>
      <c r="G182" s="304">
        <f t="shared" si="24"/>
        <v>5.0268780212488675E-3</v>
      </c>
      <c r="H182" s="304">
        <f t="shared" si="24"/>
        <v>5.7339178393405032E-3</v>
      </c>
      <c r="I182" s="304">
        <f t="shared" si="24"/>
        <v>9.4990277281007587E-3</v>
      </c>
      <c r="J182" s="304">
        <f t="shared" si="24"/>
        <v>9.1552704246099358E-3</v>
      </c>
      <c r="K182" s="304">
        <f t="shared" si="24"/>
        <v>8.9387923024959459E-3</v>
      </c>
      <c r="L182" s="304">
        <f t="shared" si="24"/>
        <v>6.4891007510618059E-3</v>
      </c>
      <c r="M182" s="304">
        <f t="shared" si="24"/>
        <v>7.1610238992845287E-3</v>
      </c>
      <c r="N182" s="304">
        <f t="shared" si="24"/>
        <v>6.9962770693947221E-3</v>
      </c>
      <c r="O182" s="304">
        <f t="shared" si="24"/>
        <v>8.1804276306997655E-3</v>
      </c>
      <c r="P182" s="304">
        <f t="shared" si="24"/>
        <v>8.5996152644231705E-3</v>
      </c>
      <c r="Q182" s="304">
        <f t="shared" si="24"/>
        <v>8.5240496168310625E-3</v>
      </c>
      <c r="R182" s="304">
        <f t="shared" si="24"/>
        <v>7.8717808560361622E-3</v>
      </c>
      <c r="S182" s="304">
        <f t="shared" si="24"/>
        <v>6.5206876898932587E-3</v>
      </c>
      <c r="T182" s="304">
        <f t="shared" si="24"/>
        <v>9.7503491396830656E-3</v>
      </c>
      <c r="U182" s="304">
        <f t="shared" si="24"/>
        <v>9.772390799666731E-3</v>
      </c>
      <c r="V182" s="304">
        <f t="shared" si="24"/>
        <v>9.6539506164371614E-3</v>
      </c>
      <c r="W182" s="304">
        <f t="shared" si="24"/>
        <v>9.6632356041025727E-3</v>
      </c>
      <c r="DA182" s="72"/>
    </row>
    <row r="183" spans="1:105" ht="12" customHeight="1" x14ac:dyDescent="0.25">
      <c r="A183" s="62" t="s">
        <v>535</v>
      </c>
      <c r="B183" s="304">
        <f t="shared" ref="B183:W183" si="25">IF(B$58=0,0,B$58/B$34)</f>
        <v>3.4072459958100008E-2</v>
      </c>
      <c r="C183" s="304">
        <f t="shared" si="25"/>
        <v>3.4743537252867739E-2</v>
      </c>
      <c r="D183" s="304">
        <f t="shared" si="25"/>
        <v>2.9164939961473388E-2</v>
      </c>
      <c r="E183" s="304">
        <f t="shared" si="25"/>
        <v>2.6929887848289868E-2</v>
      </c>
      <c r="F183" s="304">
        <f t="shared" si="25"/>
        <v>2.6454224331976112E-2</v>
      </c>
      <c r="G183" s="304">
        <f t="shared" si="25"/>
        <v>3.1624394880571456E-2</v>
      </c>
      <c r="H183" s="304">
        <f t="shared" si="25"/>
        <v>3.6356245518463552E-2</v>
      </c>
      <c r="I183" s="304">
        <f t="shared" si="25"/>
        <v>9.0137385970811959E-2</v>
      </c>
      <c r="J183" s="304">
        <f t="shared" si="25"/>
        <v>8.7848103101456257E-2</v>
      </c>
      <c r="K183" s="304">
        <f t="shared" si="25"/>
        <v>8.6758313388745581E-2</v>
      </c>
      <c r="L183" s="304">
        <f t="shared" si="25"/>
        <v>3.8922013846249708E-2</v>
      </c>
      <c r="M183" s="304">
        <f t="shared" si="25"/>
        <v>4.4908342470093565E-2</v>
      </c>
      <c r="N183" s="304">
        <f t="shared" si="25"/>
        <v>4.6093709960937493E-2</v>
      </c>
      <c r="O183" s="304">
        <f t="shared" si="25"/>
        <v>6.4871306470252882E-2</v>
      </c>
      <c r="P183" s="304">
        <f t="shared" si="25"/>
        <v>7.5249229585073851E-2</v>
      </c>
      <c r="Q183" s="304">
        <f t="shared" si="25"/>
        <v>8.0305800399056687E-2</v>
      </c>
      <c r="R183" s="304">
        <f t="shared" si="25"/>
        <v>6.7932072743672772E-2</v>
      </c>
      <c r="S183" s="304">
        <f t="shared" si="25"/>
        <v>4.8211259981799232E-2</v>
      </c>
      <c r="T183" s="304">
        <f t="shared" si="25"/>
        <v>5.4304956076589465E-2</v>
      </c>
      <c r="U183" s="304">
        <f t="shared" si="25"/>
        <v>6.6127544106770547E-2</v>
      </c>
      <c r="V183" s="304">
        <f t="shared" si="25"/>
        <v>6.5052781242936869E-2</v>
      </c>
      <c r="W183" s="304">
        <f t="shared" si="25"/>
        <v>7.0371205318594754E-2</v>
      </c>
      <c r="DA183" s="72"/>
    </row>
    <row r="184" spans="1:105" ht="12" customHeight="1" x14ac:dyDescent="0.25">
      <c r="A184" s="62" t="s">
        <v>547</v>
      </c>
      <c r="B184" s="304">
        <f t="shared" ref="B184:W184" si="26">IF(B$69=0,0,B$69/B$34)</f>
        <v>0</v>
      </c>
      <c r="C184" s="304">
        <f t="shared" si="26"/>
        <v>0</v>
      </c>
      <c r="D184" s="304">
        <f t="shared" si="26"/>
        <v>0</v>
      </c>
      <c r="E184" s="304">
        <f t="shared" si="26"/>
        <v>0</v>
      </c>
      <c r="F184" s="304">
        <f t="shared" si="26"/>
        <v>0</v>
      </c>
      <c r="G184" s="304">
        <f t="shared" si="26"/>
        <v>0</v>
      </c>
      <c r="H184" s="304">
        <f t="shared" si="26"/>
        <v>0</v>
      </c>
      <c r="I184" s="304">
        <f t="shared" si="26"/>
        <v>0</v>
      </c>
      <c r="J184" s="304">
        <f t="shared" si="26"/>
        <v>0</v>
      </c>
      <c r="K184" s="304">
        <f t="shared" si="26"/>
        <v>0</v>
      </c>
      <c r="L184" s="304">
        <f t="shared" si="26"/>
        <v>0</v>
      </c>
      <c r="M184" s="304">
        <f t="shared" si="26"/>
        <v>0</v>
      </c>
      <c r="N184" s="304">
        <f t="shared" si="26"/>
        <v>0</v>
      </c>
      <c r="O184" s="304">
        <f t="shared" si="26"/>
        <v>0</v>
      </c>
      <c r="P184" s="304">
        <f t="shared" si="26"/>
        <v>0</v>
      </c>
      <c r="Q184" s="304">
        <f t="shared" si="26"/>
        <v>0</v>
      </c>
      <c r="R184" s="304">
        <f t="shared" si="26"/>
        <v>0</v>
      </c>
      <c r="S184" s="304">
        <f t="shared" si="26"/>
        <v>0</v>
      </c>
      <c r="T184" s="304">
        <f t="shared" si="26"/>
        <v>0</v>
      </c>
      <c r="U184" s="304">
        <f t="shared" si="26"/>
        <v>0</v>
      </c>
      <c r="V184" s="304">
        <f t="shared" si="26"/>
        <v>0</v>
      </c>
      <c r="W184" s="304">
        <f t="shared" si="26"/>
        <v>0</v>
      </c>
      <c r="DA184" s="72"/>
    </row>
    <row r="185" spans="1:105" ht="12" customHeight="1" x14ac:dyDescent="0.25">
      <c r="A185" s="100" t="s">
        <v>106</v>
      </c>
      <c r="B185" s="312">
        <f t="shared" ref="B185:W185" si="27">IF(B$70=0,0,B$70/B$34)</f>
        <v>0.73252452399325063</v>
      </c>
      <c r="C185" s="312">
        <f t="shared" si="27"/>
        <v>0.75734592080320606</v>
      </c>
      <c r="D185" s="312">
        <f t="shared" si="27"/>
        <v>0.81967977551111748</v>
      </c>
      <c r="E185" s="312">
        <f t="shared" si="27"/>
        <v>0.8357618226868806</v>
      </c>
      <c r="F185" s="312">
        <f t="shared" si="27"/>
        <v>0.86246453407657087</v>
      </c>
      <c r="G185" s="312">
        <f t="shared" si="27"/>
        <v>0.84762987012052537</v>
      </c>
      <c r="H185" s="312">
        <f t="shared" si="27"/>
        <v>0.81424306913894873</v>
      </c>
      <c r="I185" s="312">
        <f t="shared" si="27"/>
        <v>0.57334017238614776</v>
      </c>
      <c r="J185" s="312">
        <f t="shared" si="27"/>
        <v>0.59569858297567857</v>
      </c>
      <c r="K185" s="312">
        <f t="shared" si="27"/>
        <v>0.56153863379735958</v>
      </c>
      <c r="L185" s="312">
        <f t="shared" si="27"/>
        <v>0.82568869735631334</v>
      </c>
      <c r="M185" s="312">
        <f t="shared" si="27"/>
        <v>0.79441441941890667</v>
      </c>
      <c r="N185" s="312">
        <f t="shared" si="27"/>
        <v>0.79391749869091199</v>
      </c>
      <c r="O185" s="312">
        <f t="shared" si="27"/>
        <v>0.67837872863284265</v>
      </c>
      <c r="P185" s="312">
        <f t="shared" si="27"/>
        <v>0.61945804580742503</v>
      </c>
      <c r="Q185" s="312">
        <f t="shared" si="27"/>
        <v>0.626709476019083</v>
      </c>
      <c r="R185" s="312">
        <f t="shared" si="27"/>
        <v>0.70674604931068963</v>
      </c>
      <c r="S185" s="312">
        <f t="shared" si="27"/>
        <v>0.81745689134605237</v>
      </c>
      <c r="T185" s="312">
        <f t="shared" si="27"/>
        <v>0.69153571967580829</v>
      </c>
      <c r="U185" s="312">
        <f t="shared" si="27"/>
        <v>0.64363958511282005</v>
      </c>
      <c r="V185" s="312">
        <f t="shared" si="27"/>
        <v>0.64409699184292701</v>
      </c>
      <c r="W185" s="312">
        <f t="shared" si="27"/>
        <v>0.61841611756796788</v>
      </c>
      <c r="DA185" s="127"/>
    </row>
    <row r="186" spans="1:105" ht="12" customHeight="1" x14ac:dyDescent="0.25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DA186" s="120"/>
    </row>
    <row r="187" spans="1:105" ht="12" customHeight="1" x14ac:dyDescent="0.25">
      <c r="A187" s="35" t="s">
        <v>81</v>
      </c>
      <c r="B187" s="234">
        <f t="shared" ref="B187:W187" si="28">SUM(B$188:B$193,B$197:B$198,B$200:B$202)</f>
        <v>0.99999999999999978</v>
      </c>
      <c r="C187" s="234">
        <f t="shared" si="28"/>
        <v>1.0000000000000002</v>
      </c>
      <c r="D187" s="234">
        <f t="shared" si="28"/>
        <v>1</v>
      </c>
      <c r="E187" s="234">
        <f t="shared" si="28"/>
        <v>1.0000000000000002</v>
      </c>
      <c r="F187" s="234">
        <f t="shared" si="28"/>
        <v>1</v>
      </c>
      <c r="G187" s="234">
        <f t="shared" si="28"/>
        <v>0.99999999999999978</v>
      </c>
      <c r="H187" s="234">
        <f t="shared" si="28"/>
        <v>1</v>
      </c>
      <c r="I187" s="234">
        <f t="shared" si="28"/>
        <v>1</v>
      </c>
      <c r="J187" s="234">
        <f t="shared" si="28"/>
        <v>0.99999999999999989</v>
      </c>
      <c r="K187" s="234">
        <f t="shared" si="28"/>
        <v>0.99999999999999978</v>
      </c>
      <c r="L187" s="234">
        <f t="shared" si="28"/>
        <v>0.99999999999999978</v>
      </c>
      <c r="M187" s="234">
        <f t="shared" si="28"/>
        <v>1</v>
      </c>
      <c r="N187" s="234">
        <f t="shared" si="28"/>
        <v>1</v>
      </c>
      <c r="O187" s="234">
        <f t="shared" si="28"/>
        <v>1</v>
      </c>
      <c r="P187" s="234">
        <f t="shared" si="28"/>
        <v>0.99999999999999989</v>
      </c>
      <c r="Q187" s="234">
        <f t="shared" si="28"/>
        <v>1.0000000000000002</v>
      </c>
      <c r="R187" s="234">
        <f t="shared" si="28"/>
        <v>1</v>
      </c>
      <c r="S187" s="234">
        <f t="shared" si="28"/>
        <v>1.0000000000000004</v>
      </c>
      <c r="T187" s="234">
        <f t="shared" si="28"/>
        <v>1</v>
      </c>
      <c r="U187" s="234">
        <f t="shared" si="28"/>
        <v>1.0000000000000004</v>
      </c>
      <c r="V187" s="234">
        <f t="shared" si="28"/>
        <v>1.0000000000000002</v>
      </c>
      <c r="W187" s="234">
        <f t="shared" si="28"/>
        <v>1</v>
      </c>
      <c r="DA187" s="95"/>
    </row>
    <row r="188" spans="1:105" ht="12" customHeight="1" x14ac:dyDescent="0.25">
      <c r="A188" s="55" t="s">
        <v>92</v>
      </c>
      <c r="B188" s="301">
        <f t="shared" ref="B188:W188" si="29">IF(B$73=0,0,B$73/B$72)</f>
        <v>0</v>
      </c>
      <c r="C188" s="301">
        <f t="shared" si="29"/>
        <v>0</v>
      </c>
      <c r="D188" s="301">
        <f t="shared" si="29"/>
        <v>0</v>
      </c>
      <c r="E188" s="301">
        <f t="shared" si="29"/>
        <v>0</v>
      </c>
      <c r="F188" s="301">
        <f t="shared" si="29"/>
        <v>0</v>
      </c>
      <c r="G188" s="301">
        <f t="shared" si="29"/>
        <v>0</v>
      </c>
      <c r="H188" s="301">
        <f t="shared" si="29"/>
        <v>0</v>
      </c>
      <c r="I188" s="301">
        <f t="shared" si="29"/>
        <v>0</v>
      </c>
      <c r="J188" s="301">
        <f t="shared" si="29"/>
        <v>0</v>
      </c>
      <c r="K188" s="301">
        <f t="shared" si="29"/>
        <v>0</v>
      </c>
      <c r="L188" s="301">
        <f t="shared" si="29"/>
        <v>0</v>
      </c>
      <c r="M188" s="301">
        <f t="shared" si="29"/>
        <v>0</v>
      </c>
      <c r="N188" s="301">
        <f t="shared" si="29"/>
        <v>0</v>
      </c>
      <c r="O188" s="301">
        <f t="shared" si="29"/>
        <v>0</v>
      </c>
      <c r="P188" s="301">
        <f t="shared" si="29"/>
        <v>0</v>
      </c>
      <c r="Q188" s="301">
        <f t="shared" si="29"/>
        <v>0</v>
      </c>
      <c r="R188" s="301">
        <f t="shared" si="29"/>
        <v>0</v>
      </c>
      <c r="S188" s="301">
        <f t="shared" si="29"/>
        <v>0</v>
      </c>
      <c r="T188" s="301">
        <f t="shared" si="29"/>
        <v>0</v>
      </c>
      <c r="U188" s="301">
        <f t="shared" si="29"/>
        <v>0</v>
      </c>
      <c r="V188" s="301">
        <f t="shared" si="29"/>
        <v>0</v>
      </c>
      <c r="W188" s="301">
        <f t="shared" si="29"/>
        <v>0</v>
      </c>
      <c r="DA188" s="67"/>
    </row>
    <row r="189" spans="1:105" ht="12" customHeight="1" x14ac:dyDescent="0.25">
      <c r="A189" s="202" t="s">
        <v>93</v>
      </c>
      <c r="B189" s="235">
        <f t="shared" ref="B189:W189" si="30">IF(B$74=0,0,B$74/B$72)</f>
        <v>0</v>
      </c>
      <c r="C189" s="235">
        <f t="shared" si="30"/>
        <v>0</v>
      </c>
      <c r="D189" s="235">
        <f t="shared" si="30"/>
        <v>0</v>
      </c>
      <c r="E189" s="235">
        <f t="shared" si="30"/>
        <v>0</v>
      </c>
      <c r="F189" s="235">
        <f t="shared" si="30"/>
        <v>0</v>
      </c>
      <c r="G189" s="235">
        <f t="shared" si="30"/>
        <v>0</v>
      </c>
      <c r="H189" s="235">
        <f t="shared" si="30"/>
        <v>0</v>
      </c>
      <c r="I189" s="235">
        <f t="shared" si="30"/>
        <v>0</v>
      </c>
      <c r="J189" s="235">
        <f t="shared" si="30"/>
        <v>0</v>
      </c>
      <c r="K189" s="235">
        <f t="shared" si="30"/>
        <v>0</v>
      </c>
      <c r="L189" s="235">
        <f t="shared" si="30"/>
        <v>0</v>
      </c>
      <c r="M189" s="235">
        <f t="shared" si="30"/>
        <v>0</v>
      </c>
      <c r="N189" s="235">
        <f t="shared" si="30"/>
        <v>0</v>
      </c>
      <c r="O189" s="235">
        <f t="shared" si="30"/>
        <v>0</v>
      </c>
      <c r="P189" s="235">
        <f t="shared" si="30"/>
        <v>0</v>
      </c>
      <c r="Q189" s="235">
        <f t="shared" si="30"/>
        <v>0</v>
      </c>
      <c r="R189" s="235">
        <f t="shared" si="30"/>
        <v>0</v>
      </c>
      <c r="S189" s="235">
        <f t="shared" si="30"/>
        <v>0</v>
      </c>
      <c r="T189" s="235">
        <f t="shared" si="30"/>
        <v>0</v>
      </c>
      <c r="U189" s="235">
        <f t="shared" si="30"/>
        <v>0</v>
      </c>
      <c r="V189" s="235">
        <f t="shared" si="30"/>
        <v>0</v>
      </c>
      <c r="W189" s="235">
        <f t="shared" si="30"/>
        <v>0</v>
      </c>
      <c r="DA189" s="174"/>
    </row>
    <row r="190" spans="1:105" ht="12" customHeight="1" x14ac:dyDescent="0.25">
      <c r="A190" s="202" t="s">
        <v>94</v>
      </c>
      <c r="B190" s="235">
        <f t="shared" ref="B190:W190" si="31">IF(B$75=0,0,B$75/B$72)</f>
        <v>0</v>
      </c>
      <c r="C190" s="235">
        <f t="shared" si="31"/>
        <v>0</v>
      </c>
      <c r="D190" s="235">
        <f t="shared" si="31"/>
        <v>0</v>
      </c>
      <c r="E190" s="235">
        <f t="shared" si="31"/>
        <v>0</v>
      </c>
      <c r="F190" s="235">
        <f t="shared" si="31"/>
        <v>0</v>
      </c>
      <c r="G190" s="235">
        <f t="shared" si="31"/>
        <v>0</v>
      </c>
      <c r="H190" s="235">
        <f t="shared" si="31"/>
        <v>0</v>
      </c>
      <c r="I190" s="235">
        <f t="shared" si="31"/>
        <v>0</v>
      </c>
      <c r="J190" s="235">
        <f t="shared" si="31"/>
        <v>0</v>
      </c>
      <c r="K190" s="235">
        <f t="shared" si="31"/>
        <v>0</v>
      </c>
      <c r="L190" s="235">
        <f t="shared" si="31"/>
        <v>0</v>
      </c>
      <c r="M190" s="235">
        <f t="shared" si="31"/>
        <v>0</v>
      </c>
      <c r="N190" s="235">
        <f t="shared" si="31"/>
        <v>0</v>
      </c>
      <c r="O190" s="235">
        <f t="shared" si="31"/>
        <v>0</v>
      </c>
      <c r="P190" s="235">
        <f t="shared" si="31"/>
        <v>0</v>
      </c>
      <c r="Q190" s="235">
        <f t="shared" si="31"/>
        <v>0</v>
      </c>
      <c r="R190" s="235">
        <f t="shared" si="31"/>
        <v>0</v>
      </c>
      <c r="S190" s="235">
        <f t="shared" si="31"/>
        <v>0</v>
      </c>
      <c r="T190" s="235">
        <f t="shared" si="31"/>
        <v>0</v>
      </c>
      <c r="U190" s="235">
        <f t="shared" si="31"/>
        <v>0</v>
      </c>
      <c r="V190" s="235">
        <f t="shared" si="31"/>
        <v>0</v>
      </c>
      <c r="W190" s="235">
        <f t="shared" si="31"/>
        <v>0</v>
      </c>
      <c r="DA190" s="174"/>
    </row>
    <row r="191" spans="1:105" ht="12" customHeight="1" x14ac:dyDescent="0.25">
      <c r="A191" s="202" t="s">
        <v>95</v>
      </c>
      <c r="B191" s="235">
        <f t="shared" ref="B191:W191" si="32">IF(B$76=0,0,B$76/B$72)</f>
        <v>0</v>
      </c>
      <c r="C191" s="235">
        <f t="shared" si="32"/>
        <v>0</v>
      </c>
      <c r="D191" s="235">
        <f t="shared" si="32"/>
        <v>0</v>
      </c>
      <c r="E191" s="235">
        <f t="shared" si="32"/>
        <v>0</v>
      </c>
      <c r="F191" s="235">
        <f t="shared" si="32"/>
        <v>0</v>
      </c>
      <c r="G191" s="235">
        <f t="shared" si="32"/>
        <v>0</v>
      </c>
      <c r="H191" s="235">
        <f t="shared" si="32"/>
        <v>0</v>
      </c>
      <c r="I191" s="235">
        <f t="shared" si="32"/>
        <v>0</v>
      </c>
      <c r="J191" s="235">
        <f t="shared" si="32"/>
        <v>0</v>
      </c>
      <c r="K191" s="235">
        <f t="shared" si="32"/>
        <v>0</v>
      </c>
      <c r="L191" s="235">
        <f t="shared" si="32"/>
        <v>0</v>
      </c>
      <c r="M191" s="235">
        <f t="shared" si="32"/>
        <v>0</v>
      </c>
      <c r="N191" s="235">
        <f t="shared" si="32"/>
        <v>0</v>
      </c>
      <c r="O191" s="235">
        <f t="shared" si="32"/>
        <v>0</v>
      </c>
      <c r="P191" s="235">
        <f t="shared" si="32"/>
        <v>0</v>
      </c>
      <c r="Q191" s="235">
        <f t="shared" si="32"/>
        <v>0</v>
      </c>
      <c r="R191" s="235">
        <f t="shared" si="32"/>
        <v>0</v>
      </c>
      <c r="S191" s="235">
        <f t="shared" si="32"/>
        <v>0</v>
      </c>
      <c r="T191" s="235">
        <f t="shared" si="32"/>
        <v>0</v>
      </c>
      <c r="U191" s="235">
        <f t="shared" si="32"/>
        <v>0</v>
      </c>
      <c r="V191" s="235">
        <f t="shared" si="32"/>
        <v>0</v>
      </c>
      <c r="W191" s="235">
        <f t="shared" si="32"/>
        <v>0</v>
      </c>
      <c r="DA191" s="174"/>
    </row>
    <row r="192" spans="1:105" ht="12" customHeight="1" x14ac:dyDescent="0.25">
      <c r="A192" s="56" t="s">
        <v>96</v>
      </c>
      <c r="B192" s="302">
        <f t="shared" ref="B192:W192" si="33">IF(B$77=0,0,B$77/B$72)</f>
        <v>2.2524368860241464E-3</v>
      </c>
      <c r="C192" s="302">
        <f t="shared" si="33"/>
        <v>2.1847405971404765E-3</v>
      </c>
      <c r="D192" s="302">
        <f t="shared" si="33"/>
        <v>2.0560476104884975E-3</v>
      </c>
      <c r="E192" s="302">
        <f t="shared" si="33"/>
        <v>2.0822487393318142E-3</v>
      </c>
      <c r="F192" s="302">
        <f t="shared" si="33"/>
        <v>1.9003764328427014E-3</v>
      </c>
      <c r="G192" s="302">
        <f t="shared" si="33"/>
        <v>1.7262916184389164E-3</v>
      </c>
      <c r="H192" s="302">
        <f t="shared" si="33"/>
        <v>1.7221750177387699E-3</v>
      </c>
      <c r="I192" s="302">
        <f t="shared" si="33"/>
        <v>2.0568929161600968E-3</v>
      </c>
      <c r="J192" s="302">
        <f t="shared" si="33"/>
        <v>2.0460145681272771E-3</v>
      </c>
      <c r="K192" s="302">
        <f t="shared" si="33"/>
        <v>2.0493482500747516E-3</v>
      </c>
      <c r="L192" s="302">
        <f t="shared" si="33"/>
        <v>2.0490130752803069E-3</v>
      </c>
      <c r="M192" s="302">
        <f t="shared" si="33"/>
        <v>2.0698609808494548E-3</v>
      </c>
      <c r="N192" s="302">
        <f t="shared" si="33"/>
        <v>2.0447506735494347E-3</v>
      </c>
      <c r="O192" s="302">
        <f t="shared" si="33"/>
        <v>2.1436526558744218E-3</v>
      </c>
      <c r="P192" s="302">
        <f t="shared" si="33"/>
        <v>2.1692695765994346E-3</v>
      </c>
      <c r="Q192" s="302">
        <f t="shared" si="33"/>
        <v>2.0838197320032039E-3</v>
      </c>
      <c r="R192" s="302">
        <f t="shared" si="33"/>
        <v>2.0061101865422102E-3</v>
      </c>
      <c r="S192" s="302">
        <f t="shared" si="33"/>
        <v>1.865954323221543E-3</v>
      </c>
      <c r="T192" s="302">
        <f t="shared" si="33"/>
        <v>2.2807711457418951E-3</v>
      </c>
      <c r="U192" s="302">
        <f t="shared" si="33"/>
        <v>2.2311786965178316E-3</v>
      </c>
      <c r="V192" s="302">
        <f t="shared" si="33"/>
        <v>2.2451318655070953E-3</v>
      </c>
      <c r="W192" s="302">
        <f t="shared" si="33"/>
        <v>2.2334817710980793E-3</v>
      </c>
      <c r="DA192" s="68"/>
    </row>
    <row r="193" spans="1:105" ht="12" customHeight="1" x14ac:dyDescent="0.25">
      <c r="A193" s="203" t="s">
        <v>560</v>
      </c>
      <c r="B193" s="303">
        <f t="shared" ref="B193:W193" si="34">IF(B$83=0,0,B$83/B$72)</f>
        <v>0.22271782280345054</v>
      </c>
      <c r="C193" s="303">
        <f t="shared" si="34"/>
        <v>0.21476804676295794</v>
      </c>
      <c r="D193" s="303">
        <f t="shared" si="34"/>
        <v>0.20678582359880404</v>
      </c>
      <c r="E193" s="303">
        <f t="shared" si="34"/>
        <v>0.20531408812123034</v>
      </c>
      <c r="F193" s="303">
        <f t="shared" si="34"/>
        <v>0.19341028208341013</v>
      </c>
      <c r="G193" s="303">
        <f t="shared" si="34"/>
        <v>0.1878690147311006</v>
      </c>
      <c r="H193" s="303">
        <f t="shared" si="34"/>
        <v>0.19321574342198811</v>
      </c>
      <c r="I193" s="303">
        <f t="shared" si="34"/>
        <v>0.18156283230651318</v>
      </c>
      <c r="J193" s="303">
        <f t="shared" si="34"/>
        <v>0.17897505765345012</v>
      </c>
      <c r="K193" s="303">
        <f t="shared" si="34"/>
        <v>0.18768454690511191</v>
      </c>
      <c r="L193" s="303">
        <f t="shared" si="34"/>
        <v>0.17673992570988811</v>
      </c>
      <c r="M193" s="303">
        <f t="shared" si="34"/>
        <v>0.17853818523587689</v>
      </c>
      <c r="N193" s="303">
        <f t="shared" si="34"/>
        <v>0.17637226745804563</v>
      </c>
      <c r="O193" s="303">
        <f t="shared" si="34"/>
        <v>0.18539525303494825</v>
      </c>
      <c r="P193" s="303">
        <f t="shared" si="34"/>
        <v>0.18711278538837806</v>
      </c>
      <c r="Q193" s="303">
        <f t="shared" si="34"/>
        <v>0.17974221300499132</v>
      </c>
      <c r="R193" s="303">
        <f t="shared" si="34"/>
        <v>0.17303928882289638</v>
      </c>
      <c r="S193" s="303">
        <f t="shared" si="34"/>
        <v>0.16094998730991741</v>
      </c>
      <c r="T193" s="303">
        <f t="shared" si="34"/>
        <v>0.19673530073689771</v>
      </c>
      <c r="U193" s="303">
        <f t="shared" si="34"/>
        <v>0.19248926917569897</v>
      </c>
      <c r="V193" s="303">
        <f t="shared" si="34"/>
        <v>0.1936988472866582</v>
      </c>
      <c r="W193" s="303">
        <f t="shared" si="34"/>
        <v>0.19300529217473214</v>
      </c>
      <c r="DA193" s="175"/>
    </row>
    <row r="194" spans="1:105" ht="12" customHeight="1" x14ac:dyDescent="0.25">
      <c r="A194" s="62" t="s">
        <v>562</v>
      </c>
      <c r="B194" s="304">
        <f t="shared" ref="B194:W194" si="35">IF(B$84=0,0,B$84/B$72)</f>
        <v>0.22271782280345054</v>
      </c>
      <c r="C194" s="304">
        <f t="shared" si="35"/>
        <v>0.21476804676295794</v>
      </c>
      <c r="D194" s="304">
        <f t="shared" si="35"/>
        <v>0.20678582359880404</v>
      </c>
      <c r="E194" s="304">
        <f t="shared" si="35"/>
        <v>0.20531408812123034</v>
      </c>
      <c r="F194" s="304">
        <f t="shared" si="35"/>
        <v>0.19341028208341013</v>
      </c>
      <c r="G194" s="304">
        <f t="shared" si="35"/>
        <v>0.1878690147311006</v>
      </c>
      <c r="H194" s="304">
        <f t="shared" si="35"/>
        <v>0.19321574342198811</v>
      </c>
      <c r="I194" s="304">
        <f t="shared" si="35"/>
        <v>0.18156283230651318</v>
      </c>
      <c r="J194" s="304">
        <f t="shared" si="35"/>
        <v>0.17897505765345012</v>
      </c>
      <c r="K194" s="304">
        <f t="shared" si="35"/>
        <v>0.18768454690511191</v>
      </c>
      <c r="L194" s="304">
        <f t="shared" si="35"/>
        <v>0.17673992570988811</v>
      </c>
      <c r="M194" s="304">
        <f t="shared" si="35"/>
        <v>0.17853818523587689</v>
      </c>
      <c r="N194" s="304">
        <f t="shared" si="35"/>
        <v>0.17637226745804563</v>
      </c>
      <c r="O194" s="304">
        <f t="shared" si="35"/>
        <v>0.18539525303494825</v>
      </c>
      <c r="P194" s="304">
        <f t="shared" si="35"/>
        <v>0.18711278538837806</v>
      </c>
      <c r="Q194" s="304">
        <f t="shared" si="35"/>
        <v>0.17974221300499132</v>
      </c>
      <c r="R194" s="304">
        <f t="shared" si="35"/>
        <v>0.17303928882289638</v>
      </c>
      <c r="S194" s="304">
        <f t="shared" si="35"/>
        <v>0.16094998730991741</v>
      </c>
      <c r="T194" s="304">
        <f t="shared" si="35"/>
        <v>0.19673530073689771</v>
      </c>
      <c r="U194" s="304">
        <f t="shared" si="35"/>
        <v>0.19248926917569897</v>
      </c>
      <c r="V194" s="304">
        <f t="shared" si="35"/>
        <v>0.1936988472866582</v>
      </c>
      <c r="W194" s="304">
        <f t="shared" si="35"/>
        <v>0.19300529217473214</v>
      </c>
      <c r="DA194" s="72"/>
    </row>
    <row r="195" spans="1:105" ht="12" customHeight="1" x14ac:dyDescent="0.25">
      <c r="A195" s="62" t="s">
        <v>568</v>
      </c>
      <c r="B195" s="304">
        <f t="shared" ref="B195:W195" si="36">IF(B$89=0,0,B$89/B$72)</f>
        <v>0</v>
      </c>
      <c r="C195" s="304">
        <f t="shared" si="36"/>
        <v>0</v>
      </c>
      <c r="D195" s="304">
        <f t="shared" si="36"/>
        <v>0</v>
      </c>
      <c r="E195" s="304">
        <f t="shared" si="36"/>
        <v>0</v>
      </c>
      <c r="F195" s="304">
        <f t="shared" si="36"/>
        <v>0</v>
      </c>
      <c r="G195" s="304">
        <f t="shared" si="36"/>
        <v>0</v>
      </c>
      <c r="H195" s="304">
        <f t="shared" si="36"/>
        <v>0</v>
      </c>
      <c r="I195" s="304">
        <f t="shared" si="36"/>
        <v>0</v>
      </c>
      <c r="J195" s="304">
        <f t="shared" si="36"/>
        <v>0</v>
      </c>
      <c r="K195" s="304">
        <f t="shared" si="36"/>
        <v>0</v>
      </c>
      <c r="L195" s="304">
        <f t="shared" si="36"/>
        <v>0</v>
      </c>
      <c r="M195" s="304">
        <f t="shared" si="36"/>
        <v>0</v>
      </c>
      <c r="N195" s="304">
        <f t="shared" si="36"/>
        <v>0</v>
      </c>
      <c r="O195" s="304">
        <f t="shared" si="36"/>
        <v>0</v>
      </c>
      <c r="P195" s="304">
        <f t="shared" si="36"/>
        <v>0</v>
      </c>
      <c r="Q195" s="304">
        <f t="shared" si="36"/>
        <v>0</v>
      </c>
      <c r="R195" s="304">
        <f t="shared" si="36"/>
        <v>0</v>
      </c>
      <c r="S195" s="304">
        <f t="shared" si="36"/>
        <v>0</v>
      </c>
      <c r="T195" s="304">
        <f t="shared" si="36"/>
        <v>0</v>
      </c>
      <c r="U195" s="304">
        <f t="shared" si="36"/>
        <v>0</v>
      </c>
      <c r="V195" s="304">
        <f t="shared" si="36"/>
        <v>0</v>
      </c>
      <c r="W195" s="304">
        <f t="shared" si="36"/>
        <v>0</v>
      </c>
      <c r="DA195" s="72"/>
    </row>
    <row r="196" spans="1:105" ht="12" customHeight="1" x14ac:dyDescent="0.25">
      <c r="A196" s="203" t="s">
        <v>519</v>
      </c>
      <c r="B196" s="303">
        <f t="shared" ref="B196:W196" si="37">IF(B$90=0,0,B$90/B$72)</f>
        <v>0.4271572418244674</v>
      </c>
      <c r="C196" s="303">
        <f t="shared" si="37"/>
        <v>0.41191012615211353</v>
      </c>
      <c r="D196" s="303">
        <f t="shared" si="37"/>
        <v>0.39660077916089231</v>
      </c>
      <c r="E196" s="303">
        <f t="shared" si="37"/>
        <v>0.39377809321963086</v>
      </c>
      <c r="F196" s="303">
        <f t="shared" si="37"/>
        <v>0.37094742394348557</v>
      </c>
      <c r="G196" s="303">
        <f t="shared" si="37"/>
        <v>0.36031965985783621</v>
      </c>
      <c r="H196" s="303">
        <f t="shared" si="37"/>
        <v>0.3705743123667144</v>
      </c>
      <c r="I196" s="303">
        <f t="shared" si="37"/>
        <v>0.34822484204298237</v>
      </c>
      <c r="J196" s="303">
        <f t="shared" si="37"/>
        <v>0.34326167084567233</v>
      </c>
      <c r="K196" s="303">
        <f t="shared" si="37"/>
        <v>0.35996586344063525</v>
      </c>
      <c r="L196" s="303">
        <f t="shared" si="37"/>
        <v>0.33897484375609405</v>
      </c>
      <c r="M196" s="303">
        <f t="shared" si="37"/>
        <v>0.34242378003580887</v>
      </c>
      <c r="N196" s="303">
        <f t="shared" si="37"/>
        <v>0.3382697008860075</v>
      </c>
      <c r="O196" s="303">
        <f t="shared" si="37"/>
        <v>0.35557515755551261</v>
      </c>
      <c r="P196" s="303">
        <f t="shared" si="37"/>
        <v>0.35886926475178682</v>
      </c>
      <c r="Q196" s="303">
        <f t="shared" si="37"/>
        <v>0.34473302127416677</v>
      </c>
      <c r="R196" s="303">
        <f t="shared" si="37"/>
        <v>0.33187728045494636</v>
      </c>
      <c r="S196" s="303">
        <f t="shared" si="37"/>
        <v>0.30869084380220596</v>
      </c>
      <c r="T196" s="303">
        <f t="shared" si="37"/>
        <v>0.37732457768520516</v>
      </c>
      <c r="U196" s="303">
        <f t="shared" si="37"/>
        <v>0.36918098545917172</v>
      </c>
      <c r="V196" s="303">
        <f t="shared" si="37"/>
        <v>0.37150087186585834</v>
      </c>
      <c r="W196" s="303">
        <f t="shared" si="37"/>
        <v>0.37017068156076977</v>
      </c>
      <c r="DA196" s="175"/>
    </row>
    <row r="197" spans="1:105" ht="12" customHeight="1" x14ac:dyDescent="0.25">
      <c r="A197" s="62" t="s">
        <v>521</v>
      </c>
      <c r="B197" s="304">
        <f t="shared" ref="B197:W197" si="38">IF(B$91=0,0,B$91/B$72)</f>
        <v>0.4271572418244674</v>
      </c>
      <c r="C197" s="304">
        <f t="shared" si="38"/>
        <v>0.41191012615211353</v>
      </c>
      <c r="D197" s="304">
        <f t="shared" si="38"/>
        <v>0.39660077916089231</v>
      </c>
      <c r="E197" s="304">
        <f t="shared" si="38"/>
        <v>0.39377809321963086</v>
      </c>
      <c r="F197" s="304">
        <f t="shared" si="38"/>
        <v>0.37094742394348557</v>
      </c>
      <c r="G197" s="304">
        <f t="shared" si="38"/>
        <v>0.36031965985783621</v>
      </c>
      <c r="H197" s="304">
        <f t="shared" si="38"/>
        <v>0.3705743123667144</v>
      </c>
      <c r="I197" s="304">
        <f t="shared" si="38"/>
        <v>0.34822484204298237</v>
      </c>
      <c r="J197" s="304">
        <f t="shared" si="38"/>
        <v>0.34326167084567233</v>
      </c>
      <c r="K197" s="304">
        <f t="shared" si="38"/>
        <v>0.35996586344063525</v>
      </c>
      <c r="L197" s="304">
        <f t="shared" si="38"/>
        <v>0.33897484375609405</v>
      </c>
      <c r="M197" s="304">
        <f t="shared" si="38"/>
        <v>0.34242378003580887</v>
      </c>
      <c r="N197" s="304">
        <f t="shared" si="38"/>
        <v>0.3382697008860075</v>
      </c>
      <c r="O197" s="304">
        <f t="shared" si="38"/>
        <v>0.35557515755551261</v>
      </c>
      <c r="P197" s="304">
        <f t="shared" si="38"/>
        <v>0.35886926475178682</v>
      </c>
      <c r="Q197" s="304">
        <f t="shared" si="38"/>
        <v>0.34473302127416677</v>
      </c>
      <c r="R197" s="304">
        <f t="shared" si="38"/>
        <v>0.33187728045494636</v>
      </c>
      <c r="S197" s="304">
        <f t="shared" si="38"/>
        <v>0.30869084380220596</v>
      </c>
      <c r="T197" s="304">
        <f t="shared" si="38"/>
        <v>0.37732457768520516</v>
      </c>
      <c r="U197" s="304">
        <f t="shared" si="38"/>
        <v>0.36918098545917172</v>
      </c>
      <c r="V197" s="304">
        <f t="shared" si="38"/>
        <v>0.37150087186585834</v>
      </c>
      <c r="W197" s="304">
        <f t="shared" si="38"/>
        <v>0.37017068156076977</v>
      </c>
      <c r="DA197" s="72"/>
    </row>
    <row r="198" spans="1:105" ht="12" customHeight="1" x14ac:dyDescent="0.25">
      <c r="A198" s="62" t="s">
        <v>527</v>
      </c>
      <c r="B198" s="304">
        <f t="shared" ref="B198:W198" si="39">IF(B$96=0,0,B$96/B$72)</f>
        <v>0</v>
      </c>
      <c r="C198" s="304">
        <f t="shared" si="39"/>
        <v>0</v>
      </c>
      <c r="D198" s="304">
        <f t="shared" si="39"/>
        <v>0</v>
      </c>
      <c r="E198" s="304">
        <f t="shared" si="39"/>
        <v>0</v>
      </c>
      <c r="F198" s="304">
        <f t="shared" si="39"/>
        <v>0</v>
      </c>
      <c r="G198" s="304">
        <f t="shared" si="39"/>
        <v>0</v>
      </c>
      <c r="H198" s="304">
        <f t="shared" si="39"/>
        <v>0</v>
      </c>
      <c r="I198" s="304">
        <f t="shared" si="39"/>
        <v>0</v>
      </c>
      <c r="J198" s="304">
        <f t="shared" si="39"/>
        <v>0</v>
      </c>
      <c r="K198" s="304">
        <f t="shared" si="39"/>
        <v>0</v>
      </c>
      <c r="L198" s="304">
        <f t="shared" si="39"/>
        <v>0</v>
      </c>
      <c r="M198" s="304">
        <f t="shared" si="39"/>
        <v>0</v>
      </c>
      <c r="N198" s="304">
        <f t="shared" si="39"/>
        <v>0</v>
      </c>
      <c r="O198" s="304">
        <f t="shared" si="39"/>
        <v>0</v>
      </c>
      <c r="P198" s="304">
        <f t="shared" si="39"/>
        <v>0</v>
      </c>
      <c r="Q198" s="304">
        <f t="shared" si="39"/>
        <v>0</v>
      </c>
      <c r="R198" s="304">
        <f t="shared" si="39"/>
        <v>0</v>
      </c>
      <c r="S198" s="304">
        <f t="shared" si="39"/>
        <v>0</v>
      </c>
      <c r="T198" s="304">
        <f t="shared" si="39"/>
        <v>0</v>
      </c>
      <c r="U198" s="304">
        <f t="shared" si="39"/>
        <v>0</v>
      </c>
      <c r="V198" s="304">
        <f t="shared" si="39"/>
        <v>0</v>
      </c>
      <c r="W198" s="304">
        <f t="shared" si="39"/>
        <v>0</v>
      </c>
      <c r="DA198" s="72"/>
    </row>
    <row r="199" spans="1:105" ht="12" customHeight="1" x14ac:dyDescent="0.25">
      <c r="A199" s="203" t="s">
        <v>529</v>
      </c>
      <c r="B199" s="303">
        <f t="shared" ref="B199:W199" si="40">IF(B$97=0,0,B$97/B$72)</f>
        <v>0.34787249848605772</v>
      </c>
      <c r="C199" s="303">
        <f t="shared" si="40"/>
        <v>0.37113708648778831</v>
      </c>
      <c r="D199" s="303">
        <f t="shared" si="40"/>
        <v>0.39455734962981504</v>
      </c>
      <c r="E199" s="303">
        <f t="shared" si="40"/>
        <v>0.39882556991980717</v>
      </c>
      <c r="F199" s="303">
        <f t="shared" si="40"/>
        <v>0.43374191754026165</v>
      </c>
      <c r="G199" s="303">
        <f t="shared" si="40"/>
        <v>0.4500850337926241</v>
      </c>
      <c r="H199" s="303">
        <f t="shared" si="40"/>
        <v>0.43448776919355869</v>
      </c>
      <c r="I199" s="303">
        <f t="shared" si="40"/>
        <v>0.46815543273434429</v>
      </c>
      <c r="J199" s="303">
        <f t="shared" si="40"/>
        <v>0.47571725693275013</v>
      </c>
      <c r="K199" s="303">
        <f t="shared" si="40"/>
        <v>0.45030024140417801</v>
      </c>
      <c r="L199" s="303">
        <f t="shared" si="40"/>
        <v>0.48223621745873735</v>
      </c>
      <c r="M199" s="303">
        <f t="shared" si="40"/>
        <v>0.47696817374746486</v>
      </c>
      <c r="N199" s="303">
        <f t="shared" si="40"/>
        <v>0.4833132809823974</v>
      </c>
      <c r="O199" s="303">
        <f t="shared" si="40"/>
        <v>0.45688593675366473</v>
      </c>
      <c r="P199" s="303">
        <f t="shared" si="40"/>
        <v>0.45184868028323549</v>
      </c>
      <c r="Q199" s="303">
        <f t="shared" si="40"/>
        <v>0.4734409459888389</v>
      </c>
      <c r="R199" s="303">
        <f t="shared" si="40"/>
        <v>0.49307732053561504</v>
      </c>
      <c r="S199" s="303">
        <f t="shared" si="40"/>
        <v>0.52849321456465548</v>
      </c>
      <c r="T199" s="303">
        <f t="shared" si="40"/>
        <v>0.4236593504321553</v>
      </c>
      <c r="U199" s="303">
        <f t="shared" si="40"/>
        <v>0.43609856666861174</v>
      </c>
      <c r="V199" s="303">
        <f t="shared" si="40"/>
        <v>0.43255514898197661</v>
      </c>
      <c r="W199" s="303">
        <f t="shared" si="40"/>
        <v>0.43459054449340001</v>
      </c>
      <c r="DA199" s="175"/>
    </row>
    <row r="200" spans="1:105" ht="12" customHeight="1" x14ac:dyDescent="0.25">
      <c r="A200" s="62" t="s">
        <v>530</v>
      </c>
      <c r="B200" s="304">
        <f t="shared" ref="B200:W200" si="41">IF(B$98=0,0,B$98/B$72)</f>
        <v>0.10306220222896037</v>
      </c>
      <c r="C200" s="304">
        <f t="shared" si="41"/>
        <v>9.9763029049681123E-2</v>
      </c>
      <c r="D200" s="304">
        <f t="shared" si="41"/>
        <v>9.2146840077984432E-2</v>
      </c>
      <c r="E200" s="304">
        <f t="shared" si="41"/>
        <v>9.3258985942544836E-2</v>
      </c>
      <c r="F200" s="304">
        <f t="shared" si="41"/>
        <v>8.3819748177245454E-2</v>
      </c>
      <c r="G200" s="304">
        <f t="shared" si="41"/>
        <v>7.8014825783650238E-2</v>
      </c>
      <c r="H200" s="304">
        <f t="shared" si="41"/>
        <v>8.0305328875444462E-2</v>
      </c>
      <c r="I200" s="304">
        <f t="shared" si="41"/>
        <v>0.10426041882350139</v>
      </c>
      <c r="J200" s="304">
        <f t="shared" si="41"/>
        <v>0.10361795424521135</v>
      </c>
      <c r="K200" s="304">
        <f t="shared" si="41"/>
        <v>0.10508829786391362</v>
      </c>
      <c r="L200" s="304">
        <f t="shared" si="41"/>
        <v>9.4013433812578748E-2</v>
      </c>
      <c r="M200" s="304">
        <f t="shared" si="41"/>
        <v>9.7033885659174576E-2</v>
      </c>
      <c r="N200" s="304">
        <f t="shared" si="41"/>
        <v>9.6762655448668411E-2</v>
      </c>
      <c r="O200" s="304">
        <f t="shared" si="41"/>
        <v>0.1049311820745598</v>
      </c>
      <c r="P200" s="304">
        <f t="shared" si="41"/>
        <v>0.10662334429864746</v>
      </c>
      <c r="Q200" s="304">
        <f t="shared" si="41"/>
        <v>0.10431092780270954</v>
      </c>
      <c r="R200" s="304">
        <f t="shared" si="41"/>
        <v>9.9831078699758033E-2</v>
      </c>
      <c r="S200" s="304">
        <f t="shared" si="41"/>
        <v>8.6846251938680022E-2</v>
      </c>
      <c r="T200" s="304">
        <f t="shared" si="41"/>
        <v>0.10567260724945762</v>
      </c>
      <c r="U200" s="304">
        <f t="shared" si="41"/>
        <v>0.10594169727647539</v>
      </c>
      <c r="V200" s="304">
        <f t="shared" si="41"/>
        <v>0.10657872220609969</v>
      </c>
      <c r="W200" s="304">
        <f t="shared" si="41"/>
        <v>0.10695146582658407</v>
      </c>
      <c r="DA200" s="72"/>
    </row>
    <row r="201" spans="1:105" ht="12" customHeight="1" x14ac:dyDescent="0.25">
      <c r="A201" s="62" t="s">
        <v>535</v>
      </c>
      <c r="B201" s="304">
        <f t="shared" ref="B201:W201" si="42">IF(B$102=0,0,B$102/B$72)</f>
        <v>0.24481029625709738</v>
      </c>
      <c r="C201" s="304">
        <f t="shared" si="42"/>
        <v>0.27137405743810722</v>
      </c>
      <c r="D201" s="304">
        <f t="shared" si="42"/>
        <v>0.30241050955183063</v>
      </c>
      <c r="E201" s="304">
        <f t="shared" si="42"/>
        <v>0.30556658397726233</v>
      </c>
      <c r="F201" s="304">
        <f t="shared" si="42"/>
        <v>0.34992216936301618</v>
      </c>
      <c r="G201" s="304">
        <f t="shared" si="42"/>
        <v>0.37207020800897384</v>
      </c>
      <c r="H201" s="304">
        <f t="shared" si="42"/>
        <v>0.35418244031811419</v>
      </c>
      <c r="I201" s="304">
        <f t="shared" si="42"/>
        <v>0.36389501391084295</v>
      </c>
      <c r="J201" s="304">
        <f t="shared" si="42"/>
        <v>0.37209930268753877</v>
      </c>
      <c r="K201" s="304">
        <f t="shared" si="42"/>
        <v>0.34521194354026435</v>
      </c>
      <c r="L201" s="304">
        <f t="shared" si="42"/>
        <v>0.38822278364615859</v>
      </c>
      <c r="M201" s="304">
        <f t="shared" si="42"/>
        <v>0.37993428808829027</v>
      </c>
      <c r="N201" s="304">
        <f t="shared" si="42"/>
        <v>0.38655062553372899</v>
      </c>
      <c r="O201" s="304">
        <f t="shared" si="42"/>
        <v>0.35195475467910492</v>
      </c>
      <c r="P201" s="304">
        <f t="shared" si="42"/>
        <v>0.34522533598458804</v>
      </c>
      <c r="Q201" s="304">
        <f t="shared" si="42"/>
        <v>0.36913001818612939</v>
      </c>
      <c r="R201" s="304">
        <f t="shared" si="42"/>
        <v>0.39324624183585694</v>
      </c>
      <c r="S201" s="304">
        <f t="shared" si="42"/>
        <v>0.44164696262597541</v>
      </c>
      <c r="T201" s="304">
        <f t="shared" si="42"/>
        <v>0.31798674318269765</v>
      </c>
      <c r="U201" s="304">
        <f t="shared" si="42"/>
        <v>0.3301568693921364</v>
      </c>
      <c r="V201" s="304">
        <f t="shared" si="42"/>
        <v>0.3259764267758769</v>
      </c>
      <c r="W201" s="304">
        <f t="shared" si="42"/>
        <v>0.32763907866681591</v>
      </c>
      <c r="DA201" s="72"/>
    </row>
    <row r="202" spans="1:105" ht="12" customHeight="1" x14ac:dyDescent="0.25">
      <c r="A202" s="63" t="s">
        <v>547</v>
      </c>
      <c r="B202" s="305">
        <f t="shared" ref="B202:W202" si="43">IF(B$113=0,0,B$113/B$72)</f>
        <v>0</v>
      </c>
      <c r="C202" s="305">
        <f t="shared" si="43"/>
        <v>0</v>
      </c>
      <c r="D202" s="305">
        <f t="shared" si="43"/>
        <v>0</v>
      </c>
      <c r="E202" s="305">
        <f t="shared" si="43"/>
        <v>0</v>
      </c>
      <c r="F202" s="305">
        <f t="shared" si="43"/>
        <v>0</v>
      </c>
      <c r="G202" s="305">
        <f t="shared" si="43"/>
        <v>0</v>
      </c>
      <c r="H202" s="305">
        <f t="shared" si="43"/>
        <v>0</v>
      </c>
      <c r="I202" s="305">
        <f t="shared" si="43"/>
        <v>0</v>
      </c>
      <c r="J202" s="305">
        <f t="shared" si="43"/>
        <v>0</v>
      </c>
      <c r="K202" s="305">
        <f t="shared" si="43"/>
        <v>0</v>
      </c>
      <c r="L202" s="305">
        <f t="shared" si="43"/>
        <v>0</v>
      </c>
      <c r="M202" s="305">
        <f t="shared" si="43"/>
        <v>0</v>
      </c>
      <c r="N202" s="305">
        <f t="shared" si="43"/>
        <v>0</v>
      </c>
      <c r="O202" s="305">
        <f t="shared" si="43"/>
        <v>0</v>
      </c>
      <c r="P202" s="305">
        <f t="shared" si="43"/>
        <v>0</v>
      </c>
      <c r="Q202" s="305">
        <f t="shared" si="43"/>
        <v>0</v>
      </c>
      <c r="R202" s="305">
        <f t="shared" si="43"/>
        <v>0</v>
      </c>
      <c r="S202" s="305">
        <f t="shared" si="43"/>
        <v>0</v>
      </c>
      <c r="T202" s="305">
        <f t="shared" si="43"/>
        <v>0</v>
      </c>
      <c r="U202" s="305">
        <f t="shared" si="43"/>
        <v>0</v>
      </c>
      <c r="V202" s="305">
        <f t="shared" si="43"/>
        <v>0</v>
      </c>
      <c r="W202" s="305">
        <f t="shared" si="43"/>
        <v>0</v>
      </c>
      <c r="DA202" s="74"/>
    </row>
    <row r="203" spans="1:105" ht="12" customHeight="1" x14ac:dyDescent="0.25">
      <c r="A203" s="130"/>
      <c r="B203" s="201"/>
      <c r="C203" s="201"/>
      <c r="D203" s="201"/>
      <c r="E203" s="201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</row>
    <row r="204" spans="1:105" ht="12" customHeight="1" x14ac:dyDescent="0.25">
      <c r="A204" s="35" t="s">
        <v>45</v>
      </c>
      <c r="B204" s="234">
        <f t="shared" ref="B204:W204" si="44">SUM(B$205:B$210,B$214:B$215,B$217:B$219,B220)</f>
        <v>0.99999999999999989</v>
      </c>
      <c r="C204" s="234">
        <f t="shared" si="44"/>
        <v>1</v>
      </c>
      <c r="D204" s="234">
        <f t="shared" si="44"/>
        <v>1</v>
      </c>
      <c r="E204" s="234">
        <f t="shared" si="44"/>
        <v>0.99999999999999978</v>
      </c>
      <c r="F204" s="234">
        <f t="shared" si="44"/>
        <v>0.99999999999999989</v>
      </c>
      <c r="G204" s="234">
        <f t="shared" si="44"/>
        <v>1</v>
      </c>
      <c r="H204" s="234">
        <f t="shared" si="44"/>
        <v>1</v>
      </c>
      <c r="I204" s="234">
        <f t="shared" si="44"/>
        <v>1</v>
      </c>
      <c r="J204" s="234">
        <f t="shared" si="44"/>
        <v>0.99999999999999989</v>
      </c>
      <c r="K204" s="234">
        <f t="shared" si="44"/>
        <v>0.99999999999999989</v>
      </c>
      <c r="L204" s="234">
        <f t="shared" si="44"/>
        <v>1</v>
      </c>
      <c r="M204" s="234">
        <f t="shared" si="44"/>
        <v>1.0000000000000002</v>
      </c>
      <c r="N204" s="234">
        <f t="shared" si="44"/>
        <v>1</v>
      </c>
      <c r="O204" s="234">
        <f t="shared" si="44"/>
        <v>1</v>
      </c>
      <c r="P204" s="234">
        <f t="shared" si="44"/>
        <v>1</v>
      </c>
      <c r="Q204" s="234">
        <f t="shared" si="44"/>
        <v>1</v>
      </c>
      <c r="R204" s="234">
        <f t="shared" si="44"/>
        <v>0.99999999999999978</v>
      </c>
      <c r="S204" s="234">
        <f t="shared" si="44"/>
        <v>1.0000000000000002</v>
      </c>
      <c r="T204" s="234">
        <f t="shared" si="44"/>
        <v>1</v>
      </c>
      <c r="U204" s="234">
        <f t="shared" si="44"/>
        <v>1</v>
      </c>
      <c r="V204" s="234">
        <f t="shared" si="44"/>
        <v>0.99999999999999989</v>
      </c>
      <c r="W204" s="234">
        <f t="shared" si="44"/>
        <v>1</v>
      </c>
      <c r="DA204" s="95"/>
    </row>
    <row r="205" spans="1:105" ht="12" customHeight="1" x14ac:dyDescent="0.25">
      <c r="A205" s="55" t="s">
        <v>92</v>
      </c>
      <c r="B205" s="301">
        <f t="shared" ref="B205:W205" si="45">IF(B$116=0,0,B$116/B$115)</f>
        <v>0</v>
      </c>
      <c r="C205" s="301">
        <f t="shared" si="45"/>
        <v>0</v>
      </c>
      <c r="D205" s="301">
        <f t="shared" si="45"/>
        <v>0</v>
      </c>
      <c r="E205" s="301">
        <f t="shared" si="45"/>
        <v>0</v>
      </c>
      <c r="F205" s="301">
        <f t="shared" si="45"/>
        <v>0</v>
      </c>
      <c r="G205" s="301">
        <f t="shared" si="45"/>
        <v>0</v>
      </c>
      <c r="H205" s="301">
        <f t="shared" si="45"/>
        <v>0</v>
      </c>
      <c r="I205" s="301">
        <f t="shared" si="45"/>
        <v>0</v>
      </c>
      <c r="J205" s="301">
        <f t="shared" si="45"/>
        <v>0</v>
      </c>
      <c r="K205" s="301">
        <f t="shared" si="45"/>
        <v>0</v>
      </c>
      <c r="L205" s="301">
        <f t="shared" si="45"/>
        <v>0</v>
      </c>
      <c r="M205" s="301">
        <f t="shared" si="45"/>
        <v>0</v>
      </c>
      <c r="N205" s="301">
        <f t="shared" si="45"/>
        <v>0</v>
      </c>
      <c r="O205" s="301">
        <f t="shared" si="45"/>
        <v>0</v>
      </c>
      <c r="P205" s="301">
        <f t="shared" si="45"/>
        <v>0</v>
      </c>
      <c r="Q205" s="301">
        <f t="shared" si="45"/>
        <v>0</v>
      </c>
      <c r="R205" s="301">
        <f t="shared" si="45"/>
        <v>0</v>
      </c>
      <c r="S205" s="301">
        <f t="shared" si="45"/>
        <v>0</v>
      </c>
      <c r="T205" s="301">
        <f t="shared" si="45"/>
        <v>0</v>
      </c>
      <c r="U205" s="301">
        <f t="shared" si="45"/>
        <v>0</v>
      </c>
      <c r="V205" s="301">
        <f t="shared" si="45"/>
        <v>0</v>
      </c>
      <c r="W205" s="301">
        <f t="shared" si="45"/>
        <v>0</v>
      </c>
      <c r="DA205" s="67"/>
    </row>
    <row r="206" spans="1:105" ht="12" customHeight="1" x14ac:dyDescent="0.25">
      <c r="A206" s="202" t="s">
        <v>93</v>
      </c>
      <c r="B206" s="235">
        <f t="shared" ref="B206:W206" si="46">IF(B$117=0,0,B$117/B$115)</f>
        <v>0</v>
      </c>
      <c r="C206" s="235">
        <f t="shared" si="46"/>
        <v>0</v>
      </c>
      <c r="D206" s="235">
        <f t="shared" si="46"/>
        <v>0</v>
      </c>
      <c r="E206" s="235">
        <f t="shared" si="46"/>
        <v>0</v>
      </c>
      <c r="F206" s="235">
        <f t="shared" si="46"/>
        <v>0</v>
      </c>
      <c r="G206" s="235">
        <f t="shared" si="46"/>
        <v>0</v>
      </c>
      <c r="H206" s="235">
        <f t="shared" si="46"/>
        <v>0</v>
      </c>
      <c r="I206" s="235">
        <f t="shared" si="46"/>
        <v>0</v>
      </c>
      <c r="J206" s="235">
        <f t="shared" si="46"/>
        <v>0</v>
      </c>
      <c r="K206" s="235">
        <f t="shared" si="46"/>
        <v>0</v>
      </c>
      <c r="L206" s="235">
        <f t="shared" si="46"/>
        <v>0</v>
      </c>
      <c r="M206" s="235">
        <f t="shared" si="46"/>
        <v>0</v>
      </c>
      <c r="N206" s="235">
        <f t="shared" si="46"/>
        <v>0</v>
      </c>
      <c r="O206" s="235">
        <f t="shared" si="46"/>
        <v>0</v>
      </c>
      <c r="P206" s="235">
        <f t="shared" si="46"/>
        <v>0</v>
      </c>
      <c r="Q206" s="235">
        <f t="shared" si="46"/>
        <v>0</v>
      </c>
      <c r="R206" s="235">
        <f t="shared" si="46"/>
        <v>0</v>
      </c>
      <c r="S206" s="235">
        <f t="shared" si="46"/>
        <v>0</v>
      </c>
      <c r="T206" s="235">
        <f t="shared" si="46"/>
        <v>0</v>
      </c>
      <c r="U206" s="235">
        <f t="shared" si="46"/>
        <v>0</v>
      </c>
      <c r="V206" s="235">
        <f t="shared" si="46"/>
        <v>0</v>
      </c>
      <c r="W206" s="235">
        <f t="shared" si="46"/>
        <v>0</v>
      </c>
      <c r="DA206" s="174"/>
    </row>
    <row r="207" spans="1:105" ht="12" customHeight="1" x14ac:dyDescent="0.25">
      <c r="A207" s="202" t="s">
        <v>94</v>
      </c>
      <c r="B207" s="235">
        <f t="shared" ref="B207:W207" si="47">IF(B$118=0,0,B$118/B$115)</f>
        <v>0</v>
      </c>
      <c r="C207" s="235">
        <f t="shared" si="47"/>
        <v>0</v>
      </c>
      <c r="D207" s="235">
        <f t="shared" si="47"/>
        <v>0</v>
      </c>
      <c r="E207" s="235">
        <f t="shared" si="47"/>
        <v>0</v>
      </c>
      <c r="F207" s="235">
        <f t="shared" si="47"/>
        <v>0</v>
      </c>
      <c r="G207" s="235">
        <f t="shared" si="47"/>
        <v>0</v>
      </c>
      <c r="H207" s="235">
        <f t="shared" si="47"/>
        <v>0</v>
      </c>
      <c r="I207" s="235">
        <f t="shared" si="47"/>
        <v>0</v>
      </c>
      <c r="J207" s="235">
        <f t="shared" si="47"/>
        <v>0</v>
      </c>
      <c r="K207" s="235">
        <f t="shared" si="47"/>
        <v>0</v>
      </c>
      <c r="L207" s="235">
        <f t="shared" si="47"/>
        <v>0</v>
      </c>
      <c r="M207" s="235">
        <f t="shared" si="47"/>
        <v>0</v>
      </c>
      <c r="N207" s="235">
        <f t="shared" si="47"/>
        <v>0</v>
      </c>
      <c r="O207" s="235">
        <f t="shared" si="47"/>
        <v>0</v>
      </c>
      <c r="P207" s="235">
        <f t="shared" si="47"/>
        <v>0</v>
      </c>
      <c r="Q207" s="235">
        <f t="shared" si="47"/>
        <v>0</v>
      </c>
      <c r="R207" s="235">
        <f t="shared" si="47"/>
        <v>0</v>
      </c>
      <c r="S207" s="235">
        <f t="shared" si="47"/>
        <v>0</v>
      </c>
      <c r="T207" s="235">
        <f t="shared" si="47"/>
        <v>0</v>
      </c>
      <c r="U207" s="235">
        <f t="shared" si="47"/>
        <v>0</v>
      </c>
      <c r="V207" s="235">
        <f t="shared" si="47"/>
        <v>0</v>
      </c>
      <c r="W207" s="235">
        <f t="shared" si="47"/>
        <v>0</v>
      </c>
      <c r="DA207" s="174"/>
    </row>
    <row r="208" spans="1:105" ht="12" customHeight="1" x14ac:dyDescent="0.25">
      <c r="A208" s="202" t="s">
        <v>95</v>
      </c>
      <c r="B208" s="235">
        <f t="shared" ref="B208:W208" si="48">IF(B$119=0,0,B$119/B$115)</f>
        <v>0</v>
      </c>
      <c r="C208" s="235">
        <f t="shared" si="48"/>
        <v>0</v>
      </c>
      <c r="D208" s="235">
        <f t="shared" si="48"/>
        <v>0</v>
      </c>
      <c r="E208" s="235">
        <f t="shared" si="48"/>
        <v>0</v>
      </c>
      <c r="F208" s="235">
        <f t="shared" si="48"/>
        <v>0</v>
      </c>
      <c r="G208" s="235">
        <f t="shared" si="48"/>
        <v>0</v>
      </c>
      <c r="H208" s="235">
        <f t="shared" si="48"/>
        <v>0</v>
      </c>
      <c r="I208" s="235">
        <f t="shared" si="48"/>
        <v>0</v>
      </c>
      <c r="J208" s="235">
        <f t="shared" si="48"/>
        <v>0</v>
      </c>
      <c r="K208" s="235">
        <f t="shared" si="48"/>
        <v>0</v>
      </c>
      <c r="L208" s="235">
        <f t="shared" si="48"/>
        <v>0</v>
      </c>
      <c r="M208" s="235">
        <f t="shared" si="48"/>
        <v>0</v>
      </c>
      <c r="N208" s="235">
        <f t="shared" si="48"/>
        <v>0</v>
      </c>
      <c r="O208" s="235">
        <f t="shared" si="48"/>
        <v>0</v>
      </c>
      <c r="P208" s="235">
        <f t="shared" si="48"/>
        <v>0</v>
      </c>
      <c r="Q208" s="235">
        <f t="shared" si="48"/>
        <v>0</v>
      </c>
      <c r="R208" s="235">
        <f t="shared" si="48"/>
        <v>0</v>
      </c>
      <c r="S208" s="235">
        <f t="shared" si="48"/>
        <v>0</v>
      </c>
      <c r="T208" s="235">
        <f t="shared" si="48"/>
        <v>0</v>
      </c>
      <c r="U208" s="235">
        <f t="shared" si="48"/>
        <v>0</v>
      </c>
      <c r="V208" s="235">
        <f t="shared" si="48"/>
        <v>0</v>
      </c>
      <c r="W208" s="235">
        <f t="shared" si="48"/>
        <v>0</v>
      </c>
      <c r="DA208" s="174"/>
    </row>
    <row r="209" spans="1:105" ht="12" customHeight="1" x14ac:dyDescent="0.25">
      <c r="A209" s="56" t="s">
        <v>96</v>
      </c>
      <c r="B209" s="302">
        <f t="shared" ref="B209:W209" si="49">IF(B$120=0,0,B$120/B$115)</f>
        <v>1.4712864931585808E-3</v>
      </c>
      <c r="C209" s="302">
        <f t="shared" si="49"/>
        <v>1.5399182567262006E-3</v>
      </c>
      <c r="D209" s="302">
        <f t="shared" si="49"/>
        <v>1.4128018075363832E-3</v>
      </c>
      <c r="E209" s="302">
        <f t="shared" si="49"/>
        <v>1.3113644292858263E-3</v>
      </c>
      <c r="F209" s="302">
        <f t="shared" si="49"/>
        <v>1.1946237863991163E-3</v>
      </c>
      <c r="G209" s="302">
        <f t="shared" si="49"/>
        <v>9.6005407671490126E-4</v>
      </c>
      <c r="H209" s="302">
        <f t="shared" si="49"/>
        <v>1.0258376491131664E-3</v>
      </c>
      <c r="I209" s="302">
        <f t="shared" si="49"/>
        <v>1.2972574432309524E-3</v>
      </c>
      <c r="J209" s="302">
        <f t="shared" si="49"/>
        <v>1.3311000054149454E-3</v>
      </c>
      <c r="K209" s="302">
        <f t="shared" si="49"/>
        <v>1.7330798621856681E-3</v>
      </c>
      <c r="L209" s="302">
        <f t="shared" si="49"/>
        <v>1.2461559809323426E-3</v>
      </c>
      <c r="M209" s="302">
        <f t="shared" si="49"/>
        <v>1.4986821438268854E-3</v>
      </c>
      <c r="N209" s="302">
        <f t="shared" si="49"/>
        <v>1.6206671346714627E-3</v>
      </c>
      <c r="O209" s="302">
        <f t="shared" si="49"/>
        <v>1.6458150461122251E-3</v>
      </c>
      <c r="P209" s="302">
        <f t="shared" si="49"/>
        <v>1.6686953806037295E-3</v>
      </c>
      <c r="Q209" s="302">
        <f t="shared" si="49"/>
        <v>1.5136471353608789E-3</v>
      </c>
      <c r="R209" s="302">
        <f t="shared" si="49"/>
        <v>9.4811640849526001E-4</v>
      </c>
      <c r="S209" s="302">
        <f t="shared" si="49"/>
        <v>1.4126430078404471E-3</v>
      </c>
      <c r="T209" s="302">
        <f t="shared" si="49"/>
        <v>1.9138365889178506E-3</v>
      </c>
      <c r="U209" s="302">
        <f t="shared" si="49"/>
        <v>1.7758024181102278E-3</v>
      </c>
      <c r="V209" s="302">
        <f t="shared" si="49"/>
        <v>1.7918182438266235E-3</v>
      </c>
      <c r="W209" s="302">
        <f t="shared" si="49"/>
        <v>1.7723318415547398E-3</v>
      </c>
      <c r="DA209" s="68"/>
    </row>
    <row r="210" spans="1:105" ht="12" customHeight="1" x14ac:dyDescent="0.25">
      <c r="A210" s="203" t="s">
        <v>604</v>
      </c>
      <c r="B210" s="303">
        <f t="shared" ref="B210:W210" si="50">IF(B$126=0,0,B$126/B$115)</f>
        <v>0.36068833457629851</v>
      </c>
      <c r="C210" s="303">
        <f t="shared" si="50"/>
        <v>0.37503076327049117</v>
      </c>
      <c r="D210" s="303">
        <f t="shared" si="50"/>
        <v>0.35298015846333614</v>
      </c>
      <c r="E210" s="303">
        <f t="shared" si="50"/>
        <v>0.32033838328051389</v>
      </c>
      <c r="F210" s="303">
        <f t="shared" si="50"/>
        <v>0.34087538545633117</v>
      </c>
      <c r="G210" s="303">
        <f t="shared" si="50"/>
        <v>0.35664256976539466</v>
      </c>
      <c r="H210" s="303">
        <f t="shared" si="50"/>
        <v>0.388092892588287</v>
      </c>
      <c r="I210" s="303">
        <f t="shared" si="50"/>
        <v>0.45809440034753807</v>
      </c>
      <c r="J210" s="303">
        <f t="shared" si="50"/>
        <v>0.41818172585288549</v>
      </c>
      <c r="K210" s="303">
        <f t="shared" si="50"/>
        <v>0.5807140602625821</v>
      </c>
      <c r="L210" s="303">
        <f t="shared" si="50"/>
        <v>0.38014204307517147</v>
      </c>
      <c r="M210" s="303">
        <f t="shared" si="50"/>
        <v>0.50041899843205628</v>
      </c>
      <c r="N210" s="303">
        <f t="shared" si="50"/>
        <v>0.5486776042699254</v>
      </c>
      <c r="O210" s="303">
        <f t="shared" si="50"/>
        <v>0.60934832793761695</v>
      </c>
      <c r="P210" s="303">
        <f t="shared" si="50"/>
        <v>0.61556010578870923</v>
      </c>
      <c r="Q210" s="303">
        <f t="shared" si="50"/>
        <v>0.62210516612591793</v>
      </c>
      <c r="R210" s="303">
        <f t="shared" si="50"/>
        <v>0.40683428013992567</v>
      </c>
      <c r="S210" s="303">
        <f t="shared" si="50"/>
        <v>0.54785429091092153</v>
      </c>
      <c r="T210" s="303">
        <f t="shared" si="50"/>
        <v>0.58153572550986499</v>
      </c>
      <c r="U210" s="303">
        <f t="shared" si="50"/>
        <v>0.59422755885857192</v>
      </c>
      <c r="V210" s="303">
        <f t="shared" si="50"/>
        <v>0.59317929098282762</v>
      </c>
      <c r="W210" s="303">
        <f t="shared" si="50"/>
        <v>0.60804843782417539</v>
      </c>
      <c r="DA210" s="175"/>
    </row>
    <row r="211" spans="1:105" ht="12" customHeight="1" x14ac:dyDescent="0.25">
      <c r="A211" s="62" t="s">
        <v>606</v>
      </c>
      <c r="B211" s="304">
        <f t="shared" ref="B211:W211" si="51">IF(B$127=0,0,B$127/B$115)</f>
        <v>0.36068833457629851</v>
      </c>
      <c r="C211" s="304">
        <f t="shared" si="51"/>
        <v>0.37503076327049117</v>
      </c>
      <c r="D211" s="304">
        <f t="shared" si="51"/>
        <v>0.35298015846333614</v>
      </c>
      <c r="E211" s="304">
        <f t="shared" si="51"/>
        <v>0.32033838328051389</v>
      </c>
      <c r="F211" s="304">
        <f t="shared" si="51"/>
        <v>0.34087538545633117</v>
      </c>
      <c r="G211" s="304">
        <f t="shared" si="51"/>
        <v>0.35664256976539466</v>
      </c>
      <c r="H211" s="304">
        <f t="shared" si="51"/>
        <v>0.388092892588287</v>
      </c>
      <c r="I211" s="304">
        <f t="shared" si="51"/>
        <v>0.45809440034753807</v>
      </c>
      <c r="J211" s="304">
        <f t="shared" si="51"/>
        <v>0.41818172585288549</v>
      </c>
      <c r="K211" s="304">
        <f t="shared" si="51"/>
        <v>0.5807140602625821</v>
      </c>
      <c r="L211" s="304">
        <f t="shared" si="51"/>
        <v>0.38014204307517147</v>
      </c>
      <c r="M211" s="304">
        <f t="shared" si="51"/>
        <v>0.50041899843205628</v>
      </c>
      <c r="N211" s="304">
        <f t="shared" si="51"/>
        <v>0.5486776042699254</v>
      </c>
      <c r="O211" s="304">
        <f t="shared" si="51"/>
        <v>0.60934832793761695</v>
      </c>
      <c r="P211" s="304">
        <f t="shared" si="51"/>
        <v>0.61556010578870923</v>
      </c>
      <c r="Q211" s="304">
        <f t="shared" si="51"/>
        <v>0.62210516612591793</v>
      </c>
      <c r="R211" s="304">
        <f t="shared" si="51"/>
        <v>0.40683428013992567</v>
      </c>
      <c r="S211" s="304">
        <f t="shared" si="51"/>
        <v>0.54785429091092153</v>
      </c>
      <c r="T211" s="304">
        <f t="shared" si="51"/>
        <v>0.58153572550986499</v>
      </c>
      <c r="U211" s="304">
        <f t="shared" si="51"/>
        <v>0.59422755885857192</v>
      </c>
      <c r="V211" s="304">
        <f t="shared" si="51"/>
        <v>0.59317929098282762</v>
      </c>
      <c r="W211" s="304">
        <f t="shared" si="51"/>
        <v>0.60804843782417539</v>
      </c>
      <c r="DA211" s="72"/>
    </row>
    <row r="212" spans="1:105" ht="12" customHeight="1" x14ac:dyDescent="0.25">
      <c r="A212" s="62" t="s">
        <v>613</v>
      </c>
      <c r="B212" s="304">
        <f t="shared" ref="B212:W212" si="52">IF(B$133=0,0,B$133/B$115)</f>
        <v>0</v>
      </c>
      <c r="C212" s="304">
        <f t="shared" si="52"/>
        <v>0</v>
      </c>
      <c r="D212" s="304">
        <f t="shared" si="52"/>
        <v>0</v>
      </c>
      <c r="E212" s="304">
        <f t="shared" si="52"/>
        <v>0</v>
      </c>
      <c r="F212" s="304">
        <f t="shared" si="52"/>
        <v>0</v>
      </c>
      <c r="G212" s="304">
        <f t="shared" si="52"/>
        <v>0</v>
      </c>
      <c r="H212" s="304">
        <f t="shared" si="52"/>
        <v>0</v>
      </c>
      <c r="I212" s="304">
        <f t="shared" si="52"/>
        <v>0</v>
      </c>
      <c r="J212" s="304">
        <f t="shared" si="52"/>
        <v>0</v>
      </c>
      <c r="K212" s="304">
        <f t="shared" si="52"/>
        <v>0</v>
      </c>
      <c r="L212" s="304">
        <f t="shared" si="52"/>
        <v>0</v>
      </c>
      <c r="M212" s="304">
        <f t="shared" si="52"/>
        <v>0</v>
      </c>
      <c r="N212" s="304">
        <f t="shared" si="52"/>
        <v>0</v>
      </c>
      <c r="O212" s="304">
        <f t="shared" si="52"/>
        <v>0</v>
      </c>
      <c r="P212" s="304">
        <f t="shared" si="52"/>
        <v>0</v>
      </c>
      <c r="Q212" s="304">
        <f t="shared" si="52"/>
        <v>0</v>
      </c>
      <c r="R212" s="304">
        <f t="shared" si="52"/>
        <v>0</v>
      </c>
      <c r="S212" s="304">
        <f t="shared" si="52"/>
        <v>0</v>
      </c>
      <c r="T212" s="304">
        <f t="shared" si="52"/>
        <v>0</v>
      </c>
      <c r="U212" s="304">
        <f t="shared" si="52"/>
        <v>0</v>
      </c>
      <c r="V212" s="304">
        <f t="shared" si="52"/>
        <v>0</v>
      </c>
      <c r="W212" s="304">
        <f t="shared" si="52"/>
        <v>0</v>
      </c>
      <c r="DA212" s="72"/>
    </row>
    <row r="213" spans="1:105" ht="12" customHeight="1" x14ac:dyDescent="0.25">
      <c r="A213" s="203" t="s">
        <v>615</v>
      </c>
      <c r="B213" s="303">
        <f t="shared" ref="B213:W213" si="53">IF(B$134=0,0,B$134/B$115)</f>
        <v>0.18468035147828607</v>
      </c>
      <c r="C213" s="303">
        <f t="shared" si="53"/>
        <v>0.19217131371048796</v>
      </c>
      <c r="D213" s="303">
        <f t="shared" si="53"/>
        <v>0.18038064660721773</v>
      </c>
      <c r="E213" s="303">
        <f t="shared" si="53"/>
        <v>0.16414612873373827</v>
      </c>
      <c r="F213" s="303">
        <f t="shared" si="53"/>
        <v>0.1543448641589083</v>
      </c>
      <c r="G213" s="303">
        <f t="shared" si="53"/>
        <v>0.13263489398455794</v>
      </c>
      <c r="H213" s="303">
        <f t="shared" si="53"/>
        <v>0.14610496077027041</v>
      </c>
      <c r="I213" s="303">
        <f t="shared" si="53"/>
        <v>0.14536589961691007</v>
      </c>
      <c r="J213" s="303">
        <f t="shared" si="53"/>
        <v>0.14781400257785168</v>
      </c>
      <c r="K213" s="303">
        <f t="shared" si="53"/>
        <v>0.20148950484479783</v>
      </c>
      <c r="L213" s="303">
        <f t="shared" si="53"/>
        <v>0.1364531127668743</v>
      </c>
      <c r="M213" s="303">
        <f t="shared" si="53"/>
        <v>0.16410453161755018</v>
      </c>
      <c r="N213" s="303">
        <f t="shared" si="53"/>
        <v>0.17746179344213162</v>
      </c>
      <c r="O213" s="303">
        <f t="shared" si="53"/>
        <v>0.18069507876061086</v>
      </c>
      <c r="P213" s="303">
        <f t="shared" si="53"/>
        <v>0.18272084909685582</v>
      </c>
      <c r="Q213" s="303">
        <f t="shared" si="53"/>
        <v>0.16574318657614986</v>
      </c>
      <c r="R213" s="303">
        <f t="shared" si="53"/>
        <v>0.10381801089437745</v>
      </c>
      <c r="S213" s="303">
        <f t="shared" si="53"/>
        <v>0.15468331300225444</v>
      </c>
      <c r="T213" s="303">
        <f t="shared" si="53"/>
        <v>0.20956875789836454</v>
      </c>
      <c r="U213" s="303">
        <f t="shared" si="53"/>
        <v>0.19448580764139872</v>
      </c>
      <c r="V213" s="303">
        <f t="shared" si="53"/>
        <v>0.19624574046102397</v>
      </c>
      <c r="W213" s="303">
        <f t="shared" si="53"/>
        <v>0.19442537617710728</v>
      </c>
      <c r="DA213" s="175"/>
    </row>
    <row r="214" spans="1:105" ht="12" customHeight="1" x14ac:dyDescent="0.25">
      <c r="A214" s="62" t="s">
        <v>617</v>
      </c>
      <c r="B214" s="304">
        <f t="shared" ref="B214:W214" si="54">IF(B$135=0,0,B$135/B$115)</f>
        <v>0.18468035147828607</v>
      </c>
      <c r="C214" s="304">
        <f t="shared" si="54"/>
        <v>0.19217131371048796</v>
      </c>
      <c r="D214" s="304">
        <f t="shared" si="54"/>
        <v>0.18038064660721773</v>
      </c>
      <c r="E214" s="304">
        <f t="shared" si="54"/>
        <v>0.16414612873373827</v>
      </c>
      <c r="F214" s="304">
        <f t="shared" si="54"/>
        <v>0.1543448641589083</v>
      </c>
      <c r="G214" s="304">
        <f t="shared" si="54"/>
        <v>0.13263489398455794</v>
      </c>
      <c r="H214" s="304">
        <f t="shared" si="54"/>
        <v>0.14610496077027041</v>
      </c>
      <c r="I214" s="304">
        <f t="shared" si="54"/>
        <v>0.14536589961691007</v>
      </c>
      <c r="J214" s="304">
        <f t="shared" si="54"/>
        <v>0.14781400257785168</v>
      </c>
      <c r="K214" s="304">
        <f t="shared" si="54"/>
        <v>0.20148950484479783</v>
      </c>
      <c r="L214" s="304">
        <f t="shared" si="54"/>
        <v>0.1364531127668743</v>
      </c>
      <c r="M214" s="304">
        <f t="shared" si="54"/>
        <v>0.16410453161755018</v>
      </c>
      <c r="N214" s="304">
        <f t="shared" si="54"/>
        <v>0.17746179344213162</v>
      </c>
      <c r="O214" s="304">
        <f t="shared" si="54"/>
        <v>0.18069507876061086</v>
      </c>
      <c r="P214" s="304">
        <f t="shared" si="54"/>
        <v>0.18272084909685582</v>
      </c>
      <c r="Q214" s="304">
        <f t="shared" si="54"/>
        <v>0.16574318657614986</v>
      </c>
      <c r="R214" s="304">
        <f t="shared" si="54"/>
        <v>0.10381801089437745</v>
      </c>
      <c r="S214" s="304">
        <f t="shared" si="54"/>
        <v>0.15468331300225444</v>
      </c>
      <c r="T214" s="304">
        <f t="shared" si="54"/>
        <v>0.20956875789836454</v>
      </c>
      <c r="U214" s="304">
        <f t="shared" si="54"/>
        <v>0.19448580764139872</v>
      </c>
      <c r="V214" s="304">
        <f t="shared" si="54"/>
        <v>0.19624574046102397</v>
      </c>
      <c r="W214" s="304">
        <f t="shared" si="54"/>
        <v>0.19442537617710728</v>
      </c>
      <c r="DA214" s="72"/>
    </row>
    <row r="215" spans="1:105" ht="12" customHeight="1" x14ac:dyDescent="0.25">
      <c r="A215" s="62" t="s">
        <v>623</v>
      </c>
      <c r="B215" s="304">
        <f t="shared" ref="B215:W215" si="55">IF(B$140=0,0,B$140/B$115)</f>
        <v>0</v>
      </c>
      <c r="C215" s="304">
        <f t="shared" si="55"/>
        <v>0</v>
      </c>
      <c r="D215" s="304">
        <f t="shared" si="55"/>
        <v>0</v>
      </c>
      <c r="E215" s="304">
        <f t="shared" si="55"/>
        <v>0</v>
      </c>
      <c r="F215" s="304">
        <f t="shared" si="55"/>
        <v>0</v>
      </c>
      <c r="G215" s="304">
        <f t="shared" si="55"/>
        <v>0</v>
      </c>
      <c r="H215" s="304">
        <f t="shared" si="55"/>
        <v>0</v>
      </c>
      <c r="I215" s="304">
        <f t="shared" si="55"/>
        <v>0</v>
      </c>
      <c r="J215" s="304">
        <f t="shared" si="55"/>
        <v>0</v>
      </c>
      <c r="K215" s="304">
        <f t="shared" si="55"/>
        <v>0</v>
      </c>
      <c r="L215" s="304">
        <f t="shared" si="55"/>
        <v>0</v>
      </c>
      <c r="M215" s="304">
        <f t="shared" si="55"/>
        <v>0</v>
      </c>
      <c r="N215" s="304">
        <f t="shared" si="55"/>
        <v>0</v>
      </c>
      <c r="O215" s="304">
        <f t="shared" si="55"/>
        <v>0</v>
      </c>
      <c r="P215" s="304">
        <f t="shared" si="55"/>
        <v>0</v>
      </c>
      <c r="Q215" s="304">
        <f t="shared" si="55"/>
        <v>0</v>
      </c>
      <c r="R215" s="304">
        <f t="shared" si="55"/>
        <v>0</v>
      </c>
      <c r="S215" s="304">
        <f t="shared" si="55"/>
        <v>0</v>
      </c>
      <c r="T215" s="304">
        <f t="shared" si="55"/>
        <v>0</v>
      </c>
      <c r="U215" s="304">
        <f t="shared" si="55"/>
        <v>0</v>
      </c>
      <c r="V215" s="304">
        <f t="shared" si="55"/>
        <v>0</v>
      </c>
      <c r="W215" s="304">
        <f t="shared" si="55"/>
        <v>0</v>
      </c>
      <c r="DA215" s="72"/>
    </row>
    <row r="216" spans="1:105" ht="12" customHeight="1" x14ac:dyDescent="0.25">
      <c r="A216" s="203" t="s">
        <v>625</v>
      </c>
      <c r="B216" s="303">
        <f t="shared" ref="B216:W216" si="56">IF(B$141=0,0,B$141/B$115)</f>
        <v>8.9902404386006482E-2</v>
      </c>
      <c r="C216" s="303">
        <f t="shared" si="56"/>
        <v>0.10503682318570905</v>
      </c>
      <c r="D216" s="303">
        <f t="shared" si="56"/>
        <v>0.11115126748677613</v>
      </c>
      <c r="E216" s="303">
        <f t="shared" si="56"/>
        <v>0.10296969092223535</v>
      </c>
      <c r="F216" s="303">
        <f t="shared" si="56"/>
        <v>0.11423920212044122</v>
      </c>
      <c r="G216" s="303">
        <f t="shared" si="56"/>
        <v>0.10560137955560184</v>
      </c>
      <c r="H216" s="303">
        <f t="shared" si="56"/>
        <v>0.10820347152890378</v>
      </c>
      <c r="I216" s="303">
        <f t="shared" si="56"/>
        <v>0.11981573399244602</v>
      </c>
      <c r="J216" s="303">
        <f t="shared" si="56"/>
        <v>0.12592195471364195</v>
      </c>
      <c r="K216" s="303">
        <f t="shared" si="56"/>
        <v>0.15329304933378624</v>
      </c>
      <c r="L216" s="303">
        <f t="shared" si="56"/>
        <v>0.12220931145484711</v>
      </c>
      <c r="M216" s="303">
        <f t="shared" si="56"/>
        <v>0.14291950499461153</v>
      </c>
      <c r="N216" s="303">
        <f t="shared" si="56"/>
        <v>0.15862369429227238</v>
      </c>
      <c r="O216" s="303">
        <f t="shared" si="56"/>
        <v>0.14236237001511073</v>
      </c>
      <c r="P216" s="303">
        <f t="shared" si="56"/>
        <v>0.14049233233148045</v>
      </c>
      <c r="Q216" s="303">
        <f t="shared" si="56"/>
        <v>0.13990384424260652</v>
      </c>
      <c r="R216" s="303">
        <f t="shared" si="56"/>
        <v>9.5825174708180791E-2</v>
      </c>
      <c r="S216" s="303">
        <f t="shared" si="56"/>
        <v>0.16905899354474918</v>
      </c>
      <c r="T216" s="303">
        <f t="shared" si="56"/>
        <v>0.14385981367302667</v>
      </c>
      <c r="U216" s="303">
        <f t="shared" si="56"/>
        <v>0.14043775848837364</v>
      </c>
      <c r="V216" s="303">
        <f t="shared" si="56"/>
        <v>0.13942426775789898</v>
      </c>
      <c r="W216" s="303">
        <f t="shared" si="56"/>
        <v>0.13915851222323736</v>
      </c>
      <c r="DA216" s="175"/>
    </row>
    <row r="217" spans="1:105" ht="12" customHeight="1" x14ac:dyDescent="0.25">
      <c r="A217" s="62" t="s">
        <v>626</v>
      </c>
      <c r="B217" s="304">
        <f t="shared" ref="B217:W217" si="57">IF(B$142=0,0,B$142/B$115)</f>
        <v>1.6730031966944406E-2</v>
      </c>
      <c r="C217" s="304">
        <f t="shared" si="57"/>
        <v>1.7510445301650582E-2</v>
      </c>
      <c r="D217" s="304">
        <f t="shared" si="57"/>
        <v>1.6065001284894492E-2</v>
      </c>
      <c r="E217" s="304">
        <f t="shared" si="57"/>
        <v>1.4911554564173512E-2</v>
      </c>
      <c r="F217" s="304">
        <f t="shared" si="57"/>
        <v>1.3584094075398541E-2</v>
      </c>
      <c r="G217" s="304">
        <f t="shared" si="57"/>
        <v>1.0916796604958976E-2</v>
      </c>
      <c r="H217" s="304">
        <f t="shared" si="57"/>
        <v>1.1664823093505116E-2</v>
      </c>
      <c r="I217" s="304">
        <f t="shared" si="57"/>
        <v>1.4797808995171741E-2</v>
      </c>
      <c r="J217" s="304">
        <f t="shared" si="57"/>
        <v>1.5149020664440162E-2</v>
      </c>
      <c r="K217" s="304">
        <f t="shared" si="57"/>
        <v>1.9706890283066509E-2</v>
      </c>
      <c r="L217" s="304">
        <f t="shared" si="57"/>
        <v>1.4170067824139232E-2</v>
      </c>
      <c r="M217" s="304">
        <f t="shared" si="57"/>
        <v>1.7041548529875678E-2</v>
      </c>
      <c r="N217" s="304">
        <f t="shared" si="57"/>
        <v>1.8428642617809538E-2</v>
      </c>
      <c r="O217" s="304">
        <f t="shared" si="57"/>
        <v>1.8714600087182221E-2</v>
      </c>
      <c r="P217" s="304">
        <f t="shared" si="57"/>
        <v>1.897477288781433E-2</v>
      </c>
      <c r="Q217" s="304">
        <f t="shared" si="57"/>
        <v>1.7211715786839533E-2</v>
      </c>
      <c r="R217" s="304">
        <f t="shared" si="57"/>
        <v>1.0781053109824575E-2</v>
      </c>
      <c r="S217" s="304">
        <f t="shared" si="57"/>
        <v>1.6063195569962906E-2</v>
      </c>
      <c r="T217" s="304">
        <f t="shared" si="57"/>
        <v>2.1762812537035419E-2</v>
      </c>
      <c r="U217" s="304">
        <f t="shared" si="57"/>
        <v>2.019651314088702E-2</v>
      </c>
      <c r="V217" s="304">
        <f t="shared" si="57"/>
        <v>2.0379274581167416E-2</v>
      </c>
      <c r="W217" s="304">
        <f t="shared" si="57"/>
        <v>2.0190237593701928E-2</v>
      </c>
      <c r="DA217" s="72"/>
    </row>
    <row r="218" spans="1:105" ht="12" customHeight="1" x14ac:dyDescent="0.25">
      <c r="A218" s="62" t="s">
        <v>631</v>
      </c>
      <c r="B218" s="304">
        <f t="shared" ref="B218:W218" si="58">IF(B$146=0,0,B$146/B$115)</f>
        <v>7.3172372419062076E-2</v>
      </c>
      <c r="C218" s="304">
        <f t="shared" si="58"/>
        <v>8.7526377884058468E-2</v>
      </c>
      <c r="D218" s="304">
        <f t="shared" si="58"/>
        <v>9.5086266201881625E-2</v>
      </c>
      <c r="E218" s="304">
        <f t="shared" si="58"/>
        <v>8.8058136358061839E-2</v>
      </c>
      <c r="F218" s="304">
        <f t="shared" si="58"/>
        <v>0.10065510804504268</v>
      </c>
      <c r="G218" s="304">
        <f t="shared" si="58"/>
        <v>9.4684582950642873E-2</v>
      </c>
      <c r="H218" s="304">
        <f t="shared" si="58"/>
        <v>9.6538648435398666E-2</v>
      </c>
      <c r="I218" s="304">
        <f t="shared" si="58"/>
        <v>0.10501792499727428</v>
      </c>
      <c r="J218" s="304">
        <f t="shared" si="58"/>
        <v>0.11077293404920177</v>
      </c>
      <c r="K218" s="304">
        <f t="shared" si="58"/>
        <v>0.13358615905071972</v>
      </c>
      <c r="L218" s="304">
        <f t="shared" si="58"/>
        <v>0.10803924363070787</v>
      </c>
      <c r="M218" s="304">
        <f t="shared" si="58"/>
        <v>0.12587795646473585</v>
      </c>
      <c r="N218" s="304">
        <f t="shared" si="58"/>
        <v>0.14019505167446286</v>
      </c>
      <c r="O218" s="304">
        <f t="shared" si="58"/>
        <v>0.12364776992792852</v>
      </c>
      <c r="P218" s="304">
        <f t="shared" si="58"/>
        <v>0.12151755944366611</v>
      </c>
      <c r="Q218" s="304">
        <f t="shared" si="58"/>
        <v>0.12269212845576698</v>
      </c>
      <c r="R218" s="304">
        <f t="shared" si="58"/>
        <v>8.5044121598356212E-2</v>
      </c>
      <c r="S218" s="304">
        <f t="shared" si="58"/>
        <v>0.15299579797478627</v>
      </c>
      <c r="T218" s="304">
        <f t="shared" si="58"/>
        <v>0.12209700113599124</v>
      </c>
      <c r="U218" s="304">
        <f t="shared" si="58"/>
        <v>0.12024124534748659</v>
      </c>
      <c r="V218" s="304">
        <f t="shared" si="58"/>
        <v>0.11904499317673156</v>
      </c>
      <c r="W218" s="304">
        <f t="shared" si="58"/>
        <v>0.11896827462953545</v>
      </c>
      <c r="DA218" s="72"/>
    </row>
    <row r="219" spans="1:105" ht="12" customHeight="1" x14ac:dyDescent="0.25">
      <c r="A219" s="62" t="s">
        <v>643</v>
      </c>
      <c r="B219" s="304">
        <f t="shared" ref="B219:W219" si="59">IF(B$157=0,0,B$157/B$115)</f>
        <v>0</v>
      </c>
      <c r="C219" s="304">
        <f t="shared" si="59"/>
        <v>0</v>
      </c>
      <c r="D219" s="304">
        <f t="shared" si="59"/>
        <v>0</v>
      </c>
      <c r="E219" s="304">
        <f t="shared" si="59"/>
        <v>0</v>
      </c>
      <c r="F219" s="304">
        <f t="shared" si="59"/>
        <v>0</v>
      </c>
      <c r="G219" s="304">
        <f t="shared" si="59"/>
        <v>0</v>
      </c>
      <c r="H219" s="304">
        <f t="shared" si="59"/>
        <v>0</v>
      </c>
      <c r="I219" s="304">
        <f t="shared" si="59"/>
        <v>0</v>
      </c>
      <c r="J219" s="304">
        <f t="shared" si="59"/>
        <v>0</v>
      </c>
      <c r="K219" s="304">
        <f t="shared" si="59"/>
        <v>0</v>
      </c>
      <c r="L219" s="304">
        <f t="shared" si="59"/>
        <v>0</v>
      </c>
      <c r="M219" s="304">
        <f t="shared" si="59"/>
        <v>0</v>
      </c>
      <c r="N219" s="304">
        <f t="shared" si="59"/>
        <v>0</v>
      </c>
      <c r="O219" s="304">
        <f t="shared" si="59"/>
        <v>0</v>
      </c>
      <c r="P219" s="304">
        <f t="shared" si="59"/>
        <v>0</v>
      </c>
      <c r="Q219" s="304">
        <f t="shared" si="59"/>
        <v>0</v>
      </c>
      <c r="R219" s="304">
        <f t="shared" si="59"/>
        <v>0</v>
      </c>
      <c r="S219" s="304">
        <f t="shared" si="59"/>
        <v>0</v>
      </c>
      <c r="T219" s="304">
        <f t="shared" si="59"/>
        <v>0</v>
      </c>
      <c r="U219" s="304">
        <f t="shared" si="59"/>
        <v>0</v>
      </c>
      <c r="V219" s="304">
        <f t="shared" si="59"/>
        <v>0</v>
      </c>
      <c r="W219" s="304">
        <f t="shared" si="59"/>
        <v>0</v>
      </c>
      <c r="DA219" s="72"/>
    </row>
    <row r="220" spans="1:105" ht="12" customHeight="1" x14ac:dyDescent="0.25">
      <c r="A220" s="100" t="s">
        <v>106</v>
      </c>
      <c r="B220" s="312">
        <f t="shared" ref="B220:W220" si="60">IF(B$158=0,0,B$158/B$115)</f>
        <v>0.3632576230662502</v>
      </c>
      <c r="C220" s="312">
        <f t="shared" si="60"/>
        <v>0.32622118157658569</v>
      </c>
      <c r="D220" s="312">
        <f t="shared" si="60"/>
        <v>0.3540751256351336</v>
      </c>
      <c r="E220" s="312">
        <f t="shared" si="60"/>
        <v>0.4112344326342266</v>
      </c>
      <c r="F220" s="312">
        <f t="shared" si="60"/>
        <v>0.38934592447792016</v>
      </c>
      <c r="G220" s="312">
        <f t="shared" si="60"/>
        <v>0.40416110261773075</v>
      </c>
      <c r="H220" s="312">
        <f t="shared" si="60"/>
        <v>0.35657283746342572</v>
      </c>
      <c r="I220" s="312">
        <f t="shared" si="60"/>
        <v>0.27542670859987495</v>
      </c>
      <c r="J220" s="312">
        <f t="shared" si="60"/>
        <v>0.3067512168502059</v>
      </c>
      <c r="K220" s="312">
        <f t="shared" si="60"/>
        <v>6.2770305696648251E-2</v>
      </c>
      <c r="L220" s="312">
        <f t="shared" si="60"/>
        <v>0.35994937672217486</v>
      </c>
      <c r="M220" s="312">
        <f t="shared" si="60"/>
        <v>0.19105828281195517</v>
      </c>
      <c r="N220" s="312">
        <f t="shared" si="60"/>
        <v>0.11361624086099914</v>
      </c>
      <c r="O220" s="312">
        <f t="shared" si="60"/>
        <v>6.5948408240549206E-2</v>
      </c>
      <c r="P220" s="312">
        <f t="shared" si="60"/>
        <v>5.9558017402350658E-2</v>
      </c>
      <c r="Q220" s="312">
        <f t="shared" si="60"/>
        <v>7.0734155919964889E-2</v>
      </c>
      <c r="R220" s="312">
        <f t="shared" si="60"/>
        <v>0.39257441784902075</v>
      </c>
      <c r="S220" s="312">
        <f t="shared" si="60"/>
        <v>0.12699075953423455</v>
      </c>
      <c r="T220" s="312">
        <f t="shared" si="60"/>
        <v>6.3121866329825915E-2</v>
      </c>
      <c r="U220" s="312">
        <f t="shared" si="60"/>
        <v>6.9073072593545656E-2</v>
      </c>
      <c r="V220" s="312">
        <f t="shared" si="60"/>
        <v>6.9358882554422838E-2</v>
      </c>
      <c r="W220" s="312">
        <f t="shared" si="60"/>
        <v>5.6595341933925174E-2</v>
      </c>
      <c r="DA220" s="127"/>
    </row>
    <row r="221" spans="1:105" ht="12" customHeight="1" x14ac:dyDescent="0.25">
      <c r="A221" s="58"/>
      <c r="B221" s="201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</row>
    <row r="222" spans="1:105" ht="15" customHeight="1" x14ac:dyDescent="0.25">
      <c r="A222" s="32" t="s">
        <v>432</v>
      </c>
      <c r="B222" s="259"/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DA222" s="88"/>
    </row>
    <row r="223" spans="1:105" ht="12" customHeight="1" x14ac:dyDescent="0.25">
      <c r="A223" s="58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</row>
    <row r="224" spans="1:105" ht="12" customHeight="1" x14ac:dyDescent="0.25">
      <c r="A224" s="35" t="s">
        <v>43</v>
      </c>
      <c r="B224" s="274">
        <f>IF(B$5=0,0,B$5/NFM_fec!B$5)</f>
        <v>2.2467583805345823</v>
      </c>
      <c r="C224" s="274">
        <f>IF(C$5=0,0,C$5/NFM_fec!C$5)</f>
        <v>2.0999911922255663</v>
      </c>
      <c r="D224" s="274">
        <f>IF(D$5=0,0,D$5/NFM_fec!D$5)</f>
        <v>2.0678332242563617</v>
      </c>
      <c r="E224" s="274">
        <f>IF(E$5=0,0,E$5/NFM_fec!E$5)</f>
        <v>2.016574551910769</v>
      </c>
      <c r="F224" s="274">
        <f>IF(F$5=0,0,F$5/NFM_fec!F$5)</f>
        <v>2.0383581887012694</v>
      </c>
      <c r="G224" s="274">
        <f>IF(G$5=0,0,G$5/NFM_fec!G$5)</f>
        <v>2.2599871466694745</v>
      </c>
      <c r="H224" s="274">
        <f>IF(H$5=0,0,H$5/NFM_fec!H$5)</f>
        <v>2.3737528946654041</v>
      </c>
      <c r="I224" s="274">
        <f>IF(I$5=0,0,I$5/NFM_fec!I$5)</f>
        <v>2.7485995973755246</v>
      </c>
      <c r="J224" s="274">
        <f>IF(J$5=0,0,J$5/NFM_fec!J$5)</f>
        <v>2.768654717456775</v>
      </c>
      <c r="K224" s="274">
        <f>IF(K$5=0,0,K$5/NFM_fec!K$5)</f>
        <v>2.693082642483632</v>
      </c>
      <c r="L224" s="274">
        <f>IF(L$5=0,0,L$5/NFM_fec!L$5)</f>
        <v>2.1526274665584531</v>
      </c>
      <c r="M224" s="274">
        <f>IF(M$5=0,0,M$5/NFM_fec!M$5)</f>
        <v>2.319991727659759</v>
      </c>
      <c r="N224" s="274">
        <f>IF(N$5=0,0,N$5/NFM_fec!N$5)</f>
        <v>2.3640118220060735</v>
      </c>
      <c r="O224" s="274">
        <f>IF(O$5=0,0,O$5/NFM_fec!O$5)</f>
        <v>2.6576794686972569</v>
      </c>
      <c r="P224" s="274">
        <f>IF(P$5=0,0,P$5/NFM_fec!P$5)</f>
        <v>2.7073104530276932</v>
      </c>
      <c r="Q224" s="274">
        <f>IF(Q$5=0,0,Q$5/NFM_fec!Q$5)</f>
        <v>2.7841499336252036</v>
      </c>
      <c r="R224" s="274">
        <f>IF(R$5=0,0,R$5/NFM_fec!R$5)</f>
        <v>2.7745620157889075</v>
      </c>
      <c r="S224" s="274">
        <f>IF(S$5=0,0,S$5/NFM_fec!S$5)</f>
        <v>2.3462212090191517</v>
      </c>
      <c r="T224" s="274">
        <f>IF(T$5=0,0,T$5/NFM_fec!T$5)</f>
        <v>2.4273376942367686</v>
      </c>
      <c r="U224" s="274">
        <f>IF(U$5=0,0,U$5/NFM_fec!U$5)</f>
        <v>2.5885358557741891</v>
      </c>
      <c r="V224" s="274">
        <f>IF(V$5=0,0,V$5/NFM_fec!V$5)</f>
        <v>2.5724350974885906</v>
      </c>
      <c r="W224" s="274">
        <f>IF(W$5=0,0,W$5/NFM_fec!W$5)</f>
        <v>2.6304967220130488</v>
      </c>
      <c r="DA224" s="111"/>
    </row>
    <row r="225" spans="1:105" ht="12" customHeight="1" x14ac:dyDescent="0.25">
      <c r="A225" s="55" t="s">
        <v>92</v>
      </c>
      <c r="B225" s="275">
        <f>IF(B$6=0,0,B$6/NFM_fec!B$6)</f>
        <v>0</v>
      </c>
      <c r="C225" s="275">
        <f>IF(C$6=0,0,C$6/NFM_fec!C$6)</f>
        <v>0</v>
      </c>
      <c r="D225" s="275">
        <f>IF(D$6=0,0,D$6/NFM_fec!D$6)</f>
        <v>0</v>
      </c>
      <c r="E225" s="275">
        <f>IF(E$6=0,0,E$6/NFM_fec!E$6)</f>
        <v>0</v>
      </c>
      <c r="F225" s="275">
        <f>IF(F$6=0,0,F$6/NFM_fec!F$6)</f>
        <v>0</v>
      </c>
      <c r="G225" s="275">
        <f>IF(G$6=0,0,G$6/NFM_fec!G$6)</f>
        <v>0</v>
      </c>
      <c r="H225" s="275">
        <f>IF(H$6=0,0,H$6/NFM_fec!H$6)</f>
        <v>0</v>
      </c>
      <c r="I225" s="275">
        <f>IF(I$6=0,0,I$6/NFM_fec!I$6)</f>
        <v>0</v>
      </c>
      <c r="J225" s="275">
        <f>IF(J$6=0,0,J$6/NFM_fec!J$6)</f>
        <v>0</v>
      </c>
      <c r="K225" s="275">
        <f>IF(K$6=0,0,K$6/NFM_fec!K$6)</f>
        <v>0</v>
      </c>
      <c r="L225" s="275">
        <f>IF(L$6=0,0,L$6/NFM_fec!L$6)</f>
        <v>0</v>
      </c>
      <c r="M225" s="275">
        <f>IF(M$6=0,0,M$6/NFM_fec!M$6)</f>
        <v>0</v>
      </c>
      <c r="N225" s="275">
        <f>IF(N$6=0,0,N$6/NFM_fec!N$6)</f>
        <v>0</v>
      </c>
      <c r="O225" s="275">
        <f>IF(O$6=0,0,O$6/NFM_fec!O$6)</f>
        <v>0</v>
      </c>
      <c r="P225" s="275">
        <f>IF(P$6=0,0,P$6/NFM_fec!P$6)</f>
        <v>0</v>
      </c>
      <c r="Q225" s="275">
        <f>IF(Q$6=0,0,Q$6/NFM_fec!Q$6)</f>
        <v>0</v>
      </c>
      <c r="R225" s="275">
        <f>IF(R$6=0,0,R$6/NFM_fec!R$6)</f>
        <v>0</v>
      </c>
      <c r="S225" s="275">
        <f>IF(S$6=0,0,S$6/NFM_fec!S$6)</f>
        <v>0</v>
      </c>
      <c r="T225" s="275">
        <f>IF(T$6=0,0,T$6/NFM_fec!T$6)</f>
        <v>0</v>
      </c>
      <c r="U225" s="275">
        <f>IF(U$6=0,0,U$6/NFM_fec!U$6)</f>
        <v>0</v>
      </c>
      <c r="V225" s="275">
        <f>IF(V$6=0,0,V$6/NFM_fec!V$6)</f>
        <v>0</v>
      </c>
      <c r="W225" s="275">
        <f>IF(W$6=0,0,W$6/NFM_fec!W$6)</f>
        <v>0</v>
      </c>
      <c r="DA225" s="76"/>
    </row>
    <row r="226" spans="1:105" ht="12" customHeight="1" x14ac:dyDescent="0.25">
      <c r="A226" s="202" t="s">
        <v>93</v>
      </c>
      <c r="B226" s="276">
        <f>IF(B$7=0,0,B$7/NFM_fec!B$7)</f>
        <v>0</v>
      </c>
      <c r="C226" s="276">
        <f>IF(C$7=0,0,C$7/NFM_fec!C$7)</f>
        <v>0</v>
      </c>
      <c r="D226" s="276">
        <f>IF(D$7=0,0,D$7/NFM_fec!D$7)</f>
        <v>0</v>
      </c>
      <c r="E226" s="276">
        <f>IF(E$7=0,0,E$7/NFM_fec!E$7)</f>
        <v>0</v>
      </c>
      <c r="F226" s="276">
        <f>IF(F$7=0,0,F$7/NFM_fec!F$7)</f>
        <v>0</v>
      </c>
      <c r="G226" s="276">
        <f>IF(G$7=0,0,G$7/NFM_fec!G$7)</f>
        <v>0</v>
      </c>
      <c r="H226" s="276">
        <f>IF(H$7=0,0,H$7/NFM_fec!H$7)</f>
        <v>0</v>
      </c>
      <c r="I226" s="276">
        <f>IF(I$7=0,0,I$7/NFM_fec!I$7)</f>
        <v>0</v>
      </c>
      <c r="J226" s="276">
        <f>IF(J$7=0,0,J$7/NFM_fec!J$7)</f>
        <v>0</v>
      </c>
      <c r="K226" s="276">
        <f>IF(K$7=0,0,K$7/NFM_fec!K$7)</f>
        <v>0</v>
      </c>
      <c r="L226" s="276">
        <f>IF(L$7=0,0,L$7/NFM_fec!L$7)</f>
        <v>0</v>
      </c>
      <c r="M226" s="276">
        <f>IF(M$7=0,0,M$7/NFM_fec!M$7)</f>
        <v>0</v>
      </c>
      <c r="N226" s="276">
        <f>IF(N$7=0,0,N$7/NFM_fec!N$7)</f>
        <v>0</v>
      </c>
      <c r="O226" s="276">
        <f>IF(O$7=0,0,O$7/NFM_fec!O$7)</f>
        <v>0</v>
      </c>
      <c r="P226" s="276">
        <f>IF(P$7=0,0,P$7/NFM_fec!P$7)</f>
        <v>0</v>
      </c>
      <c r="Q226" s="276">
        <f>IF(Q$7=0,0,Q$7/NFM_fec!Q$7)</f>
        <v>0</v>
      </c>
      <c r="R226" s="276">
        <f>IF(R$7=0,0,R$7/NFM_fec!R$7)</f>
        <v>0</v>
      </c>
      <c r="S226" s="276">
        <f>IF(S$7=0,0,S$7/NFM_fec!S$7)</f>
        <v>0</v>
      </c>
      <c r="T226" s="276">
        <f>IF(T$7=0,0,T$7/NFM_fec!T$7)</f>
        <v>0</v>
      </c>
      <c r="U226" s="276">
        <f>IF(U$7=0,0,U$7/NFM_fec!U$7)</f>
        <v>0</v>
      </c>
      <c r="V226" s="276">
        <f>IF(V$7=0,0,V$7/NFM_fec!V$7)</f>
        <v>0</v>
      </c>
      <c r="W226" s="276">
        <f>IF(W$7=0,0,W$7/NFM_fec!W$7)</f>
        <v>0</v>
      </c>
      <c r="DA226" s="77"/>
    </row>
    <row r="227" spans="1:105" ht="12" customHeight="1" x14ac:dyDescent="0.25">
      <c r="A227" s="202" t="s">
        <v>94</v>
      </c>
      <c r="B227" s="276">
        <f>IF(B$8=0,0,B$8/NFM_fec!B$8)</f>
        <v>0</v>
      </c>
      <c r="C227" s="276">
        <f>IF(C$8=0,0,C$8/NFM_fec!C$8)</f>
        <v>0</v>
      </c>
      <c r="D227" s="276">
        <f>IF(D$8=0,0,D$8/NFM_fec!D$8)</f>
        <v>0</v>
      </c>
      <c r="E227" s="276">
        <f>IF(E$8=0,0,E$8/NFM_fec!E$8)</f>
        <v>0</v>
      </c>
      <c r="F227" s="276">
        <f>IF(F$8=0,0,F$8/NFM_fec!F$8)</f>
        <v>0</v>
      </c>
      <c r="G227" s="276">
        <f>IF(G$8=0,0,G$8/NFM_fec!G$8)</f>
        <v>0</v>
      </c>
      <c r="H227" s="276">
        <f>IF(H$8=0,0,H$8/NFM_fec!H$8)</f>
        <v>0</v>
      </c>
      <c r="I227" s="276">
        <f>IF(I$8=0,0,I$8/NFM_fec!I$8)</f>
        <v>0</v>
      </c>
      <c r="J227" s="276">
        <f>IF(J$8=0,0,J$8/NFM_fec!J$8)</f>
        <v>0</v>
      </c>
      <c r="K227" s="276">
        <f>IF(K$8=0,0,K$8/NFM_fec!K$8)</f>
        <v>0</v>
      </c>
      <c r="L227" s="276">
        <f>IF(L$8=0,0,L$8/NFM_fec!L$8)</f>
        <v>0</v>
      </c>
      <c r="M227" s="276">
        <f>IF(M$8=0,0,M$8/NFM_fec!M$8)</f>
        <v>0</v>
      </c>
      <c r="N227" s="276">
        <f>IF(N$8=0,0,N$8/NFM_fec!N$8)</f>
        <v>0</v>
      </c>
      <c r="O227" s="276">
        <f>IF(O$8=0,0,O$8/NFM_fec!O$8)</f>
        <v>0</v>
      </c>
      <c r="P227" s="276">
        <f>IF(P$8=0,0,P$8/NFM_fec!P$8)</f>
        <v>0</v>
      </c>
      <c r="Q227" s="276">
        <f>IF(Q$8=0,0,Q$8/NFM_fec!Q$8)</f>
        <v>0</v>
      </c>
      <c r="R227" s="276">
        <f>IF(R$8=0,0,R$8/NFM_fec!R$8)</f>
        <v>0</v>
      </c>
      <c r="S227" s="276">
        <f>IF(S$8=0,0,S$8/NFM_fec!S$8)</f>
        <v>0</v>
      </c>
      <c r="T227" s="276">
        <f>IF(T$8=0,0,T$8/NFM_fec!T$8)</f>
        <v>0</v>
      </c>
      <c r="U227" s="276">
        <f>IF(U$8=0,0,U$8/NFM_fec!U$8)</f>
        <v>0</v>
      </c>
      <c r="V227" s="276">
        <f>IF(V$8=0,0,V$8/NFM_fec!V$8)</f>
        <v>0</v>
      </c>
      <c r="W227" s="276">
        <f>IF(W$8=0,0,W$8/NFM_fec!W$8)</f>
        <v>0</v>
      </c>
      <c r="DA227" s="77"/>
    </row>
    <row r="228" spans="1:105" ht="12" customHeight="1" x14ac:dyDescent="0.25">
      <c r="A228" s="202" t="s">
        <v>95</v>
      </c>
      <c r="B228" s="276">
        <f>IF(B$9=0,0,B$9/NFM_fec!B$9)</f>
        <v>0</v>
      </c>
      <c r="C228" s="276">
        <f>IF(C$9=0,0,C$9/NFM_fec!C$9)</f>
        <v>0</v>
      </c>
      <c r="D228" s="276">
        <f>IF(D$9=0,0,D$9/NFM_fec!D$9)</f>
        <v>0</v>
      </c>
      <c r="E228" s="276">
        <f>IF(E$9=0,0,E$9/NFM_fec!E$9)</f>
        <v>0</v>
      </c>
      <c r="F228" s="276">
        <f>IF(F$9=0,0,F$9/NFM_fec!F$9)</f>
        <v>0</v>
      </c>
      <c r="G228" s="276">
        <f>IF(G$9=0,0,G$9/NFM_fec!G$9)</f>
        <v>0</v>
      </c>
      <c r="H228" s="276">
        <f>IF(H$9=0,0,H$9/NFM_fec!H$9)</f>
        <v>0</v>
      </c>
      <c r="I228" s="276">
        <f>IF(I$9=0,0,I$9/NFM_fec!I$9)</f>
        <v>0</v>
      </c>
      <c r="J228" s="276">
        <f>IF(J$9=0,0,J$9/NFM_fec!J$9)</f>
        <v>0</v>
      </c>
      <c r="K228" s="276">
        <f>IF(K$9=0,0,K$9/NFM_fec!K$9)</f>
        <v>0</v>
      </c>
      <c r="L228" s="276">
        <f>IF(L$9=0,0,L$9/NFM_fec!L$9)</f>
        <v>0</v>
      </c>
      <c r="M228" s="276">
        <f>IF(M$9=0,0,M$9/NFM_fec!M$9)</f>
        <v>0</v>
      </c>
      <c r="N228" s="276">
        <f>IF(N$9=0,0,N$9/NFM_fec!N$9)</f>
        <v>0</v>
      </c>
      <c r="O228" s="276">
        <f>IF(O$9=0,0,O$9/NFM_fec!O$9)</f>
        <v>0</v>
      </c>
      <c r="P228" s="276">
        <f>IF(P$9=0,0,P$9/NFM_fec!P$9)</f>
        <v>0</v>
      </c>
      <c r="Q228" s="276">
        <f>IF(Q$9=0,0,Q$9/NFM_fec!Q$9)</f>
        <v>0</v>
      </c>
      <c r="R228" s="276">
        <f>IF(R$9=0,0,R$9/NFM_fec!R$9)</f>
        <v>0</v>
      </c>
      <c r="S228" s="276">
        <f>IF(S$9=0,0,S$9/NFM_fec!S$9)</f>
        <v>0</v>
      </c>
      <c r="T228" s="276">
        <f>IF(T$9=0,0,T$9/NFM_fec!T$9)</f>
        <v>0</v>
      </c>
      <c r="U228" s="276">
        <f>IF(U$9=0,0,U$9/NFM_fec!U$9)</f>
        <v>0</v>
      </c>
      <c r="V228" s="276">
        <f>IF(V$9=0,0,V$9/NFM_fec!V$9)</f>
        <v>0</v>
      </c>
      <c r="W228" s="276">
        <f>IF(W$9=0,0,W$9/NFM_fec!W$9)</f>
        <v>0</v>
      </c>
      <c r="DA228" s="77"/>
    </row>
    <row r="229" spans="1:105" ht="12" customHeight="1" x14ac:dyDescent="0.25">
      <c r="A229" s="56" t="s">
        <v>96</v>
      </c>
      <c r="B229" s="277">
        <f>IF(B$10=0,0,B$10/NFM_fec!B$10)</f>
        <v>1.7866145177740578</v>
      </c>
      <c r="C229" s="277">
        <f>IF(C$10=0,0,C$10/NFM_fec!C$10)</f>
        <v>1.53662286678049</v>
      </c>
      <c r="D229" s="277">
        <f>IF(D$10=0,0,D$10/NFM_fec!D$10)</f>
        <v>1.2774117467138089</v>
      </c>
      <c r="E229" s="277">
        <f>IF(E$10=0,0,E$10/NFM_fec!E$10)</f>
        <v>1.2570620897980593</v>
      </c>
      <c r="F229" s="277">
        <f>IF(F$10=0,0,F$10/NFM_fec!F$10)</f>
        <v>1.0271323803217969</v>
      </c>
      <c r="G229" s="277">
        <f>IF(G$10=0,0,G$10/NFM_fec!G$10)</f>
        <v>1.0454291391143842</v>
      </c>
      <c r="H229" s="277">
        <f>IF(H$10=0,0,H$10/NFM_fec!H$10)</f>
        <v>1.2001361846030132</v>
      </c>
      <c r="I229" s="277">
        <f>IF(I$10=0,0,I$10/NFM_fec!I$10)</f>
        <v>2.0788606561379011</v>
      </c>
      <c r="J229" s="277">
        <f>IF(J$10=0,0,J$10/NFM_fec!J$10)</f>
        <v>2.0632656511279537</v>
      </c>
      <c r="K229" s="277">
        <f>IF(K$10=0,0,K$10/NFM_fec!K$10)</f>
        <v>2.1220553606797856</v>
      </c>
      <c r="L229" s="277">
        <f>IF(L$10=0,0,L$10/NFM_fec!L$10)</f>
        <v>1.2405091500241137</v>
      </c>
      <c r="M229" s="277">
        <f>IF(M$10=0,0,M$10/NFM_fec!M$10)</f>
        <v>1.4472149049893079</v>
      </c>
      <c r="N229" s="277">
        <f>IF(N$10=0,0,N$10/NFM_fec!N$10)</f>
        <v>1.4739026731304743</v>
      </c>
      <c r="O229" s="277">
        <f>IF(O$10=0,0,O$10/NFM_fec!O$10)</f>
        <v>2.003894323074221</v>
      </c>
      <c r="P229" s="277">
        <f>IF(P$10=0,0,P$10/NFM_fec!P$10)</f>
        <v>2.1149859910418645</v>
      </c>
      <c r="Q229" s="277">
        <f>IF(Q$10=0,0,Q$10/NFM_fec!Q$10)</f>
        <v>2.0852551548802829</v>
      </c>
      <c r="R229" s="277">
        <f>IF(R$10=0,0,R$10/NFM_fec!R$10)</f>
        <v>1.8909860533055109</v>
      </c>
      <c r="S229" s="277">
        <f>IF(S$10=0,0,S$10/NFM_fec!S$10)</f>
        <v>1.1680695849036447</v>
      </c>
      <c r="T229" s="277">
        <f>IF(T$10=0,0,T$10/NFM_fec!T$10)</f>
        <v>1.8192277921236455</v>
      </c>
      <c r="U229" s="277">
        <f>IF(U$10=0,0,U$10/NFM_fec!U$10)</f>
        <v>1.9691885728653025</v>
      </c>
      <c r="V229" s="277">
        <f>IF(V$10=0,0,V$10/NFM_fec!V$10)</f>
        <v>1.9840016873461728</v>
      </c>
      <c r="W229" s="277">
        <f>IF(W$10=0,0,W$10/NFM_fec!W$10)</f>
        <v>2.0486160662483859</v>
      </c>
      <c r="DA229" s="78"/>
    </row>
    <row r="230" spans="1:105" ht="12" customHeight="1" x14ac:dyDescent="0.25">
      <c r="A230" s="203" t="s">
        <v>487</v>
      </c>
      <c r="B230" s="278">
        <f>IF(B$16=0,0,B$16/NFM_fec!B$16)</f>
        <v>2.4864466080765668</v>
      </c>
      <c r="C230" s="278">
        <f>IF(C$16=0,0,C$16/NFM_fec!C$16)</f>
        <v>2.4080752457713386</v>
      </c>
      <c r="D230" s="278">
        <f>IF(D$16=0,0,D$16/NFM_fec!D$16)</f>
        <v>2.5294236743150922</v>
      </c>
      <c r="E230" s="278">
        <f>IF(E$16=0,0,E$16/NFM_fec!E$16)</f>
        <v>2.4714169973117137</v>
      </c>
      <c r="F230" s="278">
        <f>IF(F$16=0,0,F$16/NFM_fec!F$16)</f>
        <v>2.6735751832355459</v>
      </c>
      <c r="G230" s="278">
        <f>IF(G$16=0,0,G$16/NFM_fec!G$16)</f>
        <v>2.9415431463360004</v>
      </c>
      <c r="H230" s="278">
        <f>IF(H$16=0,0,H$16/NFM_fec!H$16)</f>
        <v>2.9573681372189622</v>
      </c>
      <c r="I230" s="278">
        <f>IF(I$16=0,0,I$16/NFM_fec!I$16)</f>
        <v>3.0870906306031118</v>
      </c>
      <c r="J230" s="278">
        <f>IF(J$16=0,0,J$16/NFM_fec!J$16)</f>
        <v>3.1225698635832431</v>
      </c>
      <c r="K230" s="278">
        <f>IF(K$16=0,0,K$16/NFM_fec!K$16)</f>
        <v>2.9730668796839965</v>
      </c>
      <c r="L230" s="278">
        <f>IF(L$16=0,0,L$16/NFM_fec!L$16)</f>
        <v>2.7187293533270913</v>
      </c>
      <c r="M230" s="278">
        <f>IF(M$16=0,0,M$16/NFM_fec!M$16)</f>
        <v>2.8313846866235766</v>
      </c>
      <c r="N230" s="278">
        <f>IF(N$16=0,0,N$16/NFM_fec!N$16)</f>
        <v>2.8696765933885882</v>
      </c>
      <c r="O230" s="278">
        <f>IF(O$16=0,0,O$16/NFM_fec!O$16)</f>
        <v>3.0209784287790327</v>
      </c>
      <c r="P230" s="278">
        <f>IF(P$16=0,0,P$16/NFM_fec!P$16)</f>
        <v>3.0428064043168619</v>
      </c>
      <c r="Q230" s="278">
        <f>IF(Q$16=0,0,Q$16/NFM_fec!Q$16)</f>
        <v>3.1487180751665802</v>
      </c>
      <c r="R230" s="278">
        <f>IF(R$16=0,0,R$16/NFM_fec!R$16)</f>
        <v>3.219402400600091</v>
      </c>
      <c r="S230" s="278">
        <f>IF(S$16=0,0,S$16/NFM_fec!S$16)</f>
        <v>3.0270784229853214</v>
      </c>
      <c r="T230" s="278">
        <f>IF(T$16=0,0,T$16/NFM_fec!T$16)</f>
        <v>2.8255111777849939</v>
      </c>
      <c r="U230" s="278">
        <f>IF(U$16=0,0,U$16/NFM_fec!U$16)</f>
        <v>2.967427552354879</v>
      </c>
      <c r="V230" s="278">
        <f>IF(V$16=0,0,V$16/NFM_fec!V$16)</f>
        <v>2.9363727613737325</v>
      </c>
      <c r="W230" s="278">
        <f>IF(W$16=0,0,W$16/NFM_fec!W$16)</f>
        <v>2.984942835699838</v>
      </c>
      <c r="DA230" s="79"/>
    </row>
    <row r="231" spans="1:105" ht="12" customHeight="1" x14ac:dyDescent="0.25">
      <c r="A231" s="41" t="s">
        <v>499</v>
      </c>
      <c r="B231" s="279">
        <f>IF(B$27=0,0,B$27/NFM_fec!B$27)</f>
        <v>1.9894093231517596</v>
      </c>
      <c r="C231" s="279">
        <f>IF(C$27=0,0,C$27/NFM_fec!C$27)</f>
        <v>1.7133152681525683</v>
      </c>
      <c r="D231" s="279">
        <f>IF(D$27=0,0,D$27/NFM_fec!D$27)</f>
        <v>1.4644392385111036</v>
      </c>
      <c r="E231" s="279">
        <f>IF(E$27=0,0,E$27/NFM_fec!E$27)</f>
        <v>1.4160708636446013</v>
      </c>
      <c r="F231" s="279">
        <f>IF(F$27=0,0,F$27/NFM_fec!F$27)</f>
        <v>1.1995913871739907</v>
      </c>
      <c r="G231" s="279">
        <f>IF(G$27=0,0,G$27/NFM_fec!G$27)</f>
        <v>1.2945732428587291</v>
      </c>
      <c r="H231" s="279">
        <f>IF(H$27=0,0,H$27/NFM_fec!H$27)</f>
        <v>1.5099003227428967</v>
      </c>
      <c r="I231" s="279">
        <f>IF(I$27=0,0,I$27/NFM_fec!I$27)</f>
        <v>2.1081765062351834</v>
      </c>
      <c r="J231" s="279">
        <f>IF(J$27=0,0,J$27/NFM_fec!J$27)</f>
        <v>2.0814590359194787</v>
      </c>
      <c r="K231" s="279">
        <f>IF(K$27=0,0,K$27/NFM_fec!K$27)</f>
        <v>2.1997164648429464</v>
      </c>
      <c r="L231" s="279">
        <f>IF(L$27=0,0,L$27/NFM_fec!L$27)</f>
        <v>1.2405091500241134</v>
      </c>
      <c r="M231" s="279">
        <f>IF(M$27=0,0,M$27/NFM_fec!M$27)</f>
        <v>1.4472149049893086</v>
      </c>
      <c r="N231" s="279">
        <f>IF(N$27=0,0,N$27/NFM_fec!N$27)</f>
        <v>1.4739026731304747</v>
      </c>
      <c r="O231" s="279">
        <f>IF(O$27=0,0,O$27/NFM_fec!O$27)</f>
        <v>2.0075047286995606</v>
      </c>
      <c r="P231" s="279">
        <f>IF(P$27=0,0,P$27/NFM_fec!P$27)</f>
        <v>2.1149859910418645</v>
      </c>
      <c r="Q231" s="279">
        <f>IF(Q$27=0,0,Q$27/NFM_fec!Q$27)</f>
        <v>2.0852551548802833</v>
      </c>
      <c r="R231" s="279">
        <f>IF(R$27=0,0,R$27/NFM_fec!R$27)</f>
        <v>1.8909860533055114</v>
      </c>
      <c r="S231" s="279">
        <f>IF(S$27=0,0,S$27/NFM_fec!S$27)</f>
        <v>1.1680695849036444</v>
      </c>
      <c r="T231" s="279">
        <f>IF(T$27=0,0,T$27/NFM_fec!T$27)</f>
        <v>1.8192569048107745</v>
      </c>
      <c r="U231" s="279">
        <f>IF(U$27=0,0,U$27/NFM_fec!U$27)</f>
        <v>1.9698763307800531</v>
      </c>
      <c r="V231" s="279">
        <f>IF(V$27=0,0,V$27/NFM_fec!V$27)</f>
        <v>1.9847543117167405</v>
      </c>
      <c r="W231" s="279">
        <f>IF(W$27=0,0,W$27/NFM_fec!W$27)</f>
        <v>2.050973673456066</v>
      </c>
      <c r="DA231" s="82"/>
    </row>
    <row r="232" spans="1:105" ht="12" customHeight="1" x14ac:dyDescent="0.2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DA232" s="120"/>
    </row>
    <row r="233" spans="1:105" ht="12" customHeight="1" x14ac:dyDescent="0.25">
      <c r="A233" s="35" t="s">
        <v>937</v>
      </c>
      <c r="B233" s="274">
        <f>IF(B$34=0,0,(B$34-B$70)/NFM_fec!B$34)</f>
        <v>0.36157606837997613</v>
      </c>
      <c r="C233" s="274">
        <f>IF(C$34=0,0,(C$34-C$70)/NFM_fec!C$34)</f>
        <v>0.2855272112155543</v>
      </c>
      <c r="D233" s="274">
        <f>IF(D$34=0,0,(D$34-D$70)/NFM_fec!D$34)</f>
        <v>0.22763996114209639</v>
      </c>
      <c r="E233" s="274">
        <f>IF(E$34=0,0,(E$34-E$70)/NFM_fec!E$34)</f>
        <v>0.22035997264712384</v>
      </c>
      <c r="F233" s="274">
        <f>IF(F$34=0,0,(F$34-F$70)/NFM_fec!F$34)</f>
        <v>0.17996375900097944</v>
      </c>
      <c r="G233" s="274">
        <f>IF(G$34=0,0,(G$34-G$70)/NFM_fec!G$34)</f>
        <v>0.20228931330060002</v>
      </c>
      <c r="H233" s="274">
        <f>IF(H$34=0,0,(H$34-H$70)/NFM_fec!H$34)</f>
        <v>0.2481995214371816</v>
      </c>
      <c r="I233" s="274">
        <f>IF(I$34=0,0,(I$34-I$70)/NFM_fec!I$34)</f>
        <v>0.59694641440224716</v>
      </c>
      <c r="J233" s="274">
        <f>IF(J$34=0,0,(J$34-J$70)/NFM_fec!J$34)</f>
        <v>0.58189080452898889</v>
      </c>
      <c r="K233" s="274">
        <f>IF(K$34=0,0,(K$34-K$70)/NFM_fec!K$34)</f>
        <v>0.66448632027235244</v>
      </c>
      <c r="L233" s="274">
        <f>IF(L$34=0,0,(L$34-L$70)/NFM_fec!L$34)</f>
        <v>0.21272466663692727</v>
      </c>
      <c r="M233" s="274">
        <f>IF(M$34=0,0,(M$34-M$70)/NFM_fec!M$34)</f>
        <v>0.26523290548083206</v>
      </c>
      <c r="N233" s="274">
        <f>IF(N$34=0,0,(N$34-N$70)/NFM_fec!N$34)</f>
        <v>0.27715311982277502</v>
      </c>
      <c r="O233" s="274">
        <f>IF(O$34=0,0,(O$34-O$70)/NFM_fec!O$34)</f>
        <v>0.50294491413699738</v>
      </c>
      <c r="P233" s="274">
        <f>IF(P$34=0,0,(P$34-P$70)/NFM_fec!P$34)</f>
        <v>0.59745866724028318</v>
      </c>
      <c r="Q233" s="274">
        <f>IF(Q$34=0,0,(Q$34-Q$70)/NFM_fec!Q$34)</f>
        <v>0.58295770720113871</v>
      </c>
      <c r="R233" s="274">
        <f>IF(R$34=0,0,(R$34-R$70)/NFM_fec!R$34)</f>
        <v>0.44971363024884009</v>
      </c>
      <c r="S233" s="274">
        <f>IF(S$34=0,0,(S$34-S$70)/NFM_fec!S$34)</f>
        <v>0.20874573271399638</v>
      </c>
      <c r="T233" s="274">
        <f>IF(T$34=0,0,(T$34-T$70)/NFM_fec!T$34)</f>
        <v>0.36741390965165527</v>
      </c>
      <c r="U233" s="274">
        <f>IF(U$34=0,0,(U$34-U$70)/NFM_fec!U$34)</f>
        <v>0.45856873365140816</v>
      </c>
      <c r="V233" s="274">
        <f>IF(V$34=0,0,(V$34-V$70)/NFM_fec!V$34)</f>
        <v>0.46710034538900252</v>
      </c>
      <c r="W233" s="274">
        <f>IF(W$34=0,0,(W$34-W$70)/NFM_fec!W$34)</f>
        <v>0.51701648204026329</v>
      </c>
      <c r="DA233" s="111"/>
    </row>
    <row r="234" spans="1:105" ht="12" customHeight="1" x14ac:dyDescent="0.25">
      <c r="A234" s="55" t="s">
        <v>92</v>
      </c>
      <c r="B234" s="275">
        <f>IF(B$35=0,0,B$35/NFM_fec!B$35)</f>
        <v>0</v>
      </c>
      <c r="C234" s="275">
        <f>IF(C$35=0,0,C$35/NFM_fec!C$35)</f>
        <v>0</v>
      </c>
      <c r="D234" s="275">
        <f>IF(D$35=0,0,D$35/NFM_fec!D$35)</f>
        <v>0</v>
      </c>
      <c r="E234" s="275">
        <f>IF(E$35=0,0,E$35/NFM_fec!E$35)</f>
        <v>0</v>
      </c>
      <c r="F234" s="275">
        <f>IF(F$35=0,0,F$35/NFM_fec!F$35)</f>
        <v>0</v>
      </c>
      <c r="G234" s="275">
        <f>IF(G$35=0,0,G$35/NFM_fec!G$35)</f>
        <v>0</v>
      </c>
      <c r="H234" s="275">
        <f>IF(H$35=0,0,H$35/NFM_fec!H$35)</f>
        <v>0</v>
      </c>
      <c r="I234" s="275">
        <f>IF(I$35=0,0,I$35/NFM_fec!I$35)</f>
        <v>0</v>
      </c>
      <c r="J234" s="275">
        <f>IF(J$35=0,0,J$35/NFM_fec!J$35)</f>
        <v>0</v>
      </c>
      <c r="K234" s="275">
        <f>IF(K$35=0,0,K$35/NFM_fec!K$35)</f>
        <v>0</v>
      </c>
      <c r="L234" s="275">
        <f>IF(L$35=0,0,L$35/NFM_fec!L$35)</f>
        <v>0</v>
      </c>
      <c r="M234" s="275">
        <f>IF(M$35=0,0,M$35/NFM_fec!M$35)</f>
        <v>0</v>
      </c>
      <c r="N234" s="275">
        <f>IF(N$35=0,0,N$35/NFM_fec!N$35)</f>
        <v>0</v>
      </c>
      <c r="O234" s="275">
        <f>IF(O$35=0,0,O$35/NFM_fec!O$35)</f>
        <v>0</v>
      </c>
      <c r="P234" s="275">
        <f>IF(P$35=0,0,P$35/NFM_fec!P$35)</f>
        <v>0</v>
      </c>
      <c r="Q234" s="275">
        <f>IF(Q$35=0,0,Q$35/NFM_fec!Q$35)</f>
        <v>0</v>
      </c>
      <c r="R234" s="275">
        <f>IF(R$35=0,0,R$35/NFM_fec!R$35)</f>
        <v>0</v>
      </c>
      <c r="S234" s="275">
        <f>IF(S$35=0,0,S$35/NFM_fec!S$35)</f>
        <v>0</v>
      </c>
      <c r="T234" s="275">
        <f>IF(T$35=0,0,T$35/NFM_fec!T$35)</f>
        <v>0</v>
      </c>
      <c r="U234" s="275">
        <f>IF(U$35=0,0,U$35/NFM_fec!U$35)</f>
        <v>0</v>
      </c>
      <c r="V234" s="275">
        <f>IF(V$35=0,0,V$35/NFM_fec!V$35)</f>
        <v>0</v>
      </c>
      <c r="W234" s="275">
        <f>IF(W$35=0,0,W$35/NFM_fec!W$35)</f>
        <v>0</v>
      </c>
      <c r="DA234" s="76"/>
    </row>
    <row r="235" spans="1:105" ht="12" customHeight="1" x14ac:dyDescent="0.25">
      <c r="A235" s="202" t="s">
        <v>93</v>
      </c>
      <c r="B235" s="276">
        <f>IF(B$36=0,0,B$36/NFM_fec!B$36)</f>
        <v>0</v>
      </c>
      <c r="C235" s="276">
        <f>IF(C$36=0,0,C$36/NFM_fec!C$36)</f>
        <v>0</v>
      </c>
      <c r="D235" s="276">
        <f>IF(D$36=0,0,D$36/NFM_fec!D$36)</f>
        <v>0</v>
      </c>
      <c r="E235" s="276">
        <f>IF(E$36=0,0,E$36/NFM_fec!E$36)</f>
        <v>0</v>
      </c>
      <c r="F235" s="276">
        <f>IF(F$36=0,0,F$36/NFM_fec!F$36)</f>
        <v>0</v>
      </c>
      <c r="G235" s="276">
        <f>IF(G$36=0,0,G$36/NFM_fec!G$36)</f>
        <v>0</v>
      </c>
      <c r="H235" s="276">
        <f>IF(H$36=0,0,H$36/NFM_fec!H$36)</f>
        <v>0</v>
      </c>
      <c r="I235" s="276">
        <f>IF(I$36=0,0,I$36/NFM_fec!I$36)</f>
        <v>0</v>
      </c>
      <c r="J235" s="276">
        <f>IF(J$36=0,0,J$36/NFM_fec!J$36)</f>
        <v>0</v>
      </c>
      <c r="K235" s="276">
        <f>IF(K$36=0,0,K$36/NFM_fec!K$36)</f>
        <v>0</v>
      </c>
      <c r="L235" s="276">
        <f>IF(L$36=0,0,L$36/NFM_fec!L$36)</f>
        <v>0</v>
      </c>
      <c r="M235" s="276">
        <f>IF(M$36=0,0,M$36/NFM_fec!M$36)</f>
        <v>0</v>
      </c>
      <c r="N235" s="276">
        <f>IF(N$36=0,0,N$36/NFM_fec!N$36)</f>
        <v>0</v>
      </c>
      <c r="O235" s="276">
        <f>IF(O$36=0,0,O$36/NFM_fec!O$36)</f>
        <v>0</v>
      </c>
      <c r="P235" s="276">
        <f>IF(P$36=0,0,P$36/NFM_fec!P$36)</f>
        <v>0</v>
      </c>
      <c r="Q235" s="276">
        <f>IF(Q$36=0,0,Q$36/NFM_fec!Q$36)</f>
        <v>0</v>
      </c>
      <c r="R235" s="276">
        <f>IF(R$36=0,0,R$36/NFM_fec!R$36)</f>
        <v>0</v>
      </c>
      <c r="S235" s="276">
        <f>IF(S$36=0,0,S$36/NFM_fec!S$36)</f>
        <v>0</v>
      </c>
      <c r="T235" s="276">
        <f>IF(T$36=0,0,T$36/NFM_fec!T$36)</f>
        <v>0</v>
      </c>
      <c r="U235" s="276">
        <f>IF(U$36=0,0,U$36/NFM_fec!U$36)</f>
        <v>0</v>
      </c>
      <c r="V235" s="276">
        <f>IF(V$36=0,0,V$36/NFM_fec!V$36)</f>
        <v>0</v>
      </c>
      <c r="W235" s="276">
        <f>IF(W$36=0,0,W$36/NFM_fec!W$36)</f>
        <v>0</v>
      </c>
      <c r="DA235" s="77"/>
    </row>
    <row r="236" spans="1:105" ht="12" customHeight="1" x14ac:dyDescent="0.25">
      <c r="A236" s="202" t="s">
        <v>94</v>
      </c>
      <c r="B236" s="276">
        <f>IF(B$37=0,0,B$37/NFM_fec!B$37)</f>
        <v>0</v>
      </c>
      <c r="C236" s="276">
        <f>IF(C$37=0,0,C$37/NFM_fec!C$37)</f>
        <v>0</v>
      </c>
      <c r="D236" s="276">
        <f>IF(D$37=0,0,D$37/NFM_fec!D$37)</f>
        <v>0</v>
      </c>
      <c r="E236" s="276">
        <f>IF(E$37=0,0,E$37/NFM_fec!E$37)</f>
        <v>0</v>
      </c>
      <c r="F236" s="276">
        <f>IF(F$37=0,0,F$37/NFM_fec!F$37)</f>
        <v>0</v>
      </c>
      <c r="G236" s="276">
        <f>IF(G$37=0,0,G$37/NFM_fec!G$37)</f>
        <v>0</v>
      </c>
      <c r="H236" s="276">
        <f>IF(H$37=0,0,H$37/NFM_fec!H$37)</f>
        <v>0</v>
      </c>
      <c r="I236" s="276">
        <f>IF(I$37=0,0,I$37/NFM_fec!I$37)</f>
        <v>0</v>
      </c>
      <c r="J236" s="276">
        <f>IF(J$37=0,0,J$37/NFM_fec!J$37)</f>
        <v>0</v>
      </c>
      <c r="K236" s="276">
        <f>IF(K$37=0,0,K$37/NFM_fec!K$37)</f>
        <v>0</v>
      </c>
      <c r="L236" s="276">
        <f>IF(L$37=0,0,L$37/NFM_fec!L$37)</f>
        <v>0</v>
      </c>
      <c r="M236" s="276">
        <f>IF(M$37=0,0,M$37/NFM_fec!M$37)</f>
        <v>0</v>
      </c>
      <c r="N236" s="276">
        <f>IF(N$37=0,0,N$37/NFM_fec!N$37)</f>
        <v>0</v>
      </c>
      <c r="O236" s="276">
        <f>IF(O$37=0,0,O$37/NFM_fec!O$37)</f>
        <v>0</v>
      </c>
      <c r="P236" s="276">
        <f>IF(P$37=0,0,P$37/NFM_fec!P$37)</f>
        <v>0</v>
      </c>
      <c r="Q236" s="276">
        <f>IF(Q$37=0,0,Q$37/NFM_fec!Q$37)</f>
        <v>0</v>
      </c>
      <c r="R236" s="276">
        <f>IF(R$37=0,0,R$37/NFM_fec!R$37)</f>
        <v>0</v>
      </c>
      <c r="S236" s="276">
        <f>IF(S$37=0,0,S$37/NFM_fec!S$37)</f>
        <v>0</v>
      </c>
      <c r="T236" s="276">
        <f>IF(T$37=0,0,T$37/NFM_fec!T$37)</f>
        <v>0</v>
      </c>
      <c r="U236" s="276">
        <f>IF(U$37=0,0,U$37/NFM_fec!U$37)</f>
        <v>0</v>
      </c>
      <c r="V236" s="276">
        <f>IF(V$37=0,0,V$37/NFM_fec!V$37)</f>
        <v>0</v>
      </c>
      <c r="W236" s="276">
        <f>IF(W$37=0,0,W$37/NFM_fec!W$37)</f>
        <v>0</v>
      </c>
      <c r="DA236" s="77"/>
    </row>
    <row r="237" spans="1:105" ht="12" customHeight="1" x14ac:dyDescent="0.25">
      <c r="A237" s="202" t="s">
        <v>95</v>
      </c>
      <c r="B237" s="276">
        <f>IF(B$38=0,0,B$38/NFM_fec!B$38)</f>
        <v>0</v>
      </c>
      <c r="C237" s="276">
        <f>IF(C$38=0,0,C$38/NFM_fec!C$38)</f>
        <v>0</v>
      </c>
      <c r="D237" s="276">
        <f>IF(D$38=0,0,D$38/NFM_fec!D$38)</f>
        <v>0</v>
      </c>
      <c r="E237" s="276">
        <f>IF(E$38=0,0,E$38/NFM_fec!E$38)</f>
        <v>0</v>
      </c>
      <c r="F237" s="276">
        <f>IF(F$38=0,0,F$38/NFM_fec!F$38)</f>
        <v>0</v>
      </c>
      <c r="G237" s="276">
        <f>IF(G$38=0,0,G$38/NFM_fec!G$38)</f>
        <v>0</v>
      </c>
      <c r="H237" s="276">
        <f>IF(H$38=0,0,H$38/NFM_fec!H$38)</f>
        <v>0</v>
      </c>
      <c r="I237" s="276">
        <f>IF(I$38=0,0,I$38/NFM_fec!I$38)</f>
        <v>0</v>
      </c>
      <c r="J237" s="276">
        <f>IF(J$38=0,0,J$38/NFM_fec!J$38)</f>
        <v>0</v>
      </c>
      <c r="K237" s="276">
        <f>IF(K$38=0,0,K$38/NFM_fec!K$38)</f>
        <v>0</v>
      </c>
      <c r="L237" s="276">
        <f>IF(L$38=0,0,L$38/NFM_fec!L$38)</f>
        <v>0</v>
      </c>
      <c r="M237" s="276">
        <f>IF(M$38=0,0,M$38/NFM_fec!M$38)</f>
        <v>0</v>
      </c>
      <c r="N237" s="276">
        <f>IF(N$38=0,0,N$38/NFM_fec!N$38)</f>
        <v>0</v>
      </c>
      <c r="O237" s="276">
        <f>IF(O$38=0,0,O$38/NFM_fec!O$38)</f>
        <v>0</v>
      </c>
      <c r="P237" s="276">
        <f>IF(P$38=0,0,P$38/NFM_fec!P$38)</f>
        <v>0</v>
      </c>
      <c r="Q237" s="276">
        <f>IF(Q$38=0,0,Q$38/NFM_fec!Q$38)</f>
        <v>0</v>
      </c>
      <c r="R237" s="276">
        <f>IF(R$38=0,0,R$38/NFM_fec!R$38)</f>
        <v>0</v>
      </c>
      <c r="S237" s="276">
        <f>IF(S$38=0,0,S$38/NFM_fec!S$38)</f>
        <v>0</v>
      </c>
      <c r="T237" s="276">
        <f>IF(T$38=0,0,T$38/NFM_fec!T$38)</f>
        <v>0</v>
      </c>
      <c r="U237" s="276">
        <f>IF(U$38=0,0,U$38/NFM_fec!U$38)</f>
        <v>0</v>
      </c>
      <c r="V237" s="276">
        <f>IF(V$38=0,0,V$38/NFM_fec!V$38)</f>
        <v>0</v>
      </c>
      <c r="W237" s="276">
        <f>IF(W$38=0,0,W$38/NFM_fec!W$38)</f>
        <v>0</v>
      </c>
      <c r="DA237" s="77"/>
    </row>
    <row r="238" spans="1:105" ht="12" customHeight="1" x14ac:dyDescent="0.25">
      <c r="A238" s="56" t="s">
        <v>96</v>
      </c>
      <c r="B238" s="277">
        <f>IF(B$39=0,0,B$39/NFM_fec!B$39)</f>
        <v>1.7866145177740576</v>
      </c>
      <c r="C238" s="277">
        <f>IF(C$39=0,0,C$39/NFM_fec!C$39)</f>
        <v>1.5366228667804902</v>
      </c>
      <c r="D238" s="277">
        <f>IF(D$39=0,0,D$39/NFM_fec!D$39)</f>
        <v>1.2774117467138089</v>
      </c>
      <c r="E238" s="277">
        <f>IF(E$39=0,0,E$39/NFM_fec!E$39)</f>
        <v>1.2570620897980593</v>
      </c>
      <c r="F238" s="277">
        <f>IF(F$39=0,0,F$39/NFM_fec!F$39)</f>
        <v>1.0271323803217967</v>
      </c>
      <c r="G238" s="277">
        <f>IF(G$39=0,0,G$39/NFM_fec!G$39)</f>
        <v>1.0454291391143837</v>
      </c>
      <c r="H238" s="277">
        <f>IF(H$39=0,0,H$39/NFM_fec!H$39)</f>
        <v>1.2001361846030132</v>
      </c>
      <c r="I238" s="277">
        <f>IF(I$39=0,0,I$39/NFM_fec!I$39)</f>
        <v>2.0788606561379011</v>
      </c>
      <c r="J238" s="277">
        <f>IF(J$39=0,0,J$39/NFM_fec!J$39)</f>
        <v>2.0632656511279546</v>
      </c>
      <c r="K238" s="277">
        <f>IF(K$39=0,0,K$39/NFM_fec!K$39)</f>
        <v>2.1220553606797852</v>
      </c>
      <c r="L238" s="277">
        <f>IF(L$39=0,0,L$39/NFM_fec!L$39)</f>
        <v>1.2405091500241134</v>
      </c>
      <c r="M238" s="277">
        <f>IF(M$39=0,0,M$39/NFM_fec!M$39)</f>
        <v>1.4472149049893079</v>
      </c>
      <c r="N238" s="277">
        <f>IF(N$39=0,0,N$39/NFM_fec!N$39)</f>
        <v>1.4739026731304743</v>
      </c>
      <c r="O238" s="277">
        <f>IF(O$39=0,0,O$39/NFM_fec!O$39)</f>
        <v>2.003894323074221</v>
      </c>
      <c r="P238" s="277">
        <f>IF(P$39=0,0,P$39/NFM_fec!P$39)</f>
        <v>2.1149859910418645</v>
      </c>
      <c r="Q238" s="277">
        <f>IF(Q$39=0,0,Q$39/NFM_fec!Q$39)</f>
        <v>2.0852551548802825</v>
      </c>
      <c r="R238" s="277">
        <f>IF(R$39=0,0,R$39/NFM_fec!R$39)</f>
        <v>1.8909860533055105</v>
      </c>
      <c r="S238" s="277">
        <f>IF(S$39=0,0,S$39/NFM_fec!S$39)</f>
        <v>1.1680695849036447</v>
      </c>
      <c r="T238" s="277">
        <f>IF(T$39=0,0,T$39/NFM_fec!T$39)</f>
        <v>1.8192277921236455</v>
      </c>
      <c r="U238" s="277">
        <f>IF(U$39=0,0,U$39/NFM_fec!U$39)</f>
        <v>1.9691885728653022</v>
      </c>
      <c r="V238" s="277">
        <f>IF(V$39=0,0,V$39/NFM_fec!V$39)</f>
        <v>1.9840016873461717</v>
      </c>
      <c r="W238" s="277">
        <f>IF(W$39=0,0,W$39/NFM_fec!W$39)</f>
        <v>2.0486160662483854</v>
      </c>
      <c r="DA238" s="78"/>
    </row>
    <row r="239" spans="1:105" ht="12" customHeight="1" x14ac:dyDescent="0.25">
      <c r="A239" s="203" t="s">
        <v>517</v>
      </c>
      <c r="B239" s="278">
        <f>IF(B$45=0,0,B$45/NFM_fec!B$45)</f>
        <v>0</v>
      </c>
      <c r="C239" s="278">
        <f>IF(C$45=0,0,C$45/NFM_fec!C$45)</f>
        <v>0</v>
      </c>
      <c r="D239" s="278">
        <f>IF(D$45=0,0,D$45/NFM_fec!D$45)</f>
        <v>0</v>
      </c>
      <c r="E239" s="278">
        <f>IF(E$45=0,0,E$45/NFM_fec!E$45)</f>
        <v>0</v>
      </c>
      <c r="F239" s="278">
        <f>IF(F$45=0,0,F$45/NFM_fec!F$45)</f>
        <v>0</v>
      </c>
      <c r="G239" s="278">
        <f>IF(G$45=0,0,G$45/NFM_fec!G$45)</f>
        <v>0</v>
      </c>
      <c r="H239" s="278">
        <f>IF(H$45=0,0,H$45/NFM_fec!H$45)</f>
        <v>0</v>
      </c>
      <c r="I239" s="278">
        <f>IF(I$45=0,0,I$45/NFM_fec!I$45)</f>
        <v>0</v>
      </c>
      <c r="J239" s="278">
        <f>IF(J$45=0,0,J$45/NFM_fec!J$45)</f>
        <v>0</v>
      </c>
      <c r="K239" s="278">
        <f>IF(K$45=0,0,K$45/NFM_fec!K$45)</f>
        <v>0</v>
      </c>
      <c r="L239" s="278">
        <f>IF(L$45=0,0,L$45/NFM_fec!L$45)</f>
        <v>0</v>
      </c>
      <c r="M239" s="278">
        <f>IF(M$45=0,0,M$45/NFM_fec!M$45)</f>
        <v>0</v>
      </c>
      <c r="N239" s="278">
        <f>IF(N$45=0,0,N$45/NFM_fec!N$45)</f>
        <v>0</v>
      </c>
      <c r="O239" s="278">
        <f>IF(O$45=0,0,O$45/NFM_fec!O$45)</f>
        <v>0</v>
      </c>
      <c r="P239" s="278">
        <f>IF(P$45=0,0,P$45/NFM_fec!P$45)</f>
        <v>0</v>
      </c>
      <c r="Q239" s="278">
        <f>IF(Q$45=0,0,Q$45/NFM_fec!Q$45)</f>
        <v>0</v>
      </c>
      <c r="R239" s="278">
        <f>IF(R$45=0,0,R$45/NFM_fec!R$45)</f>
        <v>0</v>
      </c>
      <c r="S239" s="278">
        <f>IF(S$45=0,0,S$45/NFM_fec!S$45)</f>
        <v>0</v>
      </c>
      <c r="T239" s="278">
        <f>IF(T$45=0,0,T$45/NFM_fec!T$45)</f>
        <v>0</v>
      </c>
      <c r="U239" s="278">
        <f>IF(U$45=0,0,U$45/NFM_fec!U$45)</f>
        <v>0</v>
      </c>
      <c r="V239" s="278">
        <f>IF(V$45=0,0,V$45/NFM_fec!V$45)</f>
        <v>0</v>
      </c>
      <c r="W239" s="278">
        <f>IF(W$45=0,0,W$45/NFM_fec!W$45)</f>
        <v>0</v>
      </c>
      <c r="DA239" s="79"/>
    </row>
    <row r="240" spans="1:105" ht="12" customHeight="1" x14ac:dyDescent="0.25">
      <c r="A240" s="203" t="s">
        <v>519</v>
      </c>
      <c r="B240" s="278">
        <f>IF(B$46=0,0,B$46/NFM_fec!B$46)</f>
        <v>1.9894093231517598</v>
      </c>
      <c r="C240" s="278">
        <f>IF(C$46=0,0,C$46/NFM_fec!C$46)</f>
        <v>1.7133152681525676</v>
      </c>
      <c r="D240" s="278">
        <f>IF(D$46=0,0,D$46/NFM_fec!D$46)</f>
        <v>1.4644392385111031</v>
      </c>
      <c r="E240" s="278">
        <f>IF(E$46=0,0,E$46/NFM_fec!E$46)</f>
        <v>1.4160708636446016</v>
      </c>
      <c r="F240" s="278">
        <f>IF(F$46=0,0,F$46/NFM_fec!F$46)</f>
        <v>1.1995913871739909</v>
      </c>
      <c r="G240" s="278">
        <f>IF(G$46=0,0,G$46/NFM_fec!G$46)</f>
        <v>1.2945732428587291</v>
      </c>
      <c r="H240" s="278">
        <f>IF(H$46=0,0,H$46/NFM_fec!H$46)</f>
        <v>1.5099003227428967</v>
      </c>
      <c r="I240" s="278">
        <f>IF(I$46=0,0,I$46/NFM_fec!I$46)</f>
        <v>2.1081765062351829</v>
      </c>
      <c r="J240" s="278">
        <f>IF(J$46=0,0,J$46/NFM_fec!J$46)</f>
        <v>2.0814590359194782</v>
      </c>
      <c r="K240" s="278">
        <f>IF(K$46=0,0,K$46/NFM_fec!K$46)</f>
        <v>2.1997164648429468</v>
      </c>
      <c r="L240" s="278">
        <f>IF(L$46=0,0,L$46/NFM_fec!L$46)</f>
        <v>1.2405091500241137</v>
      </c>
      <c r="M240" s="278">
        <f>IF(M$46=0,0,M$46/NFM_fec!M$46)</f>
        <v>1.4472149049893084</v>
      </c>
      <c r="N240" s="278">
        <f>IF(N$46=0,0,N$46/NFM_fec!N$46)</f>
        <v>1.473902673130475</v>
      </c>
      <c r="O240" s="278">
        <f>IF(O$46=0,0,O$46/NFM_fec!O$46)</f>
        <v>2.0075047286995615</v>
      </c>
      <c r="P240" s="278">
        <f>IF(P$46=0,0,P$46/NFM_fec!P$46)</f>
        <v>2.1149859910418649</v>
      </c>
      <c r="Q240" s="278">
        <f>IF(Q$46=0,0,Q$46/NFM_fec!Q$46)</f>
        <v>2.0852551548802825</v>
      </c>
      <c r="R240" s="278">
        <f>IF(R$46=0,0,R$46/NFM_fec!R$46)</f>
        <v>1.8909860533055116</v>
      </c>
      <c r="S240" s="278">
        <f>IF(S$46=0,0,S$46/NFM_fec!S$46)</f>
        <v>1.1680695849036447</v>
      </c>
      <c r="T240" s="278">
        <f>IF(T$46=0,0,T$46/NFM_fec!T$46)</f>
        <v>1.8192569048107736</v>
      </c>
      <c r="U240" s="278">
        <f>IF(U$46=0,0,U$46/NFM_fec!U$46)</f>
        <v>1.969876330780054</v>
      </c>
      <c r="V240" s="278">
        <f>IF(V$46=0,0,V$46/NFM_fec!V$46)</f>
        <v>1.9847543117167392</v>
      </c>
      <c r="W240" s="278">
        <f>IF(W$46=0,0,W$46/NFM_fec!W$46)</f>
        <v>2.0509736734560664</v>
      </c>
      <c r="DA240" s="79"/>
    </row>
    <row r="241" spans="1:105" ht="12" customHeight="1" x14ac:dyDescent="0.25">
      <c r="A241" s="41" t="s">
        <v>529</v>
      </c>
      <c r="B241" s="279">
        <f>IF(B$53=0,0,B$53/NFM_fec!B$53)</f>
        <v>2.3070839548471547</v>
      </c>
      <c r="C241" s="279">
        <f>IF(C$53=0,0,C$53/NFM_fec!C$53)</f>
        <v>2.1699358074630801</v>
      </c>
      <c r="D241" s="279">
        <f>IF(D$53=0,0,D$53/NFM_fec!D$53)</f>
        <v>2.1477321951647252</v>
      </c>
      <c r="E241" s="279">
        <f>IF(E$53=0,0,E$53/NFM_fec!E$53)</f>
        <v>2.1023327353436487</v>
      </c>
      <c r="F241" s="279">
        <f>IF(F$53=0,0,F$53/NFM_fec!F$53)</f>
        <v>2.1298594496050884</v>
      </c>
      <c r="G241" s="279">
        <f>IF(G$53=0,0,G$53/NFM_fec!G$53)</f>
        <v>2.3555727756888696</v>
      </c>
      <c r="H241" s="279">
        <f>IF(H$53=0,0,H$53/NFM_fec!H$53)</f>
        <v>2.4655701193243575</v>
      </c>
      <c r="I241" s="279">
        <f>IF(I$53=0,0,I$53/NFM_fec!I$53)</f>
        <v>2.9512386009756346</v>
      </c>
      <c r="J241" s="279">
        <f>IF(J$53=0,0,J$53/NFM_fec!J$53)</f>
        <v>2.9784186317911407</v>
      </c>
      <c r="K241" s="279">
        <f>IF(K$53=0,0,K$53/NFM_fec!K$53)</f>
        <v>2.8657192609750091</v>
      </c>
      <c r="L241" s="279">
        <f>IF(L$53=0,0,L$53/NFM_fec!L$53)</f>
        <v>2.3231459892559601</v>
      </c>
      <c r="M241" s="279">
        <f>IF(M$53=0,0,M$53/NFM_fec!M$53)</f>
        <v>2.5022458397570047</v>
      </c>
      <c r="N241" s="279">
        <f>IF(N$53=0,0,N$53/NFM_fec!N$53)</f>
        <v>2.5512862793494486</v>
      </c>
      <c r="O241" s="279">
        <f>IF(O$53=0,0,O$53/NFM_fec!O$53)</f>
        <v>2.8585106140652856</v>
      </c>
      <c r="P241" s="279">
        <f>IF(P$53=0,0,P$53/NFM_fec!P$53)</f>
        <v>2.9117978693202824</v>
      </c>
      <c r="Q241" s="279">
        <f>IF(Q$53=0,0,Q$53/NFM_fec!Q$53)</f>
        <v>3.0018139600134321</v>
      </c>
      <c r="R241" s="279">
        <f>IF(R$53=0,0,R$53/NFM_fec!R$53)</f>
        <v>3.000513762266408</v>
      </c>
      <c r="S241" s="279">
        <f>IF(S$53=0,0,S$53/NFM_fec!S$53)</f>
        <v>2.5445935909599924</v>
      </c>
      <c r="T241" s="279">
        <f>IF(T$53=0,0,T$53/NFM_fec!T$53)</f>
        <v>2.6060948296731086</v>
      </c>
      <c r="U241" s="279">
        <f>IF(U$53=0,0,U$53/NFM_fec!U$53)</f>
        <v>2.7857906283267071</v>
      </c>
      <c r="V241" s="279">
        <f>IF(V$53=0,0,V$53/NFM_fec!V$53)</f>
        <v>2.7650539533397973</v>
      </c>
      <c r="W241" s="279">
        <f>IF(W$53=0,0,W$53/NFM_fec!W$53)</f>
        <v>2.8293788006975693</v>
      </c>
      <c r="DA241" s="82"/>
    </row>
    <row r="242" spans="1:105" ht="12" customHeight="1" x14ac:dyDescent="0.2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DA242" s="120"/>
    </row>
    <row r="243" spans="1:105" ht="12" customHeight="1" x14ac:dyDescent="0.25">
      <c r="A243" s="35" t="s">
        <v>81</v>
      </c>
      <c r="B243" s="274">
        <f>IF(B$72=0,0,B$72/NFM_fec!B$72)</f>
        <v>2.0179514923905475</v>
      </c>
      <c r="C243" s="274">
        <f>IF(C$72=0,0,C$72/NFM_fec!C$72)</f>
        <v>1.79298619922314</v>
      </c>
      <c r="D243" s="274">
        <f>IF(D$72=0,0,D$72/NFM_fec!D$72)</f>
        <v>1.6137257928854321</v>
      </c>
      <c r="E243" s="274">
        <f>IF(E$72=0,0,E$72/NFM_fec!E$72)</f>
        <v>1.5690808511995518</v>
      </c>
      <c r="F243" s="274">
        <f>IF(F$72=0,0,F$72/NFM_fec!F$72)</f>
        <v>1.4264591882939852</v>
      </c>
      <c r="G243" s="274">
        <f>IF(G$72=0,0,G$72/NFM_fec!G$72)</f>
        <v>1.5598999348381881</v>
      </c>
      <c r="H243" s="274">
        <f>IF(H$72=0,0,H$72/NFM_fec!H$72)</f>
        <v>1.7396642829462359</v>
      </c>
      <c r="I243" s="274">
        <f>IF(I$72=0,0,I$72/NFM_fec!I$72)</f>
        <v>2.3244259648658772</v>
      </c>
      <c r="J243" s="274">
        <f>IF(J$72=0,0,J$72/NFM_fec!J$72)</f>
        <v>2.3188615925496703</v>
      </c>
      <c r="K243" s="274">
        <f>IF(K$72=0,0,K$72/NFM_fec!K$72)</f>
        <v>2.3506157075259635</v>
      </c>
      <c r="L243" s="274">
        <f>IF(L$72=0,0,L$72/NFM_fec!L$72)</f>
        <v>1.5359933608117968</v>
      </c>
      <c r="M243" s="274">
        <f>IF(M$72=0,0,M$72/NFM_fec!M$72)</f>
        <v>1.7361565610910306</v>
      </c>
      <c r="N243" s="274">
        <f>IF(N$72=0,0,N$72/NFM_fec!N$72)</f>
        <v>1.7731289079407024</v>
      </c>
      <c r="O243" s="274">
        <f>IF(O$72=0,0,O$72/NFM_fec!O$72)</f>
        <v>2.2230515396742976</v>
      </c>
      <c r="P243" s="274">
        <f>IF(P$72=0,0,P$72/NFM_fec!P$72)</f>
        <v>2.3090560589138915</v>
      </c>
      <c r="Q243" s="274">
        <f>IF(Q$72=0,0,Q$72/NFM_fec!Q$72)</f>
        <v>2.3270658728476667</v>
      </c>
      <c r="R243" s="274">
        <f>IF(R$72=0,0,R$72/NFM_fec!R$72)</f>
        <v>2.2049657298890413</v>
      </c>
      <c r="S243" s="274">
        <f>IF(S$72=0,0,S$72/NFM_fec!S$72)</f>
        <v>1.5656580575162653</v>
      </c>
      <c r="T243" s="274">
        <f>IF(T$72=0,0,T$72/NFM_fec!T$72)</f>
        <v>2.0040607899845231</v>
      </c>
      <c r="U243" s="274">
        <f>IF(U$72=0,0,U$72/NFM_fec!U$72)</f>
        <v>2.1644687375167542</v>
      </c>
      <c r="V243" s="274">
        <f>IF(V$72=0,0,V$72/NFM_fec!V$72)</f>
        <v>2.1677816062809527</v>
      </c>
      <c r="W243" s="274">
        <f>IF(W$72=0,0,W$72/NFM_fec!W$72)</f>
        <v>2.2323003457780333</v>
      </c>
      <c r="DA243" s="111"/>
    </row>
    <row r="244" spans="1:105" ht="12" customHeight="1" x14ac:dyDescent="0.25">
      <c r="A244" s="55" t="s">
        <v>92</v>
      </c>
      <c r="B244" s="275">
        <f>IF(B$73=0,0,B$73/NFM_fec!B$73)</f>
        <v>0</v>
      </c>
      <c r="C244" s="275">
        <f>IF(C$73=0,0,C$73/NFM_fec!C$73)</f>
        <v>0</v>
      </c>
      <c r="D244" s="275">
        <f>IF(D$73=0,0,D$73/NFM_fec!D$73)</f>
        <v>0</v>
      </c>
      <c r="E244" s="275">
        <f>IF(E$73=0,0,E$73/NFM_fec!E$73)</f>
        <v>0</v>
      </c>
      <c r="F244" s="275">
        <f>IF(F$73=0,0,F$73/NFM_fec!F$73)</f>
        <v>0</v>
      </c>
      <c r="G244" s="275">
        <f>IF(G$73=0,0,G$73/NFM_fec!G$73)</f>
        <v>0</v>
      </c>
      <c r="H244" s="275">
        <f>IF(H$73=0,0,H$73/NFM_fec!H$73)</f>
        <v>0</v>
      </c>
      <c r="I244" s="275">
        <f>IF(I$73=0,0,I$73/NFM_fec!I$73)</f>
        <v>0</v>
      </c>
      <c r="J244" s="275">
        <f>IF(J$73=0,0,J$73/NFM_fec!J$73)</f>
        <v>0</v>
      </c>
      <c r="K244" s="275">
        <f>IF(K$73=0,0,K$73/NFM_fec!K$73)</f>
        <v>0</v>
      </c>
      <c r="L244" s="275">
        <f>IF(L$73=0,0,L$73/NFM_fec!L$73)</f>
        <v>0</v>
      </c>
      <c r="M244" s="275">
        <f>IF(M$73=0,0,M$73/NFM_fec!M$73)</f>
        <v>0</v>
      </c>
      <c r="N244" s="275">
        <f>IF(N$73=0,0,N$73/NFM_fec!N$73)</f>
        <v>0</v>
      </c>
      <c r="O244" s="275">
        <f>IF(O$73=0,0,O$73/NFM_fec!O$73)</f>
        <v>0</v>
      </c>
      <c r="P244" s="275">
        <f>IF(P$73=0,0,P$73/NFM_fec!P$73)</f>
        <v>0</v>
      </c>
      <c r="Q244" s="275">
        <f>IF(Q$73=0,0,Q$73/NFM_fec!Q$73)</f>
        <v>0</v>
      </c>
      <c r="R244" s="275">
        <f>IF(R$73=0,0,R$73/NFM_fec!R$73)</f>
        <v>0</v>
      </c>
      <c r="S244" s="275">
        <f>IF(S$73=0,0,S$73/NFM_fec!S$73)</f>
        <v>0</v>
      </c>
      <c r="T244" s="275">
        <f>IF(T$73=0,0,T$73/NFM_fec!T$73)</f>
        <v>0</v>
      </c>
      <c r="U244" s="275">
        <f>IF(U$73=0,0,U$73/NFM_fec!U$73)</f>
        <v>0</v>
      </c>
      <c r="V244" s="275">
        <f>IF(V$73=0,0,V$73/NFM_fec!V$73)</f>
        <v>0</v>
      </c>
      <c r="W244" s="275">
        <f>IF(W$73=0,0,W$73/NFM_fec!W$73)</f>
        <v>0</v>
      </c>
      <c r="DA244" s="76"/>
    </row>
    <row r="245" spans="1:105" ht="12" customHeight="1" x14ac:dyDescent="0.25">
      <c r="A245" s="202" t="s">
        <v>93</v>
      </c>
      <c r="B245" s="276">
        <f>IF(B$74=0,0,B$74/NFM_fec!B$74)</f>
        <v>0</v>
      </c>
      <c r="C245" s="276">
        <f>IF(C$74=0,0,C$74/NFM_fec!C$74)</f>
        <v>0</v>
      </c>
      <c r="D245" s="276">
        <f>IF(D$74=0,0,D$74/NFM_fec!D$74)</f>
        <v>0</v>
      </c>
      <c r="E245" s="276">
        <f>IF(E$74=0,0,E$74/NFM_fec!E$74)</f>
        <v>0</v>
      </c>
      <c r="F245" s="276">
        <f>IF(F$74=0,0,F$74/NFM_fec!F$74)</f>
        <v>0</v>
      </c>
      <c r="G245" s="276">
        <f>IF(G$74=0,0,G$74/NFM_fec!G$74)</f>
        <v>0</v>
      </c>
      <c r="H245" s="276">
        <f>IF(H$74=0,0,H$74/NFM_fec!H$74)</f>
        <v>0</v>
      </c>
      <c r="I245" s="276">
        <f>IF(I$74=0,0,I$74/NFM_fec!I$74)</f>
        <v>0</v>
      </c>
      <c r="J245" s="276">
        <f>IF(J$74=0,0,J$74/NFM_fec!J$74)</f>
        <v>0</v>
      </c>
      <c r="K245" s="276">
        <f>IF(K$74=0,0,K$74/NFM_fec!K$74)</f>
        <v>0</v>
      </c>
      <c r="L245" s="276">
        <f>IF(L$74=0,0,L$74/NFM_fec!L$74)</f>
        <v>0</v>
      </c>
      <c r="M245" s="276">
        <f>IF(M$74=0,0,M$74/NFM_fec!M$74)</f>
        <v>0</v>
      </c>
      <c r="N245" s="276">
        <f>IF(N$74=0,0,N$74/NFM_fec!N$74)</f>
        <v>0</v>
      </c>
      <c r="O245" s="276">
        <f>IF(O$74=0,0,O$74/NFM_fec!O$74)</f>
        <v>0</v>
      </c>
      <c r="P245" s="276">
        <f>IF(P$74=0,0,P$74/NFM_fec!P$74)</f>
        <v>0</v>
      </c>
      <c r="Q245" s="276">
        <f>IF(Q$74=0,0,Q$74/NFM_fec!Q$74)</f>
        <v>0</v>
      </c>
      <c r="R245" s="276">
        <f>IF(R$74=0,0,R$74/NFM_fec!R$74)</f>
        <v>0</v>
      </c>
      <c r="S245" s="276">
        <f>IF(S$74=0,0,S$74/NFM_fec!S$74)</f>
        <v>0</v>
      </c>
      <c r="T245" s="276">
        <f>IF(T$74=0,0,T$74/NFM_fec!T$74)</f>
        <v>0</v>
      </c>
      <c r="U245" s="276">
        <f>IF(U$74=0,0,U$74/NFM_fec!U$74)</f>
        <v>0</v>
      </c>
      <c r="V245" s="276">
        <f>IF(V$74=0,0,V$74/NFM_fec!V$74)</f>
        <v>0</v>
      </c>
      <c r="W245" s="276">
        <f>IF(W$74=0,0,W$74/NFM_fec!W$74)</f>
        <v>0</v>
      </c>
      <c r="DA245" s="77"/>
    </row>
    <row r="246" spans="1:105" ht="12" customHeight="1" x14ac:dyDescent="0.25">
      <c r="A246" s="202" t="s">
        <v>94</v>
      </c>
      <c r="B246" s="276">
        <f>IF(B$75=0,0,B$75/NFM_fec!B$75)</f>
        <v>0</v>
      </c>
      <c r="C246" s="276">
        <f>IF(C$75=0,0,C$75/NFM_fec!C$75)</f>
        <v>0</v>
      </c>
      <c r="D246" s="276">
        <f>IF(D$75=0,0,D$75/NFM_fec!D$75)</f>
        <v>0</v>
      </c>
      <c r="E246" s="276">
        <f>IF(E$75=0,0,E$75/NFM_fec!E$75)</f>
        <v>0</v>
      </c>
      <c r="F246" s="276">
        <f>IF(F$75=0,0,F$75/NFM_fec!F$75)</f>
        <v>0</v>
      </c>
      <c r="G246" s="276">
        <f>IF(G$75=0,0,G$75/NFM_fec!G$75)</f>
        <v>0</v>
      </c>
      <c r="H246" s="276">
        <f>IF(H$75=0,0,H$75/NFM_fec!H$75)</f>
        <v>0</v>
      </c>
      <c r="I246" s="276">
        <f>IF(I$75=0,0,I$75/NFM_fec!I$75)</f>
        <v>0</v>
      </c>
      <c r="J246" s="276">
        <f>IF(J$75=0,0,J$75/NFM_fec!J$75)</f>
        <v>0</v>
      </c>
      <c r="K246" s="276">
        <f>IF(K$75=0,0,K$75/NFM_fec!K$75)</f>
        <v>0</v>
      </c>
      <c r="L246" s="276">
        <f>IF(L$75=0,0,L$75/NFM_fec!L$75)</f>
        <v>0</v>
      </c>
      <c r="M246" s="276">
        <f>IF(M$75=0,0,M$75/NFM_fec!M$75)</f>
        <v>0</v>
      </c>
      <c r="N246" s="276">
        <f>IF(N$75=0,0,N$75/NFM_fec!N$75)</f>
        <v>0</v>
      </c>
      <c r="O246" s="276">
        <f>IF(O$75=0,0,O$75/NFM_fec!O$75)</f>
        <v>0</v>
      </c>
      <c r="P246" s="276">
        <f>IF(P$75=0,0,P$75/NFM_fec!P$75)</f>
        <v>0</v>
      </c>
      <c r="Q246" s="276">
        <f>IF(Q$75=0,0,Q$75/NFM_fec!Q$75)</f>
        <v>0</v>
      </c>
      <c r="R246" s="276">
        <f>IF(R$75=0,0,R$75/NFM_fec!R$75)</f>
        <v>0</v>
      </c>
      <c r="S246" s="276">
        <f>IF(S$75=0,0,S$75/NFM_fec!S$75)</f>
        <v>0</v>
      </c>
      <c r="T246" s="276">
        <f>IF(T$75=0,0,T$75/NFM_fec!T$75)</f>
        <v>0</v>
      </c>
      <c r="U246" s="276">
        <f>IF(U$75=0,0,U$75/NFM_fec!U$75)</f>
        <v>0</v>
      </c>
      <c r="V246" s="276">
        <f>IF(V$75=0,0,V$75/NFM_fec!V$75)</f>
        <v>0</v>
      </c>
      <c r="W246" s="276">
        <f>IF(W$75=0,0,W$75/NFM_fec!W$75)</f>
        <v>0</v>
      </c>
      <c r="DA246" s="77"/>
    </row>
    <row r="247" spans="1:105" ht="12" customHeight="1" x14ac:dyDescent="0.25">
      <c r="A247" s="202" t="s">
        <v>95</v>
      </c>
      <c r="B247" s="276">
        <f>IF(B$76=0,0,B$76/NFM_fec!B$76)</f>
        <v>0</v>
      </c>
      <c r="C247" s="276">
        <f>IF(C$76=0,0,C$76/NFM_fec!C$76)</f>
        <v>0</v>
      </c>
      <c r="D247" s="276">
        <f>IF(D$76=0,0,D$76/NFM_fec!D$76)</f>
        <v>0</v>
      </c>
      <c r="E247" s="276">
        <f>IF(E$76=0,0,E$76/NFM_fec!E$76)</f>
        <v>0</v>
      </c>
      <c r="F247" s="276">
        <f>IF(F$76=0,0,F$76/NFM_fec!F$76)</f>
        <v>0</v>
      </c>
      <c r="G247" s="276">
        <f>IF(G$76=0,0,G$76/NFM_fec!G$76)</f>
        <v>0</v>
      </c>
      <c r="H247" s="276">
        <f>IF(H$76=0,0,H$76/NFM_fec!H$76)</f>
        <v>0</v>
      </c>
      <c r="I247" s="276">
        <f>IF(I$76=0,0,I$76/NFM_fec!I$76)</f>
        <v>0</v>
      </c>
      <c r="J247" s="276">
        <f>IF(J$76=0,0,J$76/NFM_fec!J$76)</f>
        <v>0</v>
      </c>
      <c r="K247" s="276">
        <f>IF(K$76=0,0,K$76/NFM_fec!K$76)</f>
        <v>0</v>
      </c>
      <c r="L247" s="276">
        <f>IF(L$76=0,0,L$76/NFM_fec!L$76)</f>
        <v>0</v>
      </c>
      <c r="M247" s="276">
        <f>IF(M$76=0,0,M$76/NFM_fec!M$76)</f>
        <v>0</v>
      </c>
      <c r="N247" s="276">
        <f>IF(N$76=0,0,N$76/NFM_fec!N$76)</f>
        <v>0</v>
      </c>
      <c r="O247" s="276">
        <f>IF(O$76=0,0,O$76/NFM_fec!O$76)</f>
        <v>0</v>
      </c>
      <c r="P247" s="276">
        <f>IF(P$76=0,0,P$76/NFM_fec!P$76)</f>
        <v>0</v>
      </c>
      <c r="Q247" s="276">
        <f>IF(Q$76=0,0,Q$76/NFM_fec!Q$76)</f>
        <v>0</v>
      </c>
      <c r="R247" s="276">
        <f>IF(R$76=0,0,R$76/NFM_fec!R$76)</f>
        <v>0</v>
      </c>
      <c r="S247" s="276">
        <f>IF(S$76=0,0,S$76/NFM_fec!S$76)</f>
        <v>0</v>
      </c>
      <c r="T247" s="276">
        <f>IF(T$76=0,0,T$76/NFM_fec!T$76)</f>
        <v>0</v>
      </c>
      <c r="U247" s="276">
        <f>IF(U$76=0,0,U$76/NFM_fec!U$76)</f>
        <v>0</v>
      </c>
      <c r="V247" s="276">
        <f>IF(V$76=0,0,V$76/NFM_fec!V$76)</f>
        <v>0</v>
      </c>
      <c r="W247" s="276">
        <f>IF(W$76=0,0,W$76/NFM_fec!W$76)</f>
        <v>0</v>
      </c>
      <c r="DA247" s="77"/>
    </row>
    <row r="248" spans="1:105" ht="12" customHeight="1" x14ac:dyDescent="0.25">
      <c r="A248" s="56" t="s">
        <v>96</v>
      </c>
      <c r="B248" s="277">
        <f>IF(B$77=0,0,B$77/NFM_fec!B$77)</f>
        <v>1.7866145177740576</v>
      </c>
      <c r="C248" s="277">
        <f>IF(C$77=0,0,C$77/NFM_fec!C$77)</f>
        <v>1.5366228667804898</v>
      </c>
      <c r="D248" s="277">
        <f>IF(D$77=0,0,D$77/NFM_fec!D$77)</f>
        <v>1.2774117467138091</v>
      </c>
      <c r="E248" s="277">
        <f>IF(E$77=0,0,E$77/NFM_fec!E$77)</f>
        <v>1.2570620897980593</v>
      </c>
      <c r="F248" s="277">
        <f>IF(F$77=0,0,F$77/NFM_fec!F$77)</f>
        <v>1.0271323803217967</v>
      </c>
      <c r="G248" s="277">
        <f>IF(G$77=0,0,G$77/NFM_fec!G$77)</f>
        <v>1.045429139114384</v>
      </c>
      <c r="H248" s="277">
        <f>IF(H$77=0,0,H$77/NFM_fec!H$77)</f>
        <v>1.2001361846030134</v>
      </c>
      <c r="I248" s="277">
        <f>IF(I$77=0,0,I$77/NFM_fec!I$77)</f>
        <v>2.0788606561379015</v>
      </c>
      <c r="J248" s="277">
        <f>IF(J$77=0,0,J$77/NFM_fec!J$77)</f>
        <v>2.0632656511279528</v>
      </c>
      <c r="K248" s="277">
        <f>IF(K$77=0,0,K$77/NFM_fec!K$77)</f>
        <v>2.1220553606797861</v>
      </c>
      <c r="L248" s="277">
        <f>IF(L$77=0,0,L$77/NFM_fec!L$77)</f>
        <v>1.2405091500241137</v>
      </c>
      <c r="M248" s="277">
        <f>IF(M$77=0,0,M$77/NFM_fec!M$77)</f>
        <v>1.4472149049893077</v>
      </c>
      <c r="N248" s="277">
        <f>IF(N$77=0,0,N$77/NFM_fec!N$77)</f>
        <v>1.4739026731304747</v>
      </c>
      <c r="O248" s="277">
        <f>IF(O$77=0,0,O$77/NFM_fec!O$77)</f>
        <v>2.0038943230742214</v>
      </c>
      <c r="P248" s="277">
        <f>IF(P$77=0,0,P$77/NFM_fec!P$77)</f>
        <v>2.114985991041864</v>
      </c>
      <c r="Q248" s="277">
        <f>IF(Q$77=0,0,Q$77/NFM_fec!Q$77)</f>
        <v>2.0852551548802829</v>
      </c>
      <c r="R248" s="277">
        <f>IF(R$77=0,0,R$77/NFM_fec!R$77)</f>
        <v>1.8909860533055107</v>
      </c>
      <c r="S248" s="277">
        <f>IF(S$77=0,0,S$77/NFM_fec!S$77)</f>
        <v>1.1680695849036442</v>
      </c>
      <c r="T248" s="277">
        <f>IF(T$77=0,0,T$77/NFM_fec!T$77)</f>
        <v>1.8192277921236457</v>
      </c>
      <c r="U248" s="277">
        <f>IF(U$77=0,0,U$77/NFM_fec!U$77)</f>
        <v>1.9691885728653031</v>
      </c>
      <c r="V248" s="277">
        <f>IF(V$77=0,0,V$77/NFM_fec!V$77)</f>
        <v>1.984001687346173</v>
      </c>
      <c r="W248" s="277">
        <f>IF(W$77=0,0,W$77/NFM_fec!W$77)</f>
        <v>2.048616066248385</v>
      </c>
      <c r="DA248" s="78"/>
    </row>
    <row r="249" spans="1:105" ht="12" customHeight="1" x14ac:dyDescent="0.25">
      <c r="A249" s="203" t="s">
        <v>560</v>
      </c>
      <c r="B249" s="278">
        <f>IF(B$83=0,0,B$83/NFM_fec!B$83)</f>
        <v>1.98940932315176</v>
      </c>
      <c r="C249" s="278">
        <f>IF(C$83=0,0,C$83/NFM_fec!C$83)</f>
        <v>1.7133152681525676</v>
      </c>
      <c r="D249" s="278">
        <f>IF(D$83=0,0,D$83/NFM_fec!D$83)</f>
        <v>1.4644392385111029</v>
      </c>
      <c r="E249" s="278">
        <f>IF(E$83=0,0,E$83/NFM_fec!E$83)</f>
        <v>1.4160708636446011</v>
      </c>
      <c r="F249" s="278">
        <f>IF(F$83=0,0,F$83/NFM_fec!F$83)</f>
        <v>1.1995913871739912</v>
      </c>
      <c r="G249" s="278">
        <f>IF(G$83=0,0,G$83/NFM_fec!G$83)</f>
        <v>1.2945732428587293</v>
      </c>
      <c r="H249" s="278">
        <f>IF(H$83=0,0,H$83/NFM_fec!H$83)</f>
        <v>1.5099003227428971</v>
      </c>
      <c r="I249" s="278">
        <f>IF(I$83=0,0,I$83/NFM_fec!I$83)</f>
        <v>2.1081765062351825</v>
      </c>
      <c r="J249" s="278">
        <f>IF(J$83=0,0,J$83/NFM_fec!J$83)</f>
        <v>2.0814590359194778</v>
      </c>
      <c r="K249" s="278">
        <f>IF(K$83=0,0,K$83/NFM_fec!K$83)</f>
        <v>2.1997164648429464</v>
      </c>
      <c r="L249" s="278">
        <f>IF(L$83=0,0,L$83/NFM_fec!L$83)</f>
        <v>1.2405091500241137</v>
      </c>
      <c r="M249" s="278">
        <f>IF(M$83=0,0,M$83/NFM_fec!M$83)</f>
        <v>1.4472149049893084</v>
      </c>
      <c r="N249" s="278">
        <f>IF(N$83=0,0,N$83/NFM_fec!N$83)</f>
        <v>1.4739026731304741</v>
      </c>
      <c r="O249" s="278">
        <f>IF(O$83=0,0,O$83/NFM_fec!O$83)</f>
        <v>2.0075047286995606</v>
      </c>
      <c r="P249" s="278">
        <f>IF(P$83=0,0,P$83/NFM_fec!P$83)</f>
        <v>2.114985991041864</v>
      </c>
      <c r="Q249" s="278">
        <f>IF(Q$83=0,0,Q$83/NFM_fec!Q$83)</f>
        <v>2.0852551548802833</v>
      </c>
      <c r="R249" s="278">
        <f>IF(R$83=0,0,R$83/NFM_fec!R$83)</f>
        <v>1.8909860533055112</v>
      </c>
      <c r="S249" s="278">
        <f>IF(S$83=0,0,S$83/NFM_fec!S$83)</f>
        <v>1.1680695849036449</v>
      </c>
      <c r="T249" s="278">
        <f>IF(T$83=0,0,T$83/NFM_fec!T$83)</f>
        <v>1.8192569048107741</v>
      </c>
      <c r="U249" s="278">
        <f>IF(U$83=0,0,U$83/NFM_fec!U$83)</f>
        <v>1.9698763307800535</v>
      </c>
      <c r="V249" s="278">
        <f>IF(V$83=0,0,V$83/NFM_fec!V$83)</f>
        <v>1.9847543117167394</v>
      </c>
      <c r="W249" s="278">
        <f>IF(W$83=0,0,W$83/NFM_fec!W$83)</f>
        <v>2.0509736734560655</v>
      </c>
      <c r="DA249" s="79"/>
    </row>
    <row r="250" spans="1:105" ht="12" customHeight="1" x14ac:dyDescent="0.25">
      <c r="A250" s="203" t="s">
        <v>519</v>
      </c>
      <c r="B250" s="278">
        <f>IF(B$90=0,0,B$90/NFM_fec!B$90)</f>
        <v>1.9894093231517602</v>
      </c>
      <c r="C250" s="278">
        <f>IF(C$90=0,0,C$90/NFM_fec!C$90)</f>
        <v>1.7133152681525674</v>
      </c>
      <c r="D250" s="278">
        <f>IF(D$90=0,0,D$90/NFM_fec!D$90)</f>
        <v>1.4644392385111036</v>
      </c>
      <c r="E250" s="278">
        <f>IF(E$90=0,0,E$90/NFM_fec!E$90)</f>
        <v>1.4160708636446013</v>
      </c>
      <c r="F250" s="278">
        <f>IF(F$90=0,0,F$90/NFM_fec!F$90)</f>
        <v>1.1995913871739912</v>
      </c>
      <c r="G250" s="278">
        <f>IF(G$90=0,0,G$90/NFM_fec!G$90)</f>
        <v>1.2945732428587289</v>
      </c>
      <c r="H250" s="278">
        <f>IF(H$90=0,0,H$90/NFM_fec!H$90)</f>
        <v>1.5099003227428975</v>
      </c>
      <c r="I250" s="278">
        <f>IF(I$90=0,0,I$90/NFM_fec!I$90)</f>
        <v>2.1081765062351829</v>
      </c>
      <c r="J250" s="278">
        <f>IF(J$90=0,0,J$90/NFM_fec!J$90)</f>
        <v>2.0814590359194782</v>
      </c>
      <c r="K250" s="278">
        <f>IF(K$90=0,0,K$90/NFM_fec!K$90)</f>
        <v>2.1997164648429464</v>
      </c>
      <c r="L250" s="278">
        <f>IF(L$90=0,0,L$90/NFM_fec!L$90)</f>
        <v>1.2405091500241134</v>
      </c>
      <c r="M250" s="278">
        <f>IF(M$90=0,0,M$90/NFM_fec!M$90)</f>
        <v>1.4472149049893084</v>
      </c>
      <c r="N250" s="278">
        <f>IF(N$90=0,0,N$90/NFM_fec!N$90)</f>
        <v>1.4739026731304745</v>
      </c>
      <c r="O250" s="278">
        <f>IF(O$90=0,0,O$90/NFM_fec!O$90)</f>
        <v>2.0075047286995602</v>
      </c>
      <c r="P250" s="278">
        <f>IF(P$90=0,0,P$90/NFM_fec!P$90)</f>
        <v>2.114985991041864</v>
      </c>
      <c r="Q250" s="278">
        <f>IF(Q$90=0,0,Q$90/NFM_fec!Q$90)</f>
        <v>2.0852551548802829</v>
      </c>
      <c r="R250" s="278">
        <f>IF(R$90=0,0,R$90/NFM_fec!R$90)</f>
        <v>1.8909860533055114</v>
      </c>
      <c r="S250" s="278">
        <f>IF(S$90=0,0,S$90/NFM_fec!S$90)</f>
        <v>1.1680695849036444</v>
      </c>
      <c r="T250" s="278">
        <f>IF(T$90=0,0,T$90/NFM_fec!T$90)</f>
        <v>1.8192569048107738</v>
      </c>
      <c r="U250" s="278">
        <f>IF(U$90=0,0,U$90/NFM_fec!U$90)</f>
        <v>1.969876330780054</v>
      </c>
      <c r="V250" s="278">
        <f>IF(V$90=0,0,V$90/NFM_fec!V$90)</f>
        <v>1.9847543117167392</v>
      </c>
      <c r="W250" s="278">
        <f>IF(W$90=0,0,W$90/NFM_fec!W$90)</f>
        <v>2.0509736734560655</v>
      </c>
      <c r="DA250" s="79"/>
    </row>
    <row r="251" spans="1:105" ht="12" customHeight="1" x14ac:dyDescent="0.25">
      <c r="A251" s="41" t="s">
        <v>529</v>
      </c>
      <c r="B251" s="279">
        <f>IF(B$97=0,0,B$97/NFM_fec!B$97)</f>
        <v>2.2279004454334665</v>
      </c>
      <c r="C251" s="279">
        <f>IF(C$97=0,0,C$97/NFM_fec!C$97)</f>
        <v>2.0895369219679587</v>
      </c>
      <c r="D251" s="279">
        <f>IF(D$97=0,0,D$97/NFM_fec!D$97)</f>
        <v>2.0582809184365214</v>
      </c>
      <c r="E251" s="279">
        <f>IF(E$97=0,0,E$97/NFM_fec!E$97)</f>
        <v>2.0160189129494044</v>
      </c>
      <c r="F251" s="279">
        <f>IF(F$97=0,0,F$97/NFM_fec!F$97)</f>
        <v>2.041260112138334</v>
      </c>
      <c r="G251" s="279">
        <f>IF(G$97=0,0,G$97/NFM_fec!G$97)</f>
        <v>2.2379731776558303</v>
      </c>
      <c r="H251" s="279">
        <f>IF(H$97=0,0,H$97/NFM_fec!H$97)</f>
        <v>2.3274938121350832</v>
      </c>
      <c r="I251" s="279">
        <f>IF(I$97=0,0,I$97/NFM_fec!I$97)</f>
        <v>2.7873649390480773</v>
      </c>
      <c r="J251" s="279">
        <f>IF(J$97=0,0,J$97/NFM_fec!J$97)</f>
        <v>2.808836408247783</v>
      </c>
      <c r="K251" s="279">
        <f>IF(K$97=0,0,K$97/NFM_fec!K$97)</f>
        <v>2.7186294905524506</v>
      </c>
      <c r="L251" s="279">
        <f>IF(L$97=0,0,L$97/NFM_fec!L$97)</f>
        <v>2.2062044147701361</v>
      </c>
      <c r="M251" s="279">
        <f>IF(M$97=0,0,M$97/NFM_fec!M$97)</f>
        <v>2.3701995786089674</v>
      </c>
      <c r="N251" s="279">
        <f>IF(N$97=0,0,N$97/NFM_fec!N$97)</f>
        <v>2.4123153126694601</v>
      </c>
      <c r="O251" s="279">
        <f>IF(O$97=0,0,O$97/NFM_fec!O$97)</f>
        <v>2.7055932148590078</v>
      </c>
      <c r="P251" s="279">
        <f>IF(P$97=0,0,P$97/NFM_fec!P$97)</f>
        <v>2.7573691693476374</v>
      </c>
      <c r="Q251" s="279">
        <f>IF(Q$97=0,0,Q$97/NFM_fec!Q$97)</f>
        <v>2.8306544545561287</v>
      </c>
      <c r="R251" s="279">
        <f>IF(R$97=0,0,R$97/NFM_fec!R$97)</f>
        <v>2.8185193918715088</v>
      </c>
      <c r="S251" s="279">
        <f>IF(S$97=0,0,S$97/NFM_fec!S$97)</f>
        <v>2.39952616868448</v>
      </c>
      <c r="T251" s="279">
        <f>IF(T$97=0,0,T$97/NFM_fec!T$97)</f>
        <v>2.4829575112164899</v>
      </c>
      <c r="U251" s="279">
        <f>IF(U$97=0,0,U$97/NFM_fec!U$97)</f>
        <v>2.642362082666045</v>
      </c>
      <c r="V251" s="279">
        <f>IF(V$97=0,0,V$97/NFM_fec!V$97)</f>
        <v>2.6261302006015401</v>
      </c>
      <c r="W251" s="279">
        <f>IF(W$97=0,0,W$97/NFM_fec!W$97)</f>
        <v>2.6841386563090173</v>
      </c>
      <c r="DA251" s="82"/>
    </row>
    <row r="252" spans="1:105" ht="12" customHeight="1" x14ac:dyDescent="0.25">
      <c r="A252" s="130"/>
      <c r="B252" s="201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</row>
    <row r="253" spans="1:105" ht="12" customHeight="1" x14ac:dyDescent="0.25">
      <c r="A253" s="35" t="s">
        <v>938</v>
      </c>
      <c r="B253" s="274">
        <f>IF(B$115=0,0,(B$115-B$158)/NFM_fec!B$115)</f>
        <v>1.9825441658426315</v>
      </c>
      <c r="C253" s="274">
        <f>IF(C$115=0,0,(C$115-C$158)/NFM_fec!C$115)</f>
        <v>1.7324537215662954</v>
      </c>
      <c r="D253" s="274">
        <f>IF(D$115=0,0,(D$115-D$158)/NFM_fec!D$115)</f>
        <v>1.5202789878271135</v>
      </c>
      <c r="E253" s="274">
        <f>IF(E$115=0,0,(E$115-E$158)/NFM_fec!E$115)</f>
        <v>1.4717449056030307</v>
      </c>
      <c r="F253" s="274">
        <f>IF(F$115=0,0,(F$115-F$158)/NFM_fec!F$115)</f>
        <v>1.3709160707947896</v>
      </c>
      <c r="G253" s="274">
        <f>IF(G$115=0,0,(G$115-G$158)/NFM_fec!G$115)</f>
        <v>1.6383005030243478</v>
      </c>
      <c r="H253" s="274">
        <f>IF(H$115=0,0,(H$115-H$158)/NFM_fec!H$115)</f>
        <v>1.8463387792270072</v>
      </c>
      <c r="I253" s="274">
        <f>IF(I$115=0,0,(I$115-I$158)/NFM_fec!I$115)</f>
        <v>2.5738025822181982</v>
      </c>
      <c r="J253" s="274">
        <f>IF(J$115=0,0,(J$115-J$158)/NFM_fec!J$115)</f>
        <v>2.4633696628220432</v>
      </c>
      <c r="K253" s="274">
        <f>IF(K$115=0,0,(K$115-K$158)/NFM_fec!K$115)</f>
        <v>2.5558326285603417</v>
      </c>
      <c r="L253" s="274">
        <f>IF(L$115=0,0,(L$115-L$158)/NFM_fec!L$115)</f>
        <v>1.6042918488940672</v>
      </c>
      <c r="M253" s="274">
        <f>IF(M$115=0,0,(M$115-M$158)/NFM_fec!M$115)</f>
        <v>1.9042905703162907</v>
      </c>
      <c r="N253" s="274">
        <f>IF(N$115=0,0,(N$115-N$158)/NFM_fec!N$115)</f>
        <v>1.9493575703430006</v>
      </c>
      <c r="O253" s="274">
        <f>IF(O$115=0,0,(O$115-O$158)/NFM_fec!O$115)</f>
        <v>2.5496432513937419</v>
      </c>
      <c r="P253" s="274">
        <f>IF(P$115=0,0,(P$115-P$158)/NFM_fec!P$115)</f>
        <v>2.6383759974550358</v>
      </c>
      <c r="Q253" s="274">
        <f>IF(Q$115=0,0,(Q$115-Q$158)/NFM_fec!Q$115)</f>
        <v>2.7125635046709382</v>
      </c>
      <c r="R253" s="274">
        <f>IF(R$115=0,0,(R$115-R$158)/NFM_fec!R$115)</f>
        <v>2.6045364744721775</v>
      </c>
      <c r="S253" s="274">
        <f>IF(S$115=0,0,(S$115-S$158)/NFM_fec!S$115)</f>
        <v>1.7587306368233682</v>
      </c>
      <c r="T253" s="274">
        <f>IF(T$115=0,0,(T$115-T$158)/NFM_fec!T$115)</f>
        <v>2.1798355128008606</v>
      </c>
      <c r="U253" s="274">
        <f>IF(U$115=0,0,(U$115-U$158)/NFM_fec!U$115)</f>
        <v>2.4231831266858279</v>
      </c>
      <c r="V253" s="274">
        <f>IF(V$115=0,0,(V$115-V$158)/NFM_fec!V$115)</f>
        <v>2.4212714760295699</v>
      </c>
      <c r="W253" s="274">
        <f>IF(W$115=0,0,(W$115-W$158)/NFM_fec!W$115)</f>
        <v>2.5158769488777999</v>
      </c>
      <c r="DA253" s="111"/>
    </row>
    <row r="254" spans="1:105" ht="12" customHeight="1" x14ac:dyDescent="0.25">
      <c r="A254" s="55" t="s">
        <v>92</v>
      </c>
      <c r="B254" s="275">
        <f>IF(B$116=0,0,B$116/NFM_fec!B$116)</f>
        <v>0</v>
      </c>
      <c r="C254" s="275">
        <f>IF(C$116=0,0,C$116/NFM_fec!C$116)</f>
        <v>0</v>
      </c>
      <c r="D254" s="275">
        <f>IF(D$116=0,0,D$116/NFM_fec!D$116)</f>
        <v>0</v>
      </c>
      <c r="E254" s="275">
        <f>IF(E$116=0,0,E$116/NFM_fec!E$116)</f>
        <v>0</v>
      </c>
      <c r="F254" s="275">
        <f>IF(F$116=0,0,F$116/NFM_fec!F$116)</f>
        <v>0</v>
      </c>
      <c r="G254" s="275">
        <f>IF(G$116=0,0,G$116/NFM_fec!G$116)</f>
        <v>0</v>
      </c>
      <c r="H254" s="275">
        <f>IF(H$116=0,0,H$116/NFM_fec!H$116)</f>
        <v>0</v>
      </c>
      <c r="I254" s="275">
        <f>IF(I$116=0,0,I$116/NFM_fec!I$116)</f>
        <v>0</v>
      </c>
      <c r="J254" s="275">
        <f>IF(J$116=0,0,J$116/NFM_fec!J$116)</f>
        <v>0</v>
      </c>
      <c r="K254" s="275">
        <f>IF(K$116=0,0,K$116/NFM_fec!K$116)</f>
        <v>0</v>
      </c>
      <c r="L254" s="275">
        <f>IF(L$116=0,0,L$116/NFM_fec!L$116)</f>
        <v>0</v>
      </c>
      <c r="M254" s="275">
        <f>IF(M$116=0,0,M$116/NFM_fec!M$116)</f>
        <v>0</v>
      </c>
      <c r="N254" s="275">
        <f>IF(N$116=0,0,N$116/NFM_fec!N$116)</f>
        <v>0</v>
      </c>
      <c r="O254" s="275">
        <f>IF(O$116=0,0,O$116/NFM_fec!O$116)</f>
        <v>0</v>
      </c>
      <c r="P254" s="275">
        <f>IF(P$116=0,0,P$116/NFM_fec!P$116)</f>
        <v>0</v>
      </c>
      <c r="Q254" s="275">
        <f>IF(Q$116=0,0,Q$116/NFM_fec!Q$116)</f>
        <v>0</v>
      </c>
      <c r="R254" s="275">
        <f>IF(R$116=0,0,R$116/NFM_fec!R$116)</f>
        <v>0</v>
      </c>
      <c r="S254" s="275">
        <f>IF(S$116=0,0,S$116/NFM_fec!S$116)</f>
        <v>0</v>
      </c>
      <c r="T254" s="275">
        <f>IF(T$116=0,0,T$116/NFM_fec!T$116)</f>
        <v>0</v>
      </c>
      <c r="U254" s="275">
        <f>IF(U$116=0,0,U$116/NFM_fec!U$116)</f>
        <v>0</v>
      </c>
      <c r="V254" s="275">
        <f>IF(V$116=0,0,V$116/NFM_fec!V$116)</f>
        <v>0</v>
      </c>
      <c r="W254" s="275">
        <f>IF(W$116=0,0,W$116/NFM_fec!W$116)</f>
        <v>0</v>
      </c>
      <c r="DA254" s="76"/>
    </row>
    <row r="255" spans="1:105" ht="12" customHeight="1" x14ac:dyDescent="0.25">
      <c r="A255" s="202" t="s">
        <v>93</v>
      </c>
      <c r="B255" s="276">
        <f>IF(B$117=0,0,B$117/NFM_fec!B$117)</f>
        <v>0</v>
      </c>
      <c r="C255" s="276">
        <f>IF(C$117=0,0,C$117/NFM_fec!C$117)</f>
        <v>0</v>
      </c>
      <c r="D255" s="276">
        <f>IF(D$117=0,0,D$117/NFM_fec!D$117)</f>
        <v>0</v>
      </c>
      <c r="E255" s="276">
        <f>IF(E$117=0,0,E$117/NFM_fec!E$117)</f>
        <v>0</v>
      </c>
      <c r="F255" s="276">
        <f>IF(F$117=0,0,F$117/NFM_fec!F$117)</f>
        <v>0</v>
      </c>
      <c r="G255" s="276">
        <f>IF(G$117=0,0,G$117/NFM_fec!G$117)</f>
        <v>0</v>
      </c>
      <c r="H255" s="276">
        <f>IF(H$117=0,0,H$117/NFM_fec!H$117)</f>
        <v>0</v>
      </c>
      <c r="I255" s="276">
        <f>IF(I$117=0,0,I$117/NFM_fec!I$117)</f>
        <v>0</v>
      </c>
      <c r="J255" s="276">
        <f>IF(J$117=0,0,J$117/NFM_fec!J$117)</f>
        <v>0</v>
      </c>
      <c r="K255" s="276">
        <f>IF(K$117=0,0,K$117/NFM_fec!K$117)</f>
        <v>0</v>
      </c>
      <c r="L255" s="276">
        <f>IF(L$117=0,0,L$117/NFM_fec!L$117)</f>
        <v>0</v>
      </c>
      <c r="M255" s="276">
        <f>IF(M$117=0,0,M$117/NFM_fec!M$117)</f>
        <v>0</v>
      </c>
      <c r="N255" s="276">
        <f>IF(N$117=0,0,N$117/NFM_fec!N$117)</f>
        <v>0</v>
      </c>
      <c r="O255" s="276">
        <f>IF(O$117=0,0,O$117/NFM_fec!O$117)</f>
        <v>0</v>
      </c>
      <c r="P255" s="276">
        <f>IF(P$117=0,0,P$117/NFM_fec!P$117)</f>
        <v>0</v>
      </c>
      <c r="Q255" s="276">
        <f>IF(Q$117=0,0,Q$117/NFM_fec!Q$117)</f>
        <v>0</v>
      </c>
      <c r="R255" s="276">
        <f>IF(R$117=0,0,R$117/NFM_fec!R$117)</f>
        <v>0</v>
      </c>
      <c r="S255" s="276">
        <f>IF(S$117=0,0,S$117/NFM_fec!S$117)</f>
        <v>0</v>
      </c>
      <c r="T255" s="276">
        <f>IF(T$117=0,0,T$117/NFM_fec!T$117)</f>
        <v>0</v>
      </c>
      <c r="U255" s="276">
        <f>IF(U$117=0,0,U$117/NFM_fec!U$117)</f>
        <v>0</v>
      </c>
      <c r="V255" s="276">
        <f>IF(V$117=0,0,V$117/NFM_fec!V$117)</f>
        <v>0</v>
      </c>
      <c r="W255" s="276">
        <f>IF(W$117=0,0,W$117/NFM_fec!W$117)</f>
        <v>0</v>
      </c>
      <c r="DA255" s="77"/>
    </row>
    <row r="256" spans="1:105" ht="12" customHeight="1" x14ac:dyDescent="0.25">
      <c r="A256" s="202" t="s">
        <v>94</v>
      </c>
      <c r="B256" s="276">
        <f>IF(B$118=0,0,B$118/NFM_fec!B$118)</f>
        <v>0</v>
      </c>
      <c r="C256" s="276">
        <f>IF(C$118=0,0,C$118/NFM_fec!C$118)</f>
        <v>0</v>
      </c>
      <c r="D256" s="276">
        <f>IF(D$118=0,0,D$118/NFM_fec!D$118)</f>
        <v>0</v>
      </c>
      <c r="E256" s="276">
        <f>IF(E$118=0,0,E$118/NFM_fec!E$118)</f>
        <v>0</v>
      </c>
      <c r="F256" s="276">
        <f>IF(F$118=0,0,F$118/NFM_fec!F$118)</f>
        <v>0</v>
      </c>
      <c r="G256" s="276">
        <f>IF(G$118=0,0,G$118/NFM_fec!G$118)</f>
        <v>0</v>
      </c>
      <c r="H256" s="276">
        <f>IF(H$118=0,0,H$118/NFM_fec!H$118)</f>
        <v>0</v>
      </c>
      <c r="I256" s="276">
        <f>IF(I$118=0,0,I$118/NFM_fec!I$118)</f>
        <v>0</v>
      </c>
      <c r="J256" s="276">
        <f>IF(J$118=0,0,J$118/NFM_fec!J$118)</f>
        <v>0</v>
      </c>
      <c r="K256" s="276">
        <f>IF(K$118=0,0,K$118/NFM_fec!K$118)</f>
        <v>0</v>
      </c>
      <c r="L256" s="276">
        <f>IF(L$118=0,0,L$118/NFM_fec!L$118)</f>
        <v>0</v>
      </c>
      <c r="M256" s="276">
        <f>IF(M$118=0,0,M$118/NFM_fec!M$118)</f>
        <v>0</v>
      </c>
      <c r="N256" s="276">
        <f>IF(N$118=0,0,N$118/NFM_fec!N$118)</f>
        <v>0</v>
      </c>
      <c r="O256" s="276">
        <f>IF(O$118=0,0,O$118/NFM_fec!O$118)</f>
        <v>0</v>
      </c>
      <c r="P256" s="276">
        <f>IF(P$118=0,0,P$118/NFM_fec!P$118)</f>
        <v>0</v>
      </c>
      <c r="Q256" s="276">
        <f>IF(Q$118=0,0,Q$118/NFM_fec!Q$118)</f>
        <v>0</v>
      </c>
      <c r="R256" s="276">
        <f>IF(R$118=0,0,R$118/NFM_fec!R$118)</f>
        <v>0</v>
      </c>
      <c r="S256" s="276">
        <f>IF(S$118=0,0,S$118/NFM_fec!S$118)</f>
        <v>0</v>
      </c>
      <c r="T256" s="276">
        <f>IF(T$118=0,0,T$118/NFM_fec!T$118)</f>
        <v>0</v>
      </c>
      <c r="U256" s="276">
        <f>IF(U$118=0,0,U$118/NFM_fec!U$118)</f>
        <v>0</v>
      </c>
      <c r="V256" s="276">
        <f>IF(V$118=0,0,V$118/NFM_fec!V$118)</f>
        <v>0</v>
      </c>
      <c r="W256" s="276">
        <f>IF(W$118=0,0,W$118/NFM_fec!W$118)</f>
        <v>0</v>
      </c>
      <c r="DA256" s="77"/>
    </row>
    <row r="257" spans="1:105" ht="12" customHeight="1" x14ac:dyDescent="0.25">
      <c r="A257" s="202" t="s">
        <v>95</v>
      </c>
      <c r="B257" s="276">
        <f>IF(B$119=0,0,B$119/NFM_fec!B$119)</f>
        <v>0</v>
      </c>
      <c r="C257" s="276">
        <f>IF(C$119=0,0,C$119/NFM_fec!C$119)</f>
        <v>0</v>
      </c>
      <c r="D257" s="276">
        <f>IF(D$119=0,0,D$119/NFM_fec!D$119)</f>
        <v>0</v>
      </c>
      <c r="E257" s="276">
        <f>IF(E$119=0,0,E$119/NFM_fec!E$119)</f>
        <v>0</v>
      </c>
      <c r="F257" s="276">
        <f>IF(F$119=0,0,F$119/NFM_fec!F$119)</f>
        <v>0</v>
      </c>
      <c r="G257" s="276">
        <f>IF(G$119=0,0,G$119/NFM_fec!G$119)</f>
        <v>0</v>
      </c>
      <c r="H257" s="276">
        <f>IF(H$119=0,0,H$119/NFM_fec!H$119)</f>
        <v>0</v>
      </c>
      <c r="I257" s="276">
        <f>IF(I$119=0,0,I$119/NFM_fec!I$119)</f>
        <v>0</v>
      </c>
      <c r="J257" s="276">
        <f>IF(J$119=0,0,J$119/NFM_fec!J$119)</f>
        <v>0</v>
      </c>
      <c r="K257" s="276">
        <f>IF(K$119=0,0,K$119/NFM_fec!K$119)</f>
        <v>0</v>
      </c>
      <c r="L257" s="276">
        <f>IF(L$119=0,0,L$119/NFM_fec!L$119)</f>
        <v>0</v>
      </c>
      <c r="M257" s="276">
        <f>IF(M$119=0,0,M$119/NFM_fec!M$119)</f>
        <v>0</v>
      </c>
      <c r="N257" s="276">
        <f>IF(N$119=0,0,N$119/NFM_fec!N$119)</f>
        <v>0</v>
      </c>
      <c r="O257" s="276">
        <f>IF(O$119=0,0,O$119/NFM_fec!O$119)</f>
        <v>0</v>
      </c>
      <c r="P257" s="276">
        <f>IF(P$119=0,0,P$119/NFM_fec!P$119)</f>
        <v>0</v>
      </c>
      <c r="Q257" s="276">
        <f>IF(Q$119=0,0,Q$119/NFM_fec!Q$119)</f>
        <v>0</v>
      </c>
      <c r="R257" s="276">
        <f>IF(R$119=0,0,R$119/NFM_fec!R$119)</f>
        <v>0</v>
      </c>
      <c r="S257" s="276">
        <f>IF(S$119=0,0,S$119/NFM_fec!S$119)</f>
        <v>0</v>
      </c>
      <c r="T257" s="276">
        <f>IF(T$119=0,0,T$119/NFM_fec!T$119)</f>
        <v>0</v>
      </c>
      <c r="U257" s="276">
        <f>IF(U$119=0,0,U$119/NFM_fec!U$119)</f>
        <v>0</v>
      </c>
      <c r="V257" s="276">
        <f>IF(V$119=0,0,V$119/NFM_fec!V$119)</f>
        <v>0</v>
      </c>
      <c r="W257" s="276">
        <f>IF(W$119=0,0,W$119/NFM_fec!W$119)</f>
        <v>0</v>
      </c>
      <c r="DA257" s="77"/>
    </row>
    <row r="258" spans="1:105" ht="12" customHeight="1" x14ac:dyDescent="0.25">
      <c r="A258" s="56" t="s">
        <v>96</v>
      </c>
      <c r="B258" s="277">
        <f>IF(B$120=0,0,B$120/NFM_fec!B$120)</f>
        <v>1.7866145177740578</v>
      </c>
      <c r="C258" s="277">
        <f>IF(C$120=0,0,C$120/NFM_fec!C$120)</f>
        <v>1.5366228667804904</v>
      </c>
      <c r="D258" s="277">
        <f>IF(D$120=0,0,D$120/NFM_fec!D$120)</f>
        <v>1.2774117467138084</v>
      </c>
      <c r="E258" s="277">
        <f>IF(E$120=0,0,E$120/NFM_fec!E$120)</f>
        <v>1.2570620897980587</v>
      </c>
      <c r="F258" s="277">
        <f>IF(F$120=0,0,F$120/NFM_fec!F$120)</f>
        <v>1.0271323803217969</v>
      </c>
      <c r="G258" s="277">
        <f>IF(G$120=0,0,G$120/NFM_fec!G$120)</f>
        <v>1.0454291391143842</v>
      </c>
      <c r="H258" s="277">
        <f>IF(H$120=0,0,H$120/NFM_fec!H$120)</f>
        <v>1.2001361846030134</v>
      </c>
      <c r="I258" s="277">
        <f>IF(I$120=0,0,I$120/NFM_fec!I$120)</f>
        <v>2.0788606561379015</v>
      </c>
      <c r="J258" s="277">
        <f>IF(J$120=0,0,J$120/NFM_fec!J$120)</f>
        <v>2.0632656511279541</v>
      </c>
      <c r="K258" s="277">
        <f>IF(K$120=0,0,K$120/NFM_fec!K$120)</f>
        <v>2.1220553606797852</v>
      </c>
      <c r="L258" s="277">
        <f>IF(L$120=0,0,L$120/NFM_fec!L$120)</f>
        <v>1.2405091500241134</v>
      </c>
      <c r="M258" s="277">
        <f>IF(M$120=0,0,M$120/NFM_fec!M$120)</f>
        <v>1.4472149049893082</v>
      </c>
      <c r="N258" s="277">
        <f>IF(N$120=0,0,N$120/NFM_fec!N$120)</f>
        <v>1.4739026731304745</v>
      </c>
      <c r="O258" s="277">
        <f>IF(O$120=0,0,O$120/NFM_fec!O$120)</f>
        <v>2.0038943230742206</v>
      </c>
      <c r="P258" s="277">
        <f>IF(P$120=0,0,P$120/NFM_fec!P$120)</f>
        <v>2.1149859910418636</v>
      </c>
      <c r="Q258" s="277">
        <f>IF(Q$120=0,0,Q$120/NFM_fec!Q$120)</f>
        <v>2.0852551548802838</v>
      </c>
      <c r="R258" s="277">
        <f>IF(R$120=0,0,R$120/NFM_fec!R$120)</f>
        <v>1.8909860533055107</v>
      </c>
      <c r="S258" s="277">
        <f>IF(S$120=0,0,S$120/NFM_fec!S$120)</f>
        <v>1.1680695849036444</v>
      </c>
      <c r="T258" s="277">
        <f>IF(T$120=0,0,T$120/NFM_fec!T$120)</f>
        <v>1.8192277921236457</v>
      </c>
      <c r="U258" s="277">
        <f>IF(U$120=0,0,U$120/NFM_fec!U$120)</f>
        <v>1.969188572865302</v>
      </c>
      <c r="V258" s="277">
        <f>IF(V$120=0,0,V$120/NFM_fec!V$120)</f>
        <v>1.9840016873461721</v>
      </c>
      <c r="W258" s="277">
        <f>IF(W$120=0,0,W$120/NFM_fec!W$120)</f>
        <v>2.048616066248385</v>
      </c>
      <c r="DA258" s="78"/>
    </row>
    <row r="259" spans="1:105" ht="12" customHeight="1" x14ac:dyDescent="0.25">
      <c r="A259" s="203" t="s">
        <v>604</v>
      </c>
      <c r="B259" s="278">
        <f>IF(B$126=0,0,B$126/NFM_fec!B$126)</f>
        <v>1.9905721898848598</v>
      </c>
      <c r="C259" s="278">
        <f>IF(C$126=0,0,C$126/NFM_fec!C$126)</f>
        <v>1.7133152681525678</v>
      </c>
      <c r="D259" s="278">
        <f>IF(D$126=0,0,D$126/NFM_fec!D$126)</f>
        <v>1.4679029279393736</v>
      </c>
      <c r="E259" s="278">
        <f>IF(E$126=0,0,E$126/NFM_fec!E$126)</f>
        <v>1.4160708636446016</v>
      </c>
      <c r="F259" s="278">
        <f>IF(F$126=0,0,F$126/NFM_fec!F$126)</f>
        <v>1.3404815465724598</v>
      </c>
      <c r="G259" s="278">
        <f>IF(G$126=0,0,G$126/NFM_fec!G$126)</f>
        <v>1.7050822683866964</v>
      </c>
      <c r="H259" s="278">
        <f>IF(H$126=0,0,H$126/NFM_fec!H$126)</f>
        <v>1.9371975524380389</v>
      </c>
      <c r="I259" s="278">
        <f>IF(I$126=0,0,I$126/NFM_fec!I$126)</f>
        <v>2.789581328498238</v>
      </c>
      <c r="J259" s="278">
        <f>IF(J$126=0,0,J$126/NFM_fec!J$126)</f>
        <v>2.6078895739273857</v>
      </c>
      <c r="K259" s="278">
        <f>IF(K$126=0,0,K$126/NFM_fec!K$126)</f>
        <v>2.7460372512950824</v>
      </c>
      <c r="L259" s="278">
        <f>IF(L$126=0,0,L$126/NFM_fec!L$126)</f>
        <v>1.6713501813425409</v>
      </c>
      <c r="M259" s="278">
        <f>IF(M$126=0,0,M$126/NFM_fec!M$126)</f>
        <v>2.0493859212927843</v>
      </c>
      <c r="N259" s="278">
        <f>IF(N$126=0,0,N$126/NFM_fec!N$126)</f>
        <v>2.10070016588723</v>
      </c>
      <c r="O259" s="278">
        <f>IF(O$126=0,0,O$126/NFM_fec!O$126)</f>
        <v>2.8124756719374093</v>
      </c>
      <c r="P259" s="278">
        <f>IF(P$126=0,0,P$126/NFM_fec!P$126)</f>
        <v>2.903553784106029</v>
      </c>
      <c r="Q259" s="278">
        <f>IF(Q$126=0,0,Q$126/NFM_fec!Q$126)</f>
        <v>3.0036047699568869</v>
      </c>
      <c r="R259" s="278">
        <f>IF(R$126=0,0,R$126/NFM_fec!R$126)</f>
        <v>2.9011631181447304</v>
      </c>
      <c r="S259" s="278">
        <f>IF(S$126=0,0,S$126/NFM_fec!S$126)</f>
        <v>1.9100930565524208</v>
      </c>
      <c r="T259" s="278">
        <f>IF(T$126=0,0,T$126/NFM_fec!T$126)</f>
        <v>2.3420943176848712</v>
      </c>
      <c r="U259" s="278">
        <f>IF(U$126=0,0,U$126/NFM_fec!U$126)</f>
        <v>2.6437667016269031</v>
      </c>
      <c r="V259" s="278">
        <f>IF(V$126=0,0,V$126/NFM_fec!V$126)</f>
        <v>2.6391429890007752</v>
      </c>
      <c r="W259" s="278">
        <f>IF(W$126=0,0,W$126/NFM_fec!W$126)</f>
        <v>2.7534817617612468</v>
      </c>
      <c r="DA259" s="79"/>
    </row>
    <row r="260" spans="1:105" ht="12" customHeight="1" x14ac:dyDescent="0.25">
      <c r="A260" s="203" t="s">
        <v>615</v>
      </c>
      <c r="B260" s="278">
        <f>IF(B$134=0,0,B$134/NFM_fec!B$134)</f>
        <v>1.9894093231517596</v>
      </c>
      <c r="C260" s="278">
        <f>IF(C$134=0,0,C$134/NFM_fec!C$134)</f>
        <v>1.7133152681525676</v>
      </c>
      <c r="D260" s="278">
        <f>IF(D$134=0,0,D$134/NFM_fec!D$134)</f>
        <v>1.4644392385111038</v>
      </c>
      <c r="E260" s="278">
        <f>IF(E$134=0,0,E$134/NFM_fec!E$134)</f>
        <v>1.4160708636446011</v>
      </c>
      <c r="F260" s="278">
        <f>IF(F$134=0,0,F$134/NFM_fec!F$134)</f>
        <v>1.1995913871739914</v>
      </c>
      <c r="G260" s="278">
        <f>IF(G$134=0,0,G$134/NFM_fec!G$134)</f>
        <v>1.2945732428587287</v>
      </c>
      <c r="H260" s="278">
        <f>IF(H$134=0,0,H$134/NFM_fec!H$134)</f>
        <v>1.5099003227428967</v>
      </c>
      <c r="I260" s="278">
        <f>IF(I$134=0,0,I$134/NFM_fec!I$134)</f>
        <v>2.1081765062351825</v>
      </c>
      <c r="J260" s="278">
        <f>IF(J$134=0,0,J$134/NFM_fec!J$134)</f>
        <v>2.0814590359194778</v>
      </c>
      <c r="K260" s="278">
        <f>IF(K$134=0,0,K$134/NFM_fec!K$134)</f>
        <v>2.1997164648429455</v>
      </c>
      <c r="L260" s="278">
        <f>IF(L$134=0,0,L$134/NFM_fec!L$134)</f>
        <v>1.2405091500241137</v>
      </c>
      <c r="M260" s="278">
        <f>IF(M$134=0,0,M$134/NFM_fec!M$134)</f>
        <v>1.4472149049893079</v>
      </c>
      <c r="N260" s="278">
        <f>IF(N$134=0,0,N$134/NFM_fec!N$134)</f>
        <v>1.4739026731304743</v>
      </c>
      <c r="O260" s="278">
        <f>IF(O$134=0,0,O$134/NFM_fec!O$134)</f>
        <v>2.0075047286995606</v>
      </c>
      <c r="P260" s="278">
        <f>IF(P$134=0,0,P$134/NFM_fec!P$134)</f>
        <v>2.114985991041864</v>
      </c>
      <c r="Q260" s="278">
        <f>IF(Q$134=0,0,Q$134/NFM_fec!Q$134)</f>
        <v>2.0852551548802829</v>
      </c>
      <c r="R260" s="278">
        <f>IF(R$134=0,0,R$134/NFM_fec!R$134)</f>
        <v>1.8909860533055109</v>
      </c>
      <c r="S260" s="278">
        <f>IF(S$134=0,0,S$134/NFM_fec!S$134)</f>
        <v>1.1680695849036447</v>
      </c>
      <c r="T260" s="278">
        <f>IF(T$134=0,0,T$134/NFM_fec!T$134)</f>
        <v>1.8192569048107745</v>
      </c>
      <c r="U260" s="278">
        <f>IF(U$134=0,0,U$134/NFM_fec!U$134)</f>
        <v>1.9698763307800538</v>
      </c>
      <c r="V260" s="278">
        <f>IF(V$134=0,0,V$134/NFM_fec!V$134)</f>
        <v>1.9847543117167403</v>
      </c>
      <c r="W260" s="278">
        <f>IF(W$134=0,0,W$134/NFM_fec!W$134)</f>
        <v>2.050973673456066</v>
      </c>
      <c r="DA260" s="79"/>
    </row>
    <row r="261" spans="1:105" ht="12" customHeight="1" x14ac:dyDescent="0.25">
      <c r="A261" s="41" t="s">
        <v>625</v>
      </c>
      <c r="B261" s="279">
        <f>IF(B$141=0,0,B$141/NFM_fec!B$141)</f>
        <v>2.3175149652869553</v>
      </c>
      <c r="C261" s="279">
        <f>IF(C$141=0,0,C$141/NFM_fec!C$141)</f>
        <v>2.2000725414987357</v>
      </c>
      <c r="D261" s="279">
        <f>IF(D$141=0,0,D$141/NFM_fec!D$141)</f>
        <v>2.2155686297971098</v>
      </c>
      <c r="E261" s="279">
        <f>IF(E$141=0,0,E$141/NFM_fec!E$141)</f>
        <v>2.1681092042461132</v>
      </c>
      <c r="F261" s="279">
        <f>IF(F$141=0,0,F$141/NFM_fec!F$141)</f>
        <v>2.2455589775513149</v>
      </c>
      <c r="G261" s="279">
        <f>IF(G$141=0,0,G$141/NFM_fec!G$141)</f>
        <v>2.4770941881800077</v>
      </c>
      <c r="H261" s="279">
        <f>IF(H$141=0,0,H$141/NFM_fec!H$141)</f>
        <v>2.554196614752172</v>
      </c>
      <c r="I261" s="279">
        <f>IF(I$141=0,0,I$141/NFM_fec!I$141)</f>
        <v>2.9133592215165045</v>
      </c>
      <c r="J261" s="279">
        <f>IF(J$141=0,0,J$141/NFM_fec!J$141)</f>
        <v>2.9411249273231062</v>
      </c>
      <c r="K261" s="279">
        <f>IF(K$141=0,0,K$141/NFM_fec!K$141)</f>
        <v>2.8273040216359586</v>
      </c>
      <c r="L261" s="279">
        <f>IF(L$141=0,0,L$141/NFM_fec!L$141)</f>
        <v>2.3886894275749233</v>
      </c>
      <c r="M261" s="279">
        <f>IF(M$141=0,0,M$141/NFM_fec!M$141)</f>
        <v>2.5415367079584179</v>
      </c>
      <c r="N261" s="279">
        <f>IF(N$141=0,0,N$141/NFM_fec!N$141)</f>
        <v>2.5852476944614575</v>
      </c>
      <c r="O261" s="279">
        <f>IF(O$141=0,0,O$141/NFM_fec!O$141)</f>
        <v>2.8320210436576558</v>
      </c>
      <c r="P261" s="279">
        <f>IF(P$141=0,0,P$141/NFM_fec!P$141)</f>
        <v>2.872607528685581</v>
      </c>
      <c r="Q261" s="279">
        <f>IF(Q$141=0,0,Q$141/NFM_fec!Q$141)</f>
        <v>2.9628248166860116</v>
      </c>
      <c r="R261" s="279">
        <f>IF(R$141=0,0,R$141/NFM_fec!R$141)</f>
        <v>2.9835900228071499</v>
      </c>
      <c r="S261" s="279">
        <f>IF(S$141=0,0,S$141/NFM_fec!S$141)</f>
        <v>2.629454849054524</v>
      </c>
      <c r="T261" s="279">
        <f>IF(T$141=0,0,T$141/NFM_fec!T$141)</f>
        <v>2.6073448560723156</v>
      </c>
      <c r="U261" s="279">
        <f>IF(U$141=0,0,U$141/NFM_fec!U$141)</f>
        <v>2.765990466877537</v>
      </c>
      <c r="V261" s="279">
        <f>IF(V$141=0,0,V$141/NFM_fec!V$141)</f>
        <v>2.7440633323528392</v>
      </c>
      <c r="W261" s="279">
        <f>IF(W$141=0,0,W$141/NFM_fec!W$141)</f>
        <v>2.7999502116515709</v>
      </c>
      <c r="DA261" s="82"/>
    </row>
  </sheetData>
  <pageMargins left="0.39370078740157483" right="0.39370078740157483" top="0.39370078740157483" bottom="0.39370078740157483" header="0.31496062992125978" footer="0.31496062992125978"/>
  <pageSetup paperSize="9" scale="28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39997558519241921"/>
    <pageSetUpPr fitToPage="1"/>
  </sheetPr>
  <dimension ref="A1:DA10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Chemical industry"</f>
        <v>RO: Chemical industry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f t="shared" ref="B3:W3" si="0">SUM(B4,B7)</f>
        <v>885.21444191547266</v>
      </c>
      <c r="C3" s="205">
        <f t="shared" si="0"/>
        <v>992.35351273710444</v>
      </c>
      <c r="D3" s="205">
        <f t="shared" si="0"/>
        <v>989.15177187725999</v>
      </c>
      <c r="E3" s="205">
        <f t="shared" si="0"/>
        <v>1001.3250433187238</v>
      </c>
      <c r="F3" s="205">
        <f t="shared" si="0"/>
        <v>1104.9964893637209</v>
      </c>
      <c r="G3" s="205">
        <f t="shared" si="0"/>
        <v>1038.0259392315656</v>
      </c>
      <c r="H3" s="205">
        <f t="shared" si="0"/>
        <v>1162.4291324335554</v>
      </c>
      <c r="I3" s="205">
        <f t="shared" si="0"/>
        <v>1146.3939132617975</v>
      </c>
      <c r="J3" s="205">
        <f t="shared" si="0"/>
        <v>1356.1775562747512</v>
      </c>
      <c r="K3" s="205">
        <f t="shared" si="0"/>
        <v>1253.9943394503789</v>
      </c>
      <c r="L3" s="205">
        <f t="shared" si="0"/>
        <v>447.16363441206471</v>
      </c>
      <c r="M3" s="205">
        <f t="shared" si="0"/>
        <v>983.40375119256055</v>
      </c>
      <c r="N3" s="205">
        <f t="shared" si="0"/>
        <v>1351.8433743918408</v>
      </c>
      <c r="O3" s="205">
        <f t="shared" si="0"/>
        <v>1050.1180847284052</v>
      </c>
      <c r="P3" s="205">
        <f t="shared" si="0"/>
        <v>1325.6412897908726</v>
      </c>
      <c r="Q3" s="205">
        <f t="shared" si="0"/>
        <v>1437.4</v>
      </c>
      <c r="R3" s="205">
        <f t="shared" si="0"/>
        <v>1079.5964666698849</v>
      </c>
      <c r="S3" s="205">
        <f t="shared" si="0"/>
        <v>1316.636884818703</v>
      </c>
      <c r="T3" s="205">
        <f t="shared" si="0"/>
        <v>1171.3482646362941</v>
      </c>
      <c r="U3" s="205">
        <f t="shared" si="0"/>
        <v>1097.1279417622184</v>
      </c>
      <c r="V3" s="205">
        <f t="shared" si="0"/>
        <v>1141.7659512640626</v>
      </c>
      <c r="W3" s="205">
        <f t="shared" si="0"/>
        <v>1185.3594896791287</v>
      </c>
      <c r="DA3" s="112"/>
    </row>
    <row r="4" spans="1:105" ht="12" customHeight="1" x14ac:dyDescent="0.25">
      <c r="A4" s="50" t="s">
        <v>939</v>
      </c>
      <c r="B4" s="243">
        <f t="shared" ref="B4:W4" si="1">SUM(B5:B6)</f>
        <v>614.76324362922287</v>
      </c>
      <c r="C4" s="243">
        <f t="shared" si="1"/>
        <v>740.14617041950066</v>
      </c>
      <c r="D4" s="243">
        <f t="shared" si="1"/>
        <v>716.39632193408409</v>
      </c>
      <c r="E4" s="243">
        <f t="shared" si="1"/>
        <v>739.98573030272144</v>
      </c>
      <c r="F4" s="243">
        <f t="shared" si="1"/>
        <v>824.14558703531509</v>
      </c>
      <c r="G4" s="243">
        <f t="shared" si="1"/>
        <v>757.3220483468308</v>
      </c>
      <c r="H4" s="243">
        <f t="shared" si="1"/>
        <v>836.20377692297393</v>
      </c>
      <c r="I4" s="243">
        <f t="shared" si="1"/>
        <v>881.3544520734863</v>
      </c>
      <c r="J4" s="243">
        <f t="shared" si="1"/>
        <v>1080.1029851209248</v>
      </c>
      <c r="K4" s="243">
        <f t="shared" si="1"/>
        <v>832.53446544325743</v>
      </c>
      <c r="L4" s="243">
        <f t="shared" si="1"/>
        <v>373.20882305586872</v>
      </c>
      <c r="M4" s="243">
        <f t="shared" si="1"/>
        <v>621.49439627606603</v>
      </c>
      <c r="N4" s="243">
        <f t="shared" si="1"/>
        <v>1065.5694073309132</v>
      </c>
      <c r="O4" s="243">
        <f t="shared" si="1"/>
        <v>766.19223775785315</v>
      </c>
      <c r="P4" s="243">
        <f t="shared" si="1"/>
        <v>974.03935304419497</v>
      </c>
      <c r="Q4" s="243">
        <f t="shared" si="1"/>
        <v>1164.2</v>
      </c>
      <c r="R4" s="243">
        <f t="shared" si="1"/>
        <v>810.05937153062723</v>
      </c>
      <c r="S4" s="243">
        <f t="shared" si="1"/>
        <v>980.93961730325373</v>
      </c>
      <c r="T4" s="243">
        <f t="shared" si="1"/>
        <v>931.7239784391511</v>
      </c>
      <c r="U4" s="243">
        <f t="shared" si="1"/>
        <v>847.63430198561014</v>
      </c>
      <c r="V4" s="243">
        <f t="shared" si="1"/>
        <v>865.5402880983022</v>
      </c>
      <c r="W4" s="243">
        <f t="shared" si="1"/>
        <v>942.6049095172923</v>
      </c>
      <c r="DA4" s="83"/>
    </row>
    <row r="5" spans="1:105" ht="12" customHeight="1" x14ac:dyDescent="0.25">
      <c r="A5" s="99" t="s">
        <v>57</v>
      </c>
      <c r="B5" s="284">
        <v>394.42324864783899</v>
      </c>
      <c r="C5" s="284">
        <v>432.78012432794458</v>
      </c>
      <c r="D5" s="284">
        <v>425.77997571752007</v>
      </c>
      <c r="E5" s="284">
        <v>432.73321531205693</v>
      </c>
      <c r="F5" s="284">
        <v>456.67846001777838</v>
      </c>
      <c r="G5" s="284">
        <v>437.77288606656828</v>
      </c>
      <c r="H5" s="284">
        <v>418.18835618613542</v>
      </c>
      <c r="I5" s="284">
        <v>451.92625216815992</v>
      </c>
      <c r="J5" s="284">
        <v>555.8816557374372</v>
      </c>
      <c r="K5" s="284">
        <v>533.84597193065611</v>
      </c>
      <c r="L5" s="284">
        <v>238.00999462700901</v>
      </c>
      <c r="M5" s="284">
        <v>440.60864136464602</v>
      </c>
      <c r="N5" s="284">
        <v>636.7718049257636</v>
      </c>
      <c r="O5" s="284">
        <v>568.79211390928572</v>
      </c>
      <c r="P5" s="284">
        <v>581.32596519764456</v>
      </c>
      <c r="Q5" s="284">
        <v>684.71544699022229</v>
      </c>
      <c r="R5" s="284">
        <v>373.22327414907352</v>
      </c>
      <c r="S5" s="284">
        <v>365.98404824550198</v>
      </c>
      <c r="T5" s="284">
        <v>182.93667773204339</v>
      </c>
      <c r="U5" s="284">
        <v>54.948715013768087</v>
      </c>
      <c r="V5" s="284">
        <v>71.310627500929385</v>
      </c>
      <c r="W5" s="284">
        <v>228.07716367524341</v>
      </c>
      <c r="DA5" s="94" t="s">
        <v>940</v>
      </c>
    </row>
    <row r="6" spans="1:105" ht="12" customHeight="1" x14ac:dyDescent="0.25">
      <c r="A6" s="99" t="s">
        <v>47</v>
      </c>
      <c r="B6" s="284">
        <v>220.33999498138391</v>
      </c>
      <c r="C6" s="284">
        <v>307.36604609155609</v>
      </c>
      <c r="D6" s="284">
        <v>290.61634621656401</v>
      </c>
      <c r="E6" s="284">
        <v>307.25251499066451</v>
      </c>
      <c r="F6" s="284">
        <v>367.46712701753671</v>
      </c>
      <c r="G6" s="284">
        <v>319.54916228026252</v>
      </c>
      <c r="H6" s="284">
        <v>418.01542073683851</v>
      </c>
      <c r="I6" s="284">
        <v>429.42819990532638</v>
      </c>
      <c r="J6" s="284">
        <v>524.22132938348761</v>
      </c>
      <c r="K6" s="284">
        <v>298.68849351260138</v>
      </c>
      <c r="L6" s="284">
        <v>135.19882842885971</v>
      </c>
      <c r="M6" s="284">
        <v>180.88575491142001</v>
      </c>
      <c r="N6" s="284">
        <v>428.79760240514958</v>
      </c>
      <c r="O6" s="284">
        <v>197.4001238485674</v>
      </c>
      <c r="P6" s="284">
        <v>392.7133878465504</v>
      </c>
      <c r="Q6" s="284">
        <v>479.48455300977781</v>
      </c>
      <c r="R6" s="284">
        <v>436.83609738155371</v>
      </c>
      <c r="S6" s="284">
        <v>614.95556905775175</v>
      </c>
      <c r="T6" s="284">
        <v>748.78730070710776</v>
      </c>
      <c r="U6" s="284">
        <v>792.6855869718421</v>
      </c>
      <c r="V6" s="284">
        <v>794.2296605973728</v>
      </c>
      <c r="W6" s="284">
        <v>714.52774584204883</v>
      </c>
      <c r="DA6" s="94" t="s">
        <v>941</v>
      </c>
    </row>
    <row r="7" spans="1:105" ht="12" customHeight="1" x14ac:dyDescent="0.25">
      <c r="A7" s="49" t="s">
        <v>48</v>
      </c>
      <c r="B7" s="244">
        <v>270.45119828624979</v>
      </c>
      <c r="C7" s="244">
        <v>252.2073423176038</v>
      </c>
      <c r="D7" s="244">
        <v>272.7554499431759</v>
      </c>
      <c r="E7" s="244">
        <v>261.33931301600239</v>
      </c>
      <c r="F7" s="244">
        <v>280.85090232840582</v>
      </c>
      <c r="G7" s="244">
        <v>280.70389088473479</v>
      </c>
      <c r="H7" s="244">
        <v>326.22535551058161</v>
      </c>
      <c r="I7" s="244">
        <v>265.03946118831118</v>
      </c>
      <c r="J7" s="244">
        <v>276.0745711538263</v>
      </c>
      <c r="K7" s="244">
        <v>421.45987400712141</v>
      </c>
      <c r="L7" s="244">
        <v>73.954811356196004</v>
      </c>
      <c r="M7" s="244">
        <v>361.90935491649458</v>
      </c>
      <c r="N7" s="244">
        <v>286.27396706092759</v>
      </c>
      <c r="O7" s="244">
        <v>283.92584697055202</v>
      </c>
      <c r="P7" s="244">
        <v>351.60193674667772</v>
      </c>
      <c r="Q7" s="244">
        <v>273.2</v>
      </c>
      <c r="R7" s="244">
        <v>269.53709513925759</v>
      </c>
      <c r="S7" s="244">
        <v>335.69726751544943</v>
      </c>
      <c r="T7" s="244">
        <v>239.62428619714299</v>
      </c>
      <c r="U7" s="244">
        <v>249.49363977660829</v>
      </c>
      <c r="V7" s="244">
        <v>276.2256631657603</v>
      </c>
      <c r="W7" s="244">
        <v>242.7545801618364</v>
      </c>
      <c r="DA7" s="84" t="s">
        <v>942</v>
      </c>
    </row>
    <row r="8" spans="1:105" ht="12" customHeight="1" x14ac:dyDescent="0.25">
      <c r="A8" s="201"/>
      <c r="B8" s="201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DA8" s="173"/>
    </row>
    <row r="9" spans="1:105" ht="12" customHeight="1" x14ac:dyDescent="0.25">
      <c r="A9" s="30" t="s">
        <v>439</v>
      </c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DA9" s="112"/>
    </row>
    <row r="10" spans="1:105" ht="12" customHeight="1" x14ac:dyDescent="0.25">
      <c r="A10" s="50" t="s">
        <v>943</v>
      </c>
      <c r="B10" s="243">
        <v>1403.280972234699</v>
      </c>
      <c r="C10" s="243">
        <v>1649.316953345518</v>
      </c>
      <c r="D10" s="243">
        <v>1767.1848503390461</v>
      </c>
      <c r="E10" s="243">
        <v>2070.7686124074712</v>
      </c>
      <c r="F10" s="243">
        <v>1792.638402305739</v>
      </c>
      <c r="G10" s="243">
        <v>1746.7428040851819</v>
      </c>
      <c r="H10" s="243">
        <v>1567.959884875647</v>
      </c>
      <c r="I10" s="243">
        <v>1901.174958911309</v>
      </c>
      <c r="J10" s="243">
        <v>1872.018816349432</v>
      </c>
      <c r="K10" s="243">
        <v>1843.123347346065</v>
      </c>
      <c r="L10" s="243">
        <v>1369.647851128771</v>
      </c>
      <c r="M10" s="243">
        <v>1565.988262988373</v>
      </c>
      <c r="N10" s="243">
        <v>1444.73721416117</v>
      </c>
      <c r="O10" s="243">
        <v>1529.777871019528</v>
      </c>
      <c r="P10" s="243">
        <v>1544.8467476475439</v>
      </c>
      <c r="Q10" s="243">
        <v>1158.505988971463</v>
      </c>
      <c r="R10" s="243">
        <v>1000.2070006558019</v>
      </c>
      <c r="S10" s="243">
        <v>816.70846402332404</v>
      </c>
      <c r="T10" s="243">
        <v>568.5642463451793</v>
      </c>
      <c r="U10" s="243">
        <v>701.21071931638971</v>
      </c>
      <c r="V10" s="243">
        <v>690.2052296654831</v>
      </c>
      <c r="W10" s="243">
        <v>975.65666470475662</v>
      </c>
      <c r="DA10" s="83" t="s">
        <v>944</v>
      </c>
    </row>
    <row r="11" spans="1:105" ht="12" customHeight="1" x14ac:dyDescent="0.25">
      <c r="A11" s="107" t="s">
        <v>945</v>
      </c>
      <c r="B11" s="284">
        <v>976.76368268205385</v>
      </c>
      <c r="C11" s="284">
        <v>1459.508887872764</v>
      </c>
      <c r="D11" s="284">
        <v>1502.9025557433031</v>
      </c>
      <c r="E11" s="284">
        <v>1831.9804136996779</v>
      </c>
      <c r="F11" s="284">
        <v>1797.2756878786811</v>
      </c>
      <c r="G11" s="284">
        <v>1588.663158910625</v>
      </c>
      <c r="H11" s="284">
        <v>1952.8520957432031</v>
      </c>
      <c r="I11" s="284">
        <v>2250.9150952871091</v>
      </c>
      <c r="J11" s="284">
        <v>2199.6652425597458</v>
      </c>
      <c r="K11" s="284">
        <v>363.15175334271441</v>
      </c>
      <c r="L11" s="284">
        <v>1023.799402990833</v>
      </c>
      <c r="M11" s="284">
        <v>961.18792028400617</v>
      </c>
      <c r="N11" s="284">
        <v>1313.955062660985</v>
      </c>
      <c r="O11" s="284">
        <v>146.93122908687121</v>
      </c>
      <c r="P11" s="284">
        <v>408.37283045689207</v>
      </c>
      <c r="Q11" s="284">
        <v>263.38023359455082</v>
      </c>
      <c r="R11" s="284">
        <v>383.81185811781859</v>
      </c>
      <c r="S11" s="284">
        <v>1120.6450681483591</v>
      </c>
      <c r="T11" s="284">
        <v>2158.0125987133802</v>
      </c>
      <c r="U11" s="284">
        <v>1519.0992942168559</v>
      </c>
      <c r="V11" s="284">
        <v>2054.055049991653</v>
      </c>
      <c r="W11" s="284">
        <v>1285.7468332316389</v>
      </c>
      <c r="DA11" s="94" t="s">
        <v>946</v>
      </c>
    </row>
    <row r="12" spans="1:105" ht="12" customHeight="1" x14ac:dyDescent="0.25">
      <c r="A12" s="49" t="s">
        <v>947</v>
      </c>
      <c r="B12" s="244">
        <v>141.19796718044651</v>
      </c>
      <c r="C12" s="244">
        <v>141.04313257358521</v>
      </c>
      <c r="D12" s="244">
        <v>166.1221669447024</v>
      </c>
      <c r="E12" s="244">
        <v>183.5158124263418</v>
      </c>
      <c r="F12" s="244">
        <v>161.77648498450361</v>
      </c>
      <c r="G12" s="244">
        <v>164.3561423855933</v>
      </c>
      <c r="H12" s="244">
        <v>179.48911974543969</v>
      </c>
      <c r="I12" s="244">
        <v>163.6147522193973</v>
      </c>
      <c r="J12" s="244">
        <v>136.43056481324771</v>
      </c>
      <c r="K12" s="244">
        <v>186.3304384388652</v>
      </c>
      <c r="L12" s="244">
        <v>74.734918082031854</v>
      </c>
      <c r="M12" s="244">
        <v>210.0987492337579</v>
      </c>
      <c r="N12" s="244">
        <v>77.38414221497969</v>
      </c>
      <c r="O12" s="244">
        <v>90.77231898982086</v>
      </c>
      <c r="P12" s="244">
        <v>103.91192071218239</v>
      </c>
      <c r="Q12" s="244">
        <v>47.84434167444968</v>
      </c>
      <c r="R12" s="244">
        <v>76.696539619791281</v>
      </c>
      <c r="S12" s="244">
        <v>78.440012825346585</v>
      </c>
      <c r="T12" s="244">
        <v>86.168347554373511</v>
      </c>
      <c r="U12" s="244">
        <v>97.127869604397773</v>
      </c>
      <c r="V12" s="244">
        <v>78.375306135428545</v>
      </c>
      <c r="W12" s="244">
        <v>53.506525347990227</v>
      </c>
      <c r="DA12" s="84" t="s">
        <v>948</v>
      </c>
    </row>
    <row r="13" spans="1:105" ht="12" customHeight="1" x14ac:dyDescent="0.25">
      <c r="A13" s="201"/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DA13" s="173"/>
    </row>
    <row r="14" spans="1:105" ht="12" customHeight="1" x14ac:dyDescent="0.25">
      <c r="A14" s="30" t="s">
        <v>447</v>
      </c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DA14" s="112"/>
    </row>
    <row r="15" spans="1:105" ht="12" customHeight="1" x14ac:dyDescent="0.25">
      <c r="A15" s="50" t="s">
        <v>943</v>
      </c>
      <c r="B15" s="243">
        <v>1559.2010802607761</v>
      </c>
      <c r="C15" s="243">
        <v>1863.5420729374589</v>
      </c>
      <c r="D15" s="243">
        <v>1863.5420729374589</v>
      </c>
      <c r="E15" s="243">
        <v>2320.053561952484</v>
      </c>
      <c r="F15" s="243">
        <v>2320.053561952484</v>
      </c>
      <c r="G15" s="243">
        <v>2167.8830656141422</v>
      </c>
      <c r="H15" s="243">
        <v>2167.8830656141422</v>
      </c>
      <c r="I15" s="243">
        <v>2015.7125692758009</v>
      </c>
      <c r="J15" s="243">
        <v>2015.7125692758009</v>
      </c>
      <c r="K15" s="243">
        <v>2015.7125692758009</v>
      </c>
      <c r="L15" s="243">
        <v>2015.7125692758009</v>
      </c>
      <c r="M15" s="243">
        <v>1863.5420729374589</v>
      </c>
      <c r="N15" s="243">
        <v>1863.5420729374589</v>
      </c>
      <c r="O15" s="243">
        <v>1711.371576599118</v>
      </c>
      <c r="P15" s="243">
        <v>1711.371576599118</v>
      </c>
      <c r="Q15" s="243">
        <v>1559.2010802607761</v>
      </c>
      <c r="R15" s="243">
        <v>1559.2010802607761</v>
      </c>
      <c r="S15" s="243">
        <v>1407.030583922435</v>
      </c>
      <c r="T15" s="243">
        <v>1407.030583922435</v>
      </c>
      <c r="U15" s="243">
        <v>1254.860087584093</v>
      </c>
      <c r="V15" s="243">
        <v>1254.860087584093</v>
      </c>
      <c r="W15" s="243">
        <v>1102.689591245751</v>
      </c>
      <c r="DA15" s="83" t="s">
        <v>949</v>
      </c>
    </row>
    <row r="16" spans="1:105" ht="12" customHeight="1" x14ac:dyDescent="0.25">
      <c r="A16" s="107" t="s">
        <v>945</v>
      </c>
      <c r="B16" s="284">
        <v>1174.1818696467269</v>
      </c>
      <c r="C16" s="284">
        <v>1559.491384795218</v>
      </c>
      <c r="D16" s="284">
        <v>1655.8187635823399</v>
      </c>
      <c r="E16" s="284">
        <v>1944.8008999437079</v>
      </c>
      <c r="F16" s="284">
        <v>1944.8008999437079</v>
      </c>
      <c r="G16" s="284">
        <v>1944.8008999437079</v>
      </c>
      <c r="H16" s="284">
        <v>2137.455657517954</v>
      </c>
      <c r="I16" s="284">
        <v>2426.4377938793218</v>
      </c>
      <c r="J16" s="284">
        <v>2330.1104150922001</v>
      </c>
      <c r="K16" s="284">
        <v>2233.7830363050771</v>
      </c>
      <c r="L16" s="284">
        <v>2233.7830363050771</v>
      </c>
      <c r="M16" s="284">
        <v>2137.455657517954</v>
      </c>
      <c r="N16" s="284">
        <v>2137.455657517954</v>
      </c>
      <c r="O16" s="284">
        <v>2041.1282787308321</v>
      </c>
      <c r="P16" s="284">
        <v>1944.8008999437091</v>
      </c>
      <c r="Q16" s="284">
        <v>1944.8008999437091</v>
      </c>
      <c r="R16" s="284">
        <v>1848.4735211565869</v>
      </c>
      <c r="S16" s="284">
        <v>1752.1461423694641</v>
      </c>
      <c r="T16" s="284">
        <v>2330.1104150922001</v>
      </c>
      <c r="U16" s="284">
        <v>2233.783036305078</v>
      </c>
      <c r="V16" s="284">
        <v>2233.783036305078</v>
      </c>
      <c r="W16" s="284">
        <v>2137.4556575179549</v>
      </c>
      <c r="DA16" s="94" t="s">
        <v>950</v>
      </c>
    </row>
    <row r="17" spans="1:105" ht="12" customHeight="1" x14ac:dyDescent="0.25">
      <c r="A17" s="49" t="s">
        <v>947</v>
      </c>
      <c r="B17" s="244">
        <v>156.88663020049611</v>
      </c>
      <c r="C17" s="244">
        <v>156.88663020049611</v>
      </c>
      <c r="D17" s="244">
        <v>189.6630399785943</v>
      </c>
      <c r="E17" s="244">
        <v>206.0512448676435</v>
      </c>
      <c r="F17" s="244">
        <v>206.0512448676435</v>
      </c>
      <c r="G17" s="244">
        <v>189.6630399785943</v>
      </c>
      <c r="H17" s="244">
        <v>189.6630399785943</v>
      </c>
      <c r="I17" s="244">
        <v>173.27483508954521</v>
      </c>
      <c r="J17" s="244">
        <v>173.27483508954521</v>
      </c>
      <c r="K17" s="244">
        <v>206.05124486764339</v>
      </c>
      <c r="L17" s="244">
        <v>206.05124486764339</v>
      </c>
      <c r="M17" s="244">
        <v>222.4394497566926</v>
      </c>
      <c r="N17" s="244">
        <v>222.4394497566926</v>
      </c>
      <c r="O17" s="244">
        <v>222.4394497566926</v>
      </c>
      <c r="P17" s="244">
        <v>206.05124486764339</v>
      </c>
      <c r="Q17" s="244">
        <v>206.05124486764339</v>
      </c>
      <c r="R17" s="244">
        <v>189.6630399785943</v>
      </c>
      <c r="S17" s="244">
        <v>189.6630399785943</v>
      </c>
      <c r="T17" s="244">
        <v>173.27483508954509</v>
      </c>
      <c r="U17" s="244">
        <v>173.27483508954509</v>
      </c>
      <c r="V17" s="244">
        <v>156.886630200496</v>
      </c>
      <c r="W17" s="244">
        <v>156.886630200496</v>
      </c>
      <c r="DA17" s="84" t="s">
        <v>951</v>
      </c>
    </row>
    <row r="18" spans="1:105" ht="12" customHeight="1" x14ac:dyDescent="0.25">
      <c r="A18" s="108" t="s">
        <v>452</v>
      </c>
      <c r="B18" s="247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DA18" s="109"/>
    </row>
    <row r="19" spans="1:105" ht="12" customHeight="1" x14ac:dyDescent="0.25">
      <c r="A19" s="51" t="s">
        <v>943</v>
      </c>
      <c r="B19" s="248">
        <v>0</v>
      </c>
      <c r="C19" s="243">
        <v>456.51148901502438</v>
      </c>
      <c r="D19" s="243">
        <v>0</v>
      </c>
      <c r="E19" s="243">
        <v>608.6819853533658</v>
      </c>
      <c r="F19" s="243">
        <v>0</v>
      </c>
      <c r="G19" s="243">
        <v>0</v>
      </c>
      <c r="H19" s="243">
        <v>0</v>
      </c>
      <c r="I19" s="243">
        <v>0</v>
      </c>
      <c r="J19" s="243">
        <v>0</v>
      </c>
      <c r="K19" s="243">
        <v>152.17049633834151</v>
      </c>
      <c r="L19" s="243">
        <v>0</v>
      </c>
      <c r="M19" s="243">
        <v>0</v>
      </c>
      <c r="N19" s="243">
        <v>0</v>
      </c>
      <c r="O19" s="243">
        <v>0</v>
      </c>
      <c r="P19" s="243">
        <v>0</v>
      </c>
      <c r="Q19" s="243">
        <v>0</v>
      </c>
      <c r="R19" s="243">
        <v>0</v>
      </c>
      <c r="S19" s="243">
        <v>0</v>
      </c>
      <c r="T19" s="243">
        <v>0</v>
      </c>
      <c r="U19" s="243">
        <v>0</v>
      </c>
      <c r="V19" s="243">
        <v>0</v>
      </c>
      <c r="W19" s="243">
        <v>0</v>
      </c>
      <c r="DA19" s="83" t="s">
        <v>952</v>
      </c>
    </row>
    <row r="20" spans="1:105" ht="12" customHeight="1" x14ac:dyDescent="0.25">
      <c r="A20" s="99" t="s">
        <v>945</v>
      </c>
      <c r="B20" s="285">
        <v>0</v>
      </c>
      <c r="C20" s="284">
        <v>481.63689393561361</v>
      </c>
      <c r="D20" s="284">
        <v>96.327378787122711</v>
      </c>
      <c r="E20" s="284">
        <v>385.30951514849079</v>
      </c>
      <c r="F20" s="284">
        <v>96.327378787122711</v>
      </c>
      <c r="G20" s="284">
        <v>0</v>
      </c>
      <c r="H20" s="284">
        <v>288.98213636136808</v>
      </c>
      <c r="I20" s="284">
        <v>288.98213636136808</v>
      </c>
      <c r="J20" s="284">
        <v>0</v>
      </c>
      <c r="K20" s="284">
        <v>0</v>
      </c>
      <c r="L20" s="284">
        <v>0</v>
      </c>
      <c r="M20" s="284">
        <v>0</v>
      </c>
      <c r="N20" s="284">
        <v>0</v>
      </c>
      <c r="O20" s="284">
        <v>0</v>
      </c>
      <c r="P20" s="284">
        <v>0</v>
      </c>
      <c r="Q20" s="284">
        <v>0</v>
      </c>
      <c r="R20" s="284">
        <v>0</v>
      </c>
      <c r="S20" s="284">
        <v>0</v>
      </c>
      <c r="T20" s="284">
        <v>577.96427272273627</v>
      </c>
      <c r="U20" s="284">
        <v>0</v>
      </c>
      <c r="V20" s="284">
        <v>0</v>
      </c>
      <c r="W20" s="284">
        <v>0</v>
      </c>
      <c r="DA20" s="94" t="s">
        <v>953</v>
      </c>
    </row>
    <row r="21" spans="1:105" ht="12" customHeight="1" x14ac:dyDescent="0.25">
      <c r="A21" s="52" t="s">
        <v>947</v>
      </c>
      <c r="B21" s="249">
        <v>0</v>
      </c>
      <c r="C21" s="244">
        <v>16.388204889049138</v>
      </c>
      <c r="D21" s="244">
        <v>32.776409778098277</v>
      </c>
      <c r="E21" s="244">
        <v>32.776409778098277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49.164614667147433</v>
      </c>
      <c r="L21" s="244">
        <v>0</v>
      </c>
      <c r="M21" s="244">
        <v>32.776409778098277</v>
      </c>
      <c r="N21" s="244">
        <v>0</v>
      </c>
      <c r="O21" s="244">
        <v>0</v>
      </c>
      <c r="P21" s="244">
        <v>0</v>
      </c>
      <c r="Q21" s="244">
        <v>0</v>
      </c>
      <c r="R21" s="244">
        <v>0</v>
      </c>
      <c r="S21" s="244">
        <v>0</v>
      </c>
      <c r="T21" s="244">
        <v>0</v>
      </c>
      <c r="U21" s="244">
        <v>0</v>
      </c>
      <c r="V21" s="244">
        <v>0</v>
      </c>
      <c r="W21" s="244">
        <v>0</v>
      </c>
      <c r="DA21" s="84" t="s">
        <v>954</v>
      </c>
    </row>
    <row r="22" spans="1:105" ht="12" customHeight="1" x14ac:dyDescent="0.25">
      <c r="A22" s="108" t="s">
        <v>457</v>
      </c>
      <c r="B22" s="247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DA22" s="109"/>
    </row>
    <row r="23" spans="1:105" ht="12" customHeight="1" x14ac:dyDescent="0.25">
      <c r="A23" s="51" t="s">
        <v>943</v>
      </c>
      <c r="B23" s="248"/>
      <c r="C23" s="243">
        <f t="shared" ref="C23:W23" si="2">B15+C19-C15</f>
        <v>152.17049633834154</v>
      </c>
      <c r="D23" s="243">
        <f t="shared" si="2"/>
        <v>0</v>
      </c>
      <c r="E23" s="243">
        <f t="shared" si="2"/>
        <v>152.17049633834085</v>
      </c>
      <c r="F23" s="243">
        <f t="shared" si="2"/>
        <v>0</v>
      </c>
      <c r="G23" s="243">
        <f t="shared" si="2"/>
        <v>152.17049633834176</v>
      </c>
      <c r="H23" s="243">
        <f t="shared" si="2"/>
        <v>0</v>
      </c>
      <c r="I23" s="243">
        <f t="shared" si="2"/>
        <v>152.17049633834131</v>
      </c>
      <c r="J23" s="243">
        <f t="shared" si="2"/>
        <v>0</v>
      </c>
      <c r="K23" s="243">
        <f t="shared" si="2"/>
        <v>152.17049633834131</v>
      </c>
      <c r="L23" s="243">
        <f t="shared" si="2"/>
        <v>0</v>
      </c>
      <c r="M23" s="243">
        <f t="shared" si="2"/>
        <v>152.17049633834199</v>
      </c>
      <c r="N23" s="243">
        <f t="shared" si="2"/>
        <v>0</v>
      </c>
      <c r="O23" s="243">
        <f t="shared" si="2"/>
        <v>152.17049633834085</v>
      </c>
      <c r="P23" s="243">
        <f t="shared" si="2"/>
        <v>0</v>
      </c>
      <c r="Q23" s="243">
        <f t="shared" si="2"/>
        <v>152.17049633834199</v>
      </c>
      <c r="R23" s="243">
        <f t="shared" si="2"/>
        <v>0</v>
      </c>
      <c r="S23" s="243">
        <f t="shared" si="2"/>
        <v>152.17049633834108</v>
      </c>
      <c r="T23" s="243">
        <f t="shared" si="2"/>
        <v>0</v>
      </c>
      <c r="U23" s="243">
        <f t="shared" si="2"/>
        <v>152.17049633834199</v>
      </c>
      <c r="V23" s="243">
        <f t="shared" si="2"/>
        <v>0</v>
      </c>
      <c r="W23" s="243">
        <f t="shared" si="2"/>
        <v>152.17049633834199</v>
      </c>
      <c r="DA23" s="83"/>
    </row>
    <row r="24" spans="1:105" ht="12" customHeight="1" x14ac:dyDescent="0.25">
      <c r="A24" s="99" t="s">
        <v>945</v>
      </c>
      <c r="B24" s="285"/>
      <c r="C24" s="284">
        <f t="shared" ref="C24:W24" si="3">B16+C20-C16</f>
        <v>96.327378787122598</v>
      </c>
      <c r="D24" s="284">
        <f t="shared" si="3"/>
        <v>0</v>
      </c>
      <c r="E24" s="284">
        <f t="shared" si="3"/>
        <v>96.327378787122825</v>
      </c>
      <c r="F24" s="284">
        <f t="shared" si="3"/>
        <v>96.327378787122598</v>
      </c>
      <c r="G24" s="284">
        <f t="shared" si="3"/>
        <v>0</v>
      </c>
      <c r="H24" s="284">
        <f t="shared" si="3"/>
        <v>96.327378787122143</v>
      </c>
      <c r="I24" s="284">
        <f t="shared" si="3"/>
        <v>0</v>
      </c>
      <c r="J24" s="284">
        <f t="shared" si="3"/>
        <v>96.327378787121688</v>
      </c>
      <c r="K24" s="284">
        <f t="shared" si="3"/>
        <v>96.327378787123052</v>
      </c>
      <c r="L24" s="284">
        <f t="shared" si="3"/>
        <v>0</v>
      </c>
      <c r="M24" s="284">
        <f t="shared" si="3"/>
        <v>96.327378787123052</v>
      </c>
      <c r="N24" s="284">
        <f t="shared" si="3"/>
        <v>0</v>
      </c>
      <c r="O24" s="284">
        <f t="shared" si="3"/>
        <v>96.327378787121916</v>
      </c>
      <c r="P24" s="284">
        <f t="shared" si="3"/>
        <v>96.327378787123052</v>
      </c>
      <c r="Q24" s="284">
        <f t="shared" si="3"/>
        <v>0</v>
      </c>
      <c r="R24" s="284">
        <f t="shared" si="3"/>
        <v>96.327378787122143</v>
      </c>
      <c r="S24" s="284">
        <f t="shared" si="3"/>
        <v>96.327378787122825</v>
      </c>
      <c r="T24" s="284">
        <f t="shared" si="3"/>
        <v>0</v>
      </c>
      <c r="U24" s="284">
        <f t="shared" si="3"/>
        <v>96.327378787122143</v>
      </c>
      <c r="V24" s="284">
        <f t="shared" si="3"/>
        <v>0</v>
      </c>
      <c r="W24" s="284">
        <f t="shared" si="3"/>
        <v>96.327378787123052</v>
      </c>
      <c r="DA24" s="94"/>
    </row>
    <row r="25" spans="1:105" ht="12" customHeight="1" x14ac:dyDescent="0.25">
      <c r="A25" s="52" t="s">
        <v>947</v>
      </c>
      <c r="B25" s="249"/>
      <c r="C25" s="244">
        <f t="shared" ref="C25:W25" si="4">B17+C21-C17</f>
        <v>16.388204889049149</v>
      </c>
      <c r="D25" s="244">
        <f t="shared" si="4"/>
        <v>0</v>
      </c>
      <c r="E25" s="244">
        <f t="shared" si="4"/>
        <v>16.388204889049064</v>
      </c>
      <c r="F25" s="244">
        <f t="shared" si="4"/>
        <v>0</v>
      </c>
      <c r="G25" s="244">
        <f t="shared" si="4"/>
        <v>16.388204889049206</v>
      </c>
      <c r="H25" s="244">
        <f t="shared" si="4"/>
        <v>0</v>
      </c>
      <c r="I25" s="244">
        <f t="shared" si="4"/>
        <v>16.388204889049092</v>
      </c>
      <c r="J25" s="244">
        <f t="shared" si="4"/>
        <v>0</v>
      </c>
      <c r="K25" s="244">
        <f t="shared" si="4"/>
        <v>16.388204889049234</v>
      </c>
      <c r="L25" s="244">
        <f t="shared" si="4"/>
        <v>0</v>
      </c>
      <c r="M25" s="244">
        <f t="shared" si="4"/>
        <v>16.388204889049064</v>
      </c>
      <c r="N25" s="244">
        <f t="shared" si="4"/>
        <v>0</v>
      </c>
      <c r="O25" s="244">
        <f t="shared" si="4"/>
        <v>0</v>
      </c>
      <c r="P25" s="244">
        <f t="shared" si="4"/>
        <v>16.388204889049206</v>
      </c>
      <c r="Q25" s="244">
        <f t="shared" si="4"/>
        <v>0</v>
      </c>
      <c r="R25" s="244">
        <f t="shared" si="4"/>
        <v>16.388204889049092</v>
      </c>
      <c r="S25" s="244">
        <f t="shared" si="4"/>
        <v>0</v>
      </c>
      <c r="T25" s="244">
        <f t="shared" si="4"/>
        <v>16.388204889049206</v>
      </c>
      <c r="U25" s="244">
        <f t="shared" si="4"/>
        <v>0</v>
      </c>
      <c r="V25" s="244">
        <f t="shared" si="4"/>
        <v>16.388204889049092</v>
      </c>
      <c r="W25" s="244">
        <f t="shared" si="4"/>
        <v>0</v>
      </c>
      <c r="DA25" s="84"/>
    </row>
    <row r="26" spans="1:105" ht="12" customHeight="1" x14ac:dyDescent="0.25">
      <c r="A26" s="30" t="s">
        <v>458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DA26" s="112"/>
    </row>
    <row r="27" spans="1:105" ht="12" customHeight="1" x14ac:dyDescent="0.25">
      <c r="A27" s="50" t="s">
        <v>943</v>
      </c>
      <c r="B27" s="243">
        <f t="shared" ref="B27:W27" si="5">B15-B10</f>
        <v>155.92010802607706</v>
      </c>
      <c r="C27" s="243">
        <f t="shared" si="5"/>
        <v>214.22511959194094</v>
      </c>
      <c r="D27" s="243">
        <f t="shared" si="5"/>
        <v>96.357222598412818</v>
      </c>
      <c r="E27" s="243">
        <f t="shared" si="5"/>
        <v>249.28494954501275</v>
      </c>
      <c r="F27" s="243">
        <f t="shared" si="5"/>
        <v>527.415159646745</v>
      </c>
      <c r="G27" s="243">
        <f t="shared" si="5"/>
        <v>421.14026152896031</v>
      </c>
      <c r="H27" s="243">
        <f t="shared" si="5"/>
        <v>599.92318073849515</v>
      </c>
      <c r="I27" s="243">
        <f t="shared" si="5"/>
        <v>114.53761036449191</v>
      </c>
      <c r="J27" s="243">
        <f t="shared" si="5"/>
        <v>143.69375292636892</v>
      </c>
      <c r="K27" s="243">
        <f t="shared" si="5"/>
        <v>172.58922192973591</v>
      </c>
      <c r="L27" s="243">
        <f t="shared" si="5"/>
        <v>646.06471814702991</v>
      </c>
      <c r="M27" s="243">
        <f t="shared" si="5"/>
        <v>297.55380994908592</v>
      </c>
      <c r="N27" s="243">
        <f t="shared" si="5"/>
        <v>418.80485877628894</v>
      </c>
      <c r="O27" s="243">
        <f t="shared" si="5"/>
        <v>181.59370557959005</v>
      </c>
      <c r="P27" s="243">
        <f t="shared" si="5"/>
        <v>166.52482895157414</v>
      </c>
      <c r="Q27" s="243">
        <f t="shared" si="5"/>
        <v>400.69509128931304</v>
      </c>
      <c r="R27" s="243">
        <f t="shared" si="5"/>
        <v>558.9940796049741</v>
      </c>
      <c r="S27" s="243">
        <f t="shared" si="5"/>
        <v>590.32211989911093</v>
      </c>
      <c r="T27" s="243">
        <f t="shared" si="5"/>
        <v>838.46633757725567</v>
      </c>
      <c r="U27" s="243">
        <f t="shared" si="5"/>
        <v>553.64936826770327</v>
      </c>
      <c r="V27" s="243">
        <f t="shared" si="5"/>
        <v>564.65485791860988</v>
      </c>
      <c r="W27" s="243">
        <f t="shared" si="5"/>
        <v>127.03292654099437</v>
      </c>
      <c r="DA27" s="83"/>
    </row>
    <row r="28" spans="1:105" ht="12" customHeight="1" x14ac:dyDescent="0.25">
      <c r="A28" s="107" t="s">
        <v>945</v>
      </c>
      <c r="B28" s="284">
        <f t="shared" ref="B28:W28" si="6">B16-B11</f>
        <v>197.41818696467305</v>
      </c>
      <c r="C28" s="284">
        <f t="shared" si="6"/>
        <v>99.982496922453947</v>
      </c>
      <c r="D28" s="284">
        <f t="shared" si="6"/>
        <v>152.91620783903682</v>
      </c>
      <c r="E28" s="284">
        <f t="shared" si="6"/>
        <v>112.82048624403001</v>
      </c>
      <c r="F28" s="284">
        <f t="shared" si="6"/>
        <v>147.52521206502684</v>
      </c>
      <c r="G28" s="284">
        <f t="shared" si="6"/>
        <v>356.13774103308288</v>
      </c>
      <c r="H28" s="284">
        <f t="shared" si="6"/>
        <v>184.60356177475091</v>
      </c>
      <c r="I28" s="284">
        <f t="shared" si="6"/>
        <v>175.52269859221269</v>
      </c>
      <c r="J28" s="284">
        <f t="shared" si="6"/>
        <v>130.44517253245431</v>
      </c>
      <c r="K28" s="284">
        <f t="shared" si="6"/>
        <v>1870.6312829623625</v>
      </c>
      <c r="L28" s="284">
        <f t="shared" si="6"/>
        <v>1209.9836333142441</v>
      </c>
      <c r="M28" s="284">
        <f t="shared" si="6"/>
        <v>1176.2677372339479</v>
      </c>
      <c r="N28" s="284">
        <f t="shared" si="6"/>
        <v>823.50059485696897</v>
      </c>
      <c r="O28" s="284">
        <f t="shared" si="6"/>
        <v>1894.1970496439608</v>
      </c>
      <c r="P28" s="284">
        <f t="shared" si="6"/>
        <v>1536.4280694868171</v>
      </c>
      <c r="Q28" s="284">
        <f t="shared" si="6"/>
        <v>1681.4206663491582</v>
      </c>
      <c r="R28" s="284">
        <f t="shared" si="6"/>
        <v>1464.6616630387684</v>
      </c>
      <c r="S28" s="284">
        <f t="shared" si="6"/>
        <v>631.501074221105</v>
      </c>
      <c r="T28" s="284">
        <f t="shared" si="6"/>
        <v>172.09781637881997</v>
      </c>
      <c r="U28" s="284">
        <f t="shared" si="6"/>
        <v>714.68374208822206</v>
      </c>
      <c r="V28" s="284">
        <f t="shared" si="6"/>
        <v>179.72798631342494</v>
      </c>
      <c r="W28" s="284">
        <f t="shared" si="6"/>
        <v>851.70882428631603</v>
      </c>
      <c r="DA28" s="94"/>
    </row>
    <row r="29" spans="1:105" ht="12" customHeight="1" x14ac:dyDescent="0.25">
      <c r="A29" s="49" t="s">
        <v>947</v>
      </c>
      <c r="B29" s="244">
        <f t="shared" ref="B29:W29" si="7">B17-B12</f>
        <v>15.688663020049603</v>
      </c>
      <c r="C29" s="244">
        <f t="shared" si="7"/>
        <v>15.843497626910903</v>
      </c>
      <c r="D29" s="244">
        <f t="shared" si="7"/>
        <v>23.540873033891899</v>
      </c>
      <c r="E29" s="244">
        <f t="shared" si="7"/>
        <v>22.535432441301708</v>
      </c>
      <c r="F29" s="244">
        <f t="shared" si="7"/>
        <v>44.274759883139893</v>
      </c>
      <c r="G29" s="244">
        <f t="shared" si="7"/>
        <v>25.306897593000997</v>
      </c>
      <c r="H29" s="244">
        <f t="shared" si="7"/>
        <v>10.173920233154604</v>
      </c>
      <c r="I29" s="244">
        <f t="shared" si="7"/>
        <v>9.6600828701479031</v>
      </c>
      <c r="J29" s="244">
        <f t="shared" si="7"/>
        <v>36.844270276297493</v>
      </c>
      <c r="K29" s="244">
        <f t="shared" si="7"/>
        <v>19.720806428778189</v>
      </c>
      <c r="L29" s="244">
        <f t="shared" si="7"/>
        <v>131.31632678561152</v>
      </c>
      <c r="M29" s="244">
        <f t="shared" si="7"/>
        <v>12.340700522934696</v>
      </c>
      <c r="N29" s="244">
        <f t="shared" si="7"/>
        <v>145.05530754171292</v>
      </c>
      <c r="O29" s="244">
        <f t="shared" si="7"/>
        <v>131.66713076687174</v>
      </c>
      <c r="P29" s="244">
        <f t="shared" si="7"/>
        <v>102.139324155461</v>
      </c>
      <c r="Q29" s="244">
        <f t="shared" si="7"/>
        <v>158.20690319319371</v>
      </c>
      <c r="R29" s="244">
        <f t="shared" si="7"/>
        <v>112.96650035880302</v>
      </c>
      <c r="S29" s="244">
        <f t="shared" si="7"/>
        <v>111.22302715324771</v>
      </c>
      <c r="T29" s="244">
        <f t="shared" si="7"/>
        <v>87.106487535171581</v>
      </c>
      <c r="U29" s="244">
        <f t="shared" si="7"/>
        <v>76.146965485147319</v>
      </c>
      <c r="V29" s="244">
        <f t="shared" si="7"/>
        <v>78.511324065067456</v>
      </c>
      <c r="W29" s="244">
        <f t="shared" si="7"/>
        <v>103.38010485250578</v>
      </c>
      <c r="DA29" s="84"/>
    </row>
    <row r="30" spans="1:105" ht="12" customHeight="1" x14ac:dyDescent="0.25">
      <c r="A30" s="201"/>
      <c r="B30" s="201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DA30" s="173"/>
    </row>
    <row r="31" spans="1:105" ht="12" customHeight="1" x14ac:dyDescent="0.25">
      <c r="A31" s="30" t="s">
        <v>67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DA31" s="112"/>
    </row>
    <row r="32" spans="1:105" ht="12" customHeight="1" x14ac:dyDescent="0.25">
      <c r="A32" s="31" t="s">
        <v>68</v>
      </c>
      <c r="B32" s="212">
        <v>2143.1430782459161</v>
      </c>
      <c r="C32" s="212">
        <v>2618.1073086844381</v>
      </c>
      <c r="D32" s="212">
        <v>2903.4134135855552</v>
      </c>
      <c r="E32" s="212">
        <v>3117.0833190025801</v>
      </c>
      <c r="F32" s="212">
        <v>2383.7291487532239</v>
      </c>
      <c r="G32" s="212">
        <v>2285.4758383490971</v>
      </c>
      <c r="H32" s="212">
        <v>2101.9515047291488</v>
      </c>
      <c r="I32" s="212">
        <v>2124.9005159071362</v>
      </c>
      <c r="J32" s="212">
        <v>2515.7963886500429</v>
      </c>
      <c r="K32" s="212">
        <v>2023.9854686156491</v>
      </c>
      <c r="L32" s="212">
        <v>2028.4543422183999</v>
      </c>
      <c r="M32" s="212">
        <v>2231.0730008598448</v>
      </c>
      <c r="N32" s="212">
        <v>1958.3055030094581</v>
      </c>
      <c r="O32" s="212">
        <v>1644.7251074806529</v>
      </c>
      <c r="P32" s="212">
        <v>1649.7432502149611</v>
      </c>
      <c r="Q32" s="212">
        <v>1416.2754944110061</v>
      </c>
      <c r="R32" s="212">
        <v>1249.4338779019779</v>
      </c>
      <c r="S32" s="212">
        <v>1341.83611349957</v>
      </c>
      <c r="T32" s="212">
        <v>1428.17007738607</v>
      </c>
      <c r="U32" s="212">
        <v>1477.18701633706</v>
      </c>
      <c r="V32" s="212">
        <v>1437.0538263112639</v>
      </c>
      <c r="W32" s="212">
        <v>1583.3187446259669</v>
      </c>
      <c r="DA32" s="109" t="s">
        <v>955</v>
      </c>
    </row>
    <row r="33" spans="1:105" ht="12" customHeight="1" x14ac:dyDescent="0.25">
      <c r="A33" s="24" t="s">
        <v>30</v>
      </c>
      <c r="B33" s="215">
        <v>138.28727429062769</v>
      </c>
      <c r="C33" s="215">
        <v>159.23654342218401</v>
      </c>
      <c r="D33" s="215">
        <v>163.41874462596729</v>
      </c>
      <c r="E33" s="215">
        <v>159.74127257093721</v>
      </c>
      <c r="F33" s="215">
        <v>138.25038693035251</v>
      </c>
      <c r="G33" s="215">
        <v>142.02390369733439</v>
      </c>
      <c r="H33" s="215">
        <v>126.8349957007739</v>
      </c>
      <c r="I33" s="215">
        <v>106.7428202923474</v>
      </c>
      <c r="J33" s="215">
        <v>122.6227858985383</v>
      </c>
      <c r="K33" s="215">
        <v>132.60369733447979</v>
      </c>
      <c r="L33" s="215">
        <v>127.5029234737747</v>
      </c>
      <c r="M33" s="215">
        <v>127.9728288907997</v>
      </c>
      <c r="N33" s="215">
        <v>130.68048151332761</v>
      </c>
      <c r="O33" s="215">
        <v>97.231986242476367</v>
      </c>
      <c r="P33" s="215">
        <v>85.08813413585554</v>
      </c>
      <c r="Q33" s="215">
        <v>81.599312123817711</v>
      </c>
      <c r="R33" s="215">
        <v>30.120980223559759</v>
      </c>
      <c r="S33" s="215">
        <v>32.929492691315559</v>
      </c>
      <c r="T33" s="215">
        <v>35.496560619088562</v>
      </c>
      <c r="U33" s="215">
        <v>24.633276010318141</v>
      </c>
      <c r="V33" s="215">
        <v>0</v>
      </c>
      <c r="W33" s="215">
        <v>0</v>
      </c>
      <c r="DA33" s="85" t="s">
        <v>956</v>
      </c>
    </row>
    <row r="34" spans="1:105" ht="12" customHeight="1" x14ac:dyDescent="0.25">
      <c r="A34" s="14" t="s">
        <v>31</v>
      </c>
      <c r="B34" s="206">
        <f t="shared" ref="B34:W34" si="8">B35+B36+B37+B38+B39</f>
        <v>224.84479793637146</v>
      </c>
      <c r="C34" s="206">
        <f t="shared" si="8"/>
        <v>451.82957867583838</v>
      </c>
      <c r="D34" s="206">
        <f t="shared" si="8"/>
        <v>474.29776440240755</v>
      </c>
      <c r="E34" s="206">
        <f t="shared" si="8"/>
        <v>294.76208082545133</v>
      </c>
      <c r="F34" s="206">
        <f t="shared" si="8"/>
        <v>147.21040412725711</v>
      </c>
      <c r="G34" s="206">
        <f t="shared" si="8"/>
        <v>105.18641444539983</v>
      </c>
      <c r="H34" s="206">
        <f t="shared" si="8"/>
        <v>98.566466036113496</v>
      </c>
      <c r="I34" s="206">
        <f t="shared" si="8"/>
        <v>341.91564918314702</v>
      </c>
      <c r="J34" s="206">
        <f t="shared" si="8"/>
        <v>286.0274290627687</v>
      </c>
      <c r="K34" s="206">
        <f t="shared" si="8"/>
        <v>293.55520206362854</v>
      </c>
      <c r="L34" s="206">
        <f t="shared" si="8"/>
        <v>259.73370593293208</v>
      </c>
      <c r="M34" s="206">
        <f t="shared" si="8"/>
        <v>288.79802235597595</v>
      </c>
      <c r="N34" s="206">
        <f t="shared" si="8"/>
        <v>251.40447119518484</v>
      </c>
      <c r="O34" s="206">
        <f t="shared" si="8"/>
        <v>264.86431642304387</v>
      </c>
      <c r="P34" s="206">
        <f t="shared" si="8"/>
        <v>288.37248495270842</v>
      </c>
      <c r="Q34" s="206">
        <f t="shared" si="8"/>
        <v>268.7570937231298</v>
      </c>
      <c r="R34" s="206">
        <f t="shared" si="8"/>
        <v>219.52553740326741</v>
      </c>
      <c r="S34" s="206">
        <f t="shared" si="8"/>
        <v>258.50240756663806</v>
      </c>
      <c r="T34" s="206">
        <f t="shared" si="8"/>
        <v>324.2293207222699</v>
      </c>
      <c r="U34" s="206">
        <f t="shared" si="8"/>
        <v>498.09767841788482</v>
      </c>
      <c r="V34" s="206">
        <f t="shared" si="8"/>
        <v>437.7340498710231</v>
      </c>
      <c r="W34" s="206">
        <f t="shared" si="8"/>
        <v>424.33379191745485</v>
      </c>
      <c r="DA34" s="71"/>
    </row>
    <row r="35" spans="1:105" ht="12" customHeight="1" x14ac:dyDescent="0.25">
      <c r="A35" s="18" t="s">
        <v>32</v>
      </c>
      <c r="B35" s="206">
        <v>53.202923473774717</v>
      </c>
      <c r="C35" s="206">
        <v>191.530524505589</v>
      </c>
      <c r="D35" s="206">
        <v>346.4101461736887</v>
      </c>
      <c r="E35" s="206">
        <v>250.64488392089419</v>
      </c>
      <c r="F35" s="206">
        <v>91.036113499570078</v>
      </c>
      <c r="G35" s="206">
        <v>34.492003439380909</v>
      </c>
      <c r="H35" s="206">
        <v>0</v>
      </c>
      <c r="I35" s="206">
        <v>172.45984522785901</v>
      </c>
      <c r="J35" s="206">
        <v>175.92003439380909</v>
      </c>
      <c r="K35" s="206">
        <v>167.8713671539123</v>
      </c>
      <c r="L35" s="206">
        <v>148.32476354256229</v>
      </c>
      <c r="M35" s="206">
        <v>178.2196044711952</v>
      </c>
      <c r="N35" s="206">
        <v>151.77411865864141</v>
      </c>
      <c r="O35" s="206">
        <v>180.51926053310399</v>
      </c>
      <c r="P35" s="206">
        <v>185.11848667239889</v>
      </c>
      <c r="Q35" s="206">
        <v>217.31298366294061</v>
      </c>
      <c r="R35" s="206">
        <v>169.02123817712811</v>
      </c>
      <c r="S35" s="206">
        <v>198.32699914015481</v>
      </c>
      <c r="T35" s="206">
        <v>257.83688736027511</v>
      </c>
      <c r="U35" s="206">
        <v>420.04178847807401</v>
      </c>
      <c r="V35" s="206">
        <v>361.93585554600168</v>
      </c>
      <c r="W35" s="206">
        <v>355.94041272570939</v>
      </c>
      <c r="DA35" s="71" t="s">
        <v>957</v>
      </c>
    </row>
    <row r="36" spans="1:105" ht="12" customHeight="1" x14ac:dyDescent="0.25">
      <c r="A36" s="18" t="s">
        <v>33</v>
      </c>
      <c r="B36" s="206">
        <v>0</v>
      </c>
      <c r="C36" s="206">
        <v>1.129750644883921</v>
      </c>
      <c r="D36" s="206">
        <v>0</v>
      </c>
      <c r="E36" s="206">
        <v>0</v>
      </c>
      <c r="F36" s="206">
        <v>0</v>
      </c>
      <c r="G36" s="206">
        <v>1.149699054170249</v>
      </c>
      <c r="H36" s="206">
        <v>2.299570077386071</v>
      </c>
      <c r="I36" s="206">
        <v>87.377815993121231</v>
      </c>
      <c r="J36" s="206">
        <v>88.527601031814271</v>
      </c>
      <c r="K36" s="206">
        <v>94.289853826311244</v>
      </c>
      <c r="L36" s="206">
        <v>94.276096302665522</v>
      </c>
      <c r="M36" s="206">
        <v>98.874978503869286</v>
      </c>
      <c r="N36" s="206">
        <v>89.677300085984513</v>
      </c>
      <c r="O36" s="206">
        <v>75.88073946689596</v>
      </c>
      <c r="P36" s="206">
        <v>96.575494411006019</v>
      </c>
      <c r="Q36" s="206">
        <v>41.389509888220118</v>
      </c>
      <c r="R36" s="206">
        <v>41.389509888220118</v>
      </c>
      <c r="S36" s="206">
        <v>44.394067067927772</v>
      </c>
      <c r="T36" s="206">
        <v>44.239982803095437</v>
      </c>
      <c r="U36" s="206">
        <v>38.653310404127247</v>
      </c>
      <c r="V36" s="206">
        <v>35.228976784178847</v>
      </c>
      <c r="W36" s="206">
        <v>35.506104901117787</v>
      </c>
      <c r="DA36" s="71" t="s">
        <v>958</v>
      </c>
    </row>
    <row r="37" spans="1:105" ht="12" customHeight="1" x14ac:dyDescent="0.25">
      <c r="A37" s="18" t="s">
        <v>69</v>
      </c>
      <c r="B37" s="206">
        <v>9.2433361994840926</v>
      </c>
      <c r="C37" s="206">
        <v>5.135167669819432</v>
      </c>
      <c r="D37" s="206">
        <v>13.351504729148751</v>
      </c>
      <c r="E37" s="206">
        <v>7.1892519346517627</v>
      </c>
      <c r="F37" s="206">
        <v>4.1081685296646597</v>
      </c>
      <c r="G37" s="206">
        <v>3.0810834049871021</v>
      </c>
      <c r="H37" s="206">
        <v>11.297420464316421</v>
      </c>
      <c r="I37" s="206">
        <v>10.27033533963886</v>
      </c>
      <c r="J37" s="206">
        <v>6.1622527944969896</v>
      </c>
      <c r="K37" s="206">
        <v>1.026999140154772</v>
      </c>
      <c r="L37" s="206">
        <v>2.0540842648323299</v>
      </c>
      <c r="M37" s="206">
        <v>2.0540842648323299</v>
      </c>
      <c r="N37" s="206">
        <v>1.013585554600172</v>
      </c>
      <c r="O37" s="206">
        <v>3.04067067927773</v>
      </c>
      <c r="P37" s="206">
        <v>1.013585554600172</v>
      </c>
      <c r="Q37" s="206">
        <v>2.0270851246775581</v>
      </c>
      <c r="R37" s="206">
        <v>2.0270851246775581</v>
      </c>
      <c r="S37" s="206">
        <v>2.6717110920034388</v>
      </c>
      <c r="T37" s="206">
        <v>2.6717110920034388</v>
      </c>
      <c r="U37" s="206">
        <v>2.80042992261393</v>
      </c>
      <c r="V37" s="206">
        <v>2.5985382631126401</v>
      </c>
      <c r="W37" s="206">
        <v>2.1168529664660358</v>
      </c>
      <c r="DA37" s="71" t="s">
        <v>959</v>
      </c>
    </row>
    <row r="38" spans="1:105" ht="12" customHeight="1" x14ac:dyDescent="0.25">
      <c r="A38" s="18" t="s">
        <v>70</v>
      </c>
      <c r="B38" s="206">
        <v>159.2147033533964</v>
      </c>
      <c r="C38" s="206">
        <v>246.0590713671539</v>
      </c>
      <c r="D38" s="206">
        <v>54.036457437661213</v>
      </c>
      <c r="E38" s="206">
        <v>28.948151332760101</v>
      </c>
      <c r="F38" s="206">
        <v>24.123473774720551</v>
      </c>
      <c r="G38" s="206">
        <v>8.6844368013757514</v>
      </c>
      <c r="H38" s="206">
        <v>25.088392089423909</v>
      </c>
      <c r="I38" s="206">
        <v>12.544196044711949</v>
      </c>
      <c r="J38" s="206">
        <v>3.8597592433362</v>
      </c>
      <c r="K38" s="206">
        <v>8.6844368013757514</v>
      </c>
      <c r="L38" s="206">
        <v>6.5790197764402398</v>
      </c>
      <c r="M38" s="206">
        <v>9.6493551160791053</v>
      </c>
      <c r="N38" s="206">
        <v>6.576870163370593</v>
      </c>
      <c r="O38" s="206">
        <v>1.8797936371453139</v>
      </c>
      <c r="P38" s="206">
        <v>0.93981083404987098</v>
      </c>
      <c r="Q38" s="206">
        <v>0.93981083404987098</v>
      </c>
      <c r="R38" s="206">
        <v>0</v>
      </c>
      <c r="S38" s="206">
        <v>0</v>
      </c>
      <c r="T38" s="206">
        <v>0</v>
      </c>
      <c r="U38" s="206">
        <v>0</v>
      </c>
      <c r="V38" s="206">
        <v>0</v>
      </c>
      <c r="W38" s="206">
        <v>0</v>
      </c>
      <c r="DA38" s="71" t="s">
        <v>960</v>
      </c>
    </row>
    <row r="39" spans="1:105" ht="12" customHeight="1" x14ac:dyDescent="0.25">
      <c r="A39" s="18" t="s">
        <v>34</v>
      </c>
      <c r="B39" s="206">
        <v>3.1838349097162508</v>
      </c>
      <c r="C39" s="206">
        <v>7.9750644883920891</v>
      </c>
      <c r="D39" s="206">
        <v>60.499656061908851</v>
      </c>
      <c r="E39" s="206">
        <v>7.9797936371453142</v>
      </c>
      <c r="F39" s="206">
        <v>27.9426483233018</v>
      </c>
      <c r="G39" s="206">
        <v>57.779191745485811</v>
      </c>
      <c r="H39" s="206">
        <v>59.881083404987102</v>
      </c>
      <c r="I39" s="206">
        <v>59.26345657781598</v>
      </c>
      <c r="J39" s="206">
        <v>11.55778159931212</v>
      </c>
      <c r="K39" s="206">
        <v>21.682545141874471</v>
      </c>
      <c r="L39" s="206">
        <v>8.499742046431642</v>
      </c>
      <c r="M39" s="206">
        <v>0</v>
      </c>
      <c r="N39" s="206">
        <v>2.3625967325881341</v>
      </c>
      <c r="O39" s="206">
        <v>3.543852106620808</v>
      </c>
      <c r="P39" s="206">
        <v>4.7251074806534827</v>
      </c>
      <c r="Q39" s="206">
        <v>7.0877042132416168</v>
      </c>
      <c r="R39" s="206">
        <v>7.0877042132416168</v>
      </c>
      <c r="S39" s="206">
        <v>13.109630266552021</v>
      </c>
      <c r="T39" s="206">
        <v>19.480739466895951</v>
      </c>
      <c r="U39" s="206">
        <v>36.602149613069642</v>
      </c>
      <c r="V39" s="206">
        <v>37.97067927773</v>
      </c>
      <c r="W39" s="206">
        <v>30.770421324161639</v>
      </c>
      <c r="DA39" s="71" t="s">
        <v>961</v>
      </c>
    </row>
    <row r="40" spans="1:105" ht="12" customHeight="1" x14ac:dyDescent="0.25">
      <c r="A40" s="14" t="s">
        <v>35</v>
      </c>
      <c r="B40" s="206">
        <f t="shared" ref="B40:W40" si="9">B41+B42</f>
        <v>1294.4754944110059</v>
      </c>
      <c r="C40" s="206">
        <f t="shared" si="9"/>
        <v>1491.9174548581259</v>
      </c>
      <c r="D40" s="206">
        <f t="shared" si="9"/>
        <v>1695.6577815993121</v>
      </c>
      <c r="E40" s="206">
        <f t="shared" si="9"/>
        <v>2156.2123817712809</v>
      </c>
      <c r="F40" s="206">
        <f t="shared" si="9"/>
        <v>1561.758383490971</v>
      </c>
      <c r="G40" s="206">
        <f t="shared" si="9"/>
        <v>1539.1444539982799</v>
      </c>
      <c r="H40" s="206">
        <f t="shared" si="9"/>
        <v>1293.336199484093</v>
      </c>
      <c r="I40" s="206">
        <f t="shared" si="9"/>
        <v>1151.0103181427339</v>
      </c>
      <c r="J40" s="206">
        <f t="shared" si="9"/>
        <v>1547.420464316423</v>
      </c>
      <c r="K40" s="206">
        <f t="shared" si="9"/>
        <v>1155.97592433362</v>
      </c>
      <c r="L40" s="206">
        <f t="shared" si="9"/>
        <v>1145.378331900258</v>
      </c>
      <c r="M40" s="206">
        <f t="shared" si="9"/>
        <v>1275.2364574376611</v>
      </c>
      <c r="N40" s="206">
        <f t="shared" si="9"/>
        <v>1060.8340498710229</v>
      </c>
      <c r="O40" s="206">
        <f t="shared" si="9"/>
        <v>830.33104041272566</v>
      </c>
      <c r="P40" s="206">
        <f t="shared" si="9"/>
        <v>791.27257093723119</v>
      </c>
      <c r="Q40" s="206">
        <f t="shared" si="9"/>
        <v>587.85468615649177</v>
      </c>
      <c r="R40" s="206">
        <f t="shared" si="9"/>
        <v>526.41874462596729</v>
      </c>
      <c r="S40" s="206">
        <f t="shared" si="9"/>
        <v>599.56603611349954</v>
      </c>
      <c r="T40" s="206">
        <f t="shared" si="9"/>
        <v>584.47016337059324</v>
      </c>
      <c r="U40" s="206">
        <f t="shared" si="9"/>
        <v>524.21444539982792</v>
      </c>
      <c r="V40" s="206">
        <f t="shared" si="9"/>
        <v>666.29716251074808</v>
      </c>
      <c r="W40" s="206">
        <f t="shared" si="9"/>
        <v>822.92983662940674</v>
      </c>
      <c r="DA40" s="71"/>
    </row>
    <row r="41" spans="1:105" ht="12" customHeight="1" x14ac:dyDescent="0.25">
      <c r="A41" s="18" t="s">
        <v>72</v>
      </c>
      <c r="B41" s="206">
        <v>1294.4754944110059</v>
      </c>
      <c r="C41" s="206">
        <v>1491.8314703353401</v>
      </c>
      <c r="D41" s="206">
        <v>1695.6577815993121</v>
      </c>
      <c r="E41" s="206">
        <v>2156.2123817712809</v>
      </c>
      <c r="F41" s="206">
        <v>1561.758383490971</v>
      </c>
      <c r="G41" s="206">
        <v>1539.1444539982799</v>
      </c>
      <c r="H41" s="206">
        <v>1293.336199484093</v>
      </c>
      <c r="I41" s="206">
        <v>1151.0103181427339</v>
      </c>
      <c r="J41" s="206">
        <v>1547.420464316423</v>
      </c>
      <c r="K41" s="206">
        <v>1155.97592433362</v>
      </c>
      <c r="L41" s="206">
        <v>1145.378331900258</v>
      </c>
      <c r="M41" s="206">
        <v>1275.2364574376611</v>
      </c>
      <c r="N41" s="206">
        <v>1060.8340498710229</v>
      </c>
      <c r="O41" s="206">
        <v>830.33104041272566</v>
      </c>
      <c r="P41" s="206">
        <v>791.27257093723119</v>
      </c>
      <c r="Q41" s="206">
        <v>587.85468615649177</v>
      </c>
      <c r="R41" s="206">
        <v>526.41874462596729</v>
      </c>
      <c r="S41" s="206">
        <v>599.56603611349954</v>
      </c>
      <c r="T41" s="206">
        <v>584.47016337059324</v>
      </c>
      <c r="U41" s="206">
        <v>524.21444539982792</v>
      </c>
      <c r="V41" s="206">
        <v>666.29716251074808</v>
      </c>
      <c r="W41" s="206">
        <v>822.92983662940674</v>
      </c>
      <c r="DA41" s="71" t="s">
        <v>962</v>
      </c>
    </row>
    <row r="42" spans="1:105" ht="12" customHeight="1" x14ac:dyDescent="0.25">
      <c r="A42" s="18" t="s">
        <v>36</v>
      </c>
      <c r="B42" s="206">
        <v>0</v>
      </c>
      <c r="C42" s="206">
        <v>8.5984522785898534E-2</v>
      </c>
      <c r="D42" s="206">
        <v>0</v>
      </c>
      <c r="E42" s="206">
        <v>0</v>
      </c>
      <c r="F42" s="206">
        <v>0</v>
      </c>
      <c r="G42" s="206">
        <v>0</v>
      </c>
      <c r="H42" s="206">
        <v>0</v>
      </c>
      <c r="I42" s="206">
        <v>0</v>
      </c>
      <c r="J42" s="206">
        <v>0</v>
      </c>
      <c r="K42" s="206">
        <v>0</v>
      </c>
      <c r="L42" s="206">
        <v>0</v>
      </c>
      <c r="M42" s="206">
        <v>0</v>
      </c>
      <c r="N42" s="206">
        <v>0</v>
      </c>
      <c r="O42" s="206">
        <v>0</v>
      </c>
      <c r="P42" s="206">
        <v>0</v>
      </c>
      <c r="Q42" s="206">
        <v>0</v>
      </c>
      <c r="R42" s="206">
        <v>0</v>
      </c>
      <c r="S42" s="206">
        <v>0</v>
      </c>
      <c r="T42" s="206">
        <v>0</v>
      </c>
      <c r="U42" s="206">
        <v>0</v>
      </c>
      <c r="V42" s="206">
        <v>0</v>
      </c>
      <c r="W42" s="206">
        <v>0</v>
      </c>
      <c r="DA42" s="71" t="s">
        <v>963</v>
      </c>
    </row>
    <row r="43" spans="1:105" ht="12" customHeight="1" x14ac:dyDescent="0.25">
      <c r="A43" s="14" t="s">
        <v>37</v>
      </c>
      <c r="B43" s="206">
        <f t="shared" ref="B43:W43" si="10">B44+B45+B46+B47+B48+B49</f>
        <v>20.015305245055881</v>
      </c>
      <c r="C43" s="206">
        <f t="shared" si="10"/>
        <v>48.796216680997418</v>
      </c>
      <c r="D43" s="206">
        <f t="shared" si="10"/>
        <v>69.504127257093714</v>
      </c>
      <c r="E43" s="206">
        <f t="shared" si="10"/>
        <v>51.757867583834908</v>
      </c>
      <c r="F43" s="206">
        <f t="shared" si="10"/>
        <v>57.29914015477214</v>
      </c>
      <c r="G43" s="206">
        <f t="shared" si="10"/>
        <v>49.584436801375752</v>
      </c>
      <c r="H43" s="206">
        <f t="shared" si="10"/>
        <v>37.785382631126403</v>
      </c>
      <c r="I43" s="206">
        <f t="shared" si="10"/>
        <v>30.142390369733441</v>
      </c>
      <c r="J43" s="206">
        <f t="shared" si="10"/>
        <v>26.464058469475489</v>
      </c>
      <c r="K43" s="206">
        <f t="shared" si="10"/>
        <v>14.092003439380919</v>
      </c>
      <c r="L43" s="206">
        <f t="shared" si="10"/>
        <v>20.89905417024935</v>
      </c>
      <c r="M43" s="206">
        <f t="shared" si="10"/>
        <v>20.731900257953562</v>
      </c>
      <c r="N43" s="206">
        <f t="shared" si="10"/>
        <v>18.080653482373172</v>
      </c>
      <c r="O43" s="206">
        <f t="shared" si="10"/>
        <v>23.95631986242477</v>
      </c>
      <c r="P43" s="206">
        <f t="shared" si="10"/>
        <v>23.215821152192603</v>
      </c>
      <c r="Q43" s="206">
        <f t="shared" si="10"/>
        <v>22.141014617368874</v>
      </c>
      <c r="R43" s="206">
        <f t="shared" si="10"/>
        <v>20.134651762682715</v>
      </c>
      <c r="S43" s="206">
        <f t="shared" si="10"/>
        <v>19.43611349957007</v>
      </c>
      <c r="T43" s="206">
        <f t="shared" si="10"/>
        <v>23.232588134135852</v>
      </c>
      <c r="U43" s="206">
        <f t="shared" si="10"/>
        <v>20.281427343078253</v>
      </c>
      <c r="V43" s="206">
        <f t="shared" si="10"/>
        <v>4.7840068787618231</v>
      </c>
      <c r="W43" s="206">
        <f t="shared" si="10"/>
        <v>5.8967325881341353</v>
      </c>
      <c r="DA43" s="71"/>
    </row>
    <row r="44" spans="1:105" ht="12" customHeight="1" x14ac:dyDescent="0.25">
      <c r="A44" s="18" t="s">
        <v>73</v>
      </c>
      <c r="B44" s="206">
        <v>20.015305245055881</v>
      </c>
      <c r="C44" s="206">
        <v>48.796216680997418</v>
      </c>
      <c r="D44" s="206">
        <v>69.504127257093714</v>
      </c>
      <c r="E44" s="206">
        <v>51.757867583834908</v>
      </c>
      <c r="F44" s="206">
        <v>57.29914015477214</v>
      </c>
      <c r="G44" s="206">
        <v>49.584436801375752</v>
      </c>
      <c r="H44" s="206">
        <v>37.785382631126403</v>
      </c>
      <c r="I44" s="206">
        <v>30.142390369733441</v>
      </c>
      <c r="J44" s="206">
        <v>26.464058469475489</v>
      </c>
      <c r="K44" s="206">
        <v>14.04419604471196</v>
      </c>
      <c r="L44" s="206">
        <v>20.11083404987102</v>
      </c>
      <c r="M44" s="206">
        <v>19.203267411865859</v>
      </c>
      <c r="N44" s="206">
        <v>17.316337059329321</v>
      </c>
      <c r="O44" s="206">
        <v>22.523215821152199</v>
      </c>
      <c r="P44" s="206">
        <v>21.1140154772141</v>
      </c>
      <c r="Q44" s="206">
        <v>21.424505588993981</v>
      </c>
      <c r="R44" s="206">
        <v>19.752536543422181</v>
      </c>
      <c r="S44" s="206">
        <v>18.90490111779879</v>
      </c>
      <c r="T44" s="206">
        <v>22.871453138435079</v>
      </c>
      <c r="U44" s="206">
        <v>20.134479793637151</v>
      </c>
      <c r="V44" s="206">
        <v>4.4690455717970767</v>
      </c>
      <c r="W44" s="206">
        <v>5.777042132416164</v>
      </c>
      <c r="DA44" s="71" t="s">
        <v>964</v>
      </c>
    </row>
    <row r="45" spans="1:105" ht="12" customHeight="1" x14ac:dyDescent="0.25">
      <c r="A45" s="18" t="s">
        <v>74</v>
      </c>
      <c r="B45" s="206">
        <v>0</v>
      </c>
      <c r="C45" s="206">
        <v>0</v>
      </c>
      <c r="D45" s="206">
        <v>0</v>
      </c>
      <c r="E45" s="206">
        <v>0</v>
      </c>
      <c r="F45" s="206">
        <v>0</v>
      </c>
      <c r="G45" s="206">
        <v>0</v>
      </c>
      <c r="H45" s="206">
        <v>0</v>
      </c>
      <c r="I45" s="206">
        <v>0</v>
      </c>
      <c r="J45" s="206">
        <v>0</v>
      </c>
      <c r="K45" s="206">
        <v>4.7807394668959592E-2</v>
      </c>
      <c r="L45" s="206">
        <v>0.78822012037833178</v>
      </c>
      <c r="M45" s="206">
        <v>1.5286328460877039</v>
      </c>
      <c r="N45" s="206">
        <v>0.76431642304385194</v>
      </c>
      <c r="O45" s="206">
        <v>1.4331040412725711</v>
      </c>
      <c r="P45" s="206">
        <v>2.101805674978503</v>
      </c>
      <c r="Q45" s="206">
        <v>0.7165090283748925</v>
      </c>
      <c r="R45" s="206">
        <v>0.3821152192605331</v>
      </c>
      <c r="S45" s="206">
        <v>0.53121238177128116</v>
      </c>
      <c r="T45" s="206">
        <v>0.36113499570077379</v>
      </c>
      <c r="U45" s="206">
        <v>0.14694754944110061</v>
      </c>
      <c r="V45" s="206">
        <v>0.31496130696474628</v>
      </c>
      <c r="W45" s="206">
        <v>0.1196904557179708</v>
      </c>
      <c r="DA45" s="71" t="s">
        <v>965</v>
      </c>
    </row>
    <row r="46" spans="1:105" ht="12" customHeight="1" x14ac:dyDescent="0.25">
      <c r="A46" s="18" t="s">
        <v>75</v>
      </c>
      <c r="B46" s="206">
        <v>0</v>
      </c>
      <c r="C46" s="206">
        <v>0</v>
      </c>
      <c r="D46" s="206">
        <v>0</v>
      </c>
      <c r="E46" s="206">
        <v>0</v>
      </c>
      <c r="F46" s="206">
        <v>0</v>
      </c>
      <c r="G46" s="206">
        <v>0</v>
      </c>
      <c r="H46" s="206">
        <v>0</v>
      </c>
      <c r="I46" s="206">
        <v>0</v>
      </c>
      <c r="J46" s="206">
        <v>0</v>
      </c>
      <c r="K46" s="206">
        <v>0</v>
      </c>
      <c r="L46" s="206">
        <v>0</v>
      </c>
      <c r="M46" s="206">
        <v>0</v>
      </c>
      <c r="N46" s="206">
        <v>0</v>
      </c>
      <c r="O46" s="206">
        <v>0</v>
      </c>
      <c r="P46" s="206">
        <v>0</v>
      </c>
      <c r="Q46" s="206">
        <v>0</v>
      </c>
      <c r="R46" s="206">
        <v>0</v>
      </c>
      <c r="S46" s="206">
        <v>0</v>
      </c>
      <c r="T46" s="206">
        <v>0</v>
      </c>
      <c r="U46" s="206">
        <v>0</v>
      </c>
      <c r="V46" s="206">
        <v>0</v>
      </c>
      <c r="W46" s="206">
        <v>0</v>
      </c>
      <c r="DA46" s="71" t="s">
        <v>966</v>
      </c>
    </row>
    <row r="47" spans="1:105" ht="12" customHeight="1" x14ac:dyDescent="0.25">
      <c r="A47" s="18" t="s">
        <v>76</v>
      </c>
      <c r="B47" s="206">
        <v>0</v>
      </c>
      <c r="C47" s="206">
        <v>0</v>
      </c>
      <c r="D47" s="206">
        <v>0</v>
      </c>
      <c r="E47" s="206">
        <v>0</v>
      </c>
      <c r="F47" s="206">
        <v>0</v>
      </c>
      <c r="G47" s="206">
        <v>0</v>
      </c>
      <c r="H47" s="206">
        <v>0</v>
      </c>
      <c r="I47" s="206">
        <v>0</v>
      </c>
      <c r="J47" s="206">
        <v>0</v>
      </c>
      <c r="K47" s="206">
        <v>0</v>
      </c>
      <c r="L47" s="206">
        <v>0</v>
      </c>
      <c r="M47" s="206">
        <v>0</v>
      </c>
      <c r="N47" s="206">
        <v>0</v>
      </c>
      <c r="O47" s="206">
        <v>0</v>
      </c>
      <c r="P47" s="206">
        <v>0</v>
      </c>
      <c r="Q47" s="206">
        <v>0</v>
      </c>
      <c r="R47" s="206">
        <v>0</v>
      </c>
      <c r="S47" s="206">
        <v>0</v>
      </c>
      <c r="T47" s="206">
        <v>0</v>
      </c>
      <c r="U47" s="206">
        <v>0</v>
      </c>
      <c r="V47" s="206">
        <v>0</v>
      </c>
      <c r="W47" s="206">
        <v>0</v>
      </c>
      <c r="DA47" s="71" t="s">
        <v>967</v>
      </c>
    </row>
    <row r="48" spans="1:105" ht="12" customHeight="1" x14ac:dyDescent="0.25">
      <c r="A48" s="18" t="s">
        <v>77</v>
      </c>
      <c r="B48" s="206">
        <v>0</v>
      </c>
      <c r="C48" s="206">
        <v>0</v>
      </c>
      <c r="D48" s="206">
        <v>0</v>
      </c>
      <c r="E48" s="206">
        <v>0</v>
      </c>
      <c r="F48" s="206">
        <v>0</v>
      </c>
      <c r="G48" s="206">
        <v>0</v>
      </c>
      <c r="H48" s="206">
        <v>0</v>
      </c>
      <c r="I48" s="206">
        <v>0</v>
      </c>
      <c r="J48" s="206">
        <v>0</v>
      </c>
      <c r="K48" s="206">
        <v>0</v>
      </c>
      <c r="L48" s="206">
        <v>0</v>
      </c>
      <c r="M48" s="206">
        <v>0</v>
      </c>
      <c r="N48" s="206">
        <v>0</v>
      </c>
      <c r="O48" s="206">
        <v>0</v>
      </c>
      <c r="P48" s="206">
        <v>0</v>
      </c>
      <c r="Q48" s="206">
        <v>0</v>
      </c>
      <c r="R48" s="206">
        <v>0</v>
      </c>
      <c r="S48" s="206">
        <v>0</v>
      </c>
      <c r="T48" s="206">
        <v>0</v>
      </c>
      <c r="U48" s="206">
        <v>0</v>
      </c>
      <c r="V48" s="206">
        <v>0</v>
      </c>
      <c r="W48" s="206">
        <v>0</v>
      </c>
      <c r="DA48" s="71" t="s">
        <v>968</v>
      </c>
    </row>
    <row r="49" spans="1:105" ht="12" customHeight="1" x14ac:dyDescent="0.25">
      <c r="A49" s="18" t="s">
        <v>78</v>
      </c>
      <c r="B49" s="206">
        <v>0</v>
      </c>
      <c r="C49" s="206">
        <v>0</v>
      </c>
      <c r="D49" s="206">
        <v>0</v>
      </c>
      <c r="E49" s="206">
        <v>0</v>
      </c>
      <c r="F49" s="206">
        <v>0</v>
      </c>
      <c r="G49" s="206">
        <v>0</v>
      </c>
      <c r="H49" s="206">
        <v>0</v>
      </c>
      <c r="I49" s="206">
        <v>0</v>
      </c>
      <c r="J49" s="206">
        <v>0</v>
      </c>
      <c r="K49" s="206">
        <v>0</v>
      </c>
      <c r="L49" s="206">
        <v>0</v>
      </c>
      <c r="M49" s="206">
        <v>0</v>
      </c>
      <c r="N49" s="206">
        <v>0</v>
      </c>
      <c r="O49" s="206">
        <v>0</v>
      </c>
      <c r="P49" s="206">
        <v>0</v>
      </c>
      <c r="Q49" s="206">
        <v>0</v>
      </c>
      <c r="R49" s="206">
        <v>0</v>
      </c>
      <c r="S49" s="206">
        <v>0</v>
      </c>
      <c r="T49" s="206">
        <v>0</v>
      </c>
      <c r="U49" s="206">
        <v>0</v>
      </c>
      <c r="V49" s="206">
        <v>0</v>
      </c>
      <c r="W49" s="206">
        <v>0</v>
      </c>
      <c r="DA49" s="71" t="s">
        <v>969</v>
      </c>
    </row>
    <row r="50" spans="1:105" ht="12" customHeight="1" x14ac:dyDescent="0.25">
      <c r="A50" s="14" t="s">
        <v>79</v>
      </c>
      <c r="B50" s="206">
        <v>165.52020636285471</v>
      </c>
      <c r="C50" s="206">
        <v>172.0884780739467</v>
      </c>
      <c r="D50" s="206">
        <v>168.7207222699914</v>
      </c>
      <c r="E50" s="206">
        <v>136.8109200343938</v>
      </c>
      <c r="F50" s="206">
        <v>176.0294067067928</v>
      </c>
      <c r="G50" s="206">
        <v>155.72751504729149</v>
      </c>
      <c r="H50" s="206">
        <v>173.9753224419604</v>
      </c>
      <c r="I50" s="206">
        <v>174.02312983662941</v>
      </c>
      <c r="J50" s="206">
        <v>196.54625967325879</v>
      </c>
      <c r="K50" s="206">
        <v>144.0957007738607</v>
      </c>
      <c r="L50" s="206">
        <v>176.74600171969041</v>
      </c>
      <c r="M50" s="206">
        <v>185.05778159931211</v>
      </c>
      <c r="N50" s="206">
        <v>183.72029234737749</v>
      </c>
      <c r="O50" s="206">
        <v>170.559845227859</v>
      </c>
      <c r="P50" s="206">
        <v>176.8415305245056</v>
      </c>
      <c r="Q50" s="206">
        <v>189.7153052450559</v>
      </c>
      <c r="R50" s="206">
        <v>194.42055030094579</v>
      </c>
      <c r="S50" s="206">
        <v>165.12992261392949</v>
      </c>
      <c r="T50" s="206">
        <v>182.1298366294067</v>
      </c>
      <c r="U50" s="206">
        <v>135.2434221840069</v>
      </c>
      <c r="V50" s="206">
        <v>51.555631986242467</v>
      </c>
      <c r="W50" s="206">
        <v>47.699656061908847</v>
      </c>
      <c r="DA50" s="71" t="s">
        <v>970</v>
      </c>
    </row>
    <row r="51" spans="1:105" ht="12" customHeight="1" x14ac:dyDescent="0.25">
      <c r="A51" s="21" t="s">
        <v>38</v>
      </c>
      <c r="B51" s="209">
        <v>300</v>
      </c>
      <c r="C51" s="209">
        <v>294.23903697334481</v>
      </c>
      <c r="D51" s="209">
        <v>331.81427343078252</v>
      </c>
      <c r="E51" s="209">
        <v>317.79879621668101</v>
      </c>
      <c r="F51" s="209">
        <v>303.18142734307821</v>
      </c>
      <c r="G51" s="209">
        <v>293.80911435941528</v>
      </c>
      <c r="H51" s="209">
        <v>371.45313843508171</v>
      </c>
      <c r="I51" s="209">
        <v>321.06620808254507</v>
      </c>
      <c r="J51" s="209">
        <v>336.71539122957859</v>
      </c>
      <c r="K51" s="209">
        <v>283.66294067067918</v>
      </c>
      <c r="L51" s="209">
        <v>298.19432502149613</v>
      </c>
      <c r="M51" s="209">
        <v>333.27601031814271</v>
      </c>
      <c r="N51" s="209">
        <v>313.58555460017197</v>
      </c>
      <c r="O51" s="209">
        <v>257.78159931212377</v>
      </c>
      <c r="P51" s="209">
        <v>284.95270851246772</v>
      </c>
      <c r="Q51" s="209">
        <v>266.20808254514179</v>
      </c>
      <c r="R51" s="209">
        <v>258.8134135855546</v>
      </c>
      <c r="S51" s="209">
        <v>266.27214101461732</v>
      </c>
      <c r="T51" s="209">
        <v>278.61160791057608</v>
      </c>
      <c r="U51" s="209">
        <v>274.71676698194318</v>
      </c>
      <c r="V51" s="209">
        <v>276.68297506448829</v>
      </c>
      <c r="W51" s="209">
        <v>282.45872742906272</v>
      </c>
      <c r="DA51" s="86" t="s">
        <v>971</v>
      </c>
    </row>
    <row r="52" spans="1:105" ht="12" customHeight="1" x14ac:dyDescent="0.25">
      <c r="A52" s="114" t="s">
        <v>145</v>
      </c>
      <c r="B52" s="286">
        <f t="shared" ref="B52:W52" si="11">SUM(B53:B55)</f>
        <v>2143.1430782459165</v>
      </c>
      <c r="C52" s="286">
        <f t="shared" si="11"/>
        <v>2618.1073086844385</v>
      </c>
      <c r="D52" s="286">
        <f t="shared" si="11"/>
        <v>2903.4134135855552</v>
      </c>
      <c r="E52" s="286">
        <f t="shared" si="11"/>
        <v>3117.0833190025783</v>
      </c>
      <c r="F52" s="286">
        <f t="shared" si="11"/>
        <v>2383.7291487532234</v>
      </c>
      <c r="G52" s="286">
        <f t="shared" si="11"/>
        <v>2285.4758383490971</v>
      </c>
      <c r="H52" s="286">
        <f t="shared" si="11"/>
        <v>2101.9515047291488</v>
      </c>
      <c r="I52" s="286">
        <f t="shared" si="11"/>
        <v>2124.9005159071353</v>
      </c>
      <c r="J52" s="286">
        <f t="shared" si="11"/>
        <v>2515.7963886500434</v>
      </c>
      <c r="K52" s="286">
        <f t="shared" si="11"/>
        <v>2023.9854686156493</v>
      </c>
      <c r="L52" s="286">
        <f t="shared" si="11"/>
        <v>2028.4543422184006</v>
      </c>
      <c r="M52" s="286">
        <f t="shared" si="11"/>
        <v>2231.0730008598453</v>
      </c>
      <c r="N52" s="286">
        <f t="shared" si="11"/>
        <v>1958.3055030094586</v>
      </c>
      <c r="O52" s="286">
        <f t="shared" si="11"/>
        <v>1644.7251074806525</v>
      </c>
      <c r="P52" s="286">
        <f t="shared" si="11"/>
        <v>1649.7432502149618</v>
      </c>
      <c r="Q52" s="286">
        <f t="shared" si="11"/>
        <v>1416.2754944110052</v>
      </c>
      <c r="R52" s="286">
        <f t="shared" si="11"/>
        <v>1249.4338779019772</v>
      </c>
      <c r="S52" s="286">
        <f t="shared" si="11"/>
        <v>1341.83611349957</v>
      </c>
      <c r="T52" s="286">
        <f t="shared" si="11"/>
        <v>1428.1700773860703</v>
      </c>
      <c r="U52" s="286">
        <f t="shared" si="11"/>
        <v>1477.1870163370595</v>
      </c>
      <c r="V52" s="286">
        <f t="shared" si="11"/>
        <v>1437.0538263112633</v>
      </c>
      <c r="W52" s="286">
        <f t="shared" si="11"/>
        <v>1583.3187446259672</v>
      </c>
      <c r="DA52" s="118"/>
    </row>
    <row r="53" spans="1:105" ht="12" customHeight="1" x14ac:dyDescent="0.25">
      <c r="A53" s="51" t="s">
        <v>46</v>
      </c>
      <c r="B53" s="239">
        <f>CHI_fec!B5-B58</f>
        <v>1291.5073114793897</v>
      </c>
      <c r="C53" s="239">
        <f>CHI_fec!C5-C58</f>
        <v>1436.8090509889412</v>
      </c>
      <c r="D53" s="239">
        <f>CHI_fec!D5-D58</f>
        <v>1628.2833039204593</v>
      </c>
      <c r="E53" s="239">
        <f>CHI_fec!E5-E58</f>
        <v>1700.1930377514636</v>
      </c>
      <c r="F53" s="239">
        <f>CHI_fec!F5-F58</f>
        <v>1232.2683696154807</v>
      </c>
      <c r="G53" s="239">
        <f>CHI_fec!G5-G58</f>
        <v>1235.5293523771156</v>
      </c>
      <c r="H53" s="239">
        <f>CHI_fec!H5-H58</f>
        <v>977.76822268396586</v>
      </c>
      <c r="I53" s="239">
        <f>CHI_fec!I5-I58</f>
        <v>1014.4747429221341</v>
      </c>
      <c r="J53" s="239">
        <f>CHI_fec!J5-J58</f>
        <v>1207.1161980308902</v>
      </c>
      <c r="K53" s="239">
        <f>CHI_fec!K5-K58</f>
        <v>1689.8883994738887</v>
      </c>
      <c r="L53" s="239">
        <f>CHI_fec!L5-L58</f>
        <v>1197.7541188151713</v>
      </c>
      <c r="M53" s="239">
        <f>CHI_fec!M5-M58</f>
        <v>1408.7646984915361</v>
      </c>
      <c r="N53" s="239">
        <f>CHI_fec!N5-N58</f>
        <v>1063.6091141908712</v>
      </c>
      <c r="O53" s="239">
        <f>CHI_fec!O5-O58</f>
        <v>1498.4723310048705</v>
      </c>
      <c r="P53" s="239">
        <f>CHI_fec!P5-P58</f>
        <v>1316.6995121288192</v>
      </c>
      <c r="Q53" s="239">
        <f>CHI_fec!Q5-Q58</f>
        <v>1165.8201108119006</v>
      </c>
      <c r="R53" s="239">
        <f>CHI_fec!R5-R58</f>
        <v>916.17451290170561</v>
      </c>
      <c r="S53" s="239">
        <f>CHI_fec!S5-S58</f>
        <v>590.69871865155801</v>
      </c>
      <c r="T53" s="239">
        <f>CHI_fec!T5-T58</f>
        <v>336.39787797738182</v>
      </c>
      <c r="U53" s="239">
        <f>CHI_fec!U5-U58</f>
        <v>516.33219456049494</v>
      </c>
      <c r="V53" s="239">
        <f>CHI_fec!V5-V58</f>
        <v>405.50665415583171</v>
      </c>
      <c r="W53" s="239">
        <f>CHI_fec!W5-W58</f>
        <v>744.31913087936346</v>
      </c>
      <c r="DA53" s="83"/>
    </row>
    <row r="54" spans="1:105" ht="12" customHeight="1" x14ac:dyDescent="0.25">
      <c r="A54" s="99" t="s">
        <v>47</v>
      </c>
      <c r="B54" s="240">
        <f>CHI_fec!B61</f>
        <v>829.51776694039893</v>
      </c>
      <c r="C54" s="240">
        <f>CHI_fec!C61</f>
        <v>1160.672274195048</v>
      </c>
      <c r="D54" s="240">
        <f>CHI_fec!D61</f>
        <v>1252.823663871377</v>
      </c>
      <c r="E54" s="240">
        <f>CHI_fec!E61</f>
        <v>1395.5174682760719</v>
      </c>
      <c r="F54" s="240">
        <f>CHI_fec!F61</f>
        <v>1128.4922722565391</v>
      </c>
      <c r="G54" s="240">
        <f>CHI_fec!G61</f>
        <v>1026.990001958882</v>
      </c>
      <c r="H54" s="240">
        <f>CHI_fec!H61</f>
        <v>1097.5039683568609</v>
      </c>
      <c r="I54" s="240">
        <f>CHI_fec!I61</f>
        <v>1088.7503550403731</v>
      </c>
      <c r="J54" s="240">
        <f>CHI_fec!J61</f>
        <v>1286.1023009463711</v>
      </c>
      <c r="K54" s="240">
        <f>CHI_fec!K61</f>
        <v>299.62930017242911</v>
      </c>
      <c r="L54" s="240">
        <f>CHI_fec!L61</f>
        <v>824.65206197860743</v>
      </c>
      <c r="M54" s="240">
        <f>CHI_fec!M61</f>
        <v>792.71068512778675</v>
      </c>
      <c r="N54" s="240">
        <f>CHI_fec!N61</f>
        <v>871.28437366095136</v>
      </c>
      <c r="O54" s="240">
        <f>CHI_fec!O61</f>
        <v>123.03279492746169</v>
      </c>
      <c r="P54" s="240">
        <f>CHI_fec!P61</f>
        <v>304.28908059115849</v>
      </c>
      <c r="Q54" s="240">
        <f>CHI_fec!Q61</f>
        <v>217.95084552706871</v>
      </c>
      <c r="R54" s="240">
        <f>CHI_fec!R61</f>
        <v>302.28344066665159</v>
      </c>
      <c r="S54" s="240">
        <f>CHI_fec!S61</f>
        <v>714.77788400440841</v>
      </c>
      <c r="T54" s="240">
        <f>CHI_fec!T61</f>
        <v>1050.349155556582</v>
      </c>
      <c r="U54" s="240">
        <f>CHI_fec!U61</f>
        <v>918.94930921327034</v>
      </c>
      <c r="V54" s="240">
        <f>CHI_fec!V61</f>
        <v>996.16454102903447</v>
      </c>
      <c r="W54" s="240">
        <f>CHI_fec!W61</f>
        <v>807.90440099312639</v>
      </c>
      <c r="DA54" s="94"/>
    </row>
    <row r="55" spans="1:105" ht="12" customHeight="1" x14ac:dyDescent="0.25">
      <c r="A55" s="52" t="s">
        <v>48</v>
      </c>
      <c r="B55" s="241">
        <f>CHI_fec!B110</f>
        <v>22.117999826127701</v>
      </c>
      <c r="C55" s="241">
        <f>CHI_fec!C110</f>
        <v>20.625983500449159</v>
      </c>
      <c r="D55" s="241">
        <f>CHI_fec!D110</f>
        <v>22.30644579371889</v>
      </c>
      <c r="E55" s="241">
        <f>CHI_fec!E110</f>
        <v>21.372812975042951</v>
      </c>
      <c r="F55" s="241">
        <f>CHI_fec!F110</f>
        <v>22.968506881203599</v>
      </c>
      <c r="G55" s="241">
        <f>CHI_fec!G110</f>
        <v>22.956484013099651</v>
      </c>
      <c r="H55" s="241">
        <f>CHI_fec!H110</f>
        <v>26.679313688322221</v>
      </c>
      <c r="I55" s="241">
        <f>CHI_fec!I110</f>
        <v>21.67541794462846</v>
      </c>
      <c r="J55" s="241">
        <f>CHI_fec!J110</f>
        <v>22.5778896727819</v>
      </c>
      <c r="K55" s="241">
        <f>CHI_fec!K110</f>
        <v>34.46776896933148</v>
      </c>
      <c r="L55" s="241">
        <f>CHI_fec!L110</f>
        <v>6.0481614246218509</v>
      </c>
      <c r="M55" s="241">
        <f>CHI_fec!M110</f>
        <v>29.597617240522279</v>
      </c>
      <c r="N55" s="241">
        <f>CHI_fec!N110</f>
        <v>23.412015157635949</v>
      </c>
      <c r="O55" s="241">
        <f>CHI_fec!O110</f>
        <v>23.21998154832028</v>
      </c>
      <c r="P55" s="241">
        <f>CHI_fec!P110</f>
        <v>28.754657494984261</v>
      </c>
      <c r="Q55" s="241">
        <f>CHI_fec!Q110</f>
        <v>32.504538072035928</v>
      </c>
      <c r="R55" s="241">
        <f>CHI_fec!R110</f>
        <v>30.97592433361995</v>
      </c>
      <c r="S55" s="241">
        <f>CHI_fec!S110</f>
        <v>36.359510843603708</v>
      </c>
      <c r="T55" s="241">
        <f>CHI_fec!T110</f>
        <v>41.423043852106609</v>
      </c>
      <c r="U55" s="241">
        <f>CHI_fec!U110</f>
        <v>41.90551256329416</v>
      </c>
      <c r="V55" s="241">
        <f>CHI_fec!V110</f>
        <v>35.382631126397257</v>
      </c>
      <c r="W55" s="241">
        <f>CHI_fec!W110</f>
        <v>31.095212753477341</v>
      </c>
      <c r="DA55" s="84"/>
    </row>
    <row r="56" spans="1:105" ht="12" customHeight="1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DA56" s="173"/>
    </row>
    <row r="57" spans="1:105" ht="12" customHeight="1" x14ac:dyDescent="0.25">
      <c r="A57" s="30" t="s">
        <v>972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DA57" s="112"/>
    </row>
    <row r="58" spans="1:105" ht="12" customHeight="1" x14ac:dyDescent="0.25">
      <c r="A58" s="31" t="s">
        <v>68</v>
      </c>
      <c r="B58" s="212">
        <v>1275.823989681857</v>
      </c>
      <c r="C58" s="212">
        <v>1248.2754944110061</v>
      </c>
      <c r="D58" s="212">
        <v>1156.1981083404989</v>
      </c>
      <c r="E58" s="212">
        <v>1063.005159071367</v>
      </c>
      <c r="F58" s="212">
        <v>1293.548753224419</v>
      </c>
      <c r="G58" s="212">
        <v>1774.179988466793</v>
      </c>
      <c r="H58" s="212">
        <v>1543.498366294067</v>
      </c>
      <c r="I58" s="212">
        <v>1595.3660361135001</v>
      </c>
      <c r="J58" s="212">
        <v>1480.4446259673259</v>
      </c>
      <c r="K58" s="212">
        <v>1105.136278145904</v>
      </c>
      <c r="L58" s="212">
        <v>814.18334835322548</v>
      </c>
      <c r="M58" s="212">
        <v>921.43533963886489</v>
      </c>
      <c r="N58" s="212">
        <v>927.71158997475345</v>
      </c>
      <c r="O58" s="212">
        <v>789.502213608175</v>
      </c>
      <c r="P58" s="212">
        <v>853.9921873597259</v>
      </c>
      <c r="Q58" s="212">
        <v>354.85634256547178</v>
      </c>
      <c r="R58" s="212">
        <v>382.92241818206202</v>
      </c>
      <c r="S58" s="212">
        <v>387.89802503455581</v>
      </c>
      <c r="T58" s="212">
        <v>391.75337420226441</v>
      </c>
      <c r="U58" s="212">
        <v>397.27780091482589</v>
      </c>
      <c r="V58" s="212">
        <v>464.87503180898068</v>
      </c>
      <c r="W58" s="212">
        <v>406.6784367908017</v>
      </c>
      <c r="DA58" s="109" t="s">
        <v>973</v>
      </c>
    </row>
    <row r="59" spans="1:105" ht="12" customHeight="1" x14ac:dyDescent="0.25">
      <c r="A59" s="24" t="s">
        <v>30</v>
      </c>
      <c r="B59" s="215">
        <v>0</v>
      </c>
      <c r="C59" s="215">
        <v>0</v>
      </c>
      <c r="D59" s="215">
        <v>0</v>
      </c>
      <c r="E59" s="215">
        <v>0</v>
      </c>
      <c r="F59" s="215">
        <v>0</v>
      </c>
      <c r="G59" s="215">
        <v>0</v>
      </c>
      <c r="H59" s="215">
        <v>0</v>
      </c>
      <c r="I59" s="215">
        <v>0</v>
      </c>
      <c r="J59" s="215">
        <v>0</v>
      </c>
      <c r="K59" s="215">
        <v>0</v>
      </c>
      <c r="L59" s="215">
        <v>0</v>
      </c>
      <c r="M59" s="215">
        <v>0</v>
      </c>
      <c r="N59" s="215">
        <v>0</v>
      </c>
      <c r="O59" s="215">
        <v>0</v>
      </c>
      <c r="P59" s="215">
        <v>0</v>
      </c>
      <c r="Q59" s="215">
        <v>0</v>
      </c>
      <c r="R59" s="215">
        <v>0</v>
      </c>
      <c r="S59" s="215">
        <v>0</v>
      </c>
      <c r="T59" s="215">
        <v>0</v>
      </c>
      <c r="U59" s="215">
        <v>0</v>
      </c>
      <c r="V59" s="215">
        <v>0</v>
      </c>
      <c r="W59" s="215">
        <v>0</v>
      </c>
      <c r="DA59" s="85" t="s">
        <v>974</v>
      </c>
    </row>
    <row r="60" spans="1:105" ht="12" customHeight="1" x14ac:dyDescent="0.25">
      <c r="A60" s="14" t="s">
        <v>31</v>
      </c>
      <c r="B60" s="206">
        <f t="shared" ref="B60:W60" si="12">B61+B62+B63+B64+B65+B66</f>
        <v>471.91169389509878</v>
      </c>
      <c r="C60" s="206">
        <f t="shared" si="12"/>
        <v>489.84901117798796</v>
      </c>
      <c r="D60" s="206">
        <f t="shared" si="12"/>
        <v>562.23852106620814</v>
      </c>
      <c r="E60" s="206">
        <f t="shared" si="12"/>
        <v>511.22098022355971</v>
      </c>
      <c r="F60" s="206">
        <f t="shared" si="12"/>
        <v>651.30885640584688</v>
      </c>
      <c r="G60" s="206">
        <f t="shared" si="12"/>
        <v>701.30810540574441</v>
      </c>
      <c r="H60" s="206">
        <f t="shared" si="12"/>
        <v>817.63852106620811</v>
      </c>
      <c r="I60" s="206">
        <f t="shared" si="12"/>
        <v>747.66612209802247</v>
      </c>
      <c r="J60" s="206">
        <f t="shared" si="12"/>
        <v>535.99062768701629</v>
      </c>
      <c r="K60" s="206">
        <f t="shared" si="12"/>
        <v>338.47677685613633</v>
      </c>
      <c r="L60" s="206">
        <f t="shared" si="12"/>
        <v>51.758584810663308</v>
      </c>
      <c r="M60" s="206">
        <f t="shared" si="12"/>
        <v>5.2487532244196036</v>
      </c>
      <c r="N60" s="206">
        <f t="shared" si="12"/>
        <v>7.9781419953897892</v>
      </c>
      <c r="O60" s="206">
        <f t="shared" si="12"/>
        <v>17.425687382895607</v>
      </c>
      <c r="P60" s="206">
        <f t="shared" si="12"/>
        <v>30.6473894233545</v>
      </c>
      <c r="Q60" s="206">
        <f t="shared" si="12"/>
        <v>21.171905764096088</v>
      </c>
      <c r="R60" s="206">
        <f t="shared" si="12"/>
        <v>107.40651104534659</v>
      </c>
      <c r="S60" s="206">
        <f t="shared" si="12"/>
        <v>37.834310503171466</v>
      </c>
      <c r="T60" s="206">
        <f t="shared" si="12"/>
        <v>19.475816162711606</v>
      </c>
      <c r="U60" s="206">
        <f t="shared" si="12"/>
        <v>9.9702342768208432</v>
      </c>
      <c r="V60" s="206">
        <f t="shared" si="12"/>
        <v>7.1587807341742149</v>
      </c>
      <c r="W60" s="206">
        <f t="shared" si="12"/>
        <v>7.0673447873623108</v>
      </c>
      <c r="DA60" s="71"/>
    </row>
    <row r="61" spans="1:105" ht="12" customHeight="1" x14ac:dyDescent="0.25">
      <c r="A61" s="18" t="s">
        <v>32</v>
      </c>
      <c r="B61" s="206">
        <v>0</v>
      </c>
      <c r="C61" s="206">
        <v>0</v>
      </c>
      <c r="D61" s="206">
        <v>0</v>
      </c>
      <c r="E61" s="206">
        <v>0</v>
      </c>
      <c r="F61" s="206">
        <v>218.7231298366294</v>
      </c>
      <c r="G61" s="206">
        <v>339.17110920034389</v>
      </c>
      <c r="H61" s="206">
        <v>397.83224419604471</v>
      </c>
      <c r="I61" s="206">
        <v>357.56680997420472</v>
      </c>
      <c r="J61" s="206">
        <v>162.12235597592431</v>
      </c>
      <c r="K61" s="206">
        <v>162.12235597592431</v>
      </c>
      <c r="L61" s="206">
        <v>22.99604471195185</v>
      </c>
      <c r="M61" s="206">
        <v>0</v>
      </c>
      <c r="N61" s="206">
        <v>0</v>
      </c>
      <c r="O61" s="206">
        <v>0</v>
      </c>
      <c r="P61" s="206">
        <v>0</v>
      </c>
      <c r="Q61" s="206">
        <v>0</v>
      </c>
      <c r="R61" s="206">
        <v>0</v>
      </c>
      <c r="S61" s="206">
        <v>0</v>
      </c>
      <c r="T61" s="206">
        <v>0</v>
      </c>
      <c r="U61" s="206">
        <v>0</v>
      </c>
      <c r="V61" s="206">
        <v>0</v>
      </c>
      <c r="W61" s="206">
        <v>0</v>
      </c>
      <c r="DA61" s="71" t="s">
        <v>975</v>
      </c>
    </row>
    <row r="62" spans="1:105" ht="12" customHeight="1" x14ac:dyDescent="0.25">
      <c r="A62" s="18" t="s">
        <v>33</v>
      </c>
      <c r="B62" s="206">
        <v>0</v>
      </c>
      <c r="C62" s="206">
        <v>0</v>
      </c>
      <c r="D62" s="206">
        <v>0</v>
      </c>
      <c r="E62" s="206">
        <v>0</v>
      </c>
      <c r="F62" s="206">
        <v>0</v>
      </c>
      <c r="G62" s="206">
        <v>0</v>
      </c>
      <c r="H62" s="206">
        <v>0</v>
      </c>
      <c r="I62" s="206">
        <v>0</v>
      </c>
      <c r="J62" s="206">
        <v>0</v>
      </c>
      <c r="K62" s="206">
        <v>0</v>
      </c>
      <c r="L62" s="206">
        <v>0</v>
      </c>
      <c r="M62" s="206">
        <v>0</v>
      </c>
      <c r="N62" s="206">
        <v>0</v>
      </c>
      <c r="O62" s="206">
        <v>0</v>
      </c>
      <c r="P62" s="206">
        <v>0</v>
      </c>
      <c r="Q62" s="206">
        <v>0</v>
      </c>
      <c r="R62" s="206">
        <v>0</v>
      </c>
      <c r="S62" s="206">
        <v>0</v>
      </c>
      <c r="T62" s="206">
        <v>0</v>
      </c>
      <c r="U62" s="206">
        <v>0</v>
      </c>
      <c r="V62" s="206">
        <v>0</v>
      </c>
      <c r="W62" s="206">
        <v>0</v>
      </c>
      <c r="DA62" s="71" t="s">
        <v>976</v>
      </c>
    </row>
    <row r="63" spans="1:105" ht="12" customHeight="1" x14ac:dyDescent="0.25">
      <c r="A63" s="18" t="s">
        <v>69</v>
      </c>
      <c r="B63" s="206">
        <v>0</v>
      </c>
      <c r="C63" s="206">
        <v>64.70335339638865</v>
      </c>
      <c r="D63" s="206">
        <v>0</v>
      </c>
      <c r="E63" s="206">
        <v>0</v>
      </c>
      <c r="F63" s="206">
        <v>0</v>
      </c>
      <c r="G63" s="206">
        <v>0</v>
      </c>
      <c r="H63" s="206">
        <v>0</v>
      </c>
      <c r="I63" s="206">
        <v>0</v>
      </c>
      <c r="J63" s="206">
        <v>0</v>
      </c>
      <c r="K63" s="206">
        <v>0</v>
      </c>
      <c r="L63" s="206">
        <v>0</v>
      </c>
      <c r="M63" s="206">
        <v>0</v>
      </c>
      <c r="N63" s="206">
        <v>0</v>
      </c>
      <c r="O63" s="206">
        <v>0</v>
      </c>
      <c r="P63" s="206">
        <v>0</v>
      </c>
      <c r="Q63" s="206">
        <v>0</v>
      </c>
      <c r="R63" s="206">
        <v>0</v>
      </c>
      <c r="S63" s="206">
        <v>5.2690043146493719E-2</v>
      </c>
      <c r="T63" s="206">
        <v>8.9201331210315385E-2</v>
      </c>
      <c r="U63" s="206">
        <v>2.000433775953618E-3</v>
      </c>
      <c r="V63" s="206">
        <v>4.0779343456974161E-3</v>
      </c>
      <c r="W63" s="206">
        <v>1.1427904564886391E-3</v>
      </c>
      <c r="DA63" s="71" t="s">
        <v>977</v>
      </c>
    </row>
    <row r="64" spans="1:105" ht="12" customHeight="1" x14ac:dyDescent="0.25">
      <c r="A64" s="18" t="s">
        <v>70</v>
      </c>
      <c r="B64" s="206">
        <v>0</v>
      </c>
      <c r="C64" s="206">
        <v>0</v>
      </c>
      <c r="D64" s="206">
        <v>0</v>
      </c>
      <c r="E64" s="206">
        <v>0</v>
      </c>
      <c r="F64" s="206">
        <v>0</v>
      </c>
      <c r="G64" s="206">
        <v>0</v>
      </c>
      <c r="H64" s="206">
        <v>0.96491831470335332</v>
      </c>
      <c r="I64" s="206">
        <v>4.8246775580395527</v>
      </c>
      <c r="J64" s="206">
        <v>22.19355116079106</v>
      </c>
      <c r="K64" s="206">
        <v>0</v>
      </c>
      <c r="L64" s="206">
        <v>0</v>
      </c>
      <c r="M64" s="206">
        <v>0</v>
      </c>
      <c r="N64" s="206">
        <v>0</v>
      </c>
      <c r="O64" s="206">
        <v>0</v>
      </c>
      <c r="P64" s="206">
        <v>0</v>
      </c>
      <c r="Q64" s="206">
        <v>0</v>
      </c>
      <c r="R64" s="206">
        <v>0</v>
      </c>
      <c r="S64" s="206">
        <v>0</v>
      </c>
      <c r="T64" s="206">
        <v>0</v>
      </c>
      <c r="U64" s="206">
        <v>0</v>
      </c>
      <c r="V64" s="206">
        <v>0</v>
      </c>
      <c r="W64" s="206">
        <v>0</v>
      </c>
      <c r="DA64" s="71" t="s">
        <v>978</v>
      </c>
    </row>
    <row r="65" spans="1:105" ht="12" customHeight="1" x14ac:dyDescent="0.25">
      <c r="A65" s="18" t="s">
        <v>34</v>
      </c>
      <c r="B65" s="206">
        <v>0</v>
      </c>
      <c r="C65" s="206">
        <v>0</v>
      </c>
      <c r="D65" s="206">
        <v>1.0461736887360269</v>
      </c>
      <c r="E65" s="206">
        <v>1.0461736887360269</v>
      </c>
      <c r="F65" s="206">
        <v>0</v>
      </c>
      <c r="G65" s="206">
        <v>2.08033353342657</v>
      </c>
      <c r="H65" s="206">
        <v>4.1988822012037827</v>
      </c>
      <c r="I65" s="206">
        <v>25.193465176268269</v>
      </c>
      <c r="J65" s="206">
        <v>3.149269131556319</v>
      </c>
      <c r="K65" s="206">
        <v>5.2488318862309473</v>
      </c>
      <c r="L65" s="206">
        <v>6.7182580694767147</v>
      </c>
      <c r="M65" s="206">
        <v>5.2487532244196036</v>
      </c>
      <c r="N65" s="206">
        <v>7.9781419953897892</v>
      </c>
      <c r="O65" s="206">
        <v>10.07762203465829</v>
      </c>
      <c r="P65" s="206">
        <v>30.6473894233545</v>
      </c>
      <c r="Q65" s="206">
        <v>21.171905764096088</v>
      </c>
      <c r="R65" s="206">
        <v>31.82611551654178</v>
      </c>
      <c r="S65" s="206">
        <v>37.776420564006258</v>
      </c>
      <c r="T65" s="206">
        <v>18.294922135644221</v>
      </c>
      <c r="U65" s="206">
        <v>8.9185577539164704</v>
      </c>
      <c r="V65" s="206">
        <v>6.5772664244369938</v>
      </c>
      <c r="W65" s="206">
        <v>6.3557474317109683</v>
      </c>
      <c r="DA65" s="71" t="s">
        <v>979</v>
      </c>
    </row>
    <row r="66" spans="1:105" ht="12" customHeight="1" x14ac:dyDescent="0.25">
      <c r="A66" s="18" t="s">
        <v>84</v>
      </c>
      <c r="B66" s="206">
        <v>471.91169389509878</v>
      </c>
      <c r="C66" s="206">
        <v>425.14565778159931</v>
      </c>
      <c r="D66" s="206">
        <v>561.19234737747206</v>
      </c>
      <c r="E66" s="206">
        <v>510.17480653482369</v>
      </c>
      <c r="F66" s="206">
        <v>432.58572656921751</v>
      </c>
      <c r="G66" s="206">
        <v>360.05666267197392</v>
      </c>
      <c r="H66" s="206">
        <v>414.64247635425619</v>
      </c>
      <c r="I66" s="206">
        <v>360.08116938950991</v>
      </c>
      <c r="J66" s="206">
        <v>348.52545141874458</v>
      </c>
      <c r="K66" s="206">
        <v>171.10558899398109</v>
      </c>
      <c r="L66" s="206">
        <v>22.04428202923474</v>
      </c>
      <c r="M66" s="206">
        <v>0</v>
      </c>
      <c r="N66" s="206">
        <v>0</v>
      </c>
      <c r="O66" s="206">
        <v>7.3480653482373164</v>
      </c>
      <c r="P66" s="206">
        <v>0</v>
      </c>
      <c r="Q66" s="206">
        <v>0</v>
      </c>
      <c r="R66" s="206">
        <v>75.580395528804814</v>
      </c>
      <c r="S66" s="206">
        <v>5.1998960187166314E-3</v>
      </c>
      <c r="T66" s="206">
        <v>1.091692695857071</v>
      </c>
      <c r="U66" s="206">
        <v>1.0496760891284189</v>
      </c>
      <c r="V66" s="206">
        <v>0.57743637539152337</v>
      </c>
      <c r="W66" s="206">
        <v>0.71045456519485362</v>
      </c>
      <c r="DA66" s="71" t="s">
        <v>980</v>
      </c>
    </row>
    <row r="67" spans="1:105" ht="12" customHeight="1" x14ac:dyDescent="0.25">
      <c r="A67" s="14" t="s">
        <v>35</v>
      </c>
      <c r="B67" s="206">
        <f t="shared" ref="B67:W67" si="13">B68+B69</f>
        <v>803.91229578675836</v>
      </c>
      <c r="C67" s="206">
        <f t="shared" si="13"/>
        <v>758.42648323301796</v>
      </c>
      <c r="D67" s="206">
        <f t="shared" si="13"/>
        <v>593.95958727429058</v>
      </c>
      <c r="E67" s="206">
        <f t="shared" si="13"/>
        <v>551.78417884780731</v>
      </c>
      <c r="F67" s="206">
        <f t="shared" si="13"/>
        <v>642.23989681857256</v>
      </c>
      <c r="G67" s="206">
        <f t="shared" si="13"/>
        <v>1072.8718830610489</v>
      </c>
      <c r="H67" s="206">
        <f t="shared" si="13"/>
        <v>725.85984522785895</v>
      </c>
      <c r="I67" s="206">
        <f t="shared" si="13"/>
        <v>847.69991401547713</v>
      </c>
      <c r="J67" s="206">
        <f t="shared" si="13"/>
        <v>944.45399828030952</v>
      </c>
      <c r="K67" s="206">
        <f t="shared" si="13"/>
        <v>766.65950128976783</v>
      </c>
      <c r="L67" s="206">
        <f t="shared" si="13"/>
        <v>762.42476354256223</v>
      </c>
      <c r="M67" s="206">
        <f t="shared" si="13"/>
        <v>916.18658641444529</v>
      </c>
      <c r="N67" s="206">
        <f t="shared" si="13"/>
        <v>919.73344797936363</v>
      </c>
      <c r="O67" s="206">
        <f t="shared" si="13"/>
        <v>772.07652622527939</v>
      </c>
      <c r="P67" s="206">
        <f t="shared" si="13"/>
        <v>823.34479793637138</v>
      </c>
      <c r="Q67" s="206">
        <f t="shared" si="13"/>
        <v>333.68443680137568</v>
      </c>
      <c r="R67" s="206">
        <f t="shared" si="13"/>
        <v>275.51590713671538</v>
      </c>
      <c r="S67" s="206">
        <f t="shared" si="13"/>
        <v>350.06371453138428</v>
      </c>
      <c r="T67" s="206">
        <f t="shared" si="13"/>
        <v>372.27755803955279</v>
      </c>
      <c r="U67" s="206">
        <f t="shared" si="13"/>
        <v>387.30756663800508</v>
      </c>
      <c r="V67" s="206">
        <f t="shared" si="13"/>
        <v>457.71625107480651</v>
      </c>
      <c r="W67" s="206">
        <f t="shared" si="13"/>
        <v>399.61109200343941</v>
      </c>
      <c r="DA67" s="71"/>
    </row>
    <row r="68" spans="1:105" ht="12" customHeight="1" x14ac:dyDescent="0.25">
      <c r="A68" s="18" t="s">
        <v>72</v>
      </c>
      <c r="B68" s="206">
        <v>803.91229578675836</v>
      </c>
      <c r="C68" s="206">
        <v>758.42648323301796</v>
      </c>
      <c r="D68" s="206">
        <v>593.95958727429058</v>
      </c>
      <c r="E68" s="206">
        <v>551.78417884780731</v>
      </c>
      <c r="F68" s="206">
        <v>642.23989681857256</v>
      </c>
      <c r="G68" s="206">
        <v>1072.8718830610489</v>
      </c>
      <c r="H68" s="206">
        <v>725.85984522785895</v>
      </c>
      <c r="I68" s="206">
        <v>847.69991401547713</v>
      </c>
      <c r="J68" s="206">
        <v>944.45399828030952</v>
      </c>
      <c r="K68" s="206">
        <v>766.65950128976783</v>
      </c>
      <c r="L68" s="206">
        <v>762.42476354256223</v>
      </c>
      <c r="M68" s="206">
        <v>916.18658641444529</v>
      </c>
      <c r="N68" s="206">
        <v>919.73344797936363</v>
      </c>
      <c r="O68" s="206">
        <v>772.07652622527939</v>
      </c>
      <c r="P68" s="206">
        <v>823.34479793637138</v>
      </c>
      <c r="Q68" s="206">
        <v>333.68443680137568</v>
      </c>
      <c r="R68" s="206">
        <v>275.51590713671538</v>
      </c>
      <c r="S68" s="206">
        <v>350.06371453138428</v>
      </c>
      <c r="T68" s="206">
        <v>372.27755803955279</v>
      </c>
      <c r="U68" s="206">
        <v>387.30756663800508</v>
      </c>
      <c r="V68" s="206">
        <v>457.71625107480651</v>
      </c>
      <c r="W68" s="206">
        <v>399.61109200343941</v>
      </c>
      <c r="DA68" s="71" t="s">
        <v>981</v>
      </c>
    </row>
    <row r="69" spans="1:105" ht="12" customHeight="1" x14ac:dyDescent="0.25">
      <c r="A69" s="18" t="s">
        <v>36</v>
      </c>
      <c r="B69" s="206">
        <v>0</v>
      </c>
      <c r="C69" s="206">
        <v>0</v>
      </c>
      <c r="D69" s="206">
        <v>0</v>
      </c>
      <c r="E69" s="206">
        <v>0</v>
      </c>
      <c r="F69" s="206">
        <v>0</v>
      </c>
      <c r="G69" s="206">
        <v>0</v>
      </c>
      <c r="H69" s="206">
        <v>0</v>
      </c>
      <c r="I69" s="206">
        <v>0</v>
      </c>
      <c r="J69" s="206">
        <v>0</v>
      </c>
      <c r="K69" s="206">
        <v>0</v>
      </c>
      <c r="L69" s="206">
        <v>0</v>
      </c>
      <c r="M69" s="206">
        <v>0</v>
      </c>
      <c r="N69" s="206">
        <v>0</v>
      </c>
      <c r="O69" s="206">
        <v>0</v>
      </c>
      <c r="P69" s="206">
        <v>0</v>
      </c>
      <c r="Q69" s="206">
        <v>0</v>
      </c>
      <c r="R69" s="206">
        <v>0</v>
      </c>
      <c r="S69" s="206">
        <v>0</v>
      </c>
      <c r="T69" s="206">
        <v>0</v>
      </c>
      <c r="U69" s="206">
        <v>0</v>
      </c>
      <c r="V69" s="206">
        <v>0</v>
      </c>
      <c r="W69" s="206">
        <v>0</v>
      </c>
      <c r="DA69" s="71" t="s">
        <v>982</v>
      </c>
    </row>
    <row r="70" spans="1:105" ht="12" customHeight="1" x14ac:dyDescent="0.25">
      <c r="A70" s="14" t="s">
        <v>37</v>
      </c>
      <c r="B70" s="206">
        <v>0</v>
      </c>
      <c r="C70" s="206">
        <v>0</v>
      </c>
      <c r="D70" s="206">
        <v>0</v>
      </c>
      <c r="E70" s="206">
        <v>0</v>
      </c>
      <c r="F70" s="206">
        <v>0</v>
      </c>
      <c r="G70" s="206">
        <v>0</v>
      </c>
      <c r="H70" s="206">
        <v>0</v>
      </c>
      <c r="I70" s="206">
        <v>0</v>
      </c>
      <c r="J70" s="206">
        <v>0</v>
      </c>
      <c r="K70" s="206">
        <v>0</v>
      </c>
      <c r="L70" s="206">
        <v>0</v>
      </c>
      <c r="M70" s="206">
        <v>0</v>
      </c>
      <c r="N70" s="206">
        <v>0</v>
      </c>
      <c r="O70" s="206">
        <v>0</v>
      </c>
      <c r="P70" s="206">
        <v>0</v>
      </c>
      <c r="Q70" s="206">
        <v>0</v>
      </c>
      <c r="R70" s="206">
        <v>0</v>
      </c>
      <c r="S70" s="206">
        <v>0</v>
      </c>
      <c r="T70" s="206">
        <v>0</v>
      </c>
      <c r="U70" s="206">
        <v>0</v>
      </c>
      <c r="V70" s="206">
        <v>0</v>
      </c>
      <c r="W70" s="206">
        <v>0</v>
      </c>
      <c r="DA70" s="71" t="s">
        <v>983</v>
      </c>
    </row>
    <row r="71" spans="1:105" ht="12" customHeight="1" x14ac:dyDescent="0.25">
      <c r="A71" s="114" t="s">
        <v>145</v>
      </c>
      <c r="B71" s="286">
        <f t="shared" ref="B71:W71" si="14">SUM(B72:B74)</f>
        <v>1275.823989681857</v>
      </c>
      <c r="C71" s="286">
        <f t="shared" si="14"/>
        <v>1248.2754944110061</v>
      </c>
      <c r="D71" s="286">
        <f t="shared" si="14"/>
        <v>1156.1981083404989</v>
      </c>
      <c r="E71" s="286">
        <f t="shared" si="14"/>
        <v>1063.005159071367</v>
      </c>
      <c r="F71" s="286">
        <f t="shared" si="14"/>
        <v>1293.548753224419</v>
      </c>
      <c r="G71" s="286">
        <f t="shared" si="14"/>
        <v>1774.179988466793</v>
      </c>
      <c r="H71" s="286">
        <f t="shared" si="14"/>
        <v>1543.498366294067</v>
      </c>
      <c r="I71" s="286">
        <f t="shared" si="14"/>
        <v>1595.3660361135001</v>
      </c>
      <c r="J71" s="286">
        <f t="shared" si="14"/>
        <v>1480.4446259673259</v>
      </c>
      <c r="K71" s="286">
        <f t="shared" si="14"/>
        <v>1105.136278145904</v>
      </c>
      <c r="L71" s="286">
        <f t="shared" si="14"/>
        <v>814.18334835322548</v>
      </c>
      <c r="M71" s="286">
        <f t="shared" si="14"/>
        <v>921.43533963886489</v>
      </c>
      <c r="N71" s="286">
        <f t="shared" si="14"/>
        <v>927.71158997475345</v>
      </c>
      <c r="O71" s="286">
        <f t="shared" si="14"/>
        <v>789.502213608175</v>
      </c>
      <c r="P71" s="286">
        <f t="shared" si="14"/>
        <v>853.9921873597259</v>
      </c>
      <c r="Q71" s="286">
        <f t="shared" si="14"/>
        <v>354.85634256547178</v>
      </c>
      <c r="R71" s="286">
        <f t="shared" si="14"/>
        <v>382.92241818206202</v>
      </c>
      <c r="S71" s="286">
        <f t="shared" si="14"/>
        <v>387.89802503455581</v>
      </c>
      <c r="T71" s="286">
        <f t="shared" si="14"/>
        <v>391.75337420226441</v>
      </c>
      <c r="U71" s="286">
        <f t="shared" si="14"/>
        <v>397.27780091482589</v>
      </c>
      <c r="V71" s="286">
        <f t="shared" si="14"/>
        <v>464.87503180898068</v>
      </c>
      <c r="W71" s="286">
        <f t="shared" si="14"/>
        <v>406.6784367908017</v>
      </c>
      <c r="DA71" s="118"/>
    </row>
    <row r="72" spans="1:105" ht="12" customHeight="1" x14ac:dyDescent="0.25">
      <c r="A72" s="51" t="str">
        <f>A53</f>
        <v>Basic chemicals</v>
      </c>
      <c r="B72" s="243">
        <f>CHI_fec!B16</f>
        <v>1275.823989681857</v>
      </c>
      <c r="C72" s="243">
        <f>CHI_fec!C16</f>
        <v>1248.2754944110061</v>
      </c>
      <c r="D72" s="243">
        <f>CHI_fec!D16</f>
        <v>1156.1981083404989</v>
      </c>
      <c r="E72" s="243">
        <f>CHI_fec!E16</f>
        <v>1063.005159071367</v>
      </c>
      <c r="F72" s="243">
        <f>CHI_fec!F16</f>
        <v>1293.548753224419</v>
      </c>
      <c r="G72" s="243">
        <f>CHI_fec!G16</f>
        <v>1774.179988466793</v>
      </c>
      <c r="H72" s="243">
        <f>CHI_fec!H16</f>
        <v>1543.498366294067</v>
      </c>
      <c r="I72" s="243">
        <f>CHI_fec!I16</f>
        <v>1595.3660361135001</v>
      </c>
      <c r="J72" s="243">
        <f>CHI_fec!J16</f>
        <v>1480.4446259673259</v>
      </c>
      <c r="K72" s="243">
        <f>CHI_fec!K16</f>
        <v>1105.136278145904</v>
      </c>
      <c r="L72" s="243">
        <f>CHI_fec!L16</f>
        <v>814.18334835322548</v>
      </c>
      <c r="M72" s="243">
        <f>CHI_fec!M16</f>
        <v>921.43533963886489</v>
      </c>
      <c r="N72" s="243">
        <f>CHI_fec!N16</f>
        <v>927.71158997475345</v>
      </c>
      <c r="O72" s="243">
        <f>CHI_fec!O16</f>
        <v>789.502213608175</v>
      </c>
      <c r="P72" s="243">
        <f>CHI_fec!P16</f>
        <v>853.9921873597259</v>
      </c>
      <c r="Q72" s="243">
        <f>CHI_fec!Q16</f>
        <v>354.85634256547178</v>
      </c>
      <c r="R72" s="243">
        <f>CHI_fec!R16</f>
        <v>382.92241818206202</v>
      </c>
      <c r="S72" s="243">
        <f>CHI_fec!S16</f>
        <v>387.89802503455581</v>
      </c>
      <c r="T72" s="243">
        <f>CHI_fec!T16</f>
        <v>391.75337420226441</v>
      </c>
      <c r="U72" s="243">
        <f>CHI_fec!U16</f>
        <v>397.27780091482589</v>
      </c>
      <c r="V72" s="243">
        <f>CHI_fec!V16</f>
        <v>464.87503180898068</v>
      </c>
      <c r="W72" s="243">
        <f>CHI_fec!W16</f>
        <v>406.6784367908017</v>
      </c>
      <c r="DA72" s="83"/>
    </row>
    <row r="73" spans="1:105" ht="12" customHeight="1" x14ac:dyDescent="0.25">
      <c r="A73" s="99" t="str">
        <f>A54</f>
        <v>Other chemicals</v>
      </c>
      <c r="B73" s="284">
        <v>0</v>
      </c>
      <c r="C73" s="284">
        <v>0</v>
      </c>
      <c r="D73" s="284">
        <v>0</v>
      </c>
      <c r="E73" s="284">
        <v>0</v>
      </c>
      <c r="F73" s="284">
        <v>0</v>
      </c>
      <c r="G73" s="284">
        <v>0</v>
      </c>
      <c r="H73" s="284">
        <v>0</v>
      </c>
      <c r="I73" s="284">
        <v>0</v>
      </c>
      <c r="J73" s="284">
        <v>0</v>
      </c>
      <c r="K73" s="284">
        <v>0</v>
      </c>
      <c r="L73" s="284">
        <v>0</v>
      </c>
      <c r="M73" s="284">
        <v>0</v>
      </c>
      <c r="N73" s="284">
        <v>0</v>
      </c>
      <c r="O73" s="284">
        <v>0</v>
      </c>
      <c r="P73" s="284">
        <v>0</v>
      </c>
      <c r="Q73" s="284">
        <v>0</v>
      </c>
      <c r="R73" s="284">
        <v>0</v>
      </c>
      <c r="S73" s="284">
        <v>0</v>
      </c>
      <c r="T73" s="284">
        <v>0</v>
      </c>
      <c r="U73" s="284">
        <v>0</v>
      </c>
      <c r="V73" s="284">
        <v>0</v>
      </c>
      <c r="W73" s="284">
        <v>0</v>
      </c>
      <c r="DA73" s="94"/>
    </row>
    <row r="74" spans="1:105" ht="12" customHeight="1" x14ac:dyDescent="0.25">
      <c r="A74" s="52" t="str">
        <f>A55</f>
        <v>Pharmaceutical products etc.</v>
      </c>
      <c r="B74" s="244">
        <v>0</v>
      </c>
      <c r="C74" s="244">
        <v>0</v>
      </c>
      <c r="D74" s="244">
        <v>0</v>
      </c>
      <c r="E74" s="244">
        <v>0</v>
      </c>
      <c r="F74" s="244">
        <v>0</v>
      </c>
      <c r="G74" s="244">
        <v>0</v>
      </c>
      <c r="H74" s="244">
        <v>0</v>
      </c>
      <c r="I74" s="244">
        <v>0</v>
      </c>
      <c r="J74" s="244">
        <v>0</v>
      </c>
      <c r="K74" s="244">
        <v>0</v>
      </c>
      <c r="L74" s="244">
        <v>0</v>
      </c>
      <c r="M74" s="244">
        <v>0</v>
      </c>
      <c r="N74" s="244">
        <v>0</v>
      </c>
      <c r="O74" s="244">
        <v>0</v>
      </c>
      <c r="P74" s="244">
        <v>0</v>
      </c>
      <c r="Q74" s="244">
        <v>0</v>
      </c>
      <c r="R74" s="244">
        <v>0</v>
      </c>
      <c r="S74" s="244">
        <v>0</v>
      </c>
      <c r="T74" s="244">
        <v>0</v>
      </c>
      <c r="U74" s="244">
        <v>0</v>
      </c>
      <c r="V74" s="244">
        <v>0</v>
      </c>
      <c r="W74" s="244">
        <v>0</v>
      </c>
      <c r="DA74" s="84"/>
    </row>
    <row r="75" spans="1:105" ht="12" customHeight="1" x14ac:dyDescent="0.25">
      <c r="A75" s="201"/>
      <c r="B75" s="201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DA75" s="173"/>
    </row>
    <row r="76" spans="1:105" ht="12" customHeight="1" x14ac:dyDescent="0.25">
      <c r="A76" s="30" t="s">
        <v>85</v>
      </c>
      <c r="B76" s="205">
        <f t="shared" ref="B76:W76" si="15">SUM(B77:B78)</f>
        <v>7383.3167872488848</v>
      </c>
      <c r="C76" s="205">
        <f t="shared" si="15"/>
        <v>8566.9784492854087</v>
      </c>
      <c r="D76" s="205">
        <f t="shared" si="15"/>
        <v>9123.4177405428236</v>
      </c>
      <c r="E76" s="205">
        <f t="shared" si="15"/>
        <v>10194.049596916715</v>
      </c>
      <c r="F76" s="205">
        <f t="shared" si="15"/>
        <v>8620.8011317393211</v>
      </c>
      <c r="G76" s="205">
        <f t="shared" si="15"/>
        <v>8356.5439840965264</v>
      </c>
      <c r="H76" s="205">
        <f t="shared" si="15"/>
        <v>7211.9001605035355</v>
      </c>
      <c r="I76" s="205">
        <f t="shared" si="15"/>
        <v>6962.0462414369758</v>
      </c>
      <c r="J76" s="205">
        <f t="shared" si="15"/>
        <v>8145.8588908703659</v>
      </c>
      <c r="K76" s="205">
        <f t="shared" si="15"/>
        <v>5965.6898207519762</v>
      </c>
      <c r="L76" s="205">
        <f t="shared" si="15"/>
        <v>7127.2515869068629</v>
      </c>
      <c r="M76" s="205">
        <f t="shared" si="15"/>
        <v>7846.6799944894192</v>
      </c>
      <c r="N76" s="205">
        <f t="shared" si="15"/>
        <v>6426.0816393327823</v>
      </c>
      <c r="O76" s="205">
        <f t="shared" si="15"/>
        <v>4999.0966679034245</v>
      </c>
      <c r="P76" s="205">
        <f t="shared" si="15"/>
        <v>5046.9808002951704</v>
      </c>
      <c r="Q76" s="205">
        <f t="shared" si="15"/>
        <v>3513.0856762167518</v>
      </c>
      <c r="R76" s="205">
        <f t="shared" si="15"/>
        <v>3017.8103168638154</v>
      </c>
      <c r="S76" s="205">
        <f t="shared" si="15"/>
        <v>3336.1527423223633</v>
      </c>
      <c r="T76" s="205">
        <f t="shared" si="15"/>
        <v>3562.5210969048776</v>
      </c>
      <c r="U76" s="205">
        <f t="shared" si="15"/>
        <v>3633.3163310730351</v>
      </c>
      <c r="V76" s="205">
        <f t="shared" si="15"/>
        <v>4235.9057333450055</v>
      </c>
      <c r="W76" s="205">
        <f t="shared" si="15"/>
        <v>3751.3814731941075</v>
      </c>
      <c r="DA76" s="112"/>
    </row>
    <row r="77" spans="1:105" ht="12" customHeight="1" x14ac:dyDescent="0.25">
      <c r="A77" s="24" t="s">
        <v>146</v>
      </c>
      <c r="B77" s="215">
        <f>(CHI_emi!B5-CHI_emi!B59)+(CHI_emi!B61-CHI_emi!B108)+CHI_emi!B110</f>
        <v>4408.1675716611417</v>
      </c>
      <c r="C77" s="215">
        <f>(CHI_emi!C5-CHI_emi!C59)+(CHI_emi!C61-CHI_emi!C108)+CHI_emi!C110</f>
        <v>5752.548633324297</v>
      </c>
      <c r="D77" s="215">
        <f>(CHI_emi!D5-CHI_emi!D59)+(CHI_emi!D61-CHI_emi!D108)+CHI_emi!D110</f>
        <v>6309.793375359427</v>
      </c>
      <c r="E77" s="215">
        <f>(CHI_emi!E5-CHI_emi!E59)+(CHI_emi!E61-CHI_emi!E108)+CHI_emi!E110</f>
        <v>6771.343942720333</v>
      </c>
      <c r="F77" s="215">
        <f>(CHI_emi!F5-CHI_emi!F59)+(CHI_emi!F61-CHI_emi!F108)+CHI_emi!F110</f>
        <v>4974.5004915491727</v>
      </c>
      <c r="G77" s="215">
        <f>(CHI_emi!G5-CHI_emi!G59)+(CHI_emi!G61-CHI_emi!G108)+CHI_emi!G110</f>
        <v>4804.0466823629413</v>
      </c>
      <c r="H77" s="215">
        <f>(CHI_emi!H5-CHI_emi!H59)+(CHI_emi!H61-CHI_emi!H108)+CHI_emi!H110</f>
        <v>4097.7753753381821</v>
      </c>
      <c r="I77" s="215">
        <f>(CHI_emi!I5-CHI_emi!I59)+(CHI_emi!I61-CHI_emi!I108)+CHI_emi!I110</f>
        <v>4217.7068126966788</v>
      </c>
      <c r="J77" s="215">
        <f>(CHI_emi!J5-CHI_emi!J59)+(CHI_emi!J61-CHI_emi!J108)+CHI_emi!J110</f>
        <v>5028.1571848506155</v>
      </c>
      <c r="K77" s="215">
        <f>(CHI_emi!K5-CHI_emi!K59)+(CHI_emi!K61-CHI_emi!K108)+CHI_emi!K110</f>
        <v>4089.385748493311</v>
      </c>
      <c r="L77" s="215">
        <f>(CHI_emi!L5-CHI_emi!L59)+(CHI_emi!L61-CHI_emi!L108)+CHI_emi!L110</f>
        <v>3982.0321081998345</v>
      </c>
      <c r="M77" s="215">
        <f>(CHI_emi!M5-CHI_emi!M59)+(CHI_emi!M61-CHI_emi!M108)+CHI_emi!M110</f>
        <v>4342.8521557691038</v>
      </c>
      <c r="N77" s="215">
        <f>(CHI_emi!N5-CHI_emi!N59)+(CHI_emi!N61-CHI_emi!N108)+CHI_emi!N110</f>
        <v>3758.892547548985</v>
      </c>
      <c r="O77" s="215">
        <f>(CHI_emi!O5-CHI_emi!O59)+(CHI_emi!O61-CHI_emi!O108)+CHI_emi!O110</f>
        <v>3130.3166843911827</v>
      </c>
      <c r="P77" s="215">
        <f>(CHI_emi!P5-CHI_emi!P59)+(CHI_emi!P61-CHI_emi!P108)+CHI_emi!P110</f>
        <v>3044.4233045494479</v>
      </c>
      <c r="Q77" s="215">
        <f>(CHI_emi!Q5-CHI_emi!Q59)+(CHI_emi!Q61-CHI_emi!Q108)+CHI_emi!Q110</f>
        <v>2491.905174104249</v>
      </c>
      <c r="R77" s="215">
        <f>(CHI_emi!R5-CHI_emi!R59)+(CHI_emi!R61-CHI_emi!R108)+CHI_emi!R110</f>
        <v>2003.2607429983561</v>
      </c>
      <c r="S77" s="215">
        <f>(CHI_emi!S5-CHI_emi!S59)+(CHI_emi!S61-CHI_emi!S108)+CHI_emi!S110</f>
        <v>2271.6597032786931</v>
      </c>
      <c r="T77" s="215">
        <f>(CHI_emi!T5-CHI_emi!T59)+(CHI_emi!T61-CHI_emi!T108)+CHI_emi!T110</f>
        <v>2434.7973131847184</v>
      </c>
      <c r="U77" s="215">
        <f>(CHI_emi!U5-CHI_emi!U59)+(CHI_emi!U61-CHI_emi!U108)+CHI_emi!U110</f>
        <v>2657.3603315546061</v>
      </c>
      <c r="V77" s="215">
        <f>(CHI_emi!V5-CHI_emi!V59)+(CHI_emi!V61-CHI_emi!V108)+CHI_emi!V110</f>
        <v>2644.9724617177749</v>
      </c>
      <c r="W77" s="215">
        <f>(CHI_emi!W5-CHI_emi!W59)+(CHI_emi!W61-CHI_emi!W108)+CHI_emi!W110</f>
        <v>2984.0218549178453</v>
      </c>
      <c r="DA77" s="85"/>
    </row>
    <row r="78" spans="1:105" ht="12" customHeight="1" x14ac:dyDescent="0.25">
      <c r="A78" s="14" t="s">
        <v>147</v>
      </c>
      <c r="B78" s="206">
        <f>CHI_emi!B59+CHI_emi!B108</f>
        <v>2975.1492155877431</v>
      </c>
      <c r="C78" s="206">
        <f>CHI_emi!C59+CHI_emi!C108</f>
        <v>2814.4298159611121</v>
      </c>
      <c r="D78" s="206">
        <f>CHI_emi!D59+CHI_emi!D108</f>
        <v>2813.6243651833961</v>
      </c>
      <c r="E78" s="206">
        <f>CHI_emi!E59+CHI_emi!E108</f>
        <v>3422.7056541963821</v>
      </c>
      <c r="F78" s="206">
        <f>CHI_emi!F59+CHI_emi!F108</f>
        <v>3646.3006401901489</v>
      </c>
      <c r="G78" s="206">
        <f>CHI_emi!G59+CHI_emi!G108</f>
        <v>3552.497301733586</v>
      </c>
      <c r="H78" s="206">
        <f>CHI_emi!H59+CHI_emi!H108</f>
        <v>3114.1247851653529</v>
      </c>
      <c r="I78" s="206">
        <f>CHI_emi!I59+CHI_emi!I108</f>
        <v>2744.3394287402971</v>
      </c>
      <c r="J78" s="206">
        <f>CHI_emi!J59+CHI_emi!J108</f>
        <v>3117.70170601975</v>
      </c>
      <c r="K78" s="206">
        <f>CHI_emi!K59+CHI_emi!K108</f>
        <v>1876.304072258665</v>
      </c>
      <c r="L78" s="206">
        <f>CHI_emi!L59+CHI_emi!L108</f>
        <v>3145.2194787070289</v>
      </c>
      <c r="M78" s="206">
        <f>CHI_emi!M59+CHI_emi!M108</f>
        <v>3503.8278387203159</v>
      </c>
      <c r="N78" s="206">
        <f>CHI_emi!N59+CHI_emi!N108</f>
        <v>2667.1890917837968</v>
      </c>
      <c r="O78" s="206">
        <f>CHI_emi!O59+CHI_emi!O108</f>
        <v>1868.7799835122421</v>
      </c>
      <c r="P78" s="206">
        <f>CHI_emi!P59+CHI_emi!P108</f>
        <v>2002.5574957457229</v>
      </c>
      <c r="Q78" s="206">
        <f>CHI_emi!Q59+CHI_emi!Q108</f>
        <v>1021.1805021125029</v>
      </c>
      <c r="R78" s="206">
        <f>CHI_emi!R59+CHI_emi!R108</f>
        <v>1014.549573865459</v>
      </c>
      <c r="S78" s="206">
        <f>CHI_emi!S59+CHI_emi!S108</f>
        <v>1064.49303904367</v>
      </c>
      <c r="T78" s="206">
        <f>CHI_emi!T59+CHI_emi!T108</f>
        <v>1127.723783720159</v>
      </c>
      <c r="U78" s="206">
        <f>CHI_emi!U59+CHI_emi!U108</f>
        <v>975.95599951842883</v>
      </c>
      <c r="V78" s="206">
        <f>CHI_emi!V59+CHI_emi!V108</f>
        <v>1590.9332716272311</v>
      </c>
      <c r="W78" s="206">
        <f>CHI_emi!W59+CHI_emi!W108</f>
        <v>767.35961827626204</v>
      </c>
      <c r="DA78" s="71"/>
    </row>
    <row r="79" spans="1:105" ht="12" customHeight="1" x14ac:dyDescent="0.25">
      <c r="A79" s="31" t="s">
        <v>145</v>
      </c>
      <c r="B79" s="212">
        <f t="shared" ref="B79:W79" si="16">SUM(B80:B82)</f>
        <v>7383.3167872488848</v>
      </c>
      <c r="C79" s="212">
        <f t="shared" si="16"/>
        <v>8566.9784492854087</v>
      </c>
      <c r="D79" s="212">
        <f t="shared" si="16"/>
        <v>9123.4177405428236</v>
      </c>
      <c r="E79" s="212">
        <f t="shared" si="16"/>
        <v>10194.049596916715</v>
      </c>
      <c r="F79" s="212">
        <f t="shared" si="16"/>
        <v>8620.801131739323</v>
      </c>
      <c r="G79" s="212">
        <f t="shared" si="16"/>
        <v>8356.5439840965264</v>
      </c>
      <c r="H79" s="212">
        <f t="shared" si="16"/>
        <v>7211.9001605035346</v>
      </c>
      <c r="I79" s="212">
        <f t="shared" si="16"/>
        <v>6962.0462414369758</v>
      </c>
      <c r="J79" s="212">
        <f t="shared" si="16"/>
        <v>8145.858890870365</v>
      </c>
      <c r="K79" s="212">
        <f t="shared" si="16"/>
        <v>5965.6898207519753</v>
      </c>
      <c r="L79" s="212">
        <f t="shared" si="16"/>
        <v>7127.2515869068629</v>
      </c>
      <c r="M79" s="212">
        <f t="shared" si="16"/>
        <v>7846.6799944894192</v>
      </c>
      <c r="N79" s="212">
        <f t="shared" si="16"/>
        <v>6426.0816393327823</v>
      </c>
      <c r="O79" s="212">
        <f t="shared" si="16"/>
        <v>4999.0966679034245</v>
      </c>
      <c r="P79" s="212">
        <f t="shared" si="16"/>
        <v>5046.9808002951713</v>
      </c>
      <c r="Q79" s="212">
        <f t="shared" si="16"/>
        <v>3513.0856762167518</v>
      </c>
      <c r="R79" s="212">
        <f t="shared" si="16"/>
        <v>3017.8103168638149</v>
      </c>
      <c r="S79" s="212">
        <f t="shared" si="16"/>
        <v>3336.1527423223629</v>
      </c>
      <c r="T79" s="212">
        <f t="shared" si="16"/>
        <v>3562.5210969048771</v>
      </c>
      <c r="U79" s="212">
        <f t="shared" si="16"/>
        <v>3633.3163310730351</v>
      </c>
      <c r="V79" s="212">
        <f t="shared" si="16"/>
        <v>4235.9057333450064</v>
      </c>
      <c r="W79" s="212">
        <f t="shared" si="16"/>
        <v>3751.3814731941075</v>
      </c>
      <c r="DA79" s="109"/>
    </row>
    <row r="80" spans="1:105" ht="12" customHeight="1" x14ac:dyDescent="0.25">
      <c r="A80" s="51" t="s">
        <v>46</v>
      </c>
      <c r="B80" s="243">
        <f>CHI_emi!B$5</f>
        <v>5583.3928703494203</v>
      </c>
      <c r="C80" s="243">
        <f>CHI_emi!C$5</f>
        <v>5911.6540671739367</v>
      </c>
      <c r="D80" s="243">
        <f>CHI_emi!D$5</f>
        <v>6300.4226362510581</v>
      </c>
      <c r="E80" s="243">
        <f>CHI_emi!E$5</f>
        <v>7056.7575473722791</v>
      </c>
      <c r="F80" s="243">
        <f>CHI_emi!F$5</f>
        <v>6160.2134840338094</v>
      </c>
      <c r="G80" s="243">
        <f>CHI_emi!G$5</f>
        <v>6095.1681953663983</v>
      </c>
      <c r="H80" s="243">
        <f>CHI_emi!H$5</f>
        <v>4965.0614188307609</v>
      </c>
      <c r="I80" s="243">
        <f>CHI_emi!I$5</f>
        <v>4697.599220913964</v>
      </c>
      <c r="J80" s="243">
        <f>CHI_emi!J$5</f>
        <v>5475.1110478402179</v>
      </c>
      <c r="K80" s="243">
        <f>CHI_emi!K$5</f>
        <v>5268.8523086005125</v>
      </c>
      <c r="L80" s="243">
        <f>CHI_emi!L$5</f>
        <v>5453.178966720292</v>
      </c>
      <c r="M80" s="243">
        <f>CHI_emi!M$5</f>
        <v>6208.9381023435599</v>
      </c>
      <c r="N80" s="243">
        <f>CHI_emi!N$5</f>
        <v>4660.3676712763363</v>
      </c>
      <c r="O80" s="243">
        <f>CHI_emi!O$5</f>
        <v>4709.1281766884849</v>
      </c>
      <c r="P80" s="243">
        <f>CHI_emi!P$5</f>
        <v>4416.4692415901463</v>
      </c>
      <c r="Q80" s="243">
        <f>CHI_emi!Q$5</f>
        <v>3059.0611859287978</v>
      </c>
      <c r="R80" s="243">
        <f>CHI_emi!R$5</f>
        <v>2472.5466995582665</v>
      </c>
      <c r="S80" s="243">
        <f>CHI_emi!S$5</f>
        <v>2040.1541174818094</v>
      </c>
      <c r="T80" s="243">
        <f>CHI_emi!T$5</f>
        <v>1656.0231040115136</v>
      </c>
      <c r="U80" s="243">
        <f>CHI_emi!U$5</f>
        <v>1870.4402913037379</v>
      </c>
      <c r="V80" s="243">
        <f>CHI_emi!V$5</f>
        <v>2297.6096638344875</v>
      </c>
      <c r="W80" s="243">
        <f>CHI_emi!W$5</f>
        <v>2146.2730848617007</v>
      </c>
      <c r="DA80" s="83"/>
    </row>
    <row r="81" spans="1:105" ht="12" customHeight="1" x14ac:dyDescent="0.25">
      <c r="A81" s="99" t="s">
        <v>47</v>
      </c>
      <c r="B81" s="284">
        <f>CHI_emi!B$61</f>
        <v>1748.1078258621656</v>
      </c>
      <c r="C81" s="284">
        <f>CHI_emi!C$61</f>
        <v>2605.3005355124792</v>
      </c>
      <c r="D81" s="284">
        <f>CHI_emi!D$61</f>
        <v>2769.3535417595645</v>
      </c>
      <c r="E81" s="284">
        <f>CHI_emi!E$61</f>
        <v>3086.401095349298</v>
      </c>
      <c r="F81" s="284">
        <f>CHI_emi!F$61</f>
        <v>2406.6583463474976</v>
      </c>
      <c r="G81" s="284">
        <f>CHI_emi!G$61</f>
        <v>2207.0748823780937</v>
      </c>
      <c r="H81" s="284">
        <f>CHI_emi!H$61</f>
        <v>2185.4411893114998</v>
      </c>
      <c r="I81" s="284">
        <f>CHI_emi!I$61</f>
        <v>2214.7821385876828</v>
      </c>
      <c r="J81" s="284">
        <f>CHI_emi!J$61</f>
        <v>2619.4276292197173</v>
      </c>
      <c r="K81" s="284">
        <f>CHI_emi!K$61</f>
        <v>617.42854481357585</v>
      </c>
      <c r="L81" s="284">
        <f>CHI_emi!L$61</f>
        <v>1660.3893326515249</v>
      </c>
      <c r="M81" s="284">
        <f>CHI_emi!M$61</f>
        <v>1571.239673954545</v>
      </c>
      <c r="N81" s="284">
        <f>CHI_emi!N$61</f>
        <v>1713.2553090713432</v>
      </c>
      <c r="O81" s="284">
        <f>CHI_emi!O$61</f>
        <v>238.58523084493373</v>
      </c>
      <c r="P81" s="284">
        <f>CHI_emi!P$61</f>
        <v>567.94022744409051</v>
      </c>
      <c r="Q81" s="284">
        <f>CHI_emi!Q$61</f>
        <v>386.18056305840224</v>
      </c>
      <c r="R81" s="284">
        <f>CHI_emi!R$61</f>
        <v>485.59417691657569</v>
      </c>
      <c r="S81" s="284">
        <f>CHI_emi!S$61</f>
        <v>1222.3426139316221</v>
      </c>
      <c r="T81" s="284">
        <f>CHI_emi!T$61</f>
        <v>1822.2235332574171</v>
      </c>
      <c r="U81" s="284">
        <f>CHI_emi!U$61</f>
        <v>1674.3369692298986</v>
      </c>
      <c r="V81" s="284">
        <f>CHI_emi!V$61</f>
        <v>1861.3826921516927</v>
      </c>
      <c r="W81" s="284">
        <f>CHI_emi!W$61</f>
        <v>1536.7400531221294</v>
      </c>
      <c r="DA81" s="94"/>
    </row>
    <row r="82" spans="1:105" ht="12" customHeight="1" x14ac:dyDescent="0.25">
      <c r="A82" s="52" t="s">
        <v>48</v>
      </c>
      <c r="B82" s="244">
        <f>CHI_emi!B$110</f>
        <v>51.816091037299188</v>
      </c>
      <c r="C82" s="244">
        <f>CHI_emi!C$110</f>
        <v>50.023846598993508</v>
      </c>
      <c r="D82" s="244">
        <f>CHI_emi!D$110</f>
        <v>53.64156253220019</v>
      </c>
      <c r="E82" s="244">
        <f>CHI_emi!E$110</f>
        <v>50.890954195138093</v>
      </c>
      <c r="F82" s="244">
        <f>CHI_emi!F$110</f>
        <v>53.929301358014719</v>
      </c>
      <c r="G82" s="244">
        <f>CHI_emi!G$110</f>
        <v>54.300906352034573</v>
      </c>
      <c r="H82" s="244">
        <f>CHI_emi!H$110</f>
        <v>61.397552361274769</v>
      </c>
      <c r="I82" s="244">
        <f>CHI_emi!I$110</f>
        <v>49.664881935328367</v>
      </c>
      <c r="J82" s="244">
        <f>CHI_emi!J$110</f>
        <v>51.320213810429998</v>
      </c>
      <c r="K82" s="244">
        <f>CHI_emi!K$110</f>
        <v>79.408967337886921</v>
      </c>
      <c r="L82" s="244">
        <f>CHI_emi!L$110</f>
        <v>13.68328753504646</v>
      </c>
      <c r="M82" s="244">
        <f>CHI_emi!M$110</f>
        <v>66.50221819131491</v>
      </c>
      <c r="N82" s="244">
        <f>CHI_emi!N$110</f>
        <v>52.458658985102552</v>
      </c>
      <c r="O82" s="244">
        <f>CHI_emi!O$110</f>
        <v>51.383260370006077</v>
      </c>
      <c r="P82" s="244">
        <f>CHI_emi!P$110</f>
        <v>62.571331260934308</v>
      </c>
      <c r="Q82" s="244">
        <f>CHI_emi!Q$110</f>
        <v>67.843927229552008</v>
      </c>
      <c r="R82" s="244">
        <f>CHI_emi!R$110</f>
        <v>59.669440388972973</v>
      </c>
      <c r="S82" s="244">
        <f>CHI_emi!S$110</f>
        <v>73.656010908931307</v>
      </c>
      <c r="T82" s="244">
        <f>CHI_emi!T$110</f>
        <v>84.274459635946613</v>
      </c>
      <c r="U82" s="244">
        <f>CHI_emi!U$110</f>
        <v>88.539070539398338</v>
      </c>
      <c r="V82" s="244">
        <f>CHI_emi!V$110</f>
        <v>76.913377358826153</v>
      </c>
      <c r="W82" s="244">
        <f>CHI_emi!W$110</f>
        <v>68.368335210277124</v>
      </c>
      <c r="DA82" s="84"/>
    </row>
    <row r="83" spans="1:105" ht="12" customHeight="1" x14ac:dyDescent="0.25">
      <c r="A83" s="201"/>
      <c r="B83" s="201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DA83" s="173"/>
    </row>
    <row r="84" spans="1:105" ht="12" customHeight="1" x14ac:dyDescent="0.25">
      <c r="A84" s="115" t="s">
        <v>148</v>
      </c>
      <c r="B84" s="314"/>
      <c r="C84" s="314"/>
      <c r="D84" s="314"/>
      <c r="E84" s="314"/>
      <c r="F84" s="314"/>
      <c r="G84" s="314"/>
      <c r="H84" s="314"/>
      <c r="I84" s="314"/>
      <c r="J84" s="314"/>
      <c r="K84" s="314"/>
      <c r="L84" s="314"/>
      <c r="M84" s="314"/>
      <c r="N84" s="314"/>
      <c r="O84" s="314"/>
      <c r="P84" s="314"/>
      <c r="Q84" s="314"/>
      <c r="R84" s="314"/>
      <c r="S84" s="314"/>
      <c r="T84" s="314"/>
      <c r="U84" s="314"/>
      <c r="V84" s="314"/>
      <c r="W84" s="314"/>
      <c r="DA84" s="118"/>
    </row>
    <row r="85" spans="1:105" ht="12" customHeight="1" x14ac:dyDescent="0.25">
      <c r="A85" s="50" t="s">
        <v>46</v>
      </c>
      <c r="B85" s="289">
        <f t="shared" ref="B85:W85" si="17">IF(B$5=0,"",B$5/B$10*1000)</f>
        <v>281.07218472415201</v>
      </c>
      <c r="C85" s="289">
        <f t="shared" si="17"/>
        <v>262.3996093959272</v>
      </c>
      <c r="D85" s="289">
        <f t="shared" si="17"/>
        <v>240.93686386901257</v>
      </c>
      <c r="E85" s="289">
        <f t="shared" si="17"/>
        <v>208.97226890500443</v>
      </c>
      <c r="F85" s="289">
        <f t="shared" si="17"/>
        <v>254.75213485909177</v>
      </c>
      <c r="G85" s="289">
        <f t="shared" si="17"/>
        <v>250.62240705542348</v>
      </c>
      <c r="H85" s="289">
        <f t="shared" si="17"/>
        <v>266.70858114415438</v>
      </c>
      <c r="I85" s="289">
        <f t="shared" si="17"/>
        <v>237.7089231319097</v>
      </c>
      <c r="J85" s="289">
        <f t="shared" si="17"/>
        <v>296.94234421288849</v>
      </c>
      <c r="K85" s="289">
        <f t="shared" si="17"/>
        <v>289.64202135432078</v>
      </c>
      <c r="L85" s="289">
        <f t="shared" si="17"/>
        <v>173.77459062258762</v>
      </c>
      <c r="M85" s="289">
        <f t="shared" si="17"/>
        <v>281.3613944486616</v>
      </c>
      <c r="N85" s="289">
        <f t="shared" si="17"/>
        <v>440.75268407582359</v>
      </c>
      <c r="O85" s="289">
        <f t="shared" si="17"/>
        <v>371.81353233343049</v>
      </c>
      <c r="P85" s="289">
        <f t="shared" si="17"/>
        <v>376.30008677745803</v>
      </c>
      <c r="Q85" s="289">
        <f t="shared" si="17"/>
        <v>591.03315261936768</v>
      </c>
      <c r="R85" s="289">
        <f t="shared" si="17"/>
        <v>373.14603267559977</v>
      </c>
      <c r="S85" s="289">
        <f t="shared" si="17"/>
        <v>448.12079752739038</v>
      </c>
      <c r="T85" s="289">
        <f t="shared" si="17"/>
        <v>321.75199004859911</v>
      </c>
      <c r="U85" s="289">
        <f t="shared" si="17"/>
        <v>78.362628379865015</v>
      </c>
      <c r="V85" s="289">
        <f t="shared" si="17"/>
        <v>103.31800519026928</v>
      </c>
      <c r="W85" s="289">
        <f t="shared" si="17"/>
        <v>233.7678528996282</v>
      </c>
      <c r="DA85" s="83"/>
    </row>
    <row r="86" spans="1:105" ht="12" customHeight="1" x14ac:dyDescent="0.25">
      <c r="A86" s="107" t="s">
        <v>47</v>
      </c>
      <c r="B86" s="290">
        <f t="shared" ref="B86:W86" si="18">IF(B$6=0,"",B$6/B$11*1000)</f>
        <v>225.58168253795196</v>
      </c>
      <c r="C86" s="290">
        <f t="shared" si="18"/>
        <v>210.59552884226861</v>
      </c>
      <c r="D86" s="290">
        <f t="shared" si="18"/>
        <v>193.37005257325646</v>
      </c>
      <c r="E86" s="290">
        <f t="shared" si="18"/>
        <v>167.71604799538721</v>
      </c>
      <c r="F86" s="290">
        <f t="shared" si="18"/>
        <v>204.45785223482162</v>
      </c>
      <c r="G86" s="290">
        <f t="shared" si="18"/>
        <v>201.14343338797079</v>
      </c>
      <c r="H86" s="290">
        <f t="shared" si="18"/>
        <v>214.05380450881154</v>
      </c>
      <c r="I86" s="290">
        <f t="shared" si="18"/>
        <v>190.77938603923747</v>
      </c>
      <c r="J86" s="290">
        <f t="shared" si="18"/>
        <v>238.31868560756652</v>
      </c>
      <c r="K86" s="290">
        <f t="shared" si="18"/>
        <v>822.48947103587955</v>
      </c>
      <c r="L86" s="290">
        <f t="shared" si="18"/>
        <v>132.05597506103476</v>
      </c>
      <c r="M86" s="290">
        <f t="shared" si="18"/>
        <v>188.18979212511633</v>
      </c>
      <c r="N86" s="290">
        <f t="shared" si="18"/>
        <v>326.34114711408824</v>
      </c>
      <c r="O86" s="290">
        <f t="shared" si="18"/>
        <v>1343.4865077719937</v>
      </c>
      <c r="P86" s="290">
        <f t="shared" si="18"/>
        <v>961.65405374098532</v>
      </c>
      <c r="Q86" s="290">
        <f t="shared" si="18"/>
        <v>1820.5031807660225</v>
      </c>
      <c r="R86" s="290">
        <f t="shared" si="18"/>
        <v>1138.1516442033906</v>
      </c>
      <c r="S86" s="290">
        <f t="shared" si="18"/>
        <v>548.75141696187745</v>
      </c>
      <c r="T86" s="290">
        <f t="shared" si="18"/>
        <v>346.98004133689449</v>
      </c>
      <c r="U86" s="290">
        <f t="shared" si="18"/>
        <v>521.81288608951445</v>
      </c>
      <c r="V86" s="290">
        <f t="shared" si="18"/>
        <v>386.66425254795399</v>
      </c>
      <c r="W86" s="290">
        <f t="shared" si="18"/>
        <v>555.72973417024173</v>
      </c>
      <c r="DA86" s="94"/>
    </row>
    <row r="87" spans="1:105" ht="12" customHeight="1" x14ac:dyDescent="0.25">
      <c r="A87" s="49" t="s">
        <v>48</v>
      </c>
      <c r="B87" s="291">
        <f t="shared" ref="B87:W87" si="19">IF(B$7=0,"",B$7/B$12*1000)</f>
        <v>1915.404333977569</v>
      </c>
      <c r="C87" s="291">
        <f t="shared" si="19"/>
        <v>1788.1575495072179</v>
      </c>
      <c r="D87" s="291">
        <f t="shared" si="19"/>
        <v>1641.896773679631</v>
      </c>
      <c r="E87" s="291">
        <f t="shared" si="19"/>
        <v>1424.0697276203205</v>
      </c>
      <c r="F87" s="291">
        <f t="shared" si="19"/>
        <v>1736.0428022361111</v>
      </c>
      <c r="G87" s="291">
        <f t="shared" si="19"/>
        <v>1707.9002148041411</v>
      </c>
      <c r="H87" s="291">
        <f t="shared" si="19"/>
        <v>1817.5216189886635</v>
      </c>
      <c r="I87" s="291">
        <f t="shared" si="19"/>
        <v>1619.8995359104879</v>
      </c>
      <c r="J87" s="291">
        <f t="shared" si="19"/>
        <v>2023.5536775188873</v>
      </c>
      <c r="K87" s="291">
        <f t="shared" si="19"/>
        <v>2261.894929986986</v>
      </c>
      <c r="L87" s="291">
        <f t="shared" si="19"/>
        <v>989.56168353620751</v>
      </c>
      <c r="M87" s="291">
        <f t="shared" si="19"/>
        <v>1722.5678698059774</v>
      </c>
      <c r="N87" s="291">
        <f t="shared" si="19"/>
        <v>3699.3879994900544</v>
      </c>
      <c r="O87" s="291">
        <f t="shared" si="19"/>
        <v>3127.8901996807112</v>
      </c>
      <c r="P87" s="291">
        <f t="shared" si="19"/>
        <v>3383.6535244166334</v>
      </c>
      <c r="Q87" s="291">
        <f t="shared" si="19"/>
        <v>5710.1841187188293</v>
      </c>
      <c r="R87" s="291">
        <f t="shared" si="19"/>
        <v>3514.3318913139656</v>
      </c>
      <c r="S87" s="291">
        <f t="shared" si="19"/>
        <v>4279.6686974402746</v>
      </c>
      <c r="T87" s="291">
        <f t="shared" si="19"/>
        <v>2780.8852438064509</v>
      </c>
      <c r="U87" s="291">
        <f t="shared" si="19"/>
        <v>2568.7131900740428</v>
      </c>
      <c r="V87" s="291">
        <f t="shared" si="19"/>
        <v>3524.3966089071014</v>
      </c>
      <c r="W87" s="291">
        <f t="shared" si="19"/>
        <v>4536.9154244839146</v>
      </c>
      <c r="DA87" s="84"/>
    </row>
    <row r="88" spans="1:105" ht="12" customHeight="1" x14ac:dyDescent="0.25">
      <c r="A88" s="115" t="s">
        <v>149</v>
      </c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8"/>
      <c r="O88" s="288"/>
      <c r="P88" s="288"/>
      <c r="Q88" s="288"/>
      <c r="R88" s="288"/>
      <c r="S88" s="288"/>
      <c r="T88" s="288"/>
      <c r="U88" s="288"/>
      <c r="V88" s="288"/>
      <c r="W88" s="288"/>
      <c r="DA88" s="118"/>
    </row>
    <row r="89" spans="1:105" ht="12" customHeight="1" x14ac:dyDescent="0.25">
      <c r="A89" s="50" t="s">
        <v>46</v>
      </c>
      <c r="B89" s="254">
        <f t="shared" ref="B89:W89" si="20">IF(SUM(B90,B91)=0,"",SUM(B90,B91))</f>
        <v>1.8295204965779726</v>
      </c>
      <c r="C89" s="254">
        <f t="shared" si="20"/>
        <v>1.6279979054077209</v>
      </c>
      <c r="D89" s="254">
        <f t="shared" si="20"/>
        <v>1.5756593950693596</v>
      </c>
      <c r="E89" s="254">
        <f t="shared" si="20"/>
        <v>1.3343828857876798</v>
      </c>
      <c r="F89" s="254">
        <f t="shared" si="20"/>
        <v>1.4089942063001255</v>
      </c>
      <c r="G89" s="254">
        <f t="shared" si="20"/>
        <v>1.7230409272647198</v>
      </c>
      <c r="H89" s="254">
        <f t="shared" si="20"/>
        <v>1.6079917689845691</v>
      </c>
      <c r="I89" s="254">
        <f t="shared" si="20"/>
        <v>1.3727515012769453</v>
      </c>
      <c r="J89" s="254">
        <f t="shared" si="20"/>
        <v>1.4356484029573742</v>
      </c>
      <c r="K89" s="254">
        <f t="shared" si="20"/>
        <v>1.5164610017253493</v>
      </c>
      <c r="L89" s="254">
        <f t="shared" si="20"/>
        <v>1.4689450762911753</v>
      </c>
      <c r="M89" s="254">
        <f t="shared" si="20"/>
        <v>1.4880060682470786</v>
      </c>
      <c r="N89" s="254">
        <f t="shared" si="20"/>
        <v>1.3783272727018434</v>
      </c>
      <c r="O89" s="254">
        <f t="shared" si="20"/>
        <v>1.4956253374800181</v>
      </c>
      <c r="P89" s="254">
        <f t="shared" si="20"/>
        <v>1.4051178233659896</v>
      </c>
      <c r="Q89" s="254">
        <f t="shared" si="20"/>
        <v>1.3126185516981652</v>
      </c>
      <c r="R89" s="254">
        <f t="shared" si="20"/>
        <v>1.2988280728209196</v>
      </c>
      <c r="S89" s="254">
        <f t="shared" si="20"/>
        <v>1.1982204015191478</v>
      </c>
      <c r="T89" s="254">
        <f t="shared" si="20"/>
        <v>1.2806842091466661</v>
      </c>
      <c r="U89" s="254">
        <f t="shared" si="20"/>
        <v>1.3029036355376871</v>
      </c>
      <c r="V89" s="254">
        <f t="shared" si="20"/>
        <v>1.2610476544587386</v>
      </c>
      <c r="W89" s="254">
        <f t="shared" si="20"/>
        <v>1.1797157845669699</v>
      </c>
      <c r="DA89" s="83"/>
    </row>
    <row r="90" spans="1:105" ht="12" customHeight="1" x14ac:dyDescent="0.25">
      <c r="A90" s="99" t="s">
        <v>984</v>
      </c>
      <c r="B90" s="293">
        <f t="shared" ref="B90:W90" si="21">IF(B$72=0,"",B$72/B$10)</f>
        <v>0.90917215791085015</v>
      </c>
      <c r="C90" s="293">
        <f t="shared" si="21"/>
        <v>0.75684391158350195</v>
      </c>
      <c r="D90" s="293">
        <f t="shared" si="21"/>
        <v>0.6542598574895403</v>
      </c>
      <c r="E90" s="293">
        <f t="shared" si="21"/>
        <v>0.5133384544763403</v>
      </c>
      <c r="F90" s="293">
        <f t="shared" si="21"/>
        <v>0.72158933533981107</v>
      </c>
      <c r="G90" s="293">
        <f t="shared" si="21"/>
        <v>1.0157076269714365</v>
      </c>
      <c r="H90" s="293">
        <f t="shared" si="21"/>
        <v>0.98439914259444206</v>
      </c>
      <c r="I90" s="293">
        <f t="shared" si="21"/>
        <v>0.83914740652121378</v>
      </c>
      <c r="J90" s="293">
        <f t="shared" si="21"/>
        <v>0.79082785548827805</v>
      </c>
      <c r="K90" s="293">
        <f t="shared" si="21"/>
        <v>0.59959973907183306</v>
      </c>
      <c r="L90" s="293">
        <f t="shared" si="21"/>
        <v>0.59444721333460326</v>
      </c>
      <c r="M90" s="293">
        <f t="shared" si="21"/>
        <v>0.58840501006086166</v>
      </c>
      <c r="N90" s="293">
        <f t="shared" si="21"/>
        <v>0.64213171840623817</v>
      </c>
      <c r="O90" s="293">
        <f t="shared" si="21"/>
        <v>0.51608944577163174</v>
      </c>
      <c r="P90" s="293">
        <f t="shared" si="21"/>
        <v>0.55280058598703397</v>
      </c>
      <c r="Q90" s="293">
        <f t="shared" si="21"/>
        <v>0.3063051429544339</v>
      </c>
      <c r="R90" s="293">
        <f t="shared" si="21"/>
        <v>0.38284316939492796</v>
      </c>
      <c r="S90" s="293">
        <f t="shared" si="21"/>
        <v>0.47495286521663621</v>
      </c>
      <c r="T90" s="293">
        <f t="shared" si="21"/>
        <v>0.68902217598189985</v>
      </c>
      <c r="U90" s="293">
        <f t="shared" si="21"/>
        <v>0.56655979432563719</v>
      </c>
      <c r="V90" s="293">
        <f t="shared" si="21"/>
        <v>0.67353159875981872</v>
      </c>
      <c r="W90" s="293">
        <f t="shared" si="21"/>
        <v>0.41682535619624617</v>
      </c>
      <c r="DA90" s="94"/>
    </row>
    <row r="91" spans="1:105" ht="12" customHeight="1" x14ac:dyDescent="0.25">
      <c r="A91" s="99" t="s">
        <v>985</v>
      </c>
      <c r="B91" s="293">
        <f t="shared" ref="B91:W91" si="22">IF(B$53=0,"",B$53/B$10)</f>
        <v>0.92034833866712251</v>
      </c>
      <c r="C91" s="293">
        <f t="shared" si="22"/>
        <v>0.8711539938242191</v>
      </c>
      <c r="D91" s="293">
        <f t="shared" si="22"/>
        <v>0.92139953757981929</v>
      </c>
      <c r="E91" s="293">
        <f t="shared" si="22"/>
        <v>0.82104443131133942</v>
      </c>
      <c r="F91" s="293">
        <f t="shared" si="22"/>
        <v>0.68740487096031444</v>
      </c>
      <c r="G91" s="293">
        <f t="shared" si="22"/>
        <v>0.70733330029328323</v>
      </c>
      <c r="H91" s="293">
        <f t="shared" si="22"/>
        <v>0.62359262639012691</v>
      </c>
      <c r="I91" s="293">
        <f t="shared" si="22"/>
        <v>0.53360409475573145</v>
      </c>
      <c r="J91" s="293">
        <f t="shared" si="22"/>
        <v>0.64482054746909623</v>
      </c>
      <c r="K91" s="293">
        <f t="shared" si="22"/>
        <v>0.91686126265351631</v>
      </c>
      <c r="L91" s="293">
        <f t="shared" si="22"/>
        <v>0.87449786295657195</v>
      </c>
      <c r="M91" s="293">
        <f t="shared" si="22"/>
        <v>0.89960105818621694</v>
      </c>
      <c r="N91" s="293">
        <f t="shared" si="22"/>
        <v>0.73619555429560535</v>
      </c>
      <c r="O91" s="293">
        <f t="shared" si="22"/>
        <v>0.97953589170838651</v>
      </c>
      <c r="P91" s="293">
        <f t="shared" si="22"/>
        <v>0.85231723737895559</v>
      </c>
      <c r="Q91" s="293">
        <f t="shared" si="22"/>
        <v>1.0063134087437313</v>
      </c>
      <c r="R91" s="293">
        <f t="shared" si="22"/>
        <v>0.9159849034259917</v>
      </c>
      <c r="S91" s="293">
        <f t="shared" si="22"/>
        <v>0.72326753630251162</v>
      </c>
      <c r="T91" s="293">
        <f t="shared" si="22"/>
        <v>0.59166203316476629</v>
      </c>
      <c r="U91" s="293">
        <f t="shared" si="22"/>
        <v>0.73634384121204988</v>
      </c>
      <c r="V91" s="293">
        <f t="shared" si="22"/>
        <v>0.58751605569891985</v>
      </c>
      <c r="W91" s="293">
        <f t="shared" si="22"/>
        <v>0.76289042837072385</v>
      </c>
      <c r="DA91" s="94"/>
    </row>
    <row r="92" spans="1:105" ht="12" customHeight="1" x14ac:dyDescent="0.25">
      <c r="A92" s="107" t="s">
        <v>47</v>
      </c>
      <c r="B92" s="293">
        <f t="shared" ref="B92:W92" si="23">IF(B$54=0,"",B$54/B$11)</f>
        <v>0.84925123819372705</v>
      </c>
      <c r="C92" s="293">
        <f t="shared" si="23"/>
        <v>0.79524851396193219</v>
      </c>
      <c r="D92" s="293">
        <f t="shared" si="23"/>
        <v>0.83360272366544585</v>
      </c>
      <c r="E92" s="293">
        <f t="shared" si="23"/>
        <v>0.7617534870134498</v>
      </c>
      <c r="F92" s="293">
        <f t="shared" si="23"/>
        <v>0.62789046770475987</v>
      </c>
      <c r="G92" s="293">
        <f t="shared" si="23"/>
        <v>0.64644918351547065</v>
      </c>
      <c r="H92" s="293">
        <f t="shared" si="23"/>
        <v>0.5620005584392096</v>
      </c>
      <c r="I92" s="293">
        <f t="shared" si="23"/>
        <v>0.48369232465496464</v>
      </c>
      <c r="J92" s="293">
        <f t="shared" si="23"/>
        <v>0.58468092147045814</v>
      </c>
      <c r="K92" s="293">
        <f t="shared" si="23"/>
        <v>0.82508014188124335</v>
      </c>
      <c r="L92" s="293">
        <f t="shared" si="23"/>
        <v>0.80548206960225321</v>
      </c>
      <c r="M92" s="293">
        <f t="shared" si="23"/>
        <v>0.82471977476949698</v>
      </c>
      <c r="N92" s="293">
        <f t="shared" si="23"/>
        <v>0.66310058724264942</v>
      </c>
      <c r="O92" s="293">
        <f t="shared" si="23"/>
        <v>0.8373495252988058</v>
      </c>
      <c r="P92" s="293">
        <f t="shared" si="23"/>
        <v>0.74512567413144626</v>
      </c>
      <c r="Q92" s="293">
        <f t="shared" si="23"/>
        <v>0.82751405658855781</v>
      </c>
      <c r="R92" s="293">
        <f t="shared" si="23"/>
        <v>0.78758233825558288</v>
      </c>
      <c r="S92" s="293">
        <f t="shared" si="23"/>
        <v>0.63782718036267749</v>
      </c>
      <c r="T92" s="293">
        <f t="shared" si="23"/>
        <v>0.48672058549741848</v>
      </c>
      <c r="U92" s="293">
        <f t="shared" si="23"/>
        <v>0.60493037730428145</v>
      </c>
      <c r="V92" s="293">
        <f t="shared" si="23"/>
        <v>0.4849746071961813</v>
      </c>
      <c r="W92" s="293">
        <f t="shared" si="23"/>
        <v>0.6283541830412388</v>
      </c>
      <c r="DA92" s="94"/>
    </row>
    <row r="93" spans="1:105" ht="12" customHeight="1" x14ac:dyDescent="0.25">
      <c r="A93" s="49" t="s">
        <v>48</v>
      </c>
      <c r="B93" s="255">
        <f t="shared" ref="B93:W93" si="24">IF(B$55=0,"",B$55/B$12)</f>
        <v>0.15664531344039537</v>
      </c>
      <c r="C93" s="255">
        <f t="shared" si="24"/>
        <v>0.14623883576669813</v>
      </c>
      <c r="D93" s="255">
        <f t="shared" si="24"/>
        <v>0.1342773586690818</v>
      </c>
      <c r="E93" s="255">
        <f t="shared" si="24"/>
        <v>0.11646305946318065</v>
      </c>
      <c r="F93" s="255">
        <f t="shared" si="24"/>
        <v>0.14197679522709203</v>
      </c>
      <c r="G93" s="255">
        <f t="shared" si="24"/>
        <v>0.13967524231155179</v>
      </c>
      <c r="H93" s="255">
        <f t="shared" si="24"/>
        <v>0.14864028374622448</v>
      </c>
      <c r="I93" s="255">
        <f t="shared" si="24"/>
        <v>0.13247838382912477</v>
      </c>
      <c r="J93" s="255">
        <f t="shared" si="24"/>
        <v>0.1654899670296574</v>
      </c>
      <c r="K93" s="255">
        <f t="shared" si="24"/>
        <v>0.18498195602454032</v>
      </c>
      <c r="L93" s="255">
        <f t="shared" si="24"/>
        <v>8.0928186981929412E-2</v>
      </c>
      <c r="M93" s="255">
        <f t="shared" si="24"/>
        <v>0.14087479029963992</v>
      </c>
      <c r="N93" s="255">
        <f t="shared" si="24"/>
        <v>0.30254280124467092</v>
      </c>
      <c r="O93" s="255">
        <f t="shared" si="24"/>
        <v>0.25580465285814891</v>
      </c>
      <c r="P93" s="255">
        <f t="shared" si="24"/>
        <v>0.27672145118585162</v>
      </c>
      <c r="Q93" s="255">
        <f t="shared" si="24"/>
        <v>0.67938102886248575</v>
      </c>
      <c r="R93" s="255">
        <f t="shared" si="24"/>
        <v>0.40387642633132198</v>
      </c>
      <c r="S93" s="255">
        <f t="shared" si="24"/>
        <v>0.46353269886073678</v>
      </c>
      <c r="T93" s="255">
        <f t="shared" si="24"/>
        <v>0.48072227247909161</v>
      </c>
      <c r="U93" s="255">
        <f t="shared" si="24"/>
        <v>0.43144684150878104</v>
      </c>
      <c r="V93" s="255">
        <f t="shared" si="24"/>
        <v>0.45145126534189056</v>
      </c>
      <c r="W93" s="255">
        <f t="shared" si="24"/>
        <v>0.58114804785478968</v>
      </c>
      <c r="DA93" s="84"/>
    </row>
    <row r="94" spans="1:105" ht="12" customHeight="1" x14ac:dyDescent="0.25">
      <c r="A94" s="115" t="s">
        <v>150</v>
      </c>
      <c r="B94" s="288"/>
      <c r="C94" s="288"/>
      <c r="D94" s="288"/>
      <c r="E94" s="288"/>
      <c r="F94" s="288"/>
      <c r="G94" s="288"/>
      <c r="H94" s="288"/>
      <c r="I94" s="288"/>
      <c r="J94" s="288"/>
      <c r="K94" s="288"/>
      <c r="L94" s="288"/>
      <c r="M94" s="288"/>
      <c r="N94" s="288"/>
      <c r="O94" s="288"/>
      <c r="P94" s="288"/>
      <c r="Q94" s="288"/>
      <c r="R94" s="288"/>
      <c r="S94" s="288"/>
      <c r="T94" s="288"/>
      <c r="U94" s="288"/>
      <c r="V94" s="288"/>
      <c r="W94" s="288"/>
      <c r="DA94" s="118"/>
    </row>
    <row r="95" spans="1:105" ht="12" customHeight="1" x14ac:dyDescent="0.25">
      <c r="A95" s="50" t="s">
        <v>46</v>
      </c>
      <c r="B95" s="254">
        <f t="shared" ref="B95:W95" si="25">IF(SUM(B96,B97)=0,"",SUM(B96,B97))</f>
        <v>1.3137076348120384</v>
      </c>
      <c r="C95" s="254">
        <f t="shared" si="25"/>
        <v>1.1402350258073666</v>
      </c>
      <c r="D95" s="254">
        <f t="shared" si="25"/>
        <v>1.0614479728184669</v>
      </c>
      <c r="E95" s="254">
        <f t="shared" si="25"/>
        <v>0.8829061786069301</v>
      </c>
      <c r="F95" s="254">
        <f t="shared" si="25"/>
        <v>1.0308045491439013</v>
      </c>
      <c r="G95" s="254">
        <f t="shared" si="25"/>
        <v>1.3335102024398517</v>
      </c>
      <c r="H95" s="254">
        <f t="shared" si="25"/>
        <v>1.2629829300039122</v>
      </c>
      <c r="I95" s="254">
        <f t="shared" si="25"/>
        <v>1.0786824476987562</v>
      </c>
      <c r="J95" s="254">
        <f t="shared" si="25"/>
        <v>1.0814293853137811</v>
      </c>
      <c r="K95" s="254">
        <f t="shared" si="25"/>
        <v>1.0135216177399269</v>
      </c>
      <c r="L95" s="254">
        <f t="shared" si="25"/>
        <v>0.99137452630264389</v>
      </c>
      <c r="M95" s="254">
        <f t="shared" si="25"/>
        <v>0.99568288688934814</v>
      </c>
      <c r="N95" s="254">
        <f t="shared" si="25"/>
        <v>0.97592014909402336</v>
      </c>
      <c r="O95" s="254">
        <f t="shared" si="25"/>
        <v>0.95908630117984162</v>
      </c>
      <c r="P95" s="254">
        <f t="shared" si="25"/>
        <v>0.9371476156850822</v>
      </c>
      <c r="Q95" s="254">
        <f t="shared" si="25"/>
        <v>0.75997350194195579</v>
      </c>
      <c r="R95" s="254">
        <f t="shared" si="25"/>
        <v>0.7977000055269291</v>
      </c>
      <c r="S95" s="254">
        <f t="shared" si="25"/>
        <v>0.8026882706688756</v>
      </c>
      <c r="T95" s="254">
        <f t="shared" si="25"/>
        <v>0.96013171071848791</v>
      </c>
      <c r="U95" s="254">
        <f t="shared" si="25"/>
        <v>0.90064697499739577</v>
      </c>
      <c r="V95" s="254">
        <f t="shared" si="25"/>
        <v>0.93914080008572443</v>
      </c>
      <c r="W95" s="254">
        <f t="shared" si="25"/>
        <v>0.75968904431580586</v>
      </c>
      <c r="DA95" s="83"/>
    </row>
    <row r="96" spans="1:105" ht="12" customHeight="1" x14ac:dyDescent="0.25">
      <c r="A96" s="99" t="s">
        <v>984</v>
      </c>
      <c r="B96" s="293">
        <f>IF(CHI_ued!B$16=0,"",CHI_ued!B$16/B$10)</f>
        <v>0.90917215791085015</v>
      </c>
      <c r="C96" s="293">
        <f>IF(CHI_ued!C$16=0,"",CHI_ued!C$16/C$10)</f>
        <v>0.75684391158350195</v>
      </c>
      <c r="D96" s="293">
        <f>IF(CHI_ued!D$16=0,"",CHI_ued!D$16/D$10)</f>
        <v>0.6542598574895403</v>
      </c>
      <c r="E96" s="293">
        <f>IF(CHI_ued!E$16=0,"",CHI_ued!E$16/E$10)</f>
        <v>0.5133384544763403</v>
      </c>
      <c r="F96" s="293">
        <f>IF(CHI_ued!F$16=0,"",CHI_ued!F$16/F$10)</f>
        <v>0.72158933533981107</v>
      </c>
      <c r="G96" s="293">
        <f>IF(CHI_ued!G$16=0,"",CHI_ued!G$16/G$10)</f>
        <v>1.0157076269714365</v>
      </c>
      <c r="H96" s="293">
        <f>IF(CHI_ued!H$16=0,"",CHI_ued!H$16/H$10)</f>
        <v>0.98439914259444206</v>
      </c>
      <c r="I96" s="293">
        <f>IF(CHI_ued!I$16=0,"",CHI_ued!I$16/I$10)</f>
        <v>0.83914740652121378</v>
      </c>
      <c r="J96" s="293">
        <f>IF(CHI_ued!J$16=0,"",CHI_ued!J$16/J$10)</f>
        <v>0.79082785548827805</v>
      </c>
      <c r="K96" s="293">
        <f>IF(CHI_ued!K$16=0,"",CHI_ued!K$16/K$10)</f>
        <v>0.59959973907183306</v>
      </c>
      <c r="L96" s="293">
        <f>IF(CHI_ued!L$16=0,"",CHI_ued!L$16/L$10)</f>
        <v>0.59444721333460326</v>
      </c>
      <c r="M96" s="293">
        <f>IF(CHI_ued!M$16=0,"",CHI_ued!M$16/M$10)</f>
        <v>0.58840501006086166</v>
      </c>
      <c r="N96" s="293">
        <f>IF(CHI_ued!N$16=0,"",CHI_ued!N$16/N$10)</f>
        <v>0.64213171840623817</v>
      </c>
      <c r="O96" s="293">
        <f>IF(CHI_ued!O$16=0,"",CHI_ued!O$16/O$10)</f>
        <v>0.51608944577163174</v>
      </c>
      <c r="P96" s="293">
        <f>IF(CHI_ued!P$16=0,"",CHI_ued!P$16/P$10)</f>
        <v>0.55280058598703397</v>
      </c>
      <c r="Q96" s="293">
        <f>IF(CHI_ued!Q$16=0,"",CHI_ued!Q$16/Q$10)</f>
        <v>0.3063051429544339</v>
      </c>
      <c r="R96" s="293">
        <f>IF(CHI_ued!R$16=0,"",CHI_ued!R$16/R$10)</f>
        <v>0.38284316939492796</v>
      </c>
      <c r="S96" s="293">
        <f>IF(CHI_ued!S$16=0,"",CHI_ued!S$16/S$10)</f>
        <v>0.47495286521663621</v>
      </c>
      <c r="T96" s="293">
        <f>IF(CHI_ued!T$16=0,"",CHI_ued!T$16/T$10)</f>
        <v>0.68902217598189985</v>
      </c>
      <c r="U96" s="293">
        <f>IF(CHI_ued!U$16=0,"",CHI_ued!U$16/U$10)</f>
        <v>0.56655979432563719</v>
      </c>
      <c r="V96" s="293">
        <f>IF(CHI_ued!V$16=0,"",CHI_ued!V$16/V$10)</f>
        <v>0.67353159875981872</v>
      </c>
      <c r="W96" s="293">
        <f>IF(CHI_ued!W$16=0,"",CHI_ued!W$16/W$10)</f>
        <v>0.41682535619624617</v>
      </c>
      <c r="DA96" s="94"/>
    </row>
    <row r="97" spans="1:105" ht="12" customHeight="1" x14ac:dyDescent="0.25">
      <c r="A97" s="99" t="s">
        <v>985</v>
      </c>
      <c r="B97" s="293">
        <f>IF((CHI_ued!B$5-CHI_ued!B$16)=0,"",(CHI_ued!B$5-CHI_ued!B$16)/B$10)</f>
        <v>0.40453547690118824</v>
      </c>
      <c r="C97" s="293">
        <f>IF((CHI_ued!C$5-CHI_ued!C$16)=0,"",(CHI_ued!C$5-CHI_ued!C$16)/C$10)</f>
        <v>0.38339111422386468</v>
      </c>
      <c r="D97" s="293">
        <f>IF((CHI_ued!D$5-CHI_ued!D$16)=0,"",(CHI_ued!D$5-CHI_ued!D$16)/D$10)</f>
        <v>0.40718811532892668</v>
      </c>
      <c r="E97" s="293">
        <f>IF((CHI_ued!E$5-CHI_ued!E$16)=0,"",(CHI_ued!E$5-CHI_ued!E$16)/E$10)</f>
        <v>0.36956772413058975</v>
      </c>
      <c r="F97" s="293">
        <f>IF((CHI_ued!F$5-CHI_ued!F$16)=0,"",(CHI_ued!F$5-CHI_ued!F$16)/F$10)</f>
        <v>0.30921521380409034</v>
      </c>
      <c r="G97" s="293">
        <f>IF((CHI_ued!G$5-CHI_ued!G$16)=0,"",(CHI_ued!G$5-CHI_ued!G$16)/G$10)</f>
        <v>0.31780257546841528</v>
      </c>
      <c r="H97" s="293">
        <f>IF((CHI_ued!H$5-CHI_ued!H$16)=0,"",(CHI_ued!H$5-CHI_ued!H$16)/H$10)</f>
        <v>0.27858378740946999</v>
      </c>
      <c r="I97" s="293">
        <f>IF((CHI_ued!I$5-CHI_ued!I$16)=0,"",(CHI_ued!I$5-CHI_ued!I$16)/I$10)</f>
        <v>0.23953504117754235</v>
      </c>
      <c r="J97" s="293">
        <f>IF((CHI_ued!J$5-CHI_ued!J$16)=0,"",(CHI_ued!J$5-CHI_ued!J$16)/J$10)</f>
        <v>0.29060152982550308</v>
      </c>
      <c r="K97" s="293">
        <f>IF((CHI_ued!K$5-CHI_ued!K$16)=0,"",(CHI_ued!K$5-CHI_ued!K$16)/K$10)</f>
        <v>0.41392187866809382</v>
      </c>
      <c r="L97" s="293">
        <f>IF((CHI_ued!L$5-CHI_ued!L$16)=0,"",(CHI_ued!L$5-CHI_ued!L$16)/L$10)</f>
        <v>0.39692731296804062</v>
      </c>
      <c r="M97" s="293">
        <f>IF((CHI_ued!M$5-CHI_ued!M$16)=0,"",(CHI_ued!M$5-CHI_ued!M$16)/M$10)</f>
        <v>0.40727787682848643</v>
      </c>
      <c r="N97" s="293">
        <f>IF((CHI_ued!N$5-CHI_ued!N$16)=0,"",(CHI_ued!N$5-CHI_ued!N$16)/N$10)</f>
        <v>0.33378843068778519</v>
      </c>
      <c r="O97" s="293">
        <f>IF((CHI_ued!O$5-CHI_ued!O$16)=0,"",(CHI_ued!O$5-CHI_ued!O$16)/O$10)</f>
        <v>0.44299685540820988</v>
      </c>
      <c r="P97" s="293">
        <f>IF((CHI_ued!P$5-CHI_ued!P$16)=0,"",(CHI_ued!P$5-CHI_ued!P$16)/P$10)</f>
        <v>0.38434702969804818</v>
      </c>
      <c r="Q97" s="293">
        <f>IF((CHI_ued!Q$5-CHI_ued!Q$16)=0,"",(CHI_ued!Q$5-CHI_ued!Q$16)/Q$10)</f>
        <v>0.45366835898752184</v>
      </c>
      <c r="R97" s="293">
        <f>IF((CHI_ued!R$5-CHI_ued!R$16)=0,"",(CHI_ued!R$5-CHI_ued!R$16)/R$10)</f>
        <v>0.41485683613200114</v>
      </c>
      <c r="S97" s="293">
        <f>IF((CHI_ued!S$5-CHI_ued!S$16)=0,"",(CHI_ued!S$5-CHI_ued!S$16)/S$10)</f>
        <v>0.32773540545223939</v>
      </c>
      <c r="T97" s="293">
        <f>IF((CHI_ued!T$5-CHI_ued!T$16)=0,"",(CHI_ued!T$5-CHI_ued!T$16)/T$10)</f>
        <v>0.271109534736588</v>
      </c>
      <c r="U97" s="293">
        <f>IF((CHI_ued!U$5-CHI_ued!U$16)=0,"",(CHI_ued!U$5-CHI_ued!U$16)/U$10)</f>
        <v>0.33408718067175863</v>
      </c>
      <c r="V97" s="293">
        <f>IF((CHI_ued!V$5-CHI_ued!V$16)=0,"",(CHI_ued!V$5-CHI_ued!V$16)/V$10)</f>
        <v>0.26560920132590576</v>
      </c>
      <c r="W97" s="293">
        <f>IF((CHI_ued!W$5-CHI_ued!W$16)=0,"",(CHI_ued!W$5-CHI_ued!W$16)/W$10)</f>
        <v>0.3428636881195597</v>
      </c>
      <c r="DA97" s="94"/>
    </row>
    <row r="98" spans="1:105" ht="12" customHeight="1" x14ac:dyDescent="0.25">
      <c r="A98" s="107" t="s">
        <v>47</v>
      </c>
      <c r="B98" s="293">
        <f>IF(CHI_ued!B$61=0,"",CHI_ued!B$61/B$11)</f>
        <v>0.34162943662242634</v>
      </c>
      <c r="C98" s="293">
        <f>IF(CHI_ued!C$61=0,"",CHI_ued!C$61/C$11)</f>
        <v>0.32112711495717405</v>
      </c>
      <c r="D98" s="293">
        <f>IF(CHI_ued!D$61=0,"",CHI_ued!D$61/D$11)</f>
        <v>0.33884093530994969</v>
      </c>
      <c r="E98" s="293">
        <f>IF(CHI_ued!E$61=0,"",CHI_ued!E$61/E$11)</f>
        <v>0.31456206116236657</v>
      </c>
      <c r="F98" s="293">
        <f>IF(CHI_ued!F$61=0,"",CHI_ued!F$61/F$11)</f>
        <v>0.25907835840776616</v>
      </c>
      <c r="G98" s="293">
        <f>IF(CHI_ued!G$61=0,"",CHI_ued!G$61/G$11)</f>
        <v>0.26640762293276521</v>
      </c>
      <c r="H98" s="293">
        <f>IF(CHI_ued!H$61=0,"",CHI_ued!H$61/H$11)</f>
        <v>0.23165890217822774</v>
      </c>
      <c r="I98" s="293">
        <f>IF(CHI_ued!I$61=0,"",CHI_ued!I$61/I$11)</f>
        <v>0.2025546350504695</v>
      </c>
      <c r="J98" s="293">
        <f>IF(CHI_ued!J$61=0,"",CHI_ued!J$61/J$11)</f>
        <v>0.24659029718386835</v>
      </c>
      <c r="K98" s="293">
        <f>IF(CHI_ued!K$61=0,"",CHI_ued!K$61/K$11)</f>
        <v>0.34585346492470331</v>
      </c>
      <c r="L98" s="293">
        <f>IF(CHI_ued!L$61=0,"",CHI_ued!L$61/L$11)</f>
        <v>0.33859470489648152</v>
      </c>
      <c r="M98" s="293">
        <f>IF(CHI_ued!M$61=0,"",CHI_ued!M$61/M$11)</f>
        <v>0.34623155902820818</v>
      </c>
      <c r="N98" s="293">
        <f>IF(CHI_ued!N$61=0,"",CHI_ued!N$61/N$11)</f>
        <v>0.27800722669583261</v>
      </c>
      <c r="O98" s="293">
        <f>IF(CHI_ued!O$61=0,"",CHI_ued!O$61/O$11)</f>
        <v>0.3516362722451386</v>
      </c>
      <c r="P98" s="293">
        <f>IF(CHI_ued!P$61=0,"",CHI_ued!P$61/P$11)</f>
        <v>0.31180648491269924</v>
      </c>
      <c r="Q98" s="293">
        <f>IF(CHI_ued!Q$61=0,"",CHI_ued!Q$61/Q$11)</f>
        <v>0.34617146963892553</v>
      </c>
      <c r="R98" s="293">
        <f>IF(CHI_ued!R$61=0,"",CHI_ued!R$61/R$11)</f>
        <v>0.33091849933398632</v>
      </c>
      <c r="S98" s="293">
        <f>IF(CHI_ued!S$61=0,"",CHI_ued!S$61/S$11)</f>
        <v>0.26709973555647487</v>
      </c>
      <c r="T98" s="293">
        <f>IF(CHI_ued!T$61=0,"",CHI_ued!T$61/T$11)</f>
        <v>0.21756494638522139</v>
      </c>
      <c r="U98" s="293">
        <f>IF(CHI_ued!U$61=0,"",CHI_ued!U$61/U$11)</f>
        <v>0.26967881031035884</v>
      </c>
      <c r="V98" s="293">
        <f>IF(CHI_ued!V$61=0,"",CHI_ued!V$61/V$11)</f>
        <v>0.21440479380537369</v>
      </c>
      <c r="W98" s="293">
        <f>IF(CHI_ued!W$61=0,"",CHI_ued!W$61/W$11)</f>
        <v>0.27828413537917013</v>
      </c>
      <c r="DA98" s="94"/>
    </row>
    <row r="99" spans="1:105" ht="12" customHeight="1" x14ac:dyDescent="0.25">
      <c r="A99" s="49" t="s">
        <v>48</v>
      </c>
      <c r="B99" s="255">
        <f>IF(CHI_ued!B$110=0,"",CHI_ued!B$110/B$12)</f>
        <v>7.1371309466811486E-2</v>
      </c>
      <c r="C99" s="255">
        <f>IF(CHI_ued!C$110=0,"",CHI_ued!C$110/C$12)</f>
        <v>6.6326488493561223E-2</v>
      </c>
      <c r="D99" s="255">
        <f>IF(CHI_ued!D$110=0,"",CHI_ued!D$110/D$12)</f>
        <v>6.1583974073548507E-2</v>
      </c>
      <c r="E99" s="255">
        <f>IF(CHI_ued!E$110=0,"",CHI_ued!E$110/E$12)</f>
        <v>5.3977916171973166E-2</v>
      </c>
      <c r="F99" s="255">
        <f>IF(CHI_ued!F$110=0,"",CHI_ued!F$110/F$12)</f>
        <v>6.5930020778324536E-2</v>
      </c>
      <c r="G99" s="255">
        <f>IF(CHI_ued!G$110=0,"",CHI_ued!G$110/G$12)</f>
        <v>6.4799617540857779E-2</v>
      </c>
      <c r="H99" s="255">
        <f>IF(CHI_ued!H$110=0,"",CHI_ued!H$110/H$12)</f>
        <v>6.9105464803003544E-2</v>
      </c>
      <c r="I99" s="255">
        <f>IF(CHI_ued!I$110=0,"",CHI_ued!I$110/I$12)</f>
        <v>6.1530808139098163E-2</v>
      </c>
      <c r="J99" s="255">
        <f>IF(CHI_ued!J$110=0,"",CHI_ued!J$110/J$12)</f>
        <v>7.7137762099208446E-2</v>
      </c>
      <c r="K99" s="255">
        <f>IF(CHI_ued!K$110=0,"",CHI_ued!K$110/K$12)</f>
        <v>8.8515712954042619E-2</v>
      </c>
      <c r="L99" s="255">
        <f>IF(CHI_ued!L$110=0,"",CHI_ued!L$110/L$12)</f>
        <v>3.885066597146497E-2</v>
      </c>
      <c r="M99" s="255">
        <f>IF(CHI_ued!M$110=0,"",CHI_ued!M$110/M$12)</f>
        <v>6.8983230060825088E-2</v>
      </c>
      <c r="N99" s="255">
        <f>IF(CHI_ued!N$110=0,"",CHI_ued!N$110/N$12)</f>
        <v>0.14817608762256756</v>
      </c>
      <c r="O99" s="255">
        <f>IF(CHI_ued!O$110=0,"",CHI_ued!O$110/O$12)</f>
        <v>0.12550818278713277</v>
      </c>
      <c r="P99" s="255">
        <f>IF(CHI_ued!P$110=0,"",CHI_ued!P$110/P$12)</f>
        <v>0.1360999454237492</v>
      </c>
      <c r="Q99" s="255">
        <f>IF(CHI_ued!Q$110=0,"",CHI_ued!Q$110/Q$12)</f>
        <v>0.33553110725209262</v>
      </c>
      <c r="R99" s="255">
        <f>IF(CHI_ued!R$110=0,"",CHI_ued!R$110/R$12)</f>
        <v>0.20139043879738983</v>
      </c>
      <c r="S99" s="255">
        <f>IF(CHI_ued!S$110=0,"",CHI_ued!S$110/S$12)</f>
        <v>0.22953325442347883</v>
      </c>
      <c r="T99" s="255">
        <f>IF(CHI_ued!T$110=0,"",CHI_ued!T$110/T$12)</f>
        <v>0.23804951577517944</v>
      </c>
      <c r="U99" s="255">
        <f>IF(CHI_ued!U$110=0,"",CHI_ued!U$110/U$12)</f>
        <v>0.2128859871906085</v>
      </c>
      <c r="V99" s="255">
        <f>IF(CHI_ued!V$110=0,"",CHI_ued!V$110/V$12)</f>
        <v>0.22094046281792235</v>
      </c>
      <c r="W99" s="255">
        <f>IF(CHI_ued!W$110=0,"",CHI_ued!W$110/W$12)</f>
        <v>0.28410154572125917</v>
      </c>
      <c r="DA99" s="84"/>
    </row>
    <row r="100" spans="1:105" ht="12" customHeight="1" x14ac:dyDescent="0.25">
      <c r="A100" s="110" t="s">
        <v>986</v>
      </c>
      <c r="B100" s="315">
        <f t="shared" ref="B100:W100" si="26">IF(B$52=0,"",B$79/B$52)</f>
        <v>3.4450881334959012</v>
      </c>
      <c r="C100" s="315">
        <f t="shared" si="26"/>
        <v>3.2722029463300313</v>
      </c>
      <c r="D100" s="315">
        <f t="shared" si="26"/>
        <v>3.1423074984267938</v>
      </c>
      <c r="E100" s="315">
        <f t="shared" si="26"/>
        <v>3.2703808508329075</v>
      </c>
      <c r="F100" s="315">
        <f t="shared" si="26"/>
        <v>3.6165187375622412</v>
      </c>
      <c r="G100" s="315">
        <f t="shared" si="26"/>
        <v>3.6563694281418599</v>
      </c>
      <c r="H100" s="315">
        <f t="shared" si="26"/>
        <v>3.431049738434778</v>
      </c>
      <c r="I100" s="315">
        <f t="shared" si="26"/>
        <v>3.2764104433683703</v>
      </c>
      <c r="J100" s="315">
        <f t="shared" si="26"/>
        <v>3.2378848016557371</v>
      </c>
      <c r="K100" s="315">
        <f t="shared" si="26"/>
        <v>2.9474963695427832</v>
      </c>
      <c r="L100" s="315">
        <f t="shared" si="26"/>
        <v>3.5136366831467396</v>
      </c>
      <c r="M100" s="315">
        <f t="shared" si="26"/>
        <v>3.5169983194029713</v>
      </c>
      <c r="N100" s="315">
        <f t="shared" si="26"/>
        <v>3.2814500237360282</v>
      </c>
      <c r="O100" s="315">
        <f t="shared" si="26"/>
        <v>3.039472459662826</v>
      </c>
      <c r="P100" s="315">
        <f t="shared" si="26"/>
        <v>3.0592522804003282</v>
      </c>
      <c r="Q100" s="315">
        <f t="shared" si="26"/>
        <v>2.4805101056117329</v>
      </c>
      <c r="R100" s="315">
        <f t="shared" si="26"/>
        <v>2.4153421563462469</v>
      </c>
      <c r="S100" s="315">
        <f t="shared" si="26"/>
        <v>2.4862594684693078</v>
      </c>
      <c r="T100" s="315">
        <f t="shared" si="26"/>
        <v>2.4944655775348794</v>
      </c>
      <c r="U100" s="315">
        <f t="shared" si="26"/>
        <v>2.4596183766104787</v>
      </c>
      <c r="V100" s="315">
        <f t="shared" si="26"/>
        <v>2.9476319228890993</v>
      </c>
      <c r="W100" s="315">
        <f t="shared" si="26"/>
        <v>2.369315392700861</v>
      </c>
      <c r="DA100" s="118"/>
    </row>
    <row r="101" spans="1:105" ht="12" customHeight="1" x14ac:dyDescent="0.25">
      <c r="A101" s="50" t="s">
        <v>987</v>
      </c>
      <c r="B101" s="257">
        <f t="shared" ref="B101:W101" si="27">IF(B$53=0,"",B$80/B$53)</f>
        <v>4.3231600941955035</v>
      </c>
      <c r="C101" s="257">
        <f t="shared" si="27"/>
        <v>4.1144326471948407</v>
      </c>
      <c r="D101" s="257">
        <f t="shared" si="27"/>
        <v>3.8693651289559807</v>
      </c>
      <c r="E101" s="257">
        <f t="shared" si="27"/>
        <v>4.1505625483003801</v>
      </c>
      <c r="F101" s="257">
        <f t="shared" si="27"/>
        <v>4.9990843195594268</v>
      </c>
      <c r="G101" s="257">
        <f t="shared" si="27"/>
        <v>4.9332443487801454</v>
      </c>
      <c r="H101" s="257">
        <f t="shared" si="27"/>
        <v>5.0779533468593483</v>
      </c>
      <c r="I101" s="257">
        <f t="shared" si="27"/>
        <v>4.6305728690522248</v>
      </c>
      <c r="J101" s="257">
        <f t="shared" si="27"/>
        <v>4.5356951193029298</v>
      </c>
      <c r="K101" s="257">
        <f t="shared" si="27"/>
        <v>3.11786997901214</v>
      </c>
      <c r="L101" s="257">
        <f t="shared" si="27"/>
        <v>4.552836747591086</v>
      </c>
      <c r="M101" s="257">
        <f t="shared" si="27"/>
        <v>4.4073634929892185</v>
      </c>
      <c r="N101" s="257">
        <f t="shared" si="27"/>
        <v>4.3816545092523578</v>
      </c>
      <c r="O101" s="257">
        <f t="shared" si="27"/>
        <v>3.1426193725783107</v>
      </c>
      <c r="P101" s="257">
        <f t="shared" si="27"/>
        <v>3.35419676312454</v>
      </c>
      <c r="Q101" s="257">
        <f t="shared" si="27"/>
        <v>2.6239564385267005</v>
      </c>
      <c r="R101" s="257">
        <f t="shared" si="27"/>
        <v>2.6987726298205161</v>
      </c>
      <c r="S101" s="257">
        <f t="shared" si="27"/>
        <v>3.4537981090242682</v>
      </c>
      <c r="T101" s="257">
        <f t="shared" si="27"/>
        <v>4.92281079169845</v>
      </c>
      <c r="U101" s="257">
        <f t="shared" si="27"/>
        <v>3.6225521302150603</v>
      </c>
      <c r="V101" s="257">
        <f t="shared" si="27"/>
        <v>5.6660220992367281</v>
      </c>
      <c r="W101" s="257">
        <f t="shared" si="27"/>
        <v>2.8835387884307395</v>
      </c>
      <c r="DA101" s="83"/>
    </row>
    <row r="102" spans="1:105" ht="12" customHeight="1" x14ac:dyDescent="0.25">
      <c r="A102" s="107" t="s">
        <v>988</v>
      </c>
      <c r="B102" s="295">
        <f t="shared" ref="B102:W102" si="28">IF(B$54=0,"",B$81/B$54)</f>
        <v>2.1073784016825856</v>
      </c>
      <c r="C102" s="295">
        <f t="shared" si="28"/>
        <v>2.2446478592066939</v>
      </c>
      <c r="D102" s="295">
        <f t="shared" si="28"/>
        <v>2.2104894899589671</v>
      </c>
      <c r="E102" s="295">
        <f t="shared" si="28"/>
        <v>2.2116535016663241</v>
      </c>
      <c r="F102" s="295">
        <f t="shared" si="28"/>
        <v>2.1326316586423149</v>
      </c>
      <c r="G102" s="295">
        <f t="shared" si="28"/>
        <v>2.1490714400026452</v>
      </c>
      <c r="H102" s="295">
        <f t="shared" si="28"/>
        <v>1.9912831773933857</v>
      </c>
      <c r="I102" s="295">
        <f t="shared" si="28"/>
        <v>2.034242403076465</v>
      </c>
      <c r="J102" s="295">
        <f t="shared" si="28"/>
        <v>2.0367179401609237</v>
      </c>
      <c r="K102" s="295">
        <f t="shared" si="28"/>
        <v>2.0606414141015623</v>
      </c>
      <c r="L102" s="295">
        <f t="shared" si="28"/>
        <v>2.0134422857898553</v>
      </c>
      <c r="M102" s="295">
        <f t="shared" si="28"/>
        <v>1.9821098711458109</v>
      </c>
      <c r="N102" s="295">
        <f t="shared" si="28"/>
        <v>1.9663560610786686</v>
      </c>
      <c r="O102" s="295">
        <f t="shared" si="28"/>
        <v>1.9392002838397684</v>
      </c>
      <c r="P102" s="295">
        <f t="shared" si="28"/>
        <v>1.8664495825506553</v>
      </c>
      <c r="Q102" s="295">
        <f t="shared" si="28"/>
        <v>1.7718699926329948</v>
      </c>
      <c r="R102" s="295">
        <f t="shared" si="28"/>
        <v>1.6064200402299684</v>
      </c>
      <c r="S102" s="295">
        <f t="shared" si="28"/>
        <v>1.7101013353738337</v>
      </c>
      <c r="T102" s="295">
        <f t="shared" si="28"/>
        <v>1.7348740879329954</v>
      </c>
      <c r="U102" s="295">
        <f t="shared" si="28"/>
        <v>1.8220123269512327</v>
      </c>
      <c r="V102" s="295">
        <f t="shared" si="28"/>
        <v>1.8685494368519591</v>
      </c>
      <c r="W102" s="295">
        <f t="shared" si="28"/>
        <v>1.9021310581215709</v>
      </c>
      <c r="DA102" s="94"/>
    </row>
    <row r="103" spans="1:105" ht="12" customHeight="1" x14ac:dyDescent="0.25">
      <c r="A103" s="49" t="s">
        <v>48</v>
      </c>
      <c r="B103" s="258">
        <f t="shared" ref="B103:W103" si="29">IF(B$55=0,"",B$82/B$55)</f>
        <v>2.342711431622742</v>
      </c>
      <c r="C103" s="258">
        <f t="shared" si="29"/>
        <v>2.4252829736775543</v>
      </c>
      <c r="D103" s="258">
        <f t="shared" si="29"/>
        <v>2.4047561421598025</v>
      </c>
      <c r="E103" s="258">
        <f t="shared" si="29"/>
        <v>2.3811069817793054</v>
      </c>
      <c r="F103" s="258">
        <f t="shared" si="29"/>
        <v>2.3479672247283978</v>
      </c>
      <c r="G103" s="258">
        <f t="shared" si="29"/>
        <v>2.3653842775334786</v>
      </c>
      <c r="H103" s="258">
        <f t="shared" si="29"/>
        <v>2.3013167834279424</v>
      </c>
      <c r="I103" s="258">
        <f t="shared" si="29"/>
        <v>2.2912998523120138</v>
      </c>
      <c r="J103" s="258">
        <f t="shared" si="29"/>
        <v>2.2730297009245088</v>
      </c>
      <c r="K103" s="258">
        <f t="shared" si="29"/>
        <v>2.3038615411558241</v>
      </c>
      <c r="L103" s="258">
        <f t="shared" si="29"/>
        <v>2.262387951376807</v>
      </c>
      <c r="M103" s="258">
        <f t="shared" si="29"/>
        <v>2.2468774310746311</v>
      </c>
      <c r="N103" s="258">
        <f t="shared" si="29"/>
        <v>2.2406725192979766</v>
      </c>
      <c r="O103" s="258">
        <f t="shared" si="29"/>
        <v>2.2128898019612384</v>
      </c>
      <c r="P103" s="258">
        <f t="shared" si="29"/>
        <v>2.1760416124535222</v>
      </c>
      <c r="Q103" s="258">
        <f t="shared" si="29"/>
        <v>2.0872140092930289</v>
      </c>
      <c r="R103" s="258">
        <f t="shared" si="29"/>
        <v>1.9263167015232634</v>
      </c>
      <c r="S103" s="258">
        <f t="shared" si="29"/>
        <v>2.0257701272647544</v>
      </c>
      <c r="T103" s="258">
        <f t="shared" si="29"/>
        <v>2.0344825439876688</v>
      </c>
      <c r="U103" s="258">
        <f t="shared" si="29"/>
        <v>2.1128263353340153</v>
      </c>
      <c r="V103" s="258">
        <f t="shared" si="29"/>
        <v>2.1737608230453169</v>
      </c>
      <c r="W103" s="258">
        <f t="shared" si="29"/>
        <v>2.1986771967859129</v>
      </c>
      <c r="DA103" s="84"/>
    </row>
  </sheetData>
  <pageMargins left="0.39370078740157483" right="0.39370078740157483" top="0.39370078740157483" bottom="0.39370078740157483" header="0.31496062992125978" footer="0.31496062992125978"/>
  <pageSetup paperSize="9" scale="46" orientation="portrait"/>
  <ignoredErrors>
    <ignoredError sqref="B4:W4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4" tint="0.39997558519241921"/>
    <pageSetUpPr fitToPage="1"/>
  </sheetPr>
  <dimension ref="A1:DA249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Chemical industry / final energy consumption"</f>
        <v>RO: Chemical industry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153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46</v>
      </c>
      <c r="B5" s="225">
        <f t="shared" ref="B5:W5" si="0">SUM(B6:B10)+B16+B25+B36+B44+B58</f>
        <v>2567.3313011612468</v>
      </c>
      <c r="C5" s="225">
        <f t="shared" si="0"/>
        <v>2685.0845453999473</v>
      </c>
      <c r="D5" s="225">
        <f t="shared" si="0"/>
        <v>2784.4814122609582</v>
      </c>
      <c r="E5" s="225">
        <f t="shared" si="0"/>
        <v>2763.1981968228306</v>
      </c>
      <c r="F5" s="225">
        <f t="shared" si="0"/>
        <v>2525.8171228398996</v>
      </c>
      <c r="G5" s="225">
        <f t="shared" si="0"/>
        <v>3009.7093408439086</v>
      </c>
      <c r="H5" s="225">
        <f t="shared" si="0"/>
        <v>2521.2665889780328</v>
      </c>
      <c r="I5" s="225">
        <f t="shared" si="0"/>
        <v>2609.8407790356341</v>
      </c>
      <c r="J5" s="225">
        <f t="shared" si="0"/>
        <v>2687.5608239982162</v>
      </c>
      <c r="K5" s="225">
        <f t="shared" si="0"/>
        <v>2795.0246776197928</v>
      </c>
      <c r="L5" s="225">
        <f t="shared" si="0"/>
        <v>2011.9374671683968</v>
      </c>
      <c r="M5" s="225">
        <f t="shared" si="0"/>
        <v>2330.200038130401</v>
      </c>
      <c r="N5" s="225">
        <f t="shared" si="0"/>
        <v>1991.3207041656246</v>
      </c>
      <c r="O5" s="225">
        <f t="shared" si="0"/>
        <v>2287.9745446130455</v>
      </c>
      <c r="P5" s="225">
        <f t="shared" si="0"/>
        <v>2170.6916994885451</v>
      </c>
      <c r="Q5" s="225">
        <f t="shared" si="0"/>
        <v>1520.6764533773724</v>
      </c>
      <c r="R5" s="225">
        <f t="shared" si="0"/>
        <v>1299.0969310837677</v>
      </c>
      <c r="S5" s="225">
        <f t="shared" si="0"/>
        <v>978.59674368611388</v>
      </c>
      <c r="T5" s="225">
        <f t="shared" si="0"/>
        <v>728.15125217964624</v>
      </c>
      <c r="U5" s="225">
        <f t="shared" si="0"/>
        <v>913.60999547532083</v>
      </c>
      <c r="V5" s="225">
        <f t="shared" si="0"/>
        <v>870.38168596481239</v>
      </c>
      <c r="W5" s="225">
        <f t="shared" si="0"/>
        <v>1150.9975676701652</v>
      </c>
      <c r="DA5" s="89"/>
    </row>
    <row r="6" spans="1:105" ht="12" customHeight="1" x14ac:dyDescent="0.25">
      <c r="A6" s="55" t="s">
        <v>92</v>
      </c>
      <c r="B6" s="261">
        <v>3.6651097618159239</v>
      </c>
      <c r="C6" s="261">
        <v>3.217005050988512</v>
      </c>
      <c r="D6" s="261">
        <v>3.931893275166614</v>
      </c>
      <c r="E6" s="261">
        <v>3.5541326207922079</v>
      </c>
      <c r="F6" s="261">
        <v>3.201909462180097</v>
      </c>
      <c r="G6" s="261">
        <v>3.2449621711456951</v>
      </c>
      <c r="H6" s="261">
        <v>3.6874412430582231</v>
      </c>
      <c r="I6" s="261">
        <v>3.1171019680039711</v>
      </c>
      <c r="J6" s="261">
        <v>3.404158187111233</v>
      </c>
      <c r="K6" s="261">
        <v>5.0322508915398974</v>
      </c>
      <c r="L6" s="261">
        <v>3.5717198634266238</v>
      </c>
      <c r="M6" s="261">
        <v>4.5469296646228177</v>
      </c>
      <c r="N6" s="261">
        <v>3.513828634089438</v>
      </c>
      <c r="O6" s="261">
        <v>5.0775007322880228</v>
      </c>
      <c r="P6" s="261">
        <v>5.1916927585440149</v>
      </c>
      <c r="Q6" s="261">
        <v>5.0850346147768253</v>
      </c>
      <c r="R6" s="261">
        <v>4.5101504816980116</v>
      </c>
      <c r="S6" s="261">
        <v>2.6593514161165661</v>
      </c>
      <c r="T6" s="261">
        <v>1.3517541443856891</v>
      </c>
      <c r="U6" s="261">
        <v>2.1126768818431039</v>
      </c>
      <c r="V6" s="261">
        <v>1.689417899570675</v>
      </c>
      <c r="W6" s="261">
        <v>3.0869341975267832</v>
      </c>
      <c r="DA6" s="67" t="s">
        <v>989</v>
      </c>
    </row>
    <row r="7" spans="1:105" ht="12" customHeight="1" x14ac:dyDescent="0.25">
      <c r="A7" s="202" t="s">
        <v>93</v>
      </c>
      <c r="B7" s="226">
        <v>28.999445778130951</v>
      </c>
      <c r="C7" s="226">
        <v>25.453907142440499</v>
      </c>
      <c r="D7" s="226">
        <v>31.110316811384639</v>
      </c>
      <c r="E7" s="226">
        <v>28.12136141152941</v>
      </c>
      <c r="F7" s="226">
        <v>25.334466324132851</v>
      </c>
      <c r="G7" s="226">
        <v>25.675112247552889</v>
      </c>
      <c r="H7" s="226">
        <v>29.17613914381899</v>
      </c>
      <c r="I7" s="226">
        <v>24.663444038644421</v>
      </c>
      <c r="J7" s="226">
        <v>26.934718789540788</v>
      </c>
      <c r="K7" s="226">
        <v>39.816675721836582</v>
      </c>
      <c r="L7" s="226">
        <v>28.26051694091548</v>
      </c>
      <c r="M7" s="226">
        <v>35.976668868130602</v>
      </c>
      <c r="N7" s="226">
        <v>27.802464201626918</v>
      </c>
      <c r="O7" s="226">
        <v>40.174706009746487</v>
      </c>
      <c r="P7" s="226">
        <v>41.078227510850127</v>
      </c>
      <c r="Q7" s="226">
        <v>40.234316343660353</v>
      </c>
      <c r="R7" s="226">
        <v>35.685660961054047</v>
      </c>
      <c r="S7" s="226">
        <v>21.041584620499389</v>
      </c>
      <c r="T7" s="226">
        <v>10.695483508808859</v>
      </c>
      <c r="U7" s="226">
        <v>16.7161320296625</v>
      </c>
      <c r="V7" s="226">
        <v>13.36718023716973</v>
      </c>
      <c r="W7" s="226">
        <v>24.424747606326161</v>
      </c>
      <c r="DA7" s="174" t="s">
        <v>990</v>
      </c>
    </row>
    <row r="8" spans="1:105" ht="12" customHeight="1" x14ac:dyDescent="0.25">
      <c r="A8" s="202" t="s">
        <v>94</v>
      </c>
      <c r="B8" s="226">
        <v>32.004704121259692</v>
      </c>
      <c r="C8" s="226">
        <v>28.091735719934569</v>
      </c>
      <c r="D8" s="226">
        <v>34.33432805180972</v>
      </c>
      <c r="E8" s="226">
        <v>31.035622485645138</v>
      </c>
      <c r="F8" s="226">
        <v>27.95991706108212</v>
      </c>
      <c r="G8" s="226">
        <v>28.335864659273561</v>
      </c>
      <c r="H8" s="226">
        <v>32.19970849935369</v>
      </c>
      <c r="I8" s="226">
        <v>27.219355676904762</v>
      </c>
      <c r="J8" s="226">
        <v>29.726006215562439</v>
      </c>
      <c r="K8" s="226">
        <v>43.942940679594429</v>
      </c>
      <c r="L8" s="226">
        <v>31.189198922205779</v>
      </c>
      <c r="M8" s="226">
        <v>39.704987853987348</v>
      </c>
      <c r="N8" s="226">
        <v>30.683677454484538</v>
      </c>
      <c r="O8" s="226">
        <v>44.33807421140996</v>
      </c>
      <c r="P8" s="226">
        <v>45.335229071928893</v>
      </c>
      <c r="Q8" s="226">
        <v>44.403862058325352</v>
      </c>
      <c r="R8" s="226">
        <v>39.383822338129256</v>
      </c>
      <c r="S8" s="226">
        <v>23.222157249962951</v>
      </c>
      <c r="T8" s="226">
        <v>11.80387334820651</v>
      </c>
      <c r="U8" s="226">
        <v>18.44845117918462</v>
      </c>
      <c r="V8" s="226">
        <v>14.75244222594036</v>
      </c>
      <c r="W8" s="226">
        <v>26.955922756510571</v>
      </c>
      <c r="DA8" s="174" t="s">
        <v>991</v>
      </c>
    </row>
    <row r="9" spans="1:105" ht="12" customHeight="1" x14ac:dyDescent="0.25">
      <c r="A9" s="202" t="s">
        <v>95</v>
      </c>
      <c r="B9" s="226">
        <v>52.072650491676413</v>
      </c>
      <c r="C9" s="226">
        <v>45.70612902110841</v>
      </c>
      <c r="D9" s="226">
        <v>55.863021190088688</v>
      </c>
      <c r="E9" s="226">
        <v>50.495924485459817</v>
      </c>
      <c r="F9" s="226">
        <v>45.491655957251957</v>
      </c>
      <c r="G9" s="226">
        <v>46.103334409570593</v>
      </c>
      <c r="H9" s="226">
        <v>52.389928688855257</v>
      </c>
      <c r="I9" s="226">
        <v>44.286739518100028</v>
      </c>
      <c r="J9" s="226">
        <v>48.365138021949591</v>
      </c>
      <c r="K9" s="226">
        <v>71.496533225720313</v>
      </c>
      <c r="L9" s="226">
        <v>50.745798131361362</v>
      </c>
      <c r="M9" s="226">
        <v>64.60125197419147</v>
      </c>
      <c r="N9" s="226">
        <v>49.923298957335213</v>
      </c>
      <c r="O9" s="226">
        <v>72.139427789651123</v>
      </c>
      <c r="P9" s="226">
        <v>73.761829807215364</v>
      </c>
      <c r="Q9" s="226">
        <v>72.246466665750248</v>
      </c>
      <c r="R9" s="226">
        <v>64.078705676188093</v>
      </c>
      <c r="S9" s="226">
        <v>37.783173172246627</v>
      </c>
      <c r="T9" s="226">
        <v>19.20526960600376</v>
      </c>
      <c r="U9" s="226">
        <v>30.01620470311741</v>
      </c>
      <c r="V9" s="226">
        <v>24.002683012456021</v>
      </c>
      <c r="W9" s="226">
        <v>43.858125951178273</v>
      </c>
      <c r="DA9" s="174" t="s">
        <v>992</v>
      </c>
    </row>
    <row r="10" spans="1:105" ht="12" customHeight="1" x14ac:dyDescent="0.25">
      <c r="A10" s="56" t="s">
        <v>96</v>
      </c>
      <c r="B10" s="262">
        <v>41.743169458360882</v>
      </c>
      <c r="C10" s="262">
        <v>47.491909572087962</v>
      </c>
      <c r="D10" s="262">
        <v>53.150233167086462</v>
      </c>
      <c r="E10" s="262">
        <v>59.015823444270538</v>
      </c>
      <c r="F10" s="262">
        <v>40.519975318689603</v>
      </c>
      <c r="G10" s="262">
        <v>40.927380923845462</v>
      </c>
      <c r="H10" s="262">
        <v>29.566405817542659</v>
      </c>
      <c r="I10" s="262">
        <v>30.54153724448047</v>
      </c>
      <c r="J10" s="262">
        <v>38.790931833680411</v>
      </c>
      <c r="K10" s="262">
        <v>53.971999337524117</v>
      </c>
      <c r="L10" s="262">
        <v>37.276736124330426</v>
      </c>
      <c r="M10" s="262">
        <v>44.054623876221491</v>
      </c>
      <c r="N10" s="262">
        <v>31.978284323938951</v>
      </c>
      <c r="O10" s="262">
        <v>45.063289389011523</v>
      </c>
      <c r="P10" s="262">
        <v>38.197463935834897</v>
      </c>
      <c r="Q10" s="262">
        <v>31.307988029758359</v>
      </c>
      <c r="R10" s="262">
        <v>24.024745116783301</v>
      </c>
      <c r="S10" s="262">
        <v>15.646249002769959</v>
      </c>
      <c r="T10" s="262">
        <v>8.1181166493735422</v>
      </c>
      <c r="U10" s="262">
        <v>12.24939648722299</v>
      </c>
      <c r="V10" s="262">
        <v>10.45613120048373</v>
      </c>
      <c r="W10" s="262">
        <v>21.12281883453435</v>
      </c>
      <c r="DA10" s="68" t="s">
        <v>993</v>
      </c>
    </row>
    <row r="11" spans="1:105" ht="12" customHeight="1" x14ac:dyDescent="0.25">
      <c r="A11" s="37" t="s">
        <v>160</v>
      </c>
      <c r="B11" s="228">
        <v>0.31073440892444643</v>
      </c>
      <c r="C11" s="228">
        <v>0.17305894988139819</v>
      </c>
      <c r="D11" s="228">
        <v>0.43909032407857862</v>
      </c>
      <c r="E11" s="228">
        <v>0.20684032397300309</v>
      </c>
      <c r="F11" s="228">
        <v>0.1117575227675101</v>
      </c>
      <c r="G11" s="228">
        <v>8.5834948264395514E-2</v>
      </c>
      <c r="H11" s="228">
        <v>0.26368838011427198</v>
      </c>
      <c r="I11" s="228">
        <v>0.28303386869019093</v>
      </c>
      <c r="J11" s="228">
        <v>0.161717631112549</v>
      </c>
      <c r="K11" s="228">
        <v>5.0191491281186849E-2</v>
      </c>
      <c r="L11" s="228">
        <v>6.9825725996017954E-2</v>
      </c>
      <c r="M11" s="228">
        <v>7.3928471520640235E-2</v>
      </c>
      <c r="N11" s="228">
        <v>3.1809347639542913E-2</v>
      </c>
      <c r="O11" s="228">
        <v>0.17042591726594811</v>
      </c>
      <c r="P11" s="228">
        <v>4.9976580988875953E-2</v>
      </c>
      <c r="Q11" s="228">
        <v>0.10757502664320839</v>
      </c>
      <c r="R11" s="228">
        <v>8.9330729926303504E-2</v>
      </c>
      <c r="S11" s="228">
        <v>6.9147775360150876E-2</v>
      </c>
      <c r="T11" s="228">
        <v>3.7068143254185663E-2</v>
      </c>
      <c r="U11" s="228">
        <v>6.4863319467631894E-2</v>
      </c>
      <c r="V11" s="228">
        <v>4.0903536994058673E-2</v>
      </c>
      <c r="W11" s="228">
        <v>5.5245632044947257E-2</v>
      </c>
      <c r="DA11" s="69" t="s">
        <v>994</v>
      </c>
    </row>
    <row r="12" spans="1:105" ht="12" customHeight="1" x14ac:dyDescent="0.25">
      <c r="A12" s="37" t="s">
        <v>162</v>
      </c>
      <c r="B12" s="228">
        <v>40.960483258491713</v>
      </c>
      <c r="C12" s="228">
        <v>47.038207275973058</v>
      </c>
      <c r="D12" s="228">
        <v>52.340373399247049</v>
      </c>
      <c r="E12" s="228">
        <v>58.59404905647316</v>
      </c>
      <c r="F12" s="228">
        <v>40.086446626547357</v>
      </c>
      <c r="G12" s="228">
        <v>40.518766600637193</v>
      </c>
      <c r="H12" s="228">
        <v>28.50366499402838</v>
      </c>
      <c r="I12" s="228">
        <v>29.718281770061949</v>
      </c>
      <c r="J12" s="228">
        <v>38.212020268646882</v>
      </c>
      <c r="K12" s="228">
        <v>53.197543593012199</v>
      </c>
      <c r="L12" s="228">
        <v>36.653764839200527</v>
      </c>
      <c r="M12" s="228">
        <v>43.220063723502847</v>
      </c>
      <c r="N12" s="228">
        <v>31.25671603293161</v>
      </c>
      <c r="O12" s="228">
        <v>43.834611028039703</v>
      </c>
      <c r="P12" s="228">
        <v>36.68694637479134</v>
      </c>
      <c r="Q12" s="228">
        <v>29.188601509203341</v>
      </c>
      <c r="R12" s="228">
        <v>21.75420374989238</v>
      </c>
      <c r="S12" s="228">
        <v>14.491319072664449</v>
      </c>
      <c r="T12" s="228">
        <v>7.5133993020607663</v>
      </c>
      <c r="U12" s="228">
        <v>11.205845581941769</v>
      </c>
      <c r="V12" s="228">
        <v>9.7892492544389178</v>
      </c>
      <c r="W12" s="228">
        <v>20.16562595232805</v>
      </c>
      <c r="DA12" s="69" t="s">
        <v>995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996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997</v>
      </c>
    </row>
    <row r="15" spans="1:105" ht="12" customHeight="1" x14ac:dyDescent="0.25">
      <c r="A15" s="37" t="s">
        <v>38</v>
      </c>
      <c r="B15" s="228">
        <v>0.47195179094472323</v>
      </c>
      <c r="C15" s="228">
        <v>0.28064334623349951</v>
      </c>
      <c r="D15" s="228">
        <v>0.37076944376083548</v>
      </c>
      <c r="E15" s="228">
        <v>0.21493406382437369</v>
      </c>
      <c r="F15" s="228">
        <v>0.32177116937472028</v>
      </c>
      <c r="G15" s="228">
        <v>0.32277937494388032</v>
      </c>
      <c r="H15" s="228">
        <v>0.79905244340001036</v>
      </c>
      <c r="I15" s="228">
        <v>0.54022160572833366</v>
      </c>
      <c r="J15" s="228">
        <v>0.41719393392097859</v>
      </c>
      <c r="K15" s="228">
        <v>0.72426425323072974</v>
      </c>
      <c r="L15" s="228">
        <v>0.55314555913388042</v>
      </c>
      <c r="M15" s="228">
        <v>0.7606316811980055</v>
      </c>
      <c r="N15" s="228">
        <v>0.68975894336779764</v>
      </c>
      <c r="O15" s="228">
        <v>1.058252443705872</v>
      </c>
      <c r="P15" s="228">
        <v>1.46054098005468</v>
      </c>
      <c r="Q15" s="228">
        <v>2.0118114939118139</v>
      </c>
      <c r="R15" s="228">
        <v>2.181210636964618</v>
      </c>
      <c r="S15" s="228">
        <v>1.085782154745353</v>
      </c>
      <c r="T15" s="228">
        <v>0.56764920405858965</v>
      </c>
      <c r="U15" s="228">
        <v>0.97868758581358484</v>
      </c>
      <c r="V15" s="228">
        <v>0.62597840905075541</v>
      </c>
      <c r="W15" s="228">
        <v>0.90194725016135346</v>
      </c>
      <c r="DA15" s="69" t="s">
        <v>998</v>
      </c>
    </row>
    <row r="16" spans="1:105" ht="12" customHeight="1" x14ac:dyDescent="0.25">
      <c r="A16" s="134" t="s">
        <v>999</v>
      </c>
      <c r="B16" s="316">
        <v>1275.823989681857</v>
      </c>
      <c r="C16" s="316">
        <v>1248.2754944110061</v>
      </c>
      <c r="D16" s="316">
        <v>1156.1981083404989</v>
      </c>
      <c r="E16" s="316">
        <v>1063.005159071367</v>
      </c>
      <c r="F16" s="316">
        <v>1293.548753224419</v>
      </c>
      <c r="G16" s="316">
        <v>1774.179988466793</v>
      </c>
      <c r="H16" s="316">
        <v>1543.498366294067</v>
      </c>
      <c r="I16" s="316">
        <v>1595.3660361135001</v>
      </c>
      <c r="J16" s="316">
        <v>1480.4446259673259</v>
      </c>
      <c r="K16" s="316">
        <v>1105.136278145904</v>
      </c>
      <c r="L16" s="316">
        <v>814.18334835322548</v>
      </c>
      <c r="M16" s="316">
        <v>921.43533963886489</v>
      </c>
      <c r="N16" s="316">
        <v>927.71158997475345</v>
      </c>
      <c r="O16" s="316">
        <v>789.502213608175</v>
      </c>
      <c r="P16" s="316">
        <v>853.9921873597259</v>
      </c>
      <c r="Q16" s="316">
        <v>354.85634256547178</v>
      </c>
      <c r="R16" s="316">
        <v>382.92241818206202</v>
      </c>
      <c r="S16" s="316">
        <v>387.89802503455581</v>
      </c>
      <c r="T16" s="316">
        <v>391.75337420226441</v>
      </c>
      <c r="U16" s="316">
        <v>397.27780091482589</v>
      </c>
      <c r="V16" s="316">
        <v>464.87503180898068</v>
      </c>
      <c r="W16" s="316">
        <v>406.6784367908017</v>
      </c>
      <c r="DA16" s="136" t="s">
        <v>973</v>
      </c>
    </row>
    <row r="17" spans="1:105" ht="12" customHeight="1" x14ac:dyDescent="0.25">
      <c r="A17" s="135" t="s">
        <v>30</v>
      </c>
      <c r="B17" s="317">
        <v>0</v>
      </c>
      <c r="C17" s="317">
        <v>0</v>
      </c>
      <c r="D17" s="317">
        <v>0</v>
      </c>
      <c r="E17" s="317">
        <v>0</v>
      </c>
      <c r="F17" s="317">
        <v>0</v>
      </c>
      <c r="G17" s="317">
        <v>0</v>
      </c>
      <c r="H17" s="317">
        <v>0</v>
      </c>
      <c r="I17" s="317">
        <v>0</v>
      </c>
      <c r="J17" s="317">
        <v>0</v>
      </c>
      <c r="K17" s="317">
        <v>0</v>
      </c>
      <c r="L17" s="317">
        <v>0</v>
      </c>
      <c r="M17" s="317">
        <v>0</v>
      </c>
      <c r="N17" s="317">
        <v>0</v>
      </c>
      <c r="O17" s="317">
        <v>0</v>
      </c>
      <c r="P17" s="317">
        <v>0</v>
      </c>
      <c r="Q17" s="317">
        <v>0</v>
      </c>
      <c r="R17" s="317">
        <v>0</v>
      </c>
      <c r="S17" s="317">
        <v>0</v>
      </c>
      <c r="T17" s="317">
        <v>0</v>
      </c>
      <c r="U17" s="317">
        <v>0</v>
      </c>
      <c r="V17" s="317">
        <v>0</v>
      </c>
      <c r="W17" s="317">
        <v>0</v>
      </c>
      <c r="DA17" s="137" t="s">
        <v>974</v>
      </c>
    </row>
    <row r="18" spans="1:105" ht="12" customHeight="1" x14ac:dyDescent="0.25">
      <c r="A18" s="135" t="s">
        <v>32</v>
      </c>
      <c r="B18" s="317">
        <v>0</v>
      </c>
      <c r="C18" s="317">
        <v>0</v>
      </c>
      <c r="D18" s="317">
        <v>0</v>
      </c>
      <c r="E18" s="317">
        <v>0</v>
      </c>
      <c r="F18" s="317">
        <v>218.7231298366294</v>
      </c>
      <c r="G18" s="317">
        <v>339.17110920034389</v>
      </c>
      <c r="H18" s="317">
        <v>397.83224419604471</v>
      </c>
      <c r="I18" s="317">
        <v>357.56680997420472</v>
      </c>
      <c r="J18" s="317">
        <v>162.12235597592431</v>
      </c>
      <c r="K18" s="317">
        <v>162.12235597592431</v>
      </c>
      <c r="L18" s="317">
        <v>22.99604471195185</v>
      </c>
      <c r="M18" s="317">
        <v>0</v>
      </c>
      <c r="N18" s="317">
        <v>0</v>
      </c>
      <c r="O18" s="317">
        <v>0</v>
      </c>
      <c r="P18" s="317">
        <v>0</v>
      </c>
      <c r="Q18" s="317">
        <v>0</v>
      </c>
      <c r="R18" s="317">
        <v>0</v>
      </c>
      <c r="S18" s="317">
        <v>0</v>
      </c>
      <c r="T18" s="317">
        <v>0</v>
      </c>
      <c r="U18" s="317">
        <v>0</v>
      </c>
      <c r="V18" s="317">
        <v>0</v>
      </c>
      <c r="W18" s="317">
        <v>0</v>
      </c>
      <c r="DA18" s="137" t="s">
        <v>975</v>
      </c>
    </row>
    <row r="19" spans="1:105" ht="12" customHeight="1" x14ac:dyDescent="0.25">
      <c r="A19" s="135" t="s">
        <v>33</v>
      </c>
      <c r="B19" s="317">
        <v>0</v>
      </c>
      <c r="C19" s="317">
        <v>0</v>
      </c>
      <c r="D19" s="317">
        <v>0</v>
      </c>
      <c r="E19" s="317">
        <v>0</v>
      </c>
      <c r="F19" s="317">
        <v>0</v>
      </c>
      <c r="G19" s="317">
        <v>0</v>
      </c>
      <c r="H19" s="317">
        <v>0</v>
      </c>
      <c r="I19" s="317">
        <v>0</v>
      </c>
      <c r="J19" s="317">
        <v>0</v>
      </c>
      <c r="K19" s="317">
        <v>0</v>
      </c>
      <c r="L19" s="317">
        <v>0</v>
      </c>
      <c r="M19" s="317">
        <v>0</v>
      </c>
      <c r="N19" s="317">
        <v>0</v>
      </c>
      <c r="O19" s="317">
        <v>0</v>
      </c>
      <c r="P19" s="317">
        <v>0</v>
      </c>
      <c r="Q19" s="317">
        <v>0</v>
      </c>
      <c r="R19" s="317">
        <v>0</v>
      </c>
      <c r="S19" s="317">
        <v>0</v>
      </c>
      <c r="T19" s="317">
        <v>0</v>
      </c>
      <c r="U19" s="317">
        <v>0</v>
      </c>
      <c r="V19" s="317">
        <v>0</v>
      </c>
      <c r="W19" s="317">
        <v>0</v>
      </c>
      <c r="DA19" s="137" t="s">
        <v>976</v>
      </c>
    </row>
    <row r="20" spans="1:105" ht="12" customHeight="1" x14ac:dyDescent="0.25">
      <c r="A20" s="135" t="s">
        <v>83</v>
      </c>
      <c r="B20" s="317">
        <v>0</v>
      </c>
      <c r="C20" s="317">
        <v>64.70335339638865</v>
      </c>
      <c r="D20" s="317">
        <v>0</v>
      </c>
      <c r="E20" s="317">
        <v>0</v>
      </c>
      <c r="F20" s="317">
        <v>0</v>
      </c>
      <c r="G20" s="317">
        <v>0</v>
      </c>
      <c r="H20" s="317">
        <v>0</v>
      </c>
      <c r="I20" s="317">
        <v>0</v>
      </c>
      <c r="J20" s="317">
        <v>0</v>
      </c>
      <c r="K20" s="317">
        <v>0</v>
      </c>
      <c r="L20" s="317">
        <v>0</v>
      </c>
      <c r="M20" s="317">
        <v>0</v>
      </c>
      <c r="N20" s="317">
        <v>0</v>
      </c>
      <c r="O20" s="317">
        <v>0</v>
      </c>
      <c r="P20" s="317">
        <v>0</v>
      </c>
      <c r="Q20" s="317">
        <v>0</v>
      </c>
      <c r="R20" s="317">
        <v>0</v>
      </c>
      <c r="S20" s="317">
        <v>5.2690043146493719E-2</v>
      </c>
      <c r="T20" s="317">
        <v>8.9201331210315385E-2</v>
      </c>
      <c r="U20" s="317">
        <v>2.000433775953618E-3</v>
      </c>
      <c r="V20" s="317">
        <v>4.0779343456974161E-3</v>
      </c>
      <c r="W20" s="317">
        <v>1.1427904564886391E-3</v>
      </c>
      <c r="DA20" s="137" t="s">
        <v>977</v>
      </c>
    </row>
    <row r="21" spans="1:105" ht="12" customHeight="1" x14ac:dyDescent="0.25">
      <c r="A21" s="135" t="s">
        <v>70</v>
      </c>
      <c r="B21" s="317">
        <v>0</v>
      </c>
      <c r="C21" s="317">
        <v>0</v>
      </c>
      <c r="D21" s="317">
        <v>0</v>
      </c>
      <c r="E21" s="317">
        <v>0</v>
      </c>
      <c r="F21" s="317">
        <v>0</v>
      </c>
      <c r="G21" s="317">
        <v>0</v>
      </c>
      <c r="H21" s="317">
        <v>0.96491831470335332</v>
      </c>
      <c r="I21" s="317">
        <v>4.8246775580395527</v>
      </c>
      <c r="J21" s="317">
        <v>22.19355116079106</v>
      </c>
      <c r="K21" s="317">
        <v>0</v>
      </c>
      <c r="L21" s="317">
        <v>0</v>
      </c>
      <c r="M21" s="317">
        <v>0</v>
      </c>
      <c r="N21" s="317">
        <v>0</v>
      </c>
      <c r="O21" s="317">
        <v>0</v>
      </c>
      <c r="P21" s="317">
        <v>0</v>
      </c>
      <c r="Q21" s="317">
        <v>0</v>
      </c>
      <c r="R21" s="317">
        <v>0</v>
      </c>
      <c r="S21" s="317">
        <v>0</v>
      </c>
      <c r="T21" s="317">
        <v>0</v>
      </c>
      <c r="U21" s="317">
        <v>0</v>
      </c>
      <c r="V21" s="317">
        <v>0</v>
      </c>
      <c r="W21" s="317">
        <v>0</v>
      </c>
      <c r="DA21" s="137" t="s">
        <v>978</v>
      </c>
    </row>
    <row r="22" spans="1:105" ht="12" customHeight="1" x14ac:dyDescent="0.25">
      <c r="A22" s="135" t="s">
        <v>34</v>
      </c>
      <c r="B22" s="317">
        <v>0</v>
      </c>
      <c r="C22" s="317">
        <v>0</v>
      </c>
      <c r="D22" s="317">
        <v>1.0461736887360269</v>
      </c>
      <c r="E22" s="317">
        <v>1.0461736887360269</v>
      </c>
      <c r="F22" s="317">
        <v>0</v>
      </c>
      <c r="G22" s="317">
        <v>2.08033353342657</v>
      </c>
      <c r="H22" s="317">
        <v>4.1988822012037827</v>
      </c>
      <c r="I22" s="317">
        <v>25.193465176268269</v>
      </c>
      <c r="J22" s="317">
        <v>3.149269131556319</v>
      </c>
      <c r="K22" s="317">
        <v>5.2488318862309473</v>
      </c>
      <c r="L22" s="317">
        <v>6.7182580694767147</v>
      </c>
      <c r="M22" s="317">
        <v>5.2487532244196036</v>
      </c>
      <c r="N22" s="317">
        <v>7.9781419953897892</v>
      </c>
      <c r="O22" s="317">
        <v>10.07762203465829</v>
      </c>
      <c r="P22" s="317">
        <v>30.6473894233545</v>
      </c>
      <c r="Q22" s="317">
        <v>21.171905764096088</v>
      </c>
      <c r="R22" s="317">
        <v>31.82611551654178</v>
      </c>
      <c r="S22" s="317">
        <v>37.776420564006258</v>
      </c>
      <c r="T22" s="317">
        <v>18.294922135644221</v>
      </c>
      <c r="U22" s="317">
        <v>8.9185577539164704</v>
      </c>
      <c r="V22" s="317">
        <v>6.5772664244369938</v>
      </c>
      <c r="W22" s="317">
        <v>6.3557474317109683</v>
      </c>
      <c r="DA22" s="137" t="s">
        <v>979</v>
      </c>
    </row>
    <row r="23" spans="1:105" ht="12" customHeight="1" x14ac:dyDescent="0.25">
      <c r="A23" s="135" t="s">
        <v>84</v>
      </c>
      <c r="B23" s="317">
        <v>471.91169389509878</v>
      </c>
      <c r="C23" s="317">
        <v>425.14565778159931</v>
      </c>
      <c r="D23" s="317">
        <v>561.19234737747206</v>
      </c>
      <c r="E23" s="317">
        <v>510.17480653482369</v>
      </c>
      <c r="F23" s="317">
        <v>432.58572656921751</v>
      </c>
      <c r="G23" s="317">
        <v>360.05666267197392</v>
      </c>
      <c r="H23" s="317">
        <v>414.64247635425619</v>
      </c>
      <c r="I23" s="317">
        <v>360.08116938950991</v>
      </c>
      <c r="J23" s="317">
        <v>348.52545141874458</v>
      </c>
      <c r="K23" s="317">
        <v>171.10558899398109</v>
      </c>
      <c r="L23" s="317">
        <v>22.04428202923474</v>
      </c>
      <c r="M23" s="317">
        <v>0</v>
      </c>
      <c r="N23" s="317">
        <v>0</v>
      </c>
      <c r="O23" s="317">
        <v>7.3480653482373164</v>
      </c>
      <c r="P23" s="317">
        <v>0</v>
      </c>
      <c r="Q23" s="317">
        <v>0</v>
      </c>
      <c r="R23" s="317">
        <v>75.580395528804814</v>
      </c>
      <c r="S23" s="317">
        <v>5.1998960187166314E-3</v>
      </c>
      <c r="T23" s="317">
        <v>1.091692695857071</v>
      </c>
      <c r="U23" s="317">
        <v>1.0496760891284189</v>
      </c>
      <c r="V23" s="317">
        <v>0.57743637539152337</v>
      </c>
      <c r="W23" s="317">
        <v>0.71045456519485362</v>
      </c>
      <c r="DA23" s="137" t="s">
        <v>980</v>
      </c>
    </row>
    <row r="24" spans="1:105" ht="12" customHeight="1" x14ac:dyDescent="0.25">
      <c r="A24" s="135" t="s">
        <v>72</v>
      </c>
      <c r="B24" s="317">
        <v>803.91229578675836</v>
      </c>
      <c r="C24" s="317">
        <v>758.42648323301796</v>
      </c>
      <c r="D24" s="317">
        <v>593.95958727429058</v>
      </c>
      <c r="E24" s="317">
        <v>551.78417884780731</v>
      </c>
      <c r="F24" s="317">
        <v>642.23989681857256</v>
      </c>
      <c r="G24" s="317">
        <v>1072.8718830610489</v>
      </c>
      <c r="H24" s="317">
        <v>725.85984522785895</v>
      </c>
      <c r="I24" s="317">
        <v>847.69991401547713</v>
      </c>
      <c r="J24" s="317">
        <v>944.45399828030952</v>
      </c>
      <c r="K24" s="317">
        <v>766.65950128976783</v>
      </c>
      <c r="L24" s="317">
        <v>762.42476354256223</v>
      </c>
      <c r="M24" s="317">
        <v>916.18658641444529</v>
      </c>
      <c r="N24" s="317">
        <v>919.73344797936363</v>
      </c>
      <c r="O24" s="317">
        <v>772.07652622527939</v>
      </c>
      <c r="P24" s="317">
        <v>823.34479793637138</v>
      </c>
      <c r="Q24" s="317">
        <v>333.68443680137568</v>
      </c>
      <c r="R24" s="317">
        <v>275.51590713671538</v>
      </c>
      <c r="S24" s="317">
        <v>350.06371453138428</v>
      </c>
      <c r="T24" s="317">
        <v>372.27755803955279</v>
      </c>
      <c r="U24" s="317">
        <v>387.30756663800508</v>
      </c>
      <c r="V24" s="317">
        <v>457.71625107480651</v>
      </c>
      <c r="W24" s="317">
        <v>399.61109200343941</v>
      </c>
      <c r="DA24" s="137" t="s">
        <v>981</v>
      </c>
    </row>
    <row r="25" spans="1:105" ht="12" customHeight="1" x14ac:dyDescent="0.25">
      <c r="A25" s="57" t="s">
        <v>1000</v>
      </c>
      <c r="B25" s="296">
        <v>638.9986940912753</v>
      </c>
      <c r="C25" s="296">
        <v>738.97253591211575</v>
      </c>
      <c r="D25" s="296">
        <v>852.42623444425476</v>
      </c>
      <c r="E25" s="296">
        <v>881.80549584688424</v>
      </c>
      <c r="F25" s="296">
        <v>619.5503194311118</v>
      </c>
      <c r="G25" s="296">
        <v>618.72977391460245</v>
      </c>
      <c r="H25" s="296">
        <v>461.48310860905332</v>
      </c>
      <c r="I25" s="296">
        <v>501.53140177865299</v>
      </c>
      <c r="J25" s="296">
        <v>604.82926338880065</v>
      </c>
      <c r="K25" s="296">
        <v>858.94948783514792</v>
      </c>
      <c r="L25" s="296">
        <v>596.82393389825995</v>
      </c>
      <c r="M25" s="296">
        <v>703.50447218100362</v>
      </c>
      <c r="N25" s="296">
        <v>521.05019844374999</v>
      </c>
      <c r="O25" s="296">
        <v>763.44411304870164</v>
      </c>
      <c r="P25" s="296">
        <v>659.61635203001617</v>
      </c>
      <c r="Q25" s="296">
        <v>590.81338522020906</v>
      </c>
      <c r="R25" s="296">
        <v>455.88931694774982</v>
      </c>
      <c r="S25" s="296">
        <v>288.7167752809288</v>
      </c>
      <c r="T25" s="296">
        <v>158.3818722128903</v>
      </c>
      <c r="U25" s="296">
        <v>266.47840887872479</v>
      </c>
      <c r="V25" s="296">
        <v>195.14257350918041</v>
      </c>
      <c r="W25" s="296">
        <v>371.48914209677531</v>
      </c>
      <c r="DA25" s="70" t="s">
        <v>1001</v>
      </c>
    </row>
    <row r="26" spans="1:105" ht="12" customHeight="1" x14ac:dyDescent="0.25">
      <c r="A26" s="46" t="s">
        <v>30</v>
      </c>
      <c r="B26" s="231">
        <v>47.656847274419142</v>
      </c>
      <c r="C26" s="231">
        <v>48.272041222011509</v>
      </c>
      <c r="D26" s="231">
        <v>48.113908169618227</v>
      </c>
      <c r="E26" s="231">
        <v>49.000846885293811</v>
      </c>
      <c r="F26" s="231">
        <v>39.740000501925699</v>
      </c>
      <c r="G26" s="231">
        <v>43.325585750741787</v>
      </c>
      <c r="H26" s="231">
        <v>32.976245196405273</v>
      </c>
      <c r="I26" s="231">
        <v>26.65757719232424</v>
      </c>
      <c r="J26" s="231">
        <v>32.285702381897977</v>
      </c>
      <c r="K26" s="231">
        <v>60.848910943290733</v>
      </c>
      <c r="L26" s="231">
        <v>40.887711230620617</v>
      </c>
      <c r="M26" s="231">
        <v>44.231758051642622</v>
      </c>
      <c r="N26" s="231">
        <v>38.108063761233737</v>
      </c>
      <c r="O26" s="231">
        <v>45.850274212143788</v>
      </c>
      <c r="P26" s="231">
        <v>34.820655313268517</v>
      </c>
      <c r="Q26" s="231">
        <v>31.081028170416801</v>
      </c>
      <c r="R26" s="231">
        <v>10.07122229498718</v>
      </c>
      <c r="S26" s="231">
        <v>6.7722178382283573</v>
      </c>
      <c r="T26" s="231">
        <v>3.4732312069918061</v>
      </c>
      <c r="U26" s="231">
        <v>3.2089439709542731</v>
      </c>
      <c r="V26" s="231">
        <v>0</v>
      </c>
      <c r="W26" s="231">
        <v>0</v>
      </c>
      <c r="DA26" s="73" t="s">
        <v>1002</v>
      </c>
    </row>
    <row r="27" spans="1:105" ht="12" customHeight="1" x14ac:dyDescent="0.25">
      <c r="A27" s="46" t="s">
        <v>32</v>
      </c>
      <c r="B27" s="231">
        <v>30.537260770345981</v>
      </c>
      <c r="C27" s="231">
        <v>99.923816583976688</v>
      </c>
      <c r="D27" s="231">
        <v>185.64596400386219</v>
      </c>
      <c r="E27" s="231">
        <v>130.42261426866509</v>
      </c>
      <c r="F27" s="231">
        <v>44.589464439319741</v>
      </c>
      <c r="G27" s="231">
        <v>17.702372541224602</v>
      </c>
      <c r="H27" s="231">
        <v>0</v>
      </c>
      <c r="I27" s="231">
        <v>77.327386172583061</v>
      </c>
      <c r="J27" s="231">
        <v>79.863266267326068</v>
      </c>
      <c r="K27" s="231">
        <v>135.85155403767209</v>
      </c>
      <c r="L27" s="231">
        <v>83.286422920954223</v>
      </c>
      <c r="M27" s="231">
        <v>107.82856884156929</v>
      </c>
      <c r="N27" s="231">
        <v>78.00109886167246</v>
      </c>
      <c r="O27" s="231">
        <v>159.91729483628981</v>
      </c>
      <c r="P27" s="231">
        <v>143.07446506831849</v>
      </c>
      <c r="Q27" s="231">
        <v>173.42162356627739</v>
      </c>
      <c r="R27" s="231">
        <v>119.89499214716621</v>
      </c>
      <c r="S27" s="231">
        <v>82.621909585859498</v>
      </c>
      <c r="T27" s="231">
        <v>54.076220091824098</v>
      </c>
      <c r="U27" s="231">
        <v>137.0402021599289</v>
      </c>
      <c r="V27" s="231">
        <v>93.65228845024734</v>
      </c>
      <c r="W27" s="231">
        <v>159.66712218378649</v>
      </c>
      <c r="DA27" s="73" t="s">
        <v>1003</v>
      </c>
    </row>
    <row r="28" spans="1:105" ht="12" customHeight="1" x14ac:dyDescent="0.25">
      <c r="A28" s="46" t="s">
        <v>33</v>
      </c>
      <c r="B28" s="231">
        <v>0</v>
      </c>
      <c r="C28" s="231">
        <v>0.34248024058046173</v>
      </c>
      <c r="D28" s="231">
        <v>0</v>
      </c>
      <c r="E28" s="231">
        <v>0</v>
      </c>
      <c r="F28" s="231">
        <v>0</v>
      </c>
      <c r="G28" s="231">
        <v>0.35072536145149441</v>
      </c>
      <c r="H28" s="231">
        <v>0.59787274244955901</v>
      </c>
      <c r="I28" s="231">
        <v>21.82142900434798</v>
      </c>
      <c r="J28" s="231">
        <v>23.308684096131209</v>
      </c>
      <c r="K28" s="231">
        <v>43.267533512742098</v>
      </c>
      <c r="L28" s="231">
        <v>30.232513079328921</v>
      </c>
      <c r="M28" s="231">
        <v>34.174552242463783</v>
      </c>
      <c r="N28" s="231">
        <v>26.151022938061772</v>
      </c>
      <c r="O28" s="231">
        <v>35.781977170569533</v>
      </c>
      <c r="P28" s="231">
        <v>39.521632913290809</v>
      </c>
      <c r="Q28" s="231">
        <v>15.76518832467</v>
      </c>
      <c r="R28" s="231">
        <v>13.83895715448172</v>
      </c>
      <c r="S28" s="231">
        <v>9.130000748180839</v>
      </c>
      <c r="T28" s="231">
        <v>4.3287486502526731</v>
      </c>
      <c r="U28" s="231">
        <v>5.0353151292906873</v>
      </c>
      <c r="V28" s="231">
        <v>4.3930403887724934</v>
      </c>
      <c r="W28" s="231">
        <v>8.09911007492979</v>
      </c>
      <c r="DA28" s="73" t="s">
        <v>1004</v>
      </c>
    </row>
    <row r="29" spans="1:105" ht="12" customHeight="1" x14ac:dyDescent="0.25">
      <c r="A29" s="46" t="s">
        <v>160</v>
      </c>
      <c r="B29" s="231">
        <v>2.993676934882894</v>
      </c>
      <c r="C29" s="231">
        <v>1.4530491445653559</v>
      </c>
      <c r="D29" s="231">
        <v>3.6826918104122588</v>
      </c>
      <c r="E29" s="231">
        <v>2.0797284788160502</v>
      </c>
      <c r="F29" s="231">
        <v>1.112943395858188</v>
      </c>
      <c r="G29" s="231">
        <v>0.88716060611338843</v>
      </c>
      <c r="H29" s="231">
        <v>2.77344764883164</v>
      </c>
      <c r="I29" s="231">
        <v>2.400741060441427</v>
      </c>
      <c r="J29" s="231">
        <v>1.5250099209419841</v>
      </c>
      <c r="K29" s="231">
        <v>0.44252709930757311</v>
      </c>
      <c r="L29" s="231">
        <v>0.61794467800792519</v>
      </c>
      <c r="M29" s="231">
        <v>0.66655845913986012</v>
      </c>
      <c r="N29" s="231">
        <v>0.27687268856478742</v>
      </c>
      <c r="O29" s="231">
        <v>1.343195592672382</v>
      </c>
      <c r="P29" s="231">
        <v>0.38793873978632742</v>
      </c>
      <c r="Q29" s="231">
        <v>0.71984109384579786</v>
      </c>
      <c r="R29" s="231">
        <v>0.63442812586585129</v>
      </c>
      <c r="S29" s="231">
        <v>0.51319386561499603</v>
      </c>
      <c r="T29" s="231">
        <v>0.24263637293633961</v>
      </c>
      <c r="U29" s="231">
        <v>0.33701332194012162</v>
      </c>
      <c r="V29" s="231">
        <v>0.30282122211388868</v>
      </c>
      <c r="W29" s="231">
        <v>0.45334296111850658</v>
      </c>
      <c r="DA29" s="73" t="s">
        <v>1005</v>
      </c>
    </row>
    <row r="30" spans="1:105" ht="12" customHeight="1" x14ac:dyDescent="0.25">
      <c r="A30" s="46" t="s">
        <v>70</v>
      </c>
      <c r="B30" s="231">
        <v>54.868901281605581</v>
      </c>
      <c r="C30" s="231">
        <v>74.592008723736058</v>
      </c>
      <c r="D30" s="231">
        <v>15.9094671600726</v>
      </c>
      <c r="E30" s="231">
        <v>8.8798837535175963</v>
      </c>
      <c r="F30" s="231">
        <v>6.9342797600887849</v>
      </c>
      <c r="G30" s="231">
        <v>2.6492604522175558</v>
      </c>
      <c r="H30" s="231">
        <v>6.5228130813059941</v>
      </c>
      <c r="I30" s="231">
        <v>3.132743480654792</v>
      </c>
      <c r="J30" s="231">
        <v>1.0162469991445351</v>
      </c>
      <c r="K30" s="231">
        <v>3.9850964350308842</v>
      </c>
      <c r="L30" s="231">
        <v>2.109763866355268</v>
      </c>
      <c r="M30" s="231">
        <v>3.335145003420922</v>
      </c>
      <c r="N30" s="231">
        <v>1.917897643417553</v>
      </c>
      <c r="O30" s="231">
        <v>0.88642695738435417</v>
      </c>
      <c r="P30" s="231">
        <v>0.38459920933130393</v>
      </c>
      <c r="Q30" s="231">
        <v>0.3579722211829881</v>
      </c>
      <c r="R30" s="231">
        <v>0</v>
      </c>
      <c r="S30" s="231">
        <v>0</v>
      </c>
      <c r="T30" s="231">
        <v>0</v>
      </c>
      <c r="U30" s="231">
        <v>0</v>
      </c>
      <c r="V30" s="231">
        <v>0</v>
      </c>
      <c r="W30" s="231">
        <v>0</v>
      </c>
      <c r="DA30" s="73" t="s">
        <v>1006</v>
      </c>
    </row>
    <row r="31" spans="1:105" ht="12" customHeight="1" x14ac:dyDescent="0.25">
      <c r="A31" s="46" t="s">
        <v>34</v>
      </c>
      <c r="B31" s="231">
        <v>1.8274483907949439</v>
      </c>
      <c r="C31" s="231">
        <v>4.1606886591083452</v>
      </c>
      <c r="D31" s="231">
        <v>32.422598170331128</v>
      </c>
      <c r="E31" s="231">
        <v>4.1522712580457837</v>
      </c>
      <c r="F31" s="231">
        <v>13.686301796683869</v>
      </c>
      <c r="G31" s="231">
        <v>29.654084292524281</v>
      </c>
      <c r="H31" s="231">
        <v>26.19153463926985</v>
      </c>
      <c r="I31" s="231">
        <v>26.572493942923948</v>
      </c>
      <c r="J31" s="231">
        <v>5.2469418421052163</v>
      </c>
      <c r="K31" s="231">
        <v>17.546812794554501</v>
      </c>
      <c r="L31" s="231">
        <v>4.7727236766838628</v>
      </c>
      <c r="M31" s="231">
        <v>0</v>
      </c>
      <c r="N31" s="231">
        <v>1.2142066311276121</v>
      </c>
      <c r="O31" s="231">
        <v>3.139405958771694</v>
      </c>
      <c r="P31" s="231">
        <v>3.6519433436228779</v>
      </c>
      <c r="Q31" s="231">
        <v>5.6561791720846957</v>
      </c>
      <c r="R31" s="231">
        <v>5.0276536259751081</v>
      </c>
      <c r="S31" s="231">
        <v>5.4613980511128828</v>
      </c>
      <c r="T31" s="231">
        <v>4.0857022660662716</v>
      </c>
      <c r="U31" s="231">
        <v>11.941588003987031</v>
      </c>
      <c r="V31" s="231">
        <v>9.8250586502553077</v>
      </c>
      <c r="W31" s="231">
        <v>13.8029412945518</v>
      </c>
      <c r="DA31" s="73" t="s">
        <v>1007</v>
      </c>
    </row>
    <row r="32" spans="1:105" ht="12" customHeight="1" x14ac:dyDescent="0.25">
      <c r="A32" s="46" t="s">
        <v>162</v>
      </c>
      <c r="B32" s="231">
        <v>394.62142090101969</v>
      </c>
      <c r="C32" s="231">
        <v>394.94534602851712</v>
      </c>
      <c r="D32" s="231">
        <v>438.98363024923327</v>
      </c>
      <c r="E32" s="231">
        <v>589.14872192811458</v>
      </c>
      <c r="F32" s="231">
        <v>399.20306867617592</v>
      </c>
      <c r="G32" s="231">
        <v>418.78808414566191</v>
      </c>
      <c r="H32" s="231">
        <v>299.7986586534991</v>
      </c>
      <c r="I32" s="231">
        <v>252.0754834795087</v>
      </c>
      <c r="J32" s="231">
        <v>360.34234243986958</v>
      </c>
      <c r="K32" s="231">
        <v>469.03078700368911</v>
      </c>
      <c r="L32" s="231">
        <v>324.37899625461358</v>
      </c>
      <c r="M32" s="231">
        <v>389.68341272173382</v>
      </c>
      <c r="N32" s="231">
        <v>272.06251136649303</v>
      </c>
      <c r="O32" s="231">
        <v>345.47830097632249</v>
      </c>
      <c r="P32" s="231">
        <v>284.77913978175138</v>
      </c>
      <c r="Q32" s="231">
        <v>195.31628756087841</v>
      </c>
      <c r="R32" s="231">
        <v>154.49866721266139</v>
      </c>
      <c r="S32" s="231">
        <v>107.55018529557449</v>
      </c>
      <c r="T32" s="231">
        <v>49.180341798441667</v>
      </c>
      <c r="U32" s="231">
        <v>58.222725505172313</v>
      </c>
      <c r="V32" s="231">
        <v>72.472764964977259</v>
      </c>
      <c r="W32" s="231">
        <v>165.47814268101439</v>
      </c>
      <c r="DA32" s="73" t="s">
        <v>1008</v>
      </c>
    </row>
    <row r="33" spans="1:105" ht="12" customHeight="1" x14ac:dyDescent="0.25">
      <c r="A33" s="46" t="s">
        <v>36</v>
      </c>
      <c r="B33" s="231">
        <v>0</v>
      </c>
      <c r="C33" s="231">
        <v>4.485917691761019E-2</v>
      </c>
      <c r="D33" s="231">
        <v>0</v>
      </c>
      <c r="E33" s="231">
        <v>0</v>
      </c>
      <c r="F33" s="231">
        <v>0</v>
      </c>
      <c r="G33" s="231">
        <v>0</v>
      </c>
      <c r="H33" s="231">
        <v>0</v>
      </c>
      <c r="I33" s="231">
        <v>0</v>
      </c>
      <c r="J33" s="231">
        <v>0</v>
      </c>
      <c r="K33" s="231">
        <v>0</v>
      </c>
      <c r="L33" s="231">
        <v>0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</v>
      </c>
      <c r="T33" s="231">
        <v>0</v>
      </c>
      <c r="U33" s="231">
        <v>0</v>
      </c>
      <c r="V33" s="231">
        <v>0</v>
      </c>
      <c r="W33" s="231">
        <v>0</v>
      </c>
      <c r="DA33" s="73" t="s">
        <v>1009</v>
      </c>
    </row>
    <row r="34" spans="1:105" ht="12" customHeight="1" x14ac:dyDescent="0.25">
      <c r="A34" s="46" t="s">
        <v>73</v>
      </c>
      <c r="B34" s="231">
        <v>11.48832725268622</v>
      </c>
      <c r="C34" s="231">
        <v>25.457582900743791</v>
      </c>
      <c r="D34" s="231">
        <v>37.248218187063983</v>
      </c>
      <c r="E34" s="231">
        <v>26.932113249858428</v>
      </c>
      <c r="F34" s="231">
        <v>28.06510377166833</v>
      </c>
      <c r="G34" s="231">
        <v>25.448280325247339</v>
      </c>
      <c r="H34" s="231">
        <v>16.527041625950108</v>
      </c>
      <c r="I34" s="231">
        <v>13.515217163772601</v>
      </c>
      <c r="J34" s="231">
        <v>12.01401622813794</v>
      </c>
      <c r="K34" s="231">
        <v>11.365403703030379</v>
      </c>
      <c r="L34" s="231">
        <v>11.29251373786987</v>
      </c>
      <c r="M34" s="231">
        <v>11.61859183925028</v>
      </c>
      <c r="N34" s="231">
        <v>8.8993652595319226</v>
      </c>
      <c r="O34" s="231">
        <v>19.9527282268701</v>
      </c>
      <c r="P34" s="231">
        <v>16.318610443227101</v>
      </c>
      <c r="Q34" s="231">
        <v>17.09733344378051</v>
      </c>
      <c r="R34" s="231">
        <v>14.011435718382311</v>
      </c>
      <c r="S34" s="231">
        <v>7.8756752114248041</v>
      </c>
      <c r="T34" s="231">
        <v>4.7968378240840144</v>
      </c>
      <c r="U34" s="231">
        <v>6.5689492259865183</v>
      </c>
      <c r="V34" s="231">
        <v>1.1563826533733541</v>
      </c>
      <c r="W34" s="231">
        <v>2.5914553645477332</v>
      </c>
      <c r="DA34" s="73" t="s">
        <v>1010</v>
      </c>
    </row>
    <row r="35" spans="1:105" ht="12" customHeight="1" x14ac:dyDescent="0.25">
      <c r="A35" s="46" t="s">
        <v>79</v>
      </c>
      <c r="B35" s="231">
        <v>95.004811285520859</v>
      </c>
      <c r="C35" s="231">
        <v>89.780663231958954</v>
      </c>
      <c r="D35" s="231">
        <v>90.419756693660986</v>
      </c>
      <c r="E35" s="231">
        <v>71.189316024572875</v>
      </c>
      <c r="F35" s="231">
        <v>86.219157089391302</v>
      </c>
      <c r="G35" s="231">
        <v>79.92422043942004</v>
      </c>
      <c r="H35" s="231">
        <v>76.095495021341748</v>
      </c>
      <c r="I35" s="231">
        <v>78.028330282096391</v>
      </c>
      <c r="J35" s="231">
        <v>89.227053213246052</v>
      </c>
      <c r="K35" s="231">
        <v>116.61086230583039</v>
      </c>
      <c r="L35" s="231">
        <v>99.245344453825666</v>
      </c>
      <c r="M35" s="231">
        <v>111.96588502178319</v>
      </c>
      <c r="N35" s="231">
        <v>94.419159293647127</v>
      </c>
      <c r="O35" s="231">
        <v>151.09450911767749</v>
      </c>
      <c r="P35" s="231">
        <v>136.67736721741909</v>
      </c>
      <c r="Q35" s="231">
        <v>151.39793166707241</v>
      </c>
      <c r="R35" s="231">
        <v>137.91196066822999</v>
      </c>
      <c r="S35" s="231">
        <v>68.792194684932909</v>
      </c>
      <c r="T35" s="231">
        <v>38.198154002293407</v>
      </c>
      <c r="U35" s="231">
        <v>44.123671561465073</v>
      </c>
      <c r="V35" s="231">
        <v>13.340217179440801</v>
      </c>
      <c r="W35" s="231">
        <v>21.397027536826489</v>
      </c>
      <c r="DA35" s="73" t="s">
        <v>1011</v>
      </c>
    </row>
    <row r="36" spans="1:105" ht="12" customHeight="1" x14ac:dyDescent="0.25">
      <c r="A36" s="57" t="s">
        <v>1012</v>
      </c>
      <c r="B36" s="263">
        <v>353.81028790624828</v>
      </c>
      <c r="C36" s="263">
        <v>399.95725196124101</v>
      </c>
      <c r="D36" s="263">
        <v>443.19957832756728</v>
      </c>
      <c r="E36" s="263">
        <v>482.56247809486752</v>
      </c>
      <c r="F36" s="263">
        <v>336.9823947797521</v>
      </c>
      <c r="G36" s="263">
        <v>339.82885325524222</v>
      </c>
      <c r="H36" s="263">
        <v>252.0116551887466</v>
      </c>
      <c r="I36" s="263">
        <v>261.92508435647869</v>
      </c>
      <c r="J36" s="263">
        <v>325.71519959750492</v>
      </c>
      <c r="K36" s="263">
        <v>458.98694070305692</v>
      </c>
      <c r="L36" s="263">
        <v>318.42751008745608</v>
      </c>
      <c r="M36" s="263">
        <v>375.72027730103662</v>
      </c>
      <c r="N36" s="263">
        <v>276.04405529865539</v>
      </c>
      <c r="O36" s="263">
        <v>390.30414178630463</v>
      </c>
      <c r="P36" s="263">
        <v>334.59130304488667</v>
      </c>
      <c r="Q36" s="263">
        <v>278.67918075243858</v>
      </c>
      <c r="R36" s="263">
        <v>212.38483672463249</v>
      </c>
      <c r="S36" s="263">
        <v>137.7976913844318</v>
      </c>
      <c r="T36" s="263">
        <v>72.284698500966684</v>
      </c>
      <c r="U36" s="263">
        <v>109.95214908796351</v>
      </c>
      <c r="V36" s="263">
        <v>91.192946316166854</v>
      </c>
      <c r="W36" s="263">
        <v>181.4034717496809</v>
      </c>
      <c r="DA36" s="70" t="s">
        <v>1013</v>
      </c>
    </row>
    <row r="37" spans="1:105" ht="12" customHeight="1" x14ac:dyDescent="0.25">
      <c r="A37" s="60" t="s">
        <v>1014</v>
      </c>
      <c r="B37" s="264">
        <v>353.4889242878819</v>
      </c>
      <c r="C37" s="264">
        <v>399.77595755593882</v>
      </c>
      <c r="D37" s="264">
        <v>442.92774277647402</v>
      </c>
      <c r="E37" s="264">
        <v>482.40186982258251</v>
      </c>
      <c r="F37" s="264">
        <v>336.74099251771668</v>
      </c>
      <c r="G37" s="264">
        <v>339.58574111628133</v>
      </c>
      <c r="H37" s="264">
        <v>251.39507981714181</v>
      </c>
      <c r="I37" s="264">
        <v>261.5335588872382</v>
      </c>
      <c r="J37" s="264">
        <v>325.40927767689237</v>
      </c>
      <c r="K37" s="264">
        <v>458.48004456542333</v>
      </c>
      <c r="L37" s="264">
        <v>318.03656119184171</v>
      </c>
      <c r="M37" s="264">
        <v>375.17526160715857</v>
      </c>
      <c r="N37" s="264">
        <v>275.55534458324149</v>
      </c>
      <c r="O37" s="264">
        <v>389.5473931073949</v>
      </c>
      <c r="P37" s="264">
        <v>333.54058913390998</v>
      </c>
      <c r="Q37" s="264">
        <v>277.14532522897372</v>
      </c>
      <c r="R37" s="264">
        <v>210.56302600591371</v>
      </c>
      <c r="S37" s="264">
        <v>136.9077268004794</v>
      </c>
      <c r="T37" s="264">
        <v>71.818377246232984</v>
      </c>
      <c r="U37" s="264">
        <v>109.121533676206</v>
      </c>
      <c r="V37" s="264">
        <v>90.648562820298991</v>
      </c>
      <c r="W37" s="264">
        <v>180.63524935120341</v>
      </c>
      <c r="DA37" s="72" t="s">
        <v>1015</v>
      </c>
    </row>
    <row r="38" spans="1:105" ht="12" customHeight="1" x14ac:dyDescent="0.25">
      <c r="A38" s="59" t="s">
        <v>30</v>
      </c>
      <c r="B38" s="232">
        <v>33.682847140993303</v>
      </c>
      <c r="C38" s="232">
        <v>37.139758614414554</v>
      </c>
      <c r="D38" s="232">
        <v>42.059242276932203</v>
      </c>
      <c r="E38" s="232">
        <v>36.416216024357922</v>
      </c>
      <c r="F38" s="232">
        <v>29.93820546257459</v>
      </c>
      <c r="G38" s="232">
        <v>31.572372045974902</v>
      </c>
      <c r="H38" s="232">
        <v>24.192631636624998</v>
      </c>
      <c r="I38" s="232">
        <v>22.777278500562229</v>
      </c>
      <c r="J38" s="232">
        <v>25.105423575260652</v>
      </c>
      <c r="K38" s="232">
        <v>48.30198399361467</v>
      </c>
      <c r="L38" s="232">
        <v>32.654213274549107</v>
      </c>
      <c r="M38" s="232">
        <v>35.151372102134118</v>
      </c>
      <c r="N38" s="232">
        <v>31.020303954070329</v>
      </c>
      <c r="O38" s="232">
        <v>41.600706936828452</v>
      </c>
      <c r="P38" s="232">
        <v>32.27089916975774</v>
      </c>
      <c r="Q38" s="232">
        <v>35.413379467035107</v>
      </c>
      <c r="R38" s="232">
        <v>11.84421500624217</v>
      </c>
      <c r="S38" s="232">
        <v>7.4792439715191934</v>
      </c>
      <c r="T38" s="232">
        <v>4.358969192469516</v>
      </c>
      <c r="U38" s="232">
        <v>5.2416756250473799</v>
      </c>
      <c r="V38" s="232">
        <v>0</v>
      </c>
      <c r="W38" s="232">
        <v>0</v>
      </c>
      <c r="DA38" s="71" t="s">
        <v>1016</v>
      </c>
    </row>
    <row r="39" spans="1:105" ht="12" customHeight="1" x14ac:dyDescent="0.25">
      <c r="A39" s="59" t="s">
        <v>33</v>
      </c>
      <c r="B39" s="297">
        <v>0</v>
      </c>
      <c r="C39" s="297">
        <v>0.26349897670299799</v>
      </c>
      <c r="D39" s="297">
        <v>0</v>
      </c>
      <c r="E39" s="297">
        <v>0</v>
      </c>
      <c r="F39" s="297">
        <v>0</v>
      </c>
      <c r="G39" s="297">
        <v>0.25558180935882718</v>
      </c>
      <c r="H39" s="297">
        <v>0.43862225482353229</v>
      </c>
      <c r="I39" s="297">
        <v>18.645083989680629</v>
      </c>
      <c r="J39" s="297">
        <v>18.12487708315777</v>
      </c>
      <c r="K39" s="297">
        <v>34.345852354257957</v>
      </c>
      <c r="L39" s="297">
        <v>24.144636620762441</v>
      </c>
      <c r="M39" s="297">
        <v>27.158821064632189</v>
      </c>
      <c r="N39" s="297">
        <v>21.287166026886041</v>
      </c>
      <c r="O39" s="297">
        <v>32.465575647503847</v>
      </c>
      <c r="P39" s="297">
        <v>36.627645841087663</v>
      </c>
      <c r="Q39" s="297">
        <v>17.96268107508115</v>
      </c>
      <c r="R39" s="297">
        <v>16.275242388546989</v>
      </c>
      <c r="S39" s="297">
        <v>10.08318171195465</v>
      </c>
      <c r="T39" s="297">
        <v>5.4326593549002187</v>
      </c>
      <c r="U39" s="297">
        <v>8.2249764460008326</v>
      </c>
      <c r="V39" s="297">
        <v>5.160423546766971</v>
      </c>
      <c r="W39" s="297">
        <v>8.4064802621620203</v>
      </c>
      <c r="DA39" s="122" t="s">
        <v>1017</v>
      </c>
    </row>
    <row r="40" spans="1:105" ht="12" customHeight="1" x14ac:dyDescent="0.25">
      <c r="A40" s="59" t="s">
        <v>160</v>
      </c>
      <c r="B40" s="297">
        <v>2.1158672542172878</v>
      </c>
      <c r="C40" s="297">
        <v>1.117953438841345</v>
      </c>
      <c r="D40" s="297">
        <v>3.2192609783299639</v>
      </c>
      <c r="E40" s="297">
        <v>1.545602706293318</v>
      </c>
      <c r="F40" s="297">
        <v>0.83843803806201078</v>
      </c>
      <c r="G40" s="297">
        <v>0.6464947729013667</v>
      </c>
      <c r="H40" s="297">
        <v>2.034707012033067</v>
      </c>
      <c r="I40" s="297">
        <v>2.051287232402899</v>
      </c>
      <c r="J40" s="297">
        <v>1.185850614889814</v>
      </c>
      <c r="K40" s="297">
        <v>0.351278873132436</v>
      </c>
      <c r="L40" s="297">
        <v>0.49351007185825979</v>
      </c>
      <c r="M40" s="297">
        <v>0.52971994460844707</v>
      </c>
      <c r="N40" s="297">
        <v>0.2253768391297114</v>
      </c>
      <c r="O40" s="297">
        <v>1.218703424783524</v>
      </c>
      <c r="P40" s="297">
        <v>0.35953177339879078</v>
      </c>
      <c r="Q40" s="297">
        <v>0.82017897453567423</v>
      </c>
      <c r="R40" s="297">
        <v>0.74611630134532514</v>
      </c>
      <c r="S40" s="297">
        <v>0.56677180464497656</v>
      </c>
      <c r="T40" s="297">
        <v>0.30451312094425292</v>
      </c>
      <c r="U40" s="297">
        <v>0.55049715137421229</v>
      </c>
      <c r="V40" s="297">
        <v>0.35571850626529472</v>
      </c>
      <c r="W40" s="297">
        <v>0.47054782801749329</v>
      </c>
      <c r="DA40" s="122" t="s">
        <v>1018</v>
      </c>
    </row>
    <row r="41" spans="1:105" ht="12" customHeight="1" x14ac:dyDescent="0.25">
      <c r="A41" s="59" t="s">
        <v>70</v>
      </c>
      <c r="B41" s="297">
        <v>38.780173686701303</v>
      </c>
      <c r="C41" s="297">
        <v>57.389932731923153</v>
      </c>
      <c r="D41" s="297">
        <v>13.90741594765983</v>
      </c>
      <c r="E41" s="297">
        <v>6.5993097179782394</v>
      </c>
      <c r="F41" s="297">
        <v>5.2239529333284862</v>
      </c>
      <c r="G41" s="297">
        <v>1.9305783221330901</v>
      </c>
      <c r="H41" s="297">
        <v>4.7853845448661607</v>
      </c>
      <c r="I41" s="297">
        <v>2.6767387829318889</v>
      </c>
      <c r="J41" s="297">
        <v>0.79023559930094478</v>
      </c>
      <c r="K41" s="297">
        <v>3.1633773100272151</v>
      </c>
      <c r="L41" s="297">
        <v>1.68492383597419</v>
      </c>
      <c r="M41" s="297">
        <v>2.6504694408245091</v>
      </c>
      <c r="N41" s="297">
        <v>1.5611857958558639</v>
      </c>
      <c r="O41" s="297">
        <v>0.80426973902991805</v>
      </c>
      <c r="P41" s="297">
        <v>0.35643678137124751</v>
      </c>
      <c r="Q41" s="297">
        <v>0.40786958648545169</v>
      </c>
      <c r="R41" s="297">
        <v>0</v>
      </c>
      <c r="S41" s="297">
        <v>0</v>
      </c>
      <c r="T41" s="297">
        <v>0</v>
      </c>
      <c r="U41" s="297">
        <v>0</v>
      </c>
      <c r="V41" s="297">
        <v>0</v>
      </c>
      <c r="W41" s="297">
        <v>0</v>
      </c>
      <c r="DA41" s="122" t="s">
        <v>1019</v>
      </c>
    </row>
    <row r="42" spans="1:105" ht="12" customHeight="1" x14ac:dyDescent="0.25">
      <c r="A42" s="59" t="s">
        <v>162</v>
      </c>
      <c r="B42" s="297">
        <v>278.91003620597002</v>
      </c>
      <c r="C42" s="297">
        <v>303.86481379405672</v>
      </c>
      <c r="D42" s="297">
        <v>383.74182357355198</v>
      </c>
      <c r="E42" s="297">
        <v>437.84074137395311</v>
      </c>
      <c r="F42" s="297">
        <v>300.74039608375159</v>
      </c>
      <c r="G42" s="297">
        <v>305.18071416591312</v>
      </c>
      <c r="H42" s="297">
        <v>219.94373436879411</v>
      </c>
      <c r="I42" s="297">
        <v>215.38317038166059</v>
      </c>
      <c r="J42" s="297">
        <v>280.20289080428319</v>
      </c>
      <c r="K42" s="297">
        <v>372.31755203439099</v>
      </c>
      <c r="L42" s="297">
        <v>259.05927738869758</v>
      </c>
      <c r="M42" s="297">
        <v>309.68487905495931</v>
      </c>
      <c r="N42" s="297">
        <v>221.46131196729959</v>
      </c>
      <c r="O42" s="297">
        <v>313.45813735924912</v>
      </c>
      <c r="P42" s="297">
        <v>263.92607556829461</v>
      </c>
      <c r="Q42" s="297">
        <v>222.54121612583631</v>
      </c>
      <c r="R42" s="297">
        <v>181.69745230977921</v>
      </c>
      <c r="S42" s="297">
        <v>118.7785293123605</v>
      </c>
      <c r="T42" s="297">
        <v>61.722235577918987</v>
      </c>
      <c r="U42" s="297">
        <v>95.104384453783538</v>
      </c>
      <c r="V42" s="297">
        <v>85.132420767266723</v>
      </c>
      <c r="W42" s="297">
        <v>171.75822126102389</v>
      </c>
      <c r="DA42" s="122" t="s">
        <v>1020</v>
      </c>
    </row>
    <row r="43" spans="1:105" ht="12" customHeight="1" x14ac:dyDescent="0.25">
      <c r="A43" s="60" t="s">
        <v>1021</v>
      </c>
      <c r="B43" s="264">
        <v>0.32136361836643101</v>
      </c>
      <c r="C43" s="264">
        <v>0.1812944053021826</v>
      </c>
      <c r="D43" s="264">
        <v>0.27183555109330082</v>
      </c>
      <c r="E43" s="264">
        <v>0.1606082722849205</v>
      </c>
      <c r="F43" s="264">
        <v>0.24140226203536669</v>
      </c>
      <c r="G43" s="264">
        <v>0.243112138960941</v>
      </c>
      <c r="H43" s="264">
        <v>0.61657537160476483</v>
      </c>
      <c r="I43" s="264">
        <v>0.3915254692404696</v>
      </c>
      <c r="J43" s="264">
        <v>0.3059219206124657</v>
      </c>
      <c r="K43" s="264">
        <v>0.5068961376335096</v>
      </c>
      <c r="L43" s="264">
        <v>0.39094889561449958</v>
      </c>
      <c r="M43" s="264">
        <v>0.54501569387802795</v>
      </c>
      <c r="N43" s="264">
        <v>0.48871071541383421</v>
      </c>
      <c r="O43" s="264">
        <v>0.7567486789097464</v>
      </c>
      <c r="P43" s="264">
        <v>1.050713910976721</v>
      </c>
      <c r="Q43" s="264">
        <v>1.533855523464885</v>
      </c>
      <c r="R43" s="264">
        <v>1.821810718718778</v>
      </c>
      <c r="S43" s="264">
        <v>0.88996458395244116</v>
      </c>
      <c r="T43" s="264">
        <v>0.46632125473369518</v>
      </c>
      <c r="U43" s="264">
        <v>0.83061541175754627</v>
      </c>
      <c r="V43" s="264">
        <v>0.54438349586786083</v>
      </c>
      <c r="W43" s="264">
        <v>0.76822239847754925</v>
      </c>
      <c r="DA43" s="72" t="s">
        <v>1022</v>
      </c>
    </row>
    <row r="44" spans="1:105" ht="12" customHeight="1" x14ac:dyDescent="0.25">
      <c r="A44" s="57" t="s">
        <v>1023</v>
      </c>
      <c r="B44" s="263">
        <f t="shared" ref="B44:W44" si="1">B45+B46+B57</f>
        <v>55.950159066968581</v>
      </c>
      <c r="C44" s="263">
        <f t="shared" si="1"/>
        <v>63.97522115248902</v>
      </c>
      <c r="D44" s="263">
        <f t="shared" si="1"/>
        <v>72.207805417992688</v>
      </c>
      <c r="E44" s="263">
        <f t="shared" si="1"/>
        <v>78.592547474448764</v>
      </c>
      <c r="F44" s="263">
        <f t="shared" si="1"/>
        <v>54.314518150110899</v>
      </c>
      <c r="G44" s="263">
        <f t="shared" si="1"/>
        <v>54.687323954773966</v>
      </c>
      <c r="H44" s="263">
        <f t="shared" si="1"/>
        <v>39.843884937780018</v>
      </c>
      <c r="I44" s="263">
        <f t="shared" si="1"/>
        <v>41.775700227490866</v>
      </c>
      <c r="J44" s="263">
        <f t="shared" si="1"/>
        <v>52.282933914644524</v>
      </c>
      <c r="K44" s="263">
        <f t="shared" si="1"/>
        <v>73.197151105783291</v>
      </c>
      <c r="L44" s="263">
        <f t="shared" si="1"/>
        <v>50.63999547913356</v>
      </c>
      <c r="M44" s="263">
        <f t="shared" si="1"/>
        <v>59.802816556411692</v>
      </c>
      <c r="N44" s="263">
        <f t="shared" si="1"/>
        <v>43.671332093367667</v>
      </c>
      <c r="O44" s="263">
        <f t="shared" si="1"/>
        <v>62.253884190585417</v>
      </c>
      <c r="P44" s="263">
        <f t="shared" si="1"/>
        <v>53.092438363108229</v>
      </c>
      <c r="Q44" s="263">
        <f t="shared" si="1"/>
        <v>44.758871586392836</v>
      </c>
      <c r="R44" s="263">
        <f t="shared" si="1"/>
        <v>34.408549010391198</v>
      </c>
      <c r="S44" s="263">
        <f t="shared" si="1"/>
        <v>22.202852599378147</v>
      </c>
      <c r="T44" s="263">
        <f t="shared" si="1"/>
        <v>11.733796067907052</v>
      </c>
      <c r="U44" s="263">
        <f t="shared" si="1"/>
        <v>18.389927807526671</v>
      </c>
      <c r="V44" s="263">
        <f t="shared" si="1"/>
        <v>14.893605118298662</v>
      </c>
      <c r="W44" s="263">
        <f t="shared" si="1"/>
        <v>29.524220984354653</v>
      </c>
      <c r="DA44" s="70"/>
    </row>
    <row r="45" spans="1:105" ht="12" customHeight="1" x14ac:dyDescent="0.25">
      <c r="A45" s="60" t="s">
        <v>1024</v>
      </c>
      <c r="B45" s="264">
        <v>39.535207049813863</v>
      </c>
      <c r="C45" s="264">
        <v>45.248916804065829</v>
      </c>
      <c r="D45" s="264">
        <v>50.559730819149642</v>
      </c>
      <c r="E45" s="264">
        <v>56.36211484676695</v>
      </c>
      <c r="F45" s="264">
        <v>38.531541904552853</v>
      </c>
      <c r="G45" s="264">
        <v>38.924055803143197</v>
      </c>
      <c r="H45" s="264">
        <v>27.545832502463728</v>
      </c>
      <c r="I45" s="264">
        <v>28.72740654678552</v>
      </c>
      <c r="J45" s="264">
        <v>36.775406833712019</v>
      </c>
      <c r="K45" s="264">
        <v>51.049292926822439</v>
      </c>
      <c r="L45" s="264">
        <v>35.202669131142059</v>
      </c>
      <c r="M45" s="264">
        <v>41.501924815652103</v>
      </c>
      <c r="N45" s="264">
        <v>29.99581868013529</v>
      </c>
      <c r="O45" s="264">
        <v>42.168328507997813</v>
      </c>
      <c r="P45" s="264">
        <v>35.216091158969498</v>
      </c>
      <c r="Q45" s="264">
        <v>28.068313529611359</v>
      </c>
      <c r="R45" s="264">
        <v>20.924397370832601</v>
      </c>
      <c r="S45" s="264">
        <v>13.946961424110651</v>
      </c>
      <c r="T45" s="264">
        <v>7.2317333233527501</v>
      </c>
      <c r="U45" s="264">
        <v>10.79191423755214</v>
      </c>
      <c r="V45" s="264">
        <v>9.4175764081998299</v>
      </c>
      <c r="W45" s="264">
        <v>19.379254407816841</v>
      </c>
      <c r="DA45" s="72" t="s">
        <v>1025</v>
      </c>
    </row>
    <row r="46" spans="1:105" ht="12" customHeight="1" x14ac:dyDescent="0.25">
      <c r="A46" s="60" t="s">
        <v>1026</v>
      </c>
      <c r="B46" s="264">
        <v>15.95942243624671</v>
      </c>
      <c r="C46" s="264">
        <v>18.456336418930679</v>
      </c>
      <c r="D46" s="264">
        <v>21.28991889503251</v>
      </c>
      <c r="E46" s="264">
        <v>22.023685721044998</v>
      </c>
      <c r="F46" s="264">
        <v>15.47368619019484</v>
      </c>
      <c r="G46" s="264">
        <v>15.45319251368621</v>
      </c>
      <c r="H46" s="264">
        <v>11.525851219395729</v>
      </c>
      <c r="I46" s="264">
        <v>12.52608429413344</v>
      </c>
      <c r="J46" s="264">
        <v>15.106017908147701</v>
      </c>
      <c r="K46" s="264">
        <v>21.452841538672629</v>
      </c>
      <c r="L46" s="264">
        <v>14.9060794164696</v>
      </c>
      <c r="M46" s="264">
        <v>17.57049765695086</v>
      </c>
      <c r="N46" s="264">
        <v>13.0135793771531</v>
      </c>
      <c r="O46" s="264">
        <v>19.067530527487321</v>
      </c>
      <c r="P46" s="264">
        <v>16.4743623191182</v>
      </c>
      <c r="Q46" s="264">
        <v>14.75596191808714</v>
      </c>
      <c r="R46" s="264">
        <v>11.386142507987399</v>
      </c>
      <c r="S46" s="264">
        <v>7.2108957713786488</v>
      </c>
      <c r="T46" s="264">
        <v>3.9556938508048072</v>
      </c>
      <c r="U46" s="264">
        <v>6.6554776038821846</v>
      </c>
      <c r="V46" s="264">
        <v>4.8738171059305468</v>
      </c>
      <c r="W46" s="264">
        <v>9.2781913390803386</v>
      </c>
      <c r="DA46" s="72" t="s">
        <v>1027</v>
      </c>
    </row>
    <row r="47" spans="1:105" ht="12" customHeight="1" x14ac:dyDescent="0.25">
      <c r="A47" s="64" t="s">
        <v>30</v>
      </c>
      <c r="B47" s="231">
        <v>1.1902618341243529</v>
      </c>
      <c r="C47" s="231">
        <v>1.2056267169960011</v>
      </c>
      <c r="D47" s="231">
        <v>1.2016772375876501</v>
      </c>
      <c r="E47" s="231">
        <v>1.223829128928615</v>
      </c>
      <c r="F47" s="231">
        <v>0.99253325787907642</v>
      </c>
      <c r="G47" s="231">
        <v>1.082085662596286</v>
      </c>
      <c r="H47" s="231">
        <v>0.82360391706138369</v>
      </c>
      <c r="I47" s="231">
        <v>0.66579093114451315</v>
      </c>
      <c r="J47" s="231">
        <v>0.80635714552813487</v>
      </c>
      <c r="K47" s="231">
        <v>1.5197425026205409</v>
      </c>
      <c r="L47" s="231">
        <v>1.0211981057468851</v>
      </c>
      <c r="M47" s="231">
        <v>1.1047179256726121</v>
      </c>
      <c r="N47" s="231">
        <v>0.95177453947359758</v>
      </c>
      <c r="O47" s="231">
        <v>1.145141456055665</v>
      </c>
      <c r="P47" s="231">
        <v>0.86966930103304951</v>
      </c>
      <c r="Q47" s="231">
        <v>0.77626959634085202</v>
      </c>
      <c r="R47" s="231">
        <v>0.25153555483180301</v>
      </c>
      <c r="S47" s="231">
        <v>0.16914069826742631</v>
      </c>
      <c r="T47" s="231">
        <v>8.6746286907465026E-2</v>
      </c>
      <c r="U47" s="231">
        <v>8.0145535319968791E-2</v>
      </c>
      <c r="V47" s="231">
        <v>0</v>
      </c>
      <c r="W47" s="231">
        <v>0</v>
      </c>
      <c r="DA47" s="73" t="s">
        <v>1028</v>
      </c>
    </row>
    <row r="48" spans="1:105" ht="12" customHeight="1" x14ac:dyDescent="0.25">
      <c r="A48" s="64" t="s">
        <v>32</v>
      </c>
      <c r="B48" s="231">
        <v>0.76268863956420152</v>
      </c>
      <c r="C48" s="231">
        <v>2.4956645687259038</v>
      </c>
      <c r="D48" s="231">
        <v>4.6366328922398061</v>
      </c>
      <c r="E48" s="231">
        <v>3.257392566839838</v>
      </c>
      <c r="F48" s="231">
        <v>1.113651883444156</v>
      </c>
      <c r="G48" s="231">
        <v>0.44212866805775058</v>
      </c>
      <c r="H48" s="231">
        <v>0</v>
      </c>
      <c r="I48" s="231">
        <v>1.93130351161994</v>
      </c>
      <c r="J48" s="231">
        <v>1.9946388236540711</v>
      </c>
      <c r="K48" s="231">
        <v>3.3929839912913988</v>
      </c>
      <c r="L48" s="231">
        <v>2.0801344648906972</v>
      </c>
      <c r="M48" s="231">
        <v>2.6930910763218261</v>
      </c>
      <c r="N48" s="231">
        <v>1.9481299394440661</v>
      </c>
      <c r="O48" s="231">
        <v>3.9940420641761238</v>
      </c>
      <c r="P48" s="231">
        <v>3.5733810553596488</v>
      </c>
      <c r="Q48" s="231">
        <v>4.3313217627306084</v>
      </c>
      <c r="R48" s="231">
        <v>2.9944581191801118</v>
      </c>
      <c r="S48" s="231">
        <v>2.0635377971238289</v>
      </c>
      <c r="T48" s="231">
        <v>1.350589990529147</v>
      </c>
      <c r="U48" s="231">
        <v>3.4226712781146129</v>
      </c>
      <c r="V48" s="231">
        <v>2.3390289327965839</v>
      </c>
      <c r="W48" s="231">
        <v>3.9877938338116219</v>
      </c>
      <c r="DA48" s="73" t="s">
        <v>1029</v>
      </c>
    </row>
    <row r="49" spans="1:105" ht="12" customHeight="1" x14ac:dyDescent="0.25">
      <c r="A49" s="64" t="s">
        <v>33</v>
      </c>
      <c r="B49" s="231">
        <v>0</v>
      </c>
      <c r="C49" s="231">
        <v>8.5536745004837992E-3</v>
      </c>
      <c r="D49" s="231">
        <v>0</v>
      </c>
      <c r="E49" s="231">
        <v>0</v>
      </c>
      <c r="F49" s="231">
        <v>0</v>
      </c>
      <c r="G49" s="231">
        <v>8.7596019432712377E-3</v>
      </c>
      <c r="H49" s="231">
        <v>1.493227411589498E-2</v>
      </c>
      <c r="I49" s="231">
        <v>0.54500487538275066</v>
      </c>
      <c r="J49" s="231">
        <v>0.58215007223480697</v>
      </c>
      <c r="K49" s="231">
        <v>1.080635768882616</v>
      </c>
      <c r="L49" s="231">
        <v>0.75507736088337662</v>
      </c>
      <c r="M49" s="231">
        <v>0.85353244200708089</v>
      </c>
      <c r="N49" s="231">
        <v>0.65313939772917584</v>
      </c>
      <c r="O49" s="231">
        <v>0.89367896139656966</v>
      </c>
      <c r="P49" s="231">
        <v>0.98707938038975662</v>
      </c>
      <c r="Q49" s="231">
        <v>0.39374618850856957</v>
      </c>
      <c r="R49" s="231">
        <v>0.3456372686638769</v>
      </c>
      <c r="S49" s="231">
        <v>0.22802791325056021</v>
      </c>
      <c r="T49" s="231">
        <v>0.10811341082310109</v>
      </c>
      <c r="U49" s="231">
        <v>0.12576038416206131</v>
      </c>
      <c r="V49" s="231">
        <v>0.1097191402614965</v>
      </c>
      <c r="W49" s="231">
        <v>0.2022807248883095</v>
      </c>
      <c r="DA49" s="73" t="s">
        <v>1030</v>
      </c>
    </row>
    <row r="50" spans="1:105" ht="12" customHeight="1" x14ac:dyDescent="0.25">
      <c r="A50" s="64" t="s">
        <v>160</v>
      </c>
      <c r="B50" s="231">
        <v>7.4769096217620401E-2</v>
      </c>
      <c r="C50" s="231">
        <v>3.629088029940946E-2</v>
      </c>
      <c r="D50" s="231">
        <v>9.1977706446580196E-2</v>
      </c>
      <c r="E50" s="231">
        <v>5.1942618432608313E-2</v>
      </c>
      <c r="F50" s="231">
        <v>2.7796510331513511E-2</v>
      </c>
      <c r="G50" s="231">
        <v>2.2157433203983699E-2</v>
      </c>
      <c r="H50" s="231">
        <v>6.9268721582390044E-2</v>
      </c>
      <c r="I50" s="231">
        <v>5.9960123702779818E-2</v>
      </c>
      <c r="J50" s="231">
        <v>3.8088149119603378E-2</v>
      </c>
      <c r="K50" s="231">
        <v>1.105241212954286E-2</v>
      </c>
      <c r="L50" s="231">
        <v>1.543358421504102E-2</v>
      </c>
      <c r="M50" s="231">
        <v>1.664774611628109E-2</v>
      </c>
      <c r="N50" s="231">
        <v>6.9150817344763461E-3</v>
      </c>
      <c r="O50" s="231">
        <v>3.3547213908548743E-2</v>
      </c>
      <c r="P50" s="231">
        <v>9.6890311120899058E-3</v>
      </c>
      <c r="Q50" s="231">
        <v>1.7978515777708311E-2</v>
      </c>
      <c r="R50" s="231">
        <v>1.584526941878717E-2</v>
      </c>
      <c r="S50" s="231">
        <v>1.2817362177379089E-2</v>
      </c>
      <c r="T50" s="231">
        <v>6.0600067103370511E-3</v>
      </c>
      <c r="U50" s="231">
        <v>8.4171345281606105E-3</v>
      </c>
      <c r="V50" s="231">
        <v>7.5631638234392321E-3</v>
      </c>
      <c r="W50" s="231">
        <v>1.132254555743387E-2</v>
      </c>
      <c r="DA50" s="73" t="s">
        <v>1031</v>
      </c>
    </row>
    <row r="51" spans="1:105" ht="12" customHeight="1" x14ac:dyDescent="0.25">
      <c r="A51" s="64" t="s">
        <v>70</v>
      </c>
      <c r="B51" s="231">
        <v>1.3703877367248261</v>
      </c>
      <c r="C51" s="231">
        <v>1.8629856189037199</v>
      </c>
      <c r="D51" s="231">
        <v>0.39734964952357882</v>
      </c>
      <c r="E51" s="231">
        <v>0.22178107297807451</v>
      </c>
      <c r="F51" s="231">
        <v>0.17318830383488171</v>
      </c>
      <c r="G51" s="231">
        <v>6.6167062767960153E-2</v>
      </c>
      <c r="H51" s="231">
        <v>0.16291164661186081</v>
      </c>
      <c r="I51" s="231">
        <v>7.8242376791189686E-2</v>
      </c>
      <c r="J51" s="231">
        <v>2.5381452746128751E-2</v>
      </c>
      <c r="K51" s="231">
        <v>9.9530465467201706E-2</v>
      </c>
      <c r="L51" s="231">
        <v>5.2692772450460307E-2</v>
      </c>
      <c r="M51" s="231">
        <v>8.3297491040144389E-2</v>
      </c>
      <c r="N51" s="231">
        <v>4.79007844050627E-2</v>
      </c>
      <c r="O51" s="231">
        <v>2.2139109833224511E-2</v>
      </c>
      <c r="P51" s="231">
        <v>9.605624091444543E-3</v>
      </c>
      <c r="Q51" s="231">
        <v>8.9405971422608158E-3</v>
      </c>
      <c r="R51" s="231">
        <v>0</v>
      </c>
      <c r="S51" s="231">
        <v>0</v>
      </c>
      <c r="T51" s="231">
        <v>0</v>
      </c>
      <c r="U51" s="231">
        <v>0</v>
      </c>
      <c r="V51" s="231">
        <v>0</v>
      </c>
      <c r="W51" s="231">
        <v>0</v>
      </c>
      <c r="DA51" s="73" t="s">
        <v>1032</v>
      </c>
    </row>
    <row r="52" spans="1:105" ht="12" customHeight="1" x14ac:dyDescent="0.25">
      <c r="A52" s="64" t="s">
        <v>34</v>
      </c>
      <c r="B52" s="231">
        <v>4.5641753447730533E-2</v>
      </c>
      <c r="C52" s="231">
        <v>0.1039159994385309</v>
      </c>
      <c r="D52" s="231">
        <v>0.80977620997623134</v>
      </c>
      <c r="E52" s="231">
        <v>0.1037057691820141</v>
      </c>
      <c r="F52" s="231">
        <v>0.34182459836457851</v>
      </c>
      <c r="G52" s="231">
        <v>0.74063071264565383</v>
      </c>
      <c r="H52" s="231">
        <v>0.65415120473155175</v>
      </c>
      <c r="I52" s="231">
        <v>0.66366591972902222</v>
      </c>
      <c r="J52" s="231">
        <v>0.13104590374110281</v>
      </c>
      <c r="K52" s="231">
        <v>0.43824345869169029</v>
      </c>
      <c r="L52" s="231">
        <v>0.11920198590702311</v>
      </c>
      <c r="M52" s="231">
        <v>0</v>
      </c>
      <c r="N52" s="231">
        <v>3.0325627783348109E-2</v>
      </c>
      <c r="O52" s="231">
        <v>7.8408776666061275E-2</v>
      </c>
      <c r="P52" s="231">
        <v>9.1209742794547202E-2</v>
      </c>
      <c r="Q52" s="231">
        <v>0.141266881477391</v>
      </c>
      <c r="R52" s="231">
        <v>0.1255690329605007</v>
      </c>
      <c r="S52" s="231">
        <v>0.1364020918918418</v>
      </c>
      <c r="T52" s="231">
        <v>0.10204316380585279</v>
      </c>
      <c r="U52" s="231">
        <v>0.29824919718540521</v>
      </c>
      <c r="V52" s="231">
        <v>0.24538745213449009</v>
      </c>
      <c r="W52" s="231">
        <v>0.3447377483231604</v>
      </c>
      <c r="DA52" s="73" t="s">
        <v>1033</v>
      </c>
    </row>
    <row r="53" spans="1:105" ht="12" customHeight="1" x14ac:dyDescent="0.25">
      <c r="A53" s="64" t="s">
        <v>162</v>
      </c>
      <c r="B53" s="231">
        <v>9.8559355704280787</v>
      </c>
      <c r="C53" s="231">
        <v>9.8640258184915677</v>
      </c>
      <c r="D53" s="231">
        <v>10.96391160502734</v>
      </c>
      <c r="E53" s="231">
        <v>14.714385832035161</v>
      </c>
      <c r="F53" s="231">
        <v>9.970365307098815</v>
      </c>
      <c r="G53" s="231">
        <v>10.45951424932389</v>
      </c>
      <c r="H53" s="231">
        <v>7.4876732668062109</v>
      </c>
      <c r="I53" s="231">
        <v>6.2957548487508506</v>
      </c>
      <c r="J53" s="231">
        <v>8.9997925157623122</v>
      </c>
      <c r="K53" s="231">
        <v>11.714359566950691</v>
      </c>
      <c r="L53" s="231">
        <v>8.1015837411611251</v>
      </c>
      <c r="M53" s="231">
        <v>9.7326054928307553</v>
      </c>
      <c r="N53" s="231">
        <v>6.7949443216605756</v>
      </c>
      <c r="O53" s="231">
        <v>8.6285530765894549</v>
      </c>
      <c r="P53" s="231">
        <v>7.1125506747259797</v>
      </c>
      <c r="Q53" s="231">
        <v>4.8781557312826704</v>
      </c>
      <c r="R53" s="231">
        <v>3.858708192495552</v>
      </c>
      <c r="S53" s="231">
        <v>2.6861382599062171</v>
      </c>
      <c r="T53" s="231">
        <v>1.228312135186018</v>
      </c>
      <c r="U53" s="231">
        <v>1.454151753859378</v>
      </c>
      <c r="V53" s="231">
        <v>1.8100560797604379</v>
      </c>
      <c r="W53" s="231">
        <v>4.1329279815939373</v>
      </c>
      <c r="DA53" s="73" t="s">
        <v>1034</v>
      </c>
    </row>
    <row r="54" spans="1:105" ht="12" customHeight="1" x14ac:dyDescent="0.25">
      <c r="A54" s="64" t="s">
        <v>36</v>
      </c>
      <c r="B54" s="231">
        <v>0</v>
      </c>
      <c r="C54" s="231">
        <v>1.1203881341081501E-3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1035</v>
      </c>
    </row>
    <row r="55" spans="1:105" ht="12" customHeight="1" x14ac:dyDescent="0.25">
      <c r="A55" s="64" t="s">
        <v>73</v>
      </c>
      <c r="B55" s="231">
        <v>0.28692870487349609</v>
      </c>
      <c r="C55" s="231">
        <v>0.63582026610637521</v>
      </c>
      <c r="D55" s="231">
        <v>0.93029931757564499</v>
      </c>
      <c r="E55" s="231">
        <v>0.67264765394642878</v>
      </c>
      <c r="F55" s="231">
        <v>0.70094485474046497</v>
      </c>
      <c r="G55" s="231">
        <v>0.63558792802264275</v>
      </c>
      <c r="H55" s="231">
        <v>0.41277398744150717</v>
      </c>
      <c r="I55" s="231">
        <v>0.33755164451627029</v>
      </c>
      <c r="J55" s="231">
        <v>0.30005814082835791</v>
      </c>
      <c r="K55" s="231">
        <v>0.28385860649229311</v>
      </c>
      <c r="L55" s="231">
        <v>0.2820381305568701</v>
      </c>
      <c r="M55" s="231">
        <v>0.2901821505920596</v>
      </c>
      <c r="N55" s="231">
        <v>0.22226763670199409</v>
      </c>
      <c r="O55" s="231">
        <v>0.49833281581442251</v>
      </c>
      <c r="P55" s="231">
        <v>0.40756827837711912</v>
      </c>
      <c r="Q55" s="231">
        <v>0.42701740940285182</v>
      </c>
      <c r="R55" s="231">
        <v>0.34994503687676992</v>
      </c>
      <c r="S55" s="231">
        <v>0.19670028879879251</v>
      </c>
      <c r="T55" s="231">
        <v>0.1198042529673591</v>
      </c>
      <c r="U55" s="231">
        <v>0.1640639278752575</v>
      </c>
      <c r="V55" s="231">
        <v>2.8881435022928319E-2</v>
      </c>
      <c r="W55" s="231">
        <v>6.4723341800112272E-2</v>
      </c>
      <c r="DA55" s="73" t="s">
        <v>1036</v>
      </c>
    </row>
    <row r="56" spans="1:105" ht="12" customHeight="1" x14ac:dyDescent="0.25">
      <c r="A56" s="64" t="s">
        <v>79</v>
      </c>
      <c r="B56" s="231">
        <v>2.3728091008664061</v>
      </c>
      <c r="C56" s="231">
        <v>2.242332487334576</v>
      </c>
      <c r="D56" s="231">
        <v>2.2582942766556822</v>
      </c>
      <c r="E56" s="231">
        <v>1.7780010787022651</v>
      </c>
      <c r="F56" s="231">
        <v>2.1533814745013569</v>
      </c>
      <c r="G56" s="231">
        <v>1.9961611951247711</v>
      </c>
      <c r="H56" s="231">
        <v>1.9005362010449269</v>
      </c>
      <c r="I56" s="231">
        <v>1.94881006249612</v>
      </c>
      <c r="J56" s="231">
        <v>2.2285057045331769</v>
      </c>
      <c r="K56" s="231">
        <v>2.912434766146661</v>
      </c>
      <c r="L56" s="231">
        <v>2.478719270658122</v>
      </c>
      <c r="M56" s="231">
        <v>2.7964233323701002</v>
      </c>
      <c r="N56" s="231">
        <v>2.3581820482208058</v>
      </c>
      <c r="O56" s="231">
        <v>3.7736870530472522</v>
      </c>
      <c r="P56" s="231">
        <v>3.4136092312345649</v>
      </c>
      <c r="Q56" s="231">
        <v>3.7812652354242311</v>
      </c>
      <c r="R56" s="231">
        <v>3.4444440335599991</v>
      </c>
      <c r="S56" s="231">
        <v>1.718131359962604</v>
      </c>
      <c r="T56" s="231">
        <v>0.95402460387552757</v>
      </c>
      <c r="U56" s="231">
        <v>1.1020183928373399</v>
      </c>
      <c r="V56" s="231">
        <v>0.33318090213117141</v>
      </c>
      <c r="W56" s="231">
        <v>0.53440516310576258</v>
      </c>
      <c r="DA56" s="73" t="s">
        <v>1037</v>
      </c>
    </row>
    <row r="57" spans="1:105" ht="12" customHeight="1" x14ac:dyDescent="0.25">
      <c r="A57" s="60" t="s">
        <v>1038</v>
      </c>
      <c r="B57" s="264">
        <v>0.45552958090800538</v>
      </c>
      <c r="C57" s="264">
        <v>0.26996792949251619</v>
      </c>
      <c r="D57" s="264">
        <v>0.35815570381053802</v>
      </c>
      <c r="E57" s="264">
        <v>0.20674690663681641</v>
      </c>
      <c r="F57" s="264">
        <v>0.30929005536320509</v>
      </c>
      <c r="G57" s="264">
        <v>0.31007563794455939</v>
      </c>
      <c r="H57" s="264">
        <v>0.77220121592056157</v>
      </c>
      <c r="I57" s="264">
        <v>0.52220938657190652</v>
      </c>
      <c r="J57" s="264">
        <v>0.40150917278480858</v>
      </c>
      <c r="K57" s="264">
        <v>0.69501664028822674</v>
      </c>
      <c r="L57" s="264">
        <v>0.53124693152189939</v>
      </c>
      <c r="M57" s="264">
        <v>0.7303940838087275</v>
      </c>
      <c r="N57" s="264">
        <v>0.66193403607927348</v>
      </c>
      <c r="O57" s="264">
        <v>1.018025155100283</v>
      </c>
      <c r="P57" s="264">
        <v>1.4019848850205321</v>
      </c>
      <c r="Q57" s="264">
        <v>1.934596138694342</v>
      </c>
      <c r="R57" s="264">
        <v>2.0980091315711951</v>
      </c>
      <c r="S57" s="264">
        <v>1.0449954038888489</v>
      </c>
      <c r="T57" s="264">
        <v>0.54636889374949482</v>
      </c>
      <c r="U57" s="264">
        <v>0.94253596609234824</v>
      </c>
      <c r="V57" s="264">
        <v>0.60221160416828567</v>
      </c>
      <c r="W57" s="264">
        <v>0.86677523745747109</v>
      </c>
      <c r="DA57" s="72" t="s">
        <v>1039</v>
      </c>
    </row>
    <row r="58" spans="1:105" ht="12" customHeight="1" x14ac:dyDescent="0.25">
      <c r="A58" s="132" t="s">
        <v>1040</v>
      </c>
      <c r="B58" s="318">
        <v>84.263090803652915</v>
      </c>
      <c r="C58" s="318">
        <v>83.943355456534874</v>
      </c>
      <c r="D58" s="318">
        <v>82.059893235108078</v>
      </c>
      <c r="E58" s="318">
        <v>85.009651887566193</v>
      </c>
      <c r="F58" s="318">
        <v>78.913213131169613</v>
      </c>
      <c r="G58" s="318">
        <v>77.996746841108674</v>
      </c>
      <c r="H58" s="318">
        <v>77.40995055575695</v>
      </c>
      <c r="I58" s="318">
        <v>79.414378113378234</v>
      </c>
      <c r="J58" s="318">
        <v>77.067848082095267</v>
      </c>
      <c r="K58" s="318">
        <v>84.494419973685396</v>
      </c>
      <c r="L58" s="318">
        <v>80.818709368081869</v>
      </c>
      <c r="M58" s="318">
        <v>80.852670215930758</v>
      </c>
      <c r="N58" s="318">
        <v>78.941974783622911</v>
      </c>
      <c r="O58" s="318">
        <v>75.677193847172063</v>
      </c>
      <c r="P58" s="318">
        <v>65.834975606434512</v>
      </c>
      <c r="Q58" s="318">
        <v>58.291005540589083</v>
      </c>
      <c r="R58" s="318">
        <v>45.808725645079562</v>
      </c>
      <c r="S58" s="318">
        <v>41.628883925223853</v>
      </c>
      <c r="T58" s="318">
        <v>42.823013938839402</v>
      </c>
      <c r="U58" s="318">
        <v>41.9688475052494</v>
      </c>
      <c r="V58" s="318">
        <v>40.009674636565407</v>
      </c>
      <c r="W58" s="318">
        <v>42.453746702476543</v>
      </c>
      <c r="DA58" s="139" t="s">
        <v>1041</v>
      </c>
    </row>
    <row r="59" spans="1:105" ht="12" hidden="1" customHeight="1" x14ac:dyDescent="0.25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DA59" s="94"/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4" t="s">
        <v>47</v>
      </c>
      <c r="B61" s="225">
        <v>829.51776694039893</v>
      </c>
      <c r="C61" s="225">
        <v>1160.672274195048</v>
      </c>
      <c r="D61" s="225">
        <v>1252.823663871377</v>
      </c>
      <c r="E61" s="225">
        <v>1395.5174682760719</v>
      </c>
      <c r="F61" s="225">
        <v>1128.4922722565391</v>
      </c>
      <c r="G61" s="225">
        <v>1026.990001958882</v>
      </c>
      <c r="H61" s="225">
        <v>1097.5039683568609</v>
      </c>
      <c r="I61" s="225">
        <v>1088.7503550403731</v>
      </c>
      <c r="J61" s="225">
        <v>1286.1023009463711</v>
      </c>
      <c r="K61" s="225">
        <v>299.62930017242911</v>
      </c>
      <c r="L61" s="225">
        <v>824.65206197860743</v>
      </c>
      <c r="M61" s="225">
        <v>792.71068512778675</v>
      </c>
      <c r="N61" s="225">
        <v>871.28437366095136</v>
      </c>
      <c r="O61" s="225">
        <v>123.03279492746169</v>
      </c>
      <c r="P61" s="225">
        <v>304.28908059115849</v>
      </c>
      <c r="Q61" s="225">
        <v>217.95084552706871</v>
      </c>
      <c r="R61" s="225">
        <v>302.28344066665159</v>
      </c>
      <c r="S61" s="225">
        <v>714.77788400440841</v>
      </c>
      <c r="T61" s="225">
        <v>1050.349155556582</v>
      </c>
      <c r="U61" s="225">
        <v>918.94930921327034</v>
      </c>
      <c r="V61" s="225">
        <v>996.16454102903447</v>
      </c>
      <c r="W61" s="225">
        <v>807.90440099312639</v>
      </c>
      <c r="DA61" s="89" t="s">
        <v>1042</v>
      </c>
    </row>
    <row r="62" spans="1:105" ht="12" customHeight="1" x14ac:dyDescent="0.25">
      <c r="A62" s="55" t="s">
        <v>92</v>
      </c>
      <c r="B62" s="261">
        <v>2.7646174947226569</v>
      </c>
      <c r="C62" s="261">
        <v>3.043307438378831</v>
      </c>
      <c r="D62" s="261">
        <v>3.507149625909987</v>
      </c>
      <c r="E62" s="261">
        <v>3.389303583636329</v>
      </c>
      <c r="F62" s="261">
        <v>3.4442782142665371</v>
      </c>
      <c r="G62" s="261">
        <v>3.1647321684656959</v>
      </c>
      <c r="H62" s="261">
        <v>4.8972337992935504</v>
      </c>
      <c r="I62" s="261">
        <v>3.9746322159177669</v>
      </c>
      <c r="J62" s="261">
        <v>4.252359235840653</v>
      </c>
      <c r="K62" s="261">
        <v>1.030074049055183</v>
      </c>
      <c r="L62" s="261">
        <v>2.8909918070840428</v>
      </c>
      <c r="M62" s="261">
        <v>2.970896732315953</v>
      </c>
      <c r="N62" s="261">
        <v>3.3998802853299259</v>
      </c>
      <c r="O62" s="261">
        <v>0.47999385693776953</v>
      </c>
      <c r="P62" s="261">
        <v>1.3750964119147111</v>
      </c>
      <c r="Q62" s="261">
        <v>1.0857483600837869</v>
      </c>
      <c r="R62" s="261">
        <v>1.6922771026482559</v>
      </c>
      <c r="S62" s="261">
        <v>3.7495295330758518</v>
      </c>
      <c r="T62" s="261">
        <v>5.2456350864364714</v>
      </c>
      <c r="U62" s="261">
        <v>4.4408203958571981</v>
      </c>
      <c r="V62" s="261">
        <v>4.9934768658440616</v>
      </c>
      <c r="W62" s="261">
        <v>3.8601729421289899</v>
      </c>
      <c r="DA62" s="67" t="s">
        <v>1043</v>
      </c>
    </row>
    <row r="63" spans="1:105" ht="12" customHeight="1" x14ac:dyDescent="0.25">
      <c r="A63" s="202" t="s">
        <v>93</v>
      </c>
      <c r="B63" s="226">
        <v>21.940200032988159</v>
      </c>
      <c r="C63" s="226">
        <v>24.15190314297374</v>
      </c>
      <c r="D63" s="226">
        <v>27.832987559750642</v>
      </c>
      <c r="E63" s="226">
        <v>26.897753030736919</v>
      </c>
      <c r="F63" s="226">
        <v>27.33403558883721</v>
      </c>
      <c r="G63" s="226">
        <v>25.115538391662898</v>
      </c>
      <c r="H63" s="226">
        <v>38.864793907263447</v>
      </c>
      <c r="I63" s="226">
        <v>31.542962468138121</v>
      </c>
      <c r="J63" s="226">
        <v>33.747023747250097</v>
      </c>
      <c r="K63" s="226">
        <v>8.1747405303633105</v>
      </c>
      <c r="L63" s="226">
        <v>22.9431155167876</v>
      </c>
      <c r="M63" s="226">
        <v>23.577246656648921</v>
      </c>
      <c r="N63" s="226">
        <v>26.98169048367199</v>
      </c>
      <c r="O63" s="226">
        <v>3.8092652079077718</v>
      </c>
      <c r="P63" s="226">
        <v>10.912862412121729</v>
      </c>
      <c r="Q63" s="226">
        <v>8.6165758016071941</v>
      </c>
      <c r="R63" s="226">
        <v>13.43003081410837</v>
      </c>
      <c r="S63" s="226">
        <v>29.75653165123795</v>
      </c>
      <c r="T63" s="226">
        <v>41.629731171191558</v>
      </c>
      <c r="U63" s="226">
        <v>35.242664846644509</v>
      </c>
      <c r="V63" s="226">
        <v>39.628585692541961</v>
      </c>
      <c r="W63" s="226">
        <v>30.634605573432051</v>
      </c>
      <c r="DA63" s="174" t="s">
        <v>1044</v>
      </c>
    </row>
    <row r="64" spans="1:105" ht="12" customHeight="1" x14ac:dyDescent="0.25">
      <c r="A64" s="202" t="s">
        <v>94</v>
      </c>
      <c r="B64" s="226">
        <v>24.55946617252182</v>
      </c>
      <c r="C64" s="226">
        <v>27.03520694205363</v>
      </c>
      <c r="D64" s="226">
        <v>31.155746776517329</v>
      </c>
      <c r="E64" s="226">
        <v>30.108862028695881</v>
      </c>
      <c r="F64" s="226">
        <v>30.597228894595691</v>
      </c>
      <c r="G64" s="226">
        <v>28.113882945793229</v>
      </c>
      <c r="H64" s="226">
        <v>43.504552822323113</v>
      </c>
      <c r="I64" s="226">
        <v>35.308626108813797</v>
      </c>
      <c r="J64" s="226">
        <v>37.775812750007958</v>
      </c>
      <c r="K64" s="226">
        <v>9.1506578437178039</v>
      </c>
      <c r="L64" s="226">
        <v>25.682111766510779</v>
      </c>
      <c r="M64" s="226">
        <v>26.39194678419296</v>
      </c>
      <c r="N64" s="226">
        <v>30.20282010714855</v>
      </c>
      <c r="O64" s="226">
        <v>4.2640231116905456</v>
      </c>
      <c r="P64" s="226">
        <v>12.215662339127091</v>
      </c>
      <c r="Q64" s="226">
        <v>9.6452403170601499</v>
      </c>
      <c r="R64" s="226">
        <v>15.033335474567149</v>
      </c>
      <c r="S64" s="226">
        <v>33.308927512117137</v>
      </c>
      <c r="T64" s="226">
        <v>46.599573975297488</v>
      </c>
      <c r="U64" s="226">
        <v>39.450006555514832</v>
      </c>
      <c r="V64" s="226">
        <v>44.359527639562408</v>
      </c>
      <c r="W64" s="226">
        <v>34.291827702483488</v>
      </c>
      <c r="DA64" s="174" t="s">
        <v>1045</v>
      </c>
    </row>
    <row r="65" spans="1:105" ht="12" customHeight="1" x14ac:dyDescent="0.25">
      <c r="A65" s="202" t="s">
        <v>95</v>
      </c>
      <c r="B65" s="226">
        <v>39.538654974501988</v>
      </c>
      <c r="C65" s="226">
        <v>43.524387376224439</v>
      </c>
      <c r="D65" s="226">
        <v>50.158106597932701</v>
      </c>
      <c r="E65" s="226">
        <v>48.472711054258703</v>
      </c>
      <c r="F65" s="226">
        <v>49.258940236772268</v>
      </c>
      <c r="G65" s="226">
        <v>45.260964142247651</v>
      </c>
      <c r="H65" s="226">
        <v>70.038635684450043</v>
      </c>
      <c r="I65" s="226">
        <v>56.843889664916603</v>
      </c>
      <c r="J65" s="226">
        <v>60.815850646422717</v>
      </c>
      <c r="K65" s="226">
        <v>14.73178206443596</v>
      </c>
      <c r="L65" s="226">
        <v>41.346019046976728</v>
      </c>
      <c r="M65" s="226">
        <v>42.488793147024431</v>
      </c>
      <c r="N65" s="226">
        <v>48.623975581749249</v>
      </c>
      <c r="O65" s="226">
        <v>6.8647151135990407</v>
      </c>
      <c r="P65" s="226">
        <v>19.666179025183979</v>
      </c>
      <c r="Q65" s="226">
        <v>15.528017847109361</v>
      </c>
      <c r="R65" s="226">
        <v>24.202393499492651</v>
      </c>
      <c r="S65" s="226">
        <v>53.624544736473233</v>
      </c>
      <c r="T65" s="226">
        <v>75.021356914895833</v>
      </c>
      <c r="U65" s="226">
        <v>63.511160502564742</v>
      </c>
      <c r="V65" s="226">
        <v>71.415072536670166</v>
      </c>
      <c r="W65" s="226">
        <v>55.206930576143819</v>
      </c>
      <c r="DA65" s="174" t="s">
        <v>1046</v>
      </c>
    </row>
    <row r="66" spans="1:105" ht="12" customHeight="1" x14ac:dyDescent="0.25">
      <c r="A66" s="56" t="s">
        <v>96</v>
      </c>
      <c r="B66" s="262">
        <v>31.487159749502101</v>
      </c>
      <c r="C66" s="262">
        <v>44.927651456170167</v>
      </c>
      <c r="D66" s="262">
        <v>47.408667357859031</v>
      </c>
      <c r="E66" s="262">
        <v>56.278862730319702</v>
      </c>
      <c r="F66" s="262">
        <v>43.587137575638067</v>
      </c>
      <c r="G66" s="262">
        <v>39.915472707964668</v>
      </c>
      <c r="H66" s="262">
        <v>39.266687209153709</v>
      </c>
      <c r="I66" s="262">
        <v>38.94366597615597</v>
      </c>
      <c r="J66" s="262">
        <v>48.456319648822188</v>
      </c>
      <c r="K66" s="262">
        <v>11.04777108523597</v>
      </c>
      <c r="L66" s="262">
        <v>30.17222594464193</v>
      </c>
      <c r="M66" s="262">
        <v>28.784641015143698</v>
      </c>
      <c r="N66" s="262">
        <v>30.941275102850771</v>
      </c>
      <c r="O66" s="262">
        <v>4.2599899479261474</v>
      </c>
      <c r="P66" s="262">
        <v>10.117161790047611</v>
      </c>
      <c r="Q66" s="262">
        <v>6.6848309276111104</v>
      </c>
      <c r="R66" s="262">
        <v>9.0144500107203687</v>
      </c>
      <c r="S66" s="262">
        <v>22.060293484422061</v>
      </c>
      <c r="T66" s="262">
        <v>31.503271292791911</v>
      </c>
      <c r="U66" s="262">
        <v>25.74807829105665</v>
      </c>
      <c r="V66" s="262">
        <v>30.905585449943828</v>
      </c>
      <c r="W66" s="262">
        <v>26.413823071411642</v>
      </c>
      <c r="DA66" s="68" t="s">
        <v>1047</v>
      </c>
    </row>
    <row r="67" spans="1:105" ht="12" customHeight="1" x14ac:dyDescent="0.25">
      <c r="A67" s="37" t="s">
        <v>160</v>
      </c>
      <c r="B67" s="228">
        <v>0.2343891012691528</v>
      </c>
      <c r="C67" s="228">
        <v>0.16371487800128159</v>
      </c>
      <c r="D67" s="228">
        <v>0.39165749374711462</v>
      </c>
      <c r="E67" s="228">
        <v>0.19724774680072041</v>
      </c>
      <c r="F67" s="228">
        <v>0.1202170159697299</v>
      </c>
      <c r="G67" s="228">
        <v>8.3712723792713314E-2</v>
      </c>
      <c r="H67" s="228">
        <v>0.35020046760273088</v>
      </c>
      <c r="I67" s="228">
        <v>0.36089789305552961</v>
      </c>
      <c r="J67" s="228">
        <v>0.20201219345899121</v>
      </c>
      <c r="K67" s="228">
        <v>1.02739219022344E-2</v>
      </c>
      <c r="L67" s="228">
        <v>5.6517758810042652E-2</v>
      </c>
      <c r="M67" s="228">
        <v>4.8303772142031513E-2</v>
      </c>
      <c r="N67" s="228">
        <v>3.0777816789268001E-2</v>
      </c>
      <c r="O67" s="228">
        <v>1.6110956485037839E-2</v>
      </c>
      <c r="P67" s="228">
        <v>1.3237034700189301E-2</v>
      </c>
      <c r="Q67" s="228">
        <v>2.2969245563131731E-2</v>
      </c>
      <c r="R67" s="228">
        <v>3.3518249431053408E-2</v>
      </c>
      <c r="S67" s="228">
        <v>9.7494307930914417E-2</v>
      </c>
      <c r="T67" s="228">
        <v>0.14384712904400049</v>
      </c>
      <c r="U67" s="228">
        <v>0.13634188668906641</v>
      </c>
      <c r="V67" s="228">
        <v>0.1209001430391707</v>
      </c>
      <c r="W67" s="228">
        <v>6.9083977935642554E-2</v>
      </c>
      <c r="DA67" s="69" t="s">
        <v>1048</v>
      </c>
    </row>
    <row r="68" spans="1:105" ht="12" customHeight="1" x14ac:dyDescent="0.25">
      <c r="A68" s="37" t="s">
        <v>162</v>
      </c>
      <c r="B68" s="228">
        <v>30.89677416717122</v>
      </c>
      <c r="C68" s="228">
        <v>44.498446170293562</v>
      </c>
      <c r="D68" s="228">
        <v>46.686292872326433</v>
      </c>
      <c r="E68" s="228">
        <v>55.876648858027828</v>
      </c>
      <c r="F68" s="228">
        <v>43.120792899986853</v>
      </c>
      <c r="G68" s="228">
        <v>39.516961161465957</v>
      </c>
      <c r="H68" s="228">
        <v>37.855277524836453</v>
      </c>
      <c r="I68" s="228">
        <v>37.893928827951648</v>
      </c>
      <c r="J68" s="228">
        <v>47.733162907861697</v>
      </c>
      <c r="K68" s="228">
        <v>10.889244258621551</v>
      </c>
      <c r="L68" s="228">
        <v>29.667985704582531</v>
      </c>
      <c r="M68" s="228">
        <v>28.23935172907364</v>
      </c>
      <c r="N68" s="228">
        <v>30.243106221387709</v>
      </c>
      <c r="O68" s="228">
        <v>4.1438386962545222</v>
      </c>
      <c r="P68" s="228">
        <v>9.71707893173385</v>
      </c>
      <c r="Q68" s="228">
        <v>6.2323029482755548</v>
      </c>
      <c r="R68" s="228">
        <v>8.1625083335197015</v>
      </c>
      <c r="S68" s="228">
        <v>20.431910016438142</v>
      </c>
      <c r="T68" s="228">
        <v>29.156597123072761</v>
      </c>
      <c r="U68" s="228">
        <v>23.554547333191859</v>
      </c>
      <c r="V68" s="228">
        <v>28.93445706858234</v>
      </c>
      <c r="W68" s="228">
        <v>25.216865239511119</v>
      </c>
      <c r="DA68" s="69" t="s">
        <v>1049</v>
      </c>
    </row>
    <row r="69" spans="1:105" ht="12" customHeight="1" x14ac:dyDescent="0.25">
      <c r="A69" s="37" t="s">
        <v>97</v>
      </c>
      <c r="B69" s="228">
        <v>0</v>
      </c>
      <c r="C69" s="228">
        <v>0</v>
      </c>
      <c r="D69" s="228">
        <v>0</v>
      </c>
      <c r="E69" s="228">
        <v>0</v>
      </c>
      <c r="F69" s="228">
        <v>0</v>
      </c>
      <c r="G69" s="228">
        <v>0</v>
      </c>
      <c r="H69" s="228">
        <v>0</v>
      </c>
      <c r="I69" s="228">
        <v>0</v>
      </c>
      <c r="J69" s="228">
        <v>0</v>
      </c>
      <c r="K69" s="228">
        <v>0</v>
      </c>
      <c r="L69" s="228">
        <v>0</v>
      </c>
      <c r="M69" s="228">
        <v>0</v>
      </c>
      <c r="N69" s="228">
        <v>0</v>
      </c>
      <c r="O69" s="228">
        <v>0</v>
      </c>
      <c r="P69" s="228">
        <v>0</v>
      </c>
      <c r="Q69" s="228">
        <v>0</v>
      </c>
      <c r="R69" s="228">
        <v>0</v>
      </c>
      <c r="S69" s="228">
        <v>0</v>
      </c>
      <c r="T69" s="228">
        <v>0</v>
      </c>
      <c r="U69" s="228">
        <v>0</v>
      </c>
      <c r="V69" s="228">
        <v>0</v>
      </c>
      <c r="W69" s="228">
        <v>0</v>
      </c>
      <c r="DA69" s="69" t="s">
        <v>1050</v>
      </c>
    </row>
    <row r="70" spans="1:105" ht="12" customHeight="1" x14ac:dyDescent="0.25">
      <c r="A70" s="37" t="s">
        <v>78</v>
      </c>
      <c r="B70" s="228">
        <v>0</v>
      </c>
      <c r="C70" s="228">
        <v>0</v>
      </c>
      <c r="D70" s="228">
        <v>0</v>
      </c>
      <c r="E70" s="228">
        <v>0</v>
      </c>
      <c r="F70" s="228">
        <v>0</v>
      </c>
      <c r="G70" s="228">
        <v>0</v>
      </c>
      <c r="H70" s="228">
        <v>0</v>
      </c>
      <c r="I70" s="228">
        <v>0</v>
      </c>
      <c r="J70" s="228">
        <v>0</v>
      </c>
      <c r="K70" s="228">
        <v>0</v>
      </c>
      <c r="L70" s="228">
        <v>0</v>
      </c>
      <c r="M70" s="228">
        <v>0</v>
      </c>
      <c r="N70" s="228">
        <v>0</v>
      </c>
      <c r="O70" s="228">
        <v>0</v>
      </c>
      <c r="P70" s="228">
        <v>0</v>
      </c>
      <c r="Q70" s="228">
        <v>0</v>
      </c>
      <c r="R70" s="228">
        <v>0</v>
      </c>
      <c r="S70" s="228">
        <v>0</v>
      </c>
      <c r="T70" s="228">
        <v>0</v>
      </c>
      <c r="U70" s="228">
        <v>0</v>
      </c>
      <c r="V70" s="228">
        <v>0</v>
      </c>
      <c r="W70" s="228">
        <v>0</v>
      </c>
      <c r="DA70" s="69" t="s">
        <v>1051</v>
      </c>
    </row>
    <row r="71" spans="1:105" ht="12" customHeight="1" x14ac:dyDescent="0.25">
      <c r="A71" s="37" t="s">
        <v>38</v>
      </c>
      <c r="B71" s="228">
        <v>0.35599648106173393</v>
      </c>
      <c r="C71" s="228">
        <v>0.26549040787533063</v>
      </c>
      <c r="D71" s="228">
        <v>0.33071699178548358</v>
      </c>
      <c r="E71" s="228">
        <v>0.20496612549114659</v>
      </c>
      <c r="F71" s="228">
        <v>0.34612765968149239</v>
      </c>
      <c r="G71" s="228">
        <v>0.31479882270599502</v>
      </c>
      <c r="H71" s="228">
        <v>1.061209216714524</v>
      </c>
      <c r="I71" s="228">
        <v>0.68883925514878686</v>
      </c>
      <c r="J71" s="228">
        <v>0.52114454750149042</v>
      </c>
      <c r="K71" s="228">
        <v>0.14825290471219249</v>
      </c>
      <c r="L71" s="228">
        <v>0.44772248124935621</v>
      </c>
      <c r="M71" s="228">
        <v>0.49698551392802581</v>
      </c>
      <c r="N71" s="228">
        <v>0.66739106467378684</v>
      </c>
      <c r="O71" s="228">
        <v>0.10004029518658671</v>
      </c>
      <c r="P71" s="228">
        <v>0.38684582361357572</v>
      </c>
      <c r="Q71" s="228">
        <v>0.42955873377242387</v>
      </c>
      <c r="R71" s="228">
        <v>0.81842342776961385</v>
      </c>
      <c r="S71" s="228">
        <v>1.5308891600530039</v>
      </c>
      <c r="T71" s="228">
        <v>2.2028270406751451</v>
      </c>
      <c r="U71" s="228">
        <v>2.057189071175721</v>
      </c>
      <c r="V71" s="228">
        <v>1.850228238322315</v>
      </c>
      <c r="W71" s="228">
        <v>1.1278738539648809</v>
      </c>
      <c r="DA71" s="69" t="s">
        <v>1052</v>
      </c>
    </row>
    <row r="72" spans="1:105" ht="12" customHeight="1" x14ac:dyDescent="0.25">
      <c r="A72" s="57" t="s">
        <v>1053</v>
      </c>
      <c r="B72" s="263">
        <f t="shared" ref="B72:W72" si="2">B73+B84</f>
        <v>437.52684613454608</v>
      </c>
      <c r="C72" s="263">
        <f t="shared" si="2"/>
        <v>634.52831502047911</v>
      </c>
      <c r="D72" s="263">
        <f t="shared" si="2"/>
        <v>690.14963749880383</v>
      </c>
      <c r="E72" s="263">
        <f t="shared" si="2"/>
        <v>763.25861861979467</v>
      </c>
      <c r="F72" s="263">
        <f t="shared" si="2"/>
        <v>604.93806979747683</v>
      </c>
      <c r="G72" s="263">
        <f t="shared" si="2"/>
        <v>547.740738611099</v>
      </c>
      <c r="H72" s="263">
        <f t="shared" si="2"/>
        <v>556.39593233727703</v>
      </c>
      <c r="I72" s="263">
        <f t="shared" si="2"/>
        <v>580.51101481756189</v>
      </c>
      <c r="J72" s="263">
        <f t="shared" si="2"/>
        <v>685.81581903430879</v>
      </c>
      <c r="K72" s="263">
        <f t="shared" si="2"/>
        <v>159.60002229152218</v>
      </c>
      <c r="L72" s="263">
        <f t="shared" si="2"/>
        <v>438.50789780453374</v>
      </c>
      <c r="M72" s="263">
        <f t="shared" si="2"/>
        <v>417.26082334914781</v>
      </c>
      <c r="N72" s="263">
        <f t="shared" si="2"/>
        <v>457.65660176436779</v>
      </c>
      <c r="O72" s="263">
        <f t="shared" si="2"/>
        <v>65.514611128464765</v>
      </c>
      <c r="P72" s="263">
        <f t="shared" si="2"/>
        <v>158.6045198982201</v>
      </c>
      <c r="Q72" s="263">
        <f t="shared" si="2"/>
        <v>114.52505415676448</v>
      </c>
      <c r="R72" s="263">
        <f t="shared" si="2"/>
        <v>155.30336374669366</v>
      </c>
      <c r="S72" s="263">
        <f t="shared" si="2"/>
        <v>369.57299682173914</v>
      </c>
      <c r="T72" s="263">
        <f t="shared" si="2"/>
        <v>557.98084197970957</v>
      </c>
      <c r="U72" s="263">
        <f t="shared" si="2"/>
        <v>508.50274267560388</v>
      </c>
      <c r="V72" s="263">
        <f t="shared" si="2"/>
        <v>523.64132734154839</v>
      </c>
      <c r="W72" s="263">
        <f t="shared" si="2"/>
        <v>421.72990445552813</v>
      </c>
      <c r="DA72" s="70"/>
    </row>
    <row r="73" spans="1:105" ht="12" customHeight="1" x14ac:dyDescent="0.25">
      <c r="A73" s="60" t="s">
        <v>1054</v>
      </c>
      <c r="B73" s="264">
        <v>437.40961990161583</v>
      </c>
      <c r="C73" s="264">
        <v>634.39927168362306</v>
      </c>
      <c r="D73" s="264">
        <v>690.00092617083419</v>
      </c>
      <c r="E73" s="264">
        <v>763.11490423900773</v>
      </c>
      <c r="F73" s="264">
        <v>604.79202436406956</v>
      </c>
      <c r="G73" s="264">
        <v>547.60654658234614</v>
      </c>
      <c r="H73" s="264">
        <v>556.18827819663522</v>
      </c>
      <c r="I73" s="264">
        <v>580.34248113691899</v>
      </c>
      <c r="J73" s="264">
        <v>685.63550907995329</v>
      </c>
      <c r="K73" s="264">
        <v>159.55634474819459</v>
      </c>
      <c r="L73" s="264">
        <v>438.38531300586862</v>
      </c>
      <c r="M73" s="264">
        <v>417.13485039519702</v>
      </c>
      <c r="N73" s="264">
        <v>457.51243890674868</v>
      </c>
      <c r="O73" s="264">
        <v>65.49425826887898</v>
      </c>
      <c r="P73" s="264">
        <v>158.54621260160769</v>
      </c>
      <c r="Q73" s="264">
        <v>114.47901589273491</v>
      </c>
      <c r="R73" s="264">
        <v>155.2316072486623</v>
      </c>
      <c r="S73" s="264">
        <v>369.4140080201193</v>
      </c>
      <c r="T73" s="264">
        <v>557.75841481150871</v>
      </c>
      <c r="U73" s="264">
        <v>508.31444152829511</v>
      </c>
      <c r="V73" s="264">
        <v>523.42959227030451</v>
      </c>
      <c r="W73" s="264">
        <v>421.56622411518129</v>
      </c>
      <c r="DA73" s="72" t="s">
        <v>1055</v>
      </c>
    </row>
    <row r="74" spans="1:105" ht="12" customHeight="1" x14ac:dyDescent="0.25">
      <c r="A74" s="64" t="s">
        <v>30</v>
      </c>
      <c r="B74" s="231">
        <v>32.622231695884217</v>
      </c>
      <c r="C74" s="231">
        <v>41.440982317599868</v>
      </c>
      <c r="D74" s="231">
        <v>38.946057567525642</v>
      </c>
      <c r="E74" s="231">
        <v>42.405356685363863</v>
      </c>
      <c r="F74" s="231">
        <v>38.793354789741493</v>
      </c>
      <c r="G74" s="231">
        <v>38.345292875619087</v>
      </c>
      <c r="H74" s="231">
        <v>39.743602084288511</v>
      </c>
      <c r="I74" s="231">
        <v>30.846571987371171</v>
      </c>
      <c r="J74" s="231">
        <v>36.59912859472</v>
      </c>
      <c r="K74" s="231">
        <v>11.30314407252227</v>
      </c>
      <c r="L74" s="231">
        <v>30.033266207760331</v>
      </c>
      <c r="M74" s="231">
        <v>26.226710002834729</v>
      </c>
      <c r="N74" s="231">
        <v>33.461100764359692</v>
      </c>
      <c r="O74" s="231">
        <v>3.933398201156217</v>
      </c>
      <c r="P74" s="231">
        <v>8.3695363270399206</v>
      </c>
      <c r="Q74" s="231">
        <v>6.0224185959454797</v>
      </c>
      <c r="R74" s="231">
        <v>3.4292797959742538</v>
      </c>
      <c r="S74" s="231">
        <v>8.6650736950460061</v>
      </c>
      <c r="T74" s="231">
        <v>12.231348860945889</v>
      </c>
      <c r="U74" s="231">
        <v>6.1211434328007917</v>
      </c>
      <c r="V74" s="231">
        <v>0</v>
      </c>
      <c r="W74" s="231">
        <v>0</v>
      </c>
      <c r="DA74" s="73" t="s">
        <v>1056</v>
      </c>
    </row>
    <row r="75" spans="1:105" ht="12" customHeight="1" x14ac:dyDescent="0.25">
      <c r="A75" s="64" t="s">
        <v>32</v>
      </c>
      <c r="B75" s="231">
        <v>20.90347249518101</v>
      </c>
      <c r="C75" s="231">
        <v>85.783426831253379</v>
      </c>
      <c r="D75" s="231">
        <v>150.272107927386</v>
      </c>
      <c r="E75" s="231">
        <v>112.8677937107292</v>
      </c>
      <c r="F75" s="231">
        <v>43.527299749160093</v>
      </c>
      <c r="G75" s="231">
        <v>15.667477956139409</v>
      </c>
      <c r="H75" s="231">
        <v>0</v>
      </c>
      <c r="I75" s="231">
        <v>89.47867868707327</v>
      </c>
      <c r="J75" s="231">
        <v>90.533138091214724</v>
      </c>
      <c r="K75" s="231">
        <v>25.2354506261408</v>
      </c>
      <c r="L75" s="231">
        <v>61.176408162554957</v>
      </c>
      <c r="M75" s="231">
        <v>63.935704335485163</v>
      </c>
      <c r="N75" s="231">
        <v>68.489510385365918</v>
      </c>
      <c r="O75" s="231">
        <v>13.71896702149342</v>
      </c>
      <c r="P75" s="231">
        <v>34.38955763721075</v>
      </c>
      <c r="Q75" s="231">
        <v>33.603058591822638</v>
      </c>
      <c r="R75" s="231">
        <v>40.824585354790081</v>
      </c>
      <c r="S75" s="231">
        <v>105.71498916434589</v>
      </c>
      <c r="T75" s="231">
        <v>190.4350944713691</v>
      </c>
      <c r="U75" s="231">
        <v>261.40772200254003</v>
      </c>
      <c r="V75" s="231">
        <v>251.20289374674951</v>
      </c>
      <c r="W75" s="231">
        <v>181.1903988214585</v>
      </c>
      <c r="DA75" s="73" t="s">
        <v>1057</v>
      </c>
    </row>
    <row r="76" spans="1:105" ht="12" customHeight="1" x14ac:dyDescent="0.25">
      <c r="A76" s="64" t="s">
        <v>33</v>
      </c>
      <c r="B76" s="231">
        <v>0</v>
      </c>
      <c r="C76" s="231">
        <v>0.29401527747184941</v>
      </c>
      <c r="D76" s="231">
        <v>0</v>
      </c>
      <c r="E76" s="231">
        <v>0</v>
      </c>
      <c r="F76" s="231">
        <v>0</v>
      </c>
      <c r="G76" s="231">
        <v>0.3104093452108645</v>
      </c>
      <c r="H76" s="231">
        <v>0.72056767626011675</v>
      </c>
      <c r="I76" s="231">
        <v>25.25046727966507</v>
      </c>
      <c r="J76" s="231">
        <v>26.422764991054251</v>
      </c>
      <c r="K76" s="231">
        <v>8.0372706327151384</v>
      </c>
      <c r="L76" s="231">
        <v>22.206699424180499</v>
      </c>
      <c r="M76" s="231">
        <v>20.26340599198809</v>
      </c>
      <c r="N76" s="231">
        <v>22.962122114210441</v>
      </c>
      <c r="O76" s="231">
        <v>3.069660259507319</v>
      </c>
      <c r="P76" s="231">
        <v>9.4994691913704479</v>
      </c>
      <c r="Q76" s="231">
        <v>3.05474332491498</v>
      </c>
      <c r="R76" s="231">
        <v>4.7122042168445581</v>
      </c>
      <c r="S76" s="231">
        <v>11.6818642295045</v>
      </c>
      <c r="T76" s="231">
        <v>15.244143484028649</v>
      </c>
      <c r="U76" s="231">
        <v>9.6049935476356652</v>
      </c>
      <c r="V76" s="231">
        <v>11.7834222341748</v>
      </c>
      <c r="W76" s="231">
        <v>9.1908776491021253</v>
      </c>
      <c r="DA76" s="73" t="s">
        <v>1058</v>
      </c>
    </row>
    <row r="77" spans="1:105" ht="12" customHeight="1" x14ac:dyDescent="0.25">
      <c r="A77" s="64" t="s">
        <v>160</v>
      </c>
      <c r="B77" s="231">
        <v>2.0492422008116278</v>
      </c>
      <c r="C77" s="231">
        <v>1.2474256812467019</v>
      </c>
      <c r="D77" s="231">
        <v>2.9809743732756728</v>
      </c>
      <c r="E77" s="231">
        <v>1.799798035314609</v>
      </c>
      <c r="F77" s="231">
        <v>1.086431994743791</v>
      </c>
      <c r="G77" s="231">
        <v>0.78518115057560867</v>
      </c>
      <c r="H77" s="231">
        <v>3.3426122076744522</v>
      </c>
      <c r="I77" s="231">
        <v>2.7779955923851731</v>
      </c>
      <c r="J77" s="231">
        <v>1.72875390922495</v>
      </c>
      <c r="K77" s="231">
        <v>8.2202745816281314E-2</v>
      </c>
      <c r="L77" s="231">
        <v>0.4538991412750461</v>
      </c>
      <c r="M77" s="231">
        <v>0.39522813873658041</v>
      </c>
      <c r="N77" s="231">
        <v>0.2431103555670549</v>
      </c>
      <c r="O77" s="231">
        <v>0.1152299134258869</v>
      </c>
      <c r="P77" s="231">
        <v>9.324544142253767E-2</v>
      </c>
      <c r="Q77" s="231">
        <v>0.13948008302469661</v>
      </c>
      <c r="R77" s="231">
        <v>0.21602457877555409</v>
      </c>
      <c r="S77" s="231">
        <v>0.65663314022438413</v>
      </c>
      <c r="T77" s="231">
        <v>0.85446949738464117</v>
      </c>
      <c r="U77" s="231">
        <v>0.64286160837725337</v>
      </c>
      <c r="V77" s="231">
        <v>0.81225529607157287</v>
      </c>
      <c r="W77" s="231">
        <v>0.51445401410450353</v>
      </c>
      <c r="DA77" s="73" t="s">
        <v>1059</v>
      </c>
    </row>
    <row r="78" spans="1:105" ht="12" customHeight="1" x14ac:dyDescent="0.25">
      <c r="A78" s="64" t="s">
        <v>70</v>
      </c>
      <c r="B78" s="231">
        <v>37.559052116901753</v>
      </c>
      <c r="C78" s="231">
        <v>64.03636631684563</v>
      </c>
      <c r="D78" s="231">
        <v>12.87800237928089</v>
      </c>
      <c r="E78" s="231">
        <v>7.6846557116443099</v>
      </c>
      <c r="F78" s="231">
        <v>6.7690984284565472</v>
      </c>
      <c r="G78" s="231">
        <v>2.3447269363770342</v>
      </c>
      <c r="H78" s="231">
        <v>7.8614192134244822</v>
      </c>
      <c r="I78" s="231">
        <v>3.6250255076373019</v>
      </c>
      <c r="J78" s="231">
        <v>1.1520193727159871</v>
      </c>
      <c r="K78" s="231">
        <v>0.74026171462671941</v>
      </c>
      <c r="L78" s="231">
        <v>1.5496856616984991</v>
      </c>
      <c r="M78" s="231">
        <v>1.9775357045496269</v>
      </c>
      <c r="N78" s="231">
        <v>1.6840258981461591</v>
      </c>
      <c r="O78" s="231">
        <v>7.6044696777593665E-2</v>
      </c>
      <c r="P78" s="231">
        <v>9.2442747699311698E-2</v>
      </c>
      <c r="Q78" s="231">
        <v>6.9362523976484805E-2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1060</v>
      </c>
    </row>
    <row r="79" spans="1:105" ht="12" customHeight="1" x14ac:dyDescent="0.25">
      <c r="A79" s="64" t="s">
        <v>34</v>
      </c>
      <c r="B79" s="231">
        <v>1.250931360891415</v>
      </c>
      <c r="C79" s="231">
        <v>3.5719025089107759</v>
      </c>
      <c r="D79" s="231">
        <v>26.244643656443309</v>
      </c>
      <c r="E79" s="231">
        <v>3.593377562718429</v>
      </c>
      <c r="F79" s="231">
        <v>13.36028069079933</v>
      </c>
      <c r="G79" s="231">
        <v>26.245335809122231</v>
      </c>
      <c r="H79" s="231">
        <v>31.566539018622802</v>
      </c>
      <c r="I79" s="231">
        <v>30.748118682383591</v>
      </c>
      <c r="J79" s="231">
        <v>5.9479424339826528</v>
      </c>
      <c r="K79" s="231">
        <v>3.2594527980174979</v>
      </c>
      <c r="L79" s="231">
        <v>3.5057105522350702</v>
      </c>
      <c r="M79" s="231">
        <v>0</v>
      </c>
      <c r="N79" s="231">
        <v>1.0661441811232919</v>
      </c>
      <c r="O79" s="231">
        <v>0.26932300761815481</v>
      </c>
      <c r="P79" s="231">
        <v>0.87778567645441141</v>
      </c>
      <c r="Q79" s="231">
        <v>1.095970134616868</v>
      </c>
      <c r="R79" s="231">
        <v>1.7119303393089369</v>
      </c>
      <c r="S79" s="231">
        <v>6.9878757183117699</v>
      </c>
      <c r="T79" s="231">
        <v>14.38823008891951</v>
      </c>
      <c r="U79" s="231">
        <v>22.778887275517199</v>
      </c>
      <c r="V79" s="231">
        <v>26.353687721008889</v>
      </c>
      <c r="W79" s="231">
        <v>15.66359062443841</v>
      </c>
      <c r="DA79" s="73" t="s">
        <v>1061</v>
      </c>
    </row>
    <row r="80" spans="1:105" ht="12" customHeight="1" x14ac:dyDescent="0.25">
      <c r="A80" s="64" t="s">
        <v>162</v>
      </c>
      <c r="B80" s="231">
        <v>270.12763455928842</v>
      </c>
      <c r="C80" s="231">
        <v>339.0559563435865</v>
      </c>
      <c r="D80" s="231">
        <v>355.33762243167382</v>
      </c>
      <c r="E80" s="231">
        <v>509.8495899993494</v>
      </c>
      <c r="F80" s="231">
        <v>389.6936608130639</v>
      </c>
      <c r="G80" s="231">
        <v>370.64823155010379</v>
      </c>
      <c r="H80" s="231">
        <v>361.32308344877799</v>
      </c>
      <c r="I80" s="231">
        <v>291.68684353058808</v>
      </c>
      <c r="J80" s="231">
        <v>408.48470858957728</v>
      </c>
      <c r="K80" s="231">
        <v>87.126005671523899</v>
      </c>
      <c r="L80" s="231">
        <v>238.2662284952022</v>
      </c>
      <c r="M80" s="231">
        <v>231.058278227047</v>
      </c>
      <c r="N80" s="231">
        <v>238.8867396695112</v>
      </c>
      <c r="O80" s="231">
        <v>29.637853883082279</v>
      </c>
      <c r="P80" s="231">
        <v>68.449870748937897</v>
      </c>
      <c r="Q80" s="231">
        <v>37.845480395570007</v>
      </c>
      <c r="R80" s="231">
        <v>52.607234996792833</v>
      </c>
      <c r="S80" s="231">
        <v>137.61079512849861</v>
      </c>
      <c r="T80" s="231">
        <v>173.19374432268199</v>
      </c>
      <c r="U80" s="231">
        <v>111.06135136406439</v>
      </c>
      <c r="V80" s="231">
        <v>194.39320253986011</v>
      </c>
      <c r="W80" s="231">
        <v>187.78475028875971</v>
      </c>
      <c r="DA80" s="73" t="s">
        <v>1062</v>
      </c>
    </row>
    <row r="81" spans="1:105" ht="12" customHeight="1" x14ac:dyDescent="0.25">
      <c r="A81" s="64" t="s">
        <v>36</v>
      </c>
      <c r="B81" s="231">
        <v>0</v>
      </c>
      <c r="C81" s="231">
        <v>3.8511078263188947E-2</v>
      </c>
      <c r="D81" s="231">
        <v>0</v>
      </c>
      <c r="E81" s="231">
        <v>0</v>
      </c>
      <c r="F81" s="231">
        <v>0</v>
      </c>
      <c r="G81" s="231">
        <v>0</v>
      </c>
      <c r="H81" s="231">
        <v>0</v>
      </c>
      <c r="I81" s="231">
        <v>0</v>
      </c>
      <c r="J81" s="231">
        <v>0</v>
      </c>
      <c r="K81" s="231">
        <v>0</v>
      </c>
      <c r="L81" s="231">
        <v>0</v>
      </c>
      <c r="M81" s="231">
        <v>0</v>
      </c>
      <c r="N81" s="231">
        <v>0</v>
      </c>
      <c r="O81" s="231">
        <v>0</v>
      </c>
      <c r="P81" s="231">
        <v>0</v>
      </c>
      <c r="Q81" s="231">
        <v>0</v>
      </c>
      <c r="R81" s="231">
        <v>0</v>
      </c>
      <c r="S81" s="231">
        <v>0</v>
      </c>
      <c r="T81" s="231">
        <v>0</v>
      </c>
      <c r="U81" s="231">
        <v>0</v>
      </c>
      <c r="V81" s="231">
        <v>0</v>
      </c>
      <c r="W81" s="231">
        <v>0</v>
      </c>
      <c r="DA81" s="73" t="s">
        <v>1063</v>
      </c>
    </row>
    <row r="82" spans="1:105" ht="12" customHeight="1" x14ac:dyDescent="0.25">
      <c r="A82" s="64" t="s">
        <v>73</v>
      </c>
      <c r="B82" s="231">
        <v>7.8640299320941329</v>
      </c>
      <c r="C82" s="231">
        <v>21.85503691435974</v>
      </c>
      <c r="D82" s="231">
        <v>30.15076731424579</v>
      </c>
      <c r="E82" s="231">
        <v>23.307063882473809</v>
      </c>
      <c r="F82" s="231">
        <v>27.396565527785629</v>
      </c>
      <c r="G82" s="231">
        <v>22.522990638060961</v>
      </c>
      <c r="H82" s="231">
        <v>19.918706999541481</v>
      </c>
      <c r="I82" s="231">
        <v>15.63901010806441</v>
      </c>
      <c r="J82" s="231">
        <v>13.61910977409017</v>
      </c>
      <c r="K82" s="231">
        <v>2.1112094449390488</v>
      </c>
      <c r="L82" s="231">
        <v>8.2946944457543434</v>
      </c>
      <c r="M82" s="231">
        <v>6.889109821353868</v>
      </c>
      <c r="N82" s="231">
        <v>7.8141613164551691</v>
      </c>
      <c r="O82" s="231">
        <v>1.7117024197631341</v>
      </c>
      <c r="P82" s="231">
        <v>3.922361646633294</v>
      </c>
      <c r="Q82" s="231">
        <v>3.3128665598942262</v>
      </c>
      <c r="R82" s="231">
        <v>4.7709336577305299</v>
      </c>
      <c r="S82" s="231">
        <v>10.07695082104679</v>
      </c>
      <c r="T82" s="231">
        <v>16.892568723223089</v>
      </c>
      <c r="U82" s="231">
        <v>12.530440163182959</v>
      </c>
      <c r="V82" s="231">
        <v>3.101757294059627</v>
      </c>
      <c r="W82" s="231">
        <v>2.9407859589899501</v>
      </c>
      <c r="DA82" s="73" t="s">
        <v>1064</v>
      </c>
    </row>
    <row r="83" spans="1:105" ht="12" customHeight="1" x14ac:dyDescent="0.25">
      <c r="A83" s="64" t="s">
        <v>79</v>
      </c>
      <c r="B83" s="231">
        <v>65.033025540563173</v>
      </c>
      <c r="C83" s="231">
        <v>77.075648414085492</v>
      </c>
      <c r="D83" s="231">
        <v>73.19075052100311</v>
      </c>
      <c r="E83" s="231">
        <v>61.607268651414053</v>
      </c>
      <c r="F83" s="231">
        <v>84.165332370318779</v>
      </c>
      <c r="G83" s="231">
        <v>70.736900321137171</v>
      </c>
      <c r="H83" s="231">
        <v>91.711747548045352</v>
      </c>
      <c r="I83" s="231">
        <v>90.289769761750946</v>
      </c>
      <c r="J83" s="231">
        <v>101.1479433233733</v>
      </c>
      <c r="K83" s="231">
        <v>21.661347041892931</v>
      </c>
      <c r="L83" s="231">
        <v>72.898720915207718</v>
      </c>
      <c r="M83" s="231">
        <v>66.388878173201874</v>
      </c>
      <c r="N83" s="231">
        <v>82.90552422200976</v>
      </c>
      <c r="O83" s="231">
        <v>12.96207886605497</v>
      </c>
      <c r="P83" s="231">
        <v>32.851943184839143</v>
      </c>
      <c r="Q83" s="231">
        <v>29.335635682969521</v>
      </c>
      <c r="R83" s="231">
        <v>46.959414308445581</v>
      </c>
      <c r="S83" s="231">
        <v>88.0198261231413</v>
      </c>
      <c r="T83" s="231">
        <v>134.51881536295591</v>
      </c>
      <c r="U83" s="231">
        <v>84.167042134176796</v>
      </c>
      <c r="V83" s="231">
        <v>35.782373438379977</v>
      </c>
      <c r="W83" s="231">
        <v>24.2813667583282</v>
      </c>
      <c r="DA83" s="73" t="s">
        <v>1065</v>
      </c>
    </row>
    <row r="84" spans="1:105" ht="12" customHeight="1" x14ac:dyDescent="0.25">
      <c r="A84" s="60" t="s">
        <v>1066</v>
      </c>
      <c r="B84" s="264">
        <v>0.117226232930248</v>
      </c>
      <c r="C84" s="264">
        <v>0.12904333685609651</v>
      </c>
      <c r="D84" s="264">
        <v>0.148711327969586</v>
      </c>
      <c r="E84" s="264">
        <v>0.14371438078689239</v>
      </c>
      <c r="F84" s="264">
        <v>0.1460454334073048</v>
      </c>
      <c r="G84" s="264">
        <v>0.13419202875283329</v>
      </c>
      <c r="H84" s="264">
        <v>0.20765414064178181</v>
      </c>
      <c r="I84" s="264">
        <v>0.16853368064285709</v>
      </c>
      <c r="J84" s="264">
        <v>0.18030995435545971</v>
      </c>
      <c r="K84" s="264">
        <v>4.3677543327584369E-2</v>
      </c>
      <c r="L84" s="264">
        <v>0.1225847986651299</v>
      </c>
      <c r="M84" s="264">
        <v>0.12597295395076721</v>
      </c>
      <c r="N84" s="264">
        <v>0.14416285761912481</v>
      </c>
      <c r="O84" s="264">
        <v>2.035285958577782E-2</v>
      </c>
      <c r="P84" s="264">
        <v>5.8307296612413732E-2</v>
      </c>
      <c r="Q84" s="264">
        <v>4.6038264029572458E-2</v>
      </c>
      <c r="R84" s="264">
        <v>7.175649803137446E-2</v>
      </c>
      <c r="S84" s="264">
        <v>0.15898880161983789</v>
      </c>
      <c r="T84" s="264">
        <v>0.22242716820084801</v>
      </c>
      <c r="U84" s="264">
        <v>0.18830114730876221</v>
      </c>
      <c r="V84" s="264">
        <v>0.2117350712439024</v>
      </c>
      <c r="W84" s="264">
        <v>0.16368034034684761</v>
      </c>
      <c r="DA84" s="72" t="s">
        <v>1067</v>
      </c>
    </row>
    <row r="85" spans="1:105" ht="12" customHeight="1" x14ac:dyDescent="0.25">
      <c r="A85" s="57" t="s">
        <v>1012</v>
      </c>
      <c r="B85" s="263">
        <v>220.86095423193279</v>
      </c>
      <c r="C85" s="263">
        <v>313.11803373120631</v>
      </c>
      <c r="D85" s="263">
        <v>327.15407386215969</v>
      </c>
      <c r="E85" s="263">
        <v>380.82970144522659</v>
      </c>
      <c r="F85" s="263">
        <v>299.98311469731527</v>
      </c>
      <c r="G85" s="263">
        <v>274.27611792114192</v>
      </c>
      <c r="H85" s="263">
        <v>276.97895778043471</v>
      </c>
      <c r="I85" s="263">
        <v>276.39071673647271</v>
      </c>
      <c r="J85" s="263">
        <v>336.71205039753431</v>
      </c>
      <c r="K85" s="263">
        <v>77.751165906432647</v>
      </c>
      <c r="L85" s="263">
        <v>213.2949010293687</v>
      </c>
      <c r="M85" s="263">
        <v>203.1582086001562</v>
      </c>
      <c r="N85" s="263">
        <v>221.03541695612191</v>
      </c>
      <c r="O85" s="263">
        <v>30.53439117707077</v>
      </c>
      <c r="P85" s="263">
        <v>73.339717795351646</v>
      </c>
      <c r="Q85" s="263">
        <v>49.242513684453137</v>
      </c>
      <c r="R85" s="263">
        <v>65.948416706442103</v>
      </c>
      <c r="S85" s="263">
        <v>160.78421535491771</v>
      </c>
      <c r="T85" s="263">
        <v>232.13849277090179</v>
      </c>
      <c r="U85" s="263">
        <v>191.26445703714489</v>
      </c>
      <c r="V85" s="263">
        <v>223.0630411707709</v>
      </c>
      <c r="W85" s="263">
        <v>187.7264231314274</v>
      </c>
      <c r="DA85" s="70" t="s">
        <v>1068</v>
      </c>
    </row>
    <row r="86" spans="1:105" ht="12" customHeight="1" x14ac:dyDescent="0.25">
      <c r="A86" s="60" t="s">
        <v>1014</v>
      </c>
      <c r="B86" s="264">
        <v>220.6603476418083</v>
      </c>
      <c r="C86" s="264">
        <v>312.97610219368238</v>
      </c>
      <c r="D86" s="264">
        <v>326.953414582888</v>
      </c>
      <c r="E86" s="264">
        <v>380.70295226110989</v>
      </c>
      <c r="F86" s="264">
        <v>299.76821741015078</v>
      </c>
      <c r="G86" s="264">
        <v>274.07990193460932</v>
      </c>
      <c r="H86" s="264">
        <v>276.30129704409978</v>
      </c>
      <c r="I86" s="264">
        <v>275.97756804806119</v>
      </c>
      <c r="J86" s="264">
        <v>336.39579989010241</v>
      </c>
      <c r="K86" s="264">
        <v>77.66529905010313</v>
      </c>
      <c r="L86" s="264">
        <v>213.0330285360821</v>
      </c>
      <c r="M86" s="264">
        <v>202.86350954153039</v>
      </c>
      <c r="N86" s="264">
        <v>220.64409399633001</v>
      </c>
      <c r="O86" s="264">
        <v>30.475188986494949</v>
      </c>
      <c r="P86" s="264">
        <v>73.109409771761605</v>
      </c>
      <c r="Q86" s="264">
        <v>48.97148195039874</v>
      </c>
      <c r="R86" s="264">
        <v>65.382719388821897</v>
      </c>
      <c r="S86" s="264">
        <v>159.74579260714279</v>
      </c>
      <c r="T86" s="264">
        <v>230.6409266820086</v>
      </c>
      <c r="U86" s="264">
        <v>189.81958117928971</v>
      </c>
      <c r="V86" s="264">
        <v>221.73144872796891</v>
      </c>
      <c r="W86" s="264">
        <v>186.93142377642809</v>
      </c>
      <c r="DA86" s="72" t="s">
        <v>1069</v>
      </c>
    </row>
    <row r="87" spans="1:105" ht="12" customHeight="1" x14ac:dyDescent="0.25">
      <c r="A87" s="59" t="s">
        <v>30</v>
      </c>
      <c r="B87" s="232">
        <v>21.026030093221411</v>
      </c>
      <c r="C87" s="232">
        <v>29.0759278237167</v>
      </c>
      <c r="D87" s="232">
        <v>31.04662803691587</v>
      </c>
      <c r="E87" s="232">
        <v>28.739028220910932</v>
      </c>
      <c r="F87" s="232">
        <v>26.651113714653121</v>
      </c>
      <c r="G87" s="232">
        <v>25.48208474760639</v>
      </c>
      <c r="H87" s="232">
        <v>26.589444411448731</v>
      </c>
      <c r="I87" s="232">
        <v>24.03522497871414</v>
      </c>
      <c r="J87" s="232">
        <v>25.953037066033701</v>
      </c>
      <c r="K87" s="232">
        <v>8.1822275059608796</v>
      </c>
      <c r="L87" s="232">
        <v>21.873038503092641</v>
      </c>
      <c r="M87" s="232">
        <v>19.006932065008812</v>
      </c>
      <c r="N87" s="232">
        <v>24.838737465928581</v>
      </c>
      <c r="O87" s="232">
        <v>3.2545190349204058</v>
      </c>
      <c r="P87" s="232">
        <v>7.073521088486789</v>
      </c>
      <c r="Q87" s="232">
        <v>6.2575317550087517</v>
      </c>
      <c r="R87" s="232">
        <v>3.6777918745917701</v>
      </c>
      <c r="S87" s="232">
        <v>8.7268833122451994</v>
      </c>
      <c r="T87" s="232">
        <v>13.998599418120779</v>
      </c>
      <c r="U87" s="232">
        <v>9.1180231646720316</v>
      </c>
      <c r="V87" s="232">
        <v>0</v>
      </c>
      <c r="W87" s="232">
        <v>0</v>
      </c>
      <c r="DA87" s="71" t="s">
        <v>1070</v>
      </c>
    </row>
    <row r="88" spans="1:105" ht="12" customHeight="1" x14ac:dyDescent="0.25">
      <c r="A88" s="59" t="s">
        <v>33</v>
      </c>
      <c r="B88" s="297">
        <v>0</v>
      </c>
      <c r="C88" s="297">
        <v>0.20628774968036639</v>
      </c>
      <c r="D88" s="297">
        <v>0</v>
      </c>
      <c r="E88" s="297">
        <v>0</v>
      </c>
      <c r="F88" s="297">
        <v>0</v>
      </c>
      <c r="G88" s="297">
        <v>0.2062802667010416</v>
      </c>
      <c r="H88" s="297">
        <v>0.48207744562185317</v>
      </c>
      <c r="I88" s="297">
        <v>19.674817095814731</v>
      </c>
      <c r="J88" s="297">
        <v>18.736812201011219</v>
      </c>
      <c r="K88" s="297">
        <v>5.8180959582494838</v>
      </c>
      <c r="L88" s="297">
        <v>16.172999239296779</v>
      </c>
      <c r="M88" s="297">
        <v>14.68522666601269</v>
      </c>
      <c r="N88" s="297">
        <v>17.045169161409088</v>
      </c>
      <c r="O88" s="297">
        <v>2.5398566924570858</v>
      </c>
      <c r="P88" s="297">
        <v>8.0284848561442779</v>
      </c>
      <c r="Q88" s="297">
        <v>3.1739994579462718</v>
      </c>
      <c r="R88" s="297">
        <v>5.0536868996437239</v>
      </c>
      <c r="S88" s="297">
        <v>11.76519318683482</v>
      </c>
      <c r="T88" s="297">
        <v>17.446698686408869</v>
      </c>
      <c r="U88" s="297">
        <v>14.30754803009</v>
      </c>
      <c r="V88" s="297">
        <v>12.622684281745009</v>
      </c>
      <c r="W88" s="297">
        <v>8.699494312425669</v>
      </c>
      <c r="DA88" s="122" t="s">
        <v>1071</v>
      </c>
    </row>
    <row r="89" spans="1:105" ht="12" customHeight="1" x14ac:dyDescent="0.25">
      <c r="A89" s="59" t="s">
        <v>160</v>
      </c>
      <c r="B89" s="297">
        <v>1.3207995266614661</v>
      </c>
      <c r="C89" s="297">
        <v>0.87522199149164337</v>
      </c>
      <c r="D89" s="297">
        <v>2.376343289541031</v>
      </c>
      <c r="E89" s="297">
        <v>1.219762090733675</v>
      </c>
      <c r="F89" s="297">
        <v>0.74638099210772424</v>
      </c>
      <c r="G89" s="297">
        <v>0.52178640768479778</v>
      </c>
      <c r="H89" s="297">
        <v>2.236289536527067</v>
      </c>
      <c r="I89" s="297">
        <v>2.1645759885471212</v>
      </c>
      <c r="J89" s="297">
        <v>1.2258875007925321</v>
      </c>
      <c r="K89" s="297">
        <v>5.9505705984812633E-2</v>
      </c>
      <c r="L89" s="297">
        <v>0.33057188402187238</v>
      </c>
      <c r="M89" s="297">
        <v>0.28642839236542111</v>
      </c>
      <c r="N89" s="297">
        <v>0.1804649028047054</v>
      </c>
      <c r="O89" s="297">
        <v>9.5341973392509133E-2</v>
      </c>
      <c r="P89" s="297">
        <v>7.8806467949324624E-2</v>
      </c>
      <c r="Q89" s="297">
        <v>0.14492533768839949</v>
      </c>
      <c r="R89" s="297">
        <v>0.23167938686878939</v>
      </c>
      <c r="S89" s="297">
        <v>0.66131702918666435</v>
      </c>
      <c r="T89" s="297">
        <v>0.97792781032374176</v>
      </c>
      <c r="U89" s="297">
        <v>0.9576032813496852</v>
      </c>
      <c r="V89" s="297">
        <v>0.87010733849042965</v>
      </c>
      <c r="W89" s="297">
        <v>0.48694911852557449</v>
      </c>
      <c r="DA89" s="122" t="s">
        <v>1072</v>
      </c>
    </row>
    <row r="90" spans="1:105" ht="12" customHeight="1" x14ac:dyDescent="0.25">
      <c r="A90" s="59" t="s">
        <v>70</v>
      </c>
      <c r="B90" s="297">
        <v>24.20796245471097</v>
      </c>
      <c r="C90" s="297">
        <v>44.929358837397437</v>
      </c>
      <c r="D90" s="297">
        <v>10.265956933762441</v>
      </c>
      <c r="E90" s="297">
        <v>5.2080575339472652</v>
      </c>
      <c r="F90" s="297">
        <v>4.6503844006340236</v>
      </c>
      <c r="G90" s="297">
        <v>1.558171186658081</v>
      </c>
      <c r="H90" s="297">
        <v>5.2594822363391058</v>
      </c>
      <c r="I90" s="297">
        <v>2.8245700580703441</v>
      </c>
      <c r="J90" s="297">
        <v>0.81691566517789149</v>
      </c>
      <c r="K90" s="297">
        <v>0.53586769523295175</v>
      </c>
      <c r="L90" s="297">
        <v>1.1286263009670039</v>
      </c>
      <c r="M90" s="297">
        <v>1.4331529493574111</v>
      </c>
      <c r="N90" s="297">
        <v>1.2500807270043639</v>
      </c>
      <c r="O90" s="297">
        <v>6.2919872464140603E-2</v>
      </c>
      <c r="P90" s="297">
        <v>7.8128070633515012E-2</v>
      </c>
      <c r="Q90" s="297">
        <v>7.2070413153051266E-2</v>
      </c>
      <c r="R90" s="297">
        <v>0</v>
      </c>
      <c r="S90" s="297">
        <v>0</v>
      </c>
      <c r="T90" s="297">
        <v>0</v>
      </c>
      <c r="U90" s="297">
        <v>0</v>
      </c>
      <c r="V90" s="297">
        <v>0</v>
      </c>
      <c r="W90" s="297">
        <v>0</v>
      </c>
      <c r="DA90" s="122" t="s">
        <v>1073</v>
      </c>
    </row>
    <row r="91" spans="1:105" ht="12" customHeight="1" x14ac:dyDescent="0.25">
      <c r="A91" s="59" t="s">
        <v>162</v>
      </c>
      <c r="B91" s="297">
        <v>174.1055555672144</v>
      </c>
      <c r="C91" s="297">
        <v>237.88930579139631</v>
      </c>
      <c r="D91" s="297">
        <v>283.26448632266857</v>
      </c>
      <c r="E91" s="297">
        <v>345.53610441551803</v>
      </c>
      <c r="F91" s="297">
        <v>267.72033830275598</v>
      </c>
      <c r="G91" s="297">
        <v>246.311579325959</v>
      </c>
      <c r="H91" s="297">
        <v>241.734003414163</v>
      </c>
      <c r="I91" s="297">
        <v>227.27837992691491</v>
      </c>
      <c r="J91" s="297">
        <v>289.66314745708712</v>
      </c>
      <c r="K91" s="297">
        <v>63.069602184674999</v>
      </c>
      <c r="L91" s="297">
        <v>173.52779260870381</v>
      </c>
      <c r="M91" s="297">
        <v>167.4517694687861</v>
      </c>
      <c r="N91" s="297">
        <v>177.3296417391833</v>
      </c>
      <c r="O91" s="297">
        <v>24.52255141326081</v>
      </c>
      <c r="P91" s="297">
        <v>57.8504692885477</v>
      </c>
      <c r="Q91" s="297">
        <v>39.322954986602269</v>
      </c>
      <c r="R91" s="297">
        <v>56.419561227717608</v>
      </c>
      <c r="S91" s="297">
        <v>138.5923990788761</v>
      </c>
      <c r="T91" s="297">
        <v>198.21770076715521</v>
      </c>
      <c r="U91" s="297">
        <v>165.43640670317799</v>
      </c>
      <c r="V91" s="297">
        <v>208.23865710773339</v>
      </c>
      <c r="W91" s="297">
        <v>177.74498034547679</v>
      </c>
      <c r="DA91" s="122" t="s">
        <v>1074</v>
      </c>
    </row>
    <row r="92" spans="1:105" ht="12" customHeight="1" x14ac:dyDescent="0.25">
      <c r="A92" s="60" t="s">
        <v>1021</v>
      </c>
      <c r="B92" s="264">
        <v>0.2006065901244902</v>
      </c>
      <c r="C92" s="264">
        <v>0.14193153752388751</v>
      </c>
      <c r="D92" s="264">
        <v>0.20065927927171709</v>
      </c>
      <c r="E92" s="264">
        <v>0.1267491841167882</v>
      </c>
      <c r="F92" s="264">
        <v>0.21489728716444509</v>
      </c>
      <c r="G92" s="264">
        <v>0.19621598653257821</v>
      </c>
      <c r="H92" s="264">
        <v>0.67766073633485635</v>
      </c>
      <c r="I92" s="264">
        <v>0.41314868841152502</v>
      </c>
      <c r="J92" s="264">
        <v>0.31625050743184319</v>
      </c>
      <c r="K92" s="264">
        <v>8.5866856329514782E-2</v>
      </c>
      <c r="L92" s="264">
        <v>0.2618724932865672</v>
      </c>
      <c r="M92" s="264">
        <v>0.29469905862577678</v>
      </c>
      <c r="N92" s="264">
        <v>0.39132295979187359</v>
      </c>
      <c r="O92" s="264">
        <v>5.9202190575812427E-2</v>
      </c>
      <c r="P92" s="264">
        <v>0.23030802359003691</v>
      </c>
      <c r="Q92" s="264">
        <v>0.27103173405440228</v>
      </c>
      <c r="R92" s="264">
        <v>0.56569731762020004</v>
      </c>
      <c r="S92" s="264">
        <v>1.038422747774898</v>
      </c>
      <c r="T92" s="264">
        <v>1.4975660888931861</v>
      </c>
      <c r="U92" s="264">
        <v>1.444875857855177</v>
      </c>
      <c r="V92" s="264">
        <v>1.33159244280205</v>
      </c>
      <c r="W92" s="264">
        <v>0.79499935499933494</v>
      </c>
      <c r="DA92" s="72" t="s">
        <v>1075</v>
      </c>
    </row>
    <row r="93" spans="1:105" ht="12" customHeight="1" x14ac:dyDescent="0.25">
      <c r="A93" s="57" t="s">
        <v>1023</v>
      </c>
      <c r="B93" s="263">
        <f t="shared" ref="B93:W93" si="3">B94+B95+B106</f>
        <v>43.340644529384726</v>
      </c>
      <c r="C93" s="263">
        <f t="shared" si="3"/>
        <v>62.088278968390291</v>
      </c>
      <c r="D93" s="263">
        <f t="shared" si="3"/>
        <v>65.943899207819456</v>
      </c>
      <c r="E93" s="263">
        <f t="shared" si="3"/>
        <v>77.087926256882625</v>
      </c>
      <c r="F93" s="263">
        <f t="shared" si="3"/>
        <v>60.006615089045411</v>
      </c>
      <c r="G93" s="263">
        <f t="shared" si="3"/>
        <v>54.817991645374249</v>
      </c>
      <c r="H93" s="263">
        <f t="shared" si="3"/>
        <v>54.273076220063253</v>
      </c>
      <c r="I93" s="263">
        <f t="shared" si="3"/>
        <v>54.453371549000778</v>
      </c>
      <c r="J93" s="263">
        <f t="shared" si="3"/>
        <v>66.992235483739179</v>
      </c>
      <c r="K93" s="263">
        <f t="shared" si="3"/>
        <v>15.348936522314879</v>
      </c>
      <c r="L93" s="263">
        <f t="shared" si="3"/>
        <v>41.972776038846334</v>
      </c>
      <c r="M93" s="263">
        <f t="shared" si="3"/>
        <v>40.019357967626426</v>
      </c>
      <c r="N93" s="263">
        <f t="shared" si="3"/>
        <v>43.22029378980254</v>
      </c>
      <c r="O93" s="263">
        <f t="shared" si="3"/>
        <v>6.0037875544844335</v>
      </c>
      <c r="P93" s="263">
        <f t="shared" si="3"/>
        <v>14.327833087220702</v>
      </c>
      <c r="Q93" s="263">
        <f t="shared" si="3"/>
        <v>9.6776939835981803</v>
      </c>
      <c r="R93" s="263">
        <f t="shared" si="3"/>
        <v>13.068750063737308</v>
      </c>
      <c r="S93" s="263">
        <f t="shared" si="3"/>
        <v>31.749976610154111</v>
      </c>
      <c r="T93" s="263">
        <f t="shared" si="3"/>
        <v>46.001090241206555</v>
      </c>
      <c r="U93" s="263">
        <f t="shared" si="3"/>
        <v>38.743334467043965</v>
      </c>
      <c r="V93" s="263">
        <f t="shared" si="3"/>
        <v>44.61275950148984</v>
      </c>
      <c r="W93" s="263">
        <f t="shared" si="3"/>
        <v>37.56971704238957</v>
      </c>
      <c r="DA93" s="70"/>
    </row>
    <row r="94" spans="1:105" ht="12" customHeight="1" x14ac:dyDescent="0.25">
      <c r="A94" s="60" t="s">
        <v>1024</v>
      </c>
      <c r="B94" s="264">
        <v>33.362108651315552</v>
      </c>
      <c r="C94" s="264">
        <v>47.887667071726369</v>
      </c>
      <c r="D94" s="264">
        <v>50.452040398441078</v>
      </c>
      <c r="E94" s="264">
        <v>60.129214476895868</v>
      </c>
      <c r="F94" s="264">
        <v>46.368919256613658</v>
      </c>
      <c r="G94" s="264">
        <v>42.468489840077119</v>
      </c>
      <c r="H94" s="264">
        <v>40.926352441967602</v>
      </c>
      <c r="I94" s="264">
        <v>40.979227543932197</v>
      </c>
      <c r="J94" s="264">
        <v>51.39242459000716</v>
      </c>
      <c r="K94" s="264">
        <v>11.69007506446342</v>
      </c>
      <c r="L94" s="264">
        <v>31.876194917637619</v>
      </c>
      <c r="M94" s="264">
        <v>30.336045520073419</v>
      </c>
      <c r="N94" s="264">
        <v>32.468720563703698</v>
      </c>
      <c r="O94" s="264">
        <v>4.4595750726432506</v>
      </c>
      <c r="P94" s="264">
        <v>10.43486231884251</v>
      </c>
      <c r="Q94" s="264">
        <v>6.7046018990825473</v>
      </c>
      <c r="R94" s="264">
        <v>8.7832412776389042</v>
      </c>
      <c r="S94" s="264">
        <v>21.998955246510828</v>
      </c>
      <c r="T94" s="264">
        <v>31.395266701560061</v>
      </c>
      <c r="U94" s="264">
        <v>25.377569305817399</v>
      </c>
      <c r="V94" s="264">
        <v>31.14056669568085</v>
      </c>
      <c r="W94" s="264">
        <v>27.110520924244881</v>
      </c>
      <c r="DA94" s="72" t="s">
        <v>1076</v>
      </c>
    </row>
    <row r="95" spans="1:105" ht="12" customHeight="1" x14ac:dyDescent="0.25">
      <c r="A95" s="60" t="s">
        <v>1026</v>
      </c>
      <c r="B95" s="264">
        <v>9.594133505950758</v>
      </c>
      <c r="C95" s="264">
        <v>13.91490043126992</v>
      </c>
      <c r="D95" s="264">
        <v>15.13446596442404</v>
      </c>
      <c r="E95" s="264">
        <v>16.738146438792629</v>
      </c>
      <c r="F95" s="264">
        <v>13.26549568431582</v>
      </c>
      <c r="G95" s="264">
        <v>12.01119060395925</v>
      </c>
      <c r="H95" s="264">
        <v>12.19942212670958</v>
      </c>
      <c r="I95" s="264">
        <v>12.72921991165779</v>
      </c>
      <c r="J95" s="264">
        <v>15.038714996741859</v>
      </c>
      <c r="K95" s="264">
        <v>3.499705547353988</v>
      </c>
      <c r="L95" s="264">
        <v>9.6155343382075866</v>
      </c>
      <c r="M95" s="264">
        <v>9.149427133258925</v>
      </c>
      <c r="N95" s="264">
        <v>10.035068319923511</v>
      </c>
      <c r="O95" s="264">
        <v>1.436549698761034</v>
      </c>
      <c r="P95" s="264">
        <v>3.4775493298588458</v>
      </c>
      <c r="Q95" s="264">
        <v>2.5109803537283848</v>
      </c>
      <c r="R95" s="264">
        <v>3.4048468449824281</v>
      </c>
      <c r="S95" s="264">
        <v>8.1027191690721612</v>
      </c>
      <c r="T95" s="264">
        <v>12.233861470565509</v>
      </c>
      <c r="U95" s="264">
        <v>11.149358388876269</v>
      </c>
      <c r="V95" s="264">
        <v>11.48089379089607</v>
      </c>
      <c r="W95" s="264">
        <v>9.2466247922721276</v>
      </c>
      <c r="DA95" s="72" t="s">
        <v>1077</v>
      </c>
    </row>
    <row r="96" spans="1:105" ht="12" customHeight="1" x14ac:dyDescent="0.25">
      <c r="A96" s="64" t="s">
        <v>30</v>
      </c>
      <c r="B96" s="231">
        <v>0.71553535156078418</v>
      </c>
      <c r="C96" s="231">
        <v>0.90896564429064386</v>
      </c>
      <c r="D96" s="231">
        <v>0.8542420167103979</v>
      </c>
      <c r="E96" s="231">
        <v>0.93011821161672503</v>
      </c>
      <c r="F96" s="231">
        <v>0.85089263715829722</v>
      </c>
      <c r="G96" s="231">
        <v>0.84106485645244733</v>
      </c>
      <c r="H96" s="231">
        <v>0.87173534155424326</v>
      </c>
      <c r="I96" s="231">
        <v>0.67658806844331731</v>
      </c>
      <c r="J96" s="231">
        <v>0.80276452543083776</v>
      </c>
      <c r="K96" s="231">
        <v>0.24792292701099319</v>
      </c>
      <c r="L96" s="231">
        <v>0.65874903638795712</v>
      </c>
      <c r="M96" s="231">
        <v>0.57525611175549074</v>
      </c>
      <c r="N96" s="231">
        <v>0.73393508826245191</v>
      </c>
      <c r="O96" s="231">
        <v>8.6275074339808577E-2</v>
      </c>
      <c r="P96" s="231">
        <v>0.1835772357329197</v>
      </c>
      <c r="Q96" s="231">
        <v>0.13209560423297859</v>
      </c>
      <c r="R96" s="231">
        <v>7.5217751724886164E-2</v>
      </c>
      <c r="S96" s="231">
        <v>0.19005954621636431</v>
      </c>
      <c r="T96" s="231">
        <v>0.26828215153605522</v>
      </c>
      <c r="U96" s="231">
        <v>0.13426103275134571</v>
      </c>
      <c r="V96" s="231">
        <v>0</v>
      </c>
      <c r="W96" s="231">
        <v>0</v>
      </c>
      <c r="DA96" s="73" t="s">
        <v>1078</v>
      </c>
    </row>
    <row r="97" spans="1:105" ht="12" customHeight="1" x14ac:dyDescent="0.25">
      <c r="A97" s="64" t="s">
        <v>32</v>
      </c>
      <c r="B97" s="231">
        <v>0.45849633097197318</v>
      </c>
      <c r="C97" s="231">
        <v>1.881571900046735</v>
      </c>
      <c r="D97" s="231">
        <v>3.296065290014115</v>
      </c>
      <c r="E97" s="231">
        <v>2.4756398398974602</v>
      </c>
      <c r="F97" s="231">
        <v>0.9547268874445628</v>
      </c>
      <c r="G97" s="231">
        <v>0.34365013564756952</v>
      </c>
      <c r="H97" s="231">
        <v>0</v>
      </c>
      <c r="I97" s="231">
        <v>1.9626234774007549</v>
      </c>
      <c r="J97" s="231">
        <v>1.9857519680412079</v>
      </c>
      <c r="K97" s="231">
        <v>0.55351384920267765</v>
      </c>
      <c r="L97" s="231">
        <v>1.341842064328864</v>
      </c>
      <c r="M97" s="231">
        <v>1.402364409199802</v>
      </c>
      <c r="N97" s="231">
        <v>1.5022474963906809</v>
      </c>
      <c r="O97" s="231">
        <v>0.3009115373309541</v>
      </c>
      <c r="P97" s="231">
        <v>0.75429984200210221</v>
      </c>
      <c r="Q97" s="231">
        <v>0.7370487882976744</v>
      </c>
      <c r="R97" s="231">
        <v>0.89544560612781166</v>
      </c>
      <c r="S97" s="231">
        <v>2.3187503737366382</v>
      </c>
      <c r="T97" s="231">
        <v>4.1769994015852054</v>
      </c>
      <c r="U97" s="231">
        <v>5.733711537809655</v>
      </c>
      <c r="V97" s="231">
        <v>5.5098790470807719</v>
      </c>
      <c r="W97" s="231">
        <v>3.974226439465455</v>
      </c>
      <c r="DA97" s="73" t="s">
        <v>1079</v>
      </c>
    </row>
    <row r="98" spans="1:105" ht="12" customHeight="1" x14ac:dyDescent="0.25">
      <c r="A98" s="64" t="s">
        <v>33</v>
      </c>
      <c r="B98" s="231">
        <v>0</v>
      </c>
      <c r="C98" s="231">
        <v>6.4489249813219742E-3</v>
      </c>
      <c r="D98" s="231">
        <v>0</v>
      </c>
      <c r="E98" s="231">
        <v>0</v>
      </c>
      <c r="F98" s="231">
        <v>0</v>
      </c>
      <c r="G98" s="231">
        <v>6.8085121221559807E-3</v>
      </c>
      <c r="H98" s="231">
        <v>1.5804916425174231E-2</v>
      </c>
      <c r="I98" s="231">
        <v>0.55384322416877207</v>
      </c>
      <c r="J98" s="231">
        <v>0.57955637778966895</v>
      </c>
      <c r="K98" s="231">
        <v>0.17628932690385371</v>
      </c>
      <c r="L98" s="231">
        <v>0.48708128332895068</v>
      </c>
      <c r="M98" s="231">
        <v>0.44445712560264211</v>
      </c>
      <c r="N98" s="231">
        <v>0.50365070890125951</v>
      </c>
      <c r="O98" s="231">
        <v>6.7329864291162292E-2</v>
      </c>
      <c r="P98" s="231">
        <v>0.20836115967950949</v>
      </c>
      <c r="Q98" s="231">
        <v>6.7002676558046995E-2</v>
      </c>
      <c r="R98" s="231">
        <v>0.10335738929079689</v>
      </c>
      <c r="S98" s="231">
        <v>0.25622976705785699</v>
      </c>
      <c r="T98" s="231">
        <v>0.33436472614053708</v>
      </c>
      <c r="U98" s="231">
        <v>0.2106757287152014</v>
      </c>
      <c r="V98" s="231">
        <v>0.25845733822015549</v>
      </c>
      <c r="W98" s="231">
        <v>0.20159251920928989</v>
      </c>
      <c r="DA98" s="73" t="s">
        <v>1080</v>
      </c>
    </row>
    <row r="99" spans="1:105" ht="12" customHeight="1" x14ac:dyDescent="0.25">
      <c r="A99" s="64" t="s">
        <v>160</v>
      </c>
      <c r="B99" s="231">
        <v>4.4948035813746588E-2</v>
      </c>
      <c r="C99" s="231">
        <v>2.7361008949287231E-2</v>
      </c>
      <c r="D99" s="231">
        <v>6.5384629906990899E-2</v>
      </c>
      <c r="E99" s="231">
        <v>3.9476732675518503E-2</v>
      </c>
      <c r="F99" s="231">
        <v>2.3829776777778231E-2</v>
      </c>
      <c r="G99" s="231">
        <v>1.7222147027019671E-2</v>
      </c>
      <c r="H99" s="231">
        <v>7.3316786645576532E-2</v>
      </c>
      <c r="I99" s="231">
        <v>6.0932497548364183E-2</v>
      </c>
      <c r="J99" s="231">
        <v>3.791845229139916E-2</v>
      </c>
      <c r="K99" s="231">
        <v>1.803033317133099E-3</v>
      </c>
      <c r="L99" s="231">
        <v>9.9558143248168404E-3</v>
      </c>
      <c r="M99" s="231">
        <v>8.6689257753409001E-3</v>
      </c>
      <c r="N99" s="231">
        <v>5.3323774829508921E-3</v>
      </c>
      <c r="O99" s="231">
        <v>2.527450524603844E-3</v>
      </c>
      <c r="P99" s="231">
        <v>2.0452435729016579E-3</v>
      </c>
      <c r="Q99" s="231">
        <v>3.0593532402442979E-3</v>
      </c>
      <c r="R99" s="231">
        <v>4.7382786181191317E-3</v>
      </c>
      <c r="S99" s="231">
        <v>1.440257764143691E-2</v>
      </c>
      <c r="T99" s="231">
        <v>1.874191618491336E-2</v>
      </c>
      <c r="U99" s="231">
        <v>1.4100513148313631E-2</v>
      </c>
      <c r="V99" s="231">
        <v>1.7815990771257031E-2</v>
      </c>
      <c r="W99" s="231">
        <v>1.128402364607585E-2</v>
      </c>
      <c r="DA99" s="73" t="s">
        <v>1081</v>
      </c>
    </row>
    <row r="100" spans="1:105" ht="12" customHeight="1" x14ac:dyDescent="0.25">
      <c r="A100" s="64" t="s">
        <v>70</v>
      </c>
      <c r="B100" s="231">
        <v>0.82381946800248418</v>
      </c>
      <c r="C100" s="231">
        <v>1.404572327005458</v>
      </c>
      <c r="D100" s="231">
        <v>0.28246583635852029</v>
      </c>
      <c r="E100" s="231">
        <v>0.16855507855855051</v>
      </c>
      <c r="F100" s="231">
        <v>0.14847326415029699</v>
      </c>
      <c r="G100" s="231">
        <v>5.1429191858331773E-2</v>
      </c>
      <c r="H100" s="231">
        <v>0.17243220553038011</v>
      </c>
      <c r="I100" s="231">
        <v>7.9511234093506786E-2</v>
      </c>
      <c r="J100" s="231">
        <v>2.5268368962175169E-2</v>
      </c>
      <c r="K100" s="231">
        <v>1.6236885053123019E-2</v>
      </c>
      <c r="L100" s="231">
        <v>3.3990773074303177E-2</v>
      </c>
      <c r="M100" s="231">
        <v>4.337522701604267E-2</v>
      </c>
      <c r="N100" s="231">
        <v>3.6937389026622101E-2</v>
      </c>
      <c r="O100" s="231">
        <v>1.667962797589771E-3</v>
      </c>
      <c r="P100" s="231">
        <v>2.027637305470341E-3</v>
      </c>
      <c r="Q100" s="231">
        <v>1.5213961583418929E-3</v>
      </c>
      <c r="R100" s="231">
        <v>0</v>
      </c>
      <c r="S100" s="231">
        <v>0</v>
      </c>
      <c r="T100" s="231">
        <v>0</v>
      </c>
      <c r="U100" s="231">
        <v>0</v>
      </c>
      <c r="V100" s="231">
        <v>0</v>
      </c>
      <c r="W100" s="231">
        <v>0</v>
      </c>
      <c r="DA100" s="73" t="s">
        <v>1082</v>
      </c>
    </row>
    <row r="101" spans="1:105" ht="12" customHeight="1" x14ac:dyDescent="0.25">
      <c r="A101" s="64" t="s">
        <v>34</v>
      </c>
      <c r="B101" s="231">
        <v>2.7437902453705421E-2</v>
      </c>
      <c r="C101" s="231">
        <v>7.8346035344258005E-2</v>
      </c>
      <c r="D101" s="231">
        <v>0.57564946814076845</v>
      </c>
      <c r="E101" s="231">
        <v>7.8817068727850367E-2</v>
      </c>
      <c r="F101" s="231">
        <v>0.29304411881324383</v>
      </c>
      <c r="G101" s="231">
        <v>0.57566464980323306</v>
      </c>
      <c r="H101" s="231">
        <v>0.69237981033336704</v>
      </c>
      <c r="I101" s="231">
        <v>0.67442859569929003</v>
      </c>
      <c r="J101" s="231">
        <v>0.1304620456453946</v>
      </c>
      <c r="K101" s="231">
        <v>7.1492769883658214E-2</v>
      </c>
      <c r="L101" s="231">
        <v>7.6894182343151915E-2</v>
      </c>
      <c r="M101" s="231">
        <v>0</v>
      </c>
      <c r="N101" s="231">
        <v>2.338478429575944E-2</v>
      </c>
      <c r="O101" s="231">
        <v>5.9073252478853986E-3</v>
      </c>
      <c r="P101" s="231">
        <v>1.9253332771714399E-2</v>
      </c>
      <c r="Q101" s="231">
        <v>2.403898613938605E-2</v>
      </c>
      <c r="R101" s="231">
        <v>3.7549444458747382E-2</v>
      </c>
      <c r="S101" s="231">
        <v>0.15327192067598841</v>
      </c>
      <c r="T101" s="231">
        <v>0.31559113953296403</v>
      </c>
      <c r="U101" s="231">
        <v>0.49963163976016528</v>
      </c>
      <c r="V101" s="231">
        <v>0.57804123838511978</v>
      </c>
      <c r="W101" s="231">
        <v>0.34356487099488597</v>
      </c>
      <c r="DA101" s="73" t="s">
        <v>1083</v>
      </c>
    </row>
    <row r="102" spans="1:105" ht="12" customHeight="1" x14ac:dyDescent="0.25">
      <c r="A102" s="64" t="s">
        <v>162</v>
      </c>
      <c r="B102" s="231">
        <v>5.9249739184780958</v>
      </c>
      <c r="C102" s="231">
        <v>7.4368462949668306</v>
      </c>
      <c r="D102" s="231">
        <v>7.7939680203270463</v>
      </c>
      <c r="E102" s="231">
        <v>11.18303030351333</v>
      </c>
      <c r="F102" s="231">
        <v>8.5475326516690942</v>
      </c>
      <c r="G102" s="231">
        <v>8.12979060231023</v>
      </c>
      <c r="H102" s="231">
        <v>7.9252529977943356</v>
      </c>
      <c r="I102" s="231">
        <v>6.3978531596796611</v>
      </c>
      <c r="J102" s="231">
        <v>8.9596951027946954</v>
      </c>
      <c r="K102" s="231">
        <v>1.9110199964071151</v>
      </c>
      <c r="L102" s="231">
        <v>5.2261265005019943</v>
      </c>
      <c r="M102" s="231">
        <v>5.0680274692267151</v>
      </c>
      <c r="N102" s="231">
        <v>5.2397367796942866</v>
      </c>
      <c r="O102" s="231">
        <v>0.6500760706820069</v>
      </c>
      <c r="P102" s="231">
        <v>1.501378041429668</v>
      </c>
      <c r="Q102" s="231">
        <v>0.83010197990983792</v>
      </c>
      <c r="R102" s="231">
        <v>1.1538859983273331</v>
      </c>
      <c r="S102" s="231">
        <v>3.018352318405372</v>
      </c>
      <c r="T102" s="231">
        <v>3.798827985998702</v>
      </c>
      <c r="U102" s="231">
        <v>2.4360173710349722</v>
      </c>
      <c r="V102" s="231">
        <v>4.2638164616412313</v>
      </c>
      <c r="W102" s="231">
        <v>4.1188668074040464</v>
      </c>
      <c r="DA102" s="73" t="s">
        <v>1084</v>
      </c>
    </row>
    <row r="103" spans="1:105" ht="12" customHeight="1" x14ac:dyDescent="0.25">
      <c r="A103" s="64" t="s">
        <v>36</v>
      </c>
      <c r="B103" s="231">
        <v>0</v>
      </c>
      <c r="C103" s="231">
        <v>8.447011896955041E-4</v>
      </c>
      <c r="D103" s="231">
        <v>0</v>
      </c>
      <c r="E103" s="231">
        <v>0</v>
      </c>
      <c r="F103" s="231">
        <v>0</v>
      </c>
      <c r="G103" s="231">
        <v>0</v>
      </c>
      <c r="H103" s="231">
        <v>0</v>
      </c>
      <c r="I103" s="231">
        <v>0</v>
      </c>
      <c r="J103" s="231">
        <v>0</v>
      </c>
      <c r="K103" s="231">
        <v>0</v>
      </c>
      <c r="L103" s="231">
        <v>0</v>
      </c>
      <c r="M103" s="231">
        <v>0</v>
      </c>
      <c r="N103" s="231">
        <v>0</v>
      </c>
      <c r="O103" s="231">
        <v>0</v>
      </c>
      <c r="P103" s="231">
        <v>0</v>
      </c>
      <c r="Q103" s="231">
        <v>0</v>
      </c>
      <c r="R103" s="231">
        <v>0</v>
      </c>
      <c r="S103" s="231">
        <v>0</v>
      </c>
      <c r="T103" s="231">
        <v>0</v>
      </c>
      <c r="U103" s="231">
        <v>0</v>
      </c>
      <c r="V103" s="231">
        <v>0</v>
      </c>
      <c r="W103" s="231">
        <v>0</v>
      </c>
      <c r="DA103" s="73" t="s">
        <v>1085</v>
      </c>
    </row>
    <row r="104" spans="1:105" ht="12" customHeight="1" x14ac:dyDescent="0.25">
      <c r="A104" s="64" t="s">
        <v>73</v>
      </c>
      <c r="B104" s="231">
        <v>0.17248946897938419</v>
      </c>
      <c r="C104" s="231">
        <v>0.47936792515219873</v>
      </c>
      <c r="D104" s="231">
        <v>0.66132630321389507</v>
      </c>
      <c r="E104" s="231">
        <v>0.51121665447246556</v>
      </c>
      <c r="F104" s="231">
        <v>0.6009156985098415</v>
      </c>
      <c r="G104" s="231">
        <v>0.49401880823617822</v>
      </c>
      <c r="H104" s="231">
        <v>0.43689650507115158</v>
      </c>
      <c r="I104" s="231">
        <v>0.34302572245994872</v>
      </c>
      <c r="J104" s="231">
        <v>0.29872127054317982</v>
      </c>
      <c r="K104" s="231">
        <v>4.6307224057681527E-2</v>
      </c>
      <c r="L104" s="231">
        <v>0.18193565546531651</v>
      </c>
      <c r="M104" s="231">
        <v>0.15110559154618511</v>
      </c>
      <c r="N104" s="231">
        <v>0.17139565180109539</v>
      </c>
      <c r="O104" s="231">
        <v>3.7544445276169881E-2</v>
      </c>
      <c r="P104" s="231">
        <v>8.6032998782434061E-2</v>
      </c>
      <c r="Q104" s="231">
        <v>7.2664346225796442E-2</v>
      </c>
      <c r="R104" s="231">
        <v>0.1046455596257717</v>
      </c>
      <c r="S104" s="231">
        <v>0.22102762973472939</v>
      </c>
      <c r="T104" s="231">
        <v>0.3705212510541126</v>
      </c>
      <c r="U104" s="231">
        <v>0.27484241393900949</v>
      </c>
      <c r="V104" s="231">
        <v>6.8033879979498599E-2</v>
      </c>
      <c r="W104" s="231">
        <v>6.4503138063861293E-2</v>
      </c>
      <c r="DA104" s="73" t="s">
        <v>1086</v>
      </c>
    </row>
    <row r="105" spans="1:105" ht="12" customHeight="1" x14ac:dyDescent="0.25">
      <c r="A105" s="64" t="s">
        <v>79</v>
      </c>
      <c r="B105" s="231">
        <v>1.4264330296905841</v>
      </c>
      <c r="C105" s="231">
        <v>1.6905756693434959</v>
      </c>
      <c r="D105" s="231">
        <v>1.6053643997522999</v>
      </c>
      <c r="E105" s="231">
        <v>1.3512925493307331</v>
      </c>
      <c r="F105" s="231">
        <v>1.8460806497927109</v>
      </c>
      <c r="G105" s="231">
        <v>1.55154170050208</v>
      </c>
      <c r="H105" s="231">
        <v>2.01160356335535</v>
      </c>
      <c r="I105" s="231">
        <v>1.9804139321641709</v>
      </c>
      <c r="J105" s="231">
        <v>2.2185768852433041</v>
      </c>
      <c r="K105" s="231">
        <v>0.47511953551775249</v>
      </c>
      <c r="L105" s="231">
        <v>1.5989590284522319</v>
      </c>
      <c r="M105" s="231">
        <v>1.4561722731367079</v>
      </c>
      <c r="N105" s="231">
        <v>1.818448044068401</v>
      </c>
      <c r="O105" s="231">
        <v>0.28430996827085309</v>
      </c>
      <c r="P105" s="231">
        <v>0.72057383858212565</v>
      </c>
      <c r="Q105" s="231">
        <v>0.64344722296607859</v>
      </c>
      <c r="R105" s="231">
        <v>1.030006816808962</v>
      </c>
      <c r="S105" s="231">
        <v>1.930625035603774</v>
      </c>
      <c r="T105" s="231">
        <v>2.950532898533015</v>
      </c>
      <c r="U105" s="231">
        <v>1.846118151717614</v>
      </c>
      <c r="V105" s="231">
        <v>0.78484983481803761</v>
      </c>
      <c r="W105" s="231">
        <v>0.53258699348851501</v>
      </c>
      <c r="DA105" s="73" t="s">
        <v>1087</v>
      </c>
    </row>
    <row r="106" spans="1:105" ht="12" customHeight="1" x14ac:dyDescent="0.25">
      <c r="A106" s="60" t="s">
        <v>1038</v>
      </c>
      <c r="B106" s="264">
        <v>0.3844023721184146</v>
      </c>
      <c r="C106" s="264">
        <v>0.28571146539400172</v>
      </c>
      <c r="D106" s="264">
        <v>0.35739284495433699</v>
      </c>
      <c r="E106" s="264">
        <v>0.22056534119413021</v>
      </c>
      <c r="F106" s="264">
        <v>0.37220014811593771</v>
      </c>
      <c r="G106" s="264">
        <v>0.33831120133787729</v>
      </c>
      <c r="H106" s="264">
        <v>1.1473016513860741</v>
      </c>
      <c r="I106" s="264">
        <v>0.74492409341079047</v>
      </c>
      <c r="J106" s="264">
        <v>0.56109589699015272</v>
      </c>
      <c r="K106" s="264">
        <v>0.15915591049747119</v>
      </c>
      <c r="L106" s="264">
        <v>0.48104678300112652</v>
      </c>
      <c r="M106" s="264">
        <v>0.53388531429408437</v>
      </c>
      <c r="N106" s="264">
        <v>0.71650490617532825</v>
      </c>
      <c r="O106" s="264">
        <v>0.1076627830801483</v>
      </c>
      <c r="P106" s="264">
        <v>0.41542143851934521</v>
      </c>
      <c r="Q106" s="264">
        <v>0.46211173078724838</v>
      </c>
      <c r="R106" s="264">
        <v>0.88066194111597629</v>
      </c>
      <c r="S106" s="264">
        <v>1.648302194571118</v>
      </c>
      <c r="T106" s="264">
        <v>2.3719620690809888</v>
      </c>
      <c r="U106" s="264">
        <v>2.216406772350294</v>
      </c>
      <c r="V106" s="264">
        <v>1.9912990149129179</v>
      </c>
      <c r="W106" s="264">
        <v>1.212571325872559</v>
      </c>
      <c r="DA106" s="72" t="s">
        <v>1088</v>
      </c>
    </row>
    <row r="107" spans="1:105" ht="12" customHeight="1" x14ac:dyDescent="0.25">
      <c r="A107" s="132" t="s">
        <v>1040</v>
      </c>
      <c r="B107" s="318">
        <v>7.4992236202987259</v>
      </c>
      <c r="C107" s="318">
        <v>8.2551901191708428</v>
      </c>
      <c r="D107" s="318">
        <v>9.5133953846242552</v>
      </c>
      <c r="E107" s="318">
        <v>9.1937295265211656</v>
      </c>
      <c r="F107" s="318">
        <v>9.3428521625915177</v>
      </c>
      <c r="G107" s="318">
        <v>8.5845634251323535</v>
      </c>
      <c r="H107" s="318">
        <v>13.284098596602311</v>
      </c>
      <c r="I107" s="318">
        <v>10.781475503395431</v>
      </c>
      <c r="J107" s="318">
        <v>11.534830002445149</v>
      </c>
      <c r="K107" s="318">
        <v>2.7941498793511439</v>
      </c>
      <c r="L107" s="318">
        <v>7.8420230238576556</v>
      </c>
      <c r="M107" s="318">
        <v>8.0587708755301559</v>
      </c>
      <c r="N107" s="318">
        <v>9.2224195899085544</v>
      </c>
      <c r="O107" s="318">
        <v>1.3020178293804481</v>
      </c>
      <c r="P107" s="318">
        <v>3.7300478319708099</v>
      </c>
      <c r="Q107" s="318">
        <v>2.9451704487812931</v>
      </c>
      <c r="R107" s="318">
        <v>4.590423248241656</v>
      </c>
      <c r="S107" s="318">
        <v>10.17086830027128</v>
      </c>
      <c r="T107" s="318">
        <v>14.229162124150729</v>
      </c>
      <c r="U107" s="318">
        <v>12.04604444183969</v>
      </c>
      <c r="V107" s="318">
        <v>13.545164830663021</v>
      </c>
      <c r="W107" s="318">
        <v>10.470996498181311</v>
      </c>
      <c r="DA107" s="139" t="s">
        <v>1089</v>
      </c>
    </row>
    <row r="108" spans="1:105" ht="12" hidden="1" customHeight="1" x14ac:dyDescent="0.25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DA108" s="94"/>
    </row>
    <row r="109" spans="1:105" ht="12" customHeight="1" x14ac:dyDescent="0.25">
      <c r="A109" s="201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01"/>
      <c r="W109" s="201"/>
      <c r="DA109" s="173"/>
    </row>
    <row r="110" spans="1:105" ht="15" customHeight="1" x14ac:dyDescent="0.25">
      <c r="A110" s="34" t="s">
        <v>48</v>
      </c>
      <c r="B110" s="225">
        <v>22.117999826127701</v>
      </c>
      <c r="C110" s="225">
        <v>20.625983500449159</v>
      </c>
      <c r="D110" s="225">
        <v>22.30644579371889</v>
      </c>
      <c r="E110" s="225">
        <v>21.372812975042951</v>
      </c>
      <c r="F110" s="225">
        <v>22.968506881203599</v>
      </c>
      <c r="G110" s="225">
        <v>22.956484013099651</v>
      </c>
      <c r="H110" s="225">
        <v>26.679313688322221</v>
      </c>
      <c r="I110" s="225">
        <v>21.67541794462846</v>
      </c>
      <c r="J110" s="225">
        <v>22.5778896727819</v>
      </c>
      <c r="K110" s="225">
        <v>34.46776896933148</v>
      </c>
      <c r="L110" s="225">
        <v>6.0481614246218509</v>
      </c>
      <c r="M110" s="225">
        <v>29.597617240522279</v>
      </c>
      <c r="N110" s="225">
        <v>23.412015157635949</v>
      </c>
      <c r="O110" s="225">
        <v>23.21998154832028</v>
      </c>
      <c r="P110" s="225">
        <v>28.754657494984261</v>
      </c>
      <c r="Q110" s="225">
        <v>32.504538072035928</v>
      </c>
      <c r="R110" s="225">
        <v>30.97592433361995</v>
      </c>
      <c r="S110" s="225">
        <v>36.359510843603708</v>
      </c>
      <c r="T110" s="225">
        <v>41.423043852106609</v>
      </c>
      <c r="U110" s="225">
        <v>41.90551256329416</v>
      </c>
      <c r="V110" s="225">
        <v>35.382631126397257</v>
      </c>
      <c r="W110" s="225">
        <v>31.095212753477341</v>
      </c>
      <c r="DA110" s="89" t="s">
        <v>1090</v>
      </c>
    </row>
    <row r="111" spans="1:105" ht="12" customHeight="1" x14ac:dyDescent="0.25">
      <c r="A111" s="55" t="s">
        <v>92</v>
      </c>
      <c r="B111" s="261">
        <v>6.0063655423084226E-3</v>
      </c>
      <c r="C111" s="261">
        <v>4.3064341013892751E-3</v>
      </c>
      <c r="D111" s="261">
        <v>5.01422357684539E-3</v>
      </c>
      <c r="E111" s="261">
        <v>4.0872945818721451E-3</v>
      </c>
      <c r="F111" s="261">
        <v>5.6525537284860478E-3</v>
      </c>
      <c r="G111" s="261">
        <v>5.7036667452483678E-3</v>
      </c>
      <c r="H111" s="261">
        <v>1.011223398248131E-2</v>
      </c>
      <c r="I111" s="261">
        <v>6.5621710648769184E-3</v>
      </c>
      <c r="J111" s="261">
        <v>6.0848419987291451E-3</v>
      </c>
      <c r="K111" s="261">
        <v>9.7239504022112733E-3</v>
      </c>
      <c r="L111" s="261">
        <v>1.7452825112355889E-3</v>
      </c>
      <c r="M111" s="261">
        <v>9.2050664006198702E-3</v>
      </c>
      <c r="N111" s="261">
        <v>7.6388322282944414E-3</v>
      </c>
      <c r="O111" s="261">
        <v>7.6011583153570671E-3</v>
      </c>
      <c r="P111" s="261">
        <v>1.116669661826928E-2</v>
      </c>
      <c r="Q111" s="261">
        <v>1.8584218161714759E-2</v>
      </c>
      <c r="R111" s="261">
        <v>2.5590041978936481E-2</v>
      </c>
      <c r="S111" s="261">
        <v>2.5884132807450892E-2</v>
      </c>
      <c r="T111" s="261">
        <v>2.854436391746443E-2</v>
      </c>
      <c r="U111" s="261">
        <v>2.7086931195216161E-2</v>
      </c>
      <c r="V111" s="261">
        <v>2.4335883443563681E-2</v>
      </c>
      <c r="W111" s="261">
        <v>2.0118179614080519E-2</v>
      </c>
      <c r="DA111" s="67" t="s">
        <v>1091</v>
      </c>
    </row>
    <row r="112" spans="1:105" ht="12" customHeight="1" x14ac:dyDescent="0.25">
      <c r="A112" s="202" t="s">
        <v>93</v>
      </c>
      <c r="B112" s="226">
        <v>4.7931541963745411E-2</v>
      </c>
      <c r="C112" s="226">
        <v>3.4365878232165213E-2</v>
      </c>
      <c r="D112" s="226">
        <v>4.0014126029498519E-2</v>
      </c>
      <c r="E112" s="226">
        <v>3.2617117687762293E-2</v>
      </c>
      <c r="F112" s="226">
        <v>4.5108079808130697E-2</v>
      </c>
      <c r="G112" s="226">
        <v>4.5515968021157302E-2</v>
      </c>
      <c r="H112" s="226">
        <v>8.0696881344360011E-2</v>
      </c>
      <c r="I112" s="226">
        <v>5.236693896731081E-2</v>
      </c>
      <c r="J112" s="226">
        <v>4.8557793818981343E-2</v>
      </c>
      <c r="K112" s="226">
        <v>7.7598330217151401E-2</v>
      </c>
      <c r="L112" s="226">
        <v>1.3927570897346499E-2</v>
      </c>
      <c r="M112" s="226">
        <v>7.3457571530154156E-2</v>
      </c>
      <c r="N112" s="226">
        <v>6.0958828583680728E-2</v>
      </c>
      <c r="O112" s="226">
        <v>6.0658186085954538E-2</v>
      </c>
      <c r="P112" s="226">
        <v>8.9111623957086161E-2</v>
      </c>
      <c r="Q112" s="226">
        <v>0.1483043658277387</v>
      </c>
      <c r="R112" s="226">
        <v>0.20421170878254519</v>
      </c>
      <c r="S112" s="226">
        <v>0.20655859006854041</v>
      </c>
      <c r="T112" s="226">
        <v>0.2277875642601232</v>
      </c>
      <c r="U112" s="226">
        <v>0.2161570703793044</v>
      </c>
      <c r="V112" s="226">
        <v>0.1942033681239598</v>
      </c>
      <c r="W112" s="226">
        <v>0.16054556846632759</v>
      </c>
      <c r="DA112" s="174" t="s">
        <v>1092</v>
      </c>
    </row>
    <row r="113" spans="1:105" ht="12" customHeight="1" x14ac:dyDescent="0.25">
      <c r="A113" s="202" t="s">
        <v>94</v>
      </c>
      <c r="B113" s="226">
        <v>5.8768457052013078E-2</v>
      </c>
      <c r="C113" s="226">
        <v>4.2135711813096402E-2</v>
      </c>
      <c r="D113" s="226">
        <v>4.9060980529629282E-2</v>
      </c>
      <c r="E113" s="226">
        <v>3.9991571342386442E-2</v>
      </c>
      <c r="F113" s="226">
        <v>5.5306634051289813E-2</v>
      </c>
      <c r="G113" s="226">
        <v>5.5806742329621573E-2</v>
      </c>
      <c r="H113" s="226">
        <v>9.8941761754806692E-2</v>
      </c>
      <c r="I113" s="226">
        <v>6.4206659697565796E-2</v>
      </c>
      <c r="J113" s="226">
        <v>5.9536299139922831E-2</v>
      </c>
      <c r="K113" s="226">
        <v>9.5142654499284607E-2</v>
      </c>
      <c r="L113" s="226">
        <v>1.7076476545208479E-2</v>
      </c>
      <c r="M113" s="226">
        <v>9.0065705394588372E-2</v>
      </c>
      <c r="N113" s="226">
        <v>7.4741102680793717E-2</v>
      </c>
      <c r="O113" s="226">
        <v>7.437248746434616E-2</v>
      </c>
      <c r="P113" s="226">
        <v>0.1092590062994072</v>
      </c>
      <c r="Q113" s="226">
        <v>0.18183472504109779</v>
      </c>
      <c r="R113" s="226">
        <v>0.25038224403843939</v>
      </c>
      <c r="S113" s="226">
        <v>0.25325973527722562</v>
      </c>
      <c r="T113" s="226">
        <v>0.27928840047184772</v>
      </c>
      <c r="U113" s="226">
        <v>0.26502835057306517</v>
      </c>
      <c r="V113" s="226">
        <v>0.23811110244652309</v>
      </c>
      <c r="W113" s="226">
        <v>0.196843559767822</v>
      </c>
      <c r="DA113" s="174" t="s">
        <v>1093</v>
      </c>
    </row>
    <row r="114" spans="1:105" ht="12" customHeight="1" x14ac:dyDescent="0.25">
      <c r="A114" s="202" t="s">
        <v>95</v>
      </c>
      <c r="B114" s="226">
        <v>0.1088232957104983</v>
      </c>
      <c r="C114" s="226">
        <v>7.8023947822054629E-2</v>
      </c>
      <c r="D114" s="226">
        <v>9.0847673392166511E-2</v>
      </c>
      <c r="E114" s="226">
        <v>7.4053579291153693E-2</v>
      </c>
      <c r="F114" s="226">
        <v>0.1024129353402798</v>
      </c>
      <c r="G114" s="226">
        <v>0.1033390006785616</v>
      </c>
      <c r="H114" s="226">
        <v>0.18321339605754011</v>
      </c>
      <c r="I114" s="226">
        <v>0.11889337691250811</v>
      </c>
      <c r="J114" s="226">
        <v>0.11024513168821699</v>
      </c>
      <c r="K114" s="226">
        <v>0.1761784764247569</v>
      </c>
      <c r="L114" s="226">
        <v>3.1621018314772258E-2</v>
      </c>
      <c r="M114" s="226">
        <v>0.1667773391235253</v>
      </c>
      <c r="N114" s="226">
        <v>0.13840031756426929</v>
      </c>
      <c r="O114" s="226">
        <v>0.13771774183036231</v>
      </c>
      <c r="P114" s="226">
        <v>0.20231814391574721</v>
      </c>
      <c r="Q114" s="226">
        <v>0.33670875578835191</v>
      </c>
      <c r="R114" s="226">
        <v>0.46364023066894328</v>
      </c>
      <c r="S114" s="226">
        <v>0.46896856657719449</v>
      </c>
      <c r="T114" s="226">
        <v>0.51716661824489563</v>
      </c>
      <c r="U114" s="226">
        <v>0.49076086072078318</v>
      </c>
      <c r="V114" s="226">
        <v>0.44091739367186839</v>
      </c>
      <c r="W114" s="226">
        <v>0.36450106039643049</v>
      </c>
      <c r="DA114" s="174" t="s">
        <v>1094</v>
      </c>
    </row>
    <row r="115" spans="1:105" ht="12" customHeight="1" x14ac:dyDescent="0.25">
      <c r="A115" s="56" t="s">
        <v>96</v>
      </c>
      <c r="B115" s="262">
        <v>1.527728649382551</v>
      </c>
      <c r="C115" s="262">
        <v>1.4197821874623571</v>
      </c>
      <c r="D115" s="262">
        <v>1.5137117270972671</v>
      </c>
      <c r="E115" s="262">
        <v>1.5156775202312871</v>
      </c>
      <c r="F115" s="262">
        <v>1.5974999440087989</v>
      </c>
      <c r="G115" s="262">
        <v>1.606550885452076</v>
      </c>
      <c r="H115" s="262">
        <v>1.810741948030258</v>
      </c>
      <c r="I115" s="262">
        <v>1.435897563930707</v>
      </c>
      <c r="J115" s="262">
        <v>1.5484807575704591</v>
      </c>
      <c r="K115" s="262">
        <v>2.3290830984819602</v>
      </c>
      <c r="L115" s="262">
        <v>0.40678249442474063</v>
      </c>
      <c r="M115" s="262">
        <v>1.991756371126264</v>
      </c>
      <c r="N115" s="262">
        <v>1.552521351560499</v>
      </c>
      <c r="O115" s="262">
        <v>1.5065678696525571</v>
      </c>
      <c r="P115" s="262">
        <v>1.834789691346985</v>
      </c>
      <c r="Q115" s="262">
        <v>1.946731605954175</v>
      </c>
      <c r="R115" s="262">
        <v>1.826243713045743</v>
      </c>
      <c r="S115" s="262">
        <v>2.1938042925589221</v>
      </c>
      <c r="T115" s="262">
        <v>2.4183584754260572</v>
      </c>
      <c r="U115" s="262">
        <v>2.296616915697951</v>
      </c>
      <c r="V115" s="262">
        <v>2.1292506970632381</v>
      </c>
      <c r="W115" s="262">
        <v>1.9460721256592459</v>
      </c>
      <c r="DA115" s="68" t="s">
        <v>1095</v>
      </c>
    </row>
    <row r="116" spans="1:105" ht="12" customHeight="1" x14ac:dyDescent="0.25">
      <c r="A116" s="37" t="s">
        <v>160</v>
      </c>
      <c r="B116" s="228">
        <v>1.137234821942221E-2</v>
      </c>
      <c r="C116" s="228">
        <v>5.1736393974555336E-3</v>
      </c>
      <c r="D116" s="228">
        <v>1.250523531520978E-2</v>
      </c>
      <c r="E116" s="228">
        <v>5.3121893591687791E-3</v>
      </c>
      <c r="F116" s="228">
        <v>4.4060401063796403E-3</v>
      </c>
      <c r="G116" s="228">
        <v>3.3693387904173049E-3</v>
      </c>
      <c r="H116" s="228">
        <v>1.6149125937984701E-2</v>
      </c>
      <c r="I116" s="228">
        <v>1.330671862745139E-2</v>
      </c>
      <c r="J116" s="228">
        <v>6.4555458737455352E-3</v>
      </c>
      <c r="K116" s="228">
        <v>2.1659407742070039E-3</v>
      </c>
      <c r="L116" s="228">
        <v>7.6197344373021695E-4</v>
      </c>
      <c r="M116" s="228">
        <v>3.3423847760584041E-3</v>
      </c>
      <c r="N116" s="228">
        <v>1.544319604183128E-3</v>
      </c>
      <c r="O116" s="228">
        <v>5.6977245689381851E-3</v>
      </c>
      <c r="P116" s="228">
        <v>2.4005917188950439E-3</v>
      </c>
      <c r="Q116" s="228">
        <v>6.6890182843637848E-3</v>
      </c>
      <c r="R116" s="228">
        <v>6.7904855230173592E-3</v>
      </c>
      <c r="S116" s="228">
        <v>9.6954028009616361E-3</v>
      </c>
      <c r="T116" s="228">
        <v>1.104246985832419E-2</v>
      </c>
      <c r="U116" s="228">
        <v>1.2161104986116359E-2</v>
      </c>
      <c r="V116" s="228">
        <v>8.3294559896993393E-3</v>
      </c>
      <c r="W116" s="228">
        <v>5.089850243440254E-3</v>
      </c>
      <c r="DA116" s="69" t="s">
        <v>1096</v>
      </c>
    </row>
    <row r="117" spans="1:105" ht="12" customHeight="1" x14ac:dyDescent="0.25">
      <c r="A117" s="37" t="s">
        <v>162</v>
      </c>
      <c r="B117" s="228">
        <v>1.499083672335247</v>
      </c>
      <c r="C117" s="228">
        <v>1.4062186469722251</v>
      </c>
      <c r="D117" s="228">
        <v>1.4906470262514779</v>
      </c>
      <c r="E117" s="228">
        <v>1.5048452735407449</v>
      </c>
      <c r="F117" s="228">
        <v>1.580408076208377</v>
      </c>
      <c r="G117" s="228">
        <v>1.590511263860356</v>
      </c>
      <c r="H117" s="228">
        <v>1.74565627610595</v>
      </c>
      <c r="I117" s="228">
        <v>1.397192553087685</v>
      </c>
      <c r="J117" s="228">
        <v>1.525371402460534</v>
      </c>
      <c r="K117" s="228">
        <v>2.295662587713315</v>
      </c>
      <c r="L117" s="228">
        <v>0.39998431841290027</v>
      </c>
      <c r="M117" s="228">
        <v>1.95402501956744</v>
      </c>
      <c r="N117" s="228">
        <v>1.517489760526727</v>
      </c>
      <c r="O117" s="228">
        <v>1.4654903680792051</v>
      </c>
      <c r="P117" s="228">
        <v>1.7622329882565151</v>
      </c>
      <c r="Q117" s="228">
        <v>1.81494809048598</v>
      </c>
      <c r="R117" s="228">
        <v>1.653648254640729</v>
      </c>
      <c r="S117" s="228">
        <v>2.0318683398700901</v>
      </c>
      <c r="T117" s="228">
        <v>2.238215298717225</v>
      </c>
      <c r="U117" s="228">
        <v>2.1009634674680231</v>
      </c>
      <c r="V117" s="228">
        <v>1.9934491447253031</v>
      </c>
      <c r="W117" s="228">
        <v>1.8578847297660599</v>
      </c>
      <c r="DA117" s="69" t="s">
        <v>1097</v>
      </c>
    </row>
    <row r="118" spans="1:105" ht="12" customHeight="1" x14ac:dyDescent="0.25">
      <c r="A118" s="37" t="s">
        <v>97</v>
      </c>
      <c r="B118" s="228">
        <v>0</v>
      </c>
      <c r="C118" s="228">
        <v>0</v>
      </c>
      <c r="D118" s="228">
        <v>0</v>
      </c>
      <c r="E118" s="228">
        <v>0</v>
      </c>
      <c r="F118" s="228">
        <v>0</v>
      </c>
      <c r="G118" s="228">
        <v>0</v>
      </c>
      <c r="H118" s="228">
        <v>0</v>
      </c>
      <c r="I118" s="228">
        <v>0</v>
      </c>
      <c r="J118" s="228">
        <v>0</v>
      </c>
      <c r="K118" s="228">
        <v>0</v>
      </c>
      <c r="L118" s="228">
        <v>0</v>
      </c>
      <c r="M118" s="228">
        <v>0</v>
      </c>
      <c r="N118" s="228">
        <v>0</v>
      </c>
      <c r="O118" s="228">
        <v>0</v>
      </c>
      <c r="P118" s="228">
        <v>0</v>
      </c>
      <c r="Q118" s="228">
        <v>0</v>
      </c>
      <c r="R118" s="228">
        <v>0</v>
      </c>
      <c r="S118" s="228">
        <v>0</v>
      </c>
      <c r="T118" s="228">
        <v>0</v>
      </c>
      <c r="U118" s="228">
        <v>0</v>
      </c>
      <c r="V118" s="228">
        <v>0</v>
      </c>
      <c r="W118" s="228">
        <v>0</v>
      </c>
      <c r="DA118" s="69" t="s">
        <v>1098</v>
      </c>
    </row>
    <row r="119" spans="1:105" ht="12" customHeight="1" x14ac:dyDescent="0.25">
      <c r="A119" s="37" t="s">
        <v>78</v>
      </c>
      <c r="B119" s="228">
        <v>0</v>
      </c>
      <c r="C119" s="228">
        <v>0</v>
      </c>
      <c r="D119" s="228">
        <v>0</v>
      </c>
      <c r="E119" s="228">
        <v>0</v>
      </c>
      <c r="F119" s="228">
        <v>0</v>
      </c>
      <c r="G119" s="228">
        <v>0</v>
      </c>
      <c r="H119" s="228">
        <v>0</v>
      </c>
      <c r="I119" s="228">
        <v>0</v>
      </c>
      <c r="J119" s="228">
        <v>0</v>
      </c>
      <c r="K119" s="228">
        <v>0</v>
      </c>
      <c r="L119" s="228">
        <v>0</v>
      </c>
      <c r="M119" s="228">
        <v>0</v>
      </c>
      <c r="N119" s="228">
        <v>0</v>
      </c>
      <c r="O119" s="228">
        <v>0</v>
      </c>
      <c r="P119" s="228">
        <v>0</v>
      </c>
      <c r="Q119" s="228">
        <v>0</v>
      </c>
      <c r="R119" s="228">
        <v>0</v>
      </c>
      <c r="S119" s="228">
        <v>0</v>
      </c>
      <c r="T119" s="228">
        <v>0</v>
      </c>
      <c r="U119" s="228">
        <v>0</v>
      </c>
      <c r="V119" s="228">
        <v>0</v>
      </c>
      <c r="W119" s="228">
        <v>0</v>
      </c>
      <c r="DA119" s="69" t="s">
        <v>1099</v>
      </c>
    </row>
    <row r="120" spans="1:105" ht="12" customHeight="1" x14ac:dyDescent="0.25">
      <c r="A120" s="37" t="s">
        <v>38</v>
      </c>
      <c r="B120" s="228">
        <v>1.7272628827882251E-2</v>
      </c>
      <c r="C120" s="228">
        <v>8.389901092676481E-3</v>
      </c>
      <c r="D120" s="228">
        <v>1.05594655305794E-2</v>
      </c>
      <c r="E120" s="228">
        <v>5.520057331372996E-3</v>
      </c>
      <c r="F120" s="228">
        <v>1.2685827694042759E-2</v>
      </c>
      <c r="G120" s="228">
        <v>1.267028280130258E-2</v>
      </c>
      <c r="H120" s="228">
        <v>4.8936545986323257E-2</v>
      </c>
      <c r="I120" s="228">
        <v>2.5398292215570641E-2</v>
      </c>
      <c r="J120" s="228">
        <v>1.6653809236179519E-2</v>
      </c>
      <c r="K120" s="228">
        <v>3.1254569994436911E-2</v>
      </c>
      <c r="L120" s="228">
        <v>6.0362025681101493E-3</v>
      </c>
      <c r="M120" s="228">
        <v>3.4388966782765512E-2</v>
      </c>
      <c r="N120" s="228">
        <v>3.3487271429589002E-2</v>
      </c>
      <c r="O120" s="228">
        <v>3.5379777004413207E-2</v>
      </c>
      <c r="P120" s="228">
        <v>7.0156111371574931E-2</v>
      </c>
      <c r="Q120" s="228">
        <v>0.1250944971838307</v>
      </c>
      <c r="R120" s="228">
        <v>0.16580497288199661</v>
      </c>
      <c r="S120" s="228">
        <v>0.1522405498878697</v>
      </c>
      <c r="T120" s="228">
        <v>0.16910070685050829</v>
      </c>
      <c r="U120" s="228">
        <v>0.18349234324381231</v>
      </c>
      <c r="V120" s="228">
        <v>0.12747209634823589</v>
      </c>
      <c r="W120" s="228">
        <v>8.3097545649745239E-2</v>
      </c>
      <c r="DA120" s="69" t="s">
        <v>1100</v>
      </c>
    </row>
    <row r="121" spans="1:105" ht="12" customHeight="1" x14ac:dyDescent="0.25">
      <c r="A121" s="57" t="s">
        <v>1053</v>
      </c>
      <c r="B121" s="263">
        <f t="shared" ref="B121:W121" si="4">B122+B133</f>
        <v>10.180045211183893</v>
      </c>
      <c r="C121" s="263">
        <f t="shared" si="4"/>
        <v>9.6156718700802681</v>
      </c>
      <c r="D121" s="263">
        <f t="shared" si="4"/>
        <v>10.566994896057865</v>
      </c>
      <c r="E121" s="263">
        <f t="shared" si="4"/>
        <v>9.8571443400093219</v>
      </c>
      <c r="F121" s="263">
        <f t="shared" si="4"/>
        <v>10.632145307766343</v>
      </c>
      <c r="G121" s="263">
        <f t="shared" si="4"/>
        <v>10.571981163408791</v>
      </c>
      <c r="H121" s="263">
        <f t="shared" si="4"/>
        <v>12.304599960514075</v>
      </c>
      <c r="I121" s="263">
        <f t="shared" si="4"/>
        <v>10.264395914103451</v>
      </c>
      <c r="J121" s="263">
        <f t="shared" si="4"/>
        <v>10.509795034974626</v>
      </c>
      <c r="K121" s="263">
        <f t="shared" si="4"/>
        <v>16.13528218651259</v>
      </c>
      <c r="L121" s="263">
        <f t="shared" si="4"/>
        <v>2.8350889196156288</v>
      </c>
      <c r="M121" s="263">
        <f t="shared" si="4"/>
        <v>13.84590670186755</v>
      </c>
      <c r="N121" s="263">
        <f t="shared" si="4"/>
        <v>11.012346320705532</v>
      </c>
      <c r="O121" s="263">
        <f t="shared" si="4"/>
        <v>11.111130956607651</v>
      </c>
      <c r="P121" s="263">
        <f t="shared" si="4"/>
        <v>13.794100990372236</v>
      </c>
      <c r="Q121" s="263">
        <f t="shared" si="4"/>
        <v>15.994571180470301</v>
      </c>
      <c r="R121" s="263">
        <f t="shared" si="4"/>
        <v>15.089249275348651</v>
      </c>
      <c r="S121" s="263">
        <f t="shared" si="4"/>
        <v>17.625780466963199</v>
      </c>
      <c r="T121" s="263">
        <f t="shared" si="4"/>
        <v>20.541878116971091</v>
      </c>
      <c r="U121" s="263">
        <f t="shared" si="4"/>
        <v>21.751427611913726</v>
      </c>
      <c r="V121" s="263">
        <f t="shared" si="4"/>
        <v>17.30137448381722</v>
      </c>
      <c r="W121" s="263">
        <f t="shared" si="4"/>
        <v>14.901020273523706</v>
      </c>
      <c r="DA121" s="70"/>
    </row>
    <row r="122" spans="1:105" ht="12" customHeight="1" x14ac:dyDescent="0.25">
      <c r="A122" s="60" t="s">
        <v>1054</v>
      </c>
      <c r="B122" s="264">
        <v>10.17618532551684</v>
      </c>
      <c r="C122" s="264">
        <v>9.612904415594361</v>
      </c>
      <c r="D122" s="264">
        <v>10.563772593056269</v>
      </c>
      <c r="E122" s="264">
        <v>9.8545177116993301</v>
      </c>
      <c r="F122" s="264">
        <v>10.628512793067539</v>
      </c>
      <c r="G122" s="264">
        <v>10.568315801824561</v>
      </c>
      <c r="H122" s="264">
        <v>12.298101510372151</v>
      </c>
      <c r="I122" s="264">
        <v>10.260178849747369</v>
      </c>
      <c r="J122" s="264">
        <v>10.50588471778668</v>
      </c>
      <c r="K122" s="264">
        <v>16.129033260016151</v>
      </c>
      <c r="L122" s="264">
        <v>2.83396734436307</v>
      </c>
      <c r="M122" s="264">
        <v>13.839991227091041</v>
      </c>
      <c r="N122" s="264">
        <v>11.00743735890104</v>
      </c>
      <c r="O122" s="264">
        <v>11.10624620528378</v>
      </c>
      <c r="P122" s="264">
        <v>13.78692490827707</v>
      </c>
      <c r="Q122" s="264">
        <v>15.985472645101041</v>
      </c>
      <c r="R122" s="264">
        <v>15.079383808745639</v>
      </c>
      <c r="S122" s="264">
        <v>17.615050706466668</v>
      </c>
      <c r="T122" s="264">
        <v>20.530290616819919</v>
      </c>
      <c r="U122" s="264">
        <v>21.74002948205537</v>
      </c>
      <c r="V122" s="264">
        <v>17.291474841152901</v>
      </c>
      <c r="W122" s="264">
        <v>14.89283635902979</v>
      </c>
      <c r="DA122" s="72" t="s">
        <v>1101</v>
      </c>
    </row>
    <row r="123" spans="1:105" ht="12" customHeight="1" x14ac:dyDescent="0.25">
      <c r="A123" s="64" t="s">
        <v>30</v>
      </c>
      <c r="B123" s="231">
        <v>0.75894507199895511</v>
      </c>
      <c r="C123" s="231">
        <v>0.62794555367347737</v>
      </c>
      <c r="D123" s="231">
        <v>0.59625614971646856</v>
      </c>
      <c r="E123" s="231">
        <v>0.5476034293204739</v>
      </c>
      <c r="F123" s="231">
        <v>0.68174785886490419</v>
      </c>
      <c r="G123" s="231">
        <v>0.74002980269714047</v>
      </c>
      <c r="H123" s="231">
        <v>0.87878668425949424</v>
      </c>
      <c r="I123" s="231">
        <v>0.54535271116464445</v>
      </c>
      <c r="J123" s="231">
        <v>0.56080267240467585</v>
      </c>
      <c r="K123" s="231">
        <v>1.1425981647810901</v>
      </c>
      <c r="L123" s="231">
        <v>0.19415179558311579</v>
      </c>
      <c r="M123" s="231">
        <v>0.87016809075244061</v>
      </c>
      <c r="N123" s="231">
        <v>0.80505127140081312</v>
      </c>
      <c r="O123" s="231">
        <v>0.66700944479921376</v>
      </c>
      <c r="P123" s="231">
        <v>0.72780148427731239</v>
      </c>
      <c r="Q123" s="231">
        <v>0.84095069277184353</v>
      </c>
      <c r="R123" s="231">
        <v>0.33312433690283988</v>
      </c>
      <c r="S123" s="231">
        <v>0.41318333685167918</v>
      </c>
      <c r="T123" s="231">
        <v>0.45021848184180352</v>
      </c>
      <c r="U123" s="231">
        <v>0.261794330086078</v>
      </c>
      <c r="V123" s="231">
        <v>0</v>
      </c>
      <c r="W123" s="231">
        <v>0</v>
      </c>
      <c r="DA123" s="73" t="s">
        <v>1102</v>
      </c>
    </row>
    <row r="124" spans="1:105" ht="12" customHeight="1" x14ac:dyDescent="0.25">
      <c r="A124" s="64" t="s">
        <v>32</v>
      </c>
      <c r="B124" s="231">
        <v>0.48631214399365819</v>
      </c>
      <c r="C124" s="231">
        <v>1.29985628826859</v>
      </c>
      <c r="D124" s="231">
        <v>2.30063513687384</v>
      </c>
      <c r="E124" s="231">
        <v>1.4575231934592749</v>
      </c>
      <c r="F124" s="231">
        <v>0.76494140728473226</v>
      </c>
      <c r="G124" s="231">
        <v>0.30236828959039352</v>
      </c>
      <c r="H124" s="231">
        <v>0</v>
      </c>
      <c r="I124" s="231">
        <v>1.581940451386415</v>
      </c>
      <c r="J124" s="231">
        <v>1.387224989560526</v>
      </c>
      <c r="K124" s="231">
        <v>2.5509698352821282</v>
      </c>
      <c r="L124" s="231">
        <v>0.39547844746291988</v>
      </c>
      <c r="M124" s="231">
        <v>2.121303425649208</v>
      </c>
      <c r="N124" s="231">
        <v>1.647810925338312</v>
      </c>
      <c r="O124" s="231">
        <v>2.326405847629466</v>
      </c>
      <c r="P124" s="231">
        <v>2.9904608946065911</v>
      </c>
      <c r="Q124" s="231">
        <v>4.6922204014630937</v>
      </c>
      <c r="R124" s="231">
        <v>3.965749001178887</v>
      </c>
      <c r="S124" s="231">
        <v>5.0408886889370699</v>
      </c>
      <c r="T124" s="231">
        <v>7.0096438338093394</v>
      </c>
      <c r="U124" s="231">
        <v>11.18011041764945</v>
      </c>
      <c r="V124" s="231">
        <v>8.2984771617643087</v>
      </c>
      <c r="W124" s="231">
        <v>6.4009847210578501</v>
      </c>
      <c r="DA124" s="73" t="s">
        <v>1103</v>
      </c>
    </row>
    <row r="125" spans="1:105" ht="12" customHeight="1" x14ac:dyDescent="0.25">
      <c r="A125" s="64" t="s">
        <v>33</v>
      </c>
      <c r="B125" s="231">
        <v>0</v>
      </c>
      <c r="C125" s="231">
        <v>4.4551450249313129E-3</v>
      </c>
      <c r="D125" s="231">
        <v>0</v>
      </c>
      <c r="E125" s="231">
        <v>0</v>
      </c>
      <c r="F125" s="231">
        <v>0</v>
      </c>
      <c r="G125" s="231">
        <v>5.9906222971581827E-3</v>
      </c>
      <c r="H125" s="231">
        <v>1.5932760137398919E-2</v>
      </c>
      <c r="I125" s="231">
        <v>0.44641624342494868</v>
      </c>
      <c r="J125" s="231">
        <v>0.40487185865517189</v>
      </c>
      <c r="K125" s="231">
        <v>0.81246161385431381</v>
      </c>
      <c r="L125" s="231">
        <v>0.14355649956131461</v>
      </c>
      <c r="M125" s="231">
        <v>0.67231342788645709</v>
      </c>
      <c r="N125" s="231">
        <v>0.55245300303436029</v>
      </c>
      <c r="O125" s="231">
        <v>0.52054032688943852</v>
      </c>
      <c r="P125" s="231">
        <v>0.82605863779925925</v>
      </c>
      <c r="Q125" s="231">
        <v>0.42655429449173288</v>
      </c>
      <c r="R125" s="231">
        <v>0.4577491480659851</v>
      </c>
      <c r="S125" s="231">
        <v>0.55703526742703768</v>
      </c>
      <c r="T125" s="231">
        <v>0.56111514881828384</v>
      </c>
      <c r="U125" s="231">
        <v>0.41079462993956178</v>
      </c>
      <c r="V125" s="231">
        <v>0.38926486410744471</v>
      </c>
      <c r="W125" s="231">
        <v>0.32468976164120822</v>
      </c>
      <c r="DA125" s="73" t="s">
        <v>1104</v>
      </c>
    </row>
    <row r="126" spans="1:105" ht="12" customHeight="1" x14ac:dyDescent="0.25">
      <c r="A126" s="64" t="s">
        <v>160</v>
      </c>
      <c r="B126" s="231">
        <v>4.7674919488555317E-2</v>
      </c>
      <c r="C126" s="231">
        <v>1.8901950829102399E-2</v>
      </c>
      <c r="D126" s="231">
        <v>4.5638105965695612E-2</v>
      </c>
      <c r="E126" s="231">
        <v>2.3241770692679999E-2</v>
      </c>
      <c r="F126" s="231">
        <v>1.909277220888279E-2</v>
      </c>
      <c r="G126" s="231">
        <v>1.515329283901317E-2</v>
      </c>
      <c r="H126" s="231">
        <v>7.3909835664059564E-2</v>
      </c>
      <c r="I126" s="231">
        <v>4.911363987320648E-2</v>
      </c>
      <c r="J126" s="231">
        <v>2.6489423367398068E-2</v>
      </c>
      <c r="K126" s="231">
        <v>8.3096088935094292E-3</v>
      </c>
      <c r="L126" s="231">
        <v>2.934257389208429E-3</v>
      </c>
      <c r="M126" s="231">
        <v>1.3113155056767649E-2</v>
      </c>
      <c r="N126" s="231">
        <v>5.8490694080340563E-3</v>
      </c>
      <c r="O126" s="231">
        <v>1.954021348661561E-2</v>
      </c>
      <c r="P126" s="231">
        <v>8.1084743548054845E-3</v>
      </c>
      <c r="Q126" s="231">
        <v>1.9476539297095832E-2</v>
      </c>
      <c r="R126" s="231">
        <v>2.0984885702182019E-2</v>
      </c>
      <c r="S126" s="231">
        <v>3.1310740279153183E-2</v>
      </c>
      <c r="T126" s="231">
        <v>3.145180178131983E-2</v>
      </c>
      <c r="U126" s="231">
        <v>2.7494458502857758E-2</v>
      </c>
      <c r="V126" s="231">
        <v>2.6832819970487601E-2</v>
      </c>
      <c r="W126" s="231">
        <v>1.817431997163756E-2</v>
      </c>
      <c r="DA126" s="73" t="s">
        <v>1105</v>
      </c>
    </row>
    <row r="127" spans="1:105" ht="12" customHeight="1" x14ac:dyDescent="0.25">
      <c r="A127" s="64" t="s">
        <v>70</v>
      </c>
      <c r="B127" s="231">
        <v>0.87379851197215519</v>
      </c>
      <c r="C127" s="231">
        <v>0.97032814506888732</v>
      </c>
      <c r="D127" s="231">
        <v>0.19715957389002009</v>
      </c>
      <c r="E127" s="231">
        <v>9.9236137831992963E-2</v>
      </c>
      <c r="F127" s="231">
        <v>0.118958991431862</v>
      </c>
      <c r="G127" s="231">
        <v>4.5251129460248049E-2</v>
      </c>
      <c r="H127" s="231">
        <v>0.17382698501981689</v>
      </c>
      <c r="I127" s="231">
        <v>6.4088725626963036E-2</v>
      </c>
      <c r="J127" s="231">
        <v>1.7652211068606899E-2</v>
      </c>
      <c r="K127" s="231">
        <v>7.4830655184372027E-2</v>
      </c>
      <c r="L127" s="231">
        <v>1.0018033061300179E-2</v>
      </c>
      <c r="M127" s="231">
        <v>6.5612059928093894E-2</v>
      </c>
      <c r="N127" s="231">
        <v>4.0516514980238859E-2</v>
      </c>
      <c r="O127" s="231">
        <v>1.2895346055387299E-2</v>
      </c>
      <c r="P127" s="231">
        <v>8.0386733932759271E-3</v>
      </c>
      <c r="Q127" s="231">
        <v>9.6855543435155414E-3</v>
      </c>
      <c r="R127" s="231">
        <v>0</v>
      </c>
      <c r="S127" s="231">
        <v>0</v>
      </c>
      <c r="T127" s="231">
        <v>0</v>
      </c>
      <c r="U127" s="231">
        <v>0</v>
      </c>
      <c r="V127" s="231">
        <v>0</v>
      </c>
      <c r="W127" s="231">
        <v>0</v>
      </c>
      <c r="DA127" s="73" t="s">
        <v>1106</v>
      </c>
    </row>
    <row r="128" spans="1:105" ht="12" customHeight="1" x14ac:dyDescent="0.25">
      <c r="A128" s="64" t="s">
        <v>34</v>
      </c>
      <c r="B128" s="231">
        <v>2.9102490614621709E-2</v>
      </c>
      <c r="C128" s="231">
        <v>5.4124206840364418E-2</v>
      </c>
      <c r="D128" s="231">
        <v>0.40180010903901697</v>
      </c>
      <c r="E128" s="231">
        <v>4.6403238411316619E-2</v>
      </c>
      <c r="F128" s="231">
        <v>0.23479131423805549</v>
      </c>
      <c r="G128" s="231">
        <v>0.50651147048335976</v>
      </c>
      <c r="H128" s="231">
        <v>0.69798037175623273</v>
      </c>
      <c r="I128" s="231">
        <v>0.54361210359178103</v>
      </c>
      <c r="J128" s="231">
        <v>9.1139383377774219E-2</v>
      </c>
      <c r="K128" s="231">
        <v>0.32948750907802288</v>
      </c>
      <c r="L128" s="231">
        <v>2.2662869692649149E-2</v>
      </c>
      <c r="M128" s="231">
        <v>0</v>
      </c>
      <c r="N128" s="231">
        <v>2.5650702125857249E-2</v>
      </c>
      <c r="O128" s="231">
        <v>4.5670684887747857E-2</v>
      </c>
      <c r="P128" s="231">
        <v>7.6330837604098256E-2</v>
      </c>
      <c r="Q128" s="231">
        <v>0.15303765908663339</v>
      </c>
      <c r="R128" s="231">
        <v>0.16629895868386729</v>
      </c>
      <c r="S128" s="231">
        <v>0.33320822285072937</v>
      </c>
      <c r="T128" s="231">
        <v>0.52961019922400832</v>
      </c>
      <c r="U128" s="231">
        <v>0.97422705412274657</v>
      </c>
      <c r="V128" s="231">
        <v>0.87059297932108581</v>
      </c>
      <c r="W128" s="231">
        <v>0.5533538472020908</v>
      </c>
      <c r="DA128" s="73" t="s">
        <v>1107</v>
      </c>
    </row>
    <row r="129" spans="1:105" ht="12" customHeight="1" x14ac:dyDescent="0.25">
      <c r="A129" s="64" t="s">
        <v>162</v>
      </c>
      <c r="B129" s="231">
        <v>6.2844271039057062</v>
      </c>
      <c r="C129" s="231">
        <v>5.1376359421393856</v>
      </c>
      <c r="D129" s="231">
        <v>5.4401460849577594</v>
      </c>
      <c r="E129" s="231">
        <v>6.5839649927445416</v>
      </c>
      <c r="F129" s="231">
        <v>6.8484105154727946</v>
      </c>
      <c r="G129" s="231">
        <v>7.1531788413713819</v>
      </c>
      <c r="H129" s="231">
        <v>7.9893592376694222</v>
      </c>
      <c r="I129" s="231">
        <v>5.1568845638857086</v>
      </c>
      <c r="J129" s="231">
        <v>6.2591467340708364</v>
      </c>
      <c r="K129" s="231">
        <v>8.8072852603015335</v>
      </c>
      <c r="L129" s="231">
        <v>1.540285887294115</v>
      </c>
      <c r="M129" s="231">
        <v>7.666212834001831</v>
      </c>
      <c r="N129" s="231">
        <v>5.7474520891009071</v>
      </c>
      <c r="O129" s="231">
        <v>5.0258650288150184</v>
      </c>
      <c r="P129" s="231">
        <v>5.9522912122046368</v>
      </c>
      <c r="Q129" s="231">
        <v>5.2846182061081599</v>
      </c>
      <c r="R129" s="231">
        <v>5.1103296660632269</v>
      </c>
      <c r="S129" s="231">
        <v>6.5618008015919136</v>
      </c>
      <c r="T129" s="231">
        <v>6.3750143602252969</v>
      </c>
      <c r="U129" s="231">
        <v>4.7499674526506066</v>
      </c>
      <c r="V129" s="231">
        <v>6.4217713722102632</v>
      </c>
      <c r="W129" s="231">
        <v>6.6339459776257179</v>
      </c>
      <c r="DA129" s="73" t="s">
        <v>1108</v>
      </c>
    </row>
    <row r="130" spans="1:105" ht="12" customHeight="1" x14ac:dyDescent="0.25">
      <c r="A130" s="64" t="s">
        <v>36</v>
      </c>
      <c r="B130" s="231">
        <v>0</v>
      </c>
      <c r="C130" s="231">
        <v>5.8354939989611226E-4</v>
      </c>
      <c r="D130" s="231">
        <v>0</v>
      </c>
      <c r="E130" s="231">
        <v>0</v>
      </c>
      <c r="F130" s="231">
        <v>0</v>
      </c>
      <c r="G130" s="231">
        <v>0</v>
      </c>
      <c r="H130" s="231">
        <v>0</v>
      </c>
      <c r="I130" s="231">
        <v>0</v>
      </c>
      <c r="J130" s="231">
        <v>0</v>
      </c>
      <c r="K130" s="231">
        <v>0</v>
      </c>
      <c r="L130" s="231">
        <v>0</v>
      </c>
      <c r="M130" s="231">
        <v>0</v>
      </c>
      <c r="N130" s="231">
        <v>0</v>
      </c>
      <c r="O130" s="231">
        <v>0</v>
      </c>
      <c r="P130" s="231">
        <v>0</v>
      </c>
      <c r="Q130" s="231">
        <v>0</v>
      </c>
      <c r="R130" s="231">
        <v>0</v>
      </c>
      <c r="S130" s="231">
        <v>0</v>
      </c>
      <c r="T130" s="231">
        <v>0</v>
      </c>
      <c r="U130" s="231">
        <v>0</v>
      </c>
      <c r="V130" s="231">
        <v>0</v>
      </c>
      <c r="W130" s="231">
        <v>0</v>
      </c>
      <c r="DA130" s="73" t="s">
        <v>1109</v>
      </c>
    </row>
    <row r="131" spans="1:105" ht="12" customHeight="1" x14ac:dyDescent="0.25">
      <c r="A131" s="64" t="s">
        <v>73</v>
      </c>
      <c r="B131" s="231">
        <v>0.18295396889625179</v>
      </c>
      <c r="C131" s="231">
        <v>0.33116428444104379</v>
      </c>
      <c r="D131" s="231">
        <v>0.46160206071229087</v>
      </c>
      <c r="E131" s="231">
        <v>0.3009767894214922</v>
      </c>
      <c r="F131" s="231">
        <v>0.48146261105932991</v>
      </c>
      <c r="G131" s="231">
        <v>0.43467354316731599</v>
      </c>
      <c r="H131" s="231">
        <v>0.44043049851747718</v>
      </c>
      <c r="I131" s="231">
        <v>0.27649025524962562</v>
      </c>
      <c r="J131" s="231">
        <v>0.20868347008087679</v>
      </c>
      <c r="K131" s="231">
        <v>0.21341531363118951</v>
      </c>
      <c r="L131" s="231">
        <v>5.3621534511633727E-2</v>
      </c>
      <c r="M131" s="231">
        <v>0.22857169426067719</v>
      </c>
      <c r="N131" s="231">
        <v>0.1880033937629387</v>
      </c>
      <c r="O131" s="231">
        <v>0.29026343692638878</v>
      </c>
      <c r="P131" s="231">
        <v>0.34108229138922252</v>
      </c>
      <c r="Q131" s="231">
        <v>0.46259777267547231</v>
      </c>
      <c r="R131" s="231">
        <v>0.46345419612732452</v>
      </c>
      <c r="S131" s="231">
        <v>0.48050695378514913</v>
      </c>
      <c r="T131" s="231">
        <v>0.62179132746849697</v>
      </c>
      <c r="U131" s="231">
        <v>0.53591264838294883</v>
      </c>
      <c r="V131" s="231">
        <v>0.1024664233845942</v>
      </c>
      <c r="W131" s="231">
        <v>0.1038903060749088</v>
      </c>
      <c r="DA131" s="73" t="s">
        <v>1110</v>
      </c>
    </row>
    <row r="132" spans="1:105" ht="12" customHeight="1" x14ac:dyDescent="0.25">
      <c r="A132" s="64" t="s">
        <v>79</v>
      </c>
      <c r="B132" s="231">
        <v>1.512971114646938</v>
      </c>
      <c r="C132" s="231">
        <v>1.167909349908681</v>
      </c>
      <c r="D132" s="231">
        <v>1.120535371901175</v>
      </c>
      <c r="E132" s="231">
        <v>0.79556815981755735</v>
      </c>
      <c r="F132" s="231">
        <v>1.47910732250698</v>
      </c>
      <c r="G132" s="231">
        <v>1.3651588099185501</v>
      </c>
      <c r="H132" s="231">
        <v>2.027875137348246</v>
      </c>
      <c r="I132" s="231">
        <v>1.5962801555440771</v>
      </c>
      <c r="J132" s="231">
        <v>1.5498739752008139</v>
      </c>
      <c r="K132" s="231">
        <v>2.1896752990099859</v>
      </c>
      <c r="L132" s="231">
        <v>0.47125801980681342</v>
      </c>
      <c r="M132" s="231">
        <v>2.2026965395555682</v>
      </c>
      <c r="N132" s="231">
        <v>1.9946503897495751</v>
      </c>
      <c r="O132" s="231">
        <v>2.1980558757945028</v>
      </c>
      <c r="P132" s="231">
        <v>2.8567524026478628</v>
      </c>
      <c r="Q132" s="231">
        <v>4.0963315248634977</v>
      </c>
      <c r="R132" s="231">
        <v>4.5616936160213264</v>
      </c>
      <c r="S132" s="231">
        <v>4.1971166947439391</v>
      </c>
      <c r="T132" s="231">
        <v>4.9514454636513703</v>
      </c>
      <c r="U132" s="231">
        <v>3.599728490721124</v>
      </c>
      <c r="V132" s="231">
        <v>1.182069220394721</v>
      </c>
      <c r="W132" s="231">
        <v>0.85779742545637461</v>
      </c>
      <c r="DA132" s="73" t="s">
        <v>1111</v>
      </c>
    </row>
    <row r="133" spans="1:105" ht="12" customHeight="1" x14ac:dyDescent="0.25">
      <c r="A133" s="60" t="s">
        <v>1066</v>
      </c>
      <c r="B133" s="264">
        <v>3.8598856670524241E-3</v>
      </c>
      <c r="C133" s="264">
        <v>2.7674544859069279E-3</v>
      </c>
      <c r="D133" s="264">
        <v>3.222303001595774E-3</v>
      </c>
      <c r="E133" s="264">
        <v>2.6266283099922608E-3</v>
      </c>
      <c r="F133" s="264">
        <v>3.6325146988043051E-3</v>
      </c>
      <c r="G133" s="264">
        <v>3.6653615842312721E-3</v>
      </c>
      <c r="H133" s="264">
        <v>6.4984501419237473E-3</v>
      </c>
      <c r="I133" s="264">
        <v>4.2170643560814304E-3</v>
      </c>
      <c r="J133" s="264">
        <v>3.9103171879456694E-3</v>
      </c>
      <c r="K133" s="264">
        <v>6.2489264964381069E-3</v>
      </c>
      <c r="L133" s="264">
        <v>1.121575252558878E-3</v>
      </c>
      <c r="M133" s="264">
        <v>5.9154747765090337E-3</v>
      </c>
      <c r="N133" s="264">
        <v>4.9089618044924847E-3</v>
      </c>
      <c r="O133" s="264">
        <v>4.8847513238708109E-3</v>
      </c>
      <c r="P133" s="264">
        <v>7.1760820951658122E-3</v>
      </c>
      <c r="Q133" s="264">
        <v>9.09853536926007E-3</v>
      </c>
      <c r="R133" s="264">
        <v>9.8654666030117671E-3</v>
      </c>
      <c r="S133" s="264">
        <v>1.07297604965315E-2</v>
      </c>
      <c r="T133" s="264">
        <v>1.1587500151170769E-2</v>
      </c>
      <c r="U133" s="264">
        <v>1.1398129858355451E-2</v>
      </c>
      <c r="V133" s="264">
        <v>9.899642664320479E-3</v>
      </c>
      <c r="W133" s="264">
        <v>8.1839144939152945E-3</v>
      </c>
      <c r="DA133" s="72" t="s">
        <v>1112</v>
      </c>
    </row>
    <row r="134" spans="1:105" ht="12" customHeight="1" x14ac:dyDescent="0.25">
      <c r="A134" s="57" t="s">
        <v>1012</v>
      </c>
      <c r="B134" s="263">
        <v>5.7691104691340289</v>
      </c>
      <c r="C134" s="263">
        <v>5.3271296033655551</v>
      </c>
      <c r="D134" s="263">
        <v>5.6236066525147166</v>
      </c>
      <c r="E134" s="263">
        <v>5.5216577524953676</v>
      </c>
      <c r="F134" s="263">
        <v>5.9191110478959121</v>
      </c>
      <c r="G134" s="263">
        <v>5.9431730809397232</v>
      </c>
      <c r="H134" s="263">
        <v>6.8763227371109972</v>
      </c>
      <c r="I134" s="263">
        <v>5.48639730748934</v>
      </c>
      <c r="J134" s="263">
        <v>5.7928358494872816</v>
      </c>
      <c r="K134" s="263">
        <v>8.8245872726825283</v>
      </c>
      <c r="L134" s="263">
        <v>1.5481482732493399</v>
      </c>
      <c r="M134" s="263">
        <v>7.568101492354061</v>
      </c>
      <c r="N134" s="263">
        <v>5.9708810177306262</v>
      </c>
      <c r="O134" s="263">
        <v>5.8136190088675113</v>
      </c>
      <c r="P134" s="263">
        <v>7.1605108343214043</v>
      </c>
      <c r="Q134" s="263">
        <v>7.7202798278359754</v>
      </c>
      <c r="R134" s="263">
        <v>7.1928507354325824</v>
      </c>
      <c r="S134" s="263">
        <v>8.608097591580858</v>
      </c>
      <c r="T134" s="263">
        <v>9.5937712633920889</v>
      </c>
      <c r="U134" s="263">
        <v>9.1844929606147474</v>
      </c>
      <c r="V134" s="263">
        <v>8.2736018497276689</v>
      </c>
      <c r="W134" s="263">
        <v>7.4461237289418634</v>
      </c>
      <c r="DA134" s="70" t="s">
        <v>1113</v>
      </c>
    </row>
    <row r="135" spans="1:105" ht="12" customHeight="1" x14ac:dyDescent="0.25">
      <c r="A135" s="60" t="s">
        <v>1014</v>
      </c>
      <c r="B135" s="264">
        <v>5.7638704230458044</v>
      </c>
      <c r="C135" s="264">
        <v>5.3247148983222683</v>
      </c>
      <c r="D135" s="264">
        <v>5.6201574249245496</v>
      </c>
      <c r="E135" s="264">
        <v>5.5198200134418096</v>
      </c>
      <c r="F135" s="264">
        <v>5.9148708062146378</v>
      </c>
      <c r="G135" s="264">
        <v>5.9389213597980897</v>
      </c>
      <c r="H135" s="264">
        <v>6.8594990261451967</v>
      </c>
      <c r="I135" s="264">
        <v>5.4781962438702063</v>
      </c>
      <c r="J135" s="264">
        <v>5.7873950365591229</v>
      </c>
      <c r="K135" s="264">
        <v>8.8148415722974995</v>
      </c>
      <c r="L135" s="264">
        <v>1.5462475365400401</v>
      </c>
      <c r="M135" s="264">
        <v>7.5571232877284693</v>
      </c>
      <c r="N135" s="264">
        <v>5.960310119796711</v>
      </c>
      <c r="O135" s="264">
        <v>5.8023471620341418</v>
      </c>
      <c r="P135" s="264">
        <v>7.1380247497314766</v>
      </c>
      <c r="Q135" s="264">
        <v>7.6777872604879311</v>
      </c>
      <c r="R135" s="264">
        <v>7.1311513562770674</v>
      </c>
      <c r="S135" s="264">
        <v>8.5525023060956986</v>
      </c>
      <c r="T135" s="264">
        <v>9.5318801640868429</v>
      </c>
      <c r="U135" s="264">
        <v>9.1151102203450485</v>
      </c>
      <c r="V135" s="264">
        <v>8.2242119299990293</v>
      </c>
      <c r="W135" s="264">
        <v>7.4145902694372863</v>
      </c>
      <c r="DA135" s="72" t="s">
        <v>1114</v>
      </c>
    </row>
    <row r="136" spans="1:105" ht="12" customHeight="1" x14ac:dyDescent="0.25">
      <c r="A136" s="59" t="s">
        <v>30</v>
      </c>
      <c r="B136" s="232">
        <v>0.54922107330817926</v>
      </c>
      <c r="C136" s="232">
        <v>0.49467363476102622</v>
      </c>
      <c r="D136" s="232">
        <v>0.53367522496483411</v>
      </c>
      <c r="E136" s="232">
        <v>0.41668776719086692</v>
      </c>
      <c r="F136" s="232">
        <v>0.52586593677549209</v>
      </c>
      <c r="G136" s="232">
        <v>0.55216050623022639</v>
      </c>
      <c r="H136" s="232">
        <v>0.6601136874756095</v>
      </c>
      <c r="I136" s="232">
        <v>0.47710283169115042</v>
      </c>
      <c r="J136" s="232">
        <v>0.44649926648509752</v>
      </c>
      <c r="K136" s="232">
        <v>0.92866492572198855</v>
      </c>
      <c r="L136" s="232">
        <v>0.1587600389219648</v>
      </c>
      <c r="M136" s="232">
        <v>0.70805108943136652</v>
      </c>
      <c r="N136" s="232">
        <v>0.67097457992059495</v>
      </c>
      <c r="O136" s="232">
        <v>0.61964666714371697</v>
      </c>
      <c r="P136" s="232">
        <v>0.69062202464761657</v>
      </c>
      <c r="Q136" s="232">
        <v>0.98106072508417697</v>
      </c>
      <c r="R136" s="232">
        <v>0.40112878081182629</v>
      </c>
      <c r="S136" s="232">
        <v>0.46722163028453911</v>
      </c>
      <c r="T136" s="232">
        <v>0.5785312001566445</v>
      </c>
      <c r="U136" s="232">
        <v>0.43784622019128577</v>
      </c>
      <c r="V136" s="232">
        <v>0</v>
      </c>
      <c r="W136" s="232">
        <v>0</v>
      </c>
      <c r="DA136" s="71" t="s">
        <v>1115</v>
      </c>
    </row>
    <row r="137" spans="1:105" ht="12" customHeight="1" x14ac:dyDescent="0.25">
      <c r="A137" s="59" t="s">
        <v>33</v>
      </c>
      <c r="B137" s="297">
        <v>0</v>
      </c>
      <c r="C137" s="297">
        <v>3.5096080702822219E-3</v>
      </c>
      <c r="D137" s="297">
        <v>0</v>
      </c>
      <c r="E137" s="297">
        <v>0</v>
      </c>
      <c r="F137" s="297">
        <v>0</v>
      </c>
      <c r="G137" s="297">
        <v>4.4697997677624179E-3</v>
      </c>
      <c r="H137" s="297">
        <v>1.1968129734265689E-2</v>
      </c>
      <c r="I137" s="297">
        <v>0.39054807923503171</v>
      </c>
      <c r="J137" s="297">
        <v>0.3223504394778362</v>
      </c>
      <c r="K137" s="297">
        <v>0.6603411658958328</v>
      </c>
      <c r="L137" s="297">
        <v>0.1173877140275973</v>
      </c>
      <c r="M137" s="297">
        <v>0.54705781574076551</v>
      </c>
      <c r="N137" s="297">
        <v>0.46044511052302739</v>
      </c>
      <c r="O137" s="297">
        <v>0.4835779780720158</v>
      </c>
      <c r="P137" s="297">
        <v>0.78385974917468382</v>
      </c>
      <c r="Q137" s="297">
        <v>0.49762211867915629</v>
      </c>
      <c r="R137" s="297">
        <v>0.55119466619730884</v>
      </c>
      <c r="S137" s="297">
        <v>0.62988727414888468</v>
      </c>
      <c r="T137" s="297">
        <v>0.72103352830810952</v>
      </c>
      <c r="U137" s="297">
        <v>0.68704649155226349</v>
      </c>
      <c r="V137" s="297">
        <v>0.46818631842296682</v>
      </c>
      <c r="W137" s="297">
        <v>0.34506336374500018</v>
      </c>
      <c r="DA137" s="122" t="s">
        <v>1116</v>
      </c>
    </row>
    <row r="138" spans="1:105" ht="12" customHeight="1" x14ac:dyDescent="0.25">
      <c r="A138" s="59" t="s">
        <v>160</v>
      </c>
      <c r="B138" s="297">
        <v>3.4500613308444311E-2</v>
      </c>
      <c r="C138" s="297">
        <v>1.489029847573106E-2</v>
      </c>
      <c r="D138" s="297">
        <v>4.0848092685992862E-2</v>
      </c>
      <c r="E138" s="297">
        <v>1.7685355892516269E-2</v>
      </c>
      <c r="F138" s="297">
        <v>1.472720216530201E-2</v>
      </c>
      <c r="G138" s="297">
        <v>1.1306368763189689E-2</v>
      </c>
      <c r="H138" s="297">
        <v>5.5518472269559277E-2</v>
      </c>
      <c r="I138" s="297">
        <v>4.296715901187094E-2</v>
      </c>
      <c r="J138" s="297">
        <v>2.1090320508711291E-2</v>
      </c>
      <c r="K138" s="297">
        <v>6.7537674781301448E-3</v>
      </c>
      <c r="L138" s="297">
        <v>2.3993742417816929E-3</v>
      </c>
      <c r="M138" s="297">
        <v>1.06701036529599E-2</v>
      </c>
      <c r="N138" s="297">
        <v>4.8749403030606663E-3</v>
      </c>
      <c r="O138" s="297">
        <v>1.81527087159956E-2</v>
      </c>
      <c r="P138" s="297">
        <v>7.6942560529119908E-3</v>
      </c>
      <c r="Q138" s="297">
        <v>2.2721507847218519E-2</v>
      </c>
      <c r="R138" s="297">
        <v>2.5268768098582091E-2</v>
      </c>
      <c r="S138" s="297">
        <v>3.5405723837050887E-2</v>
      </c>
      <c r="T138" s="297">
        <v>4.0415596794690152E-2</v>
      </c>
      <c r="U138" s="297">
        <v>4.598397806294819E-2</v>
      </c>
      <c r="V138" s="297">
        <v>3.2273036570342188E-2</v>
      </c>
      <c r="W138" s="297">
        <v>1.931472046267094E-2</v>
      </c>
      <c r="DA138" s="122" t="s">
        <v>1117</v>
      </c>
    </row>
    <row r="139" spans="1:105" ht="12" customHeight="1" x14ac:dyDescent="0.25">
      <c r="A139" s="59" t="s">
        <v>70</v>
      </c>
      <c r="B139" s="297">
        <v>0.63233634989739773</v>
      </c>
      <c r="C139" s="297">
        <v>0.76439071448818918</v>
      </c>
      <c r="D139" s="297">
        <v>0.17646640625805041</v>
      </c>
      <c r="E139" s="297">
        <v>7.5511734375313277E-2</v>
      </c>
      <c r="F139" s="297">
        <v>9.1758970202471937E-2</v>
      </c>
      <c r="G139" s="297">
        <v>3.376335177204428E-2</v>
      </c>
      <c r="H139" s="297">
        <v>0.1305727250076493</v>
      </c>
      <c r="I139" s="297">
        <v>5.6068140581536328E-2</v>
      </c>
      <c r="J139" s="297">
        <v>1.405431835796541E-2</v>
      </c>
      <c r="K139" s="297">
        <v>6.0819811356721973E-2</v>
      </c>
      <c r="L139" s="297">
        <v>8.1918548008106072E-3</v>
      </c>
      <c r="M139" s="297">
        <v>5.338817983057912E-2</v>
      </c>
      <c r="N139" s="297">
        <v>3.3768720806326542E-2</v>
      </c>
      <c r="O139" s="297">
        <v>1.197967774997695E-2</v>
      </c>
      <c r="P139" s="297">
        <v>7.6280208467255656E-3</v>
      </c>
      <c r="Q139" s="297">
        <v>1.129925576940996E-2</v>
      </c>
      <c r="R139" s="297">
        <v>0</v>
      </c>
      <c r="S139" s="297">
        <v>0</v>
      </c>
      <c r="T139" s="297">
        <v>0</v>
      </c>
      <c r="U139" s="297">
        <v>0</v>
      </c>
      <c r="V139" s="297">
        <v>0</v>
      </c>
      <c r="W139" s="297">
        <v>0</v>
      </c>
      <c r="DA139" s="122" t="s">
        <v>1118</v>
      </c>
    </row>
    <row r="140" spans="1:105" ht="12" customHeight="1" x14ac:dyDescent="0.25">
      <c r="A140" s="59" t="s">
        <v>162</v>
      </c>
      <c r="B140" s="297">
        <v>4.547812386531783</v>
      </c>
      <c r="C140" s="297">
        <v>4.0472506425270396</v>
      </c>
      <c r="D140" s="297">
        <v>4.8691677010156722</v>
      </c>
      <c r="E140" s="297">
        <v>5.0099351559831131</v>
      </c>
      <c r="F140" s="297">
        <v>5.2825186970713718</v>
      </c>
      <c r="G140" s="297">
        <v>5.3372213332648668</v>
      </c>
      <c r="H140" s="297">
        <v>6.0013260116581133</v>
      </c>
      <c r="I140" s="297">
        <v>4.5115100333506168</v>
      </c>
      <c r="J140" s="297">
        <v>4.9834006917295124</v>
      </c>
      <c r="K140" s="297">
        <v>7.1582619018448259</v>
      </c>
      <c r="L140" s="297">
        <v>1.259508554547885</v>
      </c>
      <c r="M140" s="297">
        <v>6.2379560990727976</v>
      </c>
      <c r="N140" s="297">
        <v>4.7902467682437013</v>
      </c>
      <c r="O140" s="297">
        <v>4.6689901303524364</v>
      </c>
      <c r="P140" s="297">
        <v>5.6482206990095394</v>
      </c>
      <c r="Q140" s="297">
        <v>6.1650836531079696</v>
      </c>
      <c r="R140" s="297">
        <v>6.1535591411693504</v>
      </c>
      <c r="S140" s="297">
        <v>7.4199876778252234</v>
      </c>
      <c r="T140" s="297">
        <v>8.191899838827398</v>
      </c>
      <c r="U140" s="297">
        <v>7.9442335305385514</v>
      </c>
      <c r="V140" s="297">
        <v>7.7237525750057197</v>
      </c>
      <c r="W140" s="297">
        <v>7.0502121852296149</v>
      </c>
      <c r="DA140" s="122" t="s">
        <v>1119</v>
      </c>
    </row>
    <row r="141" spans="1:105" ht="12" customHeight="1" x14ac:dyDescent="0.25">
      <c r="A141" s="60" t="s">
        <v>1021</v>
      </c>
      <c r="B141" s="264">
        <v>5.2400460882240747E-3</v>
      </c>
      <c r="C141" s="264">
        <v>2.4147050432864808E-3</v>
      </c>
      <c r="D141" s="264">
        <v>3.4492275901680499E-3</v>
      </c>
      <c r="E141" s="264">
        <v>1.8377390535585241E-3</v>
      </c>
      <c r="F141" s="264">
        <v>4.2402416812739067E-3</v>
      </c>
      <c r="G141" s="264">
        <v>4.2517211416333847E-3</v>
      </c>
      <c r="H141" s="264">
        <v>1.6823710965800719E-2</v>
      </c>
      <c r="I141" s="264">
        <v>8.2010636191335862E-3</v>
      </c>
      <c r="J141" s="264">
        <v>5.4408129281586929E-3</v>
      </c>
      <c r="K141" s="264">
        <v>9.7457003850279864E-3</v>
      </c>
      <c r="L141" s="264">
        <v>1.9007367093003141E-3</v>
      </c>
      <c r="M141" s="264">
        <v>1.097820462559131E-2</v>
      </c>
      <c r="N141" s="264">
        <v>1.057089793391479E-2</v>
      </c>
      <c r="O141" s="264">
        <v>1.1271846833369809E-2</v>
      </c>
      <c r="P141" s="264">
        <v>2.248608458992642E-2</v>
      </c>
      <c r="Q141" s="264">
        <v>4.2492567348044068E-2</v>
      </c>
      <c r="R141" s="264">
        <v>6.1699379155515377E-2</v>
      </c>
      <c r="S141" s="264">
        <v>5.5595285485158623E-2</v>
      </c>
      <c r="T141" s="264">
        <v>6.1891099305245618E-2</v>
      </c>
      <c r="U141" s="264">
        <v>6.9382740269698179E-2</v>
      </c>
      <c r="V141" s="264">
        <v>4.9389919728638779E-2</v>
      </c>
      <c r="W141" s="264">
        <v>3.1533459504577387E-2</v>
      </c>
      <c r="DA141" s="72" t="s">
        <v>1120</v>
      </c>
    </row>
    <row r="142" spans="1:105" ht="12" customHeight="1" x14ac:dyDescent="0.25">
      <c r="A142" s="57" t="s">
        <v>1023</v>
      </c>
      <c r="B142" s="263">
        <f t="shared" ref="B142:W142" si="5">B143+B144+B155</f>
        <v>4.3178759131060485</v>
      </c>
      <c r="C142" s="263">
        <f t="shared" si="5"/>
        <v>4.0316440539951266</v>
      </c>
      <c r="D142" s="263">
        <f t="shared" si="5"/>
        <v>4.332286214449633</v>
      </c>
      <c r="E142" s="263">
        <f t="shared" si="5"/>
        <v>4.2583708261860798</v>
      </c>
      <c r="F142" s="263">
        <f t="shared" si="5"/>
        <v>4.5155517945912127</v>
      </c>
      <c r="G142" s="263">
        <f t="shared" si="5"/>
        <v>4.5278293896076676</v>
      </c>
      <c r="H142" s="263">
        <f t="shared" si="5"/>
        <v>5.1434473493268404</v>
      </c>
      <c r="I142" s="263">
        <f t="shared" si="5"/>
        <v>4.1355762518296872</v>
      </c>
      <c r="J142" s="263">
        <f t="shared" si="5"/>
        <v>4.3993151451842083</v>
      </c>
      <c r="K142" s="263">
        <f t="shared" si="5"/>
        <v>6.6555106531043471</v>
      </c>
      <c r="L142" s="263">
        <f t="shared" si="5"/>
        <v>1.1642173186906588</v>
      </c>
      <c r="M142" s="263">
        <f t="shared" si="5"/>
        <v>5.696471265764429</v>
      </c>
      <c r="N142" s="263">
        <f t="shared" si="5"/>
        <v>4.4651737811982679</v>
      </c>
      <c r="O142" s="263">
        <f t="shared" si="5"/>
        <v>4.3795984924184506</v>
      </c>
      <c r="P142" s="263">
        <f t="shared" si="5"/>
        <v>5.3643071461531076</v>
      </c>
      <c r="Q142" s="263">
        <f t="shared" si="5"/>
        <v>5.8428240317693891</v>
      </c>
      <c r="R142" s="263">
        <f t="shared" si="5"/>
        <v>5.4904225849978188</v>
      </c>
      <c r="S142" s="263">
        <f t="shared" si="5"/>
        <v>6.538843625966102</v>
      </c>
      <c r="T142" s="263">
        <f t="shared" si="5"/>
        <v>7.3328876826895248</v>
      </c>
      <c r="U142" s="263">
        <f t="shared" si="5"/>
        <v>7.2152602071800374</v>
      </c>
      <c r="V142" s="263">
        <f t="shared" si="5"/>
        <v>6.3687400787324497</v>
      </c>
      <c r="W142" s="263">
        <f t="shared" si="5"/>
        <v>5.7193132705301295</v>
      </c>
      <c r="DA142" s="70"/>
    </row>
    <row r="143" spans="1:105" ht="12" customHeight="1" x14ac:dyDescent="0.25">
      <c r="A143" s="60" t="s">
        <v>1024</v>
      </c>
      <c r="B143" s="264">
        <v>3.1372633246555148</v>
      </c>
      <c r="C143" s="264">
        <v>2.9330295004679989</v>
      </c>
      <c r="D143" s="264">
        <v>3.1221150831007178</v>
      </c>
      <c r="E143" s="264">
        <v>3.1385696561129608</v>
      </c>
      <c r="F143" s="264">
        <v>3.2937772130956908</v>
      </c>
      <c r="G143" s="264">
        <v>3.3128728793858491</v>
      </c>
      <c r="H143" s="264">
        <v>3.6578010841627182</v>
      </c>
      <c r="I143" s="264">
        <v>2.9284319703989579</v>
      </c>
      <c r="J143" s="264">
        <v>3.183019060857526</v>
      </c>
      <c r="K143" s="264">
        <v>4.776528369110923</v>
      </c>
      <c r="L143" s="264">
        <v>0.83292543115982742</v>
      </c>
      <c r="M143" s="264">
        <v>4.0683575060805426</v>
      </c>
      <c r="N143" s="264">
        <v>3.1575431532245282</v>
      </c>
      <c r="O143" s="264">
        <v>3.0567389480983098</v>
      </c>
      <c r="P143" s="264">
        <v>3.667744412444383</v>
      </c>
      <c r="Q143" s="264">
        <v>3.784193999175109</v>
      </c>
      <c r="R143" s="264">
        <v>3.4487289039803741</v>
      </c>
      <c r="S143" s="264">
        <v>4.2400736164530057</v>
      </c>
      <c r="T143" s="264">
        <v>4.6710438614543</v>
      </c>
      <c r="U143" s="264">
        <v>4.3871098146376344</v>
      </c>
      <c r="V143" s="264">
        <v>4.1581588805644518</v>
      </c>
      <c r="W143" s="264">
        <v>3.8712415899152299</v>
      </c>
      <c r="DA143" s="72" t="s">
        <v>1121</v>
      </c>
    </row>
    <row r="144" spans="1:105" ht="12" customHeight="1" x14ac:dyDescent="0.25">
      <c r="A144" s="60" t="s">
        <v>1026</v>
      </c>
      <c r="B144" s="264">
        <v>1.1444646495848609</v>
      </c>
      <c r="C144" s="264">
        <v>1.0811152638798081</v>
      </c>
      <c r="D144" s="264">
        <v>1.1880546503699081</v>
      </c>
      <c r="E144" s="264">
        <v>1.1082883024415611</v>
      </c>
      <c r="F144" s="264">
        <v>1.195335656753918</v>
      </c>
      <c r="G144" s="264">
        <v>1.188565602329279</v>
      </c>
      <c r="H144" s="264">
        <v>1.3831059464232249</v>
      </c>
      <c r="I144" s="264">
        <v>1.1539109810146599</v>
      </c>
      <c r="J144" s="264">
        <v>1.1815442906657181</v>
      </c>
      <c r="K144" s="264">
        <v>1.8139516732051479</v>
      </c>
      <c r="L144" s="264">
        <v>0.31872212817986312</v>
      </c>
      <c r="M144" s="264">
        <v>1.5565145684063919</v>
      </c>
      <c r="N144" s="264">
        <v>1.237951406819741</v>
      </c>
      <c r="O144" s="264">
        <v>1.2490639434072739</v>
      </c>
      <c r="P144" s="264">
        <v>1.5505464650333221</v>
      </c>
      <c r="Q144" s="264">
        <v>1.7978061291149661</v>
      </c>
      <c r="R144" s="264">
        <v>1.6959028510769769</v>
      </c>
      <c r="S144" s="264">
        <v>1.9810766204940391</v>
      </c>
      <c r="T144" s="264">
        <v>2.308939067544038</v>
      </c>
      <c r="U144" s="264">
        <v>2.4449923450938509</v>
      </c>
      <c r="V144" s="264">
        <v>1.94468566185241</v>
      </c>
      <c r="W144" s="264">
        <v>1.6749227927505379</v>
      </c>
      <c r="DA144" s="72" t="s">
        <v>1122</v>
      </c>
    </row>
    <row r="145" spans="1:105" ht="12" customHeight="1" x14ac:dyDescent="0.25">
      <c r="A145" s="64" t="s">
        <v>30</v>
      </c>
      <c r="B145" s="231">
        <v>8.5354755057522144E-2</v>
      </c>
      <c r="C145" s="231">
        <v>7.0621894654496961E-2</v>
      </c>
      <c r="D145" s="231">
        <v>6.7057945941390237E-2</v>
      </c>
      <c r="E145" s="231">
        <v>6.1586217900065042E-2</v>
      </c>
      <c r="F145" s="231">
        <v>7.6672770733116014E-2</v>
      </c>
      <c r="G145" s="231">
        <v>8.322744935692504E-2</v>
      </c>
      <c r="H145" s="231">
        <v>9.8832741591191778E-2</v>
      </c>
      <c r="I145" s="231">
        <v>6.1333090889979382E-2</v>
      </c>
      <c r="J145" s="231">
        <v>6.3070670730662387E-2</v>
      </c>
      <c r="K145" s="231">
        <v>0.12850229889126749</v>
      </c>
      <c r="L145" s="231">
        <v>2.1835281059704639E-2</v>
      </c>
      <c r="M145" s="231">
        <v>9.7863451500411813E-2</v>
      </c>
      <c r="N145" s="231">
        <v>9.0540088623512149E-2</v>
      </c>
      <c r="O145" s="231">
        <v>7.5015215043084338E-2</v>
      </c>
      <c r="P145" s="231">
        <v>8.1852191565553234E-2</v>
      </c>
      <c r="Q145" s="231">
        <v>9.4577516931413808E-2</v>
      </c>
      <c r="R145" s="231">
        <v>3.7464827467883648E-2</v>
      </c>
      <c r="S145" s="231">
        <v>4.6468662637120739E-2</v>
      </c>
      <c r="T145" s="231">
        <v>5.063382009815532E-2</v>
      </c>
      <c r="U145" s="231">
        <v>2.9442698482896341E-2</v>
      </c>
      <c r="V145" s="231">
        <v>0</v>
      </c>
      <c r="W145" s="231">
        <v>0</v>
      </c>
      <c r="DA145" s="73" t="s">
        <v>1123</v>
      </c>
    </row>
    <row r="146" spans="1:105" ht="12" customHeight="1" x14ac:dyDescent="0.25">
      <c r="A146" s="64" t="s">
        <v>32</v>
      </c>
      <c r="B146" s="231">
        <v>5.4693093694841578E-2</v>
      </c>
      <c r="C146" s="231">
        <v>0.14618833323855901</v>
      </c>
      <c r="D146" s="231">
        <v>0.2587409231967</v>
      </c>
      <c r="E146" s="231">
        <v>0.16392034121877161</v>
      </c>
      <c r="F146" s="231">
        <v>8.60291328859627E-2</v>
      </c>
      <c r="G146" s="231">
        <v>3.4005848706776358E-2</v>
      </c>
      <c r="H146" s="231">
        <v>0</v>
      </c>
      <c r="I146" s="231">
        <v>0.17791292772747511</v>
      </c>
      <c r="J146" s="231">
        <v>0.15601425394560761</v>
      </c>
      <c r="K146" s="231">
        <v>0.28689481424017121</v>
      </c>
      <c r="L146" s="231">
        <v>4.447748230951442E-2</v>
      </c>
      <c r="M146" s="231">
        <v>0.23857238287624069</v>
      </c>
      <c r="N146" s="231">
        <v>0.18532105036654639</v>
      </c>
      <c r="O146" s="231">
        <v>0.26163922609813539</v>
      </c>
      <c r="P146" s="231">
        <v>0.33632217479975363</v>
      </c>
      <c r="Q146" s="231">
        <v>0.52771055221153351</v>
      </c>
      <c r="R146" s="231">
        <v>0.44600794853794512</v>
      </c>
      <c r="S146" s="231">
        <v>0.56692353002991747</v>
      </c>
      <c r="T146" s="231">
        <v>0.78833957100401419</v>
      </c>
      <c r="U146" s="231">
        <v>1.257371081811089</v>
      </c>
      <c r="V146" s="231">
        <v>0.93328820704670112</v>
      </c>
      <c r="W146" s="231">
        <v>0.71988672586517177</v>
      </c>
      <c r="DA146" s="73" t="s">
        <v>1124</v>
      </c>
    </row>
    <row r="147" spans="1:105" ht="12" customHeight="1" x14ac:dyDescent="0.25">
      <c r="A147" s="64" t="s">
        <v>33</v>
      </c>
      <c r="B147" s="231">
        <v>0</v>
      </c>
      <c r="C147" s="231">
        <v>5.0104787075984098E-4</v>
      </c>
      <c r="D147" s="231">
        <v>0</v>
      </c>
      <c r="E147" s="231">
        <v>0</v>
      </c>
      <c r="F147" s="231">
        <v>0</v>
      </c>
      <c r="G147" s="231">
        <v>6.7373531719403716E-4</v>
      </c>
      <c r="H147" s="231">
        <v>1.7918778171074411E-3</v>
      </c>
      <c r="I147" s="231">
        <v>5.0206201366952349E-2</v>
      </c>
      <c r="J147" s="231">
        <v>4.5533912268743877E-2</v>
      </c>
      <c r="K147" s="231">
        <v>9.1373492763478392E-2</v>
      </c>
      <c r="L147" s="231">
        <v>1.6145081256932071E-2</v>
      </c>
      <c r="M147" s="231">
        <v>7.5611727483765295E-2</v>
      </c>
      <c r="N147" s="231">
        <v>6.2131625192047221E-2</v>
      </c>
      <c r="O147" s="231">
        <v>5.8542566173052007E-2</v>
      </c>
      <c r="P147" s="231">
        <v>9.2902682017287339E-2</v>
      </c>
      <c r="Q147" s="231">
        <v>4.7972427344684251E-2</v>
      </c>
      <c r="R147" s="231">
        <v>5.14807564506004E-2</v>
      </c>
      <c r="S147" s="231">
        <v>6.2646969542087774E-2</v>
      </c>
      <c r="T147" s="231">
        <v>6.3105813389503981E-2</v>
      </c>
      <c r="U147" s="231">
        <v>4.6200016722007277E-2</v>
      </c>
      <c r="V147" s="231">
        <v>4.3778671677620867E-2</v>
      </c>
      <c r="W147" s="231">
        <v>3.6516232988477379E-2</v>
      </c>
      <c r="DA147" s="73" t="s">
        <v>1125</v>
      </c>
    </row>
    <row r="148" spans="1:105" ht="12" customHeight="1" x14ac:dyDescent="0.25">
      <c r="A148" s="64" t="s">
        <v>160</v>
      </c>
      <c r="B148" s="231">
        <v>5.3617596654456324E-3</v>
      </c>
      <c r="C148" s="231">
        <v>2.1258078386067782E-3</v>
      </c>
      <c r="D148" s="231">
        <v>5.1326894392122128E-3</v>
      </c>
      <c r="E148" s="231">
        <v>2.613885665469517E-3</v>
      </c>
      <c r="F148" s="231">
        <v>2.1472685644640449E-3</v>
      </c>
      <c r="G148" s="231">
        <v>1.704215029925979E-3</v>
      </c>
      <c r="H148" s="231">
        <v>8.3122694279200784E-3</v>
      </c>
      <c r="I148" s="231">
        <v>5.5235653488328656E-3</v>
      </c>
      <c r="J148" s="231">
        <v>2.979132912984221E-3</v>
      </c>
      <c r="K148" s="231">
        <v>9.3454013722126341E-4</v>
      </c>
      <c r="L148" s="231">
        <v>3.3000124774768263E-4</v>
      </c>
      <c r="M148" s="231">
        <v>1.4747709408715311E-3</v>
      </c>
      <c r="N148" s="231">
        <v>6.5781557197841642E-4</v>
      </c>
      <c r="O148" s="231">
        <v>2.1975900463111018E-3</v>
      </c>
      <c r="P148" s="231">
        <v>9.1191954197915261E-4</v>
      </c>
      <c r="Q148" s="231">
        <v>2.190428928793555E-3</v>
      </c>
      <c r="R148" s="231">
        <v>2.3600651023428878E-3</v>
      </c>
      <c r="S148" s="231">
        <v>3.5213623038064762E-3</v>
      </c>
      <c r="T148" s="231">
        <v>3.537226785189522E-3</v>
      </c>
      <c r="U148" s="231">
        <v>3.092164186229623E-3</v>
      </c>
      <c r="V148" s="231">
        <v>3.0177530108354291E-3</v>
      </c>
      <c r="W148" s="231">
        <v>2.0439748365851341E-3</v>
      </c>
      <c r="DA148" s="73" t="s">
        <v>1126</v>
      </c>
    </row>
    <row r="149" spans="1:105" ht="12" customHeight="1" x14ac:dyDescent="0.25">
      <c r="A149" s="64" t="s">
        <v>70</v>
      </c>
      <c r="B149" s="231">
        <v>9.8271746811096405E-2</v>
      </c>
      <c r="C149" s="231">
        <v>0.10912795168381929</v>
      </c>
      <c r="D149" s="231">
        <v>2.2173550837222208E-2</v>
      </c>
      <c r="E149" s="231">
        <v>1.1160591918983999E-2</v>
      </c>
      <c r="F149" s="231">
        <v>1.337872258503898E-2</v>
      </c>
      <c r="G149" s="231">
        <v>5.0891681277838441E-3</v>
      </c>
      <c r="H149" s="231">
        <v>1.9549451305712499E-2</v>
      </c>
      <c r="I149" s="231">
        <v>7.2077383194942253E-3</v>
      </c>
      <c r="J149" s="231">
        <v>1.985255860501454E-3</v>
      </c>
      <c r="K149" s="231">
        <v>8.4158293922814587E-3</v>
      </c>
      <c r="L149" s="231">
        <v>1.126678055703368E-3</v>
      </c>
      <c r="M149" s="231">
        <v>7.3790601067235456E-3</v>
      </c>
      <c r="N149" s="231">
        <v>4.5566897256663083E-3</v>
      </c>
      <c r="O149" s="231">
        <v>1.4502750522386719E-3</v>
      </c>
      <c r="P149" s="231">
        <v>9.040693770674251E-4</v>
      </c>
      <c r="Q149" s="231">
        <v>1.089285837787517E-3</v>
      </c>
      <c r="R149" s="231">
        <v>0</v>
      </c>
      <c r="S149" s="231">
        <v>0</v>
      </c>
      <c r="T149" s="231">
        <v>0</v>
      </c>
      <c r="U149" s="231">
        <v>0</v>
      </c>
      <c r="V149" s="231">
        <v>0</v>
      </c>
      <c r="W149" s="231">
        <v>0</v>
      </c>
      <c r="DA149" s="73" t="s">
        <v>1127</v>
      </c>
    </row>
    <row r="150" spans="1:105" ht="12" customHeight="1" x14ac:dyDescent="0.25">
      <c r="A150" s="64" t="s">
        <v>34</v>
      </c>
      <c r="B150" s="231">
        <v>3.2730115124567191E-3</v>
      </c>
      <c r="C150" s="231">
        <v>6.0870787465213717E-3</v>
      </c>
      <c r="D150" s="231">
        <v>4.51884479581392E-2</v>
      </c>
      <c r="E150" s="231">
        <v>5.2187400572240462E-3</v>
      </c>
      <c r="F150" s="231">
        <v>2.6405804393246711E-2</v>
      </c>
      <c r="G150" s="231">
        <v>5.6964810882904129E-2</v>
      </c>
      <c r="H150" s="231">
        <v>7.8498360242720569E-2</v>
      </c>
      <c r="I150" s="231">
        <v>6.1137333464950303E-2</v>
      </c>
      <c r="J150" s="231">
        <v>1.0249990455586271E-2</v>
      </c>
      <c r="K150" s="231">
        <v>3.7055811638377012E-2</v>
      </c>
      <c r="L150" s="231">
        <v>2.5487795663811539E-3</v>
      </c>
      <c r="M150" s="231">
        <v>0</v>
      </c>
      <c r="N150" s="231">
        <v>2.8848061312782632E-3</v>
      </c>
      <c r="O150" s="231">
        <v>5.1363534275750116E-3</v>
      </c>
      <c r="P150" s="231">
        <v>8.5845474032438009E-3</v>
      </c>
      <c r="Q150" s="231">
        <v>1.721137983215491E-2</v>
      </c>
      <c r="R150" s="231">
        <v>1.8702811848288849E-2</v>
      </c>
      <c r="S150" s="231">
        <v>3.7474261700740613E-2</v>
      </c>
      <c r="T150" s="231">
        <v>5.9562609335703023E-2</v>
      </c>
      <c r="U150" s="231">
        <v>0.1095664424778989</v>
      </c>
      <c r="V150" s="231">
        <v>9.7911236591904552E-2</v>
      </c>
      <c r="W150" s="231">
        <v>6.2232938628445353E-2</v>
      </c>
      <c r="DA150" s="73" t="s">
        <v>1128</v>
      </c>
    </row>
    <row r="151" spans="1:105" ht="12" customHeight="1" x14ac:dyDescent="0.25">
      <c r="A151" s="64" t="s">
        <v>162</v>
      </c>
      <c r="B151" s="231">
        <v>0.7067780738307019</v>
      </c>
      <c r="C151" s="231">
        <v>0.57780420954710832</v>
      </c>
      <c r="D151" s="231">
        <v>0.61182601177670848</v>
      </c>
      <c r="E151" s="231">
        <v>0.74046560152614693</v>
      </c>
      <c r="F151" s="231">
        <v>0.77020646638093515</v>
      </c>
      <c r="G151" s="231">
        <v>0.80448223516331752</v>
      </c>
      <c r="H151" s="231">
        <v>0.89852326071729738</v>
      </c>
      <c r="I151" s="231">
        <v>0.57996900572929411</v>
      </c>
      <c r="J151" s="231">
        <v>0.70393491711932688</v>
      </c>
      <c r="K151" s="231">
        <v>0.99051130819622413</v>
      </c>
      <c r="L151" s="231">
        <v>0.17322824731211689</v>
      </c>
      <c r="M151" s="231">
        <v>0.86218060147831077</v>
      </c>
      <c r="N151" s="231">
        <v>0.64638718053462407</v>
      </c>
      <c r="O151" s="231">
        <v>0.56523389414308367</v>
      </c>
      <c r="P151" s="231">
        <v>0.66942441184922508</v>
      </c>
      <c r="Q151" s="231">
        <v>0.59433456938699925</v>
      </c>
      <c r="R151" s="231">
        <v>0.57473320929688609</v>
      </c>
      <c r="S151" s="231">
        <v>0.73797290584014941</v>
      </c>
      <c r="T151" s="231">
        <v>0.71696596931848311</v>
      </c>
      <c r="U151" s="231">
        <v>0.53420507413579088</v>
      </c>
      <c r="V151" s="231">
        <v>0.72222449651951837</v>
      </c>
      <c r="W151" s="231">
        <v>0.74608671282848427</v>
      </c>
      <c r="DA151" s="73" t="s">
        <v>1129</v>
      </c>
    </row>
    <row r="152" spans="1:105" ht="12" customHeight="1" x14ac:dyDescent="0.25">
      <c r="A152" s="64" t="s">
        <v>36</v>
      </c>
      <c r="B152" s="231">
        <v>0</v>
      </c>
      <c r="C152" s="231">
        <v>6.5628881364111809E-5</v>
      </c>
      <c r="D152" s="231">
        <v>0</v>
      </c>
      <c r="E152" s="231">
        <v>0</v>
      </c>
      <c r="F152" s="231">
        <v>0</v>
      </c>
      <c r="G152" s="231">
        <v>0</v>
      </c>
      <c r="H152" s="231">
        <v>0</v>
      </c>
      <c r="I152" s="231">
        <v>0</v>
      </c>
      <c r="J152" s="231">
        <v>0</v>
      </c>
      <c r="K152" s="231">
        <v>0</v>
      </c>
      <c r="L152" s="231">
        <v>0</v>
      </c>
      <c r="M152" s="231">
        <v>0</v>
      </c>
      <c r="N152" s="231">
        <v>0</v>
      </c>
      <c r="O152" s="231">
        <v>0</v>
      </c>
      <c r="P152" s="231">
        <v>0</v>
      </c>
      <c r="Q152" s="231">
        <v>0</v>
      </c>
      <c r="R152" s="231">
        <v>0</v>
      </c>
      <c r="S152" s="231">
        <v>0</v>
      </c>
      <c r="T152" s="231">
        <v>0</v>
      </c>
      <c r="U152" s="231">
        <v>0</v>
      </c>
      <c r="V152" s="231">
        <v>0</v>
      </c>
      <c r="W152" s="231">
        <v>0</v>
      </c>
      <c r="DA152" s="73" t="s">
        <v>1130</v>
      </c>
    </row>
    <row r="153" spans="1:105" ht="12" customHeight="1" x14ac:dyDescent="0.25">
      <c r="A153" s="64" t="s">
        <v>73</v>
      </c>
      <c r="B153" s="231">
        <v>2.0575917517733869E-2</v>
      </c>
      <c r="C153" s="231">
        <v>3.7244390174133467E-2</v>
      </c>
      <c r="D153" s="231">
        <v>5.1914074258854033E-2</v>
      </c>
      <c r="E153" s="231">
        <v>3.384935364480008E-2</v>
      </c>
      <c r="F153" s="231">
        <v>5.4147690989132281E-2</v>
      </c>
      <c r="G153" s="231">
        <v>4.8885558620614659E-2</v>
      </c>
      <c r="H153" s="231">
        <v>4.9533014585373569E-2</v>
      </c>
      <c r="I153" s="231">
        <v>3.1095475658686481E-2</v>
      </c>
      <c r="J153" s="231">
        <v>2.3469585784900531E-2</v>
      </c>
      <c r="K153" s="231">
        <v>2.4001752554418759E-2</v>
      </c>
      <c r="L153" s="231">
        <v>6.0305457047032116E-3</v>
      </c>
      <c r="M153" s="231">
        <v>2.570631485269043E-2</v>
      </c>
      <c r="N153" s="231">
        <v>2.1143801068966711E-2</v>
      </c>
      <c r="O153" s="231">
        <v>3.2644476491232241E-2</v>
      </c>
      <c r="P153" s="231">
        <v>3.835981879334948E-2</v>
      </c>
      <c r="Q153" s="231">
        <v>5.2026057001559413E-2</v>
      </c>
      <c r="R153" s="231">
        <v>5.2122374662290548E-2</v>
      </c>
      <c r="S153" s="231">
        <v>5.4040212996895223E-2</v>
      </c>
      <c r="T153" s="231">
        <v>6.9929759624341031E-2</v>
      </c>
      <c r="U153" s="231">
        <v>6.027141425989465E-2</v>
      </c>
      <c r="V153" s="231">
        <v>1.152388597316624E-2</v>
      </c>
      <c r="W153" s="231">
        <v>1.1684022935308109E-2</v>
      </c>
      <c r="DA153" s="73" t="s">
        <v>1131</v>
      </c>
    </row>
    <row r="154" spans="1:105" ht="12" customHeight="1" x14ac:dyDescent="0.25">
      <c r="A154" s="64" t="s">
        <v>79</v>
      </c>
      <c r="B154" s="231">
        <v>0.17015629149506281</v>
      </c>
      <c r="C154" s="231">
        <v>0.13134892124443839</v>
      </c>
      <c r="D154" s="231">
        <v>0.1260210069616817</v>
      </c>
      <c r="E154" s="231">
        <v>8.947357051009977E-2</v>
      </c>
      <c r="F154" s="231">
        <v>0.1663478002220225</v>
      </c>
      <c r="G154" s="231">
        <v>0.15353258112383761</v>
      </c>
      <c r="H154" s="231">
        <v>0.22806497073590171</v>
      </c>
      <c r="I154" s="231">
        <v>0.17952564250899519</v>
      </c>
      <c r="J154" s="231">
        <v>0.17430657158740431</v>
      </c>
      <c r="K154" s="231">
        <v>0.24626182539170799</v>
      </c>
      <c r="L154" s="231">
        <v>5.3000031667059647E-2</v>
      </c>
      <c r="M154" s="231">
        <v>0.24772625916737759</v>
      </c>
      <c r="N154" s="231">
        <v>0.22432834960512199</v>
      </c>
      <c r="O154" s="231">
        <v>0.24720434693256099</v>
      </c>
      <c r="P154" s="231">
        <v>0.32128464968586279</v>
      </c>
      <c r="Q154" s="231">
        <v>0.46069391164003948</v>
      </c>
      <c r="R154" s="231">
        <v>0.51303085771073931</v>
      </c>
      <c r="S154" s="231">
        <v>0.47202871544332131</v>
      </c>
      <c r="T154" s="231">
        <v>0.55686429798864789</v>
      </c>
      <c r="U154" s="231">
        <v>0.40484345301804447</v>
      </c>
      <c r="V154" s="231">
        <v>0.1329414110326636</v>
      </c>
      <c r="W154" s="231">
        <v>9.6472184668066216E-2</v>
      </c>
      <c r="DA154" s="73" t="s">
        <v>1132</v>
      </c>
    </row>
    <row r="155" spans="1:105" ht="12" customHeight="1" x14ac:dyDescent="0.25">
      <c r="A155" s="60" t="s">
        <v>1038</v>
      </c>
      <c r="B155" s="264">
        <v>3.6147938865672663E-2</v>
      </c>
      <c r="C155" s="264">
        <v>1.7499289647319591E-2</v>
      </c>
      <c r="D155" s="264">
        <v>2.2116480979006949E-2</v>
      </c>
      <c r="E155" s="264">
        <v>1.151286763155859E-2</v>
      </c>
      <c r="F155" s="264">
        <v>2.6438924741603899E-2</v>
      </c>
      <c r="G155" s="264">
        <v>2.6390907892538899E-2</v>
      </c>
      <c r="H155" s="264">
        <v>0.10254031874089729</v>
      </c>
      <c r="I155" s="264">
        <v>5.3233300416069641E-2</v>
      </c>
      <c r="J155" s="264">
        <v>3.4751793660964501E-2</v>
      </c>
      <c r="K155" s="264">
        <v>6.5030610788275919E-2</v>
      </c>
      <c r="L155" s="264">
        <v>1.256975935096822E-2</v>
      </c>
      <c r="M155" s="264">
        <v>7.1599191277494201E-2</v>
      </c>
      <c r="N155" s="264">
        <v>6.9679221153998563E-2</v>
      </c>
      <c r="O155" s="264">
        <v>7.3795600912866507E-2</v>
      </c>
      <c r="P155" s="264">
        <v>0.14601626867540191</v>
      </c>
      <c r="Q155" s="264">
        <v>0.26082390347931361</v>
      </c>
      <c r="R155" s="264">
        <v>0.34579082994046761</v>
      </c>
      <c r="S155" s="264">
        <v>0.31769338901905692</v>
      </c>
      <c r="T155" s="264">
        <v>0.35290475369118751</v>
      </c>
      <c r="U155" s="264">
        <v>0.38315804744855192</v>
      </c>
      <c r="V155" s="264">
        <v>0.26589553631558788</v>
      </c>
      <c r="W155" s="264">
        <v>0.1731488878643615</v>
      </c>
      <c r="DA155" s="72" t="s">
        <v>1133</v>
      </c>
    </row>
    <row r="156" spans="1:105" ht="12" customHeight="1" x14ac:dyDescent="0.25">
      <c r="A156" s="132" t="s">
        <v>1040</v>
      </c>
      <c r="B156" s="318">
        <v>0.1017099230526215</v>
      </c>
      <c r="C156" s="318">
        <v>7.2923813577145238E-2</v>
      </c>
      <c r="D156" s="318">
        <v>8.4909300071267166E-2</v>
      </c>
      <c r="E156" s="318">
        <v>6.921297321771723E-2</v>
      </c>
      <c r="F156" s="318">
        <v>9.5718584013147798E-2</v>
      </c>
      <c r="G156" s="318">
        <v>9.6584115916802937E-2</v>
      </c>
      <c r="H156" s="318">
        <v>0.17123742020086749</v>
      </c>
      <c r="I156" s="318">
        <v>0.1111217606330125</v>
      </c>
      <c r="J156" s="318">
        <v>0.1030388189194765</v>
      </c>
      <c r="K156" s="318">
        <v>0.16466234700665691</v>
      </c>
      <c r="L156" s="318">
        <v>2.9554070372918819E-2</v>
      </c>
      <c r="M156" s="318">
        <v>0.1558757269610819</v>
      </c>
      <c r="N156" s="318">
        <v>0.1293536053839823</v>
      </c>
      <c r="O156" s="318">
        <v>0.1287156470780883</v>
      </c>
      <c r="P156" s="318">
        <v>0.18909336200001409</v>
      </c>
      <c r="Q156" s="318">
        <v>0.31469936118717778</v>
      </c>
      <c r="R156" s="318">
        <v>0.43333379932628352</v>
      </c>
      <c r="S156" s="318">
        <v>0.43831384180421518</v>
      </c>
      <c r="T156" s="318">
        <v>0.4833613667335222</v>
      </c>
      <c r="U156" s="318">
        <v>0.45868165501932773</v>
      </c>
      <c r="V156" s="318">
        <v>0.41209626937076699</v>
      </c>
      <c r="W156" s="318">
        <v>0.34067498657774392</v>
      </c>
      <c r="DA156" s="139" t="s">
        <v>1134</v>
      </c>
    </row>
    <row r="157" spans="1:105" ht="12" customHeight="1" x14ac:dyDescent="0.25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DA157" s="173"/>
    </row>
    <row r="158" spans="1:105" ht="15" customHeight="1" x14ac:dyDescent="0.25">
      <c r="A158" s="32" t="s">
        <v>253</v>
      </c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DA158" s="88"/>
    </row>
    <row r="159" spans="1:105" ht="12" customHeight="1" x14ac:dyDescent="0.25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  <c r="DA159" s="173"/>
    </row>
    <row r="160" spans="1:105" ht="12" customHeight="1" x14ac:dyDescent="0.25">
      <c r="A160" s="35" t="s">
        <v>46</v>
      </c>
      <c r="B160" s="234">
        <f t="shared" ref="B160:W160" si="6">SUM(B$161:B$167,B$169:B$170,B$172:B$175)</f>
        <v>0.99999999999999978</v>
      </c>
      <c r="C160" s="234">
        <f t="shared" si="6"/>
        <v>0.99999999999999989</v>
      </c>
      <c r="D160" s="234">
        <f t="shared" si="6"/>
        <v>0.99999999999999978</v>
      </c>
      <c r="E160" s="234">
        <f t="shared" si="6"/>
        <v>1</v>
      </c>
      <c r="F160" s="234">
        <f t="shared" si="6"/>
        <v>1.0000000000000002</v>
      </c>
      <c r="G160" s="234">
        <f t="shared" si="6"/>
        <v>0.99999999999999989</v>
      </c>
      <c r="H160" s="234">
        <f t="shared" si="6"/>
        <v>0.99999999999999989</v>
      </c>
      <c r="I160" s="234">
        <f t="shared" si="6"/>
        <v>1.0000000000000002</v>
      </c>
      <c r="J160" s="234">
        <f t="shared" si="6"/>
        <v>0.99999999999999989</v>
      </c>
      <c r="K160" s="234">
        <f t="shared" si="6"/>
        <v>0.99999999999999989</v>
      </c>
      <c r="L160" s="234">
        <f t="shared" si="6"/>
        <v>0.99999999999999989</v>
      </c>
      <c r="M160" s="234">
        <f t="shared" si="6"/>
        <v>1</v>
      </c>
      <c r="N160" s="234">
        <f t="shared" si="6"/>
        <v>0.99999999999999989</v>
      </c>
      <c r="O160" s="234">
        <f t="shared" si="6"/>
        <v>1.0000000000000002</v>
      </c>
      <c r="P160" s="234">
        <f t="shared" si="6"/>
        <v>1</v>
      </c>
      <c r="Q160" s="234">
        <f t="shared" si="6"/>
        <v>1.0000000000000002</v>
      </c>
      <c r="R160" s="234">
        <f t="shared" si="6"/>
        <v>1</v>
      </c>
      <c r="S160" s="234">
        <f t="shared" si="6"/>
        <v>1.0000000000000002</v>
      </c>
      <c r="T160" s="234">
        <f t="shared" si="6"/>
        <v>0.99999999999999989</v>
      </c>
      <c r="U160" s="234">
        <f t="shared" si="6"/>
        <v>1</v>
      </c>
      <c r="V160" s="234">
        <f t="shared" si="6"/>
        <v>1</v>
      </c>
      <c r="W160" s="234">
        <f t="shared" si="6"/>
        <v>1</v>
      </c>
      <c r="DA160" s="95"/>
    </row>
    <row r="161" spans="1:105" ht="12" customHeight="1" x14ac:dyDescent="0.25">
      <c r="A161" s="55" t="s">
        <v>92</v>
      </c>
      <c r="B161" s="268">
        <f t="shared" ref="B161:W161" si="7">IF(B$6=0,0,B$6/B$5)</f>
        <v>1.4275951686321643E-3</v>
      </c>
      <c r="C161" s="268">
        <f t="shared" si="7"/>
        <v>1.1981019579066306E-3</v>
      </c>
      <c r="D161" s="268">
        <f t="shared" si="7"/>
        <v>1.4120738094545132E-3</v>
      </c>
      <c r="E161" s="268">
        <f t="shared" si="7"/>
        <v>1.2862387594486731E-3</v>
      </c>
      <c r="F161" s="268">
        <f t="shared" si="7"/>
        <v>1.2676727199394521E-3</v>
      </c>
      <c r="G161" s="268">
        <f t="shared" si="7"/>
        <v>1.0781646344081262E-3</v>
      </c>
      <c r="H161" s="268">
        <f t="shared" si="7"/>
        <v>1.4625352428728634E-3</v>
      </c>
      <c r="I161" s="268">
        <f t="shared" si="7"/>
        <v>1.1943648030343734E-3</v>
      </c>
      <c r="J161" s="268">
        <f t="shared" si="7"/>
        <v>1.2666348447686305E-3</v>
      </c>
      <c r="K161" s="268">
        <f t="shared" si="7"/>
        <v>1.8004316497932668E-3</v>
      </c>
      <c r="L161" s="268">
        <f t="shared" si="7"/>
        <v>1.7752638547228145E-3</v>
      </c>
      <c r="M161" s="268">
        <f t="shared" si="7"/>
        <v>1.951304433189768E-3</v>
      </c>
      <c r="N161" s="268">
        <f t="shared" si="7"/>
        <v>1.7645719379801022E-3</v>
      </c>
      <c r="O161" s="268">
        <f t="shared" si="7"/>
        <v>2.2192120730725861E-3</v>
      </c>
      <c r="P161" s="268">
        <f t="shared" si="7"/>
        <v>2.391722767340601E-3</v>
      </c>
      <c r="Q161" s="268">
        <f t="shared" si="7"/>
        <v>3.343929343735895E-3</v>
      </c>
      <c r="R161" s="268">
        <f t="shared" si="7"/>
        <v>3.4717582451183472E-3</v>
      </c>
      <c r="S161" s="268">
        <f t="shared" si="7"/>
        <v>2.7175150880836738E-3</v>
      </c>
      <c r="T161" s="268">
        <f t="shared" si="7"/>
        <v>1.8564194462885994E-3</v>
      </c>
      <c r="U161" s="268">
        <f t="shared" si="7"/>
        <v>2.3124493955913304E-3</v>
      </c>
      <c r="V161" s="268">
        <f t="shared" si="7"/>
        <v>1.9410080965777288E-3</v>
      </c>
      <c r="W161" s="268">
        <f t="shared" si="7"/>
        <v>2.6819641363580956E-3</v>
      </c>
      <c r="DA161" s="76"/>
    </row>
    <row r="162" spans="1:105" ht="12" customHeight="1" x14ac:dyDescent="0.25">
      <c r="A162" s="202" t="s">
        <v>93</v>
      </c>
      <c r="B162" s="269">
        <f t="shared" ref="B162:W162" si="8">IF(B$7=0,0,B$7/B$5)</f>
        <v>1.1295560399631329E-2</v>
      </c>
      <c r="C162" s="269">
        <f t="shared" si="8"/>
        <v>9.4797414055538057E-3</v>
      </c>
      <c r="D162" s="269">
        <f t="shared" si="8"/>
        <v>1.1172750758685623E-2</v>
      </c>
      <c r="E162" s="269">
        <f t="shared" si="8"/>
        <v>1.0177106167723981E-2</v>
      </c>
      <c r="F162" s="269">
        <f t="shared" si="8"/>
        <v>1.0030206104410312E-2</v>
      </c>
      <c r="G162" s="269">
        <f t="shared" si="8"/>
        <v>8.530761392511646E-3</v>
      </c>
      <c r="H162" s="269">
        <f t="shared" si="8"/>
        <v>1.1572016728165668E-2</v>
      </c>
      <c r="I162" s="269">
        <f t="shared" si="8"/>
        <v>9.4501719172913855E-3</v>
      </c>
      <c r="J162" s="269">
        <f t="shared" si="8"/>
        <v>1.0021994125316461E-2</v>
      </c>
      <c r="K162" s="269">
        <f t="shared" si="8"/>
        <v>1.424555426671365E-2</v>
      </c>
      <c r="L162" s="269">
        <f t="shared" si="8"/>
        <v>1.4046419136818087E-2</v>
      </c>
      <c r="M162" s="269">
        <f t="shared" si="8"/>
        <v>1.5439304900619568E-2</v>
      </c>
      <c r="N162" s="269">
        <f t="shared" si="8"/>
        <v>1.3961821490364264E-2</v>
      </c>
      <c r="O162" s="269">
        <f t="shared" si="8"/>
        <v>1.7559070359561647E-2</v>
      </c>
      <c r="P162" s="269">
        <f t="shared" si="8"/>
        <v>1.8924026622725333E-2</v>
      </c>
      <c r="Q162" s="269">
        <f t="shared" si="8"/>
        <v>2.6458170148095119E-2</v>
      </c>
      <c r="R162" s="269">
        <f t="shared" si="8"/>
        <v>2.7469590688112389E-2</v>
      </c>
      <c r="S162" s="269">
        <f t="shared" si="8"/>
        <v>2.1501793007445879E-2</v>
      </c>
      <c r="T162" s="269">
        <f t="shared" si="8"/>
        <v>1.4688546475465124E-2</v>
      </c>
      <c r="U162" s="269">
        <f t="shared" si="8"/>
        <v>1.8296791970807691E-2</v>
      </c>
      <c r="V162" s="269">
        <f t="shared" si="8"/>
        <v>1.535783720259727E-2</v>
      </c>
      <c r="W162" s="269">
        <f t="shared" si="8"/>
        <v>2.1220503233352984E-2</v>
      </c>
      <c r="DA162" s="77"/>
    </row>
    <row r="163" spans="1:105" ht="12" customHeight="1" x14ac:dyDescent="0.25">
      <c r="A163" s="202" t="s">
        <v>94</v>
      </c>
      <c r="B163" s="269">
        <f t="shared" ref="B163:W163" si="9">IF(B$8=0,0,B$8/B$5)</f>
        <v>1.246613715447766E-2</v>
      </c>
      <c r="C163" s="269">
        <f t="shared" si="9"/>
        <v>1.0462141971678685E-2</v>
      </c>
      <c r="D163" s="269">
        <f t="shared" si="9"/>
        <v>1.2330600556579313E-2</v>
      </c>
      <c r="E163" s="269">
        <f t="shared" si="9"/>
        <v>1.1231775744979276E-2</v>
      </c>
      <c r="F163" s="269">
        <f t="shared" si="9"/>
        <v>1.106965219621499E-2</v>
      </c>
      <c r="G163" s="269">
        <f t="shared" si="9"/>
        <v>9.4148176618704029E-3</v>
      </c>
      <c r="H163" s="269">
        <f t="shared" si="9"/>
        <v>1.2771243088738777E-2</v>
      </c>
      <c r="I163" s="269">
        <f t="shared" si="9"/>
        <v>1.0429508150670641E-2</v>
      </c>
      <c r="J163" s="269">
        <f t="shared" si="9"/>
        <v>1.10605891967646E-2</v>
      </c>
      <c r="K163" s="269">
        <f t="shared" si="9"/>
        <v>1.5721843542725239E-2</v>
      </c>
      <c r="L163" s="269">
        <f t="shared" si="9"/>
        <v>1.550207172497339E-2</v>
      </c>
      <c r="M163" s="269">
        <f t="shared" si="9"/>
        <v>1.7039304439220599E-2</v>
      </c>
      <c r="N163" s="269">
        <f t="shared" si="9"/>
        <v>1.5408707090875743E-2</v>
      </c>
      <c r="O163" s="269">
        <f t="shared" si="9"/>
        <v>1.9378744538833429E-2</v>
      </c>
      <c r="P163" s="269">
        <f t="shared" si="9"/>
        <v>2.0885153374203581E-2</v>
      </c>
      <c r="Q163" s="269">
        <f t="shared" si="9"/>
        <v>2.9200072086146816E-2</v>
      </c>
      <c r="R163" s="269">
        <f t="shared" si="9"/>
        <v>3.031630773330626E-2</v>
      </c>
      <c r="S163" s="269">
        <f t="shared" si="9"/>
        <v>2.37300577585117E-2</v>
      </c>
      <c r="T163" s="269">
        <f t="shared" si="9"/>
        <v>1.621074373335598E-2</v>
      </c>
      <c r="U163" s="269">
        <f t="shared" si="9"/>
        <v>2.0192917405185026E-2</v>
      </c>
      <c r="V163" s="269">
        <f t="shared" si="9"/>
        <v>1.6949394115051232E-2</v>
      </c>
      <c r="W163" s="269">
        <f t="shared" si="9"/>
        <v>2.3419617481098949E-2</v>
      </c>
      <c r="DA163" s="77"/>
    </row>
    <row r="164" spans="1:105" ht="12" customHeight="1" x14ac:dyDescent="0.25">
      <c r="A164" s="202" t="s">
        <v>95</v>
      </c>
      <c r="B164" s="269">
        <f t="shared" ref="B164:W164" si="10">IF(B$9=0,0,B$9/B$5)</f>
        <v>2.0282793447079887E-2</v>
      </c>
      <c r="C164" s="269">
        <f t="shared" si="10"/>
        <v>1.7022230863982132E-2</v>
      </c>
      <c r="D164" s="269">
        <f t="shared" si="10"/>
        <v>2.0062271180588967E-2</v>
      </c>
      <c r="E164" s="269">
        <f t="shared" si="10"/>
        <v>1.827444898578786E-2</v>
      </c>
      <c r="F164" s="269">
        <f t="shared" si="10"/>
        <v>1.801066892210449E-2</v>
      </c>
      <c r="G164" s="269">
        <f t="shared" si="10"/>
        <v>1.5318201589740035E-2</v>
      </c>
      <c r="H164" s="269">
        <f t="shared" si="10"/>
        <v>2.0779210305599191E-2</v>
      </c>
      <c r="I164" s="269">
        <f t="shared" si="10"/>
        <v>1.6969134620719844E-2</v>
      </c>
      <c r="J164" s="269">
        <f t="shared" si="10"/>
        <v>1.7995923139703308E-2</v>
      </c>
      <c r="K164" s="269">
        <f t="shared" si="10"/>
        <v>2.5579929149894248E-2</v>
      </c>
      <c r="L164" s="269">
        <f t="shared" si="10"/>
        <v>2.5222353556932888E-2</v>
      </c>
      <c r="M164" s="269">
        <f t="shared" si="10"/>
        <v>2.7723479064923222E-2</v>
      </c>
      <c r="N164" s="269">
        <f t="shared" si="10"/>
        <v>2.5070446389123129E-2</v>
      </c>
      <c r="O164" s="269">
        <f t="shared" si="10"/>
        <v>3.1529820976155892E-2</v>
      </c>
      <c r="P164" s="269">
        <f t="shared" si="10"/>
        <v>3.3980795073107348E-2</v>
      </c>
      <c r="Q164" s="269">
        <f t="shared" si="10"/>
        <v>4.7509426811530635E-2</v>
      </c>
      <c r="R164" s="269">
        <f t="shared" si="10"/>
        <v>4.9325576978101721E-2</v>
      </c>
      <c r="S164" s="269">
        <f t="shared" si="10"/>
        <v>3.8609543119801783E-2</v>
      </c>
      <c r="T164" s="269">
        <f t="shared" si="10"/>
        <v>2.6375384988372611E-2</v>
      </c>
      <c r="U164" s="269">
        <f t="shared" si="10"/>
        <v>3.2854505589664636E-2</v>
      </c>
      <c r="V164" s="269">
        <f t="shared" si="10"/>
        <v>2.7577192166962021E-2</v>
      </c>
      <c r="W164" s="269">
        <f t="shared" si="10"/>
        <v>3.8104447118820016E-2</v>
      </c>
      <c r="DA164" s="77"/>
    </row>
    <row r="165" spans="1:105" ht="12" customHeight="1" x14ac:dyDescent="0.25">
      <c r="A165" s="56" t="s">
        <v>96</v>
      </c>
      <c r="B165" s="270">
        <f t="shared" ref="B165:W165" si="11">IF(B$10=0,0,B$10/B$5)</f>
        <v>1.6259362178726117E-2</v>
      </c>
      <c r="C165" s="270">
        <f t="shared" si="11"/>
        <v>1.7687305099368472E-2</v>
      </c>
      <c r="D165" s="270">
        <f t="shared" si="11"/>
        <v>1.9088018664103507E-2</v>
      </c>
      <c r="E165" s="270">
        <f t="shared" si="11"/>
        <v>2.1357796017718842E-2</v>
      </c>
      <c r="F165" s="270">
        <f t="shared" si="11"/>
        <v>1.6042323473178063E-2</v>
      </c>
      <c r="G165" s="270">
        <f t="shared" si="11"/>
        <v>1.3598449647091043E-2</v>
      </c>
      <c r="H165" s="270">
        <f t="shared" si="11"/>
        <v>1.1726806656144629E-2</v>
      </c>
      <c r="I165" s="270">
        <f t="shared" si="11"/>
        <v>1.1702452306598533E-2</v>
      </c>
      <c r="J165" s="270">
        <f t="shared" si="11"/>
        <v>1.4433508439065622E-2</v>
      </c>
      <c r="K165" s="270">
        <f t="shared" si="11"/>
        <v>1.9310026050820411E-2</v>
      </c>
      <c r="L165" s="270">
        <f t="shared" si="11"/>
        <v>1.8527780675407248E-2</v>
      </c>
      <c r="M165" s="270">
        <f t="shared" si="11"/>
        <v>1.8905940758445795E-2</v>
      </c>
      <c r="N165" s="270">
        <f t="shared" si="11"/>
        <v>1.605883183810819E-2</v>
      </c>
      <c r="O165" s="270">
        <f t="shared" si="11"/>
        <v>1.9695712740821977E-2</v>
      </c>
      <c r="P165" s="270">
        <f t="shared" si="11"/>
        <v>1.7596908830874013E-2</v>
      </c>
      <c r="Q165" s="270">
        <f t="shared" si="11"/>
        <v>2.058819807476097E-2</v>
      </c>
      <c r="R165" s="270">
        <f t="shared" si="11"/>
        <v>1.8493419961157734E-2</v>
      </c>
      <c r="S165" s="270">
        <f t="shared" si="11"/>
        <v>1.5988453981396564E-2</v>
      </c>
      <c r="T165" s="270">
        <f t="shared" si="11"/>
        <v>1.1148942784995276E-2</v>
      </c>
      <c r="U165" s="270">
        <f t="shared" si="11"/>
        <v>1.3407686592625376E-2</v>
      </c>
      <c r="V165" s="270">
        <f t="shared" si="11"/>
        <v>1.2013271153440202E-2</v>
      </c>
      <c r="W165" s="270">
        <f t="shared" si="11"/>
        <v>1.8351749324102305E-2</v>
      </c>
      <c r="DA165" s="78"/>
    </row>
    <row r="166" spans="1:105" ht="12" customHeight="1" x14ac:dyDescent="0.25">
      <c r="A166" s="134" t="s">
        <v>999</v>
      </c>
      <c r="B166" s="319">
        <f t="shared" ref="B166:W166" si="12">IF(B$16=0,0,B$16/B$5)</f>
        <v>0.4969455983747717</v>
      </c>
      <c r="C166" s="319">
        <f t="shared" si="12"/>
        <v>0.46489243571474714</v>
      </c>
      <c r="D166" s="319">
        <f t="shared" si="12"/>
        <v>0.41522924277726925</v>
      </c>
      <c r="E166" s="319">
        <f t="shared" si="12"/>
        <v>0.38470101793408351</v>
      </c>
      <c r="F166" s="319">
        <f t="shared" si="12"/>
        <v>0.51213080374164976</v>
      </c>
      <c r="G166" s="319">
        <f t="shared" si="12"/>
        <v>0.58948549097080616</v>
      </c>
      <c r="H166" s="319">
        <f t="shared" si="12"/>
        <v>0.61219165519490215</v>
      </c>
      <c r="I166" s="319">
        <f t="shared" si="12"/>
        <v>0.6112886460081316</v>
      </c>
      <c r="J166" s="319">
        <f t="shared" si="12"/>
        <v>0.5508506496849831</v>
      </c>
      <c r="K166" s="319">
        <f t="shared" si="12"/>
        <v>0.39539410402881447</v>
      </c>
      <c r="L166" s="319">
        <f t="shared" si="12"/>
        <v>0.40467626933709233</v>
      </c>
      <c r="M166" s="319">
        <f t="shared" si="12"/>
        <v>0.39543186188348184</v>
      </c>
      <c r="N166" s="319">
        <f t="shared" si="12"/>
        <v>0.46587753948125105</v>
      </c>
      <c r="O166" s="319">
        <f t="shared" si="12"/>
        <v>0.34506599536565202</v>
      </c>
      <c r="P166" s="319">
        <f t="shared" si="12"/>
        <v>0.39341938220012646</v>
      </c>
      <c r="Q166" s="319">
        <f t="shared" si="12"/>
        <v>0.23335426926441027</v>
      </c>
      <c r="R166" s="319">
        <f t="shared" si="12"/>
        <v>0.29476046707508591</v>
      </c>
      <c r="S166" s="319">
        <f t="shared" si="12"/>
        <v>0.39638188818557379</v>
      </c>
      <c r="T166" s="319">
        <f t="shared" si="12"/>
        <v>0.53801098745568421</v>
      </c>
      <c r="U166" s="319">
        <f t="shared" si="12"/>
        <v>0.43484397377694572</v>
      </c>
      <c r="V166" s="319">
        <f t="shared" si="12"/>
        <v>0.53410479483339512</v>
      </c>
      <c r="W166" s="319">
        <f t="shared" si="12"/>
        <v>0.35332692979881364</v>
      </c>
      <c r="DA166" s="140"/>
    </row>
    <row r="167" spans="1:105" ht="12" customHeight="1" x14ac:dyDescent="0.25">
      <c r="A167" s="203" t="s">
        <v>1000</v>
      </c>
      <c r="B167" s="271">
        <f t="shared" ref="B167:W167" si="13">IF(B$25=0,0,B$25/B$5)</f>
        <v>0.24889607889805476</v>
      </c>
      <c r="C167" s="271">
        <f t="shared" si="13"/>
        <v>0.27521388001659541</v>
      </c>
      <c r="D167" s="271">
        <f t="shared" si="13"/>
        <v>0.30613464708033267</v>
      </c>
      <c r="E167" s="271">
        <f t="shared" si="13"/>
        <v>0.31912495341839692</v>
      </c>
      <c r="F167" s="271">
        <f t="shared" si="13"/>
        <v>0.24528708505013264</v>
      </c>
      <c r="G167" s="271">
        <f t="shared" si="13"/>
        <v>0.20557791595287853</v>
      </c>
      <c r="H167" s="271">
        <f t="shared" si="13"/>
        <v>0.1830362210114839</v>
      </c>
      <c r="I167" s="271">
        <f t="shared" si="13"/>
        <v>0.19216934834008323</v>
      </c>
      <c r="J167" s="271">
        <f t="shared" si="13"/>
        <v>0.22504765584765873</v>
      </c>
      <c r="K167" s="271">
        <f t="shared" si="13"/>
        <v>0.30731374027316938</v>
      </c>
      <c r="L167" s="271">
        <f t="shared" si="13"/>
        <v>0.2966413935012755</v>
      </c>
      <c r="M167" s="271">
        <f t="shared" si="13"/>
        <v>0.30190733013009874</v>
      </c>
      <c r="N167" s="271">
        <f t="shared" si="13"/>
        <v>0.2616606141611294</v>
      </c>
      <c r="O167" s="271">
        <f t="shared" si="13"/>
        <v>0.33367683868957526</v>
      </c>
      <c r="P167" s="271">
        <f t="shared" si="13"/>
        <v>0.30387380768325317</v>
      </c>
      <c r="Q167" s="271">
        <f t="shared" si="13"/>
        <v>0.3885201114990845</v>
      </c>
      <c r="R167" s="271">
        <f t="shared" si="13"/>
        <v>0.35092786845968876</v>
      </c>
      <c r="S167" s="271">
        <f t="shared" si="13"/>
        <v>0.29503140812977718</v>
      </c>
      <c r="T167" s="271">
        <f t="shared" si="13"/>
        <v>0.21751232554883396</v>
      </c>
      <c r="U167" s="271">
        <f t="shared" si="13"/>
        <v>0.29167632819087641</v>
      </c>
      <c r="V167" s="271">
        <f t="shared" si="13"/>
        <v>0.22420344620747179</v>
      </c>
      <c r="W167" s="271">
        <f t="shared" si="13"/>
        <v>0.32275406354571101</v>
      </c>
      <c r="DA167" s="79"/>
    </row>
    <row r="168" spans="1:105" ht="12" customHeight="1" x14ac:dyDescent="0.25">
      <c r="A168" s="203" t="s">
        <v>1012</v>
      </c>
      <c r="B168" s="271">
        <f t="shared" ref="B168:W168" si="14">IF(B$36=0,0,B$36/B$5)</f>
        <v>0.13781247778431011</v>
      </c>
      <c r="C168" s="271">
        <f t="shared" si="14"/>
        <v>0.14895518006926176</v>
      </c>
      <c r="D168" s="271">
        <f t="shared" si="14"/>
        <v>0.15916772738220425</v>
      </c>
      <c r="E168" s="271">
        <f t="shared" si="14"/>
        <v>0.17463911153739373</v>
      </c>
      <c r="F168" s="271">
        <f t="shared" si="14"/>
        <v>0.13341519927652812</v>
      </c>
      <c r="G168" s="271">
        <f t="shared" si="14"/>
        <v>0.11291085442820727</v>
      </c>
      <c r="H168" s="271">
        <f t="shared" si="14"/>
        <v>9.9954386533514766E-2</v>
      </c>
      <c r="I168" s="271">
        <f t="shared" si="14"/>
        <v>0.10036056086657631</v>
      </c>
      <c r="J168" s="271">
        <f t="shared" si="14"/>
        <v>0.12119361046234729</v>
      </c>
      <c r="K168" s="271">
        <f t="shared" si="14"/>
        <v>0.16421570241516592</v>
      </c>
      <c r="L168" s="271">
        <f t="shared" si="14"/>
        <v>0.15826908901677314</v>
      </c>
      <c r="M168" s="271">
        <f t="shared" si="14"/>
        <v>0.16123949495876319</v>
      </c>
      <c r="N168" s="271">
        <f t="shared" si="14"/>
        <v>0.13862360528929443</v>
      </c>
      <c r="O168" s="271">
        <f t="shared" si="14"/>
        <v>0.17058937246712899</v>
      </c>
      <c r="P168" s="271">
        <f t="shared" si="14"/>
        <v>0.15414040746722463</v>
      </c>
      <c r="Q168" s="271">
        <f t="shared" si="14"/>
        <v>0.1832600091449442</v>
      </c>
      <c r="R168" s="271">
        <f t="shared" si="14"/>
        <v>0.16348652024560714</v>
      </c>
      <c r="S168" s="271">
        <f t="shared" si="14"/>
        <v>0.14081151636105441</v>
      </c>
      <c r="T168" s="271">
        <f t="shared" si="14"/>
        <v>9.9271543219337788E-2</v>
      </c>
      <c r="U168" s="271">
        <f t="shared" si="14"/>
        <v>0.12034910917405087</v>
      </c>
      <c r="V168" s="271">
        <f t="shared" si="14"/>
        <v>0.10477351234140464</v>
      </c>
      <c r="W168" s="271">
        <f t="shared" si="14"/>
        <v>0.15760543449007935</v>
      </c>
      <c r="DA168" s="79"/>
    </row>
    <row r="169" spans="1:105" ht="12" customHeight="1" x14ac:dyDescent="0.25">
      <c r="A169" s="62" t="s">
        <v>1014</v>
      </c>
      <c r="B169" s="320">
        <f t="shared" ref="B169:W169" si="15">IF(B$37=0,0,B$37/B$5)</f>
        <v>0.1376873035934213</v>
      </c>
      <c r="C169" s="320">
        <f t="shared" si="15"/>
        <v>0.14888766100152412</v>
      </c>
      <c r="D169" s="320">
        <f t="shared" si="15"/>
        <v>0.15907010218352408</v>
      </c>
      <c r="E169" s="320">
        <f t="shared" si="15"/>
        <v>0.17458098748662179</v>
      </c>
      <c r="F169" s="320">
        <f t="shared" si="15"/>
        <v>0.13331962534924235</v>
      </c>
      <c r="G169" s="320">
        <f t="shared" si="15"/>
        <v>0.11283007847563879</v>
      </c>
      <c r="H169" s="320">
        <f t="shared" si="15"/>
        <v>9.9709836681349112E-2</v>
      </c>
      <c r="I169" s="320">
        <f t="shared" si="15"/>
        <v>0.10021054195646288</v>
      </c>
      <c r="J169" s="320">
        <f t="shared" si="15"/>
        <v>0.12107978162622167</v>
      </c>
      <c r="K169" s="320">
        <f t="shared" si="15"/>
        <v>0.16403434582762219</v>
      </c>
      <c r="L169" s="320">
        <f t="shared" si="15"/>
        <v>0.15807477438125686</v>
      </c>
      <c r="M169" s="320">
        <f t="shared" si="15"/>
        <v>0.16100560272420839</v>
      </c>
      <c r="N169" s="320">
        <f t="shared" si="15"/>
        <v>0.13837818489347795</v>
      </c>
      <c r="O169" s="320">
        <f t="shared" si="15"/>
        <v>0.17025862198710662</v>
      </c>
      <c r="P169" s="320">
        <f t="shared" si="15"/>
        <v>0.15365636180047967</v>
      </c>
      <c r="Q169" s="320">
        <f t="shared" si="15"/>
        <v>0.18225134256103134</v>
      </c>
      <c r="R169" s="320">
        <f t="shared" si="15"/>
        <v>0.16208415320498998</v>
      </c>
      <c r="S169" s="320">
        <f t="shared" si="15"/>
        <v>0.13990208702798701</v>
      </c>
      <c r="T169" s="320">
        <f t="shared" si="15"/>
        <v>9.8631125101072095E-2</v>
      </c>
      <c r="U169" s="320">
        <f t="shared" si="15"/>
        <v>0.11943995163870083</v>
      </c>
      <c r="V169" s="320">
        <f t="shared" si="15"/>
        <v>0.10414805858399429</v>
      </c>
      <c r="W169" s="320">
        <f t="shared" si="15"/>
        <v>0.15693799398450772</v>
      </c>
      <c r="DA169" s="141"/>
    </row>
    <row r="170" spans="1:105" ht="12" customHeight="1" x14ac:dyDescent="0.25">
      <c r="A170" s="62" t="s">
        <v>1021</v>
      </c>
      <c r="B170" s="320">
        <f t="shared" ref="B170:W170" si="16">IF(B$43=0,0,B$43/B$5)</f>
        <v>1.2517419088883187E-4</v>
      </c>
      <c r="C170" s="320">
        <f t="shared" si="16"/>
        <v>6.751906773765239E-5</v>
      </c>
      <c r="D170" s="320">
        <f t="shared" si="16"/>
        <v>9.7625198680200318E-5</v>
      </c>
      <c r="E170" s="320">
        <f t="shared" si="16"/>
        <v>5.8124050771888336E-5</v>
      </c>
      <c r="F170" s="320">
        <f t="shared" si="16"/>
        <v>9.5573927285735679E-5</v>
      </c>
      <c r="G170" s="320">
        <f t="shared" si="16"/>
        <v>8.0775952568487385E-5</v>
      </c>
      <c r="H170" s="320">
        <f t="shared" si="16"/>
        <v>2.4454985216564772E-4</v>
      </c>
      <c r="I170" s="320">
        <f t="shared" si="16"/>
        <v>1.5001891011341416E-4</v>
      </c>
      <c r="J170" s="320">
        <f t="shared" si="16"/>
        <v>1.1382883612559637E-4</v>
      </c>
      <c r="K170" s="320">
        <f t="shared" si="16"/>
        <v>1.8135658754368347E-4</v>
      </c>
      <c r="L170" s="320">
        <f t="shared" si="16"/>
        <v>1.9431463551634212E-4</v>
      </c>
      <c r="M170" s="320">
        <f t="shared" si="16"/>
        <v>2.3389223455481215E-4</v>
      </c>
      <c r="N170" s="320">
        <f t="shared" si="16"/>
        <v>2.4542039581645735E-4</v>
      </c>
      <c r="O170" s="320">
        <f t="shared" si="16"/>
        <v>3.3075048002237796E-4</v>
      </c>
      <c r="P170" s="320">
        <f t="shared" si="16"/>
        <v>4.8404566674497743E-4</v>
      </c>
      <c r="Q170" s="320">
        <f t="shared" si="16"/>
        <v>1.0086665839128648E-3</v>
      </c>
      <c r="R170" s="320">
        <f t="shared" si="16"/>
        <v>1.4023670406171601E-3</v>
      </c>
      <c r="S170" s="320">
        <f t="shared" si="16"/>
        <v>9.0942933306745026E-4</v>
      </c>
      <c r="T170" s="320">
        <f t="shared" si="16"/>
        <v>6.4041811826569034E-4</v>
      </c>
      <c r="U170" s="320">
        <f t="shared" si="16"/>
        <v>9.0915753535008637E-4</v>
      </c>
      <c r="V170" s="320">
        <f t="shared" si="16"/>
        <v>6.2545375741036564E-4</v>
      </c>
      <c r="W170" s="320">
        <f t="shared" si="16"/>
        <v>6.6744050557168027E-4</v>
      </c>
      <c r="DA170" s="141"/>
    </row>
    <row r="171" spans="1:105" ht="12" customHeight="1" x14ac:dyDescent="0.25">
      <c r="A171" s="203" t="s">
        <v>1023</v>
      </c>
      <c r="B171" s="271">
        <f t="shared" ref="B171:W171" si="17">IF(B$44=0,0,B$44/B$5)</f>
        <v>2.1793119977021037E-2</v>
      </c>
      <c r="C171" s="271">
        <f t="shared" si="17"/>
        <v>2.3826147769570444E-2</v>
      </c>
      <c r="D171" s="271">
        <f t="shared" si="17"/>
        <v>2.5932227487688992E-2</v>
      </c>
      <c r="E171" s="271">
        <f t="shared" si="17"/>
        <v>2.8442602331173975E-2</v>
      </c>
      <c r="F171" s="271">
        <f t="shared" si="17"/>
        <v>2.1503741367087745E-2</v>
      </c>
      <c r="G171" s="271">
        <f t="shared" si="17"/>
        <v>1.8170300770452435E-2</v>
      </c>
      <c r="H171" s="271">
        <f t="shared" si="17"/>
        <v>1.5803122570204005E-2</v>
      </c>
      <c r="I171" s="271">
        <f t="shared" si="17"/>
        <v>1.6006991906581926E-2</v>
      </c>
      <c r="J171" s="271">
        <f t="shared" si="17"/>
        <v>1.9453674665812597E-2</v>
      </c>
      <c r="K171" s="271">
        <f t="shared" si="17"/>
        <v>2.6188373824347428E-2</v>
      </c>
      <c r="L171" s="271">
        <f t="shared" si="17"/>
        <v>2.5169766111272012E-2</v>
      </c>
      <c r="M171" s="271">
        <f t="shared" si="17"/>
        <v>2.566424151481584E-2</v>
      </c>
      <c r="N171" s="271">
        <f t="shared" si="17"/>
        <v>2.1930838162839379E-2</v>
      </c>
      <c r="O171" s="271">
        <f t="shared" si="17"/>
        <v>2.7209168186403107E-2</v>
      </c>
      <c r="P171" s="271">
        <f t="shared" si="17"/>
        <v>2.4458765091154026E-2</v>
      </c>
      <c r="Q171" s="271">
        <f t="shared" si="17"/>
        <v>2.9433527090516103E-2</v>
      </c>
      <c r="R171" s="271">
        <f t="shared" si="17"/>
        <v>2.6486513967580519E-2</v>
      </c>
      <c r="S171" s="271">
        <f t="shared" si="17"/>
        <v>2.2688459513717469E-2</v>
      </c>
      <c r="T171" s="271">
        <f t="shared" si="17"/>
        <v>1.6114503728151444E-2</v>
      </c>
      <c r="U171" s="271">
        <f t="shared" si="17"/>
        <v>2.0128860124783338E-2</v>
      </c>
      <c r="V171" s="271">
        <f t="shared" si="17"/>
        <v>1.7111579159422682E-2</v>
      </c>
      <c r="W171" s="271">
        <f t="shared" si="17"/>
        <v>2.5650984688105997E-2</v>
      </c>
      <c r="DA171" s="79"/>
    </row>
    <row r="172" spans="1:105" ht="12" customHeight="1" x14ac:dyDescent="0.25">
      <c r="A172" s="62" t="s">
        <v>1135</v>
      </c>
      <c r="B172" s="320">
        <f t="shared" ref="B172:W172" si="18">IF(B$45=0,0,B$45/B$5)</f>
        <v>1.5399339785999349E-2</v>
      </c>
      <c r="C172" s="320">
        <f t="shared" si="18"/>
        <v>1.6851952346001804E-2</v>
      </c>
      <c r="D172" s="320">
        <f t="shared" si="18"/>
        <v>1.8157683005718427E-2</v>
      </c>
      <c r="E172" s="320">
        <f t="shared" si="18"/>
        <v>2.0397420247151656E-2</v>
      </c>
      <c r="F172" s="320">
        <f t="shared" si="18"/>
        <v>1.525507985361583E-2</v>
      </c>
      <c r="G172" s="320">
        <f t="shared" si="18"/>
        <v>1.2932828853243705E-2</v>
      </c>
      <c r="H172" s="320">
        <f t="shared" si="18"/>
        <v>1.0925394650007686E-2</v>
      </c>
      <c r="I172" s="320">
        <f t="shared" si="18"/>
        <v>1.1007340669035229E-2</v>
      </c>
      <c r="J172" s="320">
        <f t="shared" si="18"/>
        <v>1.3683562621292484E-2</v>
      </c>
      <c r="K172" s="320">
        <f t="shared" si="18"/>
        <v>1.8264344259849383E-2</v>
      </c>
      <c r="L172" s="320">
        <f t="shared" si="18"/>
        <v>1.7496900229551537E-2</v>
      </c>
      <c r="M172" s="320">
        <f t="shared" si="18"/>
        <v>1.7810455813463341E-2</v>
      </c>
      <c r="N172" s="320">
        <f t="shared" si="18"/>
        <v>1.506327866595638E-2</v>
      </c>
      <c r="O172" s="320">
        <f t="shared" si="18"/>
        <v>1.8430418558319034E-2</v>
      </c>
      <c r="P172" s="320">
        <f t="shared" si="18"/>
        <v>1.6223442125506381E-2</v>
      </c>
      <c r="Q172" s="320">
        <f t="shared" si="18"/>
        <v>1.8457781382274024E-2</v>
      </c>
      <c r="R172" s="320">
        <f t="shared" si="18"/>
        <v>1.6106879225229548E-2</v>
      </c>
      <c r="S172" s="320">
        <f t="shared" si="18"/>
        <v>1.4252000646942839E-2</v>
      </c>
      <c r="T172" s="320">
        <f t="shared" si="18"/>
        <v>9.9316361836985067E-3</v>
      </c>
      <c r="U172" s="320">
        <f t="shared" si="18"/>
        <v>1.181238634756559E-2</v>
      </c>
      <c r="V172" s="320">
        <f t="shared" si="18"/>
        <v>1.0820053500735723E-2</v>
      </c>
      <c r="W172" s="320">
        <f t="shared" si="18"/>
        <v>1.6836920382937111E-2</v>
      </c>
      <c r="DA172" s="141"/>
    </row>
    <row r="173" spans="1:105" ht="12" customHeight="1" x14ac:dyDescent="0.25">
      <c r="A173" s="62" t="s">
        <v>1026</v>
      </c>
      <c r="B173" s="320">
        <f t="shared" ref="B173:W173" si="19">IF(B$46=0,0,B$46/B$5)</f>
        <v>6.216347079563902E-3</v>
      </c>
      <c r="C173" s="320">
        <f t="shared" si="19"/>
        <v>6.8736518745936099E-3</v>
      </c>
      <c r="D173" s="320">
        <f t="shared" si="19"/>
        <v>7.6459188419381145E-3</v>
      </c>
      <c r="E173" s="320">
        <f t="shared" si="19"/>
        <v>7.9703604853130633E-3</v>
      </c>
      <c r="F173" s="320">
        <f t="shared" si="19"/>
        <v>6.1262100293298424E-3</v>
      </c>
      <c r="G173" s="320">
        <f t="shared" si="19"/>
        <v>5.1344468065322229E-3</v>
      </c>
      <c r="H173" s="320">
        <f t="shared" si="19"/>
        <v>4.5714528046269017E-3</v>
      </c>
      <c r="I173" s="320">
        <f t="shared" si="19"/>
        <v>4.7995588063276303E-3</v>
      </c>
      <c r="J173" s="320">
        <f t="shared" si="19"/>
        <v>5.6207166636976277E-3</v>
      </c>
      <c r="K173" s="320">
        <f t="shared" si="19"/>
        <v>7.6753674879685117E-3</v>
      </c>
      <c r="L173" s="320">
        <f t="shared" si="19"/>
        <v>7.4088184447643072E-3</v>
      </c>
      <c r="M173" s="320">
        <f t="shared" si="19"/>
        <v>7.54033875608734E-3</v>
      </c>
      <c r="N173" s="320">
        <f t="shared" si="19"/>
        <v>6.5351499383952162E-3</v>
      </c>
      <c r="O173" s="320">
        <f t="shared" si="19"/>
        <v>8.3338036134978609E-3</v>
      </c>
      <c r="P173" s="320">
        <f t="shared" si="19"/>
        <v>7.5894528564327502E-3</v>
      </c>
      <c r="Q173" s="320">
        <f t="shared" si="19"/>
        <v>9.7035512618839029E-3</v>
      </c>
      <c r="R173" s="320">
        <f t="shared" si="19"/>
        <v>8.7646596920897529E-3</v>
      </c>
      <c r="S173" s="320">
        <f t="shared" si="19"/>
        <v>7.3686079765778916E-3</v>
      </c>
      <c r="T173" s="320">
        <f t="shared" si="19"/>
        <v>5.4325167181459109E-3</v>
      </c>
      <c r="U173" s="320">
        <f t="shared" si="19"/>
        <v>7.2848125971077642E-3</v>
      </c>
      <c r="V173" s="320">
        <f t="shared" si="19"/>
        <v>5.5996319597740075E-3</v>
      </c>
      <c r="W173" s="320">
        <f t="shared" si="19"/>
        <v>8.0609999531633565E-3</v>
      </c>
      <c r="DA173" s="141"/>
    </row>
    <row r="174" spans="1:105" ht="12" customHeight="1" x14ac:dyDescent="0.25">
      <c r="A174" s="62" t="s">
        <v>1038</v>
      </c>
      <c r="B174" s="320">
        <f t="shared" ref="B174:W174" si="20">IF(B$57=0,0,B$57/B$5)</f>
        <v>1.7743311145778566E-4</v>
      </c>
      <c r="C174" s="320">
        <f t="shared" si="20"/>
        <v>1.0054354897503016E-4</v>
      </c>
      <c r="D174" s="320">
        <f t="shared" si="20"/>
        <v>1.286256400324543E-4</v>
      </c>
      <c r="E174" s="320">
        <f t="shared" si="20"/>
        <v>7.4821598709255574E-5</v>
      </c>
      <c r="F174" s="320">
        <f t="shared" si="20"/>
        <v>1.2245148414207247E-4</v>
      </c>
      <c r="G174" s="320">
        <f t="shared" si="20"/>
        <v>1.030251106765066E-4</v>
      </c>
      <c r="H174" s="320">
        <f t="shared" si="20"/>
        <v>3.0627511556941889E-4</v>
      </c>
      <c r="I174" s="320">
        <f t="shared" si="20"/>
        <v>2.0009243121906802E-4</v>
      </c>
      <c r="J174" s="320">
        <f t="shared" si="20"/>
        <v>1.4939538082248629E-4</v>
      </c>
      <c r="K174" s="320">
        <f t="shared" si="20"/>
        <v>2.4866207652953317E-4</v>
      </c>
      <c r="L174" s="320">
        <f t="shared" si="20"/>
        <v>2.6404743695616792E-4</v>
      </c>
      <c r="M174" s="320">
        <f t="shared" si="20"/>
        <v>3.1344694526515743E-4</v>
      </c>
      <c r="N174" s="320">
        <f t="shared" si="20"/>
        <v>3.324095584877815E-4</v>
      </c>
      <c r="O174" s="320">
        <f t="shared" si="20"/>
        <v>4.4494601458621423E-4</v>
      </c>
      <c r="P174" s="320">
        <f t="shared" si="20"/>
        <v>6.4587010921489472E-4</v>
      </c>
      <c r="Q174" s="320">
        <f t="shared" si="20"/>
        <v>1.2721944463581767E-3</v>
      </c>
      <c r="R174" s="320">
        <f t="shared" si="20"/>
        <v>1.6149750502612128E-3</v>
      </c>
      <c r="S174" s="320">
        <f t="shared" si="20"/>
        <v>1.0678508901967412E-3</v>
      </c>
      <c r="T174" s="320">
        <f t="shared" si="20"/>
        <v>7.5035082630702822E-4</v>
      </c>
      <c r="U174" s="320">
        <f t="shared" si="20"/>
        <v>1.0316611801099859E-3</v>
      </c>
      <c r="V174" s="320">
        <f t="shared" si="20"/>
        <v>6.9189369891295232E-4</v>
      </c>
      <c r="W174" s="320">
        <f t="shared" si="20"/>
        <v>7.5306435200552739E-4</v>
      </c>
      <c r="DA174" s="141"/>
    </row>
    <row r="175" spans="1:105" ht="12" customHeight="1" x14ac:dyDescent="0.25">
      <c r="A175" s="41" t="s">
        <v>1040</v>
      </c>
      <c r="B175" s="321">
        <f t="shared" ref="B175:W175" si="21">IF(B$58=0,0,B$58/B$5)</f>
        <v>3.2821276617294899E-2</v>
      </c>
      <c r="C175" s="321">
        <f t="shared" si="21"/>
        <v>3.1262835131335272E-2</v>
      </c>
      <c r="D175" s="321">
        <f t="shared" si="21"/>
        <v>2.9470440303092791E-2</v>
      </c>
      <c r="E175" s="321">
        <f t="shared" si="21"/>
        <v>3.0764949103293294E-2</v>
      </c>
      <c r="F175" s="321">
        <f t="shared" si="21"/>
        <v>3.1242647148754629E-2</v>
      </c>
      <c r="G175" s="321">
        <f t="shared" si="21"/>
        <v>2.5915042952034281E-2</v>
      </c>
      <c r="H175" s="321">
        <f t="shared" si="21"/>
        <v>3.0702802668373996E-2</v>
      </c>
      <c r="I175" s="321">
        <f t="shared" si="21"/>
        <v>3.0428821080312321E-2</v>
      </c>
      <c r="J175" s="321">
        <f t="shared" si="21"/>
        <v>2.8675759593579497E-2</v>
      </c>
      <c r="K175" s="321">
        <f t="shared" si="21"/>
        <v>3.0230294798556042E-2</v>
      </c>
      <c r="L175" s="321">
        <f t="shared" si="21"/>
        <v>4.0169593084732509E-2</v>
      </c>
      <c r="M175" s="321">
        <f t="shared" si="21"/>
        <v>3.4697737916441547E-2</v>
      </c>
      <c r="N175" s="321">
        <f t="shared" si="21"/>
        <v>3.9643024159034229E-2</v>
      </c>
      <c r="O175" s="321">
        <f t="shared" si="21"/>
        <v>3.3076064602795219E-2</v>
      </c>
      <c r="P175" s="321">
        <f t="shared" si="21"/>
        <v>3.0329030889990709E-2</v>
      </c>
      <c r="Q175" s="321">
        <f t="shared" si="21"/>
        <v>3.8332286536775576E-2</v>
      </c>
      <c r="R175" s="321">
        <f t="shared" si="21"/>
        <v>3.5261976646241304E-2</v>
      </c>
      <c r="S175" s="321">
        <f t="shared" si="21"/>
        <v>4.2539364854637579E-2</v>
      </c>
      <c r="T175" s="321">
        <f t="shared" si="21"/>
        <v>5.8810602619514964E-2</v>
      </c>
      <c r="U175" s="321">
        <f t="shared" si="21"/>
        <v>4.5937377779469685E-2</v>
      </c>
      <c r="V175" s="321">
        <f t="shared" si="21"/>
        <v>4.5967964723677458E-2</v>
      </c>
      <c r="W175" s="321">
        <f t="shared" si="21"/>
        <v>3.6884306183557695E-2</v>
      </c>
      <c r="DA175" s="82"/>
    </row>
    <row r="176" spans="1:105" ht="12" hidden="1" customHeight="1" x14ac:dyDescent="0.25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DA176" s="94"/>
    </row>
    <row r="177" spans="1:105" ht="12" customHeight="1" x14ac:dyDescent="0.25">
      <c r="A177" s="201"/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DA177" s="173"/>
    </row>
    <row r="178" spans="1:105" ht="12" customHeight="1" x14ac:dyDescent="0.25">
      <c r="A178" s="35" t="s">
        <v>47</v>
      </c>
      <c r="B178" s="234">
        <f t="shared" ref="B178:W178" si="22">SUM(B$179:B$183,B$185:B$186,B$188:B$189,B$191:B$194)</f>
        <v>1.0000000000000002</v>
      </c>
      <c r="C178" s="234">
        <f t="shared" si="22"/>
        <v>0.99999999999999944</v>
      </c>
      <c r="D178" s="234">
        <f t="shared" si="22"/>
        <v>0.99999999999999989</v>
      </c>
      <c r="E178" s="234">
        <f t="shared" si="22"/>
        <v>1.0000000000000004</v>
      </c>
      <c r="F178" s="234">
        <f t="shared" si="22"/>
        <v>0.99999999999999978</v>
      </c>
      <c r="G178" s="234">
        <f t="shared" si="22"/>
        <v>0.99999999999999978</v>
      </c>
      <c r="H178" s="234">
        <f t="shared" si="22"/>
        <v>1.0000000000000002</v>
      </c>
      <c r="I178" s="234">
        <f t="shared" si="22"/>
        <v>0.99999999999999978</v>
      </c>
      <c r="J178" s="234">
        <f t="shared" si="22"/>
        <v>0.99999999999999978</v>
      </c>
      <c r="K178" s="234">
        <f t="shared" si="22"/>
        <v>1</v>
      </c>
      <c r="L178" s="234">
        <f t="shared" si="22"/>
        <v>1.0000000000000002</v>
      </c>
      <c r="M178" s="234">
        <f t="shared" si="22"/>
        <v>0.99999999999999967</v>
      </c>
      <c r="N178" s="234">
        <f t="shared" si="22"/>
        <v>1</v>
      </c>
      <c r="O178" s="234">
        <f t="shared" si="22"/>
        <v>0.99999999999999978</v>
      </c>
      <c r="P178" s="234">
        <f t="shared" si="22"/>
        <v>0.99999999999999956</v>
      </c>
      <c r="Q178" s="234">
        <f t="shared" si="22"/>
        <v>0.99999999999999989</v>
      </c>
      <c r="R178" s="234">
        <f t="shared" si="22"/>
        <v>0.99999999999999978</v>
      </c>
      <c r="S178" s="234">
        <f t="shared" si="22"/>
        <v>1.0000000000000002</v>
      </c>
      <c r="T178" s="234">
        <f t="shared" si="22"/>
        <v>0.99999999999999989</v>
      </c>
      <c r="U178" s="234">
        <f t="shared" si="22"/>
        <v>1</v>
      </c>
      <c r="V178" s="234">
        <f t="shared" si="22"/>
        <v>1.0000000000000002</v>
      </c>
      <c r="W178" s="234">
        <f t="shared" si="22"/>
        <v>1.0000000000000002</v>
      </c>
      <c r="DA178" s="95"/>
    </row>
    <row r="179" spans="1:105" ht="12" customHeight="1" x14ac:dyDescent="0.25">
      <c r="A179" s="55" t="s">
        <v>92</v>
      </c>
      <c r="B179" s="268">
        <f t="shared" ref="B179:W179" si="23">IF(B$62=0,0,B$62/B$61)</f>
        <v>3.3328008210356938E-3</v>
      </c>
      <c r="C179" s="268">
        <f t="shared" si="23"/>
        <v>2.6220213113037722E-3</v>
      </c>
      <c r="D179" s="268">
        <f t="shared" si="23"/>
        <v>2.7993960579196513E-3</v>
      </c>
      <c r="E179" s="268">
        <f t="shared" si="23"/>
        <v>2.4287073868184865E-3</v>
      </c>
      <c r="F179" s="268">
        <f t="shared" si="23"/>
        <v>3.0521061587593687E-3</v>
      </c>
      <c r="G179" s="268">
        <f t="shared" si="23"/>
        <v>3.0815608354796851E-3</v>
      </c>
      <c r="H179" s="268">
        <f t="shared" si="23"/>
        <v>4.4621558923613669E-3</v>
      </c>
      <c r="I179" s="268">
        <f t="shared" si="23"/>
        <v>3.650636895333439E-3</v>
      </c>
      <c r="J179" s="268">
        <f t="shared" si="23"/>
        <v>3.3063926817575697E-3</v>
      </c>
      <c r="K179" s="268">
        <f t="shared" si="23"/>
        <v>3.4378281712182397E-3</v>
      </c>
      <c r="L179" s="268">
        <f t="shared" si="23"/>
        <v>3.5057110027077567E-3</v>
      </c>
      <c r="M179" s="268">
        <f t="shared" si="23"/>
        <v>3.7477692530876352E-3</v>
      </c>
      <c r="N179" s="268">
        <f t="shared" si="23"/>
        <v>3.9021476662600444E-3</v>
      </c>
      <c r="O179" s="268">
        <f t="shared" si="23"/>
        <v>3.9013488819852199E-3</v>
      </c>
      <c r="P179" s="268">
        <f t="shared" si="23"/>
        <v>4.5190461952931025E-3</v>
      </c>
      <c r="Q179" s="268">
        <f t="shared" si="23"/>
        <v>4.9816203165357342E-3</v>
      </c>
      <c r="R179" s="268">
        <f t="shared" si="23"/>
        <v>5.5983122956260265E-3</v>
      </c>
      <c r="S179" s="268">
        <f t="shared" si="23"/>
        <v>5.2457268432394956E-3</v>
      </c>
      <c r="T179" s="268">
        <f t="shared" si="23"/>
        <v>4.9941822285340907E-3</v>
      </c>
      <c r="U179" s="268">
        <f t="shared" si="23"/>
        <v>4.8324976702567709E-3</v>
      </c>
      <c r="V179" s="268">
        <f t="shared" si="23"/>
        <v>5.0127028820819274E-3</v>
      </c>
      <c r="W179" s="268">
        <f t="shared" si="23"/>
        <v>4.7780070728465213E-3</v>
      </c>
      <c r="DA179" s="76"/>
    </row>
    <row r="180" spans="1:105" ht="12" customHeight="1" x14ac:dyDescent="0.25">
      <c r="A180" s="202" t="s">
        <v>93</v>
      </c>
      <c r="B180" s="269">
        <f t="shared" ref="B180:W180" si="24">IF(B$63=0,0,B$63/B$61)</f>
        <v>2.6449343109204999E-2</v>
      </c>
      <c r="C180" s="269">
        <f t="shared" si="24"/>
        <v>2.080854663278971E-2</v>
      </c>
      <c r="D180" s="269">
        <f t="shared" si="24"/>
        <v>2.2216205171079972E-2</v>
      </c>
      <c r="E180" s="269">
        <f t="shared" si="24"/>
        <v>1.9274393651241492E-2</v>
      </c>
      <c r="F180" s="269">
        <f t="shared" si="24"/>
        <v>2.4221730410417371E-2</v>
      </c>
      <c r="G180" s="269">
        <f t="shared" si="24"/>
        <v>2.4455484808768819E-2</v>
      </c>
      <c r="H180" s="269">
        <f t="shared" si="24"/>
        <v>3.5411984856373924E-2</v>
      </c>
      <c r="I180" s="269">
        <f t="shared" si="24"/>
        <v>2.897171268152509E-2</v>
      </c>
      <c r="J180" s="269">
        <f t="shared" si="24"/>
        <v>2.6239766247535316E-2</v>
      </c>
      <c r="K180" s="269">
        <f t="shared" si="24"/>
        <v>2.728284759086963E-2</v>
      </c>
      <c r="L180" s="269">
        <f t="shared" si="24"/>
        <v>2.7821570544236115E-2</v>
      </c>
      <c r="M180" s="269">
        <f t="shared" si="24"/>
        <v>2.9742561944712798E-2</v>
      </c>
      <c r="N180" s="269">
        <f t="shared" si="24"/>
        <v>3.0967719953820212E-2</v>
      </c>
      <c r="O180" s="269">
        <f t="shared" si="24"/>
        <v>3.0961380745301754E-2</v>
      </c>
      <c r="P180" s="269">
        <f t="shared" si="24"/>
        <v>3.586347032539168E-2</v>
      </c>
      <c r="Q180" s="269">
        <f t="shared" si="24"/>
        <v>3.9534491278388026E-2</v>
      </c>
      <c r="R180" s="269">
        <f t="shared" si="24"/>
        <v>4.4428602455000417E-2</v>
      </c>
      <c r="S180" s="269">
        <f t="shared" si="24"/>
        <v>4.1630459359672113E-2</v>
      </c>
      <c r="T180" s="269">
        <f t="shared" si="24"/>
        <v>3.9634183500753983E-2</v>
      </c>
      <c r="U180" s="269">
        <f t="shared" si="24"/>
        <v>3.8351043407189034E-2</v>
      </c>
      <c r="V180" s="269">
        <f t="shared" si="24"/>
        <v>3.9781164717633669E-2</v>
      </c>
      <c r="W180" s="269">
        <f t="shared" si="24"/>
        <v>3.7918602170967368E-2</v>
      </c>
      <c r="DA180" s="77"/>
    </row>
    <row r="181" spans="1:105" ht="12" customHeight="1" x14ac:dyDescent="0.25">
      <c r="A181" s="202" t="s">
        <v>94</v>
      </c>
      <c r="B181" s="269">
        <f t="shared" ref="B181:W181" si="25">IF(B$64=0,0,B$64/B$61)</f>
        <v>2.9606920009811463E-2</v>
      </c>
      <c r="C181" s="269">
        <f t="shared" si="25"/>
        <v>2.3292713665279158E-2</v>
      </c>
      <c r="D181" s="269">
        <f t="shared" si="25"/>
        <v>2.4868421370843441E-2</v>
      </c>
      <c r="E181" s="269">
        <f t="shared" si="25"/>
        <v>2.1575410350033339E-2</v>
      </c>
      <c r="F181" s="269">
        <f t="shared" si="25"/>
        <v>2.711337033209214E-2</v>
      </c>
      <c r="G181" s="269">
        <f t="shared" si="25"/>
        <v>2.7375030810590926E-2</v>
      </c>
      <c r="H181" s="269">
        <f t="shared" si="25"/>
        <v>3.9639540335746022E-2</v>
      </c>
      <c r="I181" s="269">
        <f t="shared" si="25"/>
        <v>3.2430415241981238E-2</v>
      </c>
      <c r="J181" s="269">
        <f t="shared" si="25"/>
        <v>2.9372323431978032E-2</v>
      </c>
      <c r="K181" s="269">
        <f t="shared" si="25"/>
        <v>3.0539929968303604E-2</v>
      </c>
      <c r="L181" s="269">
        <f t="shared" si="25"/>
        <v>3.1142966774243035E-2</v>
      </c>
      <c r="M181" s="269">
        <f t="shared" si="25"/>
        <v>3.3293290073336805E-2</v>
      </c>
      <c r="N181" s="269">
        <f t="shared" si="25"/>
        <v>3.4664709961734687E-2</v>
      </c>
      <c r="O181" s="269">
        <f t="shared" si="25"/>
        <v>3.4657613965484162E-2</v>
      </c>
      <c r="P181" s="269">
        <f t="shared" si="25"/>
        <v>4.0144925067291531E-2</v>
      </c>
      <c r="Q181" s="269">
        <f t="shared" si="25"/>
        <v>4.4254200041000738E-2</v>
      </c>
      <c r="R181" s="269">
        <f t="shared" si="25"/>
        <v>4.9732580261137846E-2</v>
      </c>
      <c r="S181" s="269">
        <f t="shared" si="25"/>
        <v>4.6600389096414327E-2</v>
      </c>
      <c r="T181" s="269">
        <f t="shared" si="25"/>
        <v>4.4365793725615256E-2</v>
      </c>
      <c r="U181" s="269">
        <f t="shared" si="25"/>
        <v>4.2929469732436838E-2</v>
      </c>
      <c r="V181" s="269">
        <f t="shared" si="25"/>
        <v>4.4530321862028106E-2</v>
      </c>
      <c r="W181" s="269">
        <f t="shared" si="25"/>
        <v>4.2445402773310603E-2</v>
      </c>
      <c r="DA181" s="77"/>
    </row>
    <row r="182" spans="1:105" ht="12" customHeight="1" x14ac:dyDescent="0.25">
      <c r="A182" s="202" t="s">
        <v>95</v>
      </c>
      <c r="B182" s="269">
        <f t="shared" ref="B182:W182" si="26">IF(B$65=0,0,B$65/B$61)</f>
        <v>4.7664627028227172E-2</v>
      </c>
      <c r="C182" s="269">
        <f t="shared" si="26"/>
        <v>3.7499291009091752E-2</v>
      </c>
      <c r="D182" s="269">
        <f t="shared" si="26"/>
        <v>4.0036046607659109E-2</v>
      </c>
      <c r="E182" s="269">
        <f t="shared" si="26"/>
        <v>3.473457850308289E-2</v>
      </c>
      <c r="F182" s="269">
        <f t="shared" si="26"/>
        <v>4.3650223796636051E-2</v>
      </c>
      <c r="G182" s="269">
        <f t="shared" si="26"/>
        <v>4.4071474947094749E-2</v>
      </c>
      <c r="H182" s="269">
        <f t="shared" si="26"/>
        <v>6.3816293793733686E-2</v>
      </c>
      <c r="I182" s="269">
        <f t="shared" si="26"/>
        <v>5.2210214583864559E-2</v>
      </c>
      <c r="J182" s="269">
        <f t="shared" si="26"/>
        <v>4.7286946459602568E-2</v>
      </c>
      <c r="K182" s="269">
        <f t="shared" si="26"/>
        <v>4.9166693831204727E-2</v>
      </c>
      <c r="L182" s="269">
        <f t="shared" si="26"/>
        <v>5.0137531879535034E-2</v>
      </c>
      <c r="M182" s="269">
        <f t="shared" si="26"/>
        <v>5.3599369787951254E-2</v>
      </c>
      <c r="N182" s="269">
        <f t="shared" si="26"/>
        <v>5.580723934878077E-2</v>
      </c>
      <c r="O182" s="269">
        <f t="shared" si="26"/>
        <v>5.5795815397401763E-2</v>
      </c>
      <c r="P182" s="269">
        <f t="shared" si="26"/>
        <v>6.4629920294798138E-2</v>
      </c>
      <c r="Q182" s="269">
        <f t="shared" si="26"/>
        <v>7.1245504047291422E-2</v>
      </c>
      <c r="R182" s="269">
        <f t="shared" si="26"/>
        <v>8.0065230983599495E-2</v>
      </c>
      <c r="S182" s="269">
        <f t="shared" si="26"/>
        <v>7.5022669190674768E-2</v>
      </c>
      <c r="T182" s="269">
        <f t="shared" si="26"/>
        <v>7.1425160403106022E-2</v>
      </c>
      <c r="U182" s="269">
        <f t="shared" si="26"/>
        <v>6.9112800745166056E-2</v>
      </c>
      <c r="V182" s="269">
        <f t="shared" si="26"/>
        <v>7.1690036731179616E-2</v>
      </c>
      <c r="W182" s="269">
        <f t="shared" si="26"/>
        <v>6.8333494047414553E-2</v>
      </c>
      <c r="DA182" s="77"/>
    </row>
    <row r="183" spans="1:105" ht="12" customHeight="1" x14ac:dyDescent="0.25">
      <c r="A183" s="56" t="s">
        <v>96</v>
      </c>
      <c r="B183" s="270">
        <f t="shared" ref="B183:W183" si="27">IF(B$66=0,0,B$66/B$61)</f>
        <v>3.7958391012696012E-2</v>
      </c>
      <c r="C183" s="270">
        <f t="shared" si="27"/>
        <v>3.8708300745211213E-2</v>
      </c>
      <c r="D183" s="270">
        <f t="shared" si="27"/>
        <v>3.7841452652131825E-2</v>
      </c>
      <c r="E183" s="270">
        <f t="shared" si="27"/>
        <v>4.0328311188997733E-2</v>
      </c>
      <c r="F183" s="270">
        <f t="shared" si="27"/>
        <v>3.862422335288216E-2</v>
      </c>
      <c r="G183" s="270">
        <f t="shared" si="27"/>
        <v>3.8866466695712566E-2</v>
      </c>
      <c r="H183" s="270">
        <f t="shared" si="27"/>
        <v>3.5778173329015131E-2</v>
      </c>
      <c r="I183" s="270">
        <f t="shared" si="27"/>
        <v>3.5769141930348081E-2</v>
      </c>
      <c r="J183" s="270">
        <f t="shared" si="27"/>
        <v>3.7676878124831809E-2</v>
      </c>
      <c r="K183" s="270">
        <f t="shared" si="27"/>
        <v>3.6871464435815376E-2</v>
      </c>
      <c r="L183" s="270">
        <f t="shared" si="27"/>
        <v>3.6587825745865457E-2</v>
      </c>
      <c r="M183" s="270">
        <f t="shared" si="27"/>
        <v>3.6311660174611557E-2</v>
      </c>
      <c r="N183" s="270">
        <f t="shared" si="27"/>
        <v>3.5512257579970272E-2</v>
      </c>
      <c r="O183" s="270">
        <f t="shared" si="27"/>
        <v>3.4624832756483946E-2</v>
      </c>
      <c r="P183" s="270">
        <f t="shared" si="27"/>
        <v>3.3248520684319216E-2</v>
      </c>
      <c r="Q183" s="270">
        <f t="shared" si="27"/>
        <v>3.0671277789472391E-2</v>
      </c>
      <c r="R183" s="270">
        <f t="shared" si="27"/>
        <v>2.9821183690512551E-2</v>
      </c>
      <c r="S183" s="270">
        <f t="shared" si="27"/>
        <v>3.0863145010633825E-2</v>
      </c>
      <c r="T183" s="270">
        <f t="shared" si="27"/>
        <v>2.9993141924409192E-2</v>
      </c>
      <c r="U183" s="270">
        <f t="shared" si="27"/>
        <v>2.801904091216964E-2</v>
      </c>
      <c r="V183" s="270">
        <f t="shared" si="27"/>
        <v>3.1024578949596485E-2</v>
      </c>
      <c r="W183" s="270">
        <f t="shared" si="27"/>
        <v>3.2694243327480485E-2</v>
      </c>
      <c r="DA183" s="78"/>
    </row>
    <row r="184" spans="1:105" ht="12" customHeight="1" x14ac:dyDescent="0.25">
      <c r="A184" s="203" t="s">
        <v>1053</v>
      </c>
      <c r="B184" s="271">
        <f t="shared" ref="B184:W184" si="28">IF(B$72=0,0,B$72/B$61)</f>
        <v>0.52744722725870496</v>
      </c>
      <c r="C184" s="271">
        <f t="shared" si="28"/>
        <v>0.54669033553036206</v>
      </c>
      <c r="D184" s="271">
        <f t="shared" si="28"/>
        <v>0.55087532060669875</v>
      </c>
      <c r="E184" s="271">
        <f t="shared" si="28"/>
        <v>0.54693591156739363</v>
      </c>
      <c r="F184" s="271">
        <f t="shared" si="28"/>
        <v>0.53605867285899933</v>
      </c>
      <c r="G184" s="271">
        <f t="shared" si="28"/>
        <v>0.53334573614771097</v>
      </c>
      <c r="H184" s="271">
        <f t="shared" si="28"/>
        <v>0.5069648478540727</v>
      </c>
      <c r="I184" s="271">
        <f t="shared" si="28"/>
        <v>0.53319019564961279</v>
      </c>
      <c r="J184" s="271">
        <f t="shared" si="28"/>
        <v>0.5332513739611966</v>
      </c>
      <c r="K184" s="271">
        <f t="shared" si="28"/>
        <v>0.5326582620580711</v>
      </c>
      <c r="L184" s="271">
        <f t="shared" si="28"/>
        <v>0.53174898605408349</v>
      </c>
      <c r="M184" s="271">
        <f t="shared" si="28"/>
        <v>0.52637214456354198</v>
      </c>
      <c r="N184" s="271">
        <f t="shared" si="28"/>
        <v>0.52526662430704707</v>
      </c>
      <c r="O184" s="271">
        <f t="shared" si="28"/>
        <v>0.53249713758913797</v>
      </c>
      <c r="P184" s="271">
        <f t="shared" si="28"/>
        <v>0.52122974505062991</v>
      </c>
      <c r="Q184" s="271">
        <f t="shared" si="28"/>
        <v>0.5254627660645661</v>
      </c>
      <c r="R184" s="271">
        <f t="shared" si="28"/>
        <v>0.5137673549175894</v>
      </c>
      <c r="S184" s="271">
        <f t="shared" si="28"/>
        <v>0.51704593145954103</v>
      </c>
      <c r="T184" s="271">
        <f t="shared" si="28"/>
        <v>0.53123367503831087</v>
      </c>
      <c r="U184" s="271">
        <f t="shared" si="28"/>
        <v>0.55335233138261197</v>
      </c>
      <c r="V184" s="271">
        <f t="shared" si="28"/>
        <v>0.52565746498126575</v>
      </c>
      <c r="W184" s="271">
        <f t="shared" si="28"/>
        <v>0.5220047123609074</v>
      </c>
      <c r="DA184" s="79"/>
    </row>
    <row r="185" spans="1:105" ht="12" customHeight="1" x14ac:dyDescent="0.25">
      <c r="A185" s="62" t="s">
        <v>1054</v>
      </c>
      <c r="B185" s="320">
        <f t="shared" ref="B185:W185" si="29">IF(B$73=0,0,B$73/B$61)</f>
        <v>0.52730590872689986</v>
      </c>
      <c r="C185" s="320">
        <f t="shared" si="29"/>
        <v>0.5465791557083528</v>
      </c>
      <c r="D185" s="320">
        <f t="shared" si="29"/>
        <v>0.55075661968153422</v>
      </c>
      <c r="E185" s="320">
        <f t="shared" si="29"/>
        <v>0.54683292870687483</v>
      </c>
      <c r="F185" s="320">
        <f t="shared" si="29"/>
        <v>0.53592925643586753</v>
      </c>
      <c r="G185" s="320">
        <f t="shared" si="29"/>
        <v>0.53321507077755459</v>
      </c>
      <c r="H185" s="320">
        <f t="shared" si="29"/>
        <v>0.50677564203192638</v>
      </c>
      <c r="I185" s="320">
        <f t="shared" si="29"/>
        <v>0.53303540012659623</v>
      </c>
      <c r="J185" s="320">
        <f t="shared" si="29"/>
        <v>0.5331111751961195</v>
      </c>
      <c r="K185" s="320">
        <f t="shared" si="29"/>
        <v>0.53251249012154001</v>
      </c>
      <c r="L185" s="320">
        <f t="shared" si="29"/>
        <v>0.53160033572709475</v>
      </c>
      <c r="M185" s="320">
        <f t="shared" si="29"/>
        <v>0.52621323040190127</v>
      </c>
      <c r="N185" s="320">
        <f t="shared" si="29"/>
        <v>0.52510116414045038</v>
      </c>
      <c r="O185" s="320">
        <f t="shared" si="29"/>
        <v>0.53233171129285828</v>
      </c>
      <c r="P185" s="320">
        <f t="shared" si="29"/>
        <v>0.52103812694688745</v>
      </c>
      <c r="Q185" s="320">
        <f t="shared" si="29"/>
        <v>0.52525153373867972</v>
      </c>
      <c r="R185" s="320">
        <f t="shared" si="29"/>
        <v>0.51352997341275697</v>
      </c>
      <c r="S185" s="320">
        <f t="shared" si="29"/>
        <v>0.51682350040063763</v>
      </c>
      <c r="T185" s="320">
        <f t="shared" si="29"/>
        <v>0.531021910058043</v>
      </c>
      <c r="U185" s="320">
        <f t="shared" si="29"/>
        <v>0.5531474222049011</v>
      </c>
      <c r="V185" s="320">
        <f t="shared" si="29"/>
        <v>0.52544491468207011</v>
      </c>
      <c r="W185" s="320">
        <f t="shared" si="29"/>
        <v>0.52180211371167906</v>
      </c>
      <c r="DA185" s="141"/>
    </row>
    <row r="186" spans="1:105" ht="12" customHeight="1" x14ac:dyDescent="0.25">
      <c r="A186" s="62" t="s">
        <v>1066</v>
      </c>
      <c r="B186" s="320">
        <f t="shared" ref="B186:W186" si="30">IF(B$84=0,0,B$84/B$61)</f>
        <v>1.4131853180508278E-4</v>
      </c>
      <c r="C186" s="320">
        <f t="shared" si="30"/>
        <v>1.1117982200926694E-4</v>
      </c>
      <c r="D186" s="320">
        <f t="shared" si="30"/>
        <v>1.1870092516455984E-4</v>
      </c>
      <c r="E186" s="320">
        <f t="shared" si="30"/>
        <v>1.0298286051870596E-4</v>
      </c>
      <c r="F186" s="320">
        <f t="shared" si="30"/>
        <v>1.2941642313178767E-4</v>
      </c>
      <c r="G186" s="320">
        <f t="shared" si="30"/>
        <v>1.3066537015635522E-4</v>
      </c>
      <c r="H186" s="320">
        <f t="shared" si="30"/>
        <v>1.8920582214629556E-4</v>
      </c>
      <c r="I186" s="320">
        <f t="shared" si="30"/>
        <v>1.5479552301648391E-4</v>
      </c>
      <c r="J186" s="320">
        <f t="shared" si="30"/>
        <v>1.4019876507707021E-4</v>
      </c>
      <c r="K186" s="320">
        <f t="shared" si="30"/>
        <v>1.4577193653107036E-4</v>
      </c>
      <c r="L186" s="320">
        <f t="shared" si="30"/>
        <v>1.4865032698882638E-4</v>
      </c>
      <c r="M186" s="320">
        <f t="shared" si="30"/>
        <v>1.5891416164077579E-4</v>
      </c>
      <c r="N186" s="320">
        <f t="shared" si="30"/>
        <v>1.6546016659679455E-4</v>
      </c>
      <c r="O186" s="320">
        <f t="shared" si="30"/>
        <v>1.6542629627960221E-4</v>
      </c>
      <c r="P186" s="320">
        <f t="shared" si="30"/>
        <v>1.9161810374245788E-4</v>
      </c>
      <c r="Q186" s="320">
        <f t="shared" si="30"/>
        <v>2.1123232588631858E-4</v>
      </c>
      <c r="R186" s="320">
        <f t="shared" si="30"/>
        <v>2.3738150483243047E-4</v>
      </c>
      <c r="S186" s="320">
        <f t="shared" si="30"/>
        <v>2.2243105890340799E-4</v>
      </c>
      <c r="T186" s="320">
        <f t="shared" si="30"/>
        <v>2.1176498026790285E-4</v>
      </c>
      <c r="U186" s="320">
        <f t="shared" si="30"/>
        <v>2.0490917771076006E-4</v>
      </c>
      <c r="V186" s="320">
        <f t="shared" si="30"/>
        <v>2.1255029919573407E-4</v>
      </c>
      <c r="W186" s="320">
        <f t="shared" si="30"/>
        <v>2.0259864922835122E-4</v>
      </c>
      <c r="DA186" s="141"/>
    </row>
    <row r="187" spans="1:105" ht="12" customHeight="1" x14ac:dyDescent="0.25">
      <c r="A187" s="203" t="s">
        <v>1012</v>
      </c>
      <c r="B187" s="271">
        <f t="shared" ref="B187:W187" si="31">IF(B$85=0,0,B$85/B$61)</f>
        <v>0.26625222874557397</v>
      </c>
      <c r="C187" s="271">
        <f t="shared" si="31"/>
        <v>0.26977299337003691</v>
      </c>
      <c r="D187" s="271">
        <f t="shared" si="31"/>
        <v>0.26113337678441828</v>
      </c>
      <c r="E187" s="271">
        <f t="shared" si="31"/>
        <v>0.27289497272698271</v>
      </c>
      <c r="F187" s="271">
        <f t="shared" si="31"/>
        <v>0.26582646782105779</v>
      </c>
      <c r="G187" s="271">
        <f t="shared" si="31"/>
        <v>0.26706795333741062</v>
      </c>
      <c r="H187" s="271">
        <f t="shared" si="31"/>
        <v>0.25237171414980536</v>
      </c>
      <c r="I187" s="271">
        <f t="shared" si="31"/>
        <v>0.25386050664132603</v>
      </c>
      <c r="J187" s="271">
        <f t="shared" si="31"/>
        <v>0.26180813932901503</v>
      </c>
      <c r="K187" s="271">
        <f t="shared" si="31"/>
        <v>0.25949119749533445</v>
      </c>
      <c r="L187" s="271">
        <f t="shared" si="31"/>
        <v>0.25864835712361545</v>
      </c>
      <c r="M187" s="271">
        <f t="shared" si="31"/>
        <v>0.2562829193697656</v>
      </c>
      <c r="N187" s="271">
        <f t="shared" si="31"/>
        <v>0.25368917845660216</v>
      </c>
      <c r="O187" s="271">
        <f t="shared" si="31"/>
        <v>0.2481809113990574</v>
      </c>
      <c r="P187" s="271">
        <f t="shared" si="31"/>
        <v>0.24101988034822247</v>
      </c>
      <c r="Q187" s="271">
        <f t="shared" si="31"/>
        <v>0.22593403372843257</v>
      </c>
      <c r="R187" s="271">
        <f t="shared" si="31"/>
        <v>0.21816748069626443</v>
      </c>
      <c r="S187" s="271">
        <f t="shared" si="31"/>
        <v>0.22494290737446218</v>
      </c>
      <c r="T187" s="271">
        <f t="shared" si="31"/>
        <v>0.22101078631123491</v>
      </c>
      <c r="U187" s="271">
        <f t="shared" si="31"/>
        <v>0.20813384929892376</v>
      </c>
      <c r="V187" s="271">
        <f t="shared" si="31"/>
        <v>0.22392188437097707</v>
      </c>
      <c r="W187" s="271">
        <f t="shared" si="31"/>
        <v>0.23236217416400057</v>
      </c>
      <c r="DA187" s="79"/>
    </row>
    <row r="188" spans="1:105" ht="12" customHeight="1" x14ac:dyDescent="0.25">
      <c r="A188" s="62" t="s">
        <v>1014</v>
      </c>
      <c r="B188" s="320">
        <f t="shared" ref="B188:W188" si="32">IF(B$86=0,0,B$86/B$61)</f>
        <v>0.26601039355153777</v>
      </c>
      <c r="C188" s="320">
        <f t="shared" si="32"/>
        <v>0.26965070946554509</v>
      </c>
      <c r="D188" s="320">
        <f t="shared" si="32"/>
        <v>0.26097321116410133</v>
      </c>
      <c r="E188" s="320">
        <f t="shared" si="32"/>
        <v>0.27280414678821946</v>
      </c>
      <c r="F188" s="320">
        <f t="shared" si="32"/>
        <v>0.26563603914693423</v>
      </c>
      <c r="G188" s="320">
        <f t="shared" si="32"/>
        <v>0.266876894041645</v>
      </c>
      <c r="H188" s="320">
        <f t="shared" si="32"/>
        <v>0.25175425785272287</v>
      </c>
      <c r="I188" s="320">
        <f t="shared" si="32"/>
        <v>0.25348103609833256</v>
      </c>
      <c r="J188" s="320">
        <f t="shared" si="32"/>
        <v>0.26156224092171165</v>
      </c>
      <c r="K188" s="320">
        <f t="shared" si="32"/>
        <v>0.25920462052746079</v>
      </c>
      <c r="L188" s="320">
        <f t="shared" si="32"/>
        <v>0.25833080199296032</v>
      </c>
      <c r="M188" s="320">
        <f t="shared" si="32"/>
        <v>0.25591115819112281</v>
      </c>
      <c r="N188" s="320">
        <f t="shared" si="32"/>
        <v>0.253240045003023</v>
      </c>
      <c r="O188" s="320">
        <f t="shared" si="32"/>
        <v>0.2476997210740654</v>
      </c>
      <c r="P188" s="320">
        <f t="shared" si="32"/>
        <v>0.24026300789278435</v>
      </c>
      <c r="Q188" s="320">
        <f t="shared" si="32"/>
        <v>0.2246904884996955</v>
      </c>
      <c r="R188" s="320">
        <f t="shared" si="32"/>
        <v>0.21629606717664646</v>
      </c>
      <c r="S188" s="320">
        <f t="shared" si="32"/>
        <v>0.22349011655508574</v>
      </c>
      <c r="T188" s="320">
        <f t="shared" si="32"/>
        <v>0.21958500700635261</v>
      </c>
      <c r="U188" s="320">
        <f t="shared" si="32"/>
        <v>0.20656153639399089</v>
      </c>
      <c r="V188" s="320">
        <f t="shared" si="32"/>
        <v>0.22258516499585612</v>
      </c>
      <c r="W188" s="320">
        <f t="shared" si="32"/>
        <v>0.23137814764548917</v>
      </c>
      <c r="DA188" s="141"/>
    </row>
    <row r="189" spans="1:105" ht="12" customHeight="1" x14ac:dyDescent="0.25">
      <c r="A189" s="62" t="s">
        <v>1021</v>
      </c>
      <c r="B189" s="320">
        <f t="shared" ref="B189:W189" si="33">IF(B$92=0,0,B$92/B$61)</f>
        <v>2.4183519403618011E-4</v>
      </c>
      <c r="C189" s="320">
        <f t="shared" si="33"/>
        <v>1.2228390449174829E-4</v>
      </c>
      <c r="D189" s="320">
        <f t="shared" si="33"/>
        <v>1.6016562031695314E-4</v>
      </c>
      <c r="E189" s="320">
        <f t="shared" si="33"/>
        <v>9.0825938763321675E-5</v>
      </c>
      <c r="F189" s="320">
        <f t="shared" si="33"/>
        <v>1.9042867412351469E-4</v>
      </c>
      <c r="G189" s="320">
        <f t="shared" si="33"/>
        <v>1.9105929576560199E-4</v>
      </c>
      <c r="H189" s="320">
        <f t="shared" si="33"/>
        <v>6.1745629708239043E-4</v>
      </c>
      <c r="I189" s="320">
        <f t="shared" si="33"/>
        <v>3.7947054299348966E-4</v>
      </c>
      <c r="J189" s="320">
        <f t="shared" si="33"/>
        <v>2.4589840730331644E-4</v>
      </c>
      <c r="K189" s="320">
        <f t="shared" si="33"/>
        <v>2.8657696787363776E-4</v>
      </c>
      <c r="L189" s="320">
        <f t="shared" si="33"/>
        <v>3.175551306550429E-4</v>
      </c>
      <c r="M189" s="320">
        <f t="shared" si="33"/>
        <v>3.7176117864271078E-4</v>
      </c>
      <c r="N189" s="320">
        <f t="shared" si="33"/>
        <v>4.4913345357913155E-4</v>
      </c>
      <c r="O189" s="320">
        <f t="shared" si="33"/>
        <v>4.8119032499194345E-4</v>
      </c>
      <c r="P189" s="320">
        <f t="shared" si="33"/>
        <v>7.5687245543811605E-4</v>
      </c>
      <c r="Q189" s="320">
        <f t="shared" si="33"/>
        <v>1.2435452287370967E-3</v>
      </c>
      <c r="R189" s="320">
        <f t="shared" si="33"/>
        <v>1.8714135196179428E-3</v>
      </c>
      <c r="S189" s="320">
        <f t="shared" si="33"/>
        <v>1.4527908193764057E-3</v>
      </c>
      <c r="T189" s="320">
        <f t="shared" si="33"/>
        <v>1.4257793048823113E-3</v>
      </c>
      <c r="U189" s="320">
        <f t="shared" si="33"/>
        <v>1.5723129049328762E-3</v>
      </c>
      <c r="V189" s="320">
        <f t="shared" si="33"/>
        <v>1.3367193751210214E-3</v>
      </c>
      <c r="W189" s="320">
        <f t="shared" si="33"/>
        <v>9.8402651851143804E-4</v>
      </c>
      <c r="DA189" s="141"/>
    </row>
    <row r="190" spans="1:105" ht="12" customHeight="1" x14ac:dyDescent="0.25">
      <c r="A190" s="203" t="s">
        <v>1023</v>
      </c>
      <c r="B190" s="271">
        <f t="shared" ref="B190:W190" si="34">IF(B$93=0,0,B$93/B$61)</f>
        <v>5.2248000292076643E-2</v>
      </c>
      <c r="C190" s="271">
        <f t="shared" si="34"/>
        <v>5.349337651013495E-2</v>
      </c>
      <c r="D190" s="271">
        <f t="shared" si="34"/>
        <v>5.2636217777085097E-2</v>
      </c>
      <c r="E190" s="271">
        <f t="shared" si="34"/>
        <v>5.5239671311396656E-2</v>
      </c>
      <c r="F190" s="271">
        <f t="shared" si="34"/>
        <v>5.317414798867507E-2</v>
      </c>
      <c r="G190" s="271">
        <f t="shared" si="34"/>
        <v>5.3377337209529155E-2</v>
      </c>
      <c r="H190" s="271">
        <f t="shared" si="34"/>
        <v>4.9451371279612528E-2</v>
      </c>
      <c r="I190" s="271">
        <f t="shared" si="34"/>
        <v>5.0014561462054852E-2</v>
      </c>
      <c r="J190" s="271">
        <f t="shared" si="34"/>
        <v>5.2089352016898904E-2</v>
      </c>
      <c r="K190" s="271">
        <f t="shared" si="34"/>
        <v>5.1226420491860956E-2</v>
      </c>
      <c r="L190" s="271">
        <f t="shared" si="34"/>
        <v>5.089755785990524E-2</v>
      </c>
      <c r="M190" s="271">
        <f t="shared" si="34"/>
        <v>5.0484191418682864E-2</v>
      </c>
      <c r="N190" s="271">
        <f t="shared" si="34"/>
        <v>4.9605266772087361E-2</v>
      </c>
      <c r="O190" s="271">
        <f t="shared" si="34"/>
        <v>4.8798270071196685E-2</v>
      </c>
      <c r="P190" s="271">
        <f t="shared" si="34"/>
        <v>4.7086254489925379E-2</v>
      </c>
      <c r="Q190" s="271">
        <f t="shared" si="34"/>
        <v>4.440310364566237E-2</v>
      </c>
      <c r="R190" s="271">
        <f t="shared" si="34"/>
        <v>4.3233430302750536E-2</v>
      </c>
      <c r="S190" s="271">
        <f t="shared" si="34"/>
        <v>4.4419360644289731E-2</v>
      </c>
      <c r="T190" s="271">
        <f t="shared" si="34"/>
        <v>4.3795998690388332E-2</v>
      </c>
      <c r="U190" s="271">
        <f t="shared" si="34"/>
        <v>4.2160469656604735E-2</v>
      </c>
      <c r="V190" s="271">
        <f t="shared" si="34"/>
        <v>4.4784528723944554E-2</v>
      </c>
      <c r="W190" s="271">
        <f t="shared" si="34"/>
        <v>4.6502676549609746E-2</v>
      </c>
      <c r="DA190" s="79"/>
    </row>
    <row r="191" spans="1:105" ht="12" customHeight="1" x14ac:dyDescent="0.25">
      <c r="A191" s="62" t="s">
        <v>1135</v>
      </c>
      <c r="B191" s="320">
        <f t="shared" ref="B191:W191" si="35">IF(B$94=0,0,B$94/B$61)</f>
        <v>4.0218678828747294E-2</v>
      </c>
      <c r="C191" s="320">
        <f t="shared" si="35"/>
        <v>4.1258560350239719E-2</v>
      </c>
      <c r="D191" s="320">
        <f t="shared" si="35"/>
        <v>4.0270663664300654E-2</v>
      </c>
      <c r="E191" s="320">
        <f t="shared" si="35"/>
        <v>4.3087396499002943E-2</v>
      </c>
      <c r="F191" s="320">
        <f t="shared" si="35"/>
        <v>4.1089266091201601E-2</v>
      </c>
      <c r="G191" s="320">
        <f t="shared" si="35"/>
        <v>4.1352388785745403E-2</v>
      </c>
      <c r="H191" s="320">
        <f t="shared" si="35"/>
        <v>3.7290391307870076E-2</v>
      </c>
      <c r="I191" s="320">
        <f t="shared" si="35"/>
        <v>3.7638773070629773E-2</v>
      </c>
      <c r="J191" s="320">
        <f t="shared" si="35"/>
        <v>3.9959826331226009E-2</v>
      </c>
      <c r="K191" s="320">
        <f t="shared" si="35"/>
        <v>3.9015126550494481E-2</v>
      </c>
      <c r="L191" s="320">
        <f t="shared" si="35"/>
        <v>3.8654114125606258E-2</v>
      </c>
      <c r="M191" s="320">
        <f t="shared" si="35"/>
        <v>3.8268748093364204E-2</v>
      </c>
      <c r="N191" s="320">
        <f t="shared" si="35"/>
        <v>3.7265353936369879E-2</v>
      </c>
      <c r="O191" s="320">
        <f t="shared" si="35"/>
        <v>3.6247043524229049E-2</v>
      </c>
      <c r="P191" s="320">
        <f t="shared" si="35"/>
        <v>3.4292595378612178E-2</v>
      </c>
      <c r="Q191" s="320">
        <f t="shared" si="35"/>
        <v>3.07619907730519E-2</v>
      </c>
      <c r="R191" s="320">
        <f t="shared" si="35"/>
        <v>2.9056309727944308E-2</v>
      </c>
      <c r="S191" s="320">
        <f t="shared" si="35"/>
        <v>3.0777330606909417E-2</v>
      </c>
      <c r="T191" s="320">
        <f t="shared" si="35"/>
        <v>2.9890314602027408E-2</v>
      </c>
      <c r="U191" s="320">
        <f t="shared" si="35"/>
        <v>2.7615853291781251E-2</v>
      </c>
      <c r="V191" s="320">
        <f t="shared" si="35"/>
        <v>3.1260464926319051E-2</v>
      </c>
      <c r="W191" s="320">
        <f t="shared" si="35"/>
        <v>3.3556595175021874E-2</v>
      </c>
      <c r="DA191" s="141"/>
    </row>
    <row r="192" spans="1:105" ht="12" customHeight="1" x14ac:dyDescent="0.25">
      <c r="A192" s="62" t="s">
        <v>1026</v>
      </c>
      <c r="B192" s="320">
        <f t="shared" ref="B192:W192" si="36">IF(B$95=0,0,B$95/B$61)</f>
        <v>1.1565916835437834E-2</v>
      </c>
      <c r="C192" s="320">
        <f t="shared" si="36"/>
        <v>1.1988655833896104E-2</v>
      </c>
      <c r="D192" s="320">
        <f t="shared" si="36"/>
        <v>1.2080284241803595E-2</v>
      </c>
      <c r="E192" s="320">
        <f t="shared" si="36"/>
        <v>1.1994222085567876E-2</v>
      </c>
      <c r="F192" s="320">
        <f t="shared" si="36"/>
        <v>1.1755061164743348E-2</v>
      </c>
      <c r="G192" s="320">
        <f t="shared" si="36"/>
        <v>1.1695528272961849E-2</v>
      </c>
      <c r="H192" s="320">
        <f t="shared" si="36"/>
        <v>1.1115606392725911E-2</v>
      </c>
      <c r="I192" s="320">
        <f t="shared" si="36"/>
        <v>1.1691587380640408E-2</v>
      </c>
      <c r="J192" s="320">
        <f t="shared" si="36"/>
        <v>1.1693249429439405E-2</v>
      </c>
      <c r="K192" s="320">
        <f t="shared" si="36"/>
        <v>1.1680117883464652E-2</v>
      </c>
      <c r="L192" s="320">
        <f t="shared" si="36"/>
        <v>1.1660110707947306E-2</v>
      </c>
      <c r="M192" s="320">
        <f t="shared" si="36"/>
        <v>1.1541950051782154E-2</v>
      </c>
      <c r="N192" s="320">
        <f t="shared" si="36"/>
        <v>1.1517558013531553E-2</v>
      </c>
      <c r="O192" s="320">
        <f t="shared" si="36"/>
        <v>1.1676152684396078E-2</v>
      </c>
      <c r="P192" s="320">
        <f t="shared" si="36"/>
        <v>1.1428439440228439E-2</v>
      </c>
      <c r="Q192" s="320">
        <f t="shared" si="36"/>
        <v>1.1520856217171822E-2</v>
      </c>
      <c r="R192" s="320">
        <f t="shared" si="36"/>
        <v>1.12637557567607E-2</v>
      </c>
      <c r="S192" s="320">
        <f t="shared" si="36"/>
        <v>1.1335995909216166E-2</v>
      </c>
      <c r="T192" s="320">
        <f t="shared" si="36"/>
        <v>1.164742353135207E-2</v>
      </c>
      <c r="U192" s="320">
        <f t="shared" si="36"/>
        <v>1.2132724054628697E-2</v>
      </c>
      <c r="V192" s="320">
        <f t="shared" si="36"/>
        <v>1.1525097830762323E-2</v>
      </c>
      <c r="W192" s="320">
        <f t="shared" si="36"/>
        <v>1.1445196710038467E-2</v>
      </c>
      <c r="DA192" s="141"/>
    </row>
    <row r="193" spans="1:105" ht="12" customHeight="1" x14ac:dyDescent="0.25">
      <c r="A193" s="62" t="s">
        <v>1038</v>
      </c>
      <c r="B193" s="320">
        <f t="shared" ref="B193:W193" si="37">IF(B$106=0,0,B$106/B$61)</f>
        <v>4.634046278915133E-4</v>
      </c>
      <c r="C193" s="320">
        <f t="shared" si="37"/>
        <v>2.4616032599912753E-4</v>
      </c>
      <c r="D193" s="320">
        <f t="shared" si="37"/>
        <v>2.8526987098084479E-4</v>
      </c>
      <c r="E193" s="320">
        <f t="shared" si="37"/>
        <v>1.5805272682584313E-4</v>
      </c>
      <c r="F193" s="320">
        <f t="shared" si="37"/>
        <v>3.2982073273012704E-4</v>
      </c>
      <c r="G193" s="320">
        <f t="shared" si="37"/>
        <v>3.2942015082189905E-4</v>
      </c>
      <c r="H193" s="320">
        <f t="shared" si="37"/>
        <v>1.0453735790165463E-3</v>
      </c>
      <c r="I193" s="320">
        <f t="shared" si="37"/>
        <v>6.8420101078466901E-4</v>
      </c>
      <c r="J193" s="320">
        <f t="shared" si="37"/>
        <v>4.3627625623348428E-4</v>
      </c>
      <c r="K193" s="320">
        <f t="shared" si="37"/>
        <v>5.311760579018172E-4</v>
      </c>
      <c r="L193" s="320">
        <f t="shared" si="37"/>
        <v>5.8333302635167064E-4</v>
      </c>
      <c r="M193" s="320">
        <f t="shared" si="37"/>
        <v>6.7349327353651207E-4</v>
      </c>
      <c r="N193" s="320">
        <f t="shared" si="37"/>
        <v>8.2235482218592684E-4</v>
      </c>
      <c r="O193" s="320">
        <f t="shared" si="37"/>
        <v>8.750738625715581E-4</v>
      </c>
      <c r="P193" s="320">
        <f t="shared" si="37"/>
        <v>1.3652196710847594E-3</v>
      </c>
      <c r="Q193" s="320">
        <f t="shared" si="37"/>
        <v>2.1202566554386492E-3</v>
      </c>
      <c r="R193" s="320">
        <f t="shared" si="37"/>
        <v>2.9133648180455305E-3</v>
      </c>
      <c r="S193" s="320">
        <f t="shared" si="37"/>
        <v>2.3060341281641444E-3</v>
      </c>
      <c r="T193" s="320">
        <f t="shared" si="37"/>
        <v>2.2582605570088564E-3</v>
      </c>
      <c r="U193" s="320">
        <f t="shared" si="37"/>
        <v>2.4118923101947823E-3</v>
      </c>
      <c r="V193" s="320">
        <f t="shared" si="37"/>
        <v>1.9989659668631782E-3</v>
      </c>
      <c r="W193" s="320">
        <f t="shared" si="37"/>
        <v>1.5008846645494082E-3</v>
      </c>
      <c r="DA193" s="141"/>
    </row>
    <row r="194" spans="1:105" ht="12" customHeight="1" x14ac:dyDescent="0.25">
      <c r="A194" s="41" t="s">
        <v>1040</v>
      </c>
      <c r="B194" s="321">
        <f t="shared" ref="B194:W194" si="38">IF(B$107=0,0,B$107/B$61)</f>
        <v>9.0404617226692227E-3</v>
      </c>
      <c r="C194" s="321">
        <f t="shared" si="38"/>
        <v>7.112421225790028E-3</v>
      </c>
      <c r="D194" s="321">
        <f t="shared" si="38"/>
        <v>7.5935629721637843E-3</v>
      </c>
      <c r="E194" s="321">
        <f t="shared" si="38"/>
        <v>6.5880433140535878E-3</v>
      </c>
      <c r="F194" s="321">
        <f t="shared" si="38"/>
        <v>8.2790572804805306E-3</v>
      </c>
      <c r="G194" s="321">
        <f t="shared" si="38"/>
        <v>8.3589552077022629E-3</v>
      </c>
      <c r="H194" s="321">
        <f t="shared" si="38"/>
        <v>1.2103918509279499E-2</v>
      </c>
      <c r="I194" s="321">
        <f t="shared" si="38"/>
        <v>9.902614913953927E-3</v>
      </c>
      <c r="J194" s="321">
        <f t="shared" si="38"/>
        <v>8.9688277471841153E-3</v>
      </c>
      <c r="K194" s="321">
        <f t="shared" si="38"/>
        <v>9.3253559573218681E-3</v>
      </c>
      <c r="L194" s="321">
        <f t="shared" si="38"/>
        <v>9.5094930158085116E-3</v>
      </c>
      <c r="M194" s="321">
        <f t="shared" si="38"/>
        <v>1.0166093414309237E-2</v>
      </c>
      <c r="N194" s="321">
        <f t="shared" si="38"/>
        <v>1.0584855953697313E-2</v>
      </c>
      <c r="O194" s="321">
        <f t="shared" si="38"/>
        <v>1.058268919395108E-2</v>
      </c>
      <c r="P194" s="321">
        <f t="shared" si="38"/>
        <v>1.2258237544128263E-2</v>
      </c>
      <c r="Q194" s="321">
        <f t="shared" si="38"/>
        <v>1.3513003088650617E-2</v>
      </c>
      <c r="R194" s="321">
        <f t="shared" si="38"/>
        <v>1.5185824397519103E-2</v>
      </c>
      <c r="S194" s="321">
        <f t="shared" si="38"/>
        <v>1.4229411021072598E-2</v>
      </c>
      <c r="T194" s="321">
        <f t="shared" si="38"/>
        <v>1.3547078177647193E-2</v>
      </c>
      <c r="U194" s="321">
        <f t="shared" si="38"/>
        <v>1.3108497194641274E-2</v>
      </c>
      <c r="V194" s="321">
        <f t="shared" si="38"/>
        <v>1.3597316781292891E-2</v>
      </c>
      <c r="W194" s="321">
        <f t="shared" si="38"/>
        <v>1.2960687533462759E-2</v>
      </c>
      <c r="DA194" s="82"/>
    </row>
    <row r="195" spans="1:105" ht="12" hidden="1" customHeight="1" x14ac:dyDescent="0.25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DA195" s="94"/>
    </row>
    <row r="196" spans="1:105" ht="12" customHeight="1" x14ac:dyDescent="0.25">
      <c r="A196" s="201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DA196" s="173"/>
    </row>
    <row r="197" spans="1:105" ht="12" customHeight="1" x14ac:dyDescent="0.25">
      <c r="A197" s="35" t="s">
        <v>48</v>
      </c>
      <c r="B197" s="234">
        <f t="shared" ref="B197:W197" si="39">SUM(B$198:B$202,B$204:B$205,B$207:B$208,B$210:B$213)</f>
        <v>1.0000000000000002</v>
      </c>
      <c r="C197" s="234">
        <f t="shared" si="39"/>
        <v>0.99999999999999978</v>
      </c>
      <c r="D197" s="234">
        <f t="shared" si="39"/>
        <v>0.99999999999999978</v>
      </c>
      <c r="E197" s="234">
        <f t="shared" si="39"/>
        <v>0.99999999999999989</v>
      </c>
      <c r="F197" s="234">
        <f t="shared" si="39"/>
        <v>1.0000000000000002</v>
      </c>
      <c r="G197" s="234">
        <f t="shared" si="39"/>
        <v>0.99999999999999989</v>
      </c>
      <c r="H197" s="234">
        <f t="shared" si="39"/>
        <v>1.0000000000000002</v>
      </c>
      <c r="I197" s="234">
        <f t="shared" si="39"/>
        <v>0.99999999999999978</v>
      </c>
      <c r="J197" s="234">
        <f t="shared" si="39"/>
        <v>1.0000000000000002</v>
      </c>
      <c r="K197" s="234">
        <f t="shared" si="39"/>
        <v>1.0000000000000002</v>
      </c>
      <c r="L197" s="234">
        <f t="shared" si="39"/>
        <v>1</v>
      </c>
      <c r="M197" s="234">
        <f t="shared" si="39"/>
        <v>0.99999999999999978</v>
      </c>
      <c r="N197" s="234">
        <f t="shared" si="39"/>
        <v>0.99999999999999978</v>
      </c>
      <c r="O197" s="234">
        <f t="shared" si="39"/>
        <v>0.99999999999999978</v>
      </c>
      <c r="P197" s="234">
        <f t="shared" si="39"/>
        <v>0.99999999999999967</v>
      </c>
      <c r="Q197" s="234">
        <f t="shared" si="39"/>
        <v>0.99999999999999967</v>
      </c>
      <c r="R197" s="234">
        <f t="shared" si="39"/>
        <v>0.99999999999999978</v>
      </c>
      <c r="S197" s="234">
        <f t="shared" si="39"/>
        <v>1</v>
      </c>
      <c r="T197" s="234">
        <f t="shared" si="39"/>
        <v>1.0000000000000002</v>
      </c>
      <c r="U197" s="234">
        <f t="shared" si="39"/>
        <v>1</v>
      </c>
      <c r="V197" s="234">
        <f t="shared" si="39"/>
        <v>1.0000000000000002</v>
      </c>
      <c r="W197" s="234">
        <f t="shared" si="39"/>
        <v>1.0000000000000002</v>
      </c>
      <c r="DA197" s="95"/>
    </row>
    <row r="198" spans="1:105" ht="12" customHeight="1" x14ac:dyDescent="0.25">
      <c r="A198" s="55" t="s">
        <v>92</v>
      </c>
      <c r="B198" s="268">
        <f t="shared" ref="B198:W198" si="40">IF(B$111=0,0,B$111/B$110)</f>
        <v>2.7156006824872032E-4</v>
      </c>
      <c r="C198" s="268">
        <f t="shared" si="40"/>
        <v>2.0878684894203936E-4</v>
      </c>
      <c r="D198" s="268">
        <f t="shared" si="40"/>
        <v>2.2478810040895482E-4</v>
      </c>
      <c r="E198" s="268">
        <f t="shared" si="40"/>
        <v>1.9123802686360855E-4</v>
      </c>
      <c r="F198" s="268">
        <f t="shared" si="40"/>
        <v>2.4610018220696118E-4</v>
      </c>
      <c r="G198" s="268">
        <f t="shared" si="40"/>
        <v>2.4845558849489698E-4</v>
      </c>
      <c r="H198" s="268">
        <f t="shared" si="40"/>
        <v>3.790290147871205E-4</v>
      </c>
      <c r="I198" s="268">
        <f t="shared" si="40"/>
        <v>3.0274715263348069E-4</v>
      </c>
      <c r="J198" s="268">
        <f t="shared" si="40"/>
        <v>2.6950446152921654E-4</v>
      </c>
      <c r="K198" s="268">
        <f t="shared" si="40"/>
        <v>2.8211719797888255E-4</v>
      </c>
      <c r="L198" s="268">
        <f t="shared" si="40"/>
        <v>2.8856414184492588E-4</v>
      </c>
      <c r="M198" s="268">
        <f t="shared" si="40"/>
        <v>3.110070086323421E-4</v>
      </c>
      <c r="N198" s="268">
        <f t="shared" si="40"/>
        <v>3.2627828817217373E-4</v>
      </c>
      <c r="O198" s="268">
        <f t="shared" si="40"/>
        <v>3.2735419274727764E-4</v>
      </c>
      <c r="P198" s="268">
        <f t="shared" si="40"/>
        <v>3.8834392724785931E-4</v>
      </c>
      <c r="Q198" s="268">
        <f t="shared" si="40"/>
        <v>5.7174226320425708E-4</v>
      </c>
      <c r="R198" s="268">
        <f t="shared" si="40"/>
        <v>8.2612682363645044E-4</v>
      </c>
      <c r="S198" s="268">
        <f t="shared" si="40"/>
        <v>7.118944179086605E-4</v>
      </c>
      <c r="T198" s="268">
        <f t="shared" si="40"/>
        <v>6.8909382949685813E-4</v>
      </c>
      <c r="U198" s="268">
        <f t="shared" si="40"/>
        <v>6.4638109733901978E-4</v>
      </c>
      <c r="V198" s="268">
        <f t="shared" si="40"/>
        <v>6.8779179695904139E-4</v>
      </c>
      <c r="W198" s="268">
        <f t="shared" si="40"/>
        <v>6.4698639541646899E-4</v>
      </c>
      <c r="DA198" s="76"/>
    </row>
    <row r="199" spans="1:105" ht="12" customHeight="1" x14ac:dyDescent="0.25">
      <c r="A199" s="202" t="s">
        <v>93</v>
      </c>
      <c r="B199" s="269">
        <f t="shared" ref="B199:W199" si="41">IF(B$112=0,0,B$112/B$110)</f>
        <v>2.1670830247102414E-3</v>
      </c>
      <c r="C199" s="269">
        <f t="shared" si="41"/>
        <v>1.6661449492295409E-3</v>
      </c>
      <c r="D199" s="269">
        <f t="shared" si="41"/>
        <v>1.7938369204817831E-3</v>
      </c>
      <c r="E199" s="269">
        <f t="shared" si="41"/>
        <v>1.5261031725608287E-3</v>
      </c>
      <c r="F199" s="269">
        <f t="shared" si="41"/>
        <v>1.9639099764488886E-3</v>
      </c>
      <c r="G199" s="269">
        <f t="shared" si="41"/>
        <v>1.9827064107545626E-3</v>
      </c>
      <c r="H199" s="269">
        <f t="shared" si="41"/>
        <v>3.0246985468626118E-3</v>
      </c>
      <c r="I199" s="269">
        <f t="shared" si="41"/>
        <v>2.4159598260613119E-3</v>
      </c>
      <c r="J199" s="269">
        <f t="shared" si="41"/>
        <v>2.150679028143128E-3</v>
      </c>
      <c r="K199" s="269">
        <f t="shared" si="41"/>
        <v>2.2513302292990409E-3</v>
      </c>
      <c r="L199" s="269">
        <f t="shared" si="41"/>
        <v>2.3027776409286715E-3</v>
      </c>
      <c r="M199" s="269">
        <f t="shared" si="41"/>
        <v>2.4818745013562423E-3</v>
      </c>
      <c r="N199" s="269">
        <f t="shared" si="41"/>
        <v>2.6037412060959946E-3</v>
      </c>
      <c r="O199" s="269">
        <f t="shared" si="41"/>
        <v>2.612327058043787E-3</v>
      </c>
      <c r="P199" s="269">
        <f t="shared" si="41"/>
        <v>3.0990327035761113E-3</v>
      </c>
      <c r="Q199" s="269">
        <f t="shared" si="41"/>
        <v>4.5625741703841302E-3</v>
      </c>
      <c r="R199" s="269">
        <f t="shared" si="41"/>
        <v>6.5925945125357398E-3</v>
      </c>
      <c r="S199" s="269">
        <f t="shared" si="41"/>
        <v>5.6810057472177948E-3</v>
      </c>
      <c r="T199" s="269">
        <f t="shared" si="41"/>
        <v>5.4990542238614083E-3</v>
      </c>
      <c r="U199" s="269">
        <f t="shared" si="41"/>
        <v>5.158201323819161E-3</v>
      </c>
      <c r="V199" s="269">
        <f t="shared" si="41"/>
        <v>5.4886638427257646E-3</v>
      </c>
      <c r="W199" s="269">
        <f t="shared" si="41"/>
        <v>5.1630316775489486E-3</v>
      </c>
      <c r="DA199" s="77"/>
    </row>
    <row r="200" spans="1:105" ht="12" customHeight="1" x14ac:dyDescent="0.25">
      <c r="A200" s="202" t="s">
        <v>94</v>
      </c>
      <c r="B200" s="269">
        <f t="shared" ref="B200:W200" si="42">IF(B$113=0,0,B$113/B$110)</f>
        <v>2.6570421156523693E-3</v>
      </c>
      <c r="C200" s="269">
        <f t="shared" si="42"/>
        <v>2.0428461902036741E-3</v>
      </c>
      <c r="D200" s="269">
        <f t="shared" si="42"/>
        <v>2.1994082330876758E-3</v>
      </c>
      <c r="E200" s="269">
        <f t="shared" si="42"/>
        <v>1.8711421556481418E-3</v>
      </c>
      <c r="F200" s="269">
        <f t="shared" si="42"/>
        <v>2.4079333644691676E-3</v>
      </c>
      <c r="G200" s="269">
        <f t="shared" si="42"/>
        <v>2.4309795131421952E-3</v>
      </c>
      <c r="H200" s="269">
        <f t="shared" si="42"/>
        <v>3.708557233168798E-3</v>
      </c>
      <c r="I200" s="269">
        <f t="shared" si="42"/>
        <v>2.962187850844985E-3</v>
      </c>
      <c r="J200" s="269">
        <f t="shared" si="42"/>
        <v>2.6369293145982122E-3</v>
      </c>
      <c r="K200" s="269">
        <f t="shared" si="42"/>
        <v>2.7603368986237565E-3</v>
      </c>
      <c r="L200" s="269">
        <f t="shared" si="42"/>
        <v>2.8234161336519142E-3</v>
      </c>
      <c r="M200" s="269">
        <f t="shared" si="42"/>
        <v>3.0430052751435296E-3</v>
      </c>
      <c r="N200" s="269">
        <f t="shared" si="42"/>
        <v>3.1924250081657975E-3</v>
      </c>
      <c r="O200" s="269">
        <f t="shared" si="42"/>
        <v>3.2029520484147937E-3</v>
      </c>
      <c r="P200" s="269">
        <f t="shared" si="42"/>
        <v>3.7996977122215937E-3</v>
      </c>
      <c r="Q200" s="269">
        <f t="shared" si="42"/>
        <v>5.5941334910872813E-3</v>
      </c>
      <c r="R200" s="269">
        <f t="shared" si="42"/>
        <v>8.0831242142041636E-3</v>
      </c>
      <c r="S200" s="269">
        <f t="shared" si="42"/>
        <v>6.9654329610371688E-3</v>
      </c>
      <c r="T200" s="269">
        <f t="shared" si="42"/>
        <v>6.7423437415414424E-3</v>
      </c>
      <c r="U200" s="269">
        <f t="shared" si="42"/>
        <v>6.3244268918740913E-3</v>
      </c>
      <c r="V200" s="269">
        <f t="shared" si="42"/>
        <v>6.7296041833610279E-3</v>
      </c>
      <c r="W200" s="269">
        <f t="shared" si="42"/>
        <v>6.3303493476116902E-3</v>
      </c>
      <c r="DA200" s="77"/>
    </row>
    <row r="201" spans="1:105" ht="12" customHeight="1" x14ac:dyDescent="0.25">
      <c r="A201" s="202" t="s">
        <v>95</v>
      </c>
      <c r="B201" s="269">
        <f t="shared" ref="B201:W201" si="43">IF(B$114=0,0,B$114/B$110)</f>
        <v>4.9201237257424507E-3</v>
      </c>
      <c r="C201" s="269">
        <f t="shared" si="43"/>
        <v>3.7827989060669784E-3</v>
      </c>
      <c r="D201" s="269">
        <f t="shared" si="43"/>
        <v>4.0727094864098723E-3</v>
      </c>
      <c r="E201" s="269">
        <f t="shared" si="43"/>
        <v>3.4648494504502573E-3</v>
      </c>
      <c r="F201" s="269">
        <f t="shared" si="43"/>
        <v>4.4588416595808403E-3</v>
      </c>
      <c r="G201" s="269">
        <f t="shared" si="43"/>
        <v>4.5015168969077882E-3</v>
      </c>
      <c r="H201" s="269">
        <f t="shared" si="43"/>
        <v>6.8672454695764638E-3</v>
      </c>
      <c r="I201" s="269">
        <f t="shared" si="43"/>
        <v>5.4851711379328635E-3</v>
      </c>
      <c r="J201" s="269">
        <f t="shared" si="43"/>
        <v>4.8828802552401398E-3</v>
      </c>
      <c r="K201" s="269">
        <f t="shared" si="43"/>
        <v>5.1113977403502934E-3</v>
      </c>
      <c r="L201" s="269">
        <f t="shared" si="43"/>
        <v>5.2282034315493317E-3</v>
      </c>
      <c r="M201" s="269">
        <f t="shared" si="43"/>
        <v>5.6348231605343356E-3</v>
      </c>
      <c r="N201" s="269">
        <f t="shared" si="43"/>
        <v>5.9115081137784634E-3</v>
      </c>
      <c r="O201" s="269">
        <f t="shared" si="43"/>
        <v>5.9310013465675958E-3</v>
      </c>
      <c r="P201" s="269">
        <f t="shared" si="43"/>
        <v>7.0360129989737496E-3</v>
      </c>
      <c r="Q201" s="269">
        <f t="shared" si="43"/>
        <v>1.0358822975491745E-2</v>
      </c>
      <c r="R201" s="269">
        <f t="shared" si="43"/>
        <v>1.4967760951227786E-2</v>
      </c>
      <c r="S201" s="269">
        <f t="shared" si="43"/>
        <v>1.2898098893420468E-2</v>
      </c>
      <c r="T201" s="269">
        <f t="shared" si="43"/>
        <v>1.24849979661404E-2</v>
      </c>
      <c r="U201" s="269">
        <f t="shared" si="43"/>
        <v>1.1711128935114137E-2</v>
      </c>
      <c r="V201" s="269">
        <f t="shared" si="43"/>
        <v>1.2461407748247456E-2</v>
      </c>
      <c r="W201" s="269">
        <f t="shared" si="43"/>
        <v>1.1722095722135516E-2</v>
      </c>
      <c r="DA201" s="77"/>
    </row>
    <row r="202" spans="1:105" ht="12" customHeight="1" x14ac:dyDescent="0.25">
      <c r="A202" s="56" t="s">
        <v>96</v>
      </c>
      <c r="B202" s="270">
        <f t="shared" ref="B202:W202" si="44">IF(B$115=0,0,B$115/B$110)</f>
        <v>6.9071736205453149E-2</v>
      </c>
      <c r="C202" s="270">
        <f t="shared" si="44"/>
        <v>6.8834641869632021E-2</v>
      </c>
      <c r="D202" s="270">
        <f t="shared" si="44"/>
        <v>6.7859834825120466E-2</v>
      </c>
      <c r="E202" s="270">
        <f t="shared" si="44"/>
        <v>7.0916145759622046E-2</v>
      </c>
      <c r="F202" s="270">
        <f t="shared" si="44"/>
        <v>6.9551754159349458E-2</v>
      </c>
      <c r="G202" s="270">
        <f t="shared" si="44"/>
        <v>6.9982445244460359E-2</v>
      </c>
      <c r="H202" s="270">
        <f t="shared" si="44"/>
        <v>6.7870634499223884E-2</v>
      </c>
      <c r="I202" s="270">
        <f t="shared" si="44"/>
        <v>6.6245438385493599E-2</v>
      </c>
      <c r="J202" s="270">
        <f t="shared" si="44"/>
        <v>6.8583945621684198E-2</v>
      </c>
      <c r="K202" s="270">
        <f t="shared" si="44"/>
        <v>6.7572783737593151E-2</v>
      </c>
      <c r="L202" s="270">
        <f t="shared" si="44"/>
        <v>6.7257215187535094E-2</v>
      </c>
      <c r="M202" s="270">
        <f t="shared" si="44"/>
        <v>6.7294483705915967E-2</v>
      </c>
      <c r="N202" s="270">
        <f t="shared" si="44"/>
        <v>6.6313016675719011E-2</v>
      </c>
      <c r="O202" s="270">
        <f t="shared" si="44"/>
        <v>6.4882388752868808E-2</v>
      </c>
      <c r="P202" s="270">
        <f t="shared" si="44"/>
        <v>6.380843491761401E-2</v>
      </c>
      <c r="Q202" s="270">
        <f t="shared" si="44"/>
        <v>5.9891071260261143E-2</v>
      </c>
      <c r="R202" s="270">
        <f t="shared" si="44"/>
        <v>5.8956875455161664E-2</v>
      </c>
      <c r="S202" s="270">
        <f t="shared" si="44"/>
        <v>6.0336463325794489E-2</v>
      </c>
      <c r="T202" s="270">
        <f t="shared" si="44"/>
        <v>5.8381959666227404E-2</v>
      </c>
      <c r="U202" s="270">
        <f t="shared" si="44"/>
        <v>5.4804649202873652E-2</v>
      </c>
      <c r="V202" s="270">
        <f t="shared" si="44"/>
        <v>6.0177850806428804E-2</v>
      </c>
      <c r="W202" s="270">
        <f t="shared" si="44"/>
        <v>6.2584300068556989E-2</v>
      </c>
      <c r="DA202" s="78"/>
    </row>
    <row r="203" spans="1:105" ht="12" customHeight="1" x14ac:dyDescent="0.25">
      <c r="A203" s="203" t="s">
        <v>1053</v>
      </c>
      <c r="B203" s="271">
        <f t="shared" ref="B203:W203" si="45">IF(B$121=0,0,B$121/B$110)</f>
        <v>0.46026066060269794</v>
      </c>
      <c r="C203" s="271">
        <f t="shared" si="45"/>
        <v>0.46619216338803304</v>
      </c>
      <c r="D203" s="271">
        <f t="shared" si="45"/>
        <v>0.47371934524115666</v>
      </c>
      <c r="E203" s="271">
        <f t="shared" si="45"/>
        <v>0.46120014017431943</v>
      </c>
      <c r="F203" s="271">
        <f t="shared" si="45"/>
        <v>0.4629010219409263</v>
      </c>
      <c r="G203" s="271">
        <f t="shared" si="45"/>
        <v>0.46052266354795907</v>
      </c>
      <c r="H203" s="271">
        <f t="shared" si="45"/>
        <v>0.46120376649343536</v>
      </c>
      <c r="I203" s="271">
        <f t="shared" si="45"/>
        <v>0.47355008057167103</v>
      </c>
      <c r="J203" s="271">
        <f t="shared" si="45"/>
        <v>0.46549058336680577</v>
      </c>
      <c r="K203" s="271">
        <f t="shared" si="45"/>
        <v>0.4681266780240213</v>
      </c>
      <c r="L203" s="271">
        <f t="shared" si="45"/>
        <v>0.46875219105000776</v>
      </c>
      <c r="M203" s="271">
        <f t="shared" si="45"/>
        <v>0.46780477595037734</v>
      </c>
      <c r="N203" s="271">
        <f t="shared" si="45"/>
        <v>0.47037156974989397</v>
      </c>
      <c r="O203" s="271">
        <f t="shared" si="45"/>
        <v>0.47851592532429998</v>
      </c>
      <c r="P203" s="271">
        <f t="shared" si="45"/>
        <v>0.4797171029694362</v>
      </c>
      <c r="Q203" s="271">
        <f t="shared" si="45"/>
        <v>0.49207194223229511</v>
      </c>
      <c r="R203" s="271">
        <f t="shared" si="45"/>
        <v>0.48712829721666845</v>
      </c>
      <c r="S203" s="271">
        <f t="shared" si="45"/>
        <v>0.4847639601857815</v>
      </c>
      <c r="T203" s="271">
        <f t="shared" si="45"/>
        <v>0.49590460301063594</v>
      </c>
      <c r="U203" s="271">
        <f t="shared" si="45"/>
        <v>0.51905886078974295</v>
      </c>
      <c r="V203" s="271">
        <f t="shared" si="45"/>
        <v>0.48897930801165057</v>
      </c>
      <c r="W203" s="271">
        <f t="shared" si="45"/>
        <v>0.47920624925961769</v>
      </c>
      <c r="DA203" s="79"/>
    </row>
    <row r="204" spans="1:105" ht="12" customHeight="1" x14ac:dyDescent="0.25">
      <c r="A204" s="62" t="s">
        <v>1054</v>
      </c>
      <c r="B204" s="320">
        <f t="shared" ref="B204:W204" si="46">IF(B$122=0,0,B$122/B$110)</f>
        <v>0.46008614727882613</v>
      </c>
      <c r="C204" s="320">
        <f t="shared" si="46"/>
        <v>0.4660579901746274</v>
      </c>
      <c r="D204" s="320">
        <f t="shared" si="46"/>
        <v>0.47357488910361711</v>
      </c>
      <c r="E204" s="320">
        <f t="shared" si="46"/>
        <v>0.46107724440420911</v>
      </c>
      <c r="F204" s="320">
        <f t="shared" si="46"/>
        <v>0.46274286996711311</v>
      </c>
      <c r="G204" s="320">
        <f t="shared" si="46"/>
        <v>0.46036299791352919</v>
      </c>
      <c r="H204" s="320">
        <f t="shared" si="46"/>
        <v>0.46096019013244488</v>
      </c>
      <c r="I204" s="320">
        <f t="shared" si="46"/>
        <v>0.47335552541398712</v>
      </c>
      <c r="J204" s="320">
        <f t="shared" si="46"/>
        <v>0.46531739104260639</v>
      </c>
      <c r="K204" s="320">
        <f t="shared" si="46"/>
        <v>0.46794538034554378</v>
      </c>
      <c r="L204" s="320">
        <f t="shared" si="46"/>
        <v>0.46856675035591633</v>
      </c>
      <c r="M204" s="320">
        <f t="shared" si="46"/>
        <v>0.46760491274083454</v>
      </c>
      <c r="N204" s="320">
        <f t="shared" si="46"/>
        <v>0.47016189271989717</v>
      </c>
      <c r="O204" s="320">
        <f t="shared" si="46"/>
        <v>0.47830555688306303</v>
      </c>
      <c r="P204" s="320">
        <f t="shared" si="46"/>
        <v>0.47946754054302176</v>
      </c>
      <c r="Q204" s="320">
        <f t="shared" si="46"/>
        <v>0.49179202638334213</v>
      </c>
      <c r="R204" s="320">
        <f t="shared" si="46"/>
        <v>0.48680980900960935</v>
      </c>
      <c r="S204" s="320">
        <f t="shared" si="46"/>
        <v>0.48446885829228564</v>
      </c>
      <c r="T204" s="320">
        <f t="shared" si="46"/>
        <v>0.49562486740760919</v>
      </c>
      <c r="U204" s="320">
        <f t="shared" si="46"/>
        <v>0.51878686483596137</v>
      </c>
      <c r="V204" s="320">
        <f t="shared" si="46"/>
        <v>0.48869951981192755</v>
      </c>
      <c r="W204" s="320">
        <f t="shared" si="46"/>
        <v>0.4789430603707428</v>
      </c>
      <c r="DA204" s="141"/>
    </row>
    <row r="205" spans="1:105" ht="12" customHeight="1" x14ac:dyDescent="0.25">
      <c r="A205" s="62" t="s">
        <v>1066</v>
      </c>
      <c r="B205" s="320">
        <f t="shared" ref="B205:W205" si="47">IF(B$133=0,0,B$133/B$110)</f>
        <v>1.745133238717541E-4</v>
      </c>
      <c r="C205" s="320">
        <f t="shared" si="47"/>
        <v>1.3417321340563774E-4</v>
      </c>
      <c r="D205" s="320">
        <f t="shared" si="47"/>
        <v>1.4445613753954109E-4</v>
      </c>
      <c r="E205" s="320">
        <f t="shared" si="47"/>
        <v>1.2289577011034424E-4</v>
      </c>
      <c r="F205" s="320">
        <f t="shared" si="47"/>
        <v>1.5815197381319519E-4</v>
      </c>
      <c r="G205" s="320">
        <f t="shared" si="47"/>
        <v>1.5966563442989387E-4</v>
      </c>
      <c r="H205" s="320">
        <f t="shared" si="47"/>
        <v>2.4357636099043201E-4</v>
      </c>
      <c r="I205" s="320">
        <f t="shared" si="47"/>
        <v>1.9455515768389099E-4</v>
      </c>
      <c r="J205" s="320">
        <f t="shared" si="47"/>
        <v>1.7319232419935312E-4</v>
      </c>
      <c r="K205" s="320">
        <f t="shared" si="47"/>
        <v>1.812976784774854E-4</v>
      </c>
      <c r="L205" s="320">
        <f t="shared" si="47"/>
        <v>1.8544069409142833E-4</v>
      </c>
      <c r="M205" s="320">
        <f t="shared" si="47"/>
        <v>1.9986320954276418E-4</v>
      </c>
      <c r="N205" s="320">
        <f t="shared" si="47"/>
        <v>2.0967702999677077E-4</v>
      </c>
      <c r="O205" s="320">
        <f t="shared" si="47"/>
        <v>2.103684412369471E-4</v>
      </c>
      <c r="P205" s="320">
        <f t="shared" si="47"/>
        <v>2.4956242641448786E-4</v>
      </c>
      <c r="Q205" s="320">
        <f t="shared" si="47"/>
        <v>2.7991584895303151E-4</v>
      </c>
      <c r="R205" s="320">
        <f t="shared" si="47"/>
        <v>3.1848820705906132E-4</v>
      </c>
      <c r="S205" s="320">
        <f t="shared" si="47"/>
        <v>2.9510189349588175E-4</v>
      </c>
      <c r="T205" s="320">
        <f t="shared" si="47"/>
        <v>2.79735603026707E-4</v>
      </c>
      <c r="U205" s="320">
        <f t="shared" si="47"/>
        <v>2.7199595378149104E-4</v>
      </c>
      <c r="V205" s="320">
        <f t="shared" si="47"/>
        <v>2.7978819972307933E-4</v>
      </c>
      <c r="W205" s="320">
        <f t="shared" si="47"/>
        <v>2.6318888887486697E-4</v>
      </c>
      <c r="DA205" s="141"/>
    </row>
    <row r="206" spans="1:105" ht="12" customHeight="1" x14ac:dyDescent="0.25">
      <c r="A206" s="203" t="s">
        <v>1012</v>
      </c>
      <c r="B206" s="271">
        <f t="shared" ref="B206:W206" si="48">IF(B$134=0,0,B$134/B$110)</f>
        <v>0.26083328124087674</v>
      </c>
      <c r="C206" s="271">
        <f t="shared" si="48"/>
        <v>0.25827275597546895</v>
      </c>
      <c r="D206" s="271">
        <f t="shared" si="48"/>
        <v>0.25210679928660923</v>
      </c>
      <c r="E206" s="271">
        <f t="shared" si="48"/>
        <v>0.25834960325264678</v>
      </c>
      <c r="F206" s="271">
        <f t="shared" si="48"/>
        <v>0.25770552167410798</v>
      </c>
      <c r="G206" s="271">
        <f t="shared" si="48"/>
        <v>0.25888864677832946</v>
      </c>
      <c r="H206" s="271">
        <f t="shared" si="48"/>
        <v>0.25773986607911981</v>
      </c>
      <c r="I206" s="271">
        <f t="shared" si="48"/>
        <v>0.25311610237480858</v>
      </c>
      <c r="J206" s="271">
        <f t="shared" si="48"/>
        <v>0.25657118240198779</v>
      </c>
      <c r="K206" s="271">
        <f t="shared" si="48"/>
        <v>0.25602432465340053</v>
      </c>
      <c r="L206" s="271">
        <f t="shared" si="48"/>
        <v>0.25597006504272241</v>
      </c>
      <c r="M206" s="271">
        <f t="shared" si="48"/>
        <v>0.25569968794624881</v>
      </c>
      <c r="N206" s="271">
        <f t="shared" si="48"/>
        <v>0.25503490312679011</v>
      </c>
      <c r="O206" s="271">
        <f t="shared" si="48"/>
        <v>0.25037138796899971</v>
      </c>
      <c r="P206" s="271">
        <f t="shared" si="48"/>
        <v>0.24902090506800256</v>
      </c>
      <c r="Q206" s="271">
        <f t="shared" si="48"/>
        <v>0.23751390684975868</v>
      </c>
      <c r="R206" s="271">
        <f t="shared" si="48"/>
        <v>0.23220778363103659</v>
      </c>
      <c r="S206" s="271">
        <f t="shared" si="48"/>
        <v>0.23674954343053758</v>
      </c>
      <c r="T206" s="271">
        <f t="shared" si="48"/>
        <v>0.23160469080072657</v>
      </c>
      <c r="U206" s="271">
        <f t="shared" si="48"/>
        <v>0.21917147408094514</v>
      </c>
      <c r="V206" s="271">
        <f t="shared" si="48"/>
        <v>0.23383229529120964</v>
      </c>
      <c r="W206" s="271">
        <f t="shared" si="48"/>
        <v>0.23946206086366695</v>
      </c>
      <c r="DA206" s="79"/>
    </row>
    <row r="207" spans="1:105" ht="12" customHeight="1" x14ac:dyDescent="0.25">
      <c r="A207" s="62" t="s">
        <v>1014</v>
      </c>
      <c r="B207" s="320">
        <f t="shared" ref="B207:W207" si="49">IF(B$135=0,0,B$135/B$110)</f>
        <v>0.26059636804215092</v>
      </c>
      <c r="C207" s="320">
        <f t="shared" si="49"/>
        <v>0.25815568494982627</v>
      </c>
      <c r="D207" s="320">
        <f t="shared" si="49"/>
        <v>0.25195217009906118</v>
      </c>
      <c r="E207" s="320">
        <f t="shared" si="49"/>
        <v>0.25826361835886119</v>
      </c>
      <c r="F207" s="320">
        <f t="shared" si="49"/>
        <v>0.2575209105584092</v>
      </c>
      <c r="G207" s="320">
        <f t="shared" si="49"/>
        <v>0.25870343892423442</v>
      </c>
      <c r="H207" s="320">
        <f t="shared" si="49"/>
        <v>0.25710927598364952</v>
      </c>
      <c r="I207" s="320">
        <f t="shared" si="49"/>
        <v>0.25273774456689529</v>
      </c>
      <c r="J207" s="320">
        <f t="shared" si="49"/>
        <v>0.25633020270871215</v>
      </c>
      <c r="K207" s="320">
        <f t="shared" si="49"/>
        <v>0.25574157643161399</v>
      </c>
      <c r="L207" s="320">
        <f t="shared" si="49"/>
        <v>0.25565579818113338</v>
      </c>
      <c r="M207" s="320">
        <f t="shared" si="49"/>
        <v>0.25532877279668192</v>
      </c>
      <c r="N207" s="320">
        <f t="shared" si="49"/>
        <v>0.2545833871909452</v>
      </c>
      <c r="O207" s="320">
        <f t="shared" si="49"/>
        <v>0.2498859505964543</v>
      </c>
      <c r="P207" s="320">
        <f t="shared" si="49"/>
        <v>0.248238907070153</v>
      </c>
      <c r="Q207" s="320">
        <f t="shared" si="49"/>
        <v>0.23620662577860876</v>
      </c>
      <c r="R207" s="320">
        <f t="shared" si="49"/>
        <v>0.23021593413879887</v>
      </c>
      <c r="S207" s="320">
        <f t="shared" si="49"/>
        <v>0.23522049960692026</v>
      </c>
      <c r="T207" s="320">
        <f t="shared" si="49"/>
        <v>0.23011056836186822</v>
      </c>
      <c r="U207" s="320">
        <f t="shared" si="49"/>
        <v>0.21751577925643004</v>
      </c>
      <c r="V207" s="320">
        <f t="shared" si="49"/>
        <v>0.23243641493533096</v>
      </c>
      <c r="W207" s="320">
        <f t="shared" si="49"/>
        <v>0.23844796715880714</v>
      </c>
      <c r="DA207" s="141"/>
    </row>
    <row r="208" spans="1:105" ht="12" customHeight="1" x14ac:dyDescent="0.25">
      <c r="A208" s="62" t="s">
        <v>1021</v>
      </c>
      <c r="B208" s="320">
        <f t="shared" ref="B208:W208" si="50">IF(B$141=0,0,B$141/B$110)</f>
        <v>2.3691319872577618E-4</v>
      </c>
      <c r="C208" s="320">
        <f t="shared" si="50"/>
        <v>1.1707102564267528E-4</v>
      </c>
      <c r="D208" s="320">
        <f t="shared" si="50"/>
        <v>1.5462918754808051E-4</v>
      </c>
      <c r="E208" s="320">
        <f t="shared" si="50"/>
        <v>8.5984893785598235E-5</v>
      </c>
      <c r="F208" s="320">
        <f t="shared" si="50"/>
        <v>1.846111156987715E-4</v>
      </c>
      <c r="G208" s="320">
        <f t="shared" si="50"/>
        <v>1.8520785409504464E-4</v>
      </c>
      <c r="H208" s="320">
        <f t="shared" si="50"/>
        <v>6.3059009547028228E-4</v>
      </c>
      <c r="I208" s="320">
        <f t="shared" si="50"/>
        <v>3.7835780791327026E-4</v>
      </c>
      <c r="J208" s="320">
        <f t="shared" si="50"/>
        <v>2.4097969327566084E-4</v>
      </c>
      <c r="K208" s="320">
        <f t="shared" si="50"/>
        <v>2.8274822178654663E-4</v>
      </c>
      <c r="L208" s="320">
        <f t="shared" si="50"/>
        <v>3.14266861589124E-4</v>
      </c>
      <c r="M208" s="320">
        <f t="shared" si="50"/>
        <v>3.7091514956687064E-4</v>
      </c>
      <c r="N208" s="320">
        <f t="shared" si="50"/>
        <v>4.5151593584489191E-4</v>
      </c>
      <c r="O208" s="320">
        <f t="shared" si="50"/>
        <v>4.8543737254542341E-4</v>
      </c>
      <c r="P208" s="320">
        <f t="shared" si="50"/>
        <v>7.8199799784952121E-4</v>
      </c>
      <c r="Q208" s="320">
        <f t="shared" si="50"/>
        <v>1.3072810711499071E-3</v>
      </c>
      <c r="R208" s="320">
        <f t="shared" si="50"/>
        <v>1.9918494922377345E-3</v>
      </c>
      <c r="S208" s="320">
        <f t="shared" si="50"/>
        <v>1.5290438236173036E-3</v>
      </c>
      <c r="T208" s="320">
        <f t="shared" si="50"/>
        <v>1.494122438858343E-3</v>
      </c>
      <c r="U208" s="320">
        <f t="shared" si="50"/>
        <v>1.6556948245150889E-3</v>
      </c>
      <c r="V208" s="320">
        <f t="shared" si="50"/>
        <v>1.3958803558786607E-3</v>
      </c>
      <c r="W208" s="320">
        <f t="shared" si="50"/>
        <v>1.0140937048597951E-3</v>
      </c>
      <c r="DA208" s="141"/>
    </row>
    <row r="209" spans="1:105" ht="12" customHeight="1" x14ac:dyDescent="0.25">
      <c r="A209" s="203" t="s">
        <v>1023</v>
      </c>
      <c r="B209" s="271">
        <f t="shared" ref="B209:W209" si="51">IF(B$142=0,0,B$142/B$110)</f>
        <v>0.19521999941447685</v>
      </c>
      <c r="C209" s="271">
        <f t="shared" si="51"/>
        <v>0.19546433041155745</v>
      </c>
      <c r="D209" s="271">
        <f t="shared" si="51"/>
        <v>0.19421678623806263</v>
      </c>
      <c r="E209" s="271">
        <f t="shared" si="51"/>
        <v>0.1992424128334713</v>
      </c>
      <c r="F209" s="271">
        <f t="shared" si="51"/>
        <v>0.19659753321999954</v>
      </c>
      <c r="G209" s="271">
        <f t="shared" si="51"/>
        <v>0.19723531648069251</v>
      </c>
      <c r="H209" s="271">
        <f t="shared" si="51"/>
        <v>0.1927878433986169</v>
      </c>
      <c r="I209" s="271">
        <f t="shared" si="51"/>
        <v>0.19079568672651842</v>
      </c>
      <c r="J209" s="271">
        <f t="shared" si="51"/>
        <v>0.19485059095171642</v>
      </c>
      <c r="K209" s="271">
        <f t="shared" si="51"/>
        <v>0.19309374677038849</v>
      </c>
      <c r="L209" s="271">
        <f t="shared" si="51"/>
        <v>0.19249111208427264</v>
      </c>
      <c r="M209" s="271">
        <f t="shared" si="51"/>
        <v>0.19246384664929564</v>
      </c>
      <c r="N209" s="271">
        <f t="shared" si="51"/>
        <v>0.19072146293831219</v>
      </c>
      <c r="O209" s="271">
        <f t="shared" si="51"/>
        <v>0.18861334938206564</v>
      </c>
      <c r="P209" s="271">
        <f t="shared" si="51"/>
        <v>0.18655437461179342</v>
      </c>
      <c r="Q209" s="271">
        <f t="shared" si="51"/>
        <v>0.17975410137564901</v>
      </c>
      <c r="R209" s="271">
        <f t="shared" si="51"/>
        <v>0.1772480629105472</v>
      </c>
      <c r="S209" s="271">
        <f t="shared" si="51"/>
        <v>0.17983860272741822</v>
      </c>
      <c r="T209" s="271">
        <f t="shared" si="51"/>
        <v>0.17702435651204815</v>
      </c>
      <c r="U209" s="271">
        <f t="shared" si="51"/>
        <v>0.17217926152990243</v>
      </c>
      <c r="V209" s="271">
        <f t="shared" si="51"/>
        <v>0.17999622628349543</v>
      </c>
      <c r="W209" s="271">
        <f t="shared" si="51"/>
        <v>0.18392906058796929</v>
      </c>
      <c r="DA209" s="79"/>
    </row>
    <row r="210" spans="1:105" ht="12" customHeight="1" x14ac:dyDescent="0.25">
      <c r="A210" s="62" t="s">
        <v>1135</v>
      </c>
      <c r="B210" s="320">
        <f t="shared" ref="B210:W210" si="52">IF(B$143=0,0,B$143/B$110)</f>
        <v>0.14184209012197871</v>
      </c>
      <c r="C210" s="320">
        <f t="shared" si="52"/>
        <v>0.14220071010936899</v>
      </c>
      <c r="D210" s="320">
        <f t="shared" si="52"/>
        <v>0.13996470401303696</v>
      </c>
      <c r="E210" s="320">
        <f t="shared" si="52"/>
        <v>0.14684869323368294</v>
      </c>
      <c r="F210" s="320">
        <f t="shared" si="52"/>
        <v>0.14340406323021246</v>
      </c>
      <c r="G210" s="320">
        <f t="shared" si="52"/>
        <v>0.14431098758396213</v>
      </c>
      <c r="H210" s="320">
        <f t="shared" si="52"/>
        <v>0.13710251796183839</v>
      </c>
      <c r="I210" s="320">
        <f t="shared" si="52"/>
        <v>0.13510382950307417</v>
      </c>
      <c r="J210" s="320">
        <f t="shared" si="52"/>
        <v>0.14097947624815971</v>
      </c>
      <c r="K210" s="320">
        <f t="shared" si="52"/>
        <v>0.13857956322502199</v>
      </c>
      <c r="L210" s="320">
        <f t="shared" si="52"/>
        <v>0.1377154762716844</v>
      </c>
      <c r="M210" s="320">
        <f t="shared" si="52"/>
        <v>0.13745557532619651</v>
      </c>
      <c r="N210" s="320">
        <f t="shared" si="52"/>
        <v>0.13486849089941236</v>
      </c>
      <c r="O210" s="320">
        <f t="shared" si="52"/>
        <v>0.13164260883400369</v>
      </c>
      <c r="P210" s="320">
        <f t="shared" si="52"/>
        <v>0.12755305512104104</v>
      </c>
      <c r="Q210" s="320">
        <f t="shared" si="52"/>
        <v>0.11642048229661506</v>
      </c>
      <c r="R210" s="320">
        <f t="shared" si="52"/>
        <v>0.11133578668505691</v>
      </c>
      <c r="S210" s="320">
        <f t="shared" si="52"/>
        <v>0.11661525466311137</v>
      </c>
      <c r="T210" s="320">
        <f t="shared" si="52"/>
        <v>0.11276438009073902</v>
      </c>
      <c r="U210" s="320">
        <f t="shared" si="52"/>
        <v>0.10469051793630578</v>
      </c>
      <c r="V210" s="320">
        <f t="shared" si="52"/>
        <v>0.11751977589541814</v>
      </c>
      <c r="W210" s="320">
        <f t="shared" si="52"/>
        <v>0.12449638536344516</v>
      </c>
      <c r="DA210" s="141"/>
    </row>
    <row r="211" spans="1:105" ht="12" customHeight="1" x14ac:dyDescent="0.25">
      <c r="A211" s="62" t="s">
        <v>1026</v>
      </c>
      <c r="B211" s="320">
        <f t="shared" ref="B211:W211" si="53">IF(B$144=0,0,B$144/B$110)</f>
        <v>5.1743587059482656E-2</v>
      </c>
      <c r="C211" s="320">
        <f t="shared" si="53"/>
        <v>5.2415210351364108E-2</v>
      </c>
      <c r="D211" s="320">
        <f t="shared" si="53"/>
        <v>5.326059836500012E-2</v>
      </c>
      <c r="E211" s="320">
        <f t="shared" si="53"/>
        <v>5.1855050794470066E-2</v>
      </c>
      <c r="F211" s="320">
        <f t="shared" si="53"/>
        <v>5.2042375367992569E-2</v>
      </c>
      <c r="G211" s="320">
        <f t="shared" si="53"/>
        <v>5.1774723065215397E-2</v>
      </c>
      <c r="H211" s="320">
        <f t="shared" si="53"/>
        <v>5.1841886286176204E-2</v>
      </c>
      <c r="I211" s="320">
        <f t="shared" si="53"/>
        <v>5.3235927628358319E-2</v>
      </c>
      <c r="J211" s="320">
        <f t="shared" si="53"/>
        <v>5.2331918872386619E-2</v>
      </c>
      <c r="K211" s="320">
        <f t="shared" si="53"/>
        <v>5.262747568080646E-2</v>
      </c>
      <c r="L211" s="320">
        <f t="shared" si="53"/>
        <v>5.2697358057004998E-2</v>
      </c>
      <c r="M211" s="320">
        <f t="shared" si="53"/>
        <v>5.2589184992748617E-2</v>
      </c>
      <c r="N211" s="320">
        <f t="shared" si="53"/>
        <v>5.2876755737789487E-2</v>
      </c>
      <c r="O211" s="320">
        <f t="shared" si="53"/>
        <v>5.3792632901451656E-2</v>
      </c>
      <c r="P211" s="320">
        <f t="shared" si="53"/>
        <v>5.3923315389995077E-2</v>
      </c>
      <c r="Q211" s="320">
        <f t="shared" si="53"/>
        <v>5.5309388650000284E-2</v>
      </c>
      <c r="R211" s="320">
        <f t="shared" si="53"/>
        <v>5.4749063589244251E-2</v>
      </c>
      <c r="S211" s="320">
        <f t="shared" si="53"/>
        <v>5.448578857442319E-2</v>
      </c>
      <c r="T211" s="320">
        <f t="shared" si="53"/>
        <v>5.5740449103346489E-2</v>
      </c>
      <c r="U211" s="320">
        <f t="shared" si="53"/>
        <v>5.8345363068902457E-2</v>
      </c>
      <c r="V211" s="320">
        <f t="shared" si="53"/>
        <v>5.4961589908489726E-2</v>
      </c>
      <c r="W211" s="320">
        <f t="shared" si="53"/>
        <v>5.3864329729123119E-2</v>
      </c>
      <c r="DA211" s="141"/>
    </row>
    <row r="212" spans="1:105" ht="12" customHeight="1" x14ac:dyDescent="0.25">
      <c r="A212" s="62" t="s">
        <v>1038</v>
      </c>
      <c r="B212" s="320">
        <f t="shared" ref="B212:W212" si="54">IF(B$155=0,0,B$155/B$110)</f>
        <v>1.6343222330154638E-3</v>
      </c>
      <c r="C212" s="320">
        <f t="shared" si="54"/>
        <v>8.4840995082433382E-4</v>
      </c>
      <c r="D212" s="320">
        <f t="shared" si="54"/>
        <v>9.9148386002554322E-4</v>
      </c>
      <c r="E212" s="320">
        <f t="shared" si="54"/>
        <v>5.3866880531833476E-4</v>
      </c>
      <c r="F212" s="320">
        <f t="shared" si="54"/>
        <v>1.1510946217945205E-3</v>
      </c>
      <c r="G212" s="320">
        <f t="shared" si="54"/>
        <v>1.1496058315149421E-3</v>
      </c>
      <c r="H212" s="320">
        <f t="shared" si="54"/>
        <v>3.8434391506022934E-3</v>
      </c>
      <c r="I212" s="320">
        <f t="shared" si="54"/>
        <v>2.4559295950859284E-3</v>
      </c>
      <c r="J212" s="320">
        <f t="shared" si="54"/>
        <v>1.5391958311701066E-3</v>
      </c>
      <c r="K212" s="320">
        <f t="shared" si="54"/>
        <v>1.8867078645600317E-3</v>
      </c>
      <c r="L212" s="320">
        <f t="shared" si="54"/>
        <v>2.0782777555832378E-3</v>
      </c>
      <c r="M212" s="320">
        <f t="shared" si="54"/>
        <v>2.419086330350516E-3</v>
      </c>
      <c r="N212" s="320">
        <f t="shared" si="54"/>
        <v>2.9762163011103435E-3</v>
      </c>
      <c r="O212" s="320">
        <f t="shared" si="54"/>
        <v>3.1781076466102891E-3</v>
      </c>
      <c r="P212" s="320">
        <f t="shared" si="54"/>
        <v>5.0780041007573067E-3</v>
      </c>
      <c r="Q212" s="320">
        <f t="shared" si="54"/>
        <v>8.0242304290336543E-3</v>
      </c>
      <c r="R212" s="320">
        <f t="shared" si="54"/>
        <v>1.1163212636246046E-2</v>
      </c>
      <c r="S212" s="320">
        <f t="shared" si="54"/>
        <v>8.7375594898836464E-3</v>
      </c>
      <c r="T212" s="320">
        <f t="shared" si="54"/>
        <v>8.5195273179626604E-3</v>
      </c>
      <c r="U212" s="320">
        <f t="shared" si="54"/>
        <v>9.1433805246941991E-3</v>
      </c>
      <c r="V212" s="320">
        <f t="shared" si="54"/>
        <v>7.5148604795875727E-3</v>
      </c>
      <c r="W212" s="320">
        <f t="shared" si="54"/>
        <v>5.5683454954010073E-3</v>
      </c>
      <c r="DA212" s="141"/>
    </row>
    <row r="213" spans="1:105" ht="12" customHeight="1" x14ac:dyDescent="0.25">
      <c r="A213" s="41" t="s">
        <v>1040</v>
      </c>
      <c r="B213" s="321">
        <f t="shared" ref="B213:W213" si="55">IF(B$156=0,0,B$156/B$110)</f>
        <v>4.5985136021419494E-3</v>
      </c>
      <c r="C213" s="321">
        <f t="shared" si="55"/>
        <v>3.5355314608662043E-3</v>
      </c>
      <c r="D213" s="321">
        <f t="shared" si="55"/>
        <v>3.8064916686627037E-3</v>
      </c>
      <c r="E213" s="321">
        <f t="shared" si="55"/>
        <v>3.2383651744174839E-3</v>
      </c>
      <c r="F213" s="321">
        <f t="shared" si="55"/>
        <v>4.1673838229109974E-3</v>
      </c>
      <c r="G213" s="321">
        <f t="shared" si="55"/>
        <v>4.2072695392591118E-3</v>
      </c>
      <c r="H213" s="321">
        <f t="shared" si="55"/>
        <v>6.4183592652092723E-3</v>
      </c>
      <c r="I213" s="321">
        <f t="shared" si="55"/>
        <v>5.1266259740357341E-3</v>
      </c>
      <c r="J213" s="321">
        <f t="shared" si="55"/>
        <v>4.5637045982952016E-3</v>
      </c>
      <c r="K213" s="321">
        <f t="shared" si="55"/>
        <v>4.7772847483447262E-3</v>
      </c>
      <c r="L213" s="321">
        <f t="shared" si="55"/>
        <v>4.8864552874870772E-3</v>
      </c>
      <c r="M213" s="321">
        <f t="shared" si="55"/>
        <v>5.2664958024955973E-3</v>
      </c>
      <c r="N213" s="321">
        <f t="shared" si="55"/>
        <v>5.5250948930721565E-3</v>
      </c>
      <c r="O213" s="321">
        <f t="shared" si="55"/>
        <v>5.5433139259923108E-3</v>
      </c>
      <c r="P213" s="321">
        <f t="shared" si="55"/>
        <v>6.5760950911342994E-3</v>
      </c>
      <c r="Q213" s="321">
        <f t="shared" si="55"/>
        <v>9.6817053818684384E-3</v>
      </c>
      <c r="R213" s="321">
        <f t="shared" si="55"/>
        <v>1.3989374284981754E-2</v>
      </c>
      <c r="S213" s="321">
        <f t="shared" si="55"/>
        <v>1.2054998310884109E-2</v>
      </c>
      <c r="T213" s="321">
        <f t="shared" si="55"/>
        <v>1.1668900249321983E-2</v>
      </c>
      <c r="U213" s="321">
        <f t="shared" si="55"/>
        <v>1.0945616148389407E-2</v>
      </c>
      <c r="V213" s="321">
        <f t="shared" si="55"/>
        <v>1.1646852035922282E-2</v>
      </c>
      <c r="W213" s="321">
        <f t="shared" si="55"/>
        <v>1.0955866077476721E-2</v>
      </c>
      <c r="DA213" s="82"/>
    </row>
    <row r="214" spans="1:105" ht="12" customHeight="1" x14ac:dyDescent="0.25">
      <c r="A214" s="201"/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DA214" s="173"/>
    </row>
    <row r="215" spans="1:105" ht="15" customHeight="1" x14ac:dyDescent="0.25">
      <c r="A215" s="32" t="s">
        <v>254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DA215" s="88"/>
    </row>
    <row r="216" spans="1:105" ht="12" customHeight="1" x14ac:dyDescent="0.25">
      <c r="A216" s="201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DA216" s="173"/>
    </row>
    <row r="217" spans="1:105" ht="12" customHeight="1" x14ac:dyDescent="0.25">
      <c r="A217" s="35" t="s">
        <v>46</v>
      </c>
      <c r="B217" s="322">
        <f t="shared" ref="B217:W217" si="56">SUM(B218:B227)</f>
        <v>1829.5204965779722</v>
      </c>
      <c r="C217" s="322">
        <f t="shared" si="56"/>
        <v>1627.9979054077207</v>
      </c>
      <c r="D217" s="322">
        <f t="shared" si="56"/>
        <v>1575.6593950693593</v>
      </c>
      <c r="E217" s="322">
        <f t="shared" si="56"/>
        <v>1334.3828857876797</v>
      </c>
      <c r="F217" s="322">
        <f t="shared" si="56"/>
        <v>1408.9942063001258</v>
      </c>
      <c r="G217" s="322">
        <f t="shared" si="56"/>
        <v>1723.0409272647196</v>
      </c>
      <c r="H217" s="322">
        <f t="shared" si="56"/>
        <v>1607.991768984569</v>
      </c>
      <c r="I217" s="322">
        <f t="shared" si="56"/>
        <v>1372.7515012769456</v>
      </c>
      <c r="J217" s="322">
        <f t="shared" si="56"/>
        <v>1435.6484029573739</v>
      </c>
      <c r="K217" s="322">
        <f t="shared" si="56"/>
        <v>1516.4610017253497</v>
      </c>
      <c r="L217" s="322">
        <f t="shared" si="56"/>
        <v>1468.9450762911754</v>
      </c>
      <c r="M217" s="322">
        <f t="shared" si="56"/>
        <v>1488.0060682470785</v>
      </c>
      <c r="N217" s="322">
        <f t="shared" si="56"/>
        <v>1378.3272727018432</v>
      </c>
      <c r="O217" s="322">
        <f t="shared" si="56"/>
        <v>1495.6253374800185</v>
      </c>
      <c r="P217" s="322">
        <f t="shared" si="56"/>
        <v>1405.1178233659894</v>
      </c>
      <c r="Q217" s="322">
        <f t="shared" si="56"/>
        <v>1312.6185516981654</v>
      </c>
      <c r="R217" s="322">
        <f t="shared" si="56"/>
        <v>1298.8280728209199</v>
      </c>
      <c r="S217" s="322">
        <f t="shared" si="56"/>
        <v>1198.220401519148</v>
      </c>
      <c r="T217" s="322">
        <f t="shared" si="56"/>
        <v>1280.6842091466663</v>
      </c>
      <c r="U217" s="322">
        <f t="shared" si="56"/>
        <v>1302.9036355376875</v>
      </c>
      <c r="V217" s="322">
        <f t="shared" si="56"/>
        <v>1261.0476544587389</v>
      </c>
      <c r="W217" s="322">
        <f t="shared" si="56"/>
        <v>1179.7157845669701</v>
      </c>
      <c r="DA217" s="95"/>
    </row>
    <row r="218" spans="1:105" ht="12" customHeight="1" x14ac:dyDescent="0.25">
      <c r="A218" s="55" t="s">
        <v>92</v>
      </c>
      <c r="B218" s="275">
        <f>IF(B$6=0,0,B$6/CHI!B$10*1000)</f>
        <v>2.6118146218282319</v>
      </c>
      <c r="C218" s="275">
        <f>IF(C$6=0,0,C$6/CHI!C$10*1000)</f>
        <v>1.9505074779368843</v>
      </c>
      <c r="D218" s="275">
        <f>IF(D$6=0,0,D$6/CHI!D$10*1000)</f>
        <v>2.2249473643983846</v>
      </c>
      <c r="E218" s="275">
        <f>IF(E$6=0,0,E$6/CHI!E$10*1000)</f>
        <v>1.7163349876450855</v>
      </c>
      <c r="F218" s="275">
        <f>IF(F$6=0,0,F$6/CHI!F$10*1000)</f>
        <v>1.7861435178794098</v>
      </c>
      <c r="G218" s="275">
        <f>IF(G$6=0,0,G$6/CHI!G$10*1000)</f>
        <v>1.8577217914146054</v>
      </c>
      <c r="H218" s="275">
        <f>IF(H$6=0,0,H$6/CHI!H$10*1000)</f>
        <v>2.351744632389412</v>
      </c>
      <c r="I218" s="275">
        <f>IF(I$6=0,0,I$6/CHI!I$10*1000)</f>
        <v>1.6395660764377793</v>
      </c>
      <c r="J218" s="275">
        <f>IF(J$6=0,0,J$6/CHI!J$10*1000)</f>
        <v>1.8184422920222461</v>
      </c>
      <c r="K218" s="275">
        <f>IF(K$6=0,0,K$6/CHI!K$10*1000)</f>
        <v>2.7302843831835211</v>
      </c>
      <c r="L218" s="275">
        <f>IF(L$6=0,0,L$6/CHI!L$10*1000)</f>
        <v>2.6077650985127705</v>
      </c>
      <c r="M218" s="275">
        <f>IF(M$6=0,0,M$6/CHI!M$10*1000)</f>
        <v>2.9035528375838009</v>
      </c>
      <c r="N218" s="275">
        <f>IF(N$6=0,0,N$6/CHI!N$10*1000)</f>
        <v>2.4321576267623208</v>
      </c>
      <c r="O218" s="275">
        <f>IF(O$6=0,0,O$6/CHI!O$10*1000)</f>
        <v>3.3191098057289179</v>
      </c>
      <c r="P218" s="275">
        <f>IF(P$6=0,0,P$6/CHI!P$10*1000)</f>
        <v>3.3606522889405062</v>
      </c>
      <c r="Q218" s="275">
        <f>IF(Q$6=0,0,Q$6/CHI!Q$10*1000)</f>
        <v>4.3893036921556066</v>
      </c>
      <c r="R218" s="275">
        <f>IF(R$6=0,0,R$6/CHI!R$10*1000)</f>
        <v>4.5092170708072015</v>
      </c>
      <c r="S218" s="275">
        <f>IF(S$6=0,0,S$6/CHI!S$10*1000)</f>
        <v>3.2561820199779623</v>
      </c>
      <c r="T218" s="275">
        <f>IF(T$6=0,0,T$6/CHI!T$10*1000)</f>
        <v>2.3774870704146065</v>
      </c>
      <c r="U218" s="275">
        <f>IF(U$6=0,0,U$6/CHI!U$10*1000)</f>
        <v>3.0128987245128713</v>
      </c>
      <c r="V218" s="275">
        <f>IF(V$6=0,0,V$6/CHI!V$10*1000)</f>
        <v>2.4477037074747656</v>
      </c>
      <c r="W218" s="275">
        <f>IF(W$6=0,0,W$6/CHI!W$10*1000)</f>
        <v>3.1639554253041671</v>
      </c>
      <c r="DA218" s="76"/>
    </row>
    <row r="219" spans="1:105" ht="12" customHeight="1" x14ac:dyDescent="0.25">
      <c r="A219" s="202" t="s">
        <v>93</v>
      </c>
      <c r="B219" s="276">
        <f>IF(B$7=0,0,B$7/CHI!B$10*1000)</f>
        <v>20.665459271459991</v>
      </c>
      <c r="C219" s="276">
        <f>IF(C$7=0,0,C$7/CHI!C$10*1000)</f>
        <v>15.432999152048442</v>
      </c>
      <c r="D219" s="276">
        <f>IF(D$7=0,0,D$7/CHI!D$10*1000)</f>
        <v>17.604449701691319</v>
      </c>
      <c r="E219" s="276">
        <f>IF(E$7=0,0,E$7/CHI!E$10*1000)</f>
        <v>13.580156297055117</v>
      </c>
      <c r="F219" s="276">
        <f>IF(F$7=0,0,F$7/CHI!F$10*1000)</f>
        <v>14.132502289110281</v>
      </c>
      <c r="G219" s="276">
        <f>IF(G$7=0,0,G$7/CHI!G$10*1000)</f>
        <v>14.698851020027337</v>
      </c>
      <c r="H219" s="276">
        <f>IF(H$7=0,0,H$7/CHI!H$10*1000)</f>
        <v>18.607707649442137</v>
      </c>
      <c r="I219" s="276">
        <f>IF(I$7=0,0,I$7/CHI!I$10*1000)</f>
        <v>12.972737686786978</v>
      </c>
      <c r="J219" s="276">
        <f>IF(J$7=0,0,J$7/CHI!J$10*1000)</f>
        <v>14.388059860458764</v>
      </c>
      <c r="K219" s="276">
        <f>IF(K$7=0,0,K$7/CHI!K$10*1000)</f>
        <v>21.602827493433406</v>
      </c>
      <c r="L219" s="276">
        <f>IF(L$7=0,0,L$7/CHI!L$10*1000)</f>
        <v>20.633418230551069</v>
      </c>
      <c r="M219" s="276">
        <f>IF(M$7=0,0,M$7/CHI!M$10*1000)</f>
        <v>22.973779381638774</v>
      </c>
      <c r="N219" s="276">
        <f>IF(N$7=0,0,N$7/CHI!N$10*1000)</f>
        <v>19.243959336763766</v>
      </c>
      <c r="O219" s="276">
        <f>IF(O$7=0,0,O$7/CHI!O$10*1000)</f>
        <v>26.261790532354777</v>
      </c>
      <c r="P219" s="276">
        <f>IF(P$7=0,0,P$7/CHI!P$10*1000)</f>
        <v>26.590487097443862</v>
      </c>
      <c r="Q219" s="276">
        <f>IF(Q$7=0,0,Q$7/CHI!Q$10*1000)</f>
        <v>34.729484980376242</v>
      </c>
      <c r="R219" s="276">
        <f>IF(R$7=0,0,R$7/CHI!R$10*1000)</f>
        <v>35.678275534620497</v>
      </c>
      <c r="S219" s="276">
        <f>IF(S$7=0,0,S$7/CHI!S$10*1000)</f>
        <v>25.763887050763408</v>
      </c>
      <c r="T219" s="276">
        <f>IF(T$7=0,0,T$7/CHI!T$10*1000)</f>
        <v>18.811389526445105</v>
      </c>
      <c r="U219" s="276">
        <f>IF(U$7=0,0,U$7/CHI!U$10*1000)</f>
        <v>23.838956777442103</v>
      </c>
      <c r="V219" s="276">
        <f>IF(V$7=0,0,V$7/CHI!V$10*1000)</f>
        <v>19.366964581894443</v>
      </c>
      <c r="W219" s="276">
        <f>IF(W$7=0,0,W$7/CHI!W$10*1000)</f>
        <v>25.034162620840942</v>
      </c>
      <c r="DA219" s="77"/>
    </row>
    <row r="220" spans="1:105" ht="12" customHeight="1" x14ac:dyDescent="0.25">
      <c r="A220" s="202" t="s">
        <v>94</v>
      </c>
      <c r="B220" s="276">
        <f>IF(B$8=0,0,B$8/CHI!B$10*1000)</f>
        <v>22.807053437269083</v>
      </c>
      <c r="C220" s="276">
        <f>IF(C$8=0,0,C$8/CHI!C$10*1000)</f>
        <v>17.032345215971102</v>
      </c>
      <c r="D220" s="276">
        <f>IF(D$8=0,0,D$8/CHI!D$10*1000)</f>
        <v>19.428826613821666</v>
      </c>
      <c r="E220" s="276">
        <f>IF(E$8=0,0,E$8/CHI!E$10*1000)</f>
        <v>14.987489331105511</v>
      </c>
      <c r="F220" s="276">
        <f>IF(F$8=0,0,F$8/CHI!F$10*1000)</f>
        <v>15.597075810224379</v>
      </c>
      <c r="G220" s="276">
        <f>IF(G$8=0,0,G$8/CHI!G$10*1000)</f>
        <v>16.222116154137442</v>
      </c>
      <c r="H220" s="276">
        <f>IF(H$8=0,0,H$8/CHI!H$10*1000)</f>
        <v>20.536053766393014</v>
      </c>
      <c r="I220" s="276">
        <f>IF(I$8=0,0,I$8/CHI!I$10*1000)</f>
        <v>14.31712297141326</v>
      </c>
      <c r="J220" s="276">
        <f>IF(J$8=0,0,J$8/CHI!J$10*1000)</f>
        <v>15.879117216102687</v>
      </c>
      <c r="K220" s="276">
        <f>IF(K$8=0,0,K$8/CHI!K$10*1000)</f>
        <v>23.841562607770332</v>
      </c>
      <c r="L220" s="276">
        <f>IF(L$8=0,0,L$8/CHI!L$10*1000)</f>
        <v>22.771691932712308</v>
      </c>
      <c r="M220" s="276">
        <f>IF(M$8=0,0,M$8/CHI!M$10*1000)</f>
        <v>25.354588404269631</v>
      </c>
      <c r="N220" s="276">
        <f>IF(N$8=0,0,N$8/CHI!N$10*1000)</f>
        <v>21.238241220428318</v>
      </c>
      <c r="O220" s="276">
        <f>IF(O$8=0,0,O$8/CHI!O$10*1000)</f>
        <v>28.98334134083181</v>
      </c>
      <c r="P220" s="276">
        <f>IF(P$8=0,0,P$8/CHI!P$10*1000)</f>
        <v>29.346101249825789</v>
      </c>
      <c r="Q220" s="276">
        <f>IF(Q$8=0,0,Q$8/CHI!Q$10*1000)</f>
        <v>38.328556331200062</v>
      </c>
      <c r="R220" s="276">
        <f>IF(R$8=0,0,R$8/CHI!R$10*1000)</f>
        <v>39.375671548296118</v>
      </c>
      <c r="S220" s="276">
        <f>IF(S$8=0,0,S$8/CHI!S$10*1000)</f>
        <v>28.43383933547646</v>
      </c>
      <c r="T220" s="276">
        <f>IF(T$8=0,0,T$8/CHI!T$10*1000)</f>
        <v>20.760843517832278</v>
      </c>
      <c r="U220" s="276">
        <f>IF(U$8=0,0,U$8/CHI!U$10*1000)</f>
        <v>26.309425499327808</v>
      </c>
      <c r="V220" s="276">
        <f>IF(V$8=0,0,V$8/CHI!V$10*1000)</f>
        <v>21.373993693282102</v>
      </c>
      <c r="W220" s="276">
        <f>IF(W$8=0,0,W$8/CHI!W$10*1000)</f>
        <v>27.628492410972971</v>
      </c>
      <c r="DA220" s="77"/>
    </row>
    <row r="221" spans="1:105" ht="12" customHeight="1" x14ac:dyDescent="0.25">
      <c r="A221" s="202" t="s">
        <v>95</v>
      </c>
      <c r="B221" s="276">
        <f>IF(B$9=0,0,B$9/CHI!B$10*1000)</f>
        <v>37.107786339290044</v>
      </c>
      <c r="C221" s="276">
        <f>IF(C$9=0,0,C$9/CHI!C$10*1000)</f>
        <v>27.712156191929573</v>
      </c>
      <c r="D221" s="276">
        <f>IF(D$9=0,0,D$9/CHI!D$10*1000)</f>
        <v>31.611306072124258</v>
      </c>
      <c r="E221" s="276">
        <f>IF(E$9=0,0,E$9/CHI!E$10*1000)</f>
        <v>24.38511197383534</v>
      </c>
      <c r="F221" s="276">
        <f>IF(F$9=0,0,F$9/CHI!F$10*1000)</f>
        <v>25.37692816283495</v>
      </c>
      <c r="G221" s="276">
        <f>IF(G$9=0,0,G$9/CHI!G$10*1000)</f>
        <v>26.393888271213573</v>
      </c>
      <c r="H221" s="276">
        <f>IF(H$9=0,0,H$9/CHI!H$10*1000)</f>
        <v>33.412799137402828</v>
      </c>
      <c r="I221" s="276">
        <f>IF(I$9=0,0,I$9/CHI!I$10*1000)</f>
        <v>23.294405025963751</v>
      </c>
      <c r="J221" s="276">
        <f>IF(J$9=0,0,J$9/CHI!J$10*1000)</f>
        <v>25.835818315258713</v>
      </c>
      <c r="K221" s="276">
        <f>IF(K$9=0,0,K$9/CHI!K$10*1000)</f>
        <v>38.790964982712097</v>
      </c>
      <c r="L221" s="276">
        <f>IF(L$9=0,0,L$9/CHI!L$10*1000)</f>
        <v>37.05025206993178</v>
      </c>
      <c r="M221" s="276">
        <f>IF(M$9=0,0,M$9/CHI!M$10*1000)</f>
        <v>41.252705081526599</v>
      </c>
      <c r="N221" s="276">
        <f>IF(N$9=0,0,N$9/CHI!N$10*1000)</f>
        <v>34.55527999693787</v>
      </c>
      <c r="O221" s="276">
        <f>IF(O$9=0,0,O$9/CHI!O$10*1000)</f>
        <v>47.156799138147711</v>
      </c>
      <c r="P221" s="276">
        <f>IF(P$9=0,0,P$9/CHI!P$10*1000)</f>
        <v>47.747020809370333</v>
      </c>
      <c r="Q221" s="276">
        <f>IF(Q$9=0,0,Q$9/CHI!Q$10*1000)</f>
        <v>62.361755013361318</v>
      </c>
      <c r="R221" s="276">
        <f>IF(R$9=0,0,R$9/CHI!R$10*1000)</f>
        <v>64.065444087247798</v>
      </c>
      <c r="S221" s="276">
        <f>IF(S$9=0,0,S$9/CHI!S$10*1000)</f>
        <v>46.262742259479744</v>
      </c>
      <c r="T221" s="276">
        <f>IF(T$9=0,0,T$9/CHI!T$10*1000)</f>
        <v>33.778539064772829</v>
      </c>
      <c r="U221" s="276">
        <f>IF(U$9=0,0,U$9/CHI!U$10*1000)</f>
        <v>42.806254776567314</v>
      </c>
      <c r="V221" s="276">
        <f>IF(V$9=0,0,V$9/CHI!V$10*1000)</f>
        <v>34.776153498705355</v>
      </c>
      <c r="W221" s="276">
        <f>IF(W$9=0,0,W$9/CHI!W$10*1000)</f>
        <v>44.952417728269374</v>
      </c>
      <c r="DA221" s="77"/>
    </row>
    <row r="222" spans="1:105" ht="12" customHeight="1" x14ac:dyDescent="0.25">
      <c r="A222" s="56" t="s">
        <v>96</v>
      </c>
      <c r="B222" s="277">
        <f>IF(B$10=0,0,B$10/CHI!B$10*1000)</f>
        <v>29.746836367264109</v>
      </c>
      <c r="C222" s="277">
        <f>IF(C$10=0,0,C$10/CHI!C$10*1000)</f>
        <v>28.794895654079177</v>
      </c>
      <c r="D222" s="277">
        <f>IF(D$10=0,0,D$10/CHI!D$10*1000)</f>
        <v>30.076215941353976</v>
      </c>
      <c r="E222" s="277">
        <f>IF(E$10=0,0,E$10/CHI!E$10*1000)</f>
        <v>28.499477484188283</v>
      </c>
      <c r="F222" s="277">
        <f>IF(F$10=0,0,F$10/CHI!F$10*1000)</f>
        <v>22.603540829300396</v>
      </c>
      <c r="G222" s="277">
        <f>IF(G$10=0,0,G$10/CHI!G$10*1000)</f>
        <v>23.430685289286352</v>
      </c>
      <c r="H222" s="277">
        <f>IF(H$10=0,0,H$10/CHI!H$10*1000)</f>
        <v>18.85660857955402</v>
      </c>
      <c r="I222" s="277">
        <f>IF(I$10=0,0,I$10/CHI!I$10*1000)</f>
        <v>16.064558972504987</v>
      </c>
      <c r="J222" s="277">
        <f>IF(J$10=0,0,J$10/CHI!J$10*1000)</f>
        <v>20.721443339616343</v>
      </c>
      <c r="K222" s="277">
        <f>IF(K$10=0,0,K$10/CHI!K$10*1000)</f>
        <v>29.282901448369714</v>
      </c>
      <c r="L222" s="277">
        <f>IF(L$10=0,0,L$10/CHI!L$10*1000)</f>
        <v>27.216292197742263</v>
      </c>
      <c r="M222" s="277">
        <f>IF(M$10=0,0,M$10/CHI!M$10*1000)</f>
        <v>28.132154574487117</v>
      </c>
      <c r="N222" s="277">
        <f>IF(N$10=0,0,N$10/CHI!N$10*1000)</f>
        <v>22.134325890197193</v>
      </c>
      <c r="O222" s="277">
        <f>IF(O$10=0,0,O$10/CHI!O$10*1000)</f>
        <v>29.457407014901367</v>
      </c>
      <c r="P222" s="277">
        <f>IF(P$10=0,0,P$10/CHI!P$10*1000)</f>
        <v>24.725730234407454</v>
      </c>
      <c r="Q222" s="277">
        <f>IF(Q$10=0,0,Q$10/CHI!Q$10*1000)</f>
        <v>27.024450738967698</v>
      </c>
      <c r="R222" s="277">
        <f>IF(R$10=0,0,R$10/CHI!R$10*1000)</f>
        <v>24.019773008018426</v>
      </c>
      <c r="S222" s="277">
        <f>IF(S$10=0,0,S$10/CHI!S$10*1000)</f>
        <v>19.15769174925941</v>
      </c>
      <c r="T222" s="277">
        <f>IF(T$10=0,0,T$10/CHI!T$10*1000)</f>
        <v>14.278274973423105</v>
      </c>
      <c r="U222" s="277">
        <f>IF(U$10=0,0,U$10/CHI!U$10*1000)</f>
        <v>17.468923605681507</v>
      </c>
      <c r="V222" s="277">
        <f>IF(V$10=0,0,V$10/CHI!V$10*1000)</f>
        <v>15.149307410422592</v>
      </c>
      <c r="W222" s="277">
        <f>IF(W$10=0,0,W$10/CHI!W$10*1000)</f>
        <v>21.64984835205971</v>
      </c>
      <c r="DA222" s="78"/>
    </row>
    <row r="223" spans="1:105" ht="12" customHeight="1" x14ac:dyDescent="0.25">
      <c r="A223" s="134" t="s">
        <v>999</v>
      </c>
      <c r="B223" s="323">
        <f>IF(B$16=0,0,B$16/CHI!B$10*1000)</f>
        <v>909.17215791085016</v>
      </c>
      <c r="C223" s="323">
        <f>IF(C$16=0,0,C$16/CHI!C$10*1000)</f>
        <v>756.84391158350195</v>
      </c>
      <c r="D223" s="323">
        <f>IF(D$16=0,0,D$16/CHI!D$10*1000)</f>
        <v>654.25985748954031</v>
      </c>
      <c r="E223" s="323">
        <f>IF(E$16=0,0,E$16/CHI!E$10*1000)</f>
        <v>513.3384544763403</v>
      </c>
      <c r="F223" s="323">
        <f>IF(F$16=0,0,F$16/CHI!F$10*1000)</f>
        <v>721.5893353398111</v>
      </c>
      <c r="G223" s="323">
        <f>IF(G$16=0,0,G$16/CHI!G$10*1000)</f>
        <v>1015.7076269714364</v>
      </c>
      <c r="H223" s="323">
        <f>IF(H$16=0,0,H$16/CHI!H$10*1000)</f>
        <v>984.39914259444208</v>
      </c>
      <c r="I223" s="323">
        <f>IF(I$16=0,0,I$16/CHI!I$10*1000)</f>
        <v>839.14740652121372</v>
      </c>
      <c r="J223" s="323">
        <f>IF(J$16=0,0,J$16/CHI!J$10*1000)</f>
        <v>790.82785548827803</v>
      </c>
      <c r="K223" s="323">
        <f>IF(K$16=0,0,K$16/CHI!K$10*1000)</f>
        <v>599.59973907183303</v>
      </c>
      <c r="L223" s="323">
        <f>IF(L$16=0,0,L$16/CHI!L$10*1000)</f>
        <v>594.44721333460325</v>
      </c>
      <c r="M223" s="323">
        <f>IF(M$16=0,0,M$16/CHI!M$10*1000)</f>
        <v>588.40501006086163</v>
      </c>
      <c r="N223" s="323">
        <f>IF(N$16=0,0,N$16/CHI!N$10*1000)</f>
        <v>642.13171840623818</v>
      </c>
      <c r="O223" s="323">
        <f>IF(O$16=0,0,O$16/CHI!O$10*1000)</f>
        <v>516.08944577163174</v>
      </c>
      <c r="P223" s="323">
        <f>IF(P$16=0,0,P$16/CHI!P$10*1000)</f>
        <v>552.80058598703397</v>
      </c>
      <c r="Q223" s="323">
        <f>IF(Q$16=0,0,Q$16/CHI!Q$10*1000)</f>
        <v>306.3051429544339</v>
      </c>
      <c r="R223" s="323">
        <f>IF(R$16=0,0,R$16/CHI!R$10*1000)</f>
        <v>382.84316939492794</v>
      </c>
      <c r="S223" s="323">
        <f>IF(S$16=0,0,S$16/CHI!S$10*1000)</f>
        <v>474.95286521663621</v>
      </c>
      <c r="T223" s="323">
        <f>IF(T$16=0,0,T$16/CHI!T$10*1000)</f>
        <v>689.02217598189986</v>
      </c>
      <c r="U223" s="323">
        <f>IF(U$16=0,0,U$16/CHI!U$10*1000)</f>
        <v>566.5597943256372</v>
      </c>
      <c r="V223" s="323">
        <f>IF(V$16=0,0,V$16/CHI!V$10*1000)</f>
        <v>673.53159875981873</v>
      </c>
      <c r="W223" s="323">
        <f>IF(W$16=0,0,W$16/CHI!W$10*1000)</f>
        <v>416.82535619624616</v>
      </c>
      <c r="DA223" s="140"/>
    </row>
    <row r="224" spans="1:105" ht="12" customHeight="1" x14ac:dyDescent="0.25">
      <c r="A224" s="203" t="s">
        <v>1000</v>
      </c>
      <c r="B224" s="278">
        <f>IF(B$25=0,0,B$25/CHI!B$10*1000)</f>
        <v>455.36047786187942</v>
      </c>
      <c r="C224" s="278">
        <f>IF(C$25=0,0,C$25/CHI!C$10*1000)</f>
        <v>448.04762020614919</v>
      </c>
      <c r="D224" s="278">
        <f>IF(D$25=0,0,D$25/CHI!D$10*1000)</f>
        <v>482.36393282836889</v>
      </c>
      <c r="E224" s="278">
        <f>IF(E$25=0,0,E$25/CHI!E$10*1000)</f>
        <v>425.8348762692994</v>
      </c>
      <c r="F224" s="278">
        <f>IF(F$25=0,0,F$25/CHI!F$10*1000)</f>
        <v>345.60808171588303</v>
      </c>
      <c r="G224" s="278">
        <f>IF(G$25=0,0,G$25/CHI!G$10*1000)</f>
        <v>354.21916292859646</v>
      </c>
      <c r="H224" s="278">
        <f>IF(H$25=0,0,H$25/CHI!H$10*1000)</f>
        <v>294.32073681250654</v>
      </c>
      <c r="I224" s="278">
        <f>IF(I$25=0,0,I$25/CHI!I$10*1000)</f>
        <v>263.80076143326153</v>
      </c>
      <c r="J224" s="278">
        <f>IF(J$25=0,0,J$25/CHI!J$10*1000)</f>
        <v>323.08930770699209</v>
      </c>
      <c r="K224" s="278">
        <f>IF(K$25=0,0,K$25/CHI!K$10*1000)</f>
        <v>466.02930241861424</v>
      </c>
      <c r="L224" s="278">
        <f>IF(L$25=0,0,L$25/CHI!L$10*1000)</f>
        <v>435.74991440785169</v>
      </c>
      <c r="M224" s="278">
        <f>IF(M$25=0,0,M$25/CHI!M$10*1000)</f>
        <v>449.23993928186098</v>
      </c>
      <c r="N224" s="278">
        <f>IF(N$25=0,0,N$25/CHI!N$10*1000)</f>
        <v>360.65396069019886</v>
      </c>
      <c r="O224" s="278">
        <f>IF(O$25=0,0,O$25/CHI!O$10*1000)</f>
        <v>499.05553447436171</v>
      </c>
      <c r="P224" s="278">
        <f>IF(P$25=0,0,P$25/CHI!P$10*1000)</f>
        <v>426.97850322982805</v>
      </c>
      <c r="Q224" s="278">
        <f>IF(Q$25=0,0,Q$25/CHI!Q$10*1000)</f>
        <v>509.97870606153793</v>
      </c>
      <c r="R224" s="278">
        <f>IF(R$25=0,0,R$25/CHI!R$10*1000)</f>
        <v>455.7949670906508</v>
      </c>
      <c r="S224" s="278">
        <f>IF(S$25=0,0,S$25/CHI!S$10*1000)</f>
        <v>353.51265231002122</v>
      </c>
      <c r="T224" s="278">
        <f>IF(T$25=0,0,T$25/CHI!T$10*1000)</f>
        <v>278.56460062516061</v>
      </c>
      <c r="U224" s="278">
        <f>IF(U$25=0,0,U$25/CHI!U$10*1000)</f>
        <v>380.02614840017645</v>
      </c>
      <c r="V224" s="278">
        <f>IF(V$25=0,0,V$25/CHI!V$10*1000)</f>
        <v>282.73122996149823</v>
      </c>
      <c r="W224" s="278">
        <f>IF(W$25=0,0,W$25/CHI!W$10*1000)</f>
        <v>380.75806329800616</v>
      </c>
      <c r="DA224" s="79"/>
    </row>
    <row r="225" spans="1:105" ht="12" customHeight="1" x14ac:dyDescent="0.25">
      <c r="A225" s="203" t="s">
        <v>1012</v>
      </c>
      <c r="B225" s="278">
        <f>IF(B$36=0,0,B$36/CHI!B$10*1000)</f>
        <v>252.13075279059183</v>
      </c>
      <c r="C225" s="278">
        <f>IF(C$36=0,0,C$36/CHI!C$10*1000)</f>
        <v>242.49872115238807</v>
      </c>
      <c r="D225" s="278">
        <f>IF(D$36=0,0,D$36/CHI!D$10*1000)</f>
        <v>250.79412504160871</v>
      </c>
      <c r="E225" s="278">
        <f>IF(E$36=0,0,E$36/CHI!E$10*1000)</f>
        <v>233.03544162466389</v>
      </c>
      <c r="F225" s="278">
        <f>IF(F$36=0,0,F$36/CHI!F$10*1000)</f>
        <v>187.9812428130048</v>
      </c>
      <c r="G225" s="278">
        <f>IF(G$36=0,0,G$36/CHI!G$10*1000)</f>
        <v>194.55002331223002</v>
      </c>
      <c r="H225" s="278">
        <f>IF(H$36=0,0,H$36/CHI!H$10*1000)</f>
        <v>160.7258308197938</v>
      </c>
      <c r="I225" s="278">
        <f>IF(I$36=0,0,I$36/CHI!I$10*1000)</f>
        <v>137.77011059858887</v>
      </c>
      <c r="J225" s="278">
        <f>IF(J$36=0,0,J$36/CHI!J$10*1000)</f>
        <v>173.99141330890703</v>
      </c>
      <c r="K225" s="278">
        <f>IF(K$36=0,0,K$36/CHI!K$10*1000)</f>
        <v>249.02670858353437</v>
      </c>
      <c r="L225" s="278">
        <f>IF(L$36=0,0,L$36/CHI!L$10*1000)</f>
        <v>232.48859904027864</v>
      </c>
      <c r="M225" s="278">
        <f>IF(M$36=0,0,M$36/CHI!M$10*1000)</f>
        <v>239.92534693973388</v>
      </c>
      <c r="N225" s="278">
        <f>IF(N$36=0,0,N$36/CHI!N$10*1000)</f>
        <v>191.06869581049006</v>
      </c>
      <c r="O225" s="278">
        <f>IF(O$36=0,0,O$36/CHI!O$10*1000)</f>
        <v>255.1377877666543</v>
      </c>
      <c r="P225" s="278">
        <f>IF(P$36=0,0,P$36/CHI!P$10*1000)</f>
        <v>216.58543383309342</v>
      </c>
      <c r="Q225" s="278">
        <f>IF(Q$36=0,0,Q$36/CHI!Q$10*1000)</f>
        <v>240.55048778802919</v>
      </c>
      <c r="R225" s="278">
        <f>IF(R$36=0,0,R$36/CHI!R$10*1000)</f>
        <v>212.3408820228002</v>
      </c>
      <c r="S225" s="278">
        <f>IF(S$36=0,0,S$36/CHI!S$10*1000)</f>
        <v>168.72323167266268</v>
      </c>
      <c r="T225" s="278">
        <f>IF(T$36=0,0,T$36/CHI!T$10*1000)</f>
        <v>127.1354978186267</v>
      </c>
      <c r="U225" s="278">
        <f>IF(U$36=0,0,U$36/CHI!U$10*1000)</f>
        <v>156.80329187659288</v>
      </c>
      <c r="V225" s="278">
        <f>IF(V$36=0,0,V$36/CHI!V$10*1000)</f>
        <v>132.12439198753202</v>
      </c>
      <c r="W225" s="278">
        <f>IF(W$36=0,0,W$36/CHI!W$10*1000)</f>
        <v>185.92961880148218</v>
      </c>
      <c r="DA225" s="79"/>
    </row>
    <row r="226" spans="1:105" ht="12" customHeight="1" x14ac:dyDescent="0.25">
      <c r="A226" s="203" t="s">
        <v>1023</v>
      </c>
      <c r="B226" s="278">
        <f>IF(B$44=0,0,B$44/CHI!B$10*1000)</f>
        <v>39.870959682342864</v>
      </c>
      <c r="C226" s="278">
        <f>IF(C$44=0,0,C$44/CHI!C$10*1000)</f>
        <v>38.788918662795524</v>
      </c>
      <c r="D226" s="278">
        <f>IF(D$44=0,0,D$44/CHI!D$10*1000)</f>
        <v>40.860357876053058</v>
      </c>
      <c r="E226" s="278">
        <f>IF(E$44=0,0,E$44/CHI!E$10*1000)</f>
        <v>37.953321777983312</v>
      </c>
      <c r="F226" s="278">
        <f>IF(F$44=0,0,F$44/CHI!F$10*1000)</f>
        <v>30.298647000002973</v>
      </c>
      <c r="G226" s="278">
        <f>IF(G$44=0,0,G$44/CHI!G$10*1000)</f>
        <v>31.308171888199219</v>
      </c>
      <c r="H226" s="278">
        <f>IF(H$44=0,0,H$44/CHI!H$10*1000)</f>
        <v>25.411291017142307</v>
      </c>
      <c r="I226" s="278">
        <f>IF(I$44=0,0,I$44/CHI!I$10*1000)</f>
        <v>21.973622170688252</v>
      </c>
      <c r="J226" s="278">
        <f>IF(J$44=0,0,J$44/CHI!J$10*1000)</f>
        <v>27.928636965626186</v>
      </c>
      <c r="K226" s="278">
        <f>IF(K$44=0,0,K$44/CHI!K$10*1000)</f>
        <v>39.71364760322782</v>
      </c>
      <c r="L226" s="278">
        <f>IF(L$44=0,0,L$44/CHI!L$10*1000)</f>
        <v>36.973004000553509</v>
      </c>
      <c r="M226" s="278">
        <f>IF(M$44=0,0,M$44/CHI!M$10*1000)</f>
        <v>38.188547111004567</v>
      </c>
      <c r="N226" s="278">
        <f>IF(N$44=0,0,N$44/CHI!N$10*1000)</f>
        <v>30.227872353051911</v>
      </c>
      <c r="O226" s="278">
        <f>IF(O$44=0,0,O$44/CHI!O$10*1000)</f>
        <v>40.694721351339723</v>
      </c>
      <c r="P226" s="278">
        <f>IF(P$44=0,0,P$44/CHI!P$10*1000)</f>
        <v>34.367446767102393</v>
      </c>
      <c r="Q226" s="278">
        <f>IF(Q$44=0,0,Q$44/CHI!Q$10*1000)</f>
        <v>38.63499370092196</v>
      </c>
      <c r="R226" s="278">
        <f>IF(R$44=0,0,R$44/CHI!R$10*1000)</f>
        <v>34.401427892256976</v>
      </c>
      <c r="S226" s="278">
        <f>IF(S$44=0,0,S$44/CHI!S$10*1000)</f>
        <v>27.185775068377481</v>
      </c>
      <c r="T226" s="278">
        <f>IF(T$44=0,0,T$44/CHI!T$10*1000)</f>
        <v>20.637590462878634</v>
      </c>
      <c r="U226" s="278">
        <f>IF(U$44=0,0,U$44/CHI!U$10*1000)</f>
        <v>26.225965035809793</v>
      </c>
      <c r="V226" s="278">
        <f>IF(V$44=0,0,V$44/CHI!V$10*1000)</f>
        <v>21.578516763075008</v>
      </c>
      <c r="W226" s="278">
        <f>IF(W$44=0,0,W$44/CHI!W$10*1000)</f>
        <v>30.260871526244301</v>
      </c>
      <c r="DA226" s="79"/>
    </row>
    <row r="227" spans="1:105" ht="12" customHeight="1" x14ac:dyDescent="0.25">
      <c r="A227" s="41" t="s">
        <v>1040</v>
      </c>
      <c r="B227" s="279">
        <f>IF(B$58=0,0,B$58/CHI!B$10*1000)</f>
        <v>60.047198295196367</v>
      </c>
      <c r="C227" s="279">
        <f>IF(C$58=0,0,C$58/CHI!C$10*1000)</f>
        <v>50.895830110920741</v>
      </c>
      <c r="D227" s="279">
        <f>IF(D$58=0,0,D$58/CHI!D$10*1000)</f>
        <v>46.435376140398866</v>
      </c>
      <c r="E227" s="279">
        <f>IF(E$58=0,0,E$58/CHI!E$10*1000)</f>
        <v>41.052221565563599</v>
      </c>
      <c r="F227" s="279">
        <f>IF(F$58=0,0,F$58/CHI!F$10*1000)</f>
        <v>44.020708822074404</v>
      </c>
      <c r="G227" s="279">
        <f>IF(G$58=0,0,G$58/CHI!G$10*1000)</f>
        <v>44.652679638178192</v>
      </c>
      <c r="H227" s="279">
        <f>IF(H$58=0,0,H$58/CHI!H$10*1000)</f>
        <v>49.369853975502849</v>
      </c>
      <c r="I227" s="279">
        <f>IF(I$58=0,0,I$58/CHI!I$10*1000)</f>
        <v>41.771209820086298</v>
      </c>
      <c r="J227" s="279">
        <f>IF(J$58=0,0,J$58/CHI!J$10*1000)</f>
        <v>41.168308464112016</v>
      </c>
      <c r="K227" s="279">
        <f>IF(K$58=0,0,K$58/CHI!K$10*1000)</f>
        <v>45.843063132670913</v>
      </c>
      <c r="L227" s="279">
        <f>IF(L$58=0,0,L$58/CHI!L$10*1000)</f>
        <v>59.006925978437863</v>
      </c>
      <c r="M227" s="279">
        <f>IF(M$58=0,0,M$58/CHI!M$10*1000)</f>
        <v>51.63044457411177</v>
      </c>
      <c r="N227" s="279">
        <f>IF(N$58=0,0,N$58/CHI!N$10*1000)</f>
        <v>54.641061370774942</v>
      </c>
      <c r="O227" s="279">
        <f>IF(O$58=0,0,O$58/CHI!O$10*1000)</f>
        <v>49.469400284066488</v>
      </c>
      <c r="P227" s="279">
        <f>IF(P$58=0,0,P$58/CHI!P$10*1000)</f>
        <v>42.615861868943604</v>
      </c>
      <c r="Q227" s="279">
        <f>IF(Q$58=0,0,Q$58/CHI!Q$10*1000)</f>
        <v>50.315670437181439</v>
      </c>
      <c r="R227" s="279">
        <f>IF(R$58=0,0,R$58/CHI!R$10*1000)</f>
        <v>45.799245171293869</v>
      </c>
      <c r="S227" s="279">
        <f>IF(S$58=0,0,S$58/CHI!S$10*1000)</f>
        <v>50.971534836493369</v>
      </c>
      <c r="T227" s="279">
        <f>IF(T$58=0,0,T$58/CHI!T$10*1000)</f>
        <v>75.317810105212374</v>
      </c>
      <c r="U227" s="279">
        <f>IF(U$58=0,0,U$58/CHI!U$10*1000)</f>
        <v>59.851976515939207</v>
      </c>
      <c r="V227" s="279">
        <f>IF(V$58=0,0,V$58/CHI!V$10*1000)</f>
        <v>57.967794095035487</v>
      </c>
      <c r="W227" s="279">
        <f>IF(W$58=0,0,W$58/CHI!W$10*1000)</f>
        <v>43.512998207544108</v>
      </c>
      <c r="DA227" s="82"/>
    </row>
    <row r="228" spans="1:105" ht="12" customHeight="1" x14ac:dyDescent="0.25">
      <c r="A228" s="201"/>
      <c r="B228" s="201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DA228" s="173"/>
    </row>
    <row r="229" spans="1:105" ht="12" customHeight="1" x14ac:dyDescent="0.25">
      <c r="A229" s="35" t="s">
        <v>47</v>
      </c>
      <c r="B229" s="322">
        <f t="shared" ref="B229:W229" si="57">SUM(B230:B238)</f>
        <v>849.25123819372709</v>
      </c>
      <c r="C229" s="322">
        <f t="shared" si="57"/>
        <v>795.24851396193174</v>
      </c>
      <c r="D229" s="322">
        <f t="shared" si="57"/>
        <v>833.60272366544586</v>
      </c>
      <c r="E229" s="322">
        <f t="shared" si="57"/>
        <v>761.75348701345013</v>
      </c>
      <c r="F229" s="322">
        <f t="shared" si="57"/>
        <v>627.89046770475966</v>
      </c>
      <c r="G229" s="322">
        <f t="shared" si="57"/>
        <v>646.44918351547051</v>
      </c>
      <c r="H229" s="322">
        <f t="shared" si="57"/>
        <v>562.00055843920973</v>
      </c>
      <c r="I229" s="322">
        <f t="shared" si="57"/>
        <v>483.69232465496464</v>
      </c>
      <c r="J229" s="322">
        <f t="shared" si="57"/>
        <v>584.68092147045832</v>
      </c>
      <c r="K229" s="322">
        <f t="shared" si="57"/>
        <v>825.08014188124321</v>
      </c>
      <c r="L229" s="322">
        <f t="shared" si="57"/>
        <v>805.4820696022532</v>
      </c>
      <c r="M229" s="322">
        <f t="shared" si="57"/>
        <v>824.71977476949667</v>
      </c>
      <c r="N229" s="322">
        <f t="shared" si="57"/>
        <v>663.10058724264923</v>
      </c>
      <c r="O229" s="322">
        <f t="shared" si="57"/>
        <v>837.3495252988057</v>
      </c>
      <c r="P229" s="322">
        <f t="shared" si="57"/>
        <v>745.12567413144598</v>
      </c>
      <c r="Q229" s="322">
        <f t="shared" si="57"/>
        <v>827.51405658855765</v>
      </c>
      <c r="R229" s="322">
        <f t="shared" si="57"/>
        <v>787.58233825558273</v>
      </c>
      <c r="S229" s="322">
        <f t="shared" si="57"/>
        <v>637.82718036267761</v>
      </c>
      <c r="T229" s="322">
        <f t="shared" si="57"/>
        <v>486.72058549741843</v>
      </c>
      <c r="U229" s="322">
        <f t="shared" si="57"/>
        <v>604.93037730428148</v>
      </c>
      <c r="V229" s="322">
        <f t="shared" si="57"/>
        <v>484.97460719618141</v>
      </c>
      <c r="W229" s="322">
        <f t="shared" si="57"/>
        <v>628.3541830412388</v>
      </c>
      <c r="DA229" s="95"/>
    </row>
    <row r="230" spans="1:105" ht="12" customHeight="1" x14ac:dyDescent="0.25">
      <c r="A230" s="55" t="s">
        <v>92</v>
      </c>
      <c r="B230" s="275">
        <f>IF(B$62=0,0,B$62/CHI!B$11*1000)</f>
        <v>2.830385223917633</v>
      </c>
      <c r="C230" s="275">
        <f>IF(C$62=0,0,C$62/CHI!C$11*1000)</f>
        <v>2.0851585513908417</v>
      </c>
      <c r="D230" s="275">
        <f>IF(D$62=0,0,D$62/CHI!D$11*1000)</f>
        <v>2.3335841785001334</v>
      </c>
      <c r="E230" s="275">
        <f>IF(E$62=0,0,E$62/CHI!E$11*1000)</f>
        <v>1.8500763208443056</v>
      </c>
      <c r="F230" s="275">
        <f>IF(F$62=0,0,F$62/CHI!F$11*1000)</f>
        <v>1.9163883635079979</v>
      </c>
      <c r="G230" s="275">
        <f>IF(G$62=0,0,G$62/CHI!G$11*1000)</f>
        <v>1.9920724860490944</v>
      </c>
      <c r="H230" s="275">
        <f>IF(H$62=0,0,H$62/CHI!H$11*1000)</f>
        <v>2.5077341033498977</v>
      </c>
      <c r="I230" s="275">
        <f>IF(I$62=0,0,I$62/CHI!I$11*1000)</f>
        <v>1.765785046375014</v>
      </c>
      <c r="J230" s="275">
        <f>IF(J$62=0,0,J$62/CHI!J$11*1000)</f>
        <v>1.9331847199131953</v>
      </c>
      <c r="K230" s="275">
        <f>IF(K$62=0,0,K$62/CHI!K$11*1000)</f>
        <v>2.8364837552720807</v>
      </c>
      <c r="L230" s="275">
        <f>IF(L$62=0,0,L$62/CHI!L$11*1000)</f>
        <v>2.8237873538884339</v>
      </c>
      <c r="M230" s="275">
        <f>IF(M$62=0,0,M$62/CHI!M$11*1000)</f>
        <v>3.0908594142944801</v>
      </c>
      <c r="N230" s="275">
        <f>IF(N$62=0,0,N$62/CHI!N$11*1000)</f>
        <v>2.5875164090045693</v>
      </c>
      <c r="O230" s="275">
        <f>IF(O$62=0,0,O$62/CHI!O$11*1000)</f>
        <v>3.2667926343553506</v>
      </c>
      <c r="P230" s="275">
        <f>IF(P$62=0,0,P$62/CHI!P$11*1000)</f>
        <v>3.3672573426989203</v>
      </c>
      <c r="Q230" s="275">
        <f>IF(Q$62=0,0,Q$62/CHI!Q$11*1000)</f>
        <v>4.1223608365204605</v>
      </c>
      <c r="R230" s="275">
        <f>IF(R$62=0,0,R$62/CHI!R$11*1000)</f>
        <v>4.4091318880741257</v>
      </c>
      <c r="S230" s="275">
        <f>IF(S$62=0,0,S$62/CHI!S$11*1000)</f>
        <v>3.3458671613762569</v>
      </c>
      <c r="T230" s="275">
        <f>IF(T$62=0,0,T$62/CHI!T$11*1000)</f>
        <v>2.4307712983529153</v>
      </c>
      <c r="U230" s="275">
        <f>IF(U$62=0,0,U$62/CHI!U$11*1000)</f>
        <v>2.9233246389904894</v>
      </c>
      <c r="V230" s="275">
        <f>IF(V$62=0,0,V$62/CHI!V$11*1000)</f>
        <v>2.4310336112288486</v>
      </c>
      <c r="W230" s="275">
        <f>IF(W$62=0,0,W$62/CHI!W$11*1000)</f>
        <v>3.0022807308237365</v>
      </c>
      <c r="DA230" s="76"/>
    </row>
    <row r="231" spans="1:105" ht="12" customHeight="1" x14ac:dyDescent="0.25">
      <c r="A231" s="202" t="s">
        <v>93</v>
      </c>
      <c r="B231" s="276">
        <f>IF(B$63=0,0,B$63/CHI!B$11*1000)</f>
        <v>22.462137384903066</v>
      </c>
      <c r="C231" s="276">
        <f>IF(C$63=0,0,C$63/CHI!C$11*1000)</f>
        <v>16.547965787433586</v>
      </c>
      <c r="D231" s="276">
        <f>IF(D$63=0,0,D$63/CHI!D$11*1000)</f>
        <v>18.519489140122626</v>
      </c>
      <c r="E231" s="276">
        <f>IF(E$63=0,0,E$63/CHI!E$11*1000)</f>
        <v>14.682336573903102</v>
      </c>
      <c r="F231" s="276">
        <f>IF(F$63=0,0,F$63/CHI!F$11*1000)</f>
        <v>15.208593636015568</v>
      </c>
      <c r="G231" s="276">
        <f>IF(G$63=0,0,G$63/CHI!G$11*1000)</f>
        <v>15.809228187103598</v>
      </c>
      <c r="H231" s="276">
        <f>IF(H$63=0,0,H$63/CHI!H$11*1000)</f>
        <v>19.901555264722976</v>
      </c>
      <c r="I231" s="276">
        <f>IF(I$63=0,0,I$63/CHI!I$11*1000)</f>
        <v>14.01339505616259</v>
      </c>
      <c r="J231" s="276">
        <f>IF(J$63=0,0,J$63/CHI!J$11*1000)</f>
        <v>15.341890708778376</v>
      </c>
      <c r="K231" s="276">
        <f>IF(K$63=0,0,K$63/CHI!K$11*1000)</f>
        <v>22.510535761199055</v>
      </c>
      <c r="L231" s="276">
        <f>IF(L$63=0,0,L$63/CHI!L$11*1000)</f>
        <v>22.409776221556395</v>
      </c>
      <c r="M231" s="276">
        <f>IF(M$63=0,0,M$63/CHI!M$11*1000)</f>
        <v>24.529278988111351</v>
      </c>
      <c r="N231" s="276">
        <f>IF(N$63=0,0,N$63/CHI!N$11*1000)</f>
        <v>20.534713286944093</v>
      </c>
      <c r="O231" s="276">
        <f>IF(O$63=0,0,O$63/CHI!O$11*1000)</f>
        <v>25.92549746967401</v>
      </c>
      <c r="P231" s="276">
        <f>IF(P$63=0,0,P$63/CHI!P$11*1000)</f>
        <v>26.722792502900592</v>
      </c>
      <c r="Q231" s="276">
        <f>IF(Q$63=0,0,Q$63/CHI!Q$11*1000)</f>
        <v>32.715347252943836</v>
      </c>
      <c r="R231" s="276">
        <f>IF(R$63=0,0,R$63/CHI!R$11*1000)</f>
        <v>34.99118260693696</v>
      </c>
      <c r="S231" s="276">
        <f>IF(S$63=0,0,S$63/CHI!S$11*1000)</f>
        <v>26.553038510582695</v>
      </c>
      <c r="T231" s="276">
        <f>IF(T$63=0,0,T$63/CHI!T$11*1000)</f>
        <v>19.290772999199099</v>
      </c>
      <c r="U231" s="276">
        <f>IF(U$63=0,0,U$63/CHI!U$11*1000)</f>
        <v>23.199711158323737</v>
      </c>
      <c r="V231" s="276">
        <f>IF(V$63=0,0,V$63/CHI!V$11*1000)</f>
        <v>19.292854732740974</v>
      </c>
      <c r="W231" s="276">
        <f>IF(W$63=0,0,W$63/CHI!W$11*1000)</f>
        <v>23.826312289203944</v>
      </c>
      <c r="DA231" s="77"/>
    </row>
    <row r="232" spans="1:105" ht="12" customHeight="1" x14ac:dyDescent="0.25">
      <c r="A232" s="202" t="s">
        <v>94</v>
      </c>
      <c r="B232" s="276">
        <f>IF(B$64=0,0,B$64/CHI!B$11*1000)</f>
        <v>25.143713477435021</v>
      </c>
      <c r="C232" s="276">
        <f>IF(C$64=0,0,C$64/CHI!C$11*1000)</f>
        <v>18.523495928454039</v>
      </c>
      <c r="D232" s="276">
        <f>IF(D$64=0,0,D$64/CHI!D$11*1000)</f>
        <v>20.73038378799507</v>
      </c>
      <c r="E232" s="276">
        <f>IF(E$64=0,0,E$64/CHI!E$11*1000)</f>
        <v>16.435144067883968</v>
      </c>
      <c r="F232" s="276">
        <f>IF(F$64=0,0,F$64/CHI!F$11*1000)</f>
        <v>17.024226778869693</v>
      </c>
      <c r="G232" s="276">
        <f>IF(G$64=0,0,G$64/CHI!G$11*1000)</f>
        <v>17.696566316217357</v>
      </c>
      <c r="H232" s="276">
        <f>IF(H$64=0,0,H$64/CHI!H$11*1000)</f>
        <v>22.277443804962836</v>
      </c>
      <c r="I232" s="276">
        <f>IF(I$64=0,0,I$64/CHI!I$11*1000)</f>
        <v>15.686342937919703</v>
      </c>
      <c r="J232" s="276">
        <f>IF(J$64=0,0,J$64/CHI!J$11*1000)</f>
        <v>17.173437129937245</v>
      </c>
      <c r="K232" s="276">
        <f>IF(K$64=0,0,K$64/CHI!K$11*1000)</f>
        <v>25.197889751291171</v>
      </c>
      <c r="L232" s="276">
        <f>IF(L$64=0,0,L$64/CHI!L$11*1000)</f>
        <v>25.085101330871488</v>
      </c>
      <c r="M232" s="276">
        <f>IF(M$64=0,0,M$64/CHI!M$11*1000)</f>
        <v>27.457634690617859</v>
      </c>
      <c r="N232" s="276">
        <f>IF(N$64=0,0,N$64/CHI!N$11*1000)</f>
        <v>22.98618953222239</v>
      </c>
      <c r="O232" s="276">
        <f>IF(O$64=0,0,O$64/CHI!O$11*1000)</f>
        <v>29.020536601987423</v>
      </c>
      <c r="P232" s="276">
        <f>IF(P$64=0,0,P$64/CHI!P$11*1000)</f>
        <v>29.913014353721994</v>
      </c>
      <c r="Q232" s="276">
        <f>IF(Q$64=0,0,Q$64/CHI!Q$11*1000)</f>
        <v>36.620972597010045</v>
      </c>
      <c r="R232" s="276">
        <f>IF(R$64=0,0,R$64/CHI!R$11*1000)</f>
        <v>39.168501849550388</v>
      </c>
      <c r="S232" s="276">
        <f>IF(S$64=0,0,S$64/CHI!S$11*1000)</f>
        <v>29.722994781169607</v>
      </c>
      <c r="T232" s="276">
        <f>IF(T$64=0,0,T$64/CHI!T$11*1000)</f>
        <v>21.593745098189153</v>
      </c>
      <c r="U232" s="276">
        <f>IF(U$64=0,0,U$64/CHI!U$11*1000)</f>
        <v>25.969340322715752</v>
      </c>
      <c r="V232" s="276">
        <f>IF(V$64=0,0,V$64/CHI!V$11*1000)</f>
        <v>21.596075353356603</v>
      </c>
      <c r="W232" s="276">
        <f>IF(W$64=0,0,W$64/CHI!W$11*1000)</f>
        <v>26.670746383479916</v>
      </c>
      <c r="DA232" s="77"/>
    </row>
    <row r="233" spans="1:105" ht="12" customHeight="1" x14ac:dyDescent="0.25">
      <c r="A233" s="202" t="s">
        <v>95</v>
      </c>
      <c r="B233" s="276">
        <f>IF(B$65=0,0,B$65/CHI!B$11*1000)</f>
        <v>40.479243521764118</v>
      </c>
      <c r="C233" s="276">
        <f>IF(C$65=0,0,C$65/CHI!C$11*1000)</f>
        <v>29.821255449606262</v>
      </c>
      <c r="D233" s="276">
        <f>IF(D$65=0,0,D$65/CHI!D$11*1000)</f>
        <v>33.374157496941365</v>
      </c>
      <c r="E233" s="276">
        <f>IF(E$65=0,0,E$65/CHI!E$11*1000)</f>
        <v>26.459186294665802</v>
      </c>
      <c r="F233" s="276">
        <f>IF(F$65=0,0,F$65/CHI!F$11*1000)</f>
        <v>27.407559435087251</v>
      </c>
      <c r="G233" s="276">
        <f>IF(G$65=0,0,G$65/CHI!G$11*1000)</f>
        <v>28.489968995871919</v>
      </c>
      <c r="H233" s="276">
        <f>IF(H$65=0,0,H$65/CHI!H$11*1000)</f>
        <v>35.864792749598998</v>
      </c>
      <c r="I233" s="276">
        <f>IF(I$65=0,0,I$65/CHI!I$11*1000)</f>
        <v>25.253680062803983</v>
      </c>
      <c r="J233" s="276">
        <f>IF(J$65=0,0,J$65/CHI!J$11*1000)</f>
        <v>27.647775429524646</v>
      </c>
      <c r="K233" s="276">
        <f>IF(K$65=0,0,K$65/CHI!K$11*1000)</f>
        <v>40.566462722082051</v>
      </c>
      <c r="L233" s="276">
        <f>IF(L$65=0,0,L$65/CHI!L$11*1000)</f>
        <v>40.384882943076832</v>
      </c>
      <c r="M233" s="276">
        <f>IF(M$65=0,0,M$65/CHI!M$11*1000)</f>
        <v>44.204460179306132</v>
      </c>
      <c r="N233" s="276">
        <f>IF(N$65=0,0,N$65/CHI!N$11*1000)</f>
        <v>37.005813184567614</v>
      </c>
      <c r="O233" s="276">
        <f>IF(O$65=0,0,O$65/CHI!O$11*1000)</f>
        <v>46.720599536674165</v>
      </c>
      <c r="P233" s="276">
        <f>IF(P$65=0,0,P$65/CHI!P$11*1000)</f>
        <v>48.157412928723097</v>
      </c>
      <c r="Q233" s="276">
        <f>IF(Q$65=0,0,Q$65/CHI!Q$11*1000)</f>
        <v>58.956656067870632</v>
      </c>
      <c r="R233" s="276">
        <f>IF(R$65=0,0,R$65/CHI!R$11*1000)</f>
        <v>63.057961831036621</v>
      </c>
      <c r="S233" s="276">
        <f>IF(S$65=0,0,S$65/CHI!S$11*1000)</f>
        <v>47.851497553170006</v>
      </c>
      <c r="T233" s="276">
        <f>IF(T$65=0,0,T$65/CHI!T$11*1000)</f>
        <v>34.764095890646793</v>
      </c>
      <c r="U233" s="276">
        <f>IF(U$65=0,0,U$65/CHI!U$11*1000)</f>
        <v>41.808432631328927</v>
      </c>
      <c r="V233" s="276">
        <f>IF(V$65=0,0,V$65/CHI!V$11*1000)</f>
        <v>34.767847403583644</v>
      </c>
      <c r="W233" s="276">
        <f>IF(W$65=0,0,W$65/CHI!W$11*1000)</f>
        <v>42.937636826516524</v>
      </c>
      <c r="DA233" s="77"/>
    </row>
    <row r="234" spans="1:105" ht="12" customHeight="1" x14ac:dyDescent="0.25">
      <c r="A234" s="56" t="s">
        <v>96</v>
      </c>
      <c r="B234" s="277">
        <f>IF(B$66=0,0,B$66/CHI!B$11*1000)</f>
        <v>32.236210567373725</v>
      </c>
      <c r="C234" s="277">
        <f>IF(C$66=0,0,C$66/CHI!C$11*1000)</f>
        <v>30.782718645620768</v>
      </c>
      <c r="D234" s="277">
        <f>IF(D$66=0,0,D$66/CHI!D$11*1000)</f>
        <v>31.544737998274098</v>
      </c>
      <c r="E234" s="277">
        <f>IF(E$66=0,0,E$66/CHI!E$11*1000)</f>
        <v>30.720231673582546</v>
      </c>
      <c r="F234" s="277">
        <f>IF(F$66=0,0,F$66/CHI!F$11*1000)</f>
        <v>24.251781665774285</v>
      </c>
      <c r="G234" s="277">
        <f>IF(G$66=0,0,G$66/CHI!G$11*1000)</f>
        <v>25.125195661574622</v>
      </c>
      <c r="H234" s="277">
        <f>IF(H$66=0,0,H$66/CHI!H$11*1000)</f>
        <v>20.10735339084134</v>
      </c>
      <c r="I234" s="277">
        <f>IF(I$66=0,0,I$66/CHI!I$11*1000)</f>
        <v>17.301259411203432</v>
      </c>
      <c r="J234" s="277">
        <f>IF(J$66=0,0,J$66/CHI!J$11*1000)</f>
        <v>22.028951820156813</v>
      </c>
      <c r="K234" s="277">
        <f>IF(K$66=0,0,K$66/CHI!K$11*1000)</f>
        <v>30.421913108071774</v>
      </c>
      <c r="L234" s="277">
        <f>IF(L$66=0,0,L$66/CHI!L$11*1000)</f>
        <v>29.470837604026315</v>
      </c>
      <c r="M234" s="277">
        <f>IF(M$66=0,0,M$66/CHI!M$11*1000)</f>
        <v>29.94694420071216</v>
      </c>
      <c r="N234" s="277">
        <f>IF(N$66=0,0,N$66/CHI!N$11*1000)</f>
        <v>23.548198855590513</v>
      </c>
      <c r="O234" s="277">
        <f>IF(O$66=0,0,O$66/CHI!O$11*1000)</f>
        <v>28.993087272192373</v>
      </c>
      <c r="P234" s="277">
        <f>IF(P$66=0,0,P$66/CHI!P$11*1000)</f>
        <v>24.774326388776689</v>
      </c>
      <c r="Q234" s="277">
        <f>IF(Q$66=0,0,Q$66/CHI!Q$11*1000)</f>
        <v>25.380913504320834</v>
      </c>
      <c r="R234" s="277">
        <f>IF(R$66=0,0,R$66/CHI!R$11*1000)</f>
        <v>23.486637580523126</v>
      </c>
      <c r="S234" s="277">
        <f>IF(S$66=0,0,S$66/CHI!S$11*1000)</f>
        <v>19.685352759257011</v>
      </c>
      <c r="T234" s="277">
        <f>IF(T$66=0,0,T$66/CHI!T$11*1000)</f>
        <v>14.59827959835561</v>
      </c>
      <c r="U234" s="277">
        <f>IF(U$66=0,0,U$66/CHI!U$11*1000)</f>
        <v>16.949568990702879</v>
      </c>
      <c r="V234" s="277">
        <f>IF(V$66=0,0,V$66/CHI!V$11*1000)</f>
        <v>15.046132989507472</v>
      </c>
      <c r="W234" s="277">
        <f>IF(W$66=0,0,W$66/CHI!W$11*1000)</f>
        <v>20.543564556190475</v>
      </c>
      <c r="DA234" s="78"/>
    </row>
    <row r="235" spans="1:105" ht="12" customHeight="1" x14ac:dyDescent="0.25">
      <c r="A235" s="203" t="s">
        <v>1053</v>
      </c>
      <c r="B235" s="278">
        <f>IF(B$72=0,0,B$72/CHI!B$11*1000)</f>
        <v>447.93521083130332</v>
      </c>
      <c r="C235" s="278">
        <f>IF(C$72=0,0,C$72/CHI!C$11*1000)</f>
        <v>434.75467692787049</v>
      </c>
      <c r="D235" s="278">
        <f>IF(D$72=0,0,D$72/CHI!D$11*1000)</f>
        <v>459.21116765781983</v>
      </c>
      <c r="E235" s="278">
        <f>IF(E$72=0,0,E$72/CHI!E$11*1000)</f>
        <v>416.63033780934188</v>
      </c>
      <c r="F235" s="278">
        <f>IF(F$72=0,0,F$72/CHI!F$11*1000)</f>
        <v>336.5861308186299</v>
      </c>
      <c r="G235" s="278">
        <f>IF(G$72=0,0,G$72/CHI!G$11*1000)</f>
        <v>344.78091566414537</v>
      </c>
      <c r="H235" s="278">
        <f>IF(H$72=0,0,H$72/CHI!H$11*1000)</f>
        <v>284.91452760303775</v>
      </c>
      <c r="I235" s="278">
        <f>IF(I$72=0,0,I$72/CHI!I$11*1000)</f>
        <v>257.90000521699665</v>
      </c>
      <c r="J235" s="278">
        <f>IF(J$72=0,0,J$72/CHI!J$11*1000)</f>
        <v>311.78190470302036</v>
      </c>
      <c r="K235" s="278">
        <f>IF(K$72=0,0,K$72/CHI!K$11*1000)</f>
        <v>439.48575443308977</v>
      </c>
      <c r="L235" s="278">
        <f>IF(L$72=0,0,L$72/CHI!L$11*1000)</f>
        <v>428.31427379574291</v>
      </c>
      <c r="M235" s="278">
        <f>IF(M$72=0,0,M$72/CHI!M$11*1000)</f>
        <v>434.10951650938148</v>
      </c>
      <c r="N235" s="278">
        <f>IF(N$72=0,0,N$72/CHI!N$11*1000)</f>
        <v>348.30460703696701</v>
      </c>
      <c r="O235" s="278">
        <f>IF(O$72=0,0,O$72/CHI!O$11*1000)</f>
        <v>445.8862253832375</v>
      </c>
      <c r="P235" s="278">
        <f>IF(P$72=0,0,P$72/CHI!P$11*1000)</f>
        <v>388.38166515821246</v>
      </c>
      <c r="Q235" s="278">
        <f>IF(Q$72=0,0,Q$72/CHI!Q$11*1000)</f>
        <v>434.82782513233349</v>
      </c>
      <c r="R235" s="278">
        <f>IF(R$72=0,0,R$72/CHI!R$11*1000)</f>
        <v>404.63409470538096</v>
      </c>
      <c r="S235" s="278">
        <f>IF(S$72=0,0,S$72/CHI!S$11*1000)</f>
        <v>329.78594858083329</v>
      </c>
      <c r="T235" s="278">
        <f>IF(T$72=0,0,T$72/CHI!T$11*1000)</f>
        <v>258.56236535059202</v>
      </c>
      <c r="U235" s="278">
        <f>IF(U$72=0,0,U$72/CHI!U$11*1000)</f>
        <v>334.7396346054872</v>
      </c>
      <c r="V235" s="278">
        <f>IF(V$72=0,0,V$72/CHI!V$11*1000)</f>
        <v>254.93052259902981</v>
      </c>
      <c r="W235" s="278">
        <f>IF(W$72=0,0,W$72/CHI!W$11*1000)</f>
        <v>328.00384457921484</v>
      </c>
      <c r="DA235" s="79"/>
    </row>
    <row r="236" spans="1:105" ht="12" customHeight="1" x14ac:dyDescent="0.25">
      <c r="A236" s="203" t="s">
        <v>1012</v>
      </c>
      <c r="B236" s="278">
        <f>IF(B$85=0,0,B$85/CHI!B$11*1000)</f>
        <v>226.1150349340181</v>
      </c>
      <c r="C236" s="278">
        <f>IF(C$85=0,0,C$85/CHI!C$11*1000)</f>
        <v>214.53657208458401</v>
      </c>
      <c r="D236" s="278">
        <f>IF(D$85=0,0,D$85/CHI!D$11*1000)</f>
        <v>217.6814941274462</v>
      </c>
      <c r="E236" s="278">
        <f>IF(E$85=0,0,E$85/CHI!E$11*1000)</f>
        <v>207.87869706321933</v>
      </c>
      <c r="F236" s="278">
        <f>IF(F$85=0,0,F$85/CHI!F$11*1000)</f>
        <v>166.90990520846827</v>
      </c>
      <c r="G236" s="278">
        <f>IF(G$85=0,0,G$85/CHI!G$11*1000)</f>
        <v>172.64586037811691</v>
      </c>
      <c r="H236" s="278">
        <f>IF(H$85=0,0,H$85/CHI!H$11*1000)</f>
        <v>141.83304428645116</v>
      </c>
      <c r="I236" s="278">
        <f>IF(I$85=0,0,I$85/CHI!I$11*1000)</f>
        <v>122.79037859543008</v>
      </c>
      <c r="J236" s="278">
        <f>IF(J$85=0,0,J$85/CHI!J$11*1000)</f>
        <v>153.0742241513546</v>
      </c>
      <c r="K236" s="278">
        <f>IF(K$85=0,0,K$85/CHI!K$11*1000)</f>
        <v>214.10103404638429</v>
      </c>
      <c r="L236" s="278">
        <f>IF(L$85=0,0,L$85/CHI!L$11*1000)</f>
        <v>208.33661399515248</v>
      </c>
      <c r="M236" s="278">
        <f>IF(M$85=0,0,M$85/CHI!M$11*1000)</f>
        <v>211.36159153990224</v>
      </c>
      <c r="N236" s="278">
        <f>IF(N$85=0,0,N$85/CHI!N$11*1000)</f>
        <v>168.22144321167815</v>
      </c>
      <c r="O236" s="278">
        <f>IF(O$85=0,0,O$85/CHI!O$11*1000)</f>
        <v>207.81416834822568</v>
      </c>
      <c r="P236" s="278">
        <f>IF(P$85=0,0,P$85/CHI!P$11*1000)</f>
        <v>179.59010082354979</v>
      </c>
      <c r="Q236" s="278">
        <f>IF(Q$85=0,0,Q$85/CHI!Q$11*1000)</f>
        <v>186.96358877203127</v>
      </c>
      <c r="R236" s="278">
        <f>IF(R$85=0,0,R$85/CHI!R$11*1000)</f>
        <v>171.82485457809369</v>
      </c>
      <c r="S236" s="278">
        <f>IF(S$85=0,0,S$85/CHI!S$11*1000)</f>
        <v>143.47470035323616</v>
      </c>
      <c r="T236" s="278">
        <f>IF(T$85=0,0,T$85/CHI!T$11*1000)</f>
        <v>107.5704993146491</v>
      </c>
      <c r="U236" s="278">
        <f>IF(U$85=0,0,U$85/CHI!U$11*1000)</f>
        <v>125.90648798619041</v>
      </c>
      <c r="V236" s="278">
        <f>IF(V$85=0,0,V$85/CHI!V$11*1000)</f>
        <v>108.59642791544333</v>
      </c>
      <c r="W236" s="278">
        <f>IF(W$85=0,0,W$85/CHI!W$11*1000)</f>
        <v>146.00574411650663</v>
      </c>
      <c r="DA236" s="79"/>
    </row>
    <row r="237" spans="1:105" ht="12" customHeight="1" x14ac:dyDescent="0.25">
      <c r="A237" s="203" t="s">
        <v>1023</v>
      </c>
      <c r="B237" s="278">
        <f>IF(B$93=0,0,B$93/CHI!B$11*1000)</f>
        <v>44.371678941192293</v>
      </c>
      <c r="C237" s="278">
        <f>IF(C$93=0,0,C$93/CHI!C$11*1000)</f>
        <v>42.540528176490952</v>
      </c>
      <c r="D237" s="278">
        <f>IF(D$93=0,0,D$93/CHI!D$11*1000)</f>
        <v>43.87769450242569</v>
      </c>
      <c r="E237" s="278">
        <f>IF(E$93=0,0,E$93/CHI!E$11*1000)</f>
        <v>42.079012242933231</v>
      </c>
      <c r="F237" s="278">
        <f>IF(F$93=0,0,F$93/CHI!F$11*1000)</f>
        <v>33.38754065041131</v>
      </c>
      <c r="G237" s="278">
        <f>IF(G$93=0,0,G$93/CHI!G$11*1000)</f>
        <v>34.505736057330076</v>
      </c>
      <c r="H237" s="278">
        <f>IF(H$93=0,0,H$93/CHI!H$11*1000)</f>
        <v>27.791698274726933</v>
      </c>
      <c r="I237" s="278">
        <f>IF(I$93=0,0,I$93/CHI!I$11*1000)</f>
        <v>24.19165950017992</v>
      </c>
      <c r="J237" s="278">
        <f>IF(J$93=0,0,J$93/CHI!J$11*1000)</f>
        <v>30.455650336039522</v>
      </c>
      <c r="K237" s="278">
        <f>IF(K$93=0,0,K$93/CHI!K$11*1000)</f>
        <v>42.265902287492871</v>
      </c>
      <c r="L237" s="278">
        <f>IF(L$93=0,0,L$93/CHI!L$11*1000)</f>
        <v>40.9970702426969</v>
      </c>
      <c r="M237" s="278">
        <f>IF(M$93=0,0,M$93/CHI!M$11*1000)</f>
        <v>41.635310976236305</v>
      </c>
      <c r="N237" s="278">
        <f>IF(N$93=0,0,N$93/CHI!N$11*1000)</f>
        <v>32.893281526899408</v>
      </c>
      <c r="O237" s="278">
        <f>IF(O$93=0,0,O$93/CHI!O$11*1000)</f>
        <v>40.861208279519467</v>
      </c>
      <c r="P237" s="278">
        <f>IF(P$93=0,0,P$93/CHI!P$11*1000)</f>
        <v>35.085177119130485</v>
      </c>
      <c r="Q237" s="278">
        <f>IF(Q$93=0,0,Q$93/CHI!Q$11*1000)</f>
        <v>36.744192422944252</v>
      </c>
      <c r="R237" s="278">
        <f>IF(R$93=0,0,R$93/CHI!R$11*1000)</f>
        <v>34.049886128650044</v>
      </c>
      <c r="S237" s="278">
        <f>IF(S$93=0,0,S$93/CHI!S$11*1000)</f>
        <v>28.331875553260204</v>
      </c>
      <c r="T237" s="278">
        <f>IF(T$93=0,0,T$93/CHI!T$11*1000)</f>
        <v>21.316414125029983</v>
      </c>
      <c r="U237" s="278">
        <f>IF(U$93=0,0,U$93/CHI!U$11*1000)</f>
        <v>25.504148816695611</v>
      </c>
      <c r="V237" s="278">
        <f>IF(V$93=0,0,V$93/CHI!V$11*1000)</f>
        <v>21.71935922636111</v>
      </c>
      <c r="W237" s="278">
        <f>IF(W$93=0,0,W$93/CHI!W$11*1000)</f>
        <v>29.220151332561009</v>
      </c>
      <c r="DA237" s="79"/>
    </row>
    <row r="238" spans="1:105" ht="12" customHeight="1" x14ac:dyDescent="0.25">
      <c r="A238" s="41" t="s">
        <v>1040</v>
      </c>
      <c r="B238" s="279">
        <f>IF(B$107=0,0,B$107/CHI!B$11*1000)</f>
        <v>7.6776233118198318</v>
      </c>
      <c r="C238" s="279">
        <f>IF(C$107=0,0,C$107/CHI!C$11*1000)</f>
        <v>5.6561424104808244</v>
      </c>
      <c r="D238" s="279">
        <f>IF(D$107=0,0,D$107/CHI!D$11*1000)</f>
        <v>6.3300147759208087</v>
      </c>
      <c r="E238" s="279">
        <f>IF(E$107=0,0,E$107/CHI!E$11*1000)</f>
        <v>5.0184649670759649</v>
      </c>
      <c r="F238" s="279">
        <f>IF(F$107=0,0,F$107/CHI!F$11*1000)</f>
        <v>5.1983411479954187</v>
      </c>
      <c r="G238" s="279">
        <f>IF(G$107=0,0,G$107/CHI!G$11*1000)</f>
        <v>5.4036397690615194</v>
      </c>
      <c r="H238" s="279">
        <f>IF(H$107=0,0,H$107/CHI!H$11*1000)</f>
        <v>6.8024089615177639</v>
      </c>
      <c r="I238" s="279">
        <f>IF(I$107=0,0,I$107/CHI!I$11*1000)</f>
        <v>4.7898188278932974</v>
      </c>
      <c r="J238" s="279">
        <f>IF(J$107=0,0,J$107/CHI!J$11*1000)</f>
        <v>5.2439024717334224</v>
      </c>
      <c r="K238" s="279">
        <f>IF(K$107=0,0,K$107/CHI!K$11*1000)</f>
        <v>7.6941660163602243</v>
      </c>
      <c r="L238" s="279">
        <f>IF(L$107=0,0,L$107/CHI!L$11*1000)</f>
        <v>7.6597261152416127</v>
      </c>
      <c r="M238" s="279">
        <f>IF(M$107=0,0,M$107/CHI!M$11*1000)</f>
        <v>8.3841782709347807</v>
      </c>
      <c r="N238" s="279">
        <f>IF(N$107=0,0,N$107/CHI!N$11*1000)</f>
        <v>7.0188241987755413</v>
      </c>
      <c r="O238" s="279">
        <f>IF(O$107=0,0,O$107/CHI!O$11*1000)</f>
        <v>8.861409772939739</v>
      </c>
      <c r="P238" s="279">
        <f>IF(P$107=0,0,P$107/CHI!P$11*1000)</f>
        <v>9.133927513731976</v>
      </c>
      <c r="Q238" s="279">
        <f>IF(Q$107=0,0,Q$107/CHI!Q$11*1000)</f>
        <v>11.182200002582984</v>
      </c>
      <c r="R238" s="279">
        <f>IF(R$107=0,0,R$107/CHI!R$11*1000)</f>
        <v>11.960087087336774</v>
      </c>
      <c r="S238" s="279">
        <f>IF(S$107=0,0,S$107/CHI!S$11*1000)</f>
        <v>9.0759051097923429</v>
      </c>
      <c r="T238" s="279">
        <f>IF(T$107=0,0,T$107/CHI!T$11*1000)</f>
        <v>6.5936418224037432</v>
      </c>
      <c r="U238" s="279">
        <f>IF(U$107=0,0,U$107/CHI!U$11*1000)</f>
        <v>7.9297281538464599</v>
      </c>
      <c r="V238" s="279">
        <f>IF(V$107=0,0,V$107/CHI!V$11*1000)</f>
        <v>6.5943533649295638</v>
      </c>
      <c r="W238" s="279">
        <f>IF(W$107=0,0,W$107/CHI!W$11*1000)</f>
        <v>8.1439022267417602</v>
      </c>
      <c r="DA238" s="82"/>
    </row>
    <row r="239" spans="1:105" ht="12" customHeight="1" x14ac:dyDescent="0.25">
      <c r="A239" s="201"/>
      <c r="B239" s="201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DA239" s="173"/>
    </row>
    <row r="240" spans="1:105" ht="12" customHeight="1" x14ac:dyDescent="0.25">
      <c r="A240" s="35" t="s">
        <v>48</v>
      </c>
      <c r="B240" s="322">
        <f t="shared" ref="B240:W240" si="58">SUM(B241:B249)</f>
        <v>156.64531344039543</v>
      </c>
      <c r="C240" s="322">
        <f t="shared" si="58"/>
        <v>146.23883576669812</v>
      </c>
      <c r="D240" s="322">
        <f t="shared" si="58"/>
        <v>134.27735866908182</v>
      </c>
      <c r="E240" s="322">
        <f t="shared" si="58"/>
        <v>116.46305946318064</v>
      </c>
      <c r="F240" s="322">
        <f t="shared" si="58"/>
        <v>141.97679522709208</v>
      </c>
      <c r="G240" s="322">
        <f t="shared" si="58"/>
        <v>139.67524231155181</v>
      </c>
      <c r="H240" s="322">
        <f t="shared" si="58"/>
        <v>148.64028374622453</v>
      </c>
      <c r="I240" s="322">
        <f t="shared" si="58"/>
        <v>132.47838382912477</v>
      </c>
      <c r="J240" s="322">
        <f t="shared" si="58"/>
        <v>165.48996702965741</v>
      </c>
      <c r="K240" s="322">
        <f t="shared" si="58"/>
        <v>184.98195602454038</v>
      </c>
      <c r="L240" s="322">
        <f t="shared" si="58"/>
        <v>80.9281869819294</v>
      </c>
      <c r="M240" s="322">
        <f t="shared" si="58"/>
        <v>140.87479029963993</v>
      </c>
      <c r="N240" s="322">
        <f t="shared" si="58"/>
        <v>302.5428012446709</v>
      </c>
      <c r="O240" s="322">
        <f t="shared" si="58"/>
        <v>255.80465285814881</v>
      </c>
      <c r="P240" s="322">
        <f t="shared" si="58"/>
        <v>276.72145118585149</v>
      </c>
      <c r="Q240" s="322">
        <f t="shared" si="58"/>
        <v>679.38102886248566</v>
      </c>
      <c r="R240" s="322">
        <f t="shared" si="58"/>
        <v>403.87642633132191</v>
      </c>
      <c r="S240" s="322">
        <f t="shared" si="58"/>
        <v>463.53269886073679</v>
      </c>
      <c r="T240" s="322">
        <f t="shared" si="58"/>
        <v>480.72227247909166</v>
      </c>
      <c r="U240" s="322">
        <f t="shared" si="58"/>
        <v>431.44684150878106</v>
      </c>
      <c r="V240" s="322">
        <f t="shared" si="58"/>
        <v>451.45126534189058</v>
      </c>
      <c r="W240" s="322">
        <f t="shared" si="58"/>
        <v>581.14804785478975</v>
      </c>
      <c r="DA240" s="95"/>
    </row>
    <row r="241" spans="1:105" ht="12" customHeight="1" x14ac:dyDescent="0.25">
      <c r="A241" s="55" t="s">
        <v>92</v>
      </c>
      <c r="B241" s="275">
        <f>IF(B$111=0,0,B$111/CHI!B$12*1000)</f>
        <v>4.2538612008715948E-2</v>
      </c>
      <c r="C241" s="275">
        <f>IF(C$111=0,0,C$111/CHI!C$12*1000)</f>
        <v>3.0532745712681306E-2</v>
      </c>
      <c r="D241" s="275">
        <f>IF(D$111=0,0,D$111/CHI!D$12*1000)</f>
        <v>3.01839523831548E-2</v>
      </c>
      <c r="E241" s="275">
        <f>IF(E$111=0,0,E$111/CHI!E$12*1000)</f>
        <v>2.2272165694237778E-2</v>
      </c>
      <c r="F241" s="275">
        <f>IF(F$111=0,0,F$111/CHI!F$12*1000)</f>
        <v>3.494051517454777E-2</v>
      </c>
      <c r="G241" s="275">
        <f>IF(G$111=0,0,G$111/CHI!G$12*1000)</f>
        <v>3.4703094526683936E-2</v>
      </c>
      <c r="H241" s="275">
        <f>IF(H$111=0,0,H$111/CHI!H$12*1000)</f>
        <v>5.6338980306009513E-2</v>
      </c>
      <c r="I241" s="275">
        <f>IF(I$111=0,0,I$111/CHI!I$12*1000)</f>
        <v>4.0107453489752878E-2</v>
      </c>
      <c r="J241" s="275">
        <f>IF(J$111=0,0,J$111/CHI!J$12*1000)</f>
        <v>4.4600284452815615E-2</v>
      </c>
      <c r="K241" s="275">
        <f>IF(K$111=0,0,K$111/CHI!K$12*1000)</f>
        <v>5.2186591110296186E-2</v>
      </c>
      <c r="L241" s="275">
        <f>IF(L$111=0,0,L$111/CHI!L$12*1000)</f>
        <v>2.3352972827506164E-2</v>
      </c>
      <c r="M241" s="275">
        <f>IF(M$111=0,0,M$111/CHI!M$12*1000)</f>
        <v>4.3813047122799501E-2</v>
      </c>
      <c r="N241" s="275">
        <f>IF(N$111=0,0,N$111/CHI!N$12*1000)</f>
        <v>9.8713147288925412E-2</v>
      </c>
      <c r="O241" s="275">
        <f>IF(O$111=0,0,O$111/CHI!O$12*1000)</f>
        <v>8.3738725637376901E-2</v>
      </c>
      <c r="P241" s="275">
        <f>IF(P$111=0,0,P$111/CHI!P$12*1000)</f>
        <v>0.10746309510724041</v>
      </c>
      <c r="Q241" s="275">
        <f>IF(Q$111=0,0,Q$111/CHI!Q$12*1000)</f>
        <v>0.38843084701987424</v>
      </c>
      <c r="R241" s="275">
        <f>IF(R$111=0,0,R$111/CHI!R$12*1000)</f>
        <v>0.33365314922673589</v>
      </c>
      <c r="S241" s="275">
        <f>IF(S$111=0,0,S$111/CHI!S$12*1000)</f>
        <v>0.3299863408370946</v>
      </c>
      <c r="T241" s="275">
        <f>IF(T$111=0,0,T$111/CHI!T$12*1000)</f>
        <v>0.33126275166704933</v>
      </c>
      <c r="U241" s="275">
        <f>IF(U$111=0,0,U$111/CHI!U$12*1000)</f>
        <v>0.27887908285790008</v>
      </c>
      <c r="V241" s="275">
        <f>IF(V$111=0,0,V$111/CHI!V$12*1000)</f>
        <v>0.31050447702893197</v>
      </c>
      <c r="W241" s="275">
        <f>IF(W$111=0,0,W$111/CHI!W$12*1000)</f>
        <v>0.37599488068488796</v>
      </c>
      <c r="DA241" s="76"/>
    </row>
    <row r="242" spans="1:105" ht="12" customHeight="1" x14ac:dyDescent="0.25">
      <c r="A242" s="202" t="s">
        <v>93</v>
      </c>
      <c r="B242" s="276">
        <f>IF(B$112=0,0,B$112/CHI!B$12*1000)</f>
        <v>0.33946339965709582</v>
      </c>
      <c r="C242" s="276">
        <f>IF(C$112=0,0,C$112/CHI!C$12*1000)</f>
        <v>0.24365509759389242</v>
      </c>
      <c r="D242" s="276">
        <f>IF(D$112=0,0,D$112/CHI!D$12*1000)</f>
        <v>0.24087168356537358</v>
      </c>
      <c r="E242" s="276">
        <f>IF(E$112=0,0,E$112/CHI!E$12*1000)</f>
        <v>0.17773464453290044</v>
      </c>
      <c r="F242" s="276">
        <f>IF(F$112=0,0,F$112/CHI!F$12*1000)</f>
        <v>0.27882964457072701</v>
      </c>
      <c r="G242" s="276">
        <f>IF(G$112=0,0,G$112/CHI!G$12*1000)</f>
        <v>0.27693499835481061</v>
      </c>
      <c r="H242" s="276">
        <f>IF(H$112=0,0,H$112/CHI!H$12*1000)</f>
        <v>0.44959205025245152</v>
      </c>
      <c r="I242" s="276">
        <f>IF(I$112=0,0,I$112/CHI!I$12*1000)</f>
        <v>0.32006245315269599</v>
      </c>
      <c r="J242" s="276">
        <f>IF(J$112=0,0,J$112/CHI!J$12*1000)</f>
        <v>0.35591580145878188</v>
      </c>
      <c r="K242" s="276">
        <f>IF(K$112=0,0,K$112/CHI!K$12*1000)</f>
        <v>0.41645546947291345</v>
      </c>
      <c r="L242" s="276">
        <f>IF(L$112=0,0,L$112/CHI!L$12*1000)</f>
        <v>0.18635961950288182</v>
      </c>
      <c r="M242" s="276">
        <f>IF(M$112=0,0,M$112/CHI!M$12*1000)</f>
        <v>0.34963354992858409</v>
      </c>
      <c r="N242" s="276">
        <f>IF(N$112=0,0,N$112/CHI!N$12*1000)</f>
        <v>0.78774315820846019</v>
      </c>
      <c r="O242" s="276">
        <f>IF(O$112=0,0,O$112/CHI!O$12*1000)</f>
        <v>0.66824541623484024</v>
      </c>
      <c r="P242" s="276">
        <f>IF(P$112=0,0,P$112/CHI!P$12*1000)</f>
        <v>0.85756882700599457</v>
      </c>
      <c r="Q242" s="276">
        <f>IF(Q$112=0,0,Q$112/CHI!Q$12*1000)</f>
        <v>3.0997263341369732</v>
      </c>
      <c r="R242" s="276">
        <f>IF(R$112=0,0,R$112/CHI!R$12*1000)</f>
        <v>2.6625935119744182</v>
      </c>
      <c r="S242" s="276">
        <f>IF(S$112=0,0,S$112/CHI!S$12*1000)</f>
        <v>2.6333319262512211</v>
      </c>
      <c r="T242" s="276">
        <f>IF(T$112=0,0,T$112/CHI!T$12*1000)</f>
        <v>2.6435178429804034</v>
      </c>
      <c r="U242" s="276">
        <f>IF(U$112=0,0,U$112/CHI!U$12*1000)</f>
        <v>2.2254896690281902</v>
      </c>
      <c r="V242" s="276">
        <f>IF(V$112=0,0,V$112/CHI!V$12*1000)</f>
        <v>2.4778642368348298</v>
      </c>
      <c r="W242" s="276">
        <f>IF(W$112=0,0,W$112/CHI!W$12*1000)</f>
        <v>3.0004857804200116</v>
      </c>
      <c r="DA242" s="77"/>
    </row>
    <row r="243" spans="1:105" ht="12" customHeight="1" x14ac:dyDescent="0.25">
      <c r="A243" s="202" t="s">
        <v>94</v>
      </c>
      <c r="B243" s="276">
        <f>IF(B$113=0,0,B$113/CHI!B$12*1000)</f>
        <v>0.41621319503069659</v>
      </c>
      <c r="C243" s="276">
        <f>IF(C$113=0,0,C$113/CHI!C$12*1000)</f>
        <v>0.29874344850582002</v>
      </c>
      <c r="D243" s="276">
        <f>IF(D$113=0,0,D$113/CHI!D$12*1000)</f>
        <v>0.29533072817404532</v>
      </c>
      <c r="E243" s="276">
        <f>IF(E$113=0,0,E$113/CHI!E$12*1000)</f>
        <v>0.21791894013731355</v>
      </c>
      <c r="F243" s="276">
        <f>IF(F$113=0,0,F$113/CHI!F$12*1000)</f>
        <v>0.34187066220772178</v>
      </c>
      <c r="G243" s="276">
        <f>IF(G$113=0,0,G$113/CHI!G$12*1000)</f>
        <v>0.33954765255255426</v>
      </c>
      <c r="H243" s="276">
        <f>IF(H$113=0,0,H$113/CHI!H$12*1000)</f>
        <v>0.55124099942732341</v>
      </c>
      <c r="I243" s="276">
        <f>IF(I$113=0,0,I$113/CHI!I$12*1000)</f>
        <v>0.39242585907821209</v>
      </c>
      <c r="J243" s="276">
        <f>IF(J$113=0,0,J$113/CHI!J$12*1000)</f>
        <v>0.43638534533239526</v>
      </c>
      <c r="K243" s="276">
        <f>IF(K$113=0,0,K$113/CHI!K$12*1000)</f>
        <v>0.51061251879413572</v>
      </c>
      <c r="L243" s="276">
        <f>IF(L$113=0,0,L$113/CHI!L$12*1000)</f>
        <v>0.22849394879197829</v>
      </c>
      <c r="M243" s="276">
        <f>IF(M$113=0,0,M$113/CHI!M$12*1000)</f>
        <v>0.42868273001654283</v>
      </c>
      <c r="N243" s="276">
        <f>IF(N$113=0,0,N$113/CHI!N$12*1000)</f>
        <v>0.96584520473402169</v>
      </c>
      <c r="O243" s="276">
        <f>IF(O$113=0,0,O$113/CHI!O$12*1000)</f>
        <v>0.81933003686604322</v>
      </c>
      <c r="P243" s="276">
        <f>IF(P$113=0,0,P$113/CHI!P$12*1000)</f>
        <v>1.0514578649935198</v>
      </c>
      <c r="Q243" s="276">
        <f>IF(Q$113=0,0,Q$113/CHI!Q$12*1000)</f>
        <v>3.8005481667689667</v>
      </c>
      <c r="R243" s="276">
        <f>IF(R$113=0,0,R$113/CHI!R$12*1000)</f>
        <v>3.2645833212249524</v>
      </c>
      <c r="S243" s="276">
        <f>IF(S$113=0,0,S$113/CHI!S$12*1000)</f>
        <v>3.2287059391630919</v>
      </c>
      <c r="T243" s="276">
        <f>IF(T$113=0,0,T$113/CHI!T$12*1000)</f>
        <v>3.2411948052689832</v>
      </c>
      <c r="U243" s="276">
        <f>IF(U$113=0,0,U$113/CHI!U$12*1000)</f>
        <v>2.728654006852274</v>
      </c>
      <c r="V243" s="276">
        <f>IF(V$113=0,0,V$113/CHI!V$12*1000)</f>
        <v>3.0380883238284162</v>
      </c>
      <c r="W243" s="276">
        <f>IF(W$113=0,0,W$113/CHI!W$12*1000)</f>
        <v>3.6788701656033749</v>
      </c>
      <c r="DA243" s="77"/>
    </row>
    <row r="244" spans="1:105" ht="12" customHeight="1" x14ac:dyDescent="0.25">
      <c r="A244" s="202" t="s">
        <v>95</v>
      </c>
      <c r="B244" s="276">
        <f>IF(B$114=0,0,B$114/CHI!B$12*1000)</f>
        <v>0.77071432318445199</v>
      </c>
      <c r="C244" s="276">
        <f>IF(C$114=0,0,C$114/CHI!C$12*1000)</f>
        <v>0.55319210796277418</v>
      </c>
      <c r="D244" s="276">
        <f>IF(D$114=0,0,D$114/CHI!D$12*1000)</f>
        <v>0.54687267246163029</v>
      </c>
      <c r="E244" s="276">
        <f>IF(E$114=0,0,E$114/CHI!E$12*1000)</f>
        <v>0.40352696757875711</v>
      </c>
      <c r="F244" s="276">
        <f>IF(F$114=0,0,F$114/CHI!F$12*1000)</f>
        <v>0.63305204925233616</v>
      </c>
      <c r="G244" s="276">
        <f>IF(G$114=0,0,G$114/CHI!G$12*1000)</f>
        <v>0.62875046334513995</v>
      </c>
      <c r="H244" s="276">
        <f>IF(H$114=0,0,H$114/CHI!H$12*1000)</f>
        <v>1.0207493151528204</v>
      </c>
      <c r="I244" s="276">
        <f>IF(I$114=0,0,I$114/CHI!I$12*1000)</f>
        <v>0.72666660737950695</v>
      </c>
      <c r="J244" s="276">
        <f>IF(J$114=0,0,J$114/CHI!J$12*1000)</f>
        <v>0.80806769244945575</v>
      </c>
      <c r="K244" s="276">
        <f>IF(K$114=0,0,K$114/CHI!K$12*1000)</f>
        <v>0.94551635202941275</v>
      </c>
      <c r="L244" s="276">
        <f>IF(L$114=0,0,L$114/CHI!L$12*1000)</f>
        <v>0.42310902488798929</v>
      </c>
      <c r="M244" s="276">
        <f>IF(M$114=0,0,M$114/CHI!M$12*1000)</f>
        <v>0.79380453111582894</v>
      </c>
      <c r="N244" s="276">
        <f>IF(N$114=0,0,N$114/CHI!N$12*1000)</f>
        <v>1.7884842243231371</v>
      </c>
      <c r="O244" s="276">
        <f>IF(O$114=0,0,O$114/CHI!O$12*1000)</f>
        <v>1.5171777405599374</v>
      </c>
      <c r="P244" s="276">
        <f>IF(P$114=0,0,P$114/CHI!P$12*1000)</f>
        <v>1.9470157276385316</v>
      </c>
      <c r="Q244" s="276">
        <f>IF(Q$114=0,0,Q$114/CHI!Q$12*1000)</f>
        <v>7.037587810893938</v>
      </c>
      <c r="R244" s="276">
        <f>IF(R$114=0,0,R$114/CHI!R$12*1000)</f>
        <v>6.045125803163387</v>
      </c>
      <c r="S244" s="276">
        <f>IF(S$114=0,0,S$114/CHI!S$12*1000)</f>
        <v>5.9786905902398715</v>
      </c>
      <c r="T244" s="276">
        <f>IF(T$114=0,0,T$114/CHI!T$12*1000)</f>
        <v>6.0018165941798491</v>
      </c>
      <c r="U244" s="276">
        <f>IF(U$114=0,0,U$114/CHI!U$12*1000)</f>
        <v>5.0527295895570887</v>
      </c>
      <c r="V244" s="276">
        <f>IF(V$114=0,0,V$114/CHI!V$12*1000)</f>
        <v>5.6257182958875536</v>
      </c>
      <c r="W244" s="276">
        <f>IF(W$114=0,0,W$114/CHI!W$12*1000)</f>
        <v>6.8122730456860365</v>
      </c>
      <c r="DA244" s="77"/>
    </row>
    <row r="245" spans="1:105" ht="12" customHeight="1" x14ac:dyDescent="0.25">
      <c r="A245" s="56" t="s">
        <v>96</v>
      </c>
      <c r="B245" s="277">
        <f>IF(B$115=0,0,B$115/CHI!B$12*1000)</f>
        <v>10.819763767775513</v>
      </c>
      <c r="C245" s="277">
        <f>IF(C$115=0,0,C$115/CHI!C$12*1000)</f>
        <v>10.066297887432601</v>
      </c>
      <c r="D245" s="277">
        <f>IF(D$115=0,0,D$115/CHI!D$12*1000)</f>
        <v>9.1120393800373503</v>
      </c>
      <c r="E245" s="277">
        <f>IF(E$115=0,0,E$115/CHI!E$12*1000)</f>
        <v>8.2591113005024486</v>
      </c>
      <c r="F245" s="277">
        <f>IF(F$115=0,0,F$115/CHI!F$12*1000)</f>
        <v>9.8747351579670024</v>
      </c>
      <c r="G245" s="277">
        <f>IF(G$115=0,0,G$115/CHI!G$12*1000)</f>
        <v>9.7748149970749072</v>
      </c>
      <c r="H245" s="277">
        <f>IF(H$115=0,0,H$115/CHI!H$12*1000)</f>
        <v>10.088310370000931</v>
      </c>
      <c r="I245" s="277">
        <f>IF(I$115=0,0,I$115/CHI!I$12*1000)</f>
        <v>8.7760886133620577</v>
      </c>
      <c r="J245" s="277">
        <f>IF(J$115=0,0,J$115/CHI!J$12*1000)</f>
        <v>11.349954899696334</v>
      </c>
      <c r="K245" s="277">
        <f>IF(K$115=0,0,K$115/CHI!K$12*1000)</f>
        <v>12.49974570980323</v>
      </c>
      <c r="L245" s="277">
        <f>IF(L$115=0,0,L$115/CHI!L$12*1000)</f>
        <v>5.4430044865807021</v>
      </c>
      <c r="M245" s="277">
        <f>IF(M$115=0,0,M$115/CHI!M$12*1000)</f>
        <v>9.4800962803934485</v>
      </c>
      <c r="N245" s="277">
        <f>IF(N$115=0,0,N$115/CHI!N$12*1000)</f>
        <v>20.062525824056607</v>
      </c>
      <c r="O245" s="277">
        <f>IF(O$115=0,0,O$115/CHI!O$12*1000)</f>
        <v>16.597216931535069</v>
      </c>
      <c r="P245" s="277">
        <f>IF(P$115=0,0,P$115/CHI!P$12*1000)</f>
        <v>17.657162708300113</v>
      </c>
      <c r="Q245" s="277">
        <f>IF(Q$115=0,0,Q$115/CHI!Q$12*1000)</f>
        <v>40.688857612472667</v>
      </c>
      <c r="R245" s="277">
        <f>IF(R$115=0,0,R$115/CHI!R$12*1000)</f>
        <v>23.811292166491523</v>
      </c>
      <c r="S245" s="277">
        <f>IF(S$115=0,0,S$115/CHI!S$12*1000)</f>
        <v>27.96792368511738</v>
      </c>
      <c r="T245" s="277">
        <f>IF(T$115=0,0,T$115/CHI!T$12*1000)</f>
        <v>28.065508322531507</v>
      </c>
      <c r="U245" s="277">
        <f>IF(U$115=0,0,U$115/CHI!U$12*1000)</f>
        <v>23.64529279857657</v>
      </c>
      <c r="V245" s="277">
        <f>IF(V$115=0,0,V$115/CHI!V$12*1000)</f>
        <v>27.167366892117794</v>
      </c>
      <c r="W245" s="277">
        <f>IF(W$115=0,0,W$115/CHI!W$12*1000)</f>
        <v>36.370743811200271</v>
      </c>
      <c r="DA245" s="78"/>
    </row>
    <row r="246" spans="1:105" ht="12" customHeight="1" x14ac:dyDescent="0.25">
      <c r="A246" s="203" t="s">
        <v>1053</v>
      </c>
      <c r="B246" s="278">
        <f>IF(B$121=0,0,B$121/CHI!B$12*1000)</f>
        <v>72.097675444393047</v>
      </c>
      <c r="C246" s="278">
        <f>IF(C$121=0,0,C$121/CHI!C$12*1000)</f>
        <v>68.175399217424271</v>
      </c>
      <c r="D246" s="278">
        <f>IF(D$121=0,0,D$121/CHI!D$12*1000)</f>
        <v>63.609782429429387</v>
      </c>
      <c r="E246" s="278">
        <f>IF(E$121=0,0,E$121/CHI!E$12*1000)</f>
        <v>53.712779349549017</v>
      </c>
      <c r="F246" s="278">
        <f>IF(F$121=0,0,F$121/CHI!F$12*1000)</f>
        <v>65.721203602518528</v>
      </c>
      <c r="G246" s="278">
        <f>IF(G$121=0,0,G$121/CHI!G$12*1000)</f>
        <v>64.323614621022415</v>
      </c>
      <c r="H246" s="278">
        <f>IF(H$121=0,0,H$121/CHI!H$12*1000)</f>
        <v>68.553458716411697</v>
      </c>
      <c r="I246" s="278">
        <f>IF(I$121=0,0,I$121/CHI!I$12*1000)</f>
        <v>62.735149336286796</v>
      </c>
      <c r="J246" s="278">
        <f>IF(J$121=0,0,J$121/CHI!J$12*1000)</f>
        <v>77.034021293988673</v>
      </c>
      <c r="K246" s="278">
        <f>IF(K$121=0,0,K$121/CHI!K$12*1000)</f>
        <v>86.594988568153667</v>
      </c>
      <c r="L246" s="278">
        <f>IF(L$121=0,0,L$121/CHI!L$12*1000)</f>
        <v>37.935264965484123</v>
      </c>
      <c r="M246" s="278">
        <f>IF(M$121=0,0,M$121/CHI!M$12*1000)</f>
        <v>65.901899713179446</v>
      </c>
      <c r="N246" s="278">
        <f>IF(N$121=0,0,N$121/CHI!N$12*1000)</f>
        <v>142.30753233798603</v>
      </c>
      <c r="O246" s="278">
        <f>IF(O$121=0,0,O$121/CHI!O$12*1000)</f>
        <v>122.40660016467845</v>
      </c>
      <c r="P246" s="278">
        <f>IF(P$121=0,0,P$121/CHI!P$12*1000)</f>
        <v>132.74801289237499</v>
      </c>
      <c r="Q246" s="278">
        <f>IF(Q$121=0,0,Q$121/CHI!Q$12*1000)</f>
        <v>334.30434238813831</v>
      </c>
      <c r="R246" s="278">
        <f>IF(R$121=0,0,R$121/CHI!R$12*1000)</f>
        <v>196.73963584473012</v>
      </c>
      <c r="S246" s="278">
        <f>IF(S$121=0,0,S$121/CHI!S$12*1000)</f>
        <v>224.70394677533406</v>
      </c>
      <c r="T246" s="278">
        <f>IF(T$121=0,0,T$121/CHI!T$12*1000)</f>
        <v>238.39238769211468</v>
      </c>
      <c r="U246" s="278">
        <f>IF(U$121=0,0,U$121/CHI!U$12*1000)</f>
        <v>223.94630604488066</v>
      </c>
      <c r="V246" s="278">
        <f>IF(V$121=0,0,V$121/CHI!V$12*1000)</f>
        <v>220.7503273278617</v>
      </c>
      <c r="W246" s="278">
        <f>IF(W$121=0,0,W$121/CHI!W$12*1000)</f>
        <v>278.48977627704255</v>
      </c>
      <c r="DA246" s="79"/>
    </row>
    <row r="247" spans="1:105" ht="12" customHeight="1" x14ac:dyDescent="0.25">
      <c r="A247" s="203" t="s">
        <v>1012</v>
      </c>
      <c r="B247" s="278">
        <f>IF(B$134=0,0,B$134/CHI!B$12*1000)</f>
        <v>40.858311095663929</v>
      </c>
      <c r="C247" s="278">
        <f>IF(C$134=0,0,C$134/CHI!C$12*1000)</f>
        <v>37.769507144109113</v>
      </c>
      <c r="D247" s="278">
        <f>IF(D$134=0,0,D$134/CHI!D$12*1000)</f>
        <v>33.852235110722248</v>
      </c>
      <c r="E247" s="278">
        <f>IF(E$134=0,0,E$134/CHI!E$12*1000)</f>
        <v>30.088185205902132</v>
      </c>
      <c r="F247" s="278">
        <f>IF(F$134=0,0,F$134/CHI!F$12*1000)</f>
        <v>36.588204079615757</v>
      </c>
      <c r="G247" s="278">
        <f>IF(G$134=0,0,G$134/CHI!G$12*1000)</f>
        <v>36.160334470472911</v>
      </c>
      <c r="H247" s="278">
        <f>IF(H$134=0,0,H$134/CHI!H$12*1000)</f>
        <v>38.310526826714273</v>
      </c>
      <c r="I247" s="278">
        <f>IF(I$134=0,0,I$134/CHI!I$12*1000)</f>
        <v>33.532412163741924</v>
      </c>
      <c r="J247" s="278">
        <f>IF(J$134=0,0,J$134/CHI!J$12*1000)</f>
        <v>42.459956516465176</v>
      </c>
      <c r="K247" s="278">
        <f>IF(K$134=0,0,K$134/CHI!K$12*1000)</f>
        <v>47.359880364247978</v>
      </c>
      <c r="L247" s="278">
        <f>IF(L$134=0,0,L$134/CHI!L$12*1000)</f>
        <v>20.715193285554072</v>
      </c>
      <c r="M247" s="278">
        <f>IF(M$134=0,0,M$134/CHI!M$12*1000)</f>
        <v>36.021639919111173</v>
      </c>
      <c r="N247" s="278">
        <f>IF(N$134=0,0,N$134/CHI!N$12*1000)</f>
        <v>77.158974007142362</v>
      </c>
      <c r="O247" s="278">
        <f>IF(O$134=0,0,O$134/CHI!O$12*1000)</f>
        <v>64.046165985022881</v>
      </c>
      <c r="P247" s="278">
        <f>IF(P$134=0,0,P$134/CHI!P$12*1000)</f>
        <v>68.909426226031854</v>
      </c>
      <c r="Q247" s="278">
        <f>IF(Q$134=0,0,Q$134/CHI!Q$12*1000)</f>
        <v>161.36244240473766</v>
      </c>
      <c r="R247" s="278">
        <f>IF(R$134=0,0,R$134/CHI!R$12*1000)</f>
        <v>93.783249819219904</v>
      </c>
      <c r="S247" s="278">
        <f>IF(S$134=0,0,S$134/CHI!S$12*1000)</f>
        <v>109.74115482040429</v>
      </c>
      <c r="T247" s="278">
        <f>IF(T$134=0,0,T$134/CHI!T$12*1000)</f>
        <v>111.33753327854264</v>
      </c>
      <c r="U247" s="278">
        <f>IF(U$134=0,0,U$134/CHI!U$12*1000)</f>
        <v>94.560840241047472</v>
      </c>
      <c r="V247" s="278">
        <f>IF(V$134=0,0,V$134/CHI!V$12*1000)</f>
        <v>105.56388558701519</v>
      </c>
      <c r="W247" s="278">
        <f>IF(W$134=0,0,W$134/CHI!W$12*1000)</f>
        <v>139.16290920620486</v>
      </c>
      <c r="DA247" s="79"/>
    </row>
    <row r="248" spans="1:105" ht="12" customHeight="1" x14ac:dyDescent="0.25">
      <c r="A248" s="203" t="s">
        <v>1023</v>
      </c>
      <c r="B248" s="278">
        <f>IF(B$142=0,0,B$142/CHI!B$12*1000)</f>
        <v>30.580297998114521</v>
      </c>
      <c r="C248" s="278">
        <f>IF(C$142=0,0,C$142/CHI!C$12*1000)</f>
        <v>28.584476113303367</v>
      </c>
      <c r="D248" s="278">
        <f>IF(D$142=0,0,D$142/CHI!D$12*1000)</f>
        <v>26.078917065244728</v>
      </c>
      <c r="E248" s="278">
        <f>IF(E$142=0,0,E$142/CHI!E$12*1000)</f>
        <v>23.204380973412157</v>
      </c>
      <c r="F248" s="278">
        <f>IF(F$142=0,0,F$142/CHI!F$12*1000)</f>
        <v>27.912287716127302</v>
      </c>
      <c r="G248" s="278">
        <f>IF(G$142=0,0,G$142/CHI!G$12*1000)</f>
        <v>27.548890621836328</v>
      </c>
      <c r="H248" s="278">
        <f>IF(H$142=0,0,H$142/CHI!H$12*1000)</f>
        <v>28.656039745593105</v>
      </c>
      <c r="I248" s="278">
        <f>IF(I$142=0,0,I$142/CHI!I$12*1000)</f>
        <v>25.276304219097153</v>
      </c>
      <c r="J248" s="278">
        <f>IF(J$142=0,0,J$142/CHI!J$12*1000)</f>
        <v>32.245817872308805</v>
      </c>
      <c r="K248" s="278">
        <f>IF(K$142=0,0,K$142/CHI!K$12*1000)</f>
        <v>35.718858973693727</v>
      </c>
      <c r="L248" s="278">
        <f>IF(L$142=0,0,L$142/CHI!L$12*1000)</f>
        <v>15.577956711115547</v>
      </c>
      <c r="M248" s="278">
        <f>IF(M$142=0,0,M$142/CHI!M$12*1000)</f>
        <v>27.113304036981582</v>
      </c>
      <c r="N248" s="278">
        <f>IF(N$142=0,0,N$142/CHI!N$12*1000)</f>
        <v>57.701405654838659</v>
      </c>
      <c r="O248" s="278">
        <f>IF(O$142=0,0,O$142/CHI!O$12*1000)</f>
        <v>48.248172363092046</v>
      </c>
      <c r="P248" s="278">
        <f>IF(P$142=0,0,P$142/CHI!P$12*1000)</f>
        <v>51.62359726764447</v>
      </c>
      <c r="Q248" s="278">
        <f>IF(Q$142=0,0,Q$142/CHI!Q$12*1000)</f>
        <v>122.12152633484</v>
      </c>
      <c r="R248" s="278">
        <f>IF(R$142=0,0,R$142/CHI!R$12*1000)</f>
        <v>71.586314222461141</v>
      </c>
      <c r="S248" s="278">
        <f>IF(S$142=0,0,S$142/CHI!S$12*1000)</f>
        <v>83.361072881584022</v>
      </c>
      <c r="T248" s="278">
        <f>IF(T$142=0,0,T$142/CHI!T$12*1000)</f>
        <v>85.099550946620667</v>
      </c>
      <c r="U248" s="278">
        <f>IF(U$142=0,0,U$142/CHI!U$12*1000)</f>
        <v>74.286198560390787</v>
      </c>
      <c r="V248" s="278">
        <f>IF(V$142=0,0,V$142/CHI!V$12*1000)</f>
        <v>81.25952411244927</v>
      </c>
      <c r="W248" s="278">
        <f>IF(W$142=0,0,W$142/CHI!W$12*1000)</f>
        <v>106.89001450446368</v>
      </c>
      <c r="DA248" s="79"/>
    </row>
    <row r="249" spans="1:105" ht="12" customHeight="1" x14ac:dyDescent="0.25">
      <c r="A249" s="41" t="s">
        <v>1040</v>
      </c>
      <c r="B249" s="279">
        <f>IF(B$156=0,0,B$156/CHI!B$12*1000)</f>
        <v>0.72033560456744716</v>
      </c>
      <c r="C249" s="279">
        <f>IF(C$156=0,0,C$156/CHI!C$12*1000)</f>
        <v>0.5170320046536071</v>
      </c>
      <c r="D249" s="279">
        <f>IF(D$156=0,0,D$156/CHI!D$12*1000)</f>
        <v>0.51112564706389352</v>
      </c>
      <c r="E249" s="279">
        <f>IF(E$156=0,0,E$156/CHI!E$12*1000)</f>
        <v>0.37714991587167679</v>
      </c>
      <c r="F249" s="279">
        <f>IF(F$156=0,0,F$156/CHI!F$12*1000)</f>
        <v>0.59167179965813066</v>
      </c>
      <c r="G249" s="279">
        <f>IF(G$156=0,0,G$156/CHI!G$12*1000)</f>
        <v>0.58765139236602726</v>
      </c>
      <c r="H249" s="279">
        <f>IF(H$156=0,0,H$156/CHI!H$12*1000)</f>
        <v>0.95402674236591511</v>
      </c>
      <c r="I249" s="279">
        <f>IF(I$156=0,0,I$156/CHI!I$12*1000)</f>
        <v>0.67916712353666664</v>
      </c>
      <c r="J249" s="279">
        <f>IF(J$156=0,0,J$156/CHI!J$12*1000)</f>
        <v>0.7552473235049687</v>
      </c>
      <c r="K249" s="279">
        <f>IF(K$156=0,0,K$156/CHI!K$12*1000)</f>
        <v>0.88371147723501142</v>
      </c>
      <c r="L249" s="279">
        <f>IF(L$156=0,0,L$156/CHI!L$12*1000)</f>
        <v>0.3954519671845918</v>
      </c>
      <c r="M249" s="279">
        <f>IF(M$156=0,0,M$156/CHI!M$12*1000)</f>
        <v>0.74191649179050112</v>
      </c>
      <c r="N249" s="279">
        <f>IF(N$156=0,0,N$156/CHI!N$12*1000)</f>
        <v>1.6715776860926759</v>
      </c>
      <c r="O249" s="279">
        <f>IF(O$156=0,0,O$156/CHI!O$12*1000)</f>
        <v>1.4180054945222054</v>
      </c>
      <c r="P249" s="279">
        <f>IF(P$156=0,0,P$156/CHI!P$12*1000)</f>
        <v>1.8197465767548382</v>
      </c>
      <c r="Q249" s="279">
        <f>IF(Q$156=0,0,Q$156/CHI!Q$12*1000)</f>
        <v>6.5775669634772447</v>
      </c>
      <c r="R249" s="279">
        <f>IF(R$156=0,0,R$156/CHI!R$12*1000)</f>
        <v>5.6499784928297228</v>
      </c>
      <c r="S249" s="279">
        <f>IF(S$156=0,0,S$156/CHI!S$12*1000)</f>
        <v>5.5878859018057341</v>
      </c>
      <c r="T249" s="279">
        <f>IF(T$156=0,0,T$156/CHI!T$12*1000)</f>
        <v>5.6095002451859015</v>
      </c>
      <c r="U249" s="279">
        <f>IF(U$156=0,0,U$156/CHI!U$12*1000)</f>
        <v>4.7224515155901194</v>
      </c>
      <c r="V249" s="279">
        <f>IF(V$156=0,0,V$156/CHI!V$12*1000)</f>
        <v>5.2579860888668888</v>
      </c>
      <c r="W249" s="279">
        <f>IF(W$156=0,0,W$156/CHI!W$12*1000)</f>
        <v>6.3669801834841087</v>
      </c>
      <c r="DA249" s="82"/>
    </row>
  </sheetData>
  <pageMargins left="0.39370078740157483" right="0.39370078740157483" top="0.39370078740157483" bottom="0.39370078740157483" header="0.31496062992125978" footer="0.31496062992125978"/>
  <pageSetup paperSize="9" scale="2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4" tint="0.39997558519241921"/>
    <pageSetUpPr fitToPage="1"/>
  </sheetPr>
  <dimension ref="A1:DA249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Chemical industry / useful energy demand"</f>
        <v>RO: Chemical industry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255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46</v>
      </c>
      <c r="B5" s="225">
        <f t="shared" ref="B5:W5" si="0">SUM(B6:B10)+B16+B25+B36+B44+B58</f>
        <v>1843.5009270111841</v>
      </c>
      <c r="C5" s="225">
        <f t="shared" si="0"/>
        <v>1880.6089588624541</v>
      </c>
      <c r="D5" s="225">
        <f t="shared" si="0"/>
        <v>1875.7747769878865</v>
      </c>
      <c r="E5" s="225">
        <f t="shared" si="0"/>
        <v>1828.2944023598554</v>
      </c>
      <c r="F5" s="225">
        <f t="shared" si="0"/>
        <v>1847.8598200668109</v>
      </c>
      <c r="G5" s="225">
        <f t="shared" si="0"/>
        <v>2329.2993502859854</v>
      </c>
      <c r="H5" s="225">
        <f t="shared" si="0"/>
        <v>1980.3065695288412</v>
      </c>
      <c r="I5" s="225">
        <f t="shared" si="0"/>
        <v>2050.7640581820328</v>
      </c>
      <c r="J5" s="225">
        <f t="shared" si="0"/>
        <v>2024.4561578605983</v>
      </c>
      <c r="K5" s="225">
        <f t="shared" si="0"/>
        <v>1868.0453566964129</v>
      </c>
      <c r="L5" s="225">
        <f t="shared" si="0"/>
        <v>1357.8339896142195</v>
      </c>
      <c r="M5" s="225">
        <f t="shared" si="0"/>
        <v>1559.2277145270989</v>
      </c>
      <c r="N5" s="225">
        <f t="shared" si="0"/>
        <v>1409.948157445853</v>
      </c>
      <c r="O5" s="225">
        <f t="shared" si="0"/>
        <v>1467.188999942892</v>
      </c>
      <c r="P5" s="225">
        <f t="shared" si="0"/>
        <v>1447.7494461567496</v>
      </c>
      <c r="Q5" s="225">
        <f t="shared" si="0"/>
        <v>880.43385345937145</v>
      </c>
      <c r="R5" s="225">
        <f t="shared" si="0"/>
        <v>797.86512995120643</v>
      </c>
      <c r="S5" s="225">
        <f t="shared" si="0"/>
        <v>655.56230462751557</v>
      </c>
      <c r="T5" s="225">
        <f t="shared" si="0"/>
        <v>545.89656249676477</v>
      </c>
      <c r="U5" s="225">
        <f t="shared" si="0"/>
        <v>631.54331318805441</v>
      </c>
      <c r="V5" s="225">
        <f t="shared" si="0"/>
        <v>648.19989161139301</v>
      </c>
      <c r="W5" s="225">
        <f t="shared" si="0"/>
        <v>741.19567918990322</v>
      </c>
      <c r="DA5" s="89"/>
    </row>
    <row r="6" spans="1:105" ht="12" customHeight="1" x14ac:dyDescent="0.25">
      <c r="A6" s="55" t="s">
        <v>92</v>
      </c>
      <c r="B6" s="261">
        <v>1.315033701733858</v>
      </c>
      <c r="C6" s="261">
        <v>1.1585606225074501</v>
      </c>
      <c r="D6" s="261">
        <v>1.4160178950014819</v>
      </c>
      <c r="E6" s="261">
        <v>1.294242925758889</v>
      </c>
      <c r="F6" s="261">
        <v>1.1659803143258449</v>
      </c>
      <c r="G6" s="261">
        <v>1.1816580253058759</v>
      </c>
      <c r="H6" s="261">
        <v>1.342787468047802</v>
      </c>
      <c r="I6" s="261">
        <v>1.13509753332137</v>
      </c>
      <c r="J6" s="261">
        <v>1.2396295023033981</v>
      </c>
      <c r="K6" s="261">
        <v>1.8503289909821139</v>
      </c>
      <c r="L6" s="261">
        <v>1.313300340822755</v>
      </c>
      <c r="M6" s="261">
        <v>1.6718792364968229</v>
      </c>
      <c r="N6" s="261">
        <v>1.2920140770265129</v>
      </c>
      <c r="O6" s="261">
        <v>1.8669670907068989</v>
      </c>
      <c r="P6" s="261">
        <v>1.9089548256737059</v>
      </c>
      <c r="Q6" s="261">
        <v>1.8697372548907081</v>
      </c>
      <c r="R6" s="261">
        <v>1.6583557477246691</v>
      </c>
      <c r="S6" s="261">
        <v>0.97782784056382088</v>
      </c>
      <c r="T6" s="261">
        <v>0.49703203118151451</v>
      </c>
      <c r="U6" s="261">
        <v>0.77681883660132189</v>
      </c>
      <c r="V6" s="261">
        <v>0.62118900365541208</v>
      </c>
      <c r="W6" s="261">
        <v>1.1350475089667189</v>
      </c>
      <c r="DA6" s="67" t="s">
        <v>1136</v>
      </c>
    </row>
    <row r="7" spans="1:105" ht="12" customHeight="1" x14ac:dyDescent="0.25">
      <c r="A7" s="202" t="s">
        <v>93</v>
      </c>
      <c r="B7" s="226">
        <v>2.7262914897855501</v>
      </c>
      <c r="C7" s="226">
        <v>2.4018958307898601</v>
      </c>
      <c r="D7" s="226">
        <v>2.9356491255217172</v>
      </c>
      <c r="E7" s="226">
        <v>2.6831886282148809</v>
      </c>
      <c r="F7" s="226">
        <v>2.4172781306006161</v>
      </c>
      <c r="G7" s="226">
        <v>2.4497807272776631</v>
      </c>
      <c r="H7" s="226">
        <v>2.7838298302945699</v>
      </c>
      <c r="I7" s="226">
        <v>2.3532528033999531</v>
      </c>
      <c r="J7" s="226">
        <v>2.569965589597357</v>
      </c>
      <c r="K7" s="226">
        <v>3.83605087441246</v>
      </c>
      <c r="L7" s="226">
        <v>2.7226979338983979</v>
      </c>
      <c r="M7" s="226">
        <v>3.466093780258813</v>
      </c>
      <c r="N7" s="226">
        <v>2.678567840684432</v>
      </c>
      <c r="O7" s="226">
        <v>3.8705445224657979</v>
      </c>
      <c r="P7" s="226">
        <v>3.9575923330005751</v>
      </c>
      <c r="Q7" s="226">
        <v>3.8762875502145691</v>
      </c>
      <c r="R7" s="226">
        <v>3.4380572574661872</v>
      </c>
      <c r="S7" s="226">
        <v>2.027205627269963</v>
      </c>
      <c r="T7" s="226">
        <v>1.03043305656301</v>
      </c>
      <c r="U7" s="226">
        <v>1.6104793212059541</v>
      </c>
      <c r="V7" s="226">
        <v>1.287831857070429</v>
      </c>
      <c r="W7" s="226">
        <v>2.3531490942918261</v>
      </c>
      <c r="DA7" s="174" t="s">
        <v>1137</v>
      </c>
    </row>
    <row r="8" spans="1:105" ht="12" customHeight="1" x14ac:dyDescent="0.25">
      <c r="A8" s="202" t="s">
        <v>94</v>
      </c>
      <c r="B8" s="226">
        <v>16.30816590577329</v>
      </c>
      <c r="C8" s="226">
        <v>14.36769173203389</v>
      </c>
      <c r="D8" s="226">
        <v>17.560504135202461</v>
      </c>
      <c r="E8" s="226">
        <v>16.050332647612269</v>
      </c>
      <c r="F8" s="226">
        <v>14.459705773183209</v>
      </c>
      <c r="G8" s="226">
        <v>14.65413022888197</v>
      </c>
      <c r="H8" s="226">
        <v>16.652349499669839</v>
      </c>
      <c r="I8" s="226">
        <v>14.07671823789145</v>
      </c>
      <c r="J8" s="226">
        <v>15.373053602048589</v>
      </c>
      <c r="K8" s="226">
        <v>22.94653903197489</v>
      </c>
      <c r="L8" s="226">
        <v>16.28666992641125</v>
      </c>
      <c r="M8" s="226">
        <v>20.73352487260119</v>
      </c>
      <c r="N8" s="226">
        <v>16.022691960640891</v>
      </c>
      <c r="O8" s="226">
        <v>23.15287358470221</v>
      </c>
      <c r="P8" s="226">
        <v>23.673577310350829</v>
      </c>
      <c r="Q8" s="226">
        <v>23.18722730281317</v>
      </c>
      <c r="R8" s="226">
        <v>20.565815635772982</v>
      </c>
      <c r="S8" s="226">
        <v>12.12636499746997</v>
      </c>
      <c r="T8" s="226">
        <v>6.1638578648625986</v>
      </c>
      <c r="U8" s="226">
        <v>9.6335861577698569</v>
      </c>
      <c r="V8" s="226">
        <v>7.7035693587910137</v>
      </c>
      <c r="W8" s="226">
        <v>14.07609786939909</v>
      </c>
      <c r="DA8" s="174" t="s">
        <v>1138</v>
      </c>
    </row>
    <row r="9" spans="1:105" ht="12" customHeight="1" x14ac:dyDescent="0.25">
      <c r="A9" s="202" t="s">
        <v>95</v>
      </c>
      <c r="B9" s="226">
        <v>18.83514457598481</v>
      </c>
      <c r="C9" s="226">
        <v>16.593990554157791</v>
      </c>
      <c r="D9" s="226">
        <v>20.281534792126831</v>
      </c>
      <c r="E9" s="226">
        <v>18.537359606048948</v>
      </c>
      <c r="F9" s="226">
        <v>16.700262331013729</v>
      </c>
      <c r="G9" s="226">
        <v>16.924813194265411</v>
      </c>
      <c r="H9" s="226">
        <v>19.232660016358679</v>
      </c>
      <c r="I9" s="226">
        <v>16.25793021103777</v>
      </c>
      <c r="J9" s="226">
        <v>17.755134994453531</v>
      </c>
      <c r="K9" s="226">
        <v>26.502145163529459</v>
      </c>
      <c r="L9" s="226">
        <v>18.810317757234891</v>
      </c>
      <c r="M9" s="226">
        <v>23.946220611293391</v>
      </c>
      <c r="N9" s="226">
        <v>18.505435946558752</v>
      </c>
      <c r="O9" s="226">
        <v>26.740451614058301</v>
      </c>
      <c r="P9" s="226">
        <v>27.34183928760249</v>
      </c>
      <c r="Q9" s="226">
        <v>26.780128500538432</v>
      </c>
      <c r="R9" s="226">
        <v>23.752524536539259</v>
      </c>
      <c r="S9" s="226">
        <v>14.00536634396463</v>
      </c>
      <c r="T9" s="226">
        <v>7.118958361185685</v>
      </c>
      <c r="U9" s="226">
        <v>11.126327087619689</v>
      </c>
      <c r="V9" s="226">
        <v>8.8972508289598</v>
      </c>
      <c r="W9" s="226">
        <v>16.257213715368572</v>
      </c>
      <c r="DA9" s="174" t="s">
        <v>1139</v>
      </c>
    </row>
    <row r="10" spans="1:105" ht="12" customHeight="1" x14ac:dyDescent="0.25">
      <c r="A10" s="56" t="s">
        <v>96</v>
      </c>
      <c r="B10" s="262">
        <v>21.304995385470651</v>
      </c>
      <c r="C10" s="262">
        <v>24.306341171062549</v>
      </c>
      <c r="D10" s="262">
        <v>27.197024788395801</v>
      </c>
      <c r="E10" s="262">
        <v>30.524424778200469</v>
      </c>
      <c r="F10" s="262">
        <v>20.981616642106591</v>
      </c>
      <c r="G10" s="262">
        <v>21.1936707236007</v>
      </c>
      <c r="H10" s="262">
        <v>15.37223052985307</v>
      </c>
      <c r="I10" s="262">
        <v>15.84241219305674</v>
      </c>
      <c r="J10" s="262">
        <v>20.09739308277517</v>
      </c>
      <c r="K10" s="262">
        <v>28.262121921973041</v>
      </c>
      <c r="L10" s="262">
        <v>19.524730317528132</v>
      </c>
      <c r="M10" s="262">
        <v>23.08900882236933</v>
      </c>
      <c r="N10" s="262">
        <v>16.778603202417969</v>
      </c>
      <c r="O10" s="262">
        <v>23.648750793198051</v>
      </c>
      <c r="P10" s="262">
        <v>20.122862604856461</v>
      </c>
      <c r="Q10" s="262">
        <v>16.594594605024589</v>
      </c>
      <c r="R10" s="262">
        <v>12.815660526182249</v>
      </c>
      <c r="S10" s="262">
        <v>8.302720882492828</v>
      </c>
      <c r="T10" s="262">
        <v>4.3083879567449657</v>
      </c>
      <c r="U10" s="262">
        <v>6.5161381561855949</v>
      </c>
      <c r="V10" s="262">
        <v>5.5360513726930014</v>
      </c>
      <c r="W10" s="262">
        <v>11.138429076931621</v>
      </c>
      <c r="DA10" s="68" t="s">
        <v>1140</v>
      </c>
    </row>
    <row r="11" spans="1:105" ht="12" customHeight="1" x14ac:dyDescent="0.25">
      <c r="A11" s="37" t="s">
        <v>160</v>
      </c>
      <c r="B11" s="228">
        <v>0.14265993164244661</v>
      </c>
      <c r="C11" s="228">
        <v>7.9748743921834356E-2</v>
      </c>
      <c r="D11" s="228">
        <v>0.20234088926054289</v>
      </c>
      <c r="E11" s="228">
        <v>9.6378496391761201E-2</v>
      </c>
      <c r="F11" s="228">
        <v>5.2074091733710907E-2</v>
      </c>
      <c r="G11" s="228">
        <v>3.9995311807125199E-2</v>
      </c>
      <c r="H11" s="228">
        <v>0.1228671909966151</v>
      </c>
      <c r="I11" s="228">
        <v>0.13188133806957369</v>
      </c>
      <c r="J11" s="228">
        <v>7.5353305522279521E-2</v>
      </c>
      <c r="K11" s="228">
        <v>2.3614542392492371E-2</v>
      </c>
      <c r="L11" s="228">
        <v>3.2852233008617067E-2</v>
      </c>
      <c r="M11" s="228">
        <v>3.4782529472095862E-2</v>
      </c>
      <c r="N11" s="228">
        <v>1.4965946799693311E-2</v>
      </c>
      <c r="O11" s="228">
        <v>8.0183512091911754E-2</v>
      </c>
      <c r="P11" s="228">
        <v>2.3513429473174498E-2</v>
      </c>
      <c r="Q11" s="228">
        <v>5.0612862104611897E-2</v>
      </c>
      <c r="R11" s="228">
        <v>4.2029121967684623E-2</v>
      </c>
      <c r="S11" s="228">
        <v>3.2533264720924417E-2</v>
      </c>
      <c r="T11" s="228">
        <v>1.7440152064480529E-2</v>
      </c>
      <c r="U11" s="228">
        <v>3.0517475535944048E-2</v>
      </c>
      <c r="V11" s="228">
        <v>1.924466246555083E-2</v>
      </c>
      <c r="W11" s="228">
        <v>2.599245980990492E-2</v>
      </c>
      <c r="DA11" s="69" t="s">
        <v>1141</v>
      </c>
    </row>
    <row r="12" spans="1:105" ht="12" customHeight="1" x14ac:dyDescent="0.25">
      <c r="A12" s="37" t="s">
        <v>162</v>
      </c>
      <c r="B12" s="228">
        <v>20.86281416255752</v>
      </c>
      <c r="C12" s="228">
        <v>24.047819424797101</v>
      </c>
      <c r="D12" s="228">
        <v>26.758499547972171</v>
      </c>
      <c r="E12" s="228">
        <v>30.28960437135343</v>
      </c>
      <c r="F12" s="228">
        <v>20.72228542870014</v>
      </c>
      <c r="G12" s="228">
        <v>20.94576889140459</v>
      </c>
      <c r="H12" s="228">
        <v>14.73468295339347</v>
      </c>
      <c r="I12" s="228">
        <v>15.36256688019647</v>
      </c>
      <c r="J12" s="228">
        <v>19.753319574346541</v>
      </c>
      <c r="K12" s="228">
        <v>27.767460770540449</v>
      </c>
      <c r="L12" s="228">
        <v>19.132123562915911</v>
      </c>
      <c r="M12" s="228">
        <v>22.55952705493463</v>
      </c>
      <c r="N12" s="228">
        <v>16.31503219209462</v>
      </c>
      <c r="O12" s="228">
        <v>22.880301606122941</v>
      </c>
      <c r="P12" s="228">
        <v>19.149443290963379</v>
      </c>
      <c r="Q12" s="228">
        <v>15.23554082787019</v>
      </c>
      <c r="R12" s="228">
        <v>11.35501676244365</v>
      </c>
      <c r="S12" s="228">
        <v>7.5640171836139141</v>
      </c>
      <c r="T12" s="228">
        <v>3.92176041001981</v>
      </c>
      <c r="U12" s="228">
        <v>5.8491023566391576</v>
      </c>
      <c r="V12" s="228">
        <v>5.1096831975035082</v>
      </c>
      <c r="W12" s="228">
        <v>10.525828632775699</v>
      </c>
      <c r="DA12" s="69" t="s">
        <v>1142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1143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1144</v>
      </c>
    </row>
    <row r="15" spans="1:105" ht="12" customHeight="1" x14ac:dyDescent="0.25">
      <c r="A15" s="37" t="s">
        <v>38</v>
      </c>
      <c r="B15" s="228">
        <v>0.29952129127068827</v>
      </c>
      <c r="C15" s="228">
        <v>0.17877300234360791</v>
      </c>
      <c r="D15" s="228">
        <v>0.2361843511630777</v>
      </c>
      <c r="E15" s="228">
        <v>0.13844191045527651</v>
      </c>
      <c r="F15" s="228">
        <v>0.20725712167273971</v>
      </c>
      <c r="G15" s="228">
        <v>0.20790652038899071</v>
      </c>
      <c r="H15" s="228">
        <v>0.51468038546298334</v>
      </c>
      <c r="I15" s="228">
        <v>0.34796397479070262</v>
      </c>
      <c r="J15" s="228">
        <v>0.26872020290635268</v>
      </c>
      <c r="K15" s="228">
        <v>0.4710466090401042</v>
      </c>
      <c r="L15" s="228">
        <v>0.35975452160359578</v>
      </c>
      <c r="M15" s="228">
        <v>0.49469923796260068</v>
      </c>
      <c r="N15" s="228">
        <v>0.4486050635236582</v>
      </c>
      <c r="O15" s="228">
        <v>0.68826567498320446</v>
      </c>
      <c r="P15" s="228">
        <v>0.94990588441991752</v>
      </c>
      <c r="Q15" s="228">
        <v>1.308440915049786</v>
      </c>
      <c r="R15" s="228">
        <v>1.418614641770912</v>
      </c>
      <c r="S15" s="228">
        <v>0.70617043415798897</v>
      </c>
      <c r="T15" s="228">
        <v>0.36918739466067529</v>
      </c>
      <c r="U15" s="228">
        <v>0.63651832401049258</v>
      </c>
      <c r="V15" s="228">
        <v>0.40712351272394232</v>
      </c>
      <c r="W15" s="228">
        <v>0.58660798434601757</v>
      </c>
      <c r="DA15" s="69" t="s">
        <v>1145</v>
      </c>
    </row>
    <row r="16" spans="1:105" ht="12" customHeight="1" x14ac:dyDescent="0.25">
      <c r="A16" s="134" t="s">
        <v>999</v>
      </c>
      <c r="B16" s="316">
        <f>CHI_fec!B16</f>
        <v>1275.823989681857</v>
      </c>
      <c r="C16" s="316">
        <f>CHI_fec!C16</f>
        <v>1248.2754944110061</v>
      </c>
      <c r="D16" s="316">
        <f>CHI_fec!D16</f>
        <v>1156.1981083404989</v>
      </c>
      <c r="E16" s="316">
        <f>CHI_fec!E16</f>
        <v>1063.005159071367</v>
      </c>
      <c r="F16" s="316">
        <f>CHI_fec!F16</f>
        <v>1293.548753224419</v>
      </c>
      <c r="G16" s="316">
        <f>CHI_fec!G16</f>
        <v>1774.179988466793</v>
      </c>
      <c r="H16" s="316">
        <f>CHI_fec!H16</f>
        <v>1543.498366294067</v>
      </c>
      <c r="I16" s="316">
        <f>CHI_fec!I16</f>
        <v>1595.3660361135001</v>
      </c>
      <c r="J16" s="316">
        <f>CHI_fec!J16</f>
        <v>1480.4446259673259</v>
      </c>
      <c r="K16" s="316">
        <f>CHI_fec!K16</f>
        <v>1105.136278145904</v>
      </c>
      <c r="L16" s="316">
        <f>CHI_fec!L16</f>
        <v>814.18334835322548</v>
      </c>
      <c r="M16" s="316">
        <f>CHI_fec!M16</f>
        <v>921.43533963886489</v>
      </c>
      <c r="N16" s="316">
        <f>CHI_fec!N16</f>
        <v>927.71158997475345</v>
      </c>
      <c r="O16" s="316">
        <f>CHI_fec!O16</f>
        <v>789.502213608175</v>
      </c>
      <c r="P16" s="316">
        <f>CHI_fec!P16</f>
        <v>853.9921873597259</v>
      </c>
      <c r="Q16" s="316">
        <f>CHI_fec!Q16</f>
        <v>354.85634256547178</v>
      </c>
      <c r="R16" s="316">
        <f>CHI_fec!R16</f>
        <v>382.92241818206202</v>
      </c>
      <c r="S16" s="316">
        <f>CHI_fec!S16</f>
        <v>387.89802503455581</v>
      </c>
      <c r="T16" s="316">
        <f>CHI_fec!T16</f>
        <v>391.75337420226441</v>
      </c>
      <c r="U16" s="316">
        <f>CHI_fec!U16</f>
        <v>397.27780091482589</v>
      </c>
      <c r="V16" s="316">
        <f>CHI_fec!V16</f>
        <v>464.87503180898068</v>
      </c>
      <c r="W16" s="316">
        <f>CHI_fec!W16</f>
        <v>406.6784367908017</v>
      </c>
      <c r="DA16" s="136"/>
    </row>
    <row r="17" spans="1:105" ht="12" customHeight="1" x14ac:dyDescent="0.25">
      <c r="A17" s="135" t="s">
        <v>30</v>
      </c>
      <c r="B17" s="317">
        <f>CHI_fec!B17</f>
        <v>0</v>
      </c>
      <c r="C17" s="317">
        <f>CHI_fec!C17</f>
        <v>0</v>
      </c>
      <c r="D17" s="317">
        <f>CHI_fec!D17</f>
        <v>0</v>
      </c>
      <c r="E17" s="317">
        <f>CHI_fec!E17</f>
        <v>0</v>
      </c>
      <c r="F17" s="317">
        <f>CHI_fec!F17</f>
        <v>0</v>
      </c>
      <c r="G17" s="317">
        <f>CHI_fec!G17</f>
        <v>0</v>
      </c>
      <c r="H17" s="317">
        <f>CHI_fec!H17</f>
        <v>0</v>
      </c>
      <c r="I17" s="317">
        <f>CHI_fec!I17</f>
        <v>0</v>
      </c>
      <c r="J17" s="317">
        <f>CHI_fec!J17</f>
        <v>0</v>
      </c>
      <c r="K17" s="317">
        <f>CHI_fec!K17</f>
        <v>0</v>
      </c>
      <c r="L17" s="317">
        <f>CHI_fec!L17</f>
        <v>0</v>
      </c>
      <c r="M17" s="317">
        <f>CHI_fec!M17</f>
        <v>0</v>
      </c>
      <c r="N17" s="317">
        <f>CHI_fec!N17</f>
        <v>0</v>
      </c>
      <c r="O17" s="317">
        <f>CHI_fec!O17</f>
        <v>0</v>
      </c>
      <c r="P17" s="317">
        <f>CHI_fec!P17</f>
        <v>0</v>
      </c>
      <c r="Q17" s="317">
        <f>CHI_fec!Q17</f>
        <v>0</v>
      </c>
      <c r="R17" s="317">
        <f>CHI_fec!R17</f>
        <v>0</v>
      </c>
      <c r="S17" s="317">
        <f>CHI_fec!S17</f>
        <v>0</v>
      </c>
      <c r="T17" s="317">
        <f>CHI_fec!T17</f>
        <v>0</v>
      </c>
      <c r="U17" s="317">
        <f>CHI_fec!U17</f>
        <v>0</v>
      </c>
      <c r="V17" s="317">
        <f>CHI_fec!V17</f>
        <v>0</v>
      </c>
      <c r="W17" s="317">
        <f>CHI_fec!W17</f>
        <v>0</v>
      </c>
      <c r="DA17" s="137"/>
    </row>
    <row r="18" spans="1:105" ht="12" customHeight="1" x14ac:dyDescent="0.25">
      <c r="A18" s="135" t="s">
        <v>32</v>
      </c>
      <c r="B18" s="317">
        <f>CHI_fec!B18</f>
        <v>0</v>
      </c>
      <c r="C18" s="317">
        <f>CHI_fec!C18</f>
        <v>0</v>
      </c>
      <c r="D18" s="317">
        <f>CHI_fec!D18</f>
        <v>0</v>
      </c>
      <c r="E18" s="317">
        <f>CHI_fec!E18</f>
        <v>0</v>
      </c>
      <c r="F18" s="317">
        <f>CHI_fec!F18</f>
        <v>218.7231298366294</v>
      </c>
      <c r="G18" s="317">
        <f>CHI_fec!G18</f>
        <v>339.17110920034389</v>
      </c>
      <c r="H18" s="317">
        <f>CHI_fec!H18</f>
        <v>397.83224419604471</v>
      </c>
      <c r="I18" s="317">
        <f>CHI_fec!I18</f>
        <v>357.56680997420472</v>
      </c>
      <c r="J18" s="317">
        <f>CHI_fec!J18</f>
        <v>162.12235597592431</v>
      </c>
      <c r="K18" s="317">
        <f>CHI_fec!K18</f>
        <v>162.12235597592431</v>
      </c>
      <c r="L18" s="317">
        <f>CHI_fec!L18</f>
        <v>22.99604471195185</v>
      </c>
      <c r="M18" s="317">
        <f>CHI_fec!M18</f>
        <v>0</v>
      </c>
      <c r="N18" s="317">
        <f>CHI_fec!N18</f>
        <v>0</v>
      </c>
      <c r="O18" s="317">
        <f>CHI_fec!O18</f>
        <v>0</v>
      </c>
      <c r="P18" s="317">
        <f>CHI_fec!P18</f>
        <v>0</v>
      </c>
      <c r="Q18" s="317">
        <f>CHI_fec!Q18</f>
        <v>0</v>
      </c>
      <c r="R18" s="317">
        <f>CHI_fec!R18</f>
        <v>0</v>
      </c>
      <c r="S18" s="317">
        <f>CHI_fec!S18</f>
        <v>0</v>
      </c>
      <c r="T18" s="317">
        <f>CHI_fec!T18</f>
        <v>0</v>
      </c>
      <c r="U18" s="317">
        <f>CHI_fec!U18</f>
        <v>0</v>
      </c>
      <c r="V18" s="317">
        <f>CHI_fec!V18</f>
        <v>0</v>
      </c>
      <c r="W18" s="317">
        <f>CHI_fec!W18</f>
        <v>0</v>
      </c>
      <c r="DA18" s="137"/>
    </row>
    <row r="19" spans="1:105" ht="12" customHeight="1" x14ac:dyDescent="0.25">
      <c r="A19" s="135" t="s">
        <v>33</v>
      </c>
      <c r="B19" s="317">
        <f>CHI_fec!B19</f>
        <v>0</v>
      </c>
      <c r="C19" s="317">
        <f>CHI_fec!C19</f>
        <v>0</v>
      </c>
      <c r="D19" s="317">
        <f>CHI_fec!D19</f>
        <v>0</v>
      </c>
      <c r="E19" s="317">
        <f>CHI_fec!E19</f>
        <v>0</v>
      </c>
      <c r="F19" s="317">
        <f>CHI_fec!F19</f>
        <v>0</v>
      </c>
      <c r="G19" s="317">
        <f>CHI_fec!G19</f>
        <v>0</v>
      </c>
      <c r="H19" s="317">
        <f>CHI_fec!H19</f>
        <v>0</v>
      </c>
      <c r="I19" s="317">
        <f>CHI_fec!I19</f>
        <v>0</v>
      </c>
      <c r="J19" s="317">
        <f>CHI_fec!J19</f>
        <v>0</v>
      </c>
      <c r="K19" s="317">
        <f>CHI_fec!K19</f>
        <v>0</v>
      </c>
      <c r="L19" s="317">
        <f>CHI_fec!L19</f>
        <v>0</v>
      </c>
      <c r="M19" s="317">
        <f>CHI_fec!M19</f>
        <v>0</v>
      </c>
      <c r="N19" s="317">
        <f>CHI_fec!N19</f>
        <v>0</v>
      </c>
      <c r="O19" s="317">
        <f>CHI_fec!O19</f>
        <v>0</v>
      </c>
      <c r="P19" s="317">
        <f>CHI_fec!P19</f>
        <v>0</v>
      </c>
      <c r="Q19" s="317">
        <f>CHI_fec!Q19</f>
        <v>0</v>
      </c>
      <c r="R19" s="317">
        <f>CHI_fec!R19</f>
        <v>0</v>
      </c>
      <c r="S19" s="317">
        <f>CHI_fec!S19</f>
        <v>0</v>
      </c>
      <c r="T19" s="317">
        <f>CHI_fec!T19</f>
        <v>0</v>
      </c>
      <c r="U19" s="317">
        <f>CHI_fec!U19</f>
        <v>0</v>
      </c>
      <c r="V19" s="317">
        <f>CHI_fec!V19</f>
        <v>0</v>
      </c>
      <c r="W19" s="317">
        <f>CHI_fec!W19</f>
        <v>0</v>
      </c>
      <c r="DA19" s="137"/>
    </row>
    <row r="20" spans="1:105" ht="12" customHeight="1" x14ac:dyDescent="0.25">
      <c r="A20" s="135" t="s">
        <v>83</v>
      </c>
      <c r="B20" s="317">
        <f>CHI_fec!B20</f>
        <v>0</v>
      </c>
      <c r="C20" s="317">
        <f>CHI_fec!C20</f>
        <v>64.70335339638865</v>
      </c>
      <c r="D20" s="317">
        <f>CHI_fec!D20</f>
        <v>0</v>
      </c>
      <c r="E20" s="317">
        <f>CHI_fec!E20</f>
        <v>0</v>
      </c>
      <c r="F20" s="317">
        <f>CHI_fec!F20</f>
        <v>0</v>
      </c>
      <c r="G20" s="317">
        <f>CHI_fec!G20</f>
        <v>0</v>
      </c>
      <c r="H20" s="317">
        <f>CHI_fec!H20</f>
        <v>0</v>
      </c>
      <c r="I20" s="317">
        <f>CHI_fec!I20</f>
        <v>0</v>
      </c>
      <c r="J20" s="317">
        <f>CHI_fec!J20</f>
        <v>0</v>
      </c>
      <c r="K20" s="317">
        <f>CHI_fec!K20</f>
        <v>0</v>
      </c>
      <c r="L20" s="317">
        <f>CHI_fec!L20</f>
        <v>0</v>
      </c>
      <c r="M20" s="317">
        <f>CHI_fec!M20</f>
        <v>0</v>
      </c>
      <c r="N20" s="317">
        <f>CHI_fec!N20</f>
        <v>0</v>
      </c>
      <c r="O20" s="317">
        <f>CHI_fec!O20</f>
        <v>0</v>
      </c>
      <c r="P20" s="317">
        <f>CHI_fec!P20</f>
        <v>0</v>
      </c>
      <c r="Q20" s="317">
        <f>CHI_fec!Q20</f>
        <v>0</v>
      </c>
      <c r="R20" s="317">
        <f>CHI_fec!R20</f>
        <v>0</v>
      </c>
      <c r="S20" s="317">
        <f>CHI_fec!S20</f>
        <v>5.2690043146493719E-2</v>
      </c>
      <c r="T20" s="317">
        <f>CHI_fec!T20</f>
        <v>8.9201331210315385E-2</v>
      </c>
      <c r="U20" s="317">
        <f>CHI_fec!U20</f>
        <v>2.000433775953618E-3</v>
      </c>
      <c r="V20" s="317">
        <f>CHI_fec!V20</f>
        <v>4.0779343456974161E-3</v>
      </c>
      <c r="W20" s="317">
        <f>CHI_fec!W20</f>
        <v>1.1427904564886391E-3</v>
      </c>
      <c r="DA20" s="137"/>
    </row>
    <row r="21" spans="1:105" ht="12" customHeight="1" x14ac:dyDescent="0.25">
      <c r="A21" s="135" t="s">
        <v>70</v>
      </c>
      <c r="B21" s="317">
        <f>CHI_fec!B21</f>
        <v>0</v>
      </c>
      <c r="C21" s="317">
        <f>CHI_fec!C21</f>
        <v>0</v>
      </c>
      <c r="D21" s="317">
        <f>CHI_fec!D21</f>
        <v>0</v>
      </c>
      <c r="E21" s="317">
        <f>CHI_fec!E21</f>
        <v>0</v>
      </c>
      <c r="F21" s="317">
        <f>CHI_fec!F21</f>
        <v>0</v>
      </c>
      <c r="G21" s="317">
        <f>CHI_fec!G21</f>
        <v>0</v>
      </c>
      <c r="H21" s="317">
        <f>CHI_fec!H21</f>
        <v>0.96491831470335332</v>
      </c>
      <c r="I21" s="317">
        <f>CHI_fec!I21</f>
        <v>4.8246775580395527</v>
      </c>
      <c r="J21" s="317">
        <f>CHI_fec!J21</f>
        <v>22.19355116079106</v>
      </c>
      <c r="K21" s="317">
        <f>CHI_fec!K21</f>
        <v>0</v>
      </c>
      <c r="L21" s="317">
        <f>CHI_fec!L21</f>
        <v>0</v>
      </c>
      <c r="M21" s="317">
        <f>CHI_fec!M21</f>
        <v>0</v>
      </c>
      <c r="N21" s="317">
        <f>CHI_fec!N21</f>
        <v>0</v>
      </c>
      <c r="O21" s="317">
        <f>CHI_fec!O21</f>
        <v>0</v>
      </c>
      <c r="P21" s="317">
        <f>CHI_fec!P21</f>
        <v>0</v>
      </c>
      <c r="Q21" s="317">
        <f>CHI_fec!Q21</f>
        <v>0</v>
      </c>
      <c r="R21" s="317">
        <f>CHI_fec!R21</f>
        <v>0</v>
      </c>
      <c r="S21" s="317">
        <f>CHI_fec!S21</f>
        <v>0</v>
      </c>
      <c r="T21" s="317">
        <f>CHI_fec!T21</f>
        <v>0</v>
      </c>
      <c r="U21" s="317">
        <f>CHI_fec!U21</f>
        <v>0</v>
      </c>
      <c r="V21" s="317">
        <f>CHI_fec!V21</f>
        <v>0</v>
      </c>
      <c r="W21" s="317">
        <f>CHI_fec!W21</f>
        <v>0</v>
      </c>
      <c r="DA21" s="137"/>
    </row>
    <row r="22" spans="1:105" ht="12" customHeight="1" x14ac:dyDescent="0.25">
      <c r="A22" s="135" t="s">
        <v>34</v>
      </c>
      <c r="B22" s="317">
        <f>CHI_fec!B22</f>
        <v>0</v>
      </c>
      <c r="C22" s="317">
        <f>CHI_fec!C22</f>
        <v>0</v>
      </c>
      <c r="D22" s="317">
        <f>CHI_fec!D22</f>
        <v>1.0461736887360269</v>
      </c>
      <c r="E22" s="317">
        <f>CHI_fec!E22</f>
        <v>1.0461736887360269</v>
      </c>
      <c r="F22" s="317">
        <f>CHI_fec!F22</f>
        <v>0</v>
      </c>
      <c r="G22" s="317">
        <f>CHI_fec!G22</f>
        <v>2.08033353342657</v>
      </c>
      <c r="H22" s="317">
        <f>CHI_fec!H22</f>
        <v>4.1988822012037827</v>
      </c>
      <c r="I22" s="317">
        <f>CHI_fec!I22</f>
        <v>25.193465176268269</v>
      </c>
      <c r="J22" s="317">
        <f>CHI_fec!J22</f>
        <v>3.149269131556319</v>
      </c>
      <c r="K22" s="317">
        <f>CHI_fec!K22</f>
        <v>5.2488318862309473</v>
      </c>
      <c r="L22" s="317">
        <f>CHI_fec!L22</f>
        <v>6.7182580694767147</v>
      </c>
      <c r="M22" s="317">
        <f>CHI_fec!M22</f>
        <v>5.2487532244196036</v>
      </c>
      <c r="N22" s="317">
        <f>CHI_fec!N22</f>
        <v>7.9781419953897892</v>
      </c>
      <c r="O22" s="317">
        <f>CHI_fec!O22</f>
        <v>10.07762203465829</v>
      </c>
      <c r="P22" s="317">
        <f>CHI_fec!P22</f>
        <v>30.6473894233545</v>
      </c>
      <c r="Q22" s="317">
        <f>CHI_fec!Q22</f>
        <v>21.171905764096088</v>
      </c>
      <c r="R22" s="317">
        <f>CHI_fec!R22</f>
        <v>31.82611551654178</v>
      </c>
      <c r="S22" s="317">
        <f>CHI_fec!S22</f>
        <v>37.776420564006258</v>
      </c>
      <c r="T22" s="317">
        <f>CHI_fec!T22</f>
        <v>18.294922135644221</v>
      </c>
      <c r="U22" s="317">
        <f>CHI_fec!U22</f>
        <v>8.9185577539164704</v>
      </c>
      <c r="V22" s="317">
        <f>CHI_fec!V22</f>
        <v>6.5772664244369938</v>
      </c>
      <c r="W22" s="317">
        <f>CHI_fec!W22</f>
        <v>6.3557474317109683</v>
      </c>
      <c r="DA22" s="137"/>
    </row>
    <row r="23" spans="1:105" ht="12" customHeight="1" x14ac:dyDescent="0.25">
      <c r="A23" s="135" t="s">
        <v>84</v>
      </c>
      <c r="B23" s="317">
        <f>CHI_fec!B23</f>
        <v>471.91169389509878</v>
      </c>
      <c r="C23" s="317">
        <f>CHI_fec!C23</f>
        <v>425.14565778159931</v>
      </c>
      <c r="D23" s="317">
        <f>CHI_fec!D23</f>
        <v>561.19234737747206</v>
      </c>
      <c r="E23" s="317">
        <f>CHI_fec!E23</f>
        <v>510.17480653482369</v>
      </c>
      <c r="F23" s="317">
        <f>CHI_fec!F23</f>
        <v>432.58572656921751</v>
      </c>
      <c r="G23" s="317">
        <f>CHI_fec!G23</f>
        <v>360.05666267197392</v>
      </c>
      <c r="H23" s="317">
        <f>CHI_fec!H23</f>
        <v>414.64247635425619</v>
      </c>
      <c r="I23" s="317">
        <f>CHI_fec!I23</f>
        <v>360.08116938950991</v>
      </c>
      <c r="J23" s="317">
        <f>CHI_fec!J23</f>
        <v>348.52545141874458</v>
      </c>
      <c r="K23" s="317">
        <f>CHI_fec!K23</f>
        <v>171.10558899398109</v>
      </c>
      <c r="L23" s="317">
        <f>CHI_fec!L23</f>
        <v>22.04428202923474</v>
      </c>
      <c r="M23" s="317">
        <f>CHI_fec!M23</f>
        <v>0</v>
      </c>
      <c r="N23" s="317">
        <f>CHI_fec!N23</f>
        <v>0</v>
      </c>
      <c r="O23" s="317">
        <f>CHI_fec!O23</f>
        <v>7.3480653482373164</v>
      </c>
      <c r="P23" s="317">
        <f>CHI_fec!P23</f>
        <v>0</v>
      </c>
      <c r="Q23" s="317">
        <f>CHI_fec!Q23</f>
        <v>0</v>
      </c>
      <c r="R23" s="317">
        <f>CHI_fec!R23</f>
        <v>75.580395528804814</v>
      </c>
      <c r="S23" s="317">
        <f>CHI_fec!S23</f>
        <v>5.1998960187166314E-3</v>
      </c>
      <c r="T23" s="317">
        <f>CHI_fec!T23</f>
        <v>1.091692695857071</v>
      </c>
      <c r="U23" s="317">
        <f>CHI_fec!U23</f>
        <v>1.0496760891284189</v>
      </c>
      <c r="V23" s="317">
        <f>CHI_fec!V23</f>
        <v>0.57743637539152337</v>
      </c>
      <c r="W23" s="317">
        <f>CHI_fec!W23</f>
        <v>0.71045456519485362</v>
      </c>
      <c r="DA23" s="137"/>
    </row>
    <row r="24" spans="1:105" ht="12" customHeight="1" x14ac:dyDescent="0.25">
      <c r="A24" s="135" t="s">
        <v>72</v>
      </c>
      <c r="B24" s="317">
        <f>CHI_fec!B24</f>
        <v>803.91229578675836</v>
      </c>
      <c r="C24" s="317">
        <f>CHI_fec!C24</f>
        <v>758.42648323301796</v>
      </c>
      <c r="D24" s="317">
        <f>CHI_fec!D24</f>
        <v>593.95958727429058</v>
      </c>
      <c r="E24" s="317">
        <f>CHI_fec!E24</f>
        <v>551.78417884780731</v>
      </c>
      <c r="F24" s="317">
        <f>CHI_fec!F24</f>
        <v>642.23989681857256</v>
      </c>
      <c r="G24" s="317">
        <f>CHI_fec!G24</f>
        <v>1072.8718830610489</v>
      </c>
      <c r="H24" s="317">
        <f>CHI_fec!H24</f>
        <v>725.85984522785895</v>
      </c>
      <c r="I24" s="317">
        <f>CHI_fec!I24</f>
        <v>847.69991401547713</v>
      </c>
      <c r="J24" s="317">
        <f>CHI_fec!J24</f>
        <v>944.45399828030952</v>
      </c>
      <c r="K24" s="317">
        <f>CHI_fec!K24</f>
        <v>766.65950128976783</v>
      </c>
      <c r="L24" s="317">
        <f>CHI_fec!L24</f>
        <v>762.42476354256223</v>
      </c>
      <c r="M24" s="317">
        <f>CHI_fec!M24</f>
        <v>916.18658641444529</v>
      </c>
      <c r="N24" s="317">
        <f>CHI_fec!N24</f>
        <v>919.73344797936363</v>
      </c>
      <c r="O24" s="317">
        <f>CHI_fec!O24</f>
        <v>772.07652622527939</v>
      </c>
      <c r="P24" s="317">
        <f>CHI_fec!P24</f>
        <v>823.34479793637138</v>
      </c>
      <c r="Q24" s="317">
        <f>CHI_fec!Q24</f>
        <v>333.68443680137568</v>
      </c>
      <c r="R24" s="317">
        <f>CHI_fec!R24</f>
        <v>275.51590713671538</v>
      </c>
      <c r="S24" s="317">
        <f>CHI_fec!S24</f>
        <v>350.06371453138428</v>
      </c>
      <c r="T24" s="317">
        <f>CHI_fec!T24</f>
        <v>372.27755803955279</v>
      </c>
      <c r="U24" s="317">
        <f>CHI_fec!U24</f>
        <v>387.30756663800508</v>
      </c>
      <c r="V24" s="317">
        <f>CHI_fec!V24</f>
        <v>457.71625107480651</v>
      </c>
      <c r="W24" s="317">
        <f>CHI_fec!W24</f>
        <v>399.61109200343941</v>
      </c>
      <c r="DA24" s="137"/>
    </row>
    <row r="25" spans="1:105" ht="12" customHeight="1" x14ac:dyDescent="0.25">
      <c r="A25" s="57" t="s">
        <v>1000</v>
      </c>
      <c r="B25" s="296">
        <v>324.19160047669288</v>
      </c>
      <c r="C25" s="296">
        <v>372.0888914414445</v>
      </c>
      <c r="D25" s="296">
        <v>429.80038142833058</v>
      </c>
      <c r="E25" s="296">
        <v>454.74013722060653</v>
      </c>
      <c r="F25" s="296">
        <v>320.28827379140063</v>
      </c>
      <c r="G25" s="296">
        <v>319.68850619331471</v>
      </c>
      <c r="H25" s="296">
        <v>238.88232117177361</v>
      </c>
      <c r="I25" s="296">
        <v>258.0685630973594</v>
      </c>
      <c r="J25" s="296">
        <v>314.06793116733081</v>
      </c>
      <c r="K25" s="296">
        <v>447.28807562901892</v>
      </c>
      <c r="L25" s="296">
        <v>312.19931614619952</v>
      </c>
      <c r="M25" s="296">
        <v>368.3646605334294</v>
      </c>
      <c r="N25" s="296">
        <v>272.70748945700473</v>
      </c>
      <c r="O25" s="296">
        <v>398.79354163301628</v>
      </c>
      <c r="P25" s="296">
        <v>344.95136678829431</v>
      </c>
      <c r="Q25" s="296">
        <v>308.28375179041359</v>
      </c>
      <c r="R25" s="296">
        <v>240.2380996262423</v>
      </c>
      <c r="S25" s="296">
        <v>151.16544321635541</v>
      </c>
      <c r="T25" s="296">
        <v>82.548274609691731</v>
      </c>
      <c r="U25" s="296">
        <v>136.63773910206189</v>
      </c>
      <c r="V25" s="296">
        <v>100.09969023866169</v>
      </c>
      <c r="W25" s="296">
        <v>191.4070596794914</v>
      </c>
      <c r="DA25" s="70" t="s">
        <v>1146</v>
      </c>
    </row>
    <row r="26" spans="1:105" ht="12" customHeight="1" x14ac:dyDescent="0.25">
      <c r="A26" s="46" t="s">
        <v>30</v>
      </c>
      <c r="B26" s="231">
        <v>20.444420962542448</v>
      </c>
      <c r="C26" s="231">
        <v>20.78558696420621</v>
      </c>
      <c r="D26" s="231">
        <v>20.717496031458641</v>
      </c>
      <c r="E26" s="231">
        <v>21.334642273369742</v>
      </c>
      <c r="F26" s="231">
        <v>17.30253145699351</v>
      </c>
      <c r="G26" s="231">
        <v>18.86367138592648</v>
      </c>
      <c r="H26" s="231">
        <v>14.35763745943297</v>
      </c>
      <c r="I26" s="231">
        <v>11.60653150759453</v>
      </c>
      <c r="J26" s="231">
        <v>14.05697971863011</v>
      </c>
      <c r="K26" s="231">
        <v>26.750942406402999</v>
      </c>
      <c r="L26" s="231">
        <v>17.9754212738391</v>
      </c>
      <c r="M26" s="231">
        <v>19.445561043420931</v>
      </c>
      <c r="N26" s="231">
        <v>16.75340779469941</v>
      </c>
      <c r="O26" s="231">
        <v>20.15710759244217</v>
      </c>
      <c r="P26" s="231">
        <v>15.30816789320308</v>
      </c>
      <c r="Q26" s="231">
        <v>13.66411956482658</v>
      </c>
      <c r="R26" s="231">
        <v>4.4276008132071558</v>
      </c>
      <c r="S26" s="231">
        <v>2.9772629706207918</v>
      </c>
      <c r="T26" s="231">
        <v>1.5269329646499441</v>
      </c>
      <c r="U26" s="231">
        <v>1.4107446463976021</v>
      </c>
      <c r="V26" s="231">
        <v>0</v>
      </c>
      <c r="W26" s="231">
        <v>0</v>
      </c>
      <c r="DA26" s="73" t="s">
        <v>1147</v>
      </c>
    </row>
    <row r="27" spans="1:105" ht="12" customHeight="1" x14ac:dyDescent="0.25">
      <c r="A27" s="46" t="s">
        <v>32</v>
      </c>
      <c r="B27" s="231">
        <v>14.80359432185344</v>
      </c>
      <c r="C27" s="231">
        <v>48.620926902693292</v>
      </c>
      <c r="D27" s="231">
        <v>90.331606159439147</v>
      </c>
      <c r="E27" s="231">
        <v>64.168556752844097</v>
      </c>
      <c r="F27" s="231">
        <v>21.938232073460629</v>
      </c>
      <c r="G27" s="231">
        <v>8.7096528730177116</v>
      </c>
      <c r="H27" s="231">
        <v>0</v>
      </c>
      <c r="I27" s="231">
        <v>38.045447838846442</v>
      </c>
      <c r="J27" s="231">
        <v>39.293113105260453</v>
      </c>
      <c r="K27" s="231">
        <v>67.48985240775967</v>
      </c>
      <c r="L27" s="231">
        <v>41.375959445754532</v>
      </c>
      <c r="M27" s="231">
        <v>53.568280819514442</v>
      </c>
      <c r="N27" s="231">
        <v>38.750257125196647</v>
      </c>
      <c r="O27" s="231">
        <v>79.44549992381026</v>
      </c>
      <c r="P27" s="231">
        <v>71.078130825815364</v>
      </c>
      <c r="Q27" s="231">
        <v>86.154331186793087</v>
      </c>
      <c r="R27" s="231">
        <v>59.562773365094493</v>
      </c>
      <c r="S27" s="231">
        <v>41.045835088869403</v>
      </c>
      <c r="T27" s="231">
        <v>26.86458862115548</v>
      </c>
      <c r="U27" s="231">
        <v>68.08036229853073</v>
      </c>
      <c r="V27" s="231">
        <v>46.525629904854867</v>
      </c>
      <c r="W27" s="231">
        <v>79.321216359198047</v>
      </c>
      <c r="DA27" s="73" t="s">
        <v>1148</v>
      </c>
    </row>
    <row r="28" spans="1:105" ht="12" customHeight="1" x14ac:dyDescent="0.25">
      <c r="A28" s="46" t="s">
        <v>33</v>
      </c>
      <c r="B28" s="231">
        <v>0</v>
      </c>
      <c r="C28" s="231">
        <v>0.17286672314465171</v>
      </c>
      <c r="D28" s="231">
        <v>0</v>
      </c>
      <c r="E28" s="231">
        <v>0</v>
      </c>
      <c r="F28" s="231">
        <v>0</v>
      </c>
      <c r="G28" s="231">
        <v>0.17900213091813069</v>
      </c>
      <c r="H28" s="231">
        <v>0.30514045084572211</v>
      </c>
      <c r="I28" s="231">
        <v>11.137153798320931</v>
      </c>
      <c r="J28" s="231">
        <v>11.89621447630061</v>
      </c>
      <c r="K28" s="231">
        <v>22.29757665698115</v>
      </c>
      <c r="L28" s="231">
        <v>15.58008333710538</v>
      </c>
      <c r="M28" s="231">
        <v>17.611581628981341</v>
      </c>
      <c r="N28" s="231">
        <v>13.476720101185871</v>
      </c>
      <c r="O28" s="231">
        <v>18.439955184044869</v>
      </c>
      <c r="P28" s="231">
        <v>20.367156802077719</v>
      </c>
      <c r="Q28" s="231">
        <v>8.1244634635240036</v>
      </c>
      <c r="R28" s="231">
        <v>7.1317956664633968</v>
      </c>
      <c r="S28" s="231">
        <v>4.705072719268939</v>
      </c>
      <c r="T28" s="231">
        <v>2.2307859270366719</v>
      </c>
      <c r="U28" s="231">
        <v>2.5949092997027772</v>
      </c>
      <c r="V28" s="231">
        <v>2.2639181592595721</v>
      </c>
      <c r="W28" s="231">
        <v>4.1738114721952471</v>
      </c>
      <c r="DA28" s="73" t="s">
        <v>1149</v>
      </c>
    </row>
    <row r="29" spans="1:105" ht="12" customHeight="1" x14ac:dyDescent="0.25">
      <c r="A29" s="46" t="s">
        <v>160</v>
      </c>
      <c r="B29" s="231">
        <v>1.466445646206632</v>
      </c>
      <c r="C29" s="231">
        <v>0.71442799686136604</v>
      </c>
      <c r="D29" s="231">
        <v>1.810687644675357</v>
      </c>
      <c r="E29" s="231">
        <v>1.0339509840667009</v>
      </c>
      <c r="F29" s="231">
        <v>0.55330728558047049</v>
      </c>
      <c r="G29" s="231">
        <v>0.44105785493611138</v>
      </c>
      <c r="H29" s="231">
        <v>1.378838129580948</v>
      </c>
      <c r="I29" s="231">
        <v>1.1935445454619369</v>
      </c>
      <c r="J29" s="231">
        <v>0.75816892663174951</v>
      </c>
      <c r="K29" s="231">
        <v>0.22214558195315989</v>
      </c>
      <c r="L29" s="231">
        <v>0.31020400858099351</v>
      </c>
      <c r="M29" s="231">
        <v>0.33460779473871138</v>
      </c>
      <c r="N29" s="231">
        <v>0.13898819896996109</v>
      </c>
      <c r="O29" s="231">
        <v>0.67427501519796629</v>
      </c>
      <c r="P29" s="231">
        <v>0.1947425982428064</v>
      </c>
      <c r="Q29" s="231">
        <v>0.36135531350822608</v>
      </c>
      <c r="R29" s="231">
        <v>0.31847858684461428</v>
      </c>
      <c r="S29" s="231">
        <v>0.25761981607503343</v>
      </c>
      <c r="T29" s="231">
        <v>0.1218018023151259</v>
      </c>
      <c r="U29" s="231">
        <v>0.1691783862400735</v>
      </c>
      <c r="V29" s="231">
        <v>0.15201418561601221</v>
      </c>
      <c r="W29" s="231">
        <v>0.22757507072361999</v>
      </c>
      <c r="DA29" s="73" t="s">
        <v>1150</v>
      </c>
    </row>
    <row r="30" spans="1:105" ht="12" customHeight="1" x14ac:dyDescent="0.25">
      <c r="A30" s="46" t="s">
        <v>70</v>
      </c>
      <c r="B30" s="231">
        <v>24.29006678137242</v>
      </c>
      <c r="C30" s="231">
        <v>33.144530430984972</v>
      </c>
      <c r="D30" s="231">
        <v>7.0692803083071469</v>
      </c>
      <c r="E30" s="231">
        <v>3.9897161462269839</v>
      </c>
      <c r="F30" s="231">
        <v>3.1155596952856421</v>
      </c>
      <c r="G30" s="231">
        <v>1.1903080597858009</v>
      </c>
      <c r="H30" s="231">
        <v>2.930688440487538</v>
      </c>
      <c r="I30" s="231">
        <v>1.407536133770287</v>
      </c>
      <c r="J30" s="231">
        <v>0.4565979886206894</v>
      </c>
      <c r="K30" s="231">
        <v>1.807915176804695</v>
      </c>
      <c r="L30" s="231">
        <v>0.95713470819139179</v>
      </c>
      <c r="M30" s="231">
        <v>1.513052285391508</v>
      </c>
      <c r="N30" s="231">
        <v>0.87009092844341207</v>
      </c>
      <c r="O30" s="231">
        <v>0.40214453414389278</v>
      </c>
      <c r="P30" s="231">
        <v>0.17448078330675609</v>
      </c>
      <c r="Q30" s="231">
        <v>0.16240094113210479</v>
      </c>
      <c r="R30" s="231">
        <v>0</v>
      </c>
      <c r="S30" s="231">
        <v>0</v>
      </c>
      <c r="T30" s="231">
        <v>0</v>
      </c>
      <c r="U30" s="231">
        <v>0</v>
      </c>
      <c r="V30" s="231">
        <v>0</v>
      </c>
      <c r="W30" s="231">
        <v>0</v>
      </c>
      <c r="DA30" s="73" t="s">
        <v>1151</v>
      </c>
    </row>
    <row r="31" spans="1:105" ht="12" customHeight="1" x14ac:dyDescent="0.25">
      <c r="A31" s="46" t="s">
        <v>34</v>
      </c>
      <c r="B31" s="231">
        <v>0.82211710971597729</v>
      </c>
      <c r="C31" s="231">
        <v>1.878758281484767</v>
      </c>
      <c r="D31" s="231">
        <v>14.640418885083481</v>
      </c>
      <c r="E31" s="231">
        <v>1.8958612757486271</v>
      </c>
      <c r="F31" s="231">
        <v>6.2489485806747664</v>
      </c>
      <c r="G31" s="231">
        <v>13.53958510515079</v>
      </c>
      <c r="H31" s="231">
        <v>11.95863978751481</v>
      </c>
      <c r="I31" s="231">
        <v>12.13257977036986</v>
      </c>
      <c r="J31" s="231">
        <v>2.3956705225549508</v>
      </c>
      <c r="K31" s="231">
        <v>8.0895353794233085</v>
      </c>
      <c r="L31" s="231">
        <v>2.2003492879759561</v>
      </c>
      <c r="M31" s="231">
        <v>0</v>
      </c>
      <c r="N31" s="231">
        <v>0.55978072003398172</v>
      </c>
      <c r="O31" s="231">
        <v>1.4473474967338511</v>
      </c>
      <c r="P31" s="231">
        <v>1.6836405122561631</v>
      </c>
      <c r="Q31" s="231">
        <v>2.6076451638633942</v>
      </c>
      <c r="R31" s="231">
        <v>2.3178786004620471</v>
      </c>
      <c r="S31" s="231">
        <v>2.517846019836838</v>
      </c>
      <c r="T31" s="231">
        <v>1.883614615264505</v>
      </c>
      <c r="U31" s="231">
        <v>5.505381505792867</v>
      </c>
      <c r="V31" s="231">
        <v>4.5296066292344133</v>
      </c>
      <c r="W31" s="231">
        <v>6.3635136049911161</v>
      </c>
      <c r="DA31" s="73" t="s">
        <v>1152</v>
      </c>
    </row>
    <row r="32" spans="1:105" ht="12" customHeight="1" x14ac:dyDescent="0.25">
      <c r="A32" s="46" t="s">
        <v>162</v>
      </c>
      <c r="B32" s="231">
        <v>204.92037213583191</v>
      </c>
      <c r="C32" s="231">
        <v>205.85366491483899</v>
      </c>
      <c r="D32" s="231">
        <v>228.80732747740831</v>
      </c>
      <c r="E32" s="231">
        <v>310.50006295872339</v>
      </c>
      <c r="F32" s="231">
        <v>210.3926790363</v>
      </c>
      <c r="G32" s="231">
        <v>220.7146033823652</v>
      </c>
      <c r="H32" s="231">
        <v>158.00340206493809</v>
      </c>
      <c r="I32" s="231">
        <v>132.85177507401639</v>
      </c>
      <c r="J32" s="231">
        <v>189.91184373294001</v>
      </c>
      <c r="K32" s="231">
        <v>249.59886182968469</v>
      </c>
      <c r="L32" s="231">
        <v>172.62113812151591</v>
      </c>
      <c r="M32" s="231">
        <v>207.37345817021389</v>
      </c>
      <c r="N32" s="231">
        <v>144.7804601855874</v>
      </c>
      <c r="O32" s="231">
        <v>183.84931885050241</v>
      </c>
      <c r="P32" s="231">
        <v>151.54772593169409</v>
      </c>
      <c r="Q32" s="231">
        <v>103.9392816480749</v>
      </c>
      <c r="R32" s="231">
        <v>82.217825692922389</v>
      </c>
      <c r="S32" s="231">
        <v>57.233777788527007</v>
      </c>
      <c r="T32" s="231">
        <v>26.171751785644201</v>
      </c>
      <c r="U32" s="231">
        <v>30.983735868491841</v>
      </c>
      <c r="V32" s="231">
        <v>38.567019799419469</v>
      </c>
      <c r="W32" s="231">
        <v>88.060650207480947</v>
      </c>
      <c r="DA32" s="73" t="s">
        <v>1153</v>
      </c>
    </row>
    <row r="33" spans="1:105" ht="12" customHeight="1" x14ac:dyDescent="0.25">
      <c r="A33" s="46" t="s">
        <v>36</v>
      </c>
      <c r="B33" s="231">
        <v>0</v>
      </c>
      <c r="C33" s="231">
        <v>2.2540844596364289E-2</v>
      </c>
      <c r="D33" s="231">
        <v>0</v>
      </c>
      <c r="E33" s="231">
        <v>0</v>
      </c>
      <c r="F33" s="231">
        <v>0</v>
      </c>
      <c r="G33" s="231">
        <v>0</v>
      </c>
      <c r="H33" s="231">
        <v>0</v>
      </c>
      <c r="I33" s="231">
        <v>0</v>
      </c>
      <c r="J33" s="231">
        <v>0</v>
      </c>
      <c r="K33" s="231">
        <v>0</v>
      </c>
      <c r="L33" s="231">
        <v>0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</v>
      </c>
      <c r="T33" s="231">
        <v>0</v>
      </c>
      <c r="U33" s="231">
        <v>0</v>
      </c>
      <c r="V33" s="231">
        <v>0</v>
      </c>
      <c r="W33" s="231">
        <v>0</v>
      </c>
      <c r="DA33" s="73" t="s">
        <v>1154</v>
      </c>
    </row>
    <row r="34" spans="1:105" ht="12" customHeight="1" x14ac:dyDescent="0.25">
      <c r="A34" s="46" t="s">
        <v>73</v>
      </c>
      <c r="B34" s="231">
        <v>5.0226235261869849</v>
      </c>
      <c r="C34" s="231">
        <v>11.171413263834291</v>
      </c>
      <c r="D34" s="231">
        <v>16.345433905942532</v>
      </c>
      <c r="E34" s="231">
        <v>11.9502374056588</v>
      </c>
      <c r="F34" s="231">
        <v>12.452964599339399</v>
      </c>
      <c r="G34" s="231">
        <v>11.29183546166991</v>
      </c>
      <c r="H34" s="231">
        <v>7.3333298880416384</v>
      </c>
      <c r="I34" s="231">
        <v>5.9969320713058476</v>
      </c>
      <c r="J34" s="231">
        <v>5.330823644982277</v>
      </c>
      <c r="K34" s="231">
        <v>5.0920828963722631</v>
      </c>
      <c r="L34" s="231">
        <v>5.0594257418523521</v>
      </c>
      <c r="M34" s="231">
        <v>5.2055196920811513</v>
      </c>
      <c r="N34" s="231">
        <v>3.987214780109325</v>
      </c>
      <c r="O34" s="231">
        <v>8.9394929379340251</v>
      </c>
      <c r="P34" s="231">
        <v>7.3112860133918982</v>
      </c>
      <c r="Q34" s="231">
        <v>7.6601800936850939</v>
      </c>
      <c r="R34" s="231">
        <v>6.2775941831411082</v>
      </c>
      <c r="S34" s="231">
        <v>3.5285672281738938</v>
      </c>
      <c r="T34" s="231">
        <v>2.149144586406289</v>
      </c>
      <c r="U34" s="231">
        <v>2.9431100623258111</v>
      </c>
      <c r="V34" s="231">
        <v>0.51809829943251307</v>
      </c>
      <c r="W34" s="231">
        <v>1.161059112665501</v>
      </c>
      <c r="DA34" s="73" t="s">
        <v>1155</v>
      </c>
    </row>
    <row r="35" spans="1:105" ht="12" customHeight="1" x14ac:dyDescent="0.25">
      <c r="A35" s="46" t="s">
        <v>79</v>
      </c>
      <c r="B35" s="231">
        <v>52.421959992983169</v>
      </c>
      <c r="C35" s="231">
        <v>49.724175118799693</v>
      </c>
      <c r="D35" s="231">
        <v>50.078131016016087</v>
      </c>
      <c r="E35" s="231">
        <v>39.867109423968188</v>
      </c>
      <c r="F35" s="231">
        <v>48.284051063766192</v>
      </c>
      <c r="G35" s="231">
        <v>44.758789939544599</v>
      </c>
      <c r="H35" s="231">
        <v>42.614644950931883</v>
      </c>
      <c r="I35" s="231">
        <v>43.697062357673232</v>
      </c>
      <c r="J35" s="231">
        <v>49.968519051409928</v>
      </c>
      <c r="K35" s="231">
        <v>65.939163293636852</v>
      </c>
      <c r="L35" s="231">
        <v>56.119600221383891</v>
      </c>
      <c r="M35" s="231">
        <v>63.31259909908745</v>
      </c>
      <c r="N35" s="231">
        <v>53.39056962277877</v>
      </c>
      <c r="O35" s="231">
        <v>85.438400098206785</v>
      </c>
      <c r="P35" s="231">
        <v>77.286035428306377</v>
      </c>
      <c r="Q35" s="231">
        <v>85.609974415006263</v>
      </c>
      <c r="R35" s="231">
        <v>77.984152718107111</v>
      </c>
      <c r="S35" s="231">
        <v>38.89946158498347</v>
      </c>
      <c r="T35" s="231">
        <v>21.59965430721952</v>
      </c>
      <c r="U35" s="231">
        <v>24.950317034580181</v>
      </c>
      <c r="V35" s="231">
        <v>7.5434032608448129</v>
      </c>
      <c r="W35" s="231">
        <v>12.09923385223696</v>
      </c>
      <c r="DA35" s="73" t="s">
        <v>1156</v>
      </c>
    </row>
    <row r="36" spans="1:105" ht="12" customHeight="1" x14ac:dyDescent="0.25">
      <c r="A36" s="57" t="s">
        <v>1012</v>
      </c>
      <c r="B36" s="263">
        <v>115.5943682174639</v>
      </c>
      <c r="C36" s="263">
        <v>130.58848896199439</v>
      </c>
      <c r="D36" s="263">
        <v>146.95460529615559</v>
      </c>
      <c r="E36" s="263">
        <v>162.77569940870561</v>
      </c>
      <c r="F36" s="263">
        <v>113.39824375236689</v>
      </c>
      <c r="G36" s="263">
        <v>114.4380253927922</v>
      </c>
      <c r="H36" s="263">
        <v>84.653370766511401</v>
      </c>
      <c r="I36" s="263">
        <v>87.998447815608287</v>
      </c>
      <c r="J36" s="263">
        <v>109.8151465805077</v>
      </c>
      <c r="K36" s="263">
        <v>155.34362506433581</v>
      </c>
      <c r="L36" s="263">
        <v>107.8385097013735</v>
      </c>
      <c r="M36" s="263">
        <v>127.4291394221905</v>
      </c>
      <c r="N36" s="263">
        <v>93.336595964207433</v>
      </c>
      <c r="O36" s="263">
        <v>132.1228050498772</v>
      </c>
      <c r="P36" s="263">
        <v>113.42438965025489</v>
      </c>
      <c r="Q36" s="263">
        <v>94.158865294178653</v>
      </c>
      <c r="R36" s="263">
        <v>72.67320984811353</v>
      </c>
      <c r="S36" s="263">
        <v>47.142138904778363</v>
      </c>
      <c r="T36" s="263">
        <v>24.702249686158311</v>
      </c>
      <c r="U36" s="263">
        <v>37.663302543496478</v>
      </c>
      <c r="V36" s="263">
        <v>31.49951067314727</v>
      </c>
      <c r="W36" s="263">
        <v>62.66149031152937</v>
      </c>
      <c r="DA36" s="70" t="s">
        <v>1157</v>
      </c>
    </row>
    <row r="37" spans="1:105" ht="12" customHeight="1" x14ac:dyDescent="0.25">
      <c r="A37" s="60" t="s">
        <v>1014</v>
      </c>
      <c r="B37" s="264">
        <v>115.459799299388</v>
      </c>
      <c r="C37" s="264">
        <v>130.51228990844541</v>
      </c>
      <c r="D37" s="264">
        <v>146.8403512921241</v>
      </c>
      <c r="E37" s="264">
        <v>162.70744224545481</v>
      </c>
      <c r="F37" s="264">
        <v>113.29564982383231</v>
      </c>
      <c r="G37" s="264">
        <v>114.33470478096309</v>
      </c>
      <c r="H37" s="264">
        <v>84.391331425714668</v>
      </c>
      <c r="I37" s="264">
        <v>87.832052788187909</v>
      </c>
      <c r="J37" s="264">
        <v>109.6851323403932</v>
      </c>
      <c r="K37" s="264">
        <v>155.12610275550111</v>
      </c>
      <c r="L37" s="264">
        <v>107.670743368003</v>
      </c>
      <c r="M37" s="264">
        <v>127.19525902089769</v>
      </c>
      <c r="N37" s="264">
        <v>93.126877492756122</v>
      </c>
      <c r="O37" s="264">
        <v>131.79806452095431</v>
      </c>
      <c r="P37" s="264">
        <v>112.9735009989674</v>
      </c>
      <c r="Q37" s="264">
        <v>93.50064801826764</v>
      </c>
      <c r="R37" s="264">
        <v>71.891423512858324</v>
      </c>
      <c r="S37" s="264">
        <v>46.760231968209013</v>
      </c>
      <c r="T37" s="264">
        <v>24.502139114272861</v>
      </c>
      <c r="U37" s="264">
        <v>37.306863879428732</v>
      </c>
      <c r="V37" s="264">
        <v>31.26590156445388</v>
      </c>
      <c r="W37" s="264">
        <v>62.331826111293957</v>
      </c>
      <c r="DA37" s="72" t="s">
        <v>1158</v>
      </c>
    </row>
    <row r="38" spans="1:105" ht="12" customHeight="1" x14ac:dyDescent="0.25">
      <c r="A38" s="59" t="s">
        <v>30</v>
      </c>
      <c r="B38" s="232">
        <v>9.4571488461569633</v>
      </c>
      <c r="C38" s="232">
        <v>10.466648264022041</v>
      </c>
      <c r="D38" s="232">
        <v>11.85304675063446</v>
      </c>
      <c r="E38" s="232">
        <v>10.37716015740499</v>
      </c>
      <c r="F38" s="232">
        <v>8.531187114625844</v>
      </c>
      <c r="G38" s="232">
        <v>8.9968590105878423</v>
      </c>
      <c r="H38" s="232">
        <v>6.8939291483343226</v>
      </c>
      <c r="I38" s="232">
        <v>6.4906103037189222</v>
      </c>
      <c r="J38" s="232">
        <v>7.1540382198335308</v>
      </c>
      <c r="K38" s="232">
        <v>13.898027603153199</v>
      </c>
      <c r="L38" s="232">
        <v>9.3956628677805387</v>
      </c>
      <c r="M38" s="232">
        <v>10.114175430739071</v>
      </c>
      <c r="N38" s="232">
        <v>8.9255348324587356</v>
      </c>
      <c r="O38" s="232">
        <v>11.9698555942373</v>
      </c>
      <c r="P38" s="232">
        <v>9.2853711246965975</v>
      </c>
      <c r="Q38" s="232">
        <v>10.189563340066041</v>
      </c>
      <c r="R38" s="232">
        <v>3.4079599528705899</v>
      </c>
      <c r="S38" s="232">
        <v>2.1520180036627949</v>
      </c>
      <c r="T38" s="232">
        <v>1.254215026990285</v>
      </c>
      <c r="U38" s="232">
        <v>1.5081979351679251</v>
      </c>
      <c r="V38" s="232">
        <v>0</v>
      </c>
      <c r="W38" s="232">
        <v>0</v>
      </c>
      <c r="DA38" s="71" t="s">
        <v>1159</v>
      </c>
    </row>
    <row r="39" spans="1:105" ht="12" customHeight="1" x14ac:dyDescent="0.25">
      <c r="A39" s="59" t="s">
        <v>33</v>
      </c>
      <c r="B39" s="297">
        <v>0</v>
      </c>
      <c r="C39" s="297">
        <v>8.6188493472082794E-2</v>
      </c>
      <c r="D39" s="297">
        <v>0</v>
      </c>
      <c r="E39" s="297">
        <v>0</v>
      </c>
      <c r="F39" s="297">
        <v>0</v>
      </c>
      <c r="G39" s="297">
        <v>8.4530891018880283E-2</v>
      </c>
      <c r="H39" s="297">
        <v>0.14506951849960761</v>
      </c>
      <c r="I39" s="297">
        <v>6.1666578177979741</v>
      </c>
      <c r="J39" s="297">
        <v>5.994605067123473</v>
      </c>
      <c r="K39" s="297">
        <v>11.47002336162001</v>
      </c>
      <c r="L39" s="297">
        <v>8.0632602516745582</v>
      </c>
      <c r="M39" s="297">
        <v>9.0698669775994016</v>
      </c>
      <c r="N39" s="297">
        <v>7.1089891470053113</v>
      </c>
      <c r="O39" s="297">
        <v>10.84209258470028</v>
      </c>
      <c r="P39" s="297">
        <v>12.23204330890149</v>
      </c>
      <c r="Q39" s="297">
        <v>5.998755524929285</v>
      </c>
      <c r="R39" s="297">
        <v>5.4352242735801317</v>
      </c>
      <c r="S39" s="297">
        <v>3.367344871883533</v>
      </c>
      <c r="T39" s="297">
        <v>1.814272334071334</v>
      </c>
      <c r="U39" s="297">
        <v>2.7467849978312779</v>
      </c>
      <c r="V39" s="297">
        <v>1.7233573948539129</v>
      </c>
      <c r="W39" s="297">
        <v>2.8073993913865429</v>
      </c>
      <c r="DA39" s="122" t="s">
        <v>1160</v>
      </c>
    </row>
    <row r="40" spans="1:105" ht="12" customHeight="1" x14ac:dyDescent="0.25">
      <c r="A40" s="59" t="s">
        <v>160</v>
      </c>
      <c r="B40" s="297">
        <v>0.65911708682078529</v>
      </c>
      <c r="C40" s="297">
        <v>0.3495545762386788</v>
      </c>
      <c r="D40" s="297">
        <v>1.006578063079373</v>
      </c>
      <c r="E40" s="297">
        <v>0.48865719229631011</v>
      </c>
      <c r="F40" s="297">
        <v>0.26508026669827528</v>
      </c>
      <c r="G40" s="297">
        <v>0.20439555344584751</v>
      </c>
      <c r="H40" s="297">
        <v>0.64329223260107549</v>
      </c>
      <c r="I40" s="297">
        <v>0.64853422907312275</v>
      </c>
      <c r="J40" s="297">
        <v>0.37491810126588831</v>
      </c>
      <c r="K40" s="297">
        <v>0.1121406203128201</v>
      </c>
      <c r="L40" s="297">
        <v>0.1575458412722274</v>
      </c>
      <c r="M40" s="297">
        <v>0.16910531126097161</v>
      </c>
      <c r="N40" s="297">
        <v>7.1948245332192115E-2</v>
      </c>
      <c r="O40" s="297">
        <v>0.38905316682981389</v>
      </c>
      <c r="P40" s="297">
        <v>0.1147752374960173</v>
      </c>
      <c r="Q40" s="297">
        <v>0.26183009001309182</v>
      </c>
      <c r="R40" s="297">
        <v>0.23818666950354081</v>
      </c>
      <c r="S40" s="297">
        <v>0.18093357332293089</v>
      </c>
      <c r="T40" s="297">
        <v>9.7211340868788979E-2</v>
      </c>
      <c r="U40" s="297">
        <v>0.17573812932459079</v>
      </c>
      <c r="V40" s="297">
        <v>0.1135579079767224</v>
      </c>
      <c r="W40" s="297">
        <v>0.15021548221841949</v>
      </c>
      <c r="DA40" s="122" t="s">
        <v>1161</v>
      </c>
    </row>
    <row r="41" spans="1:105" ht="12" customHeight="1" x14ac:dyDescent="0.25">
      <c r="A41" s="59" t="s">
        <v>70</v>
      </c>
      <c r="B41" s="297">
        <v>11.26128420104064</v>
      </c>
      <c r="C41" s="297">
        <v>16.727498811535451</v>
      </c>
      <c r="D41" s="297">
        <v>4.0536078831576177</v>
      </c>
      <c r="E41" s="297">
        <v>1.94495229214643</v>
      </c>
      <c r="F41" s="297">
        <v>1.5396063627780481</v>
      </c>
      <c r="G41" s="297">
        <v>0.56898113488622637</v>
      </c>
      <c r="H41" s="297">
        <v>1.4103512393097579</v>
      </c>
      <c r="I41" s="297">
        <v>0.78888996786402821</v>
      </c>
      <c r="J41" s="297">
        <v>0.232898682722675</v>
      </c>
      <c r="K41" s="297">
        <v>0.94138209640782866</v>
      </c>
      <c r="L41" s="297">
        <v>0.50141256560484626</v>
      </c>
      <c r="M41" s="297">
        <v>0.78874703651673961</v>
      </c>
      <c r="N41" s="297">
        <v>0.46458965003206459</v>
      </c>
      <c r="O41" s="297">
        <v>0.23934076109272201</v>
      </c>
      <c r="P41" s="297">
        <v>0.1060711927788459</v>
      </c>
      <c r="Q41" s="297">
        <v>0.12137696163198609</v>
      </c>
      <c r="R41" s="297">
        <v>0</v>
      </c>
      <c r="S41" s="297">
        <v>0</v>
      </c>
      <c r="T41" s="297">
        <v>0</v>
      </c>
      <c r="U41" s="297">
        <v>0</v>
      </c>
      <c r="V41" s="297">
        <v>0</v>
      </c>
      <c r="W41" s="297">
        <v>0</v>
      </c>
      <c r="DA41" s="122" t="s">
        <v>1162</v>
      </c>
    </row>
    <row r="42" spans="1:105" ht="12" customHeight="1" x14ac:dyDescent="0.25">
      <c r="A42" s="59" t="s">
        <v>162</v>
      </c>
      <c r="B42" s="297">
        <v>94.082249165369589</v>
      </c>
      <c r="C42" s="297">
        <v>102.88239976317711</v>
      </c>
      <c r="D42" s="297">
        <v>129.92711859525269</v>
      </c>
      <c r="E42" s="297">
        <v>149.8966726036071</v>
      </c>
      <c r="F42" s="297">
        <v>102.9597760797301</v>
      </c>
      <c r="G42" s="297">
        <v>104.4799381910243</v>
      </c>
      <c r="H42" s="297">
        <v>75.298689286969903</v>
      </c>
      <c r="I42" s="297">
        <v>73.737360469733858</v>
      </c>
      <c r="J42" s="297">
        <v>95.928672269447588</v>
      </c>
      <c r="K42" s="297">
        <v>128.70452907400721</v>
      </c>
      <c r="L42" s="297">
        <v>89.552861841670875</v>
      </c>
      <c r="M42" s="297">
        <v>107.05336426478149</v>
      </c>
      <c r="N42" s="297">
        <v>76.55581561792782</v>
      </c>
      <c r="O42" s="297">
        <v>108.3577224140942</v>
      </c>
      <c r="P42" s="297">
        <v>91.235240135094458</v>
      </c>
      <c r="Q42" s="297">
        <v>76.929122101627229</v>
      </c>
      <c r="R42" s="297">
        <v>62.810052616904073</v>
      </c>
      <c r="S42" s="297">
        <v>41.059935519339753</v>
      </c>
      <c r="T42" s="297">
        <v>21.336440412342451</v>
      </c>
      <c r="U42" s="297">
        <v>32.876142817104927</v>
      </c>
      <c r="V42" s="297">
        <v>29.42898626162324</v>
      </c>
      <c r="W42" s="297">
        <v>59.374211237689003</v>
      </c>
      <c r="DA42" s="122" t="s">
        <v>1163</v>
      </c>
    </row>
    <row r="43" spans="1:105" ht="12" customHeight="1" x14ac:dyDescent="0.25">
      <c r="A43" s="60" t="s">
        <v>1021</v>
      </c>
      <c r="B43" s="264">
        <v>0.1345689180759487</v>
      </c>
      <c r="C43" s="264">
        <v>7.6199053549000084E-2</v>
      </c>
      <c r="D43" s="264">
        <v>0.1142540040314803</v>
      </c>
      <c r="E43" s="264">
        <v>6.825716325078976E-2</v>
      </c>
      <c r="F43" s="264">
        <v>0.102593928534558</v>
      </c>
      <c r="G43" s="264">
        <v>0.1033206118291807</v>
      </c>
      <c r="H43" s="264">
        <v>0.26203934079673319</v>
      </c>
      <c r="I43" s="264">
        <v>0.16639502742037751</v>
      </c>
      <c r="J43" s="264">
        <v>0.13001424011458451</v>
      </c>
      <c r="K43" s="264">
        <v>0.21752230883470169</v>
      </c>
      <c r="L43" s="264">
        <v>0.16776633337050109</v>
      </c>
      <c r="M43" s="264">
        <v>0.23388040129280011</v>
      </c>
      <c r="N43" s="264">
        <v>0.20971847145131711</v>
      </c>
      <c r="O43" s="264">
        <v>0.32474052892285538</v>
      </c>
      <c r="P43" s="264">
        <v>0.45088865128745981</v>
      </c>
      <c r="Q43" s="264">
        <v>0.65821727591101165</v>
      </c>
      <c r="R43" s="264">
        <v>0.78178633525519836</v>
      </c>
      <c r="S43" s="264">
        <v>0.38190693656935087</v>
      </c>
      <c r="T43" s="264">
        <v>0.20011057188545209</v>
      </c>
      <c r="U43" s="264">
        <v>0.35643866406774488</v>
      </c>
      <c r="V43" s="264">
        <v>0.23360910869338461</v>
      </c>
      <c r="W43" s="264">
        <v>0.32966420023540899</v>
      </c>
      <c r="DA43" s="72" t="s">
        <v>1164</v>
      </c>
    </row>
    <row r="44" spans="1:105" ht="12" customHeight="1" x14ac:dyDescent="0.25">
      <c r="A44" s="57" t="s">
        <v>1023</v>
      </c>
      <c r="B44" s="263">
        <f t="shared" ref="B44:W44" si="1">B45+B46+B57</f>
        <v>24.278174646915595</v>
      </c>
      <c r="C44" s="263">
        <f t="shared" si="1"/>
        <v>27.707810844498642</v>
      </c>
      <c r="D44" s="263">
        <f t="shared" si="1"/>
        <v>31.278649617385199</v>
      </c>
      <c r="E44" s="263">
        <f t="shared" si="1"/>
        <v>34.529483996877026</v>
      </c>
      <c r="F44" s="263">
        <f t="shared" si="1"/>
        <v>23.911848201826245</v>
      </c>
      <c r="G44" s="263">
        <f t="shared" si="1"/>
        <v>24.076935909859376</v>
      </c>
      <c r="H44" s="263">
        <f t="shared" si="1"/>
        <v>17.681597010071329</v>
      </c>
      <c r="I44" s="263">
        <f t="shared" si="1"/>
        <v>18.417435051966766</v>
      </c>
      <c r="J44" s="263">
        <f t="shared" si="1"/>
        <v>23.063909909187824</v>
      </c>
      <c r="K44" s="263">
        <f t="shared" si="1"/>
        <v>32.56649105176129</v>
      </c>
      <c r="L44" s="263">
        <f t="shared" si="1"/>
        <v>22.569150942191012</v>
      </c>
      <c r="M44" s="263">
        <f t="shared" si="1"/>
        <v>26.688088405536465</v>
      </c>
      <c r="N44" s="263">
        <f t="shared" si="1"/>
        <v>19.51348765721016</v>
      </c>
      <c r="O44" s="263">
        <f t="shared" si="1"/>
        <v>27.801408314479797</v>
      </c>
      <c r="P44" s="263">
        <f t="shared" si="1"/>
        <v>23.849053775427347</v>
      </c>
      <c r="Q44" s="263">
        <f t="shared" si="1"/>
        <v>20.255785247919007</v>
      </c>
      <c r="R44" s="263">
        <f t="shared" si="1"/>
        <v>15.776275906772117</v>
      </c>
      <c r="S44" s="263">
        <f t="shared" si="1"/>
        <v>10.084646879183348</v>
      </c>
      <c r="T44" s="263">
        <f t="shared" si="1"/>
        <v>5.3151598299574427</v>
      </c>
      <c r="U44" s="263">
        <f t="shared" si="1"/>
        <v>8.2902598446372764</v>
      </c>
      <c r="V44" s="263">
        <f t="shared" si="1"/>
        <v>6.6964074215423439</v>
      </c>
      <c r="W44" s="263">
        <f t="shared" si="1"/>
        <v>13.223585079176248</v>
      </c>
      <c r="DA44" s="70"/>
    </row>
    <row r="45" spans="1:105" ht="12" customHeight="1" x14ac:dyDescent="0.25">
      <c r="A45" s="60" t="s">
        <v>1024</v>
      </c>
      <c r="B45" s="264">
        <v>17.51237219767884</v>
      </c>
      <c r="C45" s="264">
        <v>20.118067989049418</v>
      </c>
      <c r="D45" s="264">
        <v>22.479302798167598</v>
      </c>
      <c r="E45" s="264">
        <v>25.338477416466969</v>
      </c>
      <c r="F45" s="264">
        <v>17.322462207540241</v>
      </c>
      <c r="G45" s="264">
        <v>17.49892301959672</v>
      </c>
      <c r="H45" s="264">
        <v>12.383663329153739</v>
      </c>
      <c r="I45" s="264">
        <v>12.91485857119403</v>
      </c>
      <c r="J45" s="264">
        <v>16.532963996663248</v>
      </c>
      <c r="K45" s="264">
        <v>23.17327751520374</v>
      </c>
      <c r="L45" s="264">
        <v>15.97987306545498</v>
      </c>
      <c r="M45" s="264">
        <v>18.839352438178619</v>
      </c>
      <c r="N45" s="264">
        <v>13.616279300222899</v>
      </c>
      <c r="O45" s="264">
        <v>19.141859227489501</v>
      </c>
      <c r="P45" s="264">
        <v>15.98596585064023</v>
      </c>
      <c r="Q45" s="264">
        <v>12.741309066470521</v>
      </c>
      <c r="R45" s="264">
        <v>9.4984051553421818</v>
      </c>
      <c r="S45" s="264">
        <v>6.3310731460678529</v>
      </c>
      <c r="T45" s="264">
        <v>3.2827675685581941</v>
      </c>
      <c r="U45" s="264">
        <v>4.8988734066417283</v>
      </c>
      <c r="V45" s="264">
        <v>4.2750075293047631</v>
      </c>
      <c r="W45" s="264">
        <v>8.7970041245001802</v>
      </c>
      <c r="DA45" s="72" t="s">
        <v>1165</v>
      </c>
    </row>
    <row r="46" spans="1:105" ht="12" customHeight="1" x14ac:dyDescent="0.25">
      <c r="A46" s="60" t="s">
        <v>1026</v>
      </c>
      <c r="B46" s="264">
        <v>6.4480794392800718</v>
      </c>
      <c r="C46" s="264">
        <v>7.4007430388702584</v>
      </c>
      <c r="D46" s="264">
        <v>8.5486082872217892</v>
      </c>
      <c r="E46" s="264">
        <v>9.0446529913670517</v>
      </c>
      <c r="F46" s="264">
        <v>6.3704433731166761</v>
      </c>
      <c r="G46" s="264">
        <v>6.3585141648587253</v>
      </c>
      <c r="H46" s="264">
        <v>4.7513019501131426</v>
      </c>
      <c r="I46" s="264">
        <v>5.1329108872216693</v>
      </c>
      <c r="J46" s="264">
        <v>6.2467225138452873</v>
      </c>
      <c r="K46" s="264">
        <v>8.8964335894506785</v>
      </c>
      <c r="L46" s="264">
        <v>6.2095562884404041</v>
      </c>
      <c r="M46" s="264">
        <v>7.3266691371720274</v>
      </c>
      <c r="N46" s="264">
        <v>5.4240750010789336</v>
      </c>
      <c r="O46" s="264">
        <v>7.9318909945244069</v>
      </c>
      <c r="P46" s="264">
        <v>6.8609853323422794</v>
      </c>
      <c r="Q46" s="264">
        <v>6.1316768184646362</v>
      </c>
      <c r="R46" s="264">
        <v>4.7782680009411864</v>
      </c>
      <c r="S46" s="264">
        <v>3.00663800326658</v>
      </c>
      <c r="T46" s="264">
        <v>1.6418618849968181</v>
      </c>
      <c r="U46" s="264">
        <v>2.7176860684799311</v>
      </c>
      <c r="V46" s="264">
        <v>1.9909545884506099</v>
      </c>
      <c r="W46" s="264">
        <v>3.8070323976241118</v>
      </c>
      <c r="DA46" s="72" t="s">
        <v>1166</v>
      </c>
    </row>
    <row r="47" spans="1:105" ht="12" customHeight="1" x14ac:dyDescent="0.25">
      <c r="A47" s="64" t="s">
        <v>30</v>
      </c>
      <c r="B47" s="231">
        <v>0.4066337630670166</v>
      </c>
      <c r="C47" s="231">
        <v>0.41341945855534729</v>
      </c>
      <c r="D47" s="231">
        <v>0.41206514911979958</v>
      </c>
      <c r="E47" s="231">
        <v>0.42434001369878488</v>
      </c>
      <c r="F47" s="231">
        <v>0.34414246751392169</v>
      </c>
      <c r="G47" s="231">
        <v>0.37519310011140461</v>
      </c>
      <c r="H47" s="231">
        <v>0.28556935701812819</v>
      </c>
      <c r="I47" s="231">
        <v>0.23085063606037831</v>
      </c>
      <c r="J47" s="231">
        <v>0.27958935940597329</v>
      </c>
      <c r="K47" s="231">
        <v>0.53206869474242757</v>
      </c>
      <c r="L47" s="231">
        <v>0.35752605606625648</v>
      </c>
      <c r="M47" s="231">
        <v>0.38676672117654842</v>
      </c>
      <c r="N47" s="231">
        <v>0.33322055284600782</v>
      </c>
      <c r="O47" s="231">
        <v>0.40091918122205289</v>
      </c>
      <c r="P47" s="231">
        <v>0.3044751390846307</v>
      </c>
      <c r="Q47" s="231">
        <v>0.27177548182084099</v>
      </c>
      <c r="R47" s="231">
        <v>8.8063730605609264E-2</v>
      </c>
      <c r="S47" s="231">
        <v>5.9216920234705511E-2</v>
      </c>
      <c r="T47" s="231">
        <v>3.0370265731872681E-2</v>
      </c>
      <c r="U47" s="231">
        <v>2.8059312872804661E-2</v>
      </c>
      <c r="V47" s="231">
        <v>0</v>
      </c>
      <c r="W47" s="231">
        <v>0</v>
      </c>
      <c r="DA47" s="73" t="s">
        <v>1167</v>
      </c>
    </row>
    <row r="48" spans="1:105" ht="12" customHeight="1" x14ac:dyDescent="0.25">
      <c r="A48" s="64" t="s">
        <v>32</v>
      </c>
      <c r="B48" s="231">
        <v>0.29443931315255939</v>
      </c>
      <c r="C48" s="231">
        <v>0.96705651416941996</v>
      </c>
      <c r="D48" s="231">
        <v>1.7966701528891089</v>
      </c>
      <c r="E48" s="231">
        <v>1.276294483996161</v>
      </c>
      <c r="F48" s="231">
        <v>0.43634524447590078</v>
      </c>
      <c r="G48" s="231">
        <v>0.17323253758331</v>
      </c>
      <c r="H48" s="231">
        <v>0</v>
      </c>
      <c r="I48" s="231">
        <v>0.75671322022886578</v>
      </c>
      <c r="J48" s="231">
        <v>0.78152893025848569</v>
      </c>
      <c r="K48" s="231">
        <v>1.3423541172276861</v>
      </c>
      <c r="L48" s="231">
        <v>0.82295615614457163</v>
      </c>
      <c r="M48" s="231">
        <v>1.065457987319832</v>
      </c>
      <c r="N48" s="231">
        <v>0.77073167802125175</v>
      </c>
      <c r="O48" s="231">
        <v>1.580148572167823</v>
      </c>
      <c r="P48" s="231">
        <v>1.4137239622694939</v>
      </c>
      <c r="Q48" s="231">
        <v>1.713585332604646</v>
      </c>
      <c r="R48" s="231">
        <v>1.184686752270055</v>
      </c>
      <c r="S48" s="231">
        <v>0.81639007585468593</v>
      </c>
      <c r="T48" s="231">
        <v>0.53432908588032235</v>
      </c>
      <c r="U48" s="231">
        <v>1.3540991922998771</v>
      </c>
      <c r="V48" s="231">
        <v>0.92538164822261293</v>
      </c>
      <c r="W48" s="231">
        <v>1.5776766071433179</v>
      </c>
      <c r="DA48" s="73" t="s">
        <v>1168</v>
      </c>
    </row>
    <row r="49" spans="1:105" ht="12" customHeight="1" x14ac:dyDescent="0.25">
      <c r="A49" s="64" t="s">
        <v>33</v>
      </c>
      <c r="B49" s="231">
        <v>0</v>
      </c>
      <c r="C49" s="231">
        <v>3.438270336448414E-3</v>
      </c>
      <c r="D49" s="231">
        <v>0</v>
      </c>
      <c r="E49" s="231">
        <v>0</v>
      </c>
      <c r="F49" s="231">
        <v>0</v>
      </c>
      <c r="G49" s="231">
        <v>3.560301865512087E-3</v>
      </c>
      <c r="H49" s="231">
        <v>6.069157449785337E-3</v>
      </c>
      <c r="I49" s="231">
        <v>0.22151484589193121</v>
      </c>
      <c r="J49" s="231">
        <v>0.2366123485528572</v>
      </c>
      <c r="K49" s="231">
        <v>0.44349250682695568</v>
      </c>
      <c r="L49" s="231">
        <v>0.30988346052316001</v>
      </c>
      <c r="M49" s="231">
        <v>0.35028938821381173</v>
      </c>
      <c r="N49" s="231">
        <v>0.26804815937739412</v>
      </c>
      <c r="O49" s="231">
        <v>0.36676550443827421</v>
      </c>
      <c r="P49" s="231">
        <v>0.40509700072106658</v>
      </c>
      <c r="Q49" s="231">
        <v>0.16159328538216569</v>
      </c>
      <c r="R49" s="231">
        <v>0.14184940305193211</v>
      </c>
      <c r="S49" s="231">
        <v>9.3582568508331174E-2</v>
      </c>
      <c r="T49" s="231">
        <v>4.4369702510520852E-2</v>
      </c>
      <c r="U49" s="231">
        <v>5.1612013628999143E-2</v>
      </c>
      <c r="V49" s="231">
        <v>4.5028693258769133E-2</v>
      </c>
      <c r="W49" s="231">
        <v>8.3015932237973933E-2</v>
      </c>
      <c r="DA49" s="73" t="s">
        <v>1169</v>
      </c>
    </row>
    <row r="50" spans="1:105" ht="12" customHeight="1" x14ac:dyDescent="0.25">
      <c r="A50" s="64" t="s">
        <v>160</v>
      </c>
      <c r="B50" s="231">
        <v>2.9167190038924411E-2</v>
      </c>
      <c r="C50" s="231">
        <v>1.420977122983484E-2</v>
      </c>
      <c r="D50" s="231">
        <v>3.601406623559026E-2</v>
      </c>
      <c r="E50" s="231">
        <v>2.056499326873585E-2</v>
      </c>
      <c r="F50" s="231">
        <v>1.100512575436635E-2</v>
      </c>
      <c r="G50" s="231">
        <v>8.7725162581779315E-3</v>
      </c>
      <c r="H50" s="231">
        <v>2.7424701258062029E-2</v>
      </c>
      <c r="I50" s="231">
        <v>2.3739264163974819E-2</v>
      </c>
      <c r="J50" s="231">
        <v>1.507976597828818E-2</v>
      </c>
      <c r="K50" s="231">
        <v>4.4184129305412309E-3</v>
      </c>
      <c r="L50" s="231">
        <v>6.1698701840893792E-3</v>
      </c>
      <c r="M50" s="231">
        <v>6.6552546034660343E-3</v>
      </c>
      <c r="N50" s="231">
        <v>2.764436051899515E-3</v>
      </c>
      <c r="O50" s="231">
        <v>1.3411139756629321E-2</v>
      </c>
      <c r="P50" s="231">
        <v>3.873375318284029E-3</v>
      </c>
      <c r="Q50" s="231">
        <v>7.1872552030369788E-3</v>
      </c>
      <c r="R50" s="231">
        <v>6.334449210479676E-3</v>
      </c>
      <c r="S50" s="231">
        <v>5.1239854355941633E-3</v>
      </c>
      <c r="T50" s="231">
        <v>2.4226034728246529E-3</v>
      </c>
      <c r="U50" s="231">
        <v>3.3649103563484408E-3</v>
      </c>
      <c r="V50" s="231">
        <v>3.0235192500614552E-3</v>
      </c>
      <c r="W50" s="231">
        <v>4.5264039298611647E-3</v>
      </c>
      <c r="DA50" s="73" t="s">
        <v>1170</v>
      </c>
    </row>
    <row r="51" spans="1:105" ht="12" customHeight="1" x14ac:dyDescent="0.25">
      <c r="A51" s="64" t="s">
        <v>70</v>
      </c>
      <c r="B51" s="231">
        <v>0.48312257307532408</v>
      </c>
      <c r="C51" s="231">
        <v>0.65923535613622941</v>
      </c>
      <c r="D51" s="231">
        <v>0.14060599022145209</v>
      </c>
      <c r="E51" s="231">
        <v>7.9354328160329585E-2</v>
      </c>
      <c r="F51" s="231">
        <v>6.1967603057826059E-2</v>
      </c>
      <c r="G51" s="231">
        <v>2.3674891377285921E-2</v>
      </c>
      <c r="H51" s="231">
        <v>5.8290565974740791E-2</v>
      </c>
      <c r="I51" s="231">
        <v>2.7995496462162199E-2</v>
      </c>
      <c r="J51" s="231">
        <v>9.0816051313870137E-3</v>
      </c>
      <c r="K51" s="231">
        <v>3.5958922632095908E-2</v>
      </c>
      <c r="L51" s="231">
        <v>1.903713922086623E-2</v>
      </c>
      <c r="M51" s="231">
        <v>3.0094182938864001E-2</v>
      </c>
      <c r="N51" s="231">
        <v>1.730586300740208E-2</v>
      </c>
      <c r="O51" s="231">
        <v>7.9985412898398688E-3</v>
      </c>
      <c r="P51" s="231">
        <v>3.4703735375483931E-3</v>
      </c>
      <c r="Q51" s="231">
        <v>3.2301088858992279E-3</v>
      </c>
      <c r="R51" s="231">
        <v>0</v>
      </c>
      <c r="S51" s="231">
        <v>0</v>
      </c>
      <c r="T51" s="231">
        <v>0</v>
      </c>
      <c r="U51" s="231">
        <v>0</v>
      </c>
      <c r="V51" s="231">
        <v>0</v>
      </c>
      <c r="W51" s="231">
        <v>0</v>
      </c>
      <c r="DA51" s="73" t="s">
        <v>1171</v>
      </c>
    </row>
    <row r="52" spans="1:105" ht="12" customHeight="1" x14ac:dyDescent="0.25">
      <c r="A52" s="64" t="s">
        <v>34</v>
      </c>
      <c r="B52" s="231">
        <v>1.635167729220998E-2</v>
      </c>
      <c r="C52" s="231">
        <v>3.7367971990656272E-2</v>
      </c>
      <c r="D52" s="231">
        <v>0.29119379976700333</v>
      </c>
      <c r="E52" s="231">
        <v>3.7708145719712677E-2</v>
      </c>
      <c r="F52" s="231">
        <v>0.12428982367500969</v>
      </c>
      <c r="G52" s="231">
        <v>0.26929852656433062</v>
      </c>
      <c r="H52" s="231">
        <v>0.23785397037507319</v>
      </c>
      <c r="I52" s="231">
        <v>0.24131358754426319</v>
      </c>
      <c r="J52" s="231">
        <v>4.7649210581217682E-2</v>
      </c>
      <c r="K52" s="231">
        <v>0.16089857564689811</v>
      </c>
      <c r="L52" s="231">
        <v>4.3764326349511121E-2</v>
      </c>
      <c r="M52" s="231">
        <v>0</v>
      </c>
      <c r="N52" s="231">
        <v>1.1133880538697081E-2</v>
      </c>
      <c r="O52" s="231">
        <v>2.8787333235840519E-2</v>
      </c>
      <c r="P52" s="231">
        <v>3.3487134627346427E-2</v>
      </c>
      <c r="Q52" s="231">
        <v>5.186532637280495E-2</v>
      </c>
      <c r="R52" s="231">
        <v>4.6101951205429488E-2</v>
      </c>
      <c r="S52" s="231">
        <v>5.0079246741466063E-2</v>
      </c>
      <c r="T52" s="231">
        <v>3.7464563098968041E-2</v>
      </c>
      <c r="U52" s="231">
        <v>0.1095004844070533</v>
      </c>
      <c r="V52" s="231">
        <v>9.0092597498043311E-2</v>
      </c>
      <c r="W52" s="231">
        <v>0.1265684896758211</v>
      </c>
      <c r="DA52" s="73" t="s">
        <v>1172</v>
      </c>
    </row>
    <row r="53" spans="1:105" ht="12" customHeight="1" x14ac:dyDescent="0.25">
      <c r="A53" s="64" t="s">
        <v>162</v>
      </c>
      <c r="B53" s="231">
        <v>4.0758083686183397</v>
      </c>
      <c r="C53" s="231">
        <v>4.0943712985964611</v>
      </c>
      <c r="D53" s="231">
        <v>4.5509131689232882</v>
      </c>
      <c r="E53" s="231">
        <v>6.1757586221091856</v>
      </c>
      <c r="F53" s="231">
        <v>4.1846510084598876</v>
      </c>
      <c r="G53" s="231">
        <v>4.3899511706226404</v>
      </c>
      <c r="H53" s="231">
        <v>3.1426430749382579</v>
      </c>
      <c r="I53" s="231">
        <v>2.642384312446775</v>
      </c>
      <c r="J53" s="231">
        <v>3.7772929744309578</v>
      </c>
      <c r="K53" s="231">
        <v>4.9644509193488622</v>
      </c>
      <c r="L53" s="231">
        <v>3.433385719647891</v>
      </c>
      <c r="M53" s="231">
        <v>4.1245995575258441</v>
      </c>
      <c r="N53" s="231">
        <v>2.8796424927712119</v>
      </c>
      <c r="O53" s="231">
        <v>3.6567110655009061</v>
      </c>
      <c r="P53" s="231">
        <v>3.0142414985858359</v>
      </c>
      <c r="Q53" s="231">
        <v>2.0673229779643081</v>
      </c>
      <c r="R53" s="231">
        <v>1.6352893493024341</v>
      </c>
      <c r="S53" s="231">
        <v>1.1383636875473511</v>
      </c>
      <c r="T53" s="231">
        <v>0.5205487567562268</v>
      </c>
      <c r="U53" s="231">
        <v>0.61625776211333372</v>
      </c>
      <c r="V53" s="231">
        <v>0.76708713932526063</v>
      </c>
      <c r="W53" s="231">
        <v>1.7515014799197881</v>
      </c>
      <c r="DA53" s="73" t="s">
        <v>1173</v>
      </c>
    </row>
    <row r="54" spans="1:105" ht="12" customHeight="1" x14ac:dyDescent="0.25">
      <c r="A54" s="64" t="s">
        <v>36</v>
      </c>
      <c r="B54" s="231">
        <v>0</v>
      </c>
      <c r="C54" s="231">
        <v>4.4833103748557232E-4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1174</v>
      </c>
    </row>
    <row r="55" spans="1:105" ht="12" customHeight="1" x14ac:dyDescent="0.25">
      <c r="A55" s="64" t="s">
        <v>73</v>
      </c>
      <c r="B55" s="231">
        <v>9.9898564437911827E-2</v>
      </c>
      <c r="C55" s="231">
        <v>0.222196256992196</v>
      </c>
      <c r="D55" s="231">
        <v>0.32510606733809161</v>
      </c>
      <c r="E55" s="231">
        <v>0.23768684937129919</v>
      </c>
      <c r="F55" s="231">
        <v>0.247685951372623</v>
      </c>
      <c r="G55" s="231">
        <v>0.22459142052127889</v>
      </c>
      <c r="H55" s="231">
        <v>0.14585786184160821</v>
      </c>
      <c r="I55" s="231">
        <v>0.1192772864284203</v>
      </c>
      <c r="J55" s="231">
        <v>0.10602857781970659</v>
      </c>
      <c r="K55" s="231">
        <v>0.1012800917078918</v>
      </c>
      <c r="L55" s="231">
        <v>0.1006305501210784</v>
      </c>
      <c r="M55" s="231">
        <v>0.1035363175601125</v>
      </c>
      <c r="N55" s="231">
        <v>7.9304576694191387E-2</v>
      </c>
      <c r="O55" s="231">
        <v>0.1778039916084313</v>
      </c>
      <c r="P55" s="231">
        <v>0.14541941539610481</v>
      </c>
      <c r="Q55" s="231">
        <v>0.1523588201873366</v>
      </c>
      <c r="R55" s="231">
        <v>0.1248595766236284</v>
      </c>
      <c r="S55" s="231">
        <v>7.0182206326907318E-2</v>
      </c>
      <c r="T55" s="231">
        <v>4.2745879286415212E-2</v>
      </c>
      <c r="U55" s="231">
        <v>5.8537628527441432E-2</v>
      </c>
      <c r="V55" s="231">
        <v>1.030482895665564E-2</v>
      </c>
      <c r="W55" s="231">
        <v>2.3093138073777501E-2</v>
      </c>
      <c r="DA55" s="73" t="s">
        <v>1175</v>
      </c>
    </row>
    <row r="56" spans="1:105" ht="12" customHeight="1" x14ac:dyDescent="0.25">
      <c r="A56" s="64" t="s">
        <v>79</v>
      </c>
      <c r="B56" s="231">
        <v>1.0426579895977861</v>
      </c>
      <c r="C56" s="231">
        <v>0.98899980982617908</v>
      </c>
      <c r="D56" s="231">
        <v>0.99603989272745475</v>
      </c>
      <c r="E56" s="231">
        <v>0.7929455550428407</v>
      </c>
      <c r="F56" s="231">
        <v>0.96035614880714082</v>
      </c>
      <c r="G56" s="231">
        <v>0.89023969995478702</v>
      </c>
      <c r="H56" s="231">
        <v>0.84759326125748624</v>
      </c>
      <c r="I56" s="231">
        <v>0.86912223799490029</v>
      </c>
      <c r="J56" s="231">
        <v>0.99385974168641322</v>
      </c>
      <c r="K56" s="231">
        <v>1.31151134838732</v>
      </c>
      <c r="L56" s="231">
        <v>1.116203010182981</v>
      </c>
      <c r="M56" s="231">
        <v>1.259269727833549</v>
      </c>
      <c r="N56" s="231">
        <v>1.061923361770877</v>
      </c>
      <c r="O56" s="231">
        <v>1.69934566530461</v>
      </c>
      <c r="P56" s="231">
        <v>1.537197432801968</v>
      </c>
      <c r="Q56" s="231">
        <v>1.7027582300435979</v>
      </c>
      <c r="R56" s="231">
        <v>1.5510827886716181</v>
      </c>
      <c r="S56" s="231">
        <v>0.77369931261753877</v>
      </c>
      <c r="T56" s="231">
        <v>0.42961102825966768</v>
      </c>
      <c r="U56" s="231">
        <v>0.49625476427407322</v>
      </c>
      <c r="V56" s="231">
        <v>0.1500361619392068</v>
      </c>
      <c r="W56" s="231">
        <v>0.24065034664357191</v>
      </c>
      <c r="DA56" s="73" t="s">
        <v>1176</v>
      </c>
    </row>
    <row r="57" spans="1:105" ht="12" customHeight="1" x14ac:dyDescent="0.25">
      <c r="A57" s="60" t="s">
        <v>1038</v>
      </c>
      <c r="B57" s="264">
        <v>0.31772300995668251</v>
      </c>
      <c r="C57" s="264">
        <v>0.18899981657896719</v>
      </c>
      <c r="D57" s="264">
        <v>0.2507385319958127</v>
      </c>
      <c r="E57" s="264">
        <v>0.14635358904300691</v>
      </c>
      <c r="F57" s="264">
        <v>0.21894262116933019</v>
      </c>
      <c r="G57" s="264">
        <v>0.2194987254039287</v>
      </c>
      <c r="H57" s="264">
        <v>0.54663173080444594</v>
      </c>
      <c r="I57" s="264">
        <v>0.36966559355106587</v>
      </c>
      <c r="J57" s="264">
        <v>0.2842233986792887</v>
      </c>
      <c r="K57" s="264">
        <v>0.49677994710687212</v>
      </c>
      <c r="L57" s="264">
        <v>0.37972158829562902</v>
      </c>
      <c r="M57" s="264">
        <v>0.52206683018581868</v>
      </c>
      <c r="N57" s="264">
        <v>0.47313335590832778</v>
      </c>
      <c r="O57" s="264">
        <v>0.72765809246589153</v>
      </c>
      <c r="P57" s="264">
        <v>1.002102592444839</v>
      </c>
      <c r="Q57" s="264">
        <v>1.382799362983848</v>
      </c>
      <c r="R57" s="264">
        <v>1.499602750488747</v>
      </c>
      <c r="S57" s="264">
        <v>0.7469357298489141</v>
      </c>
      <c r="T57" s="264">
        <v>0.39053037640243099</v>
      </c>
      <c r="U57" s="264">
        <v>0.67370036951561729</v>
      </c>
      <c r="V57" s="264">
        <v>0.4304453037869706</v>
      </c>
      <c r="W57" s="264">
        <v>0.61954855705195555</v>
      </c>
      <c r="DA57" s="72" t="s">
        <v>1177</v>
      </c>
    </row>
    <row r="58" spans="1:105" ht="12" customHeight="1" x14ac:dyDescent="0.25">
      <c r="A58" s="132" t="s">
        <v>1040</v>
      </c>
      <c r="B58" s="318">
        <v>43.123162929506641</v>
      </c>
      <c r="C58" s="318">
        <v>43.119793292958803</v>
      </c>
      <c r="D58" s="318">
        <v>42.15230156926814</v>
      </c>
      <c r="E58" s="318">
        <v>44.154374076463817</v>
      </c>
      <c r="F58" s="318">
        <v>40.987857905568191</v>
      </c>
      <c r="G58" s="318">
        <v>40.511841423894559</v>
      </c>
      <c r="H58" s="318">
        <v>40.207056942193972</v>
      </c>
      <c r="I58" s="318">
        <v>41.248165124891138</v>
      </c>
      <c r="J58" s="318">
        <v>40.029367465068248</v>
      </c>
      <c r="K58" s="318">
        <v>44.313700822521028</v>
      </c>
      <c r="L58" s="318">
        <v>42.3859481953344</v>
      </c>
      <c r="M58" s="318">
        <v>42.40375920405809</v>
      </c>
      <c r="N58" s="318">
        <v>41.401681365348551</v>
      </c>
      <c r="O58" s="318">
        <v>39.689443732212418</v>
      </c>
      <c r="P58" s="318">
        <v>34.527622221563149</v>
      </c>
      <c r="Q58" s="318">
        <v>30.571133347906851</v>
      </c>
      <c r="R58" s="318">
        <v>24.024712684331149</v>
      </c>
      <c r="S58" s="318">
        <v>21.832564900881501</v>
      </c>
      <c r="T58" s="318">
        <v>22.458834898155072</v>
      </c>
      <c r="U58" s="318">
        <v>22.010861223650469</v>
      </c>
      <c r="V58" s="318">
        <v>20.983359047891401</v>
      </c>
      <c r="W58" s="318">
        <v>22.265170063946631</v>
      </c>
      <c r="DA58" s="139" t="s">
        <v>1178</v>
      </c>
    </row>
    <row r="59" spans="1:105" ht="12" hidden="1" customHeight="1" x14ac:dyDescent="0.25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DA59" s="94"/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4" t="s">
        <v>47</v>
      </c>
      <c r="B61" s="225">
        <v>333.69122662791648</v>
      </c>
      <c r="C61" s="225">
        <v>468.68787841693438</v>
      </c>
      <c r="D61" s="225">
        <v>509.24490766777461</v>
      </c>
      <c r="E61" s="225">
        <v>576.27153494245567</v>
      </c>
      <c r="F61" s="225">
        <v>465.63523482179738</v>
      </c>
      <c r="G61" s="225">
        <v>423.23197580623747</v>
      </c>
      <c r="H61" s="225">
        <v>452.39557261632172</v>
      </c>
      <c r="I61" s="225">
        <v>455.93328565547318</v>
      </c>
      <c r="J61" s="225">
        <v>542.41610586783361</v>
      </c>
      <c r="K61" s="225">
        <v>125.597292187059</v>
      </c>
      <c r="L61" s="225">
        <v>346.65305672887507</v>
      </c>
      <c r="M61" s="225">
        <v>332.79359215901252</v>
      </c>
      <c r="N61" s="225">
        <v>365.28900297332939</v>
      </c>
      <c r="O61" s="225">
        <v>51.66634967250387</v>
      </c>
      <c r="P61" s="225">
        <v>127.3332967986132</v>
      </c>
      <c r="Q61" s="225">
        <v>91.174722537269162</v>
      </c>
      <c r="R61" s="225">
        <v>127.0104441149374</v>
      </c>
      <c r="S61" s="225">
        <v>299.32400135509448</v>
      </c>
      <c r="T61" s="225">
        <v>469.50789533770882</v>
      </c>
      <c r="U61" s="225">
        <v>409.66889040770752</v>
      </c>
      <c r="V61" s="225">
        <v>440.3992494583469</v>
      </c>
      <c r="W61" s="225">
        <v>357.80294580237268</v>
      </c>
      <c r="DA61" s="89" t="s">
        <v>1179</v>
      </c>
    </row>
    <row r="62" spans="1:105" ht="12" customHeight="1" x14ac:dyDescent="0.25">
      <c r="A62" s="55" t="s">
        <v>92</v>
      </c>
      <c r="B62" s="261">
        <v>0.88135353225153323</v>
      </c>
      <c r="C62" s="261">
        <v>0.97476225218272594</v>
      </c>
      <c r="D62" s="261">
        <v>1.1250197170404821</v>
      </c>
      <c r="E62" s="261">
        <v>1.0958163881830361</v>
      </c>
      <c r="F62" s="261">
        <v>1.1162090385503209</v>
      </c>
      <c r="G62" s="261">
        <v>1.0256147823368029</v>
      </c>
      <c r="H62" s="261">
        <v>1.603618021081602</v>
      </c>
      <c r="I62" s="261">
        <v>1.3142515848505161</v>
      </c>
      <c r="J62" s="261">
        <v>1.406084780039667</v>
      </c>
      <c r="K62" s="261">
        <v>0.3406042063621646</v>
      </c>
      <c r="L62" s="261">
        <v>0.95593513005648878</v>
      </c>
      <c r="M62" s="261">
        <v>0.98235648652887664</v>
      </c>
      <c r="N62" s="261">
        <v>1.1242041553938149</v>
      </c>
      <c r="O62" s="261">
        <v>0.15871473206315581</v>
      </c>
      <c r="P62" s="261">
        <v>0.45468927450533131</v>
      </c>
      <c r="Q62" s="261">
        <v>0.3590134697933241</v>
      </c>
      <c r="R62" s="261">
        <v>0.55956821747044516</v>
      </c>
      <c r="S62" s="261">
        <v>1.239819148940021</v>
      </c>
      <c r="T62" s="261">
        <v>1.848772384655341</v>
      </c>
      <c r="U62" s="261">
        <v>1.56512337930322</v>
      </c>
      <c r="V62" s="261">
        <v>1.759901705106838</v>
      </c>
      <c r="W62" s="261">
        <v>1.3604799071621929</v>
      </c>
      <c r="DA62" s="67" t="s">
        <v>1180</v>
      </c>
    </row>
    <row r="63" spans="1:105" ht="12" customHeight="1" x14ac:dyDescent="0.25">
      <c r="A63" s="202" t="s">
        <v>93</v>
      </c>
      <c r="B63" s="226">
        <v>1.8605367337848151</v>
      </c>
      <c r="C63" s="226">
        <v>2.0577224808525472</v>
      </c>
      <c r="D63" s="226">
        <v>2.374915891513834</v>
      </c>
      <c r="E63" s="226">
        <v>2.3132676832752228</v>
      </c>
      <c r="F63" s="226">
        <v>2.3563165549472278</v>
      </c>
      <c r="G63" s="226">
        <v>2.16507213895837</v>
      </c>
      <c r="H63" s="226">
        <v>3.3852366003000638</v>
      </c>
      <c r="I63" s="226">
        <v>2.7743842414776259</v>
      </c>
      <c r="J63" s="226">
        <v>2.9682440568388508</v>
      </c>
      <c r="K63" s="226">
        <v>0.71901525826933987</v>
      </c>
      <c r="L63" s="226">
        <v>2.0179784382799459</v>
      </c>
      <c r="M63" s="226">
        <v>2.073753904621721</v>
      </c>
      <c r="N63" s="226">
        <v>2.3731942414077571</v>
      </c>
      <c r="O63" s="226">
        <v>0.33504669623544509</v>
      </c>
      <c r="P63" s="226">
        <v>0.9598487629748359</v>
      </c>
      <c r="Q63" s="226">
        <v>0.75787720140820125</v>
      </c>
      <c r="R63" s="226">
        <v>1.1812481434125921</v>
      </c>
      <c r="S63" s="226">
        <v>2.6172574176447601</v>
      </c>
      <c r="T63" s="226">
        <v>3.9027573024765938</v>
      </c>
      <c r="U63" s="226">
        <v>3.303974436523851</v>
      </c>
      <c r="V63" s="226">
        <v>3.7151513557074169</v>
      </c>
      <c r="W63" s="226">
        <v>2.871972199833448</v>
      </c>
      <c r="DA63" s="174" t="s">
        <v>1181</v>
      </c>
    </row>
    <row r="64" spans="1:105" ht="12" customHeight="1" x14ac:dyDescent="0.25">
      <c r="A64" s="202" t="s">
        <v>94</v>
      </c>
      <c r="B64" s="226">
        <v>11.07599117790471</v>
      </c>
      <c r="C64" s="226">
        <v>12.249860822761359</v>
      </c>
      <c r="D64" s="226">
        <v>14.13815002145247</v>
      </c>
      <c r="E64" s="226">
        <v>13.771151080670769</v>
      </c>
      <c r="F64" s="226">
        <v>14.027426011554789</v>
      </c>
      <c r="G64" s="226">
        <v>12.888925800378029</v>
      </c>
      <c r="H64" s="226">
        <v>20.152706495490339</v>
      </c>
      <c r="I64" s="226">
        <v>16.516231485638631</v>
      </c>
      <c r="J64" s="226">
        <v>17.67030147291764</v>
      </c>
      <c r="K64" s="226">
        <v>4.2803813075862411</v>
      </c>
      <c r="L64" s="226">
        <v>12.013259923184981</v>
      </c>
      <c r="M64" s="226">
        <v>12.34529774965042</v>
      </c>
      <c r="N64" s="226">
        <v>14.12790083849357</v>
      </c>
      <c r="O64" s="226">
        <v>1.9945718804169059</v>
      </c>
      <c r="P64" s="226">
        <v>5.7140911210096066</v>
      </c>
      <c r="Q64" s="226">
        <v>4.511730966824973</v>
      </c>
      <c r="R64" s="226">
        <v>7.0321073364345512</v>
      </c>
      <c r="S64" s="226">
        <v>15.58083726149734</v>
      </c>
      <c r="T64" s="226">
        <v>23.188267067836939</v>
      </c>
      <c r="U64" s="226">
        <v>19.668943400282959</v>
      </c>
      <c r="V64" s="226">
        <v>22.116727336357581</v>
      </c>
      <c r="W64" s="226">
        <v>17.09718393134499</v>
      </c>
      <c r="DA64" s="174" t="s">
        <v>1182</v>
      </c>
    </row>
    <row r="65" spans="1:105" ht="12" customHeight="1" x14ac:dyDescent="0.25">
      <c r="A65" s="202" t="s">
        <v>95</v>
      </c>
      <c r="B65" s="226">
        <v>13.108089544490319</v>
      </c>
      <c r="C65" s="226">
        <v>14.497327597427351</v>
      </c>
      <c r="D65" s="226">
        <v>16.73205887382219</v>
      </c>
      <c r="E65" s="226">
        <v>16.297727092473689</v>
      </c>
      <c r="F65" s="226">
        <v>16.601020467132301</v>
      </c>
      <c r="G65" s="226">
        <v>15.253641034012411</v>
      </c>
      <c r="H65" s="226">
        <v>23.850098565778381</v>
      </c>
      <c r="I65" s="226">
        <v>19.546443995293711</v>
      </c>
      <c r="J65" s="226">
        <v>20.91224977202997</v>
      </c>
      <c r="K65" s="226">
        <v>5.0656975581861312</v>
      </c>
      <c r="L65" s="226">
        <v>14.21731782420353</v>
      </c>
      <c r="M65" s="226">
        <v>14.610274218945831</v>
      </c>
      <c r="N65" s="226">
        <v>16.719929285975351</v>
      </c>
      <c r="O65" s="226">
        <v>2.3605135099406258</v>
      </c>
      <c r="P65" s="226">
        <v>6.7624483332010312</v>
      </c>
      <c r="Q65" s="226">
        <v>5.3394926525193789</v>
      </c>
      <c r="R65" s="226">
        <v>8.3222793492590217</v>
      </c>
      <c r="S65" s="226">
        <v>18.439434152788358</v>
      </c>
      <c r="T65" s="226">
        <v>27.496201102790732</v>
      </c>
      <c r="U65" s="226">
        <v>23.277580055385549</v>
      </c>
      <c r="V65" s="226">
        <v>26.174455874828091</v>
      </c>
      <c r="W65" s="226">
        <v>20.23398306580156</v>
      </c>
      <c r="DA65" s="174" t="s">
        <v>1183</v>
      </c>
    </row>
    <row r="66" spans="1:105" ht="12" customHeight="1" x14ac:dyDescent="0.25">
      <c r="A66" s="56" t="s">
        <v>96</v>
      </c>
      <c r="B66" s="262">
        <v>14.236324225718301</v>
      </c>
      <c r="C66" s="262">
        <v>20.389317478400152</v>
      </c>
      <c r="D66" s="262">
        <v>21.54348450825735</v>
      </c>
      <c r="E66" s="262">
        <v>25.767521042166781</v>
      </c>
      <c r="F66" s="262">
        <v>20.026102007440269</v>
      </c>
      <c r="G66" s="262">
        <v>18.340104463832521</v>
      </c>
      <c r="H66" s="262">
        <v>18.303481176824111</v>
      </c>
      <c r="I66" s="262">
        <v>18.288150950145091</v>
      </c>
      <c r="J66" s="262">
        <v>22.728066433464878</v>
      </c>
      <c r="K66" s="262">
        <v>5.1869131806826569</v>
      </c>
      <c r="L66" s="262">
        <v>14.16943614798125</v>
      </c>
      <c r="M66" s="262">
        <v>13.52610212634106</v>
      </c>
      <c r="N66" s="262">
        <v>14.55582762168881</v>
      </c>
      <c r="O66" s="262">
        <v>2.004434835961499</v>
      </c>
      <c r="P66" s="262">
        <v>4.7787243525578109</v>
      </c>
      <c r="Q66" s="262">
        <v>3.1768738400475929</v>
      </c>
      <c r="R66" s="262">
        <v>4.3114116744901336</v>
      </c>
      <c r="S66" s="262">
        <v>10.49589649336775</v>
      </c>
      <c r="T66" s="262">
        <v>15.977801833094359</v>
      </c>
      <c r="U66" s="262">
        <v>13.089476390338</v>
      </c>
      <c r="V66" s="262">
        <v>15.63752164896105</v>
      </c>
      <c r="W66" s="262">
        <v>13.31083179967453</v>
      </c>
      <c r="DA66" s="68" t="s">
        <v>1184</v>
      </c>
    </row>
    <row r="67" spans="1:105" ht="12" customHeight="1" x14ac:dyDescent="0.25">
      <c r="A67" s="37" t="s">
        <v>160</v>
      </c>
      <c r="B67" s="228">
        <v>9.5327551315299838E-2</v>
      </c>
      <c r="C67" s="228">
        <v>6.6897047436400889E-2</v>
      </c>
      <c r="D67" s="228">
        <v>0.16027958378121709</v>
      </c>
      <c r="E67" s="228">
        <v>8.1358942939383061E-2</v>
      </c>
      <c r="F67" s="228">
        <v>4.9702608278109947E-2</v>
      </c>
      <c r="G67" s="228">
        <v>3.4610247850524758E-2</v>
      </c>
      <c r="H67" s="228">
        <v>0.14629609628143489</v>
      </c>
      <c r="I67" s="228">
        <v>0.1522410721758983</v>
      </c>
      <c r="J67" s="228">
        <v>8.5216770495442434E-2</v>
      </c>
      <c r="K67" s="228">
        <v>4.3339485099375373E-3</v>
      </c>
      <c r="L67" s="228">
        <v>2.3841436494326681E-2</v>
      </c>
      <c r="M67" s="228">
        <v>2.037645052117738E-2</v>
      </c>
      <c r="N67" s="228">
        <v>1.298330613005425E-2</v>
      </c>
      <c r="O67" s="228">
        <v>6.7962416413553566E-3</v>
      </c>
      <c r="P67" s="228">
        <v>5.5839072323880714E-3</v>
      </c>
      <c r="Q67" s="228">
        <v>9.6893405001525559E-3</v>
      </c>
      <c r="R67" s="228">
        <v>1.413932951406178E-2</v>
      </c>
      <c r="S67" s="228">
        <v>4.112697318564236E-2</v>
      </c>
      <c r="T67" s="228">
        <v>6.4677391270917109E-2</v>
      </c>
      <c r="U67" s="228">
        <v>6.1302840109561302E-2</v>
      </c>
      <c r="V67" s="228">
        <v>5.4359832608563433E-2</v>
      </c>
      <c r="W67" s="228">
        <v>3.1061944031765959E-2</v>
      </c>
      <c r="DA67" s="69" t="s">
        <v>1185</v>
      </c>
    </row>
    <row r="68" spans="1:105" ht="12" customHeight="1" x14ac:dyDescent="0.25">
      <c r="A68" s="37" t="s">
        <v>162</v>
      </c>
      <c r="B68" s="228">
        <v>13.940851960082</v>
      </c>
      <c r="C68" s="228">
        <v>20.172457115806711</v>
      </c>
      <c r="D68" s="228">
        <v>21.196117037107449</v>
      </c>
      <c r="E68" s="228">
        <v>25.56929487349931</v>
      </c>
      <c r="F68" s="228">
        <v>19.778580883497479</v>
      </c>
      <c r="G68" s="228">
        <v>18.125580724243171</v>
      </c>
      <c r="H68" s="228">
        <v>17.544362970627809</v>
      </c>
      <c r="I68" s="228">
        <v>17.734227506709232</v>
      </c>
      <c r="J68" s="228">
        <v>22.33895499371981</v>
      </c>
      <c r="K68" s="228">
        <v>5.0961286156234227</v>
      </c>
      <c r="L68" s="228">
        <v>13.8845146023172</v>
      </c>
      <c r="M68" s="228">
        <v>13.21591884755871</v>
      </c>
      <c r="N68" s="228">
        <v>14.15366901317565</v>
      </c>
      <c r="O68" s="228">
        <v>1.939302164315998</v>
      </c>
      <c r="P68" s="228">
        <v>4.5475593005523178</v>
      </c>
      <c r="Q68" s="228">
        <v>2.916696204219575</v>
      </c>
      <c r="R68" s="228">
        <v>3.820025642347022</v>
      </c>
      <c r="S68" s="228">
        <v>9.5620631545824164</v>
      </c>
      <c r="T68" s="228">
        <v>14.54398055543553</v>
      </c>
      <c r="U68" s="228">
        <v>11.749549405919311</v>
      </c>
      <c r="V68" s="228">
        <v>14.43317199230127</v>
      </c>
      <c r="W68" s="228">
        <v>12.57875177149055</v>
      </c>
      <c r="DA68" s="69" t="s">
        <v>1186</v>
      </c>
    </row>
    <row r="69" spans="1:105" ht="12" customHeight="1" x14ac:dyDescent="0.25">
      <c r="A69" s="37" t="s">
        <v>97</v>
      </c>
      <c r="B69" s="228">
        <v>0</v>
      </c>
      <c r="C69" s="228">
        <v>0</v>
      </c>
      <c r="D69" s="228">
        <v>0</v>
      </c>
      <c r="E69" s="228">
        <v>0</v>
      </c>
      <c r="F69" s="228">
        <v>0</v>
      </c>
      <c r="G69" s="228">
        <v>0</v>
      </c>
      <c r="H69" s="228">
        <v>0</v>
      </c>
      <c r="I69" s="228">
        <v>0</v>
      </c>
      <c r="J69" s="228">
        <v>0</v>
      </c>
      <c r="K69" s="228">
        <v>0</v>
      </c>
      <c r="L69" s="228">
        <v>0</v>
      </c>
      <c r="M69" s="228">
        <v>0</v>
      </c>
      <c r="N69" s="228">
        <v>0</v>
      </c>
      <c r="O69" s="228">
        <v>0</v>
      </c>
      <c r="P69" s="228">
        <v>0</v>
      </c>
      <c r="Q69" s="228">
        <v>0</v>
      </c>
      <c r="R69" s="228">
        <v>0</v>
      </c>
      <c r="S69" s="228">
        <v>0</v>
      </c>
      <c r="T69" s="228">
        <v>0</v>
      </c>
      <c r="U69" s="228">
        <v>0</v>
      </c>
      <c r="V69" s="228">
        <v>0</v>
      </c>
      <c r="W69" s="228">
        <v>0</v>
      </c>
      <c r="DA69" s="69" t="s">
        <v>1187</v>
      </c>
    </row>
    <row r="70" spans="1:105" ht="12" customHeight="1" x14ac:dyDescent="0.25">
      <c r="A70" s="37" t="s">
        <v>78</v>
      </c>
      <c r="B70" s="228">
        <v>0</v>
      </c>
      <c r="C70" s="228">
        <v>0</v>
      </c>
      <c r="D70" s="228">
        <v>0</v>
      </c>
      <c r="E70" s="228">
        <v>0</v>
      </c>
      <c r="F70" s="228">
        <v>0</v>
      </c>
      <c r="G70" s="228">
        <v>0</v>
      </c>
      <c r="H70" s="228">
        <v>0</v>
      </c>
      <c r="I70" s="228">
        <v>0</v>
      </c>
      <c r="J70" s="228">
        <v>0</v>
      </c>
      <c r="K70" s="228">
        <v>0</v>
      </c>
      <c r="L70" s="228">
        <v>0</v>
      </c>
      <c r="M70" s="228">
        <v>0</v>
      </c>
      <c r="N70" s="228">
        <v>0</v>
      </c>
      <c r="O70" s="228">
        <v>0</v>
      </c>
      <c r="P70" s="228">
        <v>0</v>
      </c>
      <c r="Q70" s="228">
        <v>0</v>
      </c>
      <c r="R70" s="228">
        <v>0</v>
      </c>
      <c r="S70" s="228">
        <v>0</v>
      </c>
      <c r="T70" s="228">
        <v>0</v>
      </c>
      <c r="U70" s="228">
        <v>0</v>
      </c>
      <c r="V70" s="228">
        <v>0</v>
      </c>
      <c r="W70" s="228">
        <v>0</v>
      </c>
      <c r="DA70" s="69" t="s">
        <v>1188</v>
      </c>
    </row>
    <row r="71" spans="1:105" ht="12" customHeight="1" x14ac:dyDescent="0.25">
      <c r="A71" s="37" t="s">
        <v>38</v>
      </c>
      <c r="B71" s="228">
        <v>0.20014471432100381</v>
      </c>
      <c r="C71" s="228">
        <v>0.14996331515704031</v>
      </c>
      <c r="D71" s="228">
        <v>0.1870878873686796</v>
      </c>
      <c r="E71" s="228">
        <v>0.11686722572809161</v>
      </c>
      <c r="F71" s="228">
        <v>0.19781851566467371</v>
      </c>
      <c r="G71" s="228">
        <v>0.17991349173883001</v>
      </c>
      <c r="H71" s="228">
        <v>0.61282210991486674</v>
      </c>
      <c r="I71" s="228">
        <v>0.40168237125996742</v>
      </c>
      <c r="J71" s="228">
        <v>0.30389466924962899</v>
      </c>
      <c r="K71" s="228">
        <v>8.6450616549297518E-2</v>
      </c>
      <c r="L71" s="228">
        <v>0.26108010916972563</v>
      </c>
      <c r="M71" s="228">
        <v>0.28980682826117898</v>
      </c>
      <c r="N71" s="228">
        <v>0.38917530238310361</v>
      </c>
      <c r="O71" s="228">
        <v>5.8336430004145998E-2</v>
      </c>
      <c r="P71" s="228">
        <v>0.22558114477310481</v>
      </c>
      <c r="Q71" s="228">
        <v>0.2504882953278656</v>
      </c>
      <c r="R71" s="228">
        <v>0.47724670262904972</v>
      </c>
      <c r="S71" s="228">
        <v>0.8927063655996893</v>
      </c>
      <c r="T71" s="228">
        <v>1.36914388638791</v>
      </c>
      <c r="U71" s="228">
        <v>1.278624144309126</v>
      </c>
      <c r="V71" s="228">
        <v>1.1499898240512161</v>
      </c>
      <c r="W71" s="228">
        <v>0.70101808415221689</v>
      </c>
      <c r="DA71" s="69" t="s">
        <v>1189</v>
      </c>
    </row>
    <row r="72" spans="1:105" ht="12" customHeight="1" x14ac:dyDescent="0.25">
      <c r="A72" s="57" t="s">
        <v>1053</v>
      </c>
      <c r="B72" s="263">
        <f t="shared" ref="B72:W72" si="2">B73+B84</f>
        <v>204.94271269656187</v>
      </c>
      <c r="C72" s="263">
        <f t="shared" si="2"/>
        <v>295.14134946720156</v>
      </c>
      <c r="D72" s="263">
        <f t="shared" si="2"/>
        <v>321.84763308259153</v>
      </c>
      <c r="E72" s="263">
        <f t="shared" si="2"/>
        <v>362.71922580448273</v>
      </c>
      <c r="F72" s="263">
        <f t="shared" si="2"/>
        <v>289.15325907026778</v>
      </c>
      <c r="G72" s="263">
        <f t="shared" si="2"/>
        <v>261.62601810767922</v>
      </c>
      <c r="H72" s="263">
        <f t="shared" si="2"/>
        <v>269.18324007752119</v>
      </c>
      <c r="I72" s="263">
        <f t="shared" si="2"/>
        <v>281.87606858269407</v>
      </c>
      <c r="J72" s="263">
        <f t="shared" si="2"/>
        <v>336.0007672606535</v>
      </c>
      <c r="K72" s="263">
        <f t="shared" si="2"/>
        <v>77.644598685603327</v>
      </c>
      <c r="L72" s="263">
        <f t="shared" si="2"/>
        <v>214.40739198869849</v>
      </c>
      <c r="M72" s="263">
        <f t="shared" si="2"/>
        <v>204.19297066643193</v>
      </c>
      <c r="N72" s="263">
        <f t="shared" si="2"/>
        <v>223.94449463087724</v>
      </c>
      <c r="O72" s="263">
        <f t="shared" si="2"/>
        <v>32.00497372699229</v>
      </c>
      <c r="P72" s="263">
        <f t="shared" si="2"/>
        <v>77.580713155110189</v>
      </c>
      <c r="Q72" s="263">
        <f t="shared" si="2"/>
        <v>55.94144088688347</v>
      </c>
      <c r="R72" s="263">
        <f t="shared" si="2"/>
        <v>76.66694031463787</v>
      </c>
      <c r="S72" s="263">
        <f t="shared" si="2"/>
        <v>181.0814823960182</v>
      </c>
      <c r="T72" s="263">
        <f t="shared" si="2"/>
        <v>289.86916763426581</v>
      </c>
      <c r="U72" s="263">
        <f t="shared" si="2"/>
        <v>259.77656454828315</v>
      </c>
      <c r="V72" s="263">
        <f t="shared" si="2"/>
        <v>267.16849926812426</v>
      </c>
      <c r="W72" s="263">
        <f t="shared" si="2"/>
        <v>216.08994399076101</v>
      </c>
      <c r="DA72" s="70"/>
    </row>
    <row r="73" spans="1:105" ht="12" customHeight="1" x14ac:dyDescent="0.25">
      <c r="A73" s="60" t="s">
        <v>1054</v>
      </c>
      <c r="B73" s="264">
        <v>204.89378971417469</v>
      </c>
      <c r="C73" s="264">
        <v>295.08724146768702</v>
      </c>
      <c r="D73" s="264">
        <v>321.78518445353637</v>
      </c>
      <c r="E73" s="264">
        <v>362.65839822066209</v>
      </c>
      <c r="F73" s="264">
        <v>289.09129951245683</v>
      </c>
      <c r="G73" s="264">
        <v>261.56908733915537</v>
      </c>
      <c r="H73" s="264">
        <v>269.09422497367211</v>
      </c>
      <c r="I73" s="264">
        <v>281.80311589709731</v>
      </c>
      <c r="J73" s="264">
        <v>335.92271701360562</v>
      </c>
      <c r="K73" s="264">
        <v>77.625692114086803</v>
      </c>
      <c r="L73" s="264">
        <v>214.35432906239291</v>
      </c>
      <c r="M73" s="264">
        <v>204.13844111917339</v>
      </c>
      <c r="N73" s="264">
        <v>223.88209127276801</v>
      </c>
      <c r="O73" s="264">
        <v>31.996163643686131</v>
      </c>
      <c r="P73" s="264">
        <v>77.555473844715152</v>
      </c>
      <c r="Q73" s="264">
        <v>55.921512437042701</v>
      </c>
      <c r="R73" s="264">
        <v>76.635879287426917</v>
      </c>
      <c r="S73" s="264">
        <v>181.01266137452421</v>
      </c>
      <c r="T73" s="264">
        <v>289.76654427655222</v>
      </c>
      <c r="U73" s="264">
        <v>259.68968624041071</v>
      </c>
      <c r="V73" s="264">
        <v>267.07080902581919</v>
      </c>
      <c r="W73" s="264">
        <v>216.0144252209364</v>
      </c>
      <c r="DA73" s="72" t="s">
        <v>1190</v>
      </c>
    </row>
    <row r="74" spans="1:105" ht="12" customHeight="1" x14ac:dyDescent="0.25">
      <c r="A74" s="64" t="s">
        <v>30</v>
      </c>
      <c r="B74" s="231">
        <v>12.888611007260231</v>
      </c>
      <c r="C74" s="231">
        <v>16.449786573999329</v>
      </c>
      <c r="D74" s="231">
        <v>15.48269975053201</v>
      </c>
      <c r="E74" s="231">
        <v>16.99125242438723</v>
      </c>
      <c r="F74" s="231">
        <v>15.58052184520499</v>
      </c>
      <c r="G74" s="231">
        <v>15.40056735354462</v>
      </c>
      <c r="H74" s="231">
        <v>16.128525563792621</v>
      </c>
      <c r="I74" s="231">
        <v>12.64054559546438</v>
      </c>
      <c r="J74" s="231">
        <v>14.997872500880421</v>
      </c>
      <c r="K74" s="231">
        <v>4.6318893418469971</v>
      </c>
      <c r="L74" s="231">
        <v>12.30726289570654</v>
      </c>
      <c r="M74" s="231">
        <v>10.74738300727812</v>
      </c>
      <c r="N74" s="231">
        <v>13.711947313285981</v>
      </c>
      <c r="O74" s="231">
        <v>1.6118581775371541</v>
      </c>
      <c r="P74" s="231">
        <v>3.4297329893952919</v>
      </c>
      <c r="Q74" s="231">
        <v>2.467913027359677</v>
      </c>
      <c r="R74" s="231">
        <v>1.405276658889822</v>
      </c>
      <c r="S74" s="231">
        <v>3.550840565853834</v>
      </c>
      <c r="T74" s="231">
        <v>5.3424082716657413</v>
      </c>
      <c r="U74" s="231">
        <v>2.6735928865427252</v>
      </c>
      <c r="V74" s="231">
        <v>0</v>
      </c>
      <c r="W74" s="231">
        <v>0</v>
      </c>
      <c r="DA74" s="73" t="s">
        <v>1191</v>
      </c>
    </row>
    <row r="75" spans="1:105" ht="12" customHeight="1" x14ac:dyDescent="0.25">
      <c r="A75" s="64" t="s">
        <v>32</v>
      </c>
      <c r="B75" s="231">
        <v>9.3325102761887191</v>
      </c>
      <c r="C75" s="231">
        <v>38.478772428059308</v>
      </c>
      <c r="D75" s="231">
        <v>67.507054618290937</v>
      </c>
      <c r="E75" s="231">
        <v>51.104871200822913</v>
      </c>
      <c r="F75" s="231">
        <v>19.7548610106745</v>
      </c>
      <c r="G75" s="231">
        <v>7.1106834376353198</v>
      </c>
      <c r="H75" s="231">
        <v>0</v>
      </c>
      <c r="I75" s="231">
        <v>41.434878093608077</v>
      </c>
      <c r="J75" s="231">
        <v>41.923166449072717</v>
      </c>
      <c r="K75" s="231">
        <v>11.685776272895151</v>
      </c>
      <c r="L75" s="231">
        <v>28.32894999807899</v>
      </c>
      <c r="M75" s="231">
        <v>29.606696856069188</v>
      </c>
      <c r="N75" s="231">
        <v>31.71542712910577</v>
      </c>
      <c r="O75" s="231">
        <v>6.352839966421306</v>
      </c>
      <c r="P75" s="231">
        <v>15.92476721045716</v>
      </c>
      <c r="Q75" s="231">
        <v>15.560563217454931</v>
      </c>
      <c r="R75" s="231">
        <v>18.904634514257751</v>
      </c>
      <c r="S75" s="231">
        <v>48.953423910187652</v>
      </c>
      <c r="T75" s="231">
        <v>93.993386603884957</v>
      </c>
      <c r="U75" s="231">
        <v>129.0234719794239</v>
      </c>
      <c r="V75" s="231">
        <v>123.98665683705011</v>
      </c>
      <c r="W75" s="231">
        <v>89.430465811005888</v>
      </c>
      <c r="DA75" s="73" t="s">
        <v>1192</v>
      </c>
    </row>
    <row r="76" spans="1:105" ht="12" customHeight="1" x14ac:dyDescent="0.25">
      <c r="A76" s="64" t="s">
        <v>33</v>
      </c>
      <c r="B76" s="231">
        <v>0</v>
      </c>
      <c r="C76" s="231">
        <v>0.1368073322332925</v>
      </c>
      <c r="D76" s="231">
        <v>0</v>
      </c>
      <c r="E76" s="231">
        <v>0</v>
      </c>
      <c r="F76" s="231">
        <v>0</v>
      </c>
      <c r="G76" s="231">
        <v>0.14613986414592589</v>
      </c>
      <c r="H76" s="231">
        <v>0.34277683747885929</v>
      </c>
      <c r="I76" s="231">
        <v>12.129351503440841</v>
      </c>
      <c r="J76" s="231">
        <v>12.69247815177695</v>
      </c>
      <c r="K76" s="231">
        <v>3.8607951113440682</v>
      </c>
      <c r="L76" s="231">
        <v>10.667242711348161</v>
      </c>
      <c r="M76" s="231">
        <v>9.7337594275606971</v>
      </c>
      <c r="N76" s="231">
        <v>11.030118662892511</v>
      </c>
      <c r="O76" s="231">
        <v>1.4745465052717051</v>
      </c>
      <c r="P76" s="231">
        <v>4.5631789559407867</v>
      </c>
      <c r="Q76" s="231">
        <v>1.4673809846886461</v>
      </c>
      <c r="R76" s="231">
        <v>2.263561330135587</v>
      </c>
      <c r="S76" s="231">
        <v>5.6115174379066612</v>
      </c>
      <c r="T76" s="231">
        <v>7.8050375915804837</v>
      </c>
      <c r="U76" s="231">
        <v>4.917779459680891</v>
      </c>
      <c r="V76" s="231">
        <v>6.0331401099416961</v>
      </c>
      <c r="W76" s="231">
        <v>4.705751138200462</v>
      </c>
      <c r="DA76" s="73" t="s">
        <v>1193</v>
      </c>
    </row>
    <row r="77" spans="1:105" ht="12" customHeight="1" x14ac:dyDescent="0.25">
      <c r="A77" s="64" t="s">
        <v>160</v>
      </c>
      <c r="B77" s="231">
        <v>0.92447947202204428</v>
      </c>
      <c r="C77" s="231">
        <v>0.56540082755888399</v>
      </c>
      <c r="D77" s="231">
        <v>1.353171884379154</v>
      </c>
      <c r="E77" s="231">
        <v>0.82345520208931422</v>
      </c>
      <c r="F77" s="231">
        <v>0.49824017205373439</v>
      </c>
      <c r="G77" s="231">
        <v>0.36008585300214541</v>
      </c>
      <c r="H77" s="231">
        <v>1.5489056666957111</v>
      </c>
      <c r="I77" s="231">
        <v>1.299876215151571</v>
      </c>
      <c r="J77" s="231">
        <v>0.8089163620747164</v>
      </c>
      <c r="K77" s="231">
        <v>3.8464205774707723E-2</v>
      </c>
      <c r="L77" s="231">
        <v>0.2123879171869287</v>
      </c>
      <c r="M77" s="231">
        <v>0.1849346552278742</v>
      </c>
      <c r="N77" s="231">
        <v>0.11375589281886821</v>
      </c>
      <c r="O77" s="231">
        <v>5.3918236640426317E-2</v>
      </c>
      <c r="P77" s="231">
        <v>4.363129005989444E-2</v>
      </c>
      <c r="Q77" s="231">
        <v>6.5265345599594807E-2</v>
      </c>
      <c r="R77" s="231">
        <v>0.10108195009675371</v>
      </c>
      <c r="S77" s="231">
        <v>0.30725095583219281</v>
      </c>
      <c r="T77" s="231">
        <v>0.42615816886323038</v>
      </c>
      <c r="U77" s="231">
        <v>0.32062083748695541</v>
      </c>
      <c r="V77" s="231">
        <v>0.40510425554430618</v>
      </c>
      <c r="W77" s="231">
        <v>0.2565788261443615</v>
      </c>
      <c r="DA77" s="73" t="s">
        <v>1194</v>
      </c>
    </row>
    <row r="78" spans="1:105" ht="12" customHeight="1" x14ac:dyDescent="0.25">
      <c r="A78" s="64" t="s">
        <v>70</v>
      </c>
      <c r="B78" s="231">
        <v>15.312990407459811</v>
      </c>
      <c r="C78" s="231">
        <v>26.230697868865811</v>
      </c>
      <c r="D78" s="231">
        <v>5.2830488925722658</v>
      </c>
      <c r="E78" s="231">
        <v>3.1774741415192671</v>
      </c>
      <c r="F78" s="231">
        <v>2.8054880878611508</v>
      </c>
      <c r="G78" s="231">
        <v>0.97178428690581808</v>
      </c>
      <c r="H78" s="231">
        <v>3.2921630432212869</v>
      </c>
      <c r="I78" s="231">
        <v>1.532932096427351</v>
      </c>
      <c r="J78" s="231">
        <v>0.48716001264593872</v>
      </c>
      <c r="K78" s="231">
        <v>0.31303805717142558</v>
      </c>
      <c r="L78" s="231">
        <v>0.65532308260617333</v>
      </c>
      <c r="M78" s="231">
        <v>0.83625010277817413</v>
      </c>
      <c r="N78" s="231">
        <v>0.71213218915132448</v>
      </c>
      <c r="O78" s="231">
        <v>3.215738929501686E-2</v>
      </c>
      <c r="P78" s="231">
        <v>3.9091712522203018E-2</v>
      </c>
      <c r="Q78" s="231">
        <v>2.9331666513449459E-2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1195</v>
      </c>
    </row>
    <row r="79" spans="1:105" ht="12" customHeight="1" x14ac:dyDescent="0.25">
      <c r="A79" s="64" t="s">
        <v>34</v>
      </c>
      <c r="B79" s="231">
        <v>0.51828064237944627</v>
      </c>
      <c r="C79" s="231">
        <v>1.4868559068251661</v>
      </c>
      <c r="D79" s="231">
        <v>10.94114894365479</v>
      </c>
      <c r="E79" s="231">
        <v>1.5098944282780229</v>
      </c>
      <c r="F79" s="231">
        <v>5.6270309412680293</v>
      </c>
      <c r="G79" s="231">
        <v>11.053908228410499</v>
      </c>
      <c r="H79" s="231">
        <v>13.43363266178596</v>
      </c>
      <c r="I79" s="231">
        <v>13.213458962965721</v>
      </c>
      <c r="J79" s="231">
        <v>2.556022827846705</v>
      </c>
      <c r="K79" s="231">
        <v>1.4006920629262161</v>
      </c>
      <c r="L79" s="231">
        <v>1.506516967639175</v>
      </c>
      <c r="M79" s="231">
        <v>0</v>
      </c>
      <c r="N79" s="231">
        <v>0.45815656337857141</v>
      </c>
      <c r="O79" s="231">
        <v>0.1157367885074497</v>
      </c>
      <c r="P79" s="231">
        <v>0.37721283483774909</v>
      </c>
      <c r="Q79" s="231">
        <v>0.47097373819793609</v>
      </c>
      <c r="R79" s="231">
        <v>0.73567171766103889</v>
      </c>
      <c r="S79" s="231">
        <v>3.0029157229420269</v>
      </c>
      <c r="T79" s="231">
        <v>6.5903602412084767</v>
      </c>
      <c r="U79" s="231">
        <v>10.433602473117769</v>
      </c>
      <c r="V79" s="231">
        <v>12.070997940150651</v>
      </c>
      <c r="W79" s="231">
        <v>7.174524194283074</v>
      </c>
      <c r="DA79" s="73" t="s">
        <v>1196</v>
      </c>
    </row>
    <row r="80" spans="1:105" ht="12" customHeight="1" x14ac:dyDescent="0.25">
      <c r="A80" s="64" t="s">
        <v>162</v>
      </c>
      <c r="B80" s="231">
        <v>129.18629335410131</v>
      </c>
      <c r="C80" s="231">
        <v>162.91331388216079</v>
      </c>
      <c r="D80" s="231">
        <v>170.99340319289291</v>
      </c>
      <c r="E80" s="231">
        <v>247.28724671915981</v>
      </c>
      <c r="F80" s="231">
        <v>189.45364959711301</v>
      </c>
      <c r="G80" s="231">
        <v>180.19451493609961</v>
      </c>
      <c r="H80" s="231">
        <v>177.49172985951711</v>
      </c>
      <c r="I80" s="231">
        <v>144.6874046016805</v>
      </c>
      <c r="J80" s="231">
        <v>202.62344228460839</v>
      </c>
      <c r="K80" s="231">
        <v>43.217703895520891</v>
      </c>
      <c r="L80" s="231">
        <v>118.1888143734073</v>
      </c>
      <c r="M80" s="231">
        <v>114.6134058833497</v>
      </c>
      <c r="N80" s="231">
        <v>118.496610742453</v>
      </c>
      <c r="O80" s="231">
        <v>14.701465806281121</v>
      </c>
      <c r="P80" s="231">
        <v>33.953653939642763</v>
      </c>
      <c r="Q80" s="231">
        <v>18.772750488366071</v>
      </c>
      <c r="R80" s="231">
        <v>26.095123807524249</v>
      </c>
      <c r="S80" s="231">
        <v>68.260016637425437</v>
      </c>
      <c r="T80" s="231">
        <v>91.569300329869236</v>
      </c>
      <c r="U80" s="231">
        <v>58.719270016759339</v>
      </c>
      <c r="V80" s="231">
        <v>102.7776702621143</v>
      </c>
      <c r="W80" s="231">
        <v>99.2837141076173</v>
      </c>
      <c r="DA80" s="73" t="s">
        <v>1197</v>
      </c>
    </row>
    <row r="81" spans="1:105" ht="12" customHeight="1" x14ac:dyDescent="0.25">
      <c r="A81" s="64" t="s">
        <v>36</v>
      </c>
      <c r="B81" s="231">
        <v>0</v>
      </c>
      <c r="C81" s="231">
        <v>1.783890363290681E-2</v>
      </c>
      <c r="D81" s="231">
        <v>0</v>
      </c>
      <c r="E81" s="231">
        <v>0</v>
      </c>
      <c r="F81" s="231">
        <v>0</v>
      </c>
      <c r="G81" s="231">
        <v>0</v>
      </c>
      <c r="H81" s="231">
        <v>0</v>
      </c>
      <c r="I81" s="231">
        <v>0</v>
      </c>
      <c r="J81" s="231">
        <v>0</v>
      </c>
      <c r="K81" s="231">
        <v>0</v>
      </c>
      <c r="L81" s="231">
        <v>0</v>
      </c>
      <c r="M81" s="231">
        <v>0</v>
      </c>
      <c r="N81" s="231">
        <v>0</v>
      </c>
      <c r="O81" s="231">
        <v>0</v>
      </c>
      <c r="P81" s="231">
        <v>0</v>
      </c>
      <c r="Q81" s="231">
        <v>0</v>
      </c>
      <c r="R81" s="231">
        <v>0</v>
      </c>
      <c r="S81" s="231">
        <v>0</v>
      </c>
      <c r="T81" s="231">
        <v>0</v>
      </c>
      <c r="U81" s="231">
        <v>0</v>
      </c>
      <c r="V81" s="231">
        <v>0</v>
      </c>
      <c r="W81" s="231">
        <v>0</v>
      </c>
      <c r="DA81" s="73" t="s">
        <v>1198</v>
      </c>
    </row>
    <row r="82" spans="1:105" ht="12" customHeight="1" x14ac:dyDescent="0.25">
      <c r="A82" s="64" t="s">
        <v>73</v>
      </c>
      <c r="B82" s="231">
        <v>3.1663719399802202</v>
      </c>
      <c r="C82" s="231">
        <v>8.8410957187052635</v>
      </c>
      <c r="D82" s="231">
        <v>12.21534904959536</v>
      </c>
      <c r="E82" s="231">
        <v>9.51736137354189</v>
      </c>
      <c r="F82" s="231">
        <v>11.2136011692757</v>
      </c>
      <c r="G82" s="231">
        <v>9.2188137194932445</v>
      </c>
      <c r="H82" s="231">
        <v>8.2378315305138763</v>
      </c>
      <c r="I82" s="231">
        <v>6.5311926505039759</v>
      </c>
      <c r="J82" s="231">
        <v>5.6876380952703132</v>
      </c>
      <c r="K82" s="231">
        <v>0.88168723692749695</v>
      </c>
      <c r="L82" s="231">
        <v>3.4640458077555341</v>
      </c>
      <c r="M82" s="231">
        <v>2.8770429280904111</v>
      </c>
      <c r="N82" s="231">
        <v>3.263364663570834</v>
      </c>
      <c r="O82" s="231">
        <v>0.71484436588745848</v>
      </c>
      <c r="P82" s="231">
        <v>1.6380640067429859</v>
      </c>
      <c r="Q82" s="231">
        <v>1.383525528698536</v>
      </c>
      <c r="R82" s="231">
        <v>1.9924462370763349</v>
      </c>
      <c r="S82" s="231">
        <v>4.2083550485061023</v>
      </c>
      <c r="T82" s="231">
        <v>7.51939219417849</v>
      </c>
      <c r="U82" s="231">
        <v>5.5776771133171517</v>
      </c>
      <c r="V82" s="231">
        <v>1.3806857895522049</v>
      </c>
      <c r="W82" s="231">
        <v>1.309032589838095</v>
      </c>
      <c r="DA82" s="73" t="s">
        <v>1199</v>
      </c>
    </row>
    <row r="83" spans="1:105" ht="12" customHeight="1" x14ac:dyDescent="0.25">
      <c r="A83" s="64" t="s">
        <v>79</v>
      </c>
      <c r="B83" s="231">
        <v>33.564252614782873</v>
      </c>
      <c r="C83" s="231">
        <v>39.966672025646233</v>
      </c>
      <c r="D83" s="231">
        <v>38.009308121618908</v>
      </c>
      <c r="E83" s="231">
        <v>32.246842730863577</v>
      </c>
      <c r="F83" s="231">
        <v>44.157906689005713</v>
      </c>
      <c r="G83" s="231">
        <v>37.112589659918228</v>
      </c>
      <c r="H83" s="231">
        <v>48.618659810666713</v>
      </c>
      <c r="I83" s="231">
        <v>48.333476177854841</v>
      </c>
      <c r="J83" s="231">
        <v>54.14602032942949</v>
      </c>
      <c r="K83" s="231">
        <v>11.595645929679851</v>
      </c>
      <c r="L83" s="231">
        <v>39.023785308664102</v>
      </c>
      <c r="M83" s="231">
        <v>35.538968258819203</v>
      </c>
      <c r="N83" s="231">
        <v>44.380578116111117</v>
      </c>
      <c r="O83" s="231">
        <v>6.9387964078444924</v>
      </c>
      <c r="P83" s="231">
        <v>17.58614090511632</v>
      </c>
      <c r="Q83" s="231">
        <v>15.70380844016386</v>
      </c>
      <c r="R83" s="231">
        <v>25.13808307178537</v>
      </c>
      <c r="S83" s="231">
        <v>47.118341095870292</v>
      </c>
      <c r="T83" s="231">
        <v>76.520500875301607</v>
      </c>
      <c r="U83" s="231">
        <v>48.023671474081972</v>
      </c>
      <c r="V83" s="231">
        <v>20.41655383146588</v>
      </c>
      <c r="W83" s="231">
        <v>13.854358553847179</v>
      </c>
      <c r="DA83" s="73" t="s">
        <v>1200</v>
      </c>
    </row>
    <row r="84" spans="1:105" ht="12" customHeight="1" x14ac:dyDescent="0.25">
      <c r="A84" s="60" t="s">
        <v>1066</v>
      </c>
      <c r="B84" s="264">
        <v>4.8922982387179563E-2</v>
      </c>
      <c r="C84" s="264">
        <v>5.4107999514561481E-2</v>
      </c>
      <c r="D84" s="264">
        <v>6.2448629055126242E-2</v>
      </c>
      <c r="E84" s="264">
        <v>6.0827583820655992E-2</v>
      </c>
      <c r="F84" s="264">
        <v>6.1959557810931987E-2</v>
      </c>
      <c r="G84" s="264">
        <v>5.6930768523855493E-2</v>
      </c>
      <c r="H84" s="264">
        <v>8.9015103849097263E-2</v>
      </c>
      <c r="I84" s="264">
        <v>7.2952685596787969E-2</v>
      </c>
      <c r="J84" s="264">
        <v>7.8050247047889112E-2</v>
      </c>
      <c r="K84" s="264">
        <v>1.89065715165249E-2</v>
      </c>
      <c r="L84" s="264">
        <v>5.3062926305596003E-2</v>
      </c>
      <c r="M84" s="264">
        <v>5.4529547258531701E-2</v>
      </c>
      <c r="N84" s="264">
        <v>6.240335810922823E-2</v>
      </c>
      <c r="O84" s="264">
        <v>8.8100833061569486E-3</v>
      </c>
      <c r="P84" s="264">
        <v>2.523931039504276E-2</v>
      </c>
      <c r="Q84" s="264">
        <v>1.9928449840768719E-2</v>
      </c>
      <c r="R84" s="264">
        <v>3.1061027210950311E-2</v>
      </c>
      <c r="S84" s="264">
        <v>6.8821021493982948E-2</v>
      </c>
      <c r="T84" s="264">
        <v>0.1026233577136037</v>
      </c>
      <c r="U84" s="264">
        <v>8.6878307872443605E-2</v>
      </c>
      <c r="V84" s="264">
        <v>9.7690242305101219E-2</v>
      </c>
      <c r="W84" s="264">
        <v>7.5518769824606757E-2</v>
      </c>
      <c r="DA84" s="72" t="s">
        <v>1201</v>
      </c>
    </row>
    <row r="85" spans="1:105" ht="12" customHeight="1" x14ac:dyDescent="0.25">
      <c r="A85" s="57" t="s">
        <v>1012</v>
      </c>
      <c r="B85" s="263">
        <v>66.818515095824338</v>
      </c>
      <c r="C85" s="263">
        <v>94.761453609018517</v>
      </c>
      <c r="D85" s="263">
        <v>100.6981451309761</v>
      </c>
      <c r="E85" s="263">
        <v>118.8662165288289</v>
      </c>
      <c r="F85" s="263">
        <v>93.628383084016406</v>
      </c>
      <c r="G85" s="263">
        <v>85.666238219482807</v>
      </c>
      <c r="H85" s="263">
        <v>87.193634851737443</v>
      </c>
      <c r="I85" s="263">
        <v>87.875380678086103</v>
      </c>
      <c r="J85" s="263">
        <v>107.43077962909101</v>
      </c>
      <c r="K85" s="263">
        <v>24.662742429801231</v>
      </c>
      <c r="L85" s="263">
        <v>67.69944689566664</v>
      </c>
      <c r="M85" s="263">
        <v>64.577293781710168</v>
      </c>
      <c r="N85" s="263">
        <v>70.044941472360492</v>
      </c>
      <c r="O85" s="263">
        <v>9.6873555833746732</v>
      </c>
      <c r="P85" s="263">
        <v>23.300883463111969</v>
      </c>
      <c r="Q85" s="263">
        <v>15.59330795461201</v>
      </c>
      <c r="R85" s="263">
        <v>21.14932737234836</v>
      </c>
      <c r="S85" s="263">
        <v>51.552781546946683</v>
      </c>
      <c r="T85" s="263">
        <v>79.246931133064905</v>
      </c>
      <c r="U85" s="263">
        <v>65.447657644681655</v>
      </c>
      <c r="V85" s="263">
        <v>76.968910351765828</v>
      </c>
      <c r="W85" s="263">
        <v>64.777724785068273</v>
      </c>
      <c r="DA85" s="70" t="s">
        <v>1202</v>
      </c>
    </row>
    <row r="86" spans="1:105" ht="12" customHeight="1" x14ac:dyDescent="0.25">
      <c r="A86" s="60" t="s">
        <v>1014</v>
      </c>
      <c r="B86" s="264">
        <v>66.740728475052549</v>
      </c>
      <c r="C86" s="264">
        <v>94.706159814478667</v>
      </c>
      <c r="D86" s="264">
        <v>100.6198545169694</v>
      </c>
      <c r="E86" s="264">
        <v>118.8163720448176</v>
      </c>
      <c r="F86" s="264">
        <v>93.543675390801113</v>
      </c>
      <c r="G86" s="264">
        <v>85.588894276195063</v>
      </c>
      <c r="H86" s="264">
        <v>86.923732278557694</v>
      </c>
      <c r="I86" s="264">
        <v>87.709218356585325</v>
      </c>
      <c r="J86" s="264">
        <v>107.30358832977279</v>
      </c>
      <c r="K86" s="264">
        <v>24.62820804402708</v>
      </c>
      <c r="L86" s="264">
        <v>67.594125633268362</v>
      </c>
      <c r="M86" s="264">
        <v>64.458770157894193</v>
      </c>
      <c r="N86" s="264">
        <v>69.887557137665951</v>
      </c>
      <c r="O86" s="264">
        <v>9.6635453336995987</v>
      </c>
      <c r="P86" s="264">
        <v>23.208256965840231</v>
      </c>
      <c r="Q86" s="264">
        <v>15.4843029803883</v>
      </c>
      <c r="R86" s="264">
        <v>20.921812237485081</v>
      </c>
      <c r="S86" s="264">
        <v>51.13514320194092</v>
      </c>
      <c r="T86" s="264">
        <v>78.604959292010662</v>
      </c>
      <c r="U86" s="264">
        <v>64.828272883340233</v>
      </c>
      <c r="V86" s="264">
        <v>76.398087562454847</v>
      </c>
      <c r="W86" s="264">
        <v>64.436927004355269</v>
      </c>
      <c r="DA86" s="72" t="s">
        <v>1203</v>
      </c>
    </row>
    <row r="87" spans="1:105" ht="12" customHeight="1" x14ac:dyDescent="0.25">
      <c r="A87" s="59" t="s">
        <v>30</v>
      </c>
      <c r="B87" s="232">
        <v>5.4666386666139317</v>
      </c>
      <c r="C87" s="232">
        <v>7.5951166277886522</v>
      </c>
      <c r="D87" s="232">
        <v>8.1220987905362279</v>
      </c>
      <c r="E87" s="232">
        <v>7.5778741587668987</v>
      </c>
      <c r="F87" s="232">
        <v>7.0438591366009717</v>
      </c>
      <c r="G87" s="232">
        <v>6.7348861061059706</v>
      </c>
      <c r="H87" s="232">
        <v>7.1008010125381569</v>
      </c>
      <c r="I87" s="232">
        <v>6.4815330887148086</v>
      </c>
      <c r="J87" s="232">
        <v>6.9987058013857917</v>
      </c>
      <c r="K87" s="232">
        <v>2.2064856212598309</v>
      </c>
      <c r="L87" s="232">
        <v>5.8984604027664309</v>
      </c>
      <c r="M87" s="232">
        <v>5.1255629686600024</v>
      </c>
      <c r="N87" s="232">
        <v>6.6982147622871677</v>
      </c>
      <c r="O87" s="232">
        <v>0.87763991522318241</v>
      </c>
      <c r="P87" s="232">
        <v>1.9075028850094791</v>
      </c>
      <c r="Q87" s="232">
        <v>1.68745660420037</v>
      </c>
      <c r="R87" s="232">
        <v>0.99178309126226105</v>
      </c>
      <c r="S87" s="232">
        <v>2.353361909437655</v>
      </c>
      <c r="T87" s="232">
        <v>4.0236291484677249</v>
      </c>
      <c r="U87" s="232">
        <v>2.6208010305864851</v>
      </c>
      <c r="V87" s="232">
        <v>0</v>
      </c>
      <c r="W87" s="232">
        <v>0</v>
      </c>
      <c r="DA87" s="71" t="s">
        <v>1204</v>
      </c>
    </row>
    <row r="88" spans="1:105" ht="12" customHeight="1" x14ac:dyDescent="0.25">
      <c r="A88" s="59" t="s">
        <v>33</v>
      </c>
      <c r="B88" s="297">
        <v>0</v>
      </c>
      <c r="C88" s="297">
        <v>6.2542625239832145E-2</v>
      </c>
      <c r="D88" s="297">
        <v>0</v>
      </c>
      <c r="E88" s="297">
        <v>0</v>
      </c>
      <c r="F88" s="297">
        <v>0</v>
      </c>
      <c r="G88" s="297">
        <v>6.3278297769236366E-2</v>
      </c>
      <c r="H88" s="297">
        <v>0.149422740165429</v>
      </c>
      <c r="I88" s="297">
        <v>6.1580336551615442</v>
      </c>
      <c r="J88" s="297">
        <v>5.8644468999314281</v>
      </c>
      <c r="K88" s="297">
        <v>1.821009595432584</v>
      </c>
      <c r="L88" s="297">
        <v>5.0619974323256844</v>
      </c>
      <c r="M88" s="297">
        <v>4.5963385378672106</v>
      </c>
      <c r="N88" s="297">
        <v>5.3349784571164944</v>
      </c>
      <c r="O88" s="297">
        <v>0.79495137948525596</v>
      </c>
      <c r="P88" s="297">
        <v>2.512840638025966</v>
      </c>
      <c r="Q88" s="297">
        <v>0.99343213145576936</v>
      </c>
      <c r="R88" s="297">
        <v>1.5817567126087859</v>
      </c>
      <c r="S88" s="297">
        <v>3.6823953814248149</v>
      </c>
      <c r="T88" s="297">
        <v>5.8203409220391471</v>
      </c>
      <c r="U88" s="297">
        <v>4.7730982686395116</v>
      </c>
      <c r="V88" s="297">
        <v>4.2110159171977486</v>
      </c>
      <c r="W88" s="297">
        <v>2.9022122556115599</v>
      </c>
      <c r="DA88" s="122" t="s">
        <v>1205</v>
      </c>
    </row>
    <row r="89" spans="1:105" ht="12" customHeight="1" x14ac:dyDescent="0.25">
      <c r="A89" s="59" t="s">
        <v>160</v>
      </c>
      <c r="B89" s="297">
        <v>0.3809980165538609</v>
      </c>
      <c r="C89" s="297">
        <v>0.25365405498873622</v>
      </c>
      <c r="D89" s="297">
        <v>0.68974050644655238</v>
      </c>
      <c r="E89" s="297">
        <v>0.35683969928472192</v>
      </c>
      <c r="F89" s="297">
        <v>0.21886614763309631</v>
      </c>
      <c r="G89" s="297">
        <v>0.15300681842766081</v>
      </c>
      <c r="H89" s="297">
        <v>0.66259603751734542</v>
      </c>
      <c r="I89" s="297">
        <v>0.64762724431215957</v>
      </c>
      <c r="J89" s="297">
        <v>0.36677767293717012</v>
      </c>
      <c r="K89" s="297">
        <v>1.780372534468537E-2</v>
      </c>
      <c r="L89" s="297">
        <v>9.8904986209267215E-2</v>
      </c>
      <c r="M89" s="297">
        <v>8.5697536802525356E-2</v>
      </c>
      <c r="N89" s="297">
        <v>5.3993940761081667E-2</v>
      </c>
      <c r="O89" s="297">
        <v>2.8525706568942551E-2</v>
      </c>
      <c r="P89" s="297">
        <v>2.357838945919943E-2</v>
      </c>
      <c r="Q89" s="297">
        <v>4.3360730958281211E-2</v>
      </c>
      <c r="R89" s="297">
        <v>6.9316985717130672E-2</v>
      </c>
      <c r="S89" s="297">
        <v>0.19786181104056899</v>
      </c>
      <c r="T89" s="297">
        <v>0.31186230133114229</v>
      </c>
      <c r="U89" s="297">
        <v>0.30538078570963401</v>
      </c>
      <c r="V89" s="297">
        <v>0.27747822909025283</v>
      </c>
      <c r="W89" s="297">
        <v>0.1552886328943682</v>
      </c>
      <c r="DA89" s="122" t="s">
        <v>1206</v>
      </c>
    </row>
    <row r="90" spans="1:105" ht="12" customHeight="1" x14ac:dyDescent="0.25">
      <c r="A90" s="59" t="s">
        <v>70</v>
      </c>
      <c r="B90" s="297">
        <v>6.5095064750042093</v>
      </c>
      <c r="C90" s="297">
        <v>12.13829882881601</v>
      </c>
      <c r="D90" s="297">
        <v>2.7776658928085531</v>
      </c>
      <c r="E90" s="297">
        <v>1.4202925936508379</v>
      </c>
      <c r="F90" s="297">
        <v>1.2711912421462299</v>
      </c>
      <c r="G90" s="297">
        <v>0.42592899760594027</v>
      </c>
      <c r="H90" s="297">
        <v>1.452672821644077</v>
      </c>
      <c r="I90" s="297">
        <v>0.78778669351573005</v>
      </c>
      <c r="J90" s="297">
        <v>0.22784185823712619</v>
      </c>
      <c r="K90" s="297">
        <v>0.14945617602342681</v>
      </c>
      <c r="L90" s="297">
        <v>0.31477951106693441</v>
      </c>
      <c r="M90" s="297">
        <v>0.39971351393843679</v>
      </c>
      <c r="N90" s="297">
        <v>0.34865375696409168</v>
      </c>
      <c r="O90" s="297">
        <v>1.754866661683005E-2</v>
      </c>
      <c r="P90" s="297">
        <v>2.179030902748719E-2</v>
      </c>
      <c r="Q90" s="297">
        <v>2.0100798107639251E-2</v>
      </c>
      <c r="R90" s="297">
        <v>0</v>
      </c>
      <c r="S90" s="297">
        <v>0</v>
      </c>
      <c r="T90" s="297">
        <v>0</v>
      </c>
      <c r="U90" s="297">
        <v>0</v>
      </c>
      <c r="V90" s="297">
        <v>0</v>
      </c>
      <c r="W90" s="297">
        <v>0</v>
      </c>
      <c r="DA90" s="122" t="s">
        <v>1207</v>
      </c>
    </row>
    <row r="91" spans="1:105" ht="12" customHeight="1" x14ac:dyDescent="0.25">
      <c r="A91" s="59" t="s">
        <v>162</v>
      </c>
      <c r="B91" s="297">
        <v>54.383585316880563</v>
      </c>
      <c r="C91" s="297">
        <v>74.656547677645435</v>
      </c>
      <c r="D91" s="297">
        <v>89.030349327178044</v>
      </c>
      <c r="E91" s="297">
        <v>109.4613655931151</v>
      </c>
      <c r="F91" s="297">
        <v>85.009758864420817</v>
      </c>
      <c r="G91" s="297">
        <v>78.211794056286251</v>
      </c>
      <c r="H91" s="297">
        <v>77.558239666692685</v>
      </c>
      <c r="I91" s="297">
        <v>73.634237674881078</v>
      </c>
      <c r="J91" s="297">
        <v>93.845816097281258</v>
      </c>
      <c r="K91" s="297">
        <v>20.433452925966559</v>
      </c>
      <c r="L91" s="297">
        <v>56.219983300900047</v>
      </c>
      <c r="M91" s="297">
        <v>54.251457600626011</v>
      </c>
      <c r="N91" s="297">
        <v>57.451716220537122</v>
      </c>
      <c r="O91" s="297">
        <v>7.944879665805388</v>
      </c>
      <c r="P91" s="297">
        <v>18.742544744318099</v>
      </c>
      <c r="Q91" s="297">
        <v>12.73995271566624</v>
      </c>
      <c r="R91" s="297">
        <v>18.278955447896909</v>
      </c>
      <c r="S91" s="297">
        <v>44.901524100037882</v>
      </c>
      <c r="T91" s="297">
        <v>68.449126920172645</v>
      </c>
      <c r="U91" s="297">
        <v>57.128992798404603</v>
      </c>
      <c r="V91" s="297">
        <v>71.909593416166842</v>
      </c>
      <c r="W91" s="297">
        <v>61.379426115849341</v>
      </c>
      <c r="DA91" s="122" t="s">
        <v>1208</v>
      </c>
    </row>
    <row r="92" spans="1:105" ht="12" customHeight="1" x14ac:dyDescent="0.25">
      <c r="A92" s="60" t="s">
        <v>1021</v>
      </c>
      <c r="B92" s="264">
        <v>7.7786620771790091E-2</v>
      </c>
      <c r="C92" s="264">
        <v>5.5293794539855397E-2</v>
      </c>
      <c r="D92" s="264">
        <v>7.8290614006760295E-2</v>
      </c>
      <c r="E92" s="264">
        <v>4.9844484011340527E-2</v>
      </c>
      <c r="F92" s="264">
        <v>8.470769321528672E-2</v>
      </c>
      <c r="G92" s="264">
        <v>7.7343943287742092E-2</v>
      </c>
      <c r="H92" s="264">
        <v>0.26990257317974398</v>
      </c>
      <c r="I92" s="264">
        <v>0.1661623215007747</v>
      </c>
      <c r="J92" s="264">
        <v>0.12719129931820261</v>
      </c>
      <c r="K92" s="264">
        <v>3.4534385774145089E-2</v>
      </c>
      <c r="L92" s="264">
        <v>0.1053212623982718</v>
      </c>
      <c r="M92" s="264">
        <v>0.1185236238159772</v>
      </c>
      <c r="N92" s="264">
        <v>0.1573843346945458</v>
      </c>
      <c r="O92" s="264">
        <v>2.3810249675075251E-2</v>
      </c>
      <c r="P92" s="264">
        <v>9.2626497271746405E-2</v>
      </c>
      <c r="Q92" s="264">
        <v>0.1090049742237153</v>
      </c>
      <c r="R92" s="264">
        <v>0.22751513486327571</v>
      </c>
      <c r="S92" s="264">
        <v>0.41763834500576191</v>
      </c>
      <c r="T92" s="264">
        <v>0.64197184105424365</v>
      </c>
      <c r="U92" s="264">
        <v>0.61938476134142539</v>
      </c>
      <c r="V92" s="264">
        <v>0.57082278931098429</v>
      </c>
      <c r="W92" s="264">
        <v>0.34079778071300948</v>
      </c>
      <c r="DA92" s="72" t="s">
        <v>1209</v>
      </c>
    </row>
    <row r="93" spans="1:105" ht="12" customHeight="1" x14ac:dyDescent="0.25">
      <c r="A93" s="57" t="s">
        <v>1023</v>
      </c>
      <c r="B93" s="263">
        <f t="shared" ref="B93:W93" si="3">B94+B95+B106</f>
        <v>17.329290546849716</v>
      </c>
      <c r="C93" s="263">
        <f t="shared" si="3"/>
        <v>24.813257410149301</v>
      </c>
      <c r="D93" s="263">
        <f t="shared" si="3"/>
        <v>26.396475649430485</v>
      </c>
      <c r="E93" s="263">
        <f t="shared" si="3"/>
        <v>31.165515096805134</v>
      </c>
      <c r="F93" s="263">
        <f t="shared" si="3"/>
        <v>24.371866780620646</v>
      </c>
      <c r="G93" s="263">
        <f t="shared" si="3"/>
        <v>22.265143645996382</v>
      </c>
      <c r="H93" s="263">
        <f t="shared" si="3"/>
        <v>22.467382694883394</v>
      </c>
      <c r="I93" s="263">
        <f t="shared" si="3"/>
        <v>22.615101519421337</v>
      </c>
      <c r="J93" s="263">
        <f t="shared" si="3"/>
        <v>27.814072194710324</v>
      </c>
      <c r="K93" s="263">
        <f t="shared" si="3"/>
        <v>6.3685447993963926</v>
      </c>
      <c r="L93" s="263">
        <f t="shared" si="3"/>
        <v>17.442913088591908</v>
      </c>
      <c r="M93" s="263">
        <f t="shared" si="3"/>
        <v>16.653088638139788</v>
      </c>
      <c r="N93" s="263">
        <f t="shared" si="3"/>
        <v>18.012667674489009</v>
      </c>
      <c r="O93" s="263">
        <f t="shared" si="3"/>
        <v>2.5015469871973632</v>
      </c>
      <c r="P93" s="263">
        <f t="shared" si="3"/>
        <v>6.008024982149955</v>
      </c>
      <c r="Q93" s="263">
        <f t="shared" si="3"/>
        <v>4.0943709839729152</v>
      </c>
      <c r="R93" s="263">
        <f t="shared" si="3"/>
        <v>5.6045254965147677</v>
      </c>
      <c r="S93" s="263">
        <f t="shared" si="3"/>
        <v>13.479602614347122</v>
      </c>
      <c r="T93" s="263">
        <f t="shared" si="3"/>
        <v>20.765405216118392</v>
      </c>
      <c r="U93" s="263">
        <f t="shared" si="3"/>
        <v>17.43357506560195</v>
      </c>
      <c r="V93" s="263">
        <f t="shared" si="3"/>
        <v>19.992200280566546</v>
      </c>
      <c r="W93" s="263">
        <f t="shared" si="3"/>
        <v>16.75320355216445</v>
      </c>
      <c r="DA93" s="70"/>
    </row>
    <row r="94" spans="1:105" ht="12" customHeight="1" x14ac:dyDescent="0.25">
      <c r="A94" s="60" t="s">
        <v>1024</v>
      </c>
      <c r="B94" s="264">
        <v>13.56996336043472</v>
      </c>
      <c r="C94" s="264">
        <v>19.569811414537661</v>
      </c>
      <c r="D94" s="264">
        <v>20.64879246390867</v>
      </c>
      <c r="E94" s="264">
        <v>24.804069285001098</v>
      </c>
      <c r="F94" s="264">
        <v>19.17274822212309</v>
      </c>
      <c r="G94" s="264">
        <v>17.55998794303267</v>
      </c>
      <c r="H94" s="264">
        <v>17.098704818787411</v>
      </c>
      <c r="I94" s="264">
        <v>17.288424352355989</v>
      </c>
      <c r="J94" s="264">
        <v>21.681571324300329</v>
      </c>
      <c r="K94" s="264">
        <v>4.9318396304242773</v>
      </c>
      <c r="L94" s="264">
        <v>13.448012993503401</v>
      </c>
      <c r="M94" s="264">
        <v>12.79825071278276</v>
      </c>
      <c r="N94" s="264">
        <v>13.697989272286639</v>
      </c>
      <c r="O94" s="264">
        <v>1.8814172669406839</v>
      </c>
      <c r="P94" s="264">
        <v>4.4022871742312999</v>
      </c>
      <c r="Q94" s="264">
        <v>2.828555092227794</v>
      </c>
      <c r="R94" s="264">
        <v>3.705496943156386</v>
      </c>
      <c r="S94" s="264">
        <v>9.2809771292646648</v>
      </c>
      <c r="T94" s="264">
        <v>14.117559662324259</v>
      </c>
      <c r="U94" s="264">
        <v>11.41157207439309</v>
      </c>
      <c r="V94" s="264">
        <v>14.00302830435955</v>
      </c>
      <c r="W94" s="264">
        <v>12.190831193216111</v>
      </c>
      <c r="DA94" s="72" t="s">
        <v>1210</v>
      </c>
    </row>
    <row r="95" spans="1:105" ht="12" customHeight="1" x14ac:dyDescent="0.25">
      <c r="A95" s="60" t="s">
        <v>1026</v>
      </c>
      <c r="B95" s="264">
        <v>3.513130408776231</v>
      </c>
      <c r="C95" s="264">
        <v>5.0595967925049674</v>
      </c>
      <c r="D95" s="264">
        <v>5.5173625231608474</v>
      </c>
      <c r="E95" s="264">
        <v>6.2181789334093542</v>
      </c>
      <c r="F95" s="264">
        <v>4.9567897428547054</v>
      </c>
      <c r="G95" s="264">
        <v>4.4848910062570866</v>
      </c>
      <c r="H95" s="264">
        <v>4.6139178054144718</v>
      </c>
      <c r="I95" s="264">
        <v>4.8318257821627641</v>
      </c>
      <c r="J95" s="264">
        <v>5.759766139254479</v>
      </c>
      <c r="K95" s="264">
        <v>1.330978258778496</v>
      </c>
      <c r="L95" s="264">
        <v>3.675341808711845</v>
      </c>
      <c r="M95" s="264">
        <v>3.5001791225414118</v>
      </c>
      <c r="N95" s="264">
        <v>3.8387058188926861</v>
      </c>
      <c r="O95" s="264">
        <v>0.54860957776036445</v>
      </c>
      <c r="P95" s="264">
        <v>1.329774288966989</v>
      </c>
      <c r="Q95" s="264">
        <v>0.95883611758751974</v>
      </c>
      <c r="R95" s="264">
        <v>1.3140068242358169</v>
      </c>
      <c r="S95" s="264">
        <v>3.1036620774863941</v>
      </c>
      <c r="T95" s="264">
        <v>4.9683675604031006</v>
      </c>
      <c r="U95" s="264">
        <v>4.452666597896549</v>
      </c>
      <c r="V95" s="264">
        <v>4.5792241033460934</v>
      </c>
      <c r="W95" s="264">
        <v>3.703805991565837</v>
      </c>
      <c r="DA95" s="72" t="s">
        <v>1211</v>
      </c>
    </row>
    <row r="96" spans="1:105" ht="12" customHeight="1" x14ac:dyDescent="0.25">
      <c r="A96" s="64" t="s">
        <v>30</v>
      </c>
      <c r="B96" s="231">
        <v>0.2209894761557116</v>
      </c>
      <c r="C96" s="231">
        <v>0.28204976593782061</v>
      </c>
      <c r="D96" s="231">
        <v>0.26546799382950381</v>
      </c>
      <c r="E96" s="231">
        <v>0.29133379620035449</v>
      </c>
      <c r="F96" s="231">
        <v>0.26714526172486192</v>
      </c>
      <c r="G96" s="231">
        <v>0.26405974313628072</v>
      </c>
      <c r="H96" s="231">
        <v>0.276541390961274</v>
      </c>
      <c r="I96" s="231">
        <v>0.21673612058665631</v>
      </c>
      <c r="J96" s="231">
        <v>0.2571550949557489</v>
      </c>
      <c r="K96" s="231">
        <v>7.9418860472194541E-2</v>
      </c>
      <c r="L96" s="231">
        <v>0.21102162046016809</v>
      </c>
      <c r="M96" s="231">
        <v>0.18427575628477749</v>
      </c>
      <c r="N96" s="231">
        <v>0.23510648681466589</v>
      </c>
      <c r="O96" s="231">
        <v>2.7637089372204961E-2</v>
      </c>
      <c r="P96" s="231">
        <v>5.8806561564584303E-2</v>
      </c>
      <c r="Q96" s="231">
        <v>4.2315095614791527E-2</v>
      </c>
      <c r="R96" s="231">
        <v>2.4095020986122921E-2</v>
      </c>
      <c r="S96" s="231">
        <v>6.0883084772941312E-2</v>
      </c>
      <c r="T96" s="231">
        <v>9.1601492565824547E-2</v>
      </c>
      <c r="U96" s="231">
        <v>4.5841704053128138E-2</v>
      </c>
      <c r="V96" s="231">
        <v>0</v>
      </c>
      <c r="W96" s="231">
        <v>0</v>
      </c>
      <c r="DA96" s="73" t="s">
        <v>1212</v>
      </c>
    </row>
    <row r="97" spans="1:105" ht="12" customHeight="1" x14ac:dyDescent="0.25">
      <c r="A97" s="64" t="s">
        <v>32</v>
      </c>
      <c r="B97" s="231">
        <v>0.16001620003823411</v>
      </c>
      <c r="C97" s="231">
        <v>0.65976106790728994</v>
      </c>
      <c r="D97" s="231">
        <v>1.1574830389797259</v>
      </c>
      <c r="E97" s="231">
        <v>0.87624948175665984</v>
      </c>
      <c r="F97" s="231">
        <v>0.33871891888262201</v>
      </c>
      <c r="G97" s="231">
        <v>0.1219205240275273</v>
      </c>
      <c r="H97" s="231">
        <v>0</v>
      </c>
      <c r="I97" s="231">
        <v>0.71044676570067988</v>
      </c>
      <c r="J97" s="231">
        <v>0.71881900905772456</v>
      </c>
      <c r="K97" s="231">
        <v>0.2003655456406622</v>
      </c>
      <c r="L97" s="231">
        <v>0.48573114795615269</v>
      </c>
      <c r="M97" s="231">
        <v>0.50763952960005532</v>
      </c>
      <c r="N97" s="231">
        <v>0.54379604003624893</v>
      </c>
      <c r="O97" s="231">
        <v>0.1089264603834874</v>
      </c>
      <c r="P97" s="231">
        <v>0.27304772886373768</v>
      </c>
      <c r="Q97" s="231">
        <v>0.26680304900009361</v>
      </c>
      <c r="R97" s="231">
        <v>0.32414084619883887</v>
      </c>
      <c r="S97" s="231">
        <v>0.83936054085633427</v>
      </c>
      <c r="T97" s="231">
        <v>1.6116204652303561</v>
      </c>
      <c r="U97" s="231">
        <v>2.2122499832187148</v>
      </c>
      <c r="V97" s="231">
        <v>2.125888222499944</v>
      </c>
      <c r="W97" s="231">
        <v>1.5333841467325491</v>
      </c>
      <c r="DA97" s="73" t="s">
        <v>1213</v>
      </c>
    </row>
    <row r="98" spans="1:105" ht="12" customHeight="1" x14ac:dyDescent="0.25">
      <c r="A98" s="64" t="s">
        <v>33</v>
      </c>
      <c r="B98" s="231">
        <v>0</v>
      </c>
      <c r="C98" s="231">
        <v>2.345712867543699E-3</v>
      </c>
      <c r="D98" s="231">
        <v>0</v>
      </c>
      <c r="E98" s="231">
        <v>0</v>
      </c>
      <c r="F98" s="231">
        <v>0</v>
      </c>
      <c r="G98" s="231">
        <v>2.5057294385626839E-3</v>
      </c>
      <c r="H98" s="231">
        <v>5.8772876076478723E-3</v>
      </c>
      <c r="I98" s="231">
        <v>0.20797113306809889</v>
      </c>
      <c r="J98" s="231">
        <v>0.21762656164415101</v>
      </c>
      <c r="K98" s="231">
        <v>6.61975979195778E-2</v>
      </c>
      <c r="L98" s="231">
        <v>0.1829016623652272</v>
      </c>
      <c r="M98" s="231">
        <v>0.16689606007277691</v>
      </c>
      <c r="N98" s="231">
        <v>0.18912357149074269</v>
      </c>
      <c r="O98" s="231">
        <v>2.5282729037572081E-2</v>
      </c>
      <c r="P98" s="231">
        <v>7.8240744988740424E-2</v>
      </c>
      <c r="Q98" s="231">
        <v>2.5159868270097491E-2</v>
      </c>
      <c r="R98" s="231">
        <v>3.8811259980707787E-2</v>
      </c>
      <c r="S98" s="231">
        <v>9.6215666555774404E-2</v>
      </c>
      <c r="T98" s="231">
        <v>0.13382599317858221</v>
      </c>
      <c r="U98" s="231">
        <v>8.4320762418231832E-2</v>
      </c>
      <c r="V98" s="231">
        <v>0.1034448531124877</v>
      </c>
      <c r="W98" s="231">
        <v>8.0685302579484267E-2</v>
      </c>
      <c r="DA98" s="73" t="s">
        <v>1214</v>
      </c>
    </row>
    <row r="99" spans="1:105" ht="12" customHeight="1" x14ac:dyDescent="0.25">
      <c r="A99" s="64" t="s">
        <v>160</v>
      </c>
      <c r="B99" s="231">
        <v>1.5851221991553369E-2</v>
      </c>
      <c r="C99" s="231">
        <v>9.6944218915335223E-3</v>
      </c>
      <c r="D99" s="231">
        <v>2.3201627057340569E-2</v>
      </c>
      <c r="E99" s="231">
        <v>1.411904926333067E-2</v>
      </c>
      <c r="F99" s="231">
        <v>8.5428782480798781E-3</v>
      </c>
      <c r="G99" s="231">
        <v>6.1740698032706131E-3</v>
      </c>
      <c r="H99" s="231">
        <v>2.655769901852752E-2</v>
      </c>
      <c r="I99" s="231">
        <v>2.2287813922834649E-2</v>
      </c>
      <c r="J99" s="231">
        <v>1.3869764787530461E-2</v>
      </c>
      <c r="K99" s="231">
        <v>6.5951130654109632E-4</v>
      </c>
      <c r="L99" s="231">
        <v>3.641625504447527E-3</v>
      </c>
      <c r="M99" s="231">
        <v>3.1709089954552521E-3</v>
      </c>
      <c r="N99" s="231">
        <v>1.950470469587924E-3</v>
      </c>
      <c r="O99" s="231">
        <v>9.2448774066464625E-4</v>
      </c>
      <c r="P99" s="231">
        <v>7.4810667564585048E-4</v>
      </c>
      <c r="Q99" s="231">
        <v>1.1190464610229441E-3</v>
      </c>
      <c r="R99" s="231">
        <v>1.733161718364857E-3</v>
      </c>
      <c r="S99" s="231">
        <v>5.2681571147930447E-3</v>
      </c>
      <c r="T99" s="231">
        <v>7.3069526610363518E-3</v>
      </c>
      <c r="U99" s="231">
        <v>5.4973985079490237E-3</v>
      </c>
      <c r="V99" s="231">
        <v>6.9459600550250472E-3</v>
      </c>
      <c r="W99" s="231">
        <v>4.3993274644063421E-3</v>
      </c>
      <c r="DA99" s="73" t="s">
        <v>1215</v>
      </c>
    </row>
    <row r="100" spans="1:105" ht="12" customHeight="1" x14ac:dyDescent="0.25">
      <c r="A100" s="64" t="s">
        <v>70</v>
      </c>
      <c r="B100" s="231">
        <v>0.26255813963318042</v>
      </c>
      <c r="C100" s="231">
        <v>0.4497542968729582</v>
      </c>
      <c r="D100" s="231">
        <v>9.0583710425964303E-2</v>
      </c>
      <c r="E100" s="231">
        <v>5.4481304900668888E-2</v>
      </c>
      <c r="F100" s="231">
        <v>4.8103193008795467E-2</v>
      </c>
      <c r="G100" s="231">
        <v>1.666231530912804E-2</v>
      </c>
      <c r="H100" s="231">
        <v>5.644777283842619E-2</v>
      </c>
      <c r="I100" s="231">
        <v>2.6283814507314259E-2</v>
      </c>
      <c r="J100" s="231">
        <v>8.3528966727284895E-3</v>
      </c>
      <c r="K100" s="231">
        <v>5.3673833613371181E-3</v>
      </c>
      <c r="L100" s="231">
        <v>1.1236238308092819E-2</v>
      </c>
      <c r="M100" s="231">
        <v>1.433843197253826E-2</v>
      </c>
      <c r="N100" s="231">
        <v>1.221029320735351E-2</v>
      </c>
      <c r="O100" s="231">
        <v>5.5137396968827441E-4</v>
      </c>
      <c r="P100" s="231">
        <v>6.7027060304985456E-4</v>
      </c>
      <c r="Q100" s="231">
        <v>5.0292383049887069E-4</v>
      </c>
      <c r="R100" s="231">
        <v>0</v>
      </c>
      <c r="S100" s="231">
        <v>0</v>
      </c>
      <c r="T100" s="231">
        <v>0</v>
      </c>
      <c r="U100" s="231">
        <v>0</v>
      </c>
      <c r="V100" s="231">
        <v>0</v>
      </c>
      <c r="W100" s="231">
        <v>0</v>
      </c>
      <c r="DA100" s="73" t="s">
        <v>1216</v>
      </c>
    </row>
    <row r="101" spans="1:105" ht="12" customHeight="1" x14ac:dyDescent="0.25">
      <c r="A101" s="64" t="s">
        <v>34</v>
      </c>
      <c r="B101" s="231">
        <v>8.886494254234335E-3</v>
      </c>
      <c r="C101" s="231">
        <v>2.5493787327682409E-2</v>
      </c>
      <c r="D101" s="231">
        <v>0.1875980873530812</v>
      </c>
      <c r="E101" s="231">
        <v>2.588880823291425E-2</v>
      </c>
      <c r="F101" s="231">
        <v>9.6481662711546123E-2</v>
      </c>
      <c r="G101" s="231">
        <v>0.18953146987628861</v>
      </c>
      <c r="H101" s="231">
        <v>0.2303344746089436</v>
      </c>
      <c r="I101" s="231">
        <v>0.22655935327599791</v>
      </c>
      <c r="J101" s="231">
        <v>4.3825835495360843E-2</v>
      </c>
      <c r="K101" s="231">
        <v>2.4016413022874428E-2</v>
      </c>
      <c r="L101" s="231">
        <v>2.5830897938554729E-2</v>
      </c>
      <c r="M101" s="231">
        <v>0</v>
      </c>
      <c r="N101" s="231">
        <v>7.8556004895560944E-3</v>
      </c>
      <c r="O101" s="231">
        <v>1.9844351148310879E-3</v>
      </c>
      <c r="P101" s="231">
        <v>6.4677308301916972E-3</v>
      </c>
      <c r="Q101" s="231">
        <v>8.075365113341549E-3</v>
      </c>
      <c r="R101" s="231">
        <v>1.2613904432130479E-2</v>
      </c>
      <c r="S101" s="231">
        <v>5.1488307947139642E-2</v>
      </c>
      <c r="T101" s="231">
        <v>0.1129990079273625</v>
      </c>
      <c r="U101" s="231">
        <v>0.17889564233511351</v>
      </c>
      <c r="V101" s="231">
        <v>0.20697059675149709</v>
      </c>
      <c r="W101" s="231">
        <v>0.1230151443369636</v>
      </c>
      <c r="DA101" s="73" t="s">
        <v>1217</v>
      </c>
    </row>
    <row r="102" spans="1:105" ht="12" customHeight="1" x14ac:dyDescent="0.25">
      <c r="A102" s="64" t="s">
        <v>162</v>
      </c>
      <c r="B102" s="231">
        <v>2.215041735586496</v>
      </c>
      <c r="C102" s="231">
        <v>2.793328767027687</v>
      </c>
      <c r="D102" s="231">
        <v>2.9318708258317132</v>
      </c>
      <c r="E102" s="231">
        <v>4.2400130690321731</v>
      </c>
      <c r="F102" s="231">
        <v>3.2483921468860899</v>
      </c>
      <c r="G102" s="231">
        <v>3.089634052841669</v>
      </c>
      <c r="H102" s="231">
        <v>3.0432918164362861</v>
      </c>
      <c r="I102" s="231">
        <v>2.4808254148754658</v>
      </c>
      <c r="J102" s="231">
        <v>3.4742027936229238</v>
      </c>
      <c r="K102" s="231">
        <v>0.74101528389241234</v>
      </c>
      <c r="L102" s="231">
        <v>2.0264778075101502</v>
      </c>
      <c r="M102" s="231">
        <v>1.965173478531999</v>
      </c>
      <c r="N102" s="231">
        <v>2.0317553163371072</v>
      </c>
      <c r="O102" s="231">
        <v>0.25207287468145823</v>
      </c>
      <c r="P102" s="231">
        <v>0.58217291168670127</v>
      </c>
      <c r="Q102" s="231">
        <v>0.32187954885821091</v>
      </c>
      <c r="R102" s="231">
        <v>0.44742972979747581</v>
      </c>
      <c r="S102" s="231">
        <v>1.170393404734418</v>
      </c>
      <c r="T102" s="231">
        <v>1.570056827725179</v>
      </c>
      <c r="U102" s="231">
        <v>1.0068067624928529</v>
      </c>
      <c r="V102" s="231">
        <v>1.762236714176169</v>
      </c>
      <c r="W102" s="231">
        <v>1.702328975486689</v>
      </c>
      <c r="DA102" s="73" t="s">
        <v>1218</v>
      </c>
    </row>
    <row r="103" spans="1:105" ht="12" customHeight="1" x14ac:dyDescent="0.25">
      <c r="A103" s="64" t="s">
        <v>36</v>
      </c>
      <c r="B103" s="231">
        <v>0</v>
      </c>
      <c r="C103" s="231">
        <v>3.0586771272774269E-4</v>
      </c>
      <c r="D103" s="231">
        <v>0</v>
      </c>
      <c r="E103" s="231">
        <v>0</v>
      </c>
      <c r="F103" s="231">
        <v>0</v>
      </c>
      <c r="G103" s="231">
        <v>0</v>
      </c>
      <c r="H103" s="231">
        <v>0</v>
      </c>
      <c r="I103" s="231">
        <v>0</v>
      </c>
      <c r="J103" s="231">
        <v>0</v>
      </c>
      <c r="K103" s="231">
        <v>0</v>
      </c>
      <c r="L103" s="231">
        <v>0</v>
      </c>
      <c r="M103" s="231">
        <v>0</v>
      </c>
      <c r="N103" s="231">
        <v>0</v>
      </c>
      <c r="O103" s="231">
        <v>0</v>
      </c>
      <c r="P103" s="231">
        <v>0</v>
      </c>
      <c r="Q103" s="231">
        <v>0</v>
      </c>
      <c r="R103" s="231">
        <v>0</v>
      </c>
      <c r="S103" s="231">
        <v>0</v>
      </c>
      <c r="T103" s="231">
        <v>0</v>
      </c>
      <c r="U103" s="231">
        <v>0</v>
      </c>
      <c r="V103" s="231">
        <v>0</v>
      </c>
      <c r="W103" s="231">
        <v>0</v>
      </c>
      <c r="DA103" s="73" t="s">
        <v>1219</v>
      </c>
    </row>
    <row r="104" spans="1:105" ht="12" customHeight="1" x14ac:dyDescent="0.25">
      <c r="A104" s="64" t="s">
        <v>73</v>
      </c>
      <c r="B104" s="231">
        <v>5.4290945388623182E-2</v>
      </c>
      <c r="C104" s="231">
        <v>0.15159035449348249</v>
      </c>
      <c r="D104" s="231">
        <v>0.2094456560143387</v>
      </c>
      <c r="E104" s="231">
        <v>0.16318567634160569</v>
      </c>
      <c r="F104" s="231">
        <v>0.19226958178979781</v>
      </c>
      <c r="G104" s="231">
        <v>0.1580667469520414</v>
      </c>
      <c r="H104" s="231">
        <v>0.14124672344923589</v>
      </c>
      <c r="I104" s="231">
        <v>0.1119845142113353</v>
      </c>
      <c r="J104" s="231">
        <v>9.7520839330865958E-2</v>
      </c>
      <c r="K104" s="231">
        <v>1.5117501840347859E-2</v>
      </c>
      <c r="L104" s="231">
        <v>5.9394892747097652E-2</v>
      </c>
      <c r="M104" s="231">
        <v>4.9330079804413868E-2</v>
      </c>
      <c r="N104" s="231">
        <v>5.5953992800414222E-2</v>
      </c>
      <c r="O104" s="231">
        <v>1.2256796474138611E-2</v>
      </c>
      <c r="P104" s="231">
        <v>2.8086417268373159E-2</v>
      </c>
      <c r="Q104" s="231">
        <v>2.3722073826490352E-2</v>
      </c>
      <c r="R104" s="231">
        <v>3.416269215913869E-2</v>
      </c>
      <c r="S104" s="231">
        <v>7.2156897056070035E-2</v>
      </c>
      <c r="T104" s="231">
        <v>0.1289282872347379</v>
      </c>
      <c r="U104" s="231">
        <v>9.5635436801011595E-2</v>
      </c>
      <c r="V104" s="231">
        <v>2.3673383361240589E-2</v>
      </c>
      <c r="W104" s="231">
        <v>2.244481008357849E-2</v>
      </c>
      <c r="DA104" s="73" t="s">
        <v>1220</v>
      </c>
    </row>
    <row r="105" spans="1:105" ht="12" customHeight="1" x14ac:dyDescent="0.25">
      <c r="A105" s="64" t="s">
        <v>79</v>
      </c>
      <c r="B105" s="231">
        <v>0.57549619572819743</v>
      </c>
      <c r="C105" s="231">
        <v>0.68527275046624092</v>
      </c>
      <c r="D105" s="231">
        <v>0.65171158366918047</v>
      </c>
      <c r="E105" s="231">
        <v>0.5529077476816483</v>
      </c>
      <c r="F105" s="231">
        <v>0.75713609960291128</v>
      </c>
      <c r="G105" s="231">
        <v>0.63633635487231743</v>
      </c>
      <c r="H105" s="231">
        <v>0.83362064049413087</v>
      </c>
      <c r="I105" s="231">
        <v>0.82873085201438113</v>
      </c>
      <c r="J105" s="231">
        <v>0.92839334368744464</v>
      </c>
      <c r="K105" s="231">
        <v>0.1988201613225489</v>
      </c>
      <c r="L105" s="231">
        <v>0.66910591592195334</v>
      </c>
      <c r="M105" s="231">
        <v>0.60935487727939486</v>
      </c>
      <c r="N105" s="231">
        <v>0.76095404724700977</v>
      </c>
      <c r="O105" s="231">
        <v>0.1189733309863191</v>
      </c>
      <c r="P105" s="231">
        <v>0.30153381648596428</v>
      </c>
      <c r="Q105" s="231">
        <v>0.2692591466129724</v>
      </c>
      <c r="R105" s="231">
        <v>0.43102020896303739</v>
      </c>
      <c r="S105" s="231">
        <v>0.80789601844892356</v>
      </c>
      <c r="T105" s="231">
        <v>1.3120285338800231</v>
      </c>
      <c r="U105" s="231">
        <v>0.82341890806954676</v>
      </c>
      <c r="V105" s="231">
        <v>0.35006437338972979</v>
      </c>
      <c r="W105" s="231">
        <v>0.23754828488216731</v>
      </c>
      <c r="DA105" s="73" t="s">
        <v>1221</v>
      </c>
    </row>
    <row r="106" spans="1:105" ht="12" customHeight="1" x14ac:dyDescent="0.25">
      <c r="A106" s="60" t="s">
        <v>1038</v>
      </c>
      <c r="B106" s="264">
        <v>0.24619677763876449</v>
      </c>
      <c r="C106" s="264">
        <v>0.18384920310667269</v>
      </c>
      <c r="D106" s="264">
        <v>0.23032066236096521</v>
      </c>
      <c r="E106" s="264">
        <v>0.14326687839468</v>
      </c>
      <c r="F106" s="264">
        <v>0.2423288156428495</v>
      </c>
      <c r="G106" s="264">
        <v>0.2202646967066236</v>
      </c>
      <c r="H106" s="264">
        <v>0.75476007068150852</v>
      </c>
      <c r="I106" s="264">
        <v>0.49485138490258451</v>
      </c>
      <c r="J106" s="264">
        <v>0.37273473115551259</v>
      </c>
      <c r="K106" s="264">
        <v>0.1057269101936186</v>
      </c>
      <c r="L106" s="264">
        <v>0.31955828637666173</v>
      </c>
      <c r="M106" s="264">
        <v>0.35465880281561618</v>
      </c>
      <c r="N106" s="264">
        <v>0.47597258330968301</v>
      </c>
      <c r="O106" s="264">
        <v>7.1520142496314887E-2</v>
      </c>
      <c r="P106" s="264">
        <v>0.27596351895166671</v>
      </c>
      <c r="Q106" s="264">
        <v>0.30697977415760103</v>
      </c>
      <c r="R106" s="264">
        <v>0.58502172912256423</v>
      </c>
      <c r="S106" s="264">
        <v>1.094963407596063</v>
      </c>
      <c r="T106" s="264">
        <v>1.6794779933910331</v>
      </c>
      <c r="U106" s="264">
        <v>1.5693363933123119</v>
      </c>
      <c r="V106" s="264">
        <v>1.4099478728609041</v>
      </c>
      <c r="W106" s="264">
        <v>0.85856636738250236</v>
      </c>
      <c r="DA106" s="72" t="s">
        <v>1222</v>
      </c>
    </row>
    <row r="107" spans="1:105" ht="12" customHeight="1" x14ac:dyDescent="0.25">
      <c r="A107" s="132" t="s">
        <v>1040</v>
      </c>
      <c r="B107" s="318">
        <v>3.4384130745308821</v>
      </c>
      <c r="C107" s="318">
        <v>3.8028272989410512</v>
      </c>
      <c r="D107" s="318">
        <v>4.3890247926901598</v>
      </c>
      <c r="E107" s="318">
        <v>4.2750942255694389</v>
      </c>
      <c r="F107" s="318">
        <v>4.3546518072677651</v>
      </c>
      <c r="G107" s="318">
        <v>4.0012176135609687</v>
      </c>
      <c r="H107" s="318">
        <v>6.2561741327051044</v>
      </c>
      <c r="I107" s="318">
        <v>5.1272726178662049</v>
      </c>
      <c r="J107" s="318">
        <v>5.4855402680878722</v>
      </c>
      <c r="K107" s="318">
        <v>1.3287947611715529</v>
      </c>
      <c r="L107" s="318">
        <v>3.729377292211892</v>
      </c>
      <c r="M107" s="318">
        <v>3.832454586642672</v>
      </c>
      <c r="N107" s="318">
        <v>4.3858430526433221</v>
      </c>
      <c r="O107" s="318">
        <v>0.61919172032191172</v>
      </c>
      <c r="P107" s="318">
        <v>1.773873353992417</v>
      </c>
      <c r="Q107" s="318">
        <v>1.400614581207309</v>
      </c>
      <c r="R107" s="318">
        <v>2.183036210369679</v>
      </c>
      <c r="S107" s="318">
        <v>4.8368903235443979</v>
      </c>
      <c r="T107" s="318">
        <v>7.2125916634056821</v>
      </c>
      <c r="U107" s="318">
        <v>6.1059954873072284</v>
      </c>
      <c r="V107" s="318">
        <v>6.8658816369292648</v>
      </c>
      <c r="W107" s="318">
        <v>5.3076225705622964</v>
      </c>
      <c r="DA107" s="139" t="s">
        <v>1223</v>
      </c>
    </row>
    <row r="108" spans="1:105" ht="12" hidden="1" customHeight="1" x14ac:dyDescent="0.25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DA108" s="94"/>
    </row>
    <row r="109" spans="1:105" ht="12" customHeight="1" x14ac:dyDescent="0.25">
      <c r="A109" s="201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01"/>
      <c r="W109" s="201"/>
      <c r="DA109" s="173"/>
    </row>
    <row r="110" spans="1:105" ht="15" customHeight="1" x14ac:dyDescent="0.25">
      <c r="A110" s="34" t="s">
        <v>48</v>
      </c>
      <c r="B110" s="225">
        <v>10.07748381172034</v>
      </c>
      <c r="C110" s="225">
        <v>9.354895709737729</v>
      </c>
      <c r="D110" s="225">
        <v>10.23046322216425</v>
      </c>
      <c r="E110" s="225">
        <v>9.9058011393806282</v>
      </c>
      <c r="F110" s="225">
        <v>10.665927016472629</v>
      </c>
      <c r="G110" s="225">
        <v>10.65021516707721</v>
      </c>
      <c r="H110" s="225">
        <v>12.40367904709057</v>
      </c>
      <c r="I110" s="225">
        <v>10.067347927537821</v>
      </c>
      <c r="J110" s="225">
        <v>10.523948451624941</v>
      </c>
      <c r="K110" s="225">
        <v>16.493171603455501</v>
      </c>
      <c r="L110" s="225">
        <v>2.903501338809817</v>
      </c>
      <c r="M110" s="225">
        <v>14.49329035388392</v>
      </c>
      <c r="N110" s="225">
        <v>11.466479437444059</v>
      </c>
      <c r="O110" s="225">
        <v>11.392668803786361</v>
      </c>
      <c r="P110" s="225">
        <v>14.142406737804979</v>
      </c>
      <c r="Q110" s="225">
        <v>16.053264937775541</v>
      </c>
      <c r="R110" s="225">
        <v>15.445949768271159</v>
      </c>
      <c r="S110" s="225">
        <v>18.004591420821221</v>
      </c>
      <c r="T110" s="225">
        <v>20.512333410465981</v>
      </c>
      <c r="U110" s="225">
        <v>20.677162404452918</v>
      </c>
      <c r="V110" s="225">
        <v>17.316276411057931</v>
      </c>
      <c r="W110" s="225">
        <v>15.20128655753776</v>
      </c>
      <c r="DA110" s="89" t="s">
        <v>1224</v>
      </c>
    </row>
    <row r="111" spans="1:105" ht="12" customHeight="1" x14ac:dyDescent="0.25">
      <c r="A111" s="55" t="s">
        <v>92</v>
      </c>
      <c r="B111" s="261">
        <v>2.1062121559585309E-3</v>
      </c>
      <c r="C111" s="261">
        <v>1.5125107293476731E-3</v>
      </c>
      <c r="D111" s="261">
        <v>1.769943067301409E-3</v>
      </c>
      <c r="E111" s="261">
        <v>1.4518175311752971E-3</v>
      </c>
      <c r="F111" s="261">
        <v>2.0078015994549228E-3</v>
      </c>
      <c r="G111" s="261">
        <v>2.0259570742611459E-3</v>
      </c>
      <c r="H111" s="261">
        <v>3.5918914776111931E-3</v>
      </c>
      <c r="I111" s="261">
        <v>2.330900013131864E-3</v>
      </c>
      <c r="J111" s="261">
        <v>2.1613515031109749E-3</v>
      </c>
      <c r="K111" s="261">
        <v>3.5619882088994801E-3</v>
      </c>
      <c r="L111" s="261">
        <v>6.3931586125798648E-4</v>
      </c>
      <c r="M111" s="261">
        <v>3.4367176075413971E-3</v>
      </c>
      <c r="N111" s="261">
        <v>2.8519630470309641E-3</v>
      </c>
      <c r="O111" s="261">
        <v>2.8378974668056942E-3</v>
      </c>
      <c r="P111" s="261">
        <v>4.1690935421709414E-3</v>
      </c>
      <c r="Q111" s="261">
        <v>6.9384300991522209E-3</v>
      </c>
      <c r="R111" s="261">
        <v>9.5540590387063612E-3</v>
      </c>
      <c r="S111" s="261">
        <v>9.6638580433614334E-3</v>
      </c>
      <c r="T111" s="261">
        <v>1.065705708158861E-2</v>
      </c>
      <c r="U111" s="261">
        <v>1.0112923614173279E-2</v>
      </c>
      <c r="V111" s="261">
        <v>9.0858181229348297E-3</v>
      </c>
      <c r="W111" s="261">
        <v>7.5111356183954299E-3</v>
      </c>
      <c r="DA111" s="67" t="s">
        <v>1225</v>
      </c>
    </row>
    <row r="112" spans="1:105" ht="12" customHeight="1" x14ac:dyDescent="0.25">
      <c r="A112" s="202" t="s">
        <v>93</v>
      </c>
      <c r="B112" s="226">
        <v>4.5295989798843899E-3</v>
      </c>
      <c r="C112" s="226">
        <v>3.2527905782594388E-3</v>
      </c>
      <c r="D112" s="226">
        <v>3.8064220118667648E-3</v>
      </c>
      <c r="E112" s="226">
        <v>3.1222643880322262E-3</v>
      </c>
      <c r="F112" s="226">
        <v>4.3179582127909474E-3</v>
      </c>
      <c r="G112" s="226">
        <v>4.3570031969008974E-3</v>
      </c>
      <c r="H112" s="226">
        <v>7.7246861987835874E-3</v>
      </c>
      <c r="I112" s="226">
        <v>5.0128104577810981E-3</v>
      </c>
      <c r="J112" s="226">
        <v>4.6481811131735863E-3</v>
      </c>
      <c r="K112" s="226">
        <v>7.6603765255777861E-3</v>
      </c>
      <c r="L112" s="226">
        <v>1.3749063525180321E-3</v>
      </c>
      <c r="M112" s="226">
        <v>7.3909708123328886E-3</v>
      </c>
      <c r="N112" s="226">
        <v>6.1334034522369206E-3</v>
      </c>
      <c r="O112" s="226">
        <v>6.103154154862192E-3</v>
      </c>
      <c r="P112" s="226">
        <v>8.966011235969672E-3</v>
      </c>
      <c r="Q112" s="226">
        <v>1.492171897793278E-2</v>
      </c>
      <c r="R112" s="226">
        <v>2.0546864641840801E-2</v>
      </c>
      <c r="S112" s="226">
        <v>2.0782997292614319E-2</v>
      </c>
      <c r="T112" s="226">
        <v>2.2918961296833379E-2</v>
      </c>
      <c r="U112" s="226">
        <v>2.1748753256796809E-2</v>
      </c>
      <c r="V112" s="226">
        <v>1.953987037090817E-2</v>
      </c>
      <c r="W112" s="226">
        <v>1.615337378934352E-2</v>
      </c>
      <c r="DA112" s="174" t="s">
        <v>1226</v>
      </c>
    </row>
    <row r="113" spans="1:105" ht="12" customHeight="1" x14ac:dyDescent="0.25">
      <c r="A113" s="202" t="s">
        <v>94</v>
      </c>
      <c r="B113" s="226">
        <v>2.9136017679262199E-2</v>
      </c>
      <c r="C113" s="226">
        <v>2.0923124589171359E-2</v>
      </c>
      <c r="D113" s="226">
        <v>2.4484282057859671E-2</v>
      </c>
      <c r="E113" s="226">
        <v>2.0083532960209111E-2</v>
      </c>
      <c r="F113" s="226">
        <v>2.7774667776307979E-2</v>
      </c>
      <c r="G113" s="226">
        <v>2.8025819225336049E-2</v>
      </c>
      <c r="H113" s="226">
        <v>4.9687973406479319E-2</v>
      </c>
      <c r="I113" s="226">
        <v>3.2244208542370423E-2</v>
      </c>
      <c r="J113" s="226">
        <v>2.9898780817302031E-2</v>
      </c>
      <c r="K113" s="226">
        <v>4.9274310346285037E-2</v>
      </c>
      <c r="L113" s="226">
        <v>8.8438945637782998E-3</v>
      </c>
      <c r="M113" s="226">
        <v>4.7541395432877408E-2</v>
      </c>
      <c r="N113" s="226">
        <v>3.94522676757985E-2</v>
      </c>
      <c r="O113" s="226">
        <v>3.9257693262697173E-2</v>
      </c>
      <c r="P113" s="226">
        <v>5.7672624672470113E-2</v>
      </c>
      <c r="Q113" s="226">
        <v>9.5981889318848157E-2</v>
      </c>
      <c r="R113" s="226">
        <v>0.1321648592108611</v>
      </c>
      <c r="S113" s="226">
        <v>0.133683749761248</v>
      </c>
      <c r="T113" s="226">
        <v>0.14742304219432381</v>
      </c>
      <c r="U113" s="226">
        <v>0.13989584115636569</v>
      </c>
      <c r="V113" s="226">
        <v>0.1256875081228056</v>
      </c>
      <c r="W113" s="226">
        <v>0.10390433819773939</v>
      </c>
      <c r="DA113" s="174" t="s">
        <v>1227</v>
      </c>
    </row>
    <row r="114" spans="1:105" ht="12" customHeight="1" x14ac:dyDescent="0.25">
      <c r="A114" s="202" t="s">
        <v>95</v>
      </c>
      <c r="B114" s="226">
        <v>4.0633948996025578E-2</v>
      </c>
      <c r="C114" s="226">
        <v>2.9180006229849551E-2</v>
      </c>
      <c r="D114" s="226">
        <v>3.4146501395470312E-2</v>
      </c>
      <c r="E114" s="226">
        <v>2.8009086998391781E-2</v>
      </c>
      <c r="F114" s="226">
        <v>3.8735370297614161E-2</v>
      </c>
      <c r="G114" s="226">
        <v>3.9085633510741881E-2</v>
      </c>
      <c r="H114" s="226">
        <v>6.9296312191346923E-2</v>
      </c>
      <c r="I114" s="226">
        <v>4.4968723582991373E-2</v>
      </c>
      <c r="J114" s="226">
        <v>4.1697720949638153E-2</v>
      </c>
      <c r="K114" s="226">
        <v>6.8719405495500208E-2</v>
      </c>
      <c r="L114" s="226">
        <v>1.233395601920487E-2</v>
      </c>
      <c r="M114" s="226">
        <v>6.6302631282187746E-2</v>
      </c>
      <c r="N114" s="226">
        <v>5.5021295297228122E-2</v>
      </c>
      <c r="O114" s="226">
        <v>5.4749936085927327E-2</v>
      </c>
      <c r="P114" s="226">
        <v>8.0431942182546776E-2</v>
      </c>
      <c r="Q114" s="226">
        <v>0.13385917176664089</v>
      </c>
      <c r="R114" s="226">
        <v>0.18432100801694121</v>
      </c>
      <c r="S114" s="226">
        <v>0.18643929754553701</v>
      </c>
      <c r="T114" s="226">
        <v>0.20560051971779211</v>
      </c>
      <c r="U114" s="226">
        <v>0.19510286329726759</v>
      </c>
      <c r="V114" s="226">
        <v>0.1752875032793075</v>
      </c>
      <c r="W114" s="226">
        <v>0.14490805247546951</v>
      </c>
      <c r="DA114" s="174" t="s">
        <v>1228</v>
      </c>
    </row>
    <row r="115" spans="1:105" ht="12" customHeight="1" x14ac:dyDescent="0.25">
      <c r="A115" s="56" t="s">
        <v>96</v>
      </c>
      <c r="B115" s="262">
        <v>0.75935807175880332</v>
      </c>
      <c r="C115" s="262">
        <v>0.70615368128757672</v>
      </c>
      <c r="D115" s="262">
        <v>0.75650515120264428</v>
      </c>
      <c r="E115" s="262">
        <v>0.76198015805162456</v>
      </c>
      <c r="F115" s="262">
        <v>0.8040229822520395</v>
      </c>
      <c r="G115" s="262">
        <v>0.80862013357041129</v>
      </c>
      <c r="H115" s="262">
        <v>0.91506670459193384</v>
      </c>
      <c r="I115" s="262">
        <v>0.72395523102522474</v>
      </c>
      <c r="J115" s="262">
        <v>0.77978192309217786</v>
      </c>
      <c r="K115" s="262">
        <v>1.2107325742291879</v>
      </c>
      <c r="L115" s="262">
        <v>0.21151267786250719</v>
      </c>
      <c r="M115" s="262">
        <v>1.0561951547156849</v>
      </c>
      <c r="N115" s="262">
        <v>0.82419958110699443</v>
      </c>
      <c r="O115" s="262">
        <v>0.79995983080672839</v>
      </c>
      <c r="P115" s="262">
        <v>0.97799286785637385</v>
      </c>
      <c r="Q115" s="262">
        <v>1.044027004069723</v>
      </c>
      <c r="R115" s="262">
        <v>0.98567809162462716</v>
      </c>
      <c r="S115" s="262">
        <v>1.1778832512543911</v>
      </c>
      <c r="T115" s="262">
        <v>1.2985968851283389</v>
      </c>
      <c r="U115" s="262">
        <v>1.2361134011047901</v>
      </c>
      <c r="V115" s="262">
        <v>1.140643813926836</v>
      </c>
      <c r="W115" s="262">
        <v>1.0383055265410219</v>
      </c>
      <c r="DA115" s="68" t="s">
        <v>1229</v>
      </c>
    </row>
    <row r="116" spans="1:105" ht="12" customHeight="1" x14ac:dyDescent="0.25">
      <c r="A116" s="37" t="s">
        <v>160</v>
      </c>
      <c r="B116" s="228">
        <v>5.0847216180637464E-3</v>
      </c>
      <c r="C116" s="228">
        <v>2.316879727069255E-3</v>
      </c>
      <c r="D116" s="228">
        <v>5.6282599370882647E-3</v>
      </c>
      <c r="E116" s="228">
        <v>2.4058930658644052E-3</v>
      </c>
      <c r="F116" s="228">
        <v>1.9954976419586708E-3</v>
      </c>
      <c r="G116" s="228">
        <v>1.5259751270766779E-3</v>
      </c>
      <c r="H116" s="228">
        <v>7.3139467528408842E-3</v>
      </c>
      <c r="I116" s="228">
        <v>6.0266191414914978E-3</v>
      </c>
      <c r="J116" s="228">
        <v>2.9237197704948181E-3</v>
      </c>
      <c r="K116" s="228">
        <v>1.011633018180349E-3</v>
      </c>
      <c r="L116" s="228">
        <v>3.5589038436948642E-4</v>
      </c>
      <c r="M116" s="228">
        <v>1.591109405337102E-3</v>
      </c>
      <c r="N116" s="228">
        <v>7.3515816152081156E-4</v>
      </c>
      <c r="O116" s="228">
        <v>2.7123457525284702E-3</v>
      </c>
      <c r="P116" s="228">
        <v>1.1427780815865961E-3</v>
      </c>
      <c r="Q116" s="228">
        <v>3.1842413778805142E-3</v>
      </c>
      <c r="R116" s="228">
        <v>3.232543859064527E-3</v>
      </c>
      <c r="S116" s="228">
        <v>4.6154011637564336E-3</v>
      </c>
      <c r="T116" s="228">
        <v>5.2566591900441526E-3</v>
      </c>
      <c r="U116" s="228">
        <v>5.7891744425428654E-3</v>
      </c>
      <c r="V116" s="228">
        <v>3.9651556162786051E-3</v>
      </c>
      <c r="W116" s="228">
        <v>2.42297315740096E-3</v>
      </c>
      <c r="DA116" s="69" t="s">
        <v>1230</v>
      </c>
    </row>
    <row r="117" spans="1:105" ht="12" customHeight="1" x14ac:dyDescent="0.25">
      <c r="A117" s="37" t="s">
        <v>162</v>
      </c>
      <c r="B117" s="228">
        <v>0.74359773599134027</v>
      </c>
      <c r="C117" s="228">
        <v>0.69864304521390985</v>
      </c>
      <c r="D117" s="228">
        <v>0.74430725066411207</v>
      </c>
      <c r="E117" s="228">
        <v>0.75611834437214664</v>
      </c>
      <c r="F117" s="228">
        <v>0.79408531828883211</v>
      </c>
      <c r="G117" s="228">
        <v>0.7991617242520318</v>
      </c>
      <c r="H117" s="228">
        <v>0.87711524669007035</v>
      </c>
      <c r="I117" s="228">
        <v>0.70202760282726751</v>
      </c>
      <c r="J117" s="228">
        <v>0.76643181838046259</v>
      </c>
      <c r="K117" s="228">
        <v>1.189541583301521</v>
      </c>
      <c r="L117" s="228">
        <v>0.2072595432652837</v>
      </c>
      <c r="M117" s="228">
        <v>1.0319742762198949</v>
      </c>
      <c r="N117" s="228">
        <v>0.80142801735329705</v>
      </c>
      <c r="O117" s="228">
        <v>0.77396571014252025</v>
      </c>
      <c r="P117" s="228">
        <v>0.93068363730031312</v>
      </c>
      <c r="Q117" s="228">
        <v>0.95852393050247098</v>
      </c>
      <c r="R117" s="228">
        <v>0.87333705741543188</v>
      </c>
      <c r="S117" s="228">
        <v>1.07308547148272</v>
      </c>
      <c r="T117" s="228">
        <v>1.182062967356128</v>
      </c>
      <c r="U117" s="228">
        <v>1.109576505926579</v>
      </c>
      <c r="V117" s="228">
        <v>1.0527952394204561</v>
      </c>
      <c r="W117" s="228">
        <v>0.98119994887514494</v>
      </c>
      <c r="DA117" s="69" t="s">
        <v>1231</v>
      </c>
    </row>
    <row r="118" spans="1:105" ht="12" customHeight="1" x14ac:dyDescent="0.25">
      <c r="A118" s="37" t="s">
        <v>97</v>
      </c>
      <c r="B118" s="228">
        <v>0</v>
      </c>
      <c r="C118" s="228">
        <v>0</v>
      </c>
      <c r="D118" s="228">
        <v>0</v>
      </c>
      <c r="E118" s="228">
        <v>0</v>
      </c>
      <c r="F118" s="228">
        <v>0</v>
      </c>
      <c r="G118" s="228">
        <v>0</v>
      </c>
      <c r="H118" s="228">
        <v>0</v>
      </c>
      <c r="I118" s="228">
        <v>0</v>
      </c>
      <c r="J118" s="228">
        <v>0</v>
      </c>
      <c r="K118" s="228">
        <v>0</v>
      </c>
      <c r="L118" s="228">
        <v>0</v>
      </c>
      <c r="M118" s="228">
        <v>0</v>
      </c>
      <c r="N118" s="228">
        <v>0</v>
      </c>
      <c r="O118" s="228">
        <v>0</v>
      </c>
      <c r="P118" s="228">
        <v>0</v>
      </c>
      <c r="Q118" s="228">
        <v>0</v>
      </c>
      <c r="R118" s="228">
        <v>0</v>
      </c>
      <c r="S118" s="228">
        <v>0</v>
      </c>
      <c r="T118" s="228">
        <v>0</v>
      </c>
      <c r="U118" s="228">
        <v>0</v>
      </c>
      <c r="V118" s="228">
        <v>0</v>
      </c>
      <c r="W118" s="228">
        <v>0</v>
      </c>
      <c r="DA118" s="69" t="s">
        <v>1232</v>
      </c>
    </row>
    <row r="119" spans="1:105" ht="12" customHeight="1" x14ac:dyDescent="0.25">
      <c r="A119" s="37" t="s">
        <v>78</v>
      </c>
      <c r="B119" s="228">
        <v>0</v>
      </c>
      <c r="C119" s="228">
        <v>0</v>
      </c>
      <c r="D119" s="228">
        <v>0</v>
      </c>
      <c r="E119" s="228">
        <v>0</v>
      </c>
      <c r="F119" s="228">
        <v>0</v>
      </c>
      <c r="G119" s="228">
        <v>0</v>
      </c>
      <c r="H119" s="228">
        <v>0</v>
      </c>
      <c r="I119" s="228">
        <v>0</v>
      </c>
      <c r="J119" s="228">
        <v>0</v>
      </c>
      <c r="K119" s="228">
        <v>0</v>
      </c>
      <c r="L119" s="228">
        <v>0</v>
      </c>
      <c r="M119" s="228">
        <v>0</v>
      </c>
      <c r="N119" s="228">
        <v>0</v>
      </c>
      <c r="O119" s="228">
        <v>0</v>
      </c>
      <c r="P119" s="228">
        <v>0</v>
      </c>
      <c r="Q119" s="228">
        <v>0</v>
      </c>
      <c r="R119" s="228">
        <v>0</v>
      </c>
      <c r="S119" s="228">
        <v>0</v>
      </c>
      <c r="T119" s="228">
        <v>0</v>
      </c>
      <c r="U119" s="228">
        <v>0</v>
      </c>
      <c r="V119" s="228">
        <v>0</v>
      </c>
      <c r="W119" s="228">
        <v>0</v>
      </c>
      <c r="DA119" s="69" t="s">
        <v>1233</v>
      </c>
    </row>
    <row r="120" spans="1:105" ht="12" customHeight="1" x14ac:dyDescent="0.25">
      <c r="A120" s="37" t="s">
        <v>38</v>
      </c>
      <c r="B120" s="228">
        <v>1.0675614149399279E-2</v>
      </c>
      <c r="C120" s="228">
        <v>5.1937563465975431E-3</v>
      </c>
      <c r="D120" s="228">
        <v>6.5696406014439501E-3</v>
      </c>
      <c r="E120" s="228">
        <v>3.4559206136135891E-3</v>
      </c>
      <c r="F120" s="228">
        <v>7.9421663212486861E-3</v>
      </c>
      <c r="G120" s="228">
        <v>7.9324341913028871E-3</v>
      </c>
      <c r="H120" s="228">
        <v>3.0637511149022561E-2</v>
      </c>
      <c r="I120" s="228">
        <v>1.5901009056465749E-2</v>
      </c>
      <c r="J120" s="228">
        <v>1.0426384941220491E-2</v>
      </c>
      <c r="K120" s="228">
        <v>2.0179357909487099E-2</v>
      </c>
      <c r="L120" s="228">
        <v>3.897244212854012E-3</v>
      </c>
      <c r="M120" s="228">
        <v>2.2629769090452591E-2</v>
      </c>
      <c r="N120" s="228">
        <v>2.2036405592176608E-2</v>
      </c>
      <c r="O120" s="228">
        <v>2.3281774911679671E-2</v>
      </c>
      <c r="P120" s="228">
        <v>4.6166452474474207E-2</v>
      </c>
      <c r="Q120" s="228">
        <v>8.2318832189371999E-2</v>
      </c>
      <c r="R120" s="228">
        <v>0.1091084903501307</v>
      </c>
      <c r="S120" s="228">
        <v>0.1001823786079148</v>
      </c>
      <c r="T120" s="228">
        <v>0.1112772585821661</v>
      </c>
      <c r="U120" s="228">
        <v>0.12074772073566831</v>
      </c>
      <c r="V120" s="228">
        <v>8.3883418890101466E-2</v>
      </c>
      <c r="W120" s="228">
        <v>5.4682604508475827E-2</v>
      </c>
      <c r="DA120" s="69" t="s">
        <v>1234</v>
      </c>
    </row>
    <row r="121" spans="1:105" ht="12" customHeight="1" x14ac:dyDescent="0.25">
      <c r="A121" s="57" t="s">
        <v>1053</v>
      </c>
      <c r="B121" s="263">
        <f t="shared" ref="B121:W121" si="4">B122+B133</f>
        <v>5.3910022797191495</v>
      </c>
      <c r="C121" s="263">
        <f t="shared" si="4"/>
        <v>5.0409082470366888</v>
      </c>
      <c r="D121" s="263">
        <f t="shared" si="4"/>
        <v>5.5735573264497509</v>
      </c>
      <c r="E121" s="263">
        <f t="shared" si="4"/>
        <v>5.2896491679397837</v>
      </c>
      <c r="F121" s="263">
        <f t="shared" si="4"/>
        <v>5.7251326196495693</v>
      </c>
      <c r="G121" s="263">
        <f t="shared" si="4"/>
        <v>5.6886737605938329</v>
      </c>
      <c r="H121" s="263">
        <f t="shared" si="4"/>
        <v>6.6369608411898975</v>
      </c>
      <c r="I121" s="263">
        <f t="shared" si="4"/>
        <v>5.5028914377633207</v>
      </c>
      <c r="J121" s="263">
        <f t="shared" si="4"/>
        <v>5.6851043953639149</v>
      </c>
      <c r="K121" s="263">
        <f t="shared" si="4"/>
        <v>8.9380219880974145</v>
      </c>
      <c r="L121" s="263">
        <f t="shared" si="4"/>
        <v>1.5783784222471733</v>
      </c>
      <c r="M121" s="263">
        <f t="shared" si="4"/>
        <v>7.8632889367619709</v>
      </c>
      <c r="N121" s="263">
        <f t="shared" si="4"/>
        <v>6.2535528815365655</v>
      </c>
      <c r="O121" s="263">
        <f t="shared" si="4"/>
        <v>6.2991471803871431</v>
      </c>
      <c r="P121" s="263">
        <f t="shared" si="4"/>
        <v>7.8302024282944522</v>
      </c>
      <c r="Q121" s="263">
        <f t="shared" si="4"/>
        <v>9.066498005122936</v>
      </c>
      <c r="R121" s="263">
        <f t="shared" si="4"/>
        <v>8.6441148395178491</v>
      </c>
      <c r="S121" s="263">
        <f t="shared" si="4"/>
        <v>10.022073924617844</v>
      </c>
      <c r="T121" s="263">
        <f t="shared" si="4"/>
        <v>11.627960378151593</v>
      </c>
      <c r="U121" s="263">
        <f t="shared" si="4"/>
        <v>12.098689040521363</v>
      </c>
      <c r="V121" s="263">
        <f t="shared" si="4"/>
        <v>9.61144338365464</v>
      </c>
      <c r="W121" s="263">
        <f t="shared" si="4"/>
        <v>8.3133197261070304</v>
      </c>
      <c r="DA121" s="70"/>
    </row>
    <row r="122" spans="1:105" ht="12" customHeight="1" x14ac:dyDescent="0.25">
      <c r="A122" s="60" t="s">
        <v>1054</v>
      </c>
      <c r="B122" s="264">
        <v>5.3892002936932721</v>
      </c>
      <c r="C122" s="264">
        <v>5.0396142068372898</v>
      </c>
      <c r="D122" s="264">
        <v>5.5720430380316293</v>
      </c>
      <c r="E122" s="264">
        <v>5.2884070542733612</v>
      </c>
      <c r="F122" s="264">
        <v>5.7234148295329774</v>
      </c>
      <c r="G122" s="264">
        <v>5.6869404374209909</v>
      </c>
      <c r="H122" s="264">
        <v>6.6338877707820512</v>
      </c>
      <c r="I122" s="264">
        <v>5.5008972183113549</v>
      </c>
      <c r="J122" s="264">
        <v>5.6832552344450606</v>
      </c>
      <c r="K122" s="264">
        <v>8.9349745016613422</v>
      </c>
      <c r="L122" s="264">
        <v>1.5778314506399449</v>
      </c>
      <c r="M122" s="264">
        <v>7.8603486265533551</v>
      </c>
      <c r="N122" s="264">
        <v>6.2511128625942529</v>
      </c>
      <c r="O122" s="264">
        <v>6.2967191953602839</v>
      </c>
      <c r="P122" s="264">
        <v>7.8266355282163609</v>
      </c>
      <c r="Q122" s="264">
        <v>9.0619755420171977</v>
      </c>
      <c r="R122" s="264">
        <v>8.6392111701994061</v>
      </c>
      <c r="S122" s="264">
        <v>10.01674065459035</v>
      </c>
      <c r="T122" s="264">
        <v>11.62220076522549</v>
      </c>
      <c r="U122" s="264">
        <v>12.093023554850671</v>
      </c>
      <c r="V122" s="264">
        <v>9.6065227269893221</v>
      </c>
      <c r="W122" s="264">
        <v>8.3092518789363421</v>
      </c>
      <c r="DA122" s="72" t="s">
        <v>1235</v>
      </c>
    </row>
    <row r="123" spans="1:105" ht="12" customHeight="1" x14ac:dyDescent="0.25">
      <c r="A123" s="64" t="s">
        <v>30</v>
      </c>
      <c r="B123" s="231">
        <v>0.33901744568084652</v>
      </c>
      <c r="C123" s="231">
        <v>0.28094673828356798</v>
      </c>
      <c r="D123" s="231">
        <v>0.26810802913049392</v>
      </c>
      <c r="E123" s="231">
        <v>0.2477784903181465</v>
      </c>
      <c r="F123" s="231">
        <v>0.3084758900374166</v>
      </c>
      <c r="G123" s="231">
        <v>0.33484718591019541</v>
      </c>
      <c r="H123" s="231">
        <v>0.39763161857424478</v>
      </c>
      <c r="I123" s="231">
        <v>0.24676008992668971</v>
      </c>
      <c r="J123" s="231">
        <v>0.25375085708875672</v>
      </c>
      <c r="K123" s="231">
        <v>0.53316865729879914</v>
      </c>
      <c r="L123" s="231">
        <v>9.0596725387733612E-2</v>
      </c>
      <c r="M123" s="231">
        <v>0.41384853526504672</v>
      </c>
      <c r="N123" s="231">
        <v>0.38287923106258259</v>
      </c>
      <c r="O123" s="231">
        <v>0.31722707908010289</v>
      </c>
      <c r="P123" s="231">
        <v>0.34613953491611388</v>
      </c>
      <c r="Q123" s="231">
        <v>0.3999528552383631</v>
      </c>
      <c r="R123" s="231">
        <v>0.1584326296878677</v>
      </c>
      <c r="S123" s="231">
        <v>0.1965083764495788</v>
      </c>
      <c r="T123" s="231">
        <v>0.21412214632964671</v>
      </c>
      <c r="U123" s="231">
        <v>0.1245083578658147</v>
      </c>
      <c r="V123" s="231">
        <v>0</v>
      </c>
      <c r="W123" s="231">
        <v>0</v>
      </c>
      <c r="DA123" s="73" t="s">
        <v>1236</v>
      </c>
    </row>
    <row r="124" spans="1:105" ht="12" customHeight="1" x14ac:dyDescent="0.25">
      <c r="A124" s="64" t="s">
        <v>32</v>
      </c>
      <c r="B124" s="231">
        <v>0.24547903523828241</v>
      </c>
      <c r="C124" s="231">
        <v>0.65718090372710958</v>
      </c>
      <c r="D124" s="231">
        <v>1.168994016401609</v>
      </c>
      <c r="E124" s="231">
        <v>0.74524746721252266</v>
      </c>
      <c r="F124" s="231">
        <v>0.39112286439293509</v>
      </c>
      <c r="G124" s="231">
        <v>0.15460419634750719</v>
      </c>
      <c r="H124" s="231">
        <v>0</v>
      </c>
      <c r="I124" s="231">
        <v>0.80886336489691135</v>
      </c>
      <c r="J124" s="231">
        <v>0.70930323068837442</v>
      </c>
      <c r="K124" s="231">
        <v>1.345129208641505</v>
      </c>
      <c r="L124" s="231">
        <v>0.20853622168046321</v>
      </c>
      <c r="M124" s="231">
        <v>1.140062480291526</v>
      </c>
      <c r="N124" s="231">
        <v>0.88559108889278193</v>
      </c>
      <c r="O124" s="231">
        <v>1.2502916785709051</v>
      </c>
      <c r="P124" s="231">
        <v>1.607178031910552</v>
      </c>
      <c r="Q124" s="231">
        <v>2.521762970957051</v>
      </c>
      <c r="R124" s="231">
        <v>2.1313318914355528</v>
      </c>
      <c r="S124" s="231">
        <v>2.7091494748443621</v>
      </c>
      <c r="T124" s="231">
        <v>3.7672271861283422</v>
      </c>
      <c r="U124" s="231">
        <v>6.0085814497649013</v>
      </c>
      <c r="V124" s="231">
        <v>4.4598911882623344</v>
      </c>
      <c r="W124" s="231">
        <v>3.440112540790353</v>
      </c>
      <c r="DA124" s="73" t="s">
        <v>1237</v>
      </c>
    </row>
    <row r="125" spans="1:105" ht="12" customHeight="1" x14ac:dyDescent="0.25">
      <c r="A125" s="64" t="s">
        <v>33</v>
      </c>
      <c r="B125" s="231">
        <v>0</v>
      </c>
      <c r="C125" s="231">
        <v>2.3365393582049001E-3</v>
      </c>
      <c r="D125" s="231">
        <v>0</v>
      </c>
      <c r="E125" s="231">
        <v>0</v>
      </c>
      <c r="F125" s="231">
        <v>0</v>
      </c>
      <c r="G125" s="231">
        <v>3.1774493195731971E-3</v>
      </c>
      <c r="H125" s="231">
        <v>8.4507978213743777E-3</v>
      </c>
      <c r="I125" s="231">
        <v>0.23678090831897619</v>
      </c>
      <c r="J125" s="231">
        <v>0.21474560537867321</v>
      </c>
      <c r="K125" s="231">
        <v>0.44440935300934031</v>
      </c>
      <c r="L125" s="231">
        <v>7.8524141943977832E-2</v>
      </c>
      <c r="M125" s="231">
        <v>0.37481702094271441</v>
      </c>
      <c r="N125" s="231">
        <v>0.30799442673509392</v>
      </c>
      <c r="O125" s="231">
        <v>0.29020300132722698</v>
      </c>
      <c r="P125" s="231">
        <v>0.46053049798107709</v>
      </c>
      <c r="Q125" s="231">
        <v>0.23780546884854681</v>
      </c>
      <c r="R125" s="231">
        <v>0.25519670573370401</v>
      </c>
      <c r="S125" s="231">
        <v>0.31054905470710181</v>
      </c>
      <c r="T125" s="231">
        <v>0.31282360244843399</v>
      </c>
      <c r="U125" s="231">
        <v>0.22901940230058129</v>
      </c>
      <c r="V125" s="231">
        <v>0.2170164846790234</v>
      </c>
      <c r="W125" s="231">
        <v>0.18101564559188121</v>
      </c>
      <c r="DA125" s="73" t="s">
        <v>1238</v>
      </c>
    </row>
    <row r="126" spans="1:105" ht="12" customHeight="1" x14ac:dyDescent="0.25">
      <c r="A126" s="64" t="s">
        <v>160</v>
      </c>
      <c r="B126" s="231">
        <v>2.4317179641215211E-2</v>
      </c>
      <c r="C126" s="231">
        <v>9.6565093784605257E-3</v>
      </c>
      <c r="D126" s="231">
        <v>2.3432363401817279E-2</v>
      </c>
      <c r="E126" s="231">
        <v>1.2008207618966781E-2</v>
      </c>
      <c r="F126" s="231">
        <v>9.8645656450828054E-3</v>
      </c>
      <c r="G126" s="231">
        <v>7.8291748476454169E-3</v>
      </c>
      <c r="H126" s="231">
        <v>3.8186619404917743E-2</v>
      </c>
      <c r="I126" s="231">
        <v>2.5375294865394051E-2</v>
      </c>
      <c r="J126" s="231">
        <v>1.3686155831604031E-2</v>
      </c>
      <c r="K126" s="231">
        <v>4.4275472562969216E-3</v>
      </c>
      <c r="L126" s="231">
        <v>1.563438594926695E-3</v>
      </c>
      <c r="M126" s="231">
        <v>7.1212625561006583E-3</v>
      </c>
      <c r="N126" s="231">
        <v>3.1764101608765718E-3</v>
      </c>
      <c r="O126" s="231">
        <v>1.0611556870795451E-2</v>
      </c>
      <c r="P126" s="231">
        <v>4.4034082232695029E-3</v>
      </c>
      <c r="Q126" s="231">
        <v>1.057697780727837E-2</v>
      </c>
      <c r="R126" s="231">
        <v>1.139610415251485E-2</v>
      </c>
      <c r="S126" s="231">
        <v>1.7003688386850211E-2</v>
      </c>
      <c r="T126" s="231">
        <v>1.7080293596590961E-2</v>
      </c>
      <c r="U126" s="231">
        <v>1.493120892638383E-2</v>
      </c>
      <c r="V126" s="231">
        <v>1.4571897861590971E-2</v>
      </c>
      <c r="W126" s="231">
        <v>9.8697913458912108E-3</v>
      </c>
      <c r="DA126" s="73" t="s">
        <v>1239</v>
      </c>
    </row>
    <row r="127" spans="1:105" ht="12" customHeight="1" x14ac:dyDescent="0.25">
      <c r="A127" s="64" t="s">
        <v>70</v>
      </c>
      <c r="B127" s="231">
        <v>0.40278746024284512</v>
      </c>
      <c r="C127" s="231">
        <v>0.44799541781336982</v>
      </c>
      <c r="D127" s="231">
        <v>9.1484550447277033E-2</v>
      </c>
      <c r="E127" s="231">
        <v>4.633618088567628E-2</v>
      </c>
      <c r="F127" s="231">
        <v>5.5545343313303658E-2</v>
      </c>
      <c r="G127" s="231">
        <v>2.112904195748767E-2</v>
      </c>
      <c r="H127" s="231">
        <v>8.1164773203147314E-2</v>
      </c>
      <c r="I127" s="231">
        <v>2.9924852460612911E-2</v>
      </c>
      <c r="J127" s="231">
        <v>8.2423204185140125E-3</v>
      </c>
      <c r="K127" s="231">
        <v>3.6033261657965339E-2</v>
      </c>
      <c r="L127" s="231">
        <v>4.8239909928166173E-3</v>
      </c>
      <c r="M127" s="231">
        <v>3.2201409395722337E-2</v>
      </c>
      <c r="N127" s="231">
        <v>1.988489444770419E-2</v>
      </c>
      <c r="O127" s="231">
        <v>6.3288413453886638E-3</v>
      </c>
      <c r="P127" s="231">
        <v>3.9452596552991461E-3</v>
      </c>
      <c r="Q127" s="231">
        <v>4.7535239860151939E-3</v>
      </c>
      <c r="R127" s="231">
        <v>0</v>
      </c>
      <c r="S127" s="231">
        <v>0</v>
      </c>
      <c r="T127" s="231">
        <v>0</v>
      </c>
      <c r="U127" s="231">
        <v>0</v>
      </c>
      <c r="V127" s="231">
        <v>0</v>
      </c>
      <c r="W127" s="231">
        <v>0</v>
      </c>
      <c r="DA127" s="73" t="s">
        <v>1240</v>
      </c>
    </row>
    <row r="128" spans="1:105" ht="12" customHeight="1" x14ac:dyDescent="0.25">
      <c r="A128" s="64" t="s">
        <v>34</v>
      </c>
      <c r="B128" s="231">
        <v>1.36326699150383E-2</v>
      </c>
      <c r="C128" s="231">
        <v>2.5394087360406891E-2</v>
      </c>
      <c r="D128" s="231">
        <v>0.189463719310689</v>
      </c>
      <c r="E128" s="231">
        <v>2.2018351127639231E-2</v>
      </c>
      <c r="F128" s="231">
        <v>0.11140855198055789</v>
      </c>
      <c r="G128" s="231">
        <v>0.24033985103418251</v>
      </c>
      <c r="H128" s="231">
        <v>0.33119190452408009</v>
      </c>
      <c r="I128" s="231">
        <v>0.25794411303844211</v>
      </c>
      <c r="J128" s="231">
        <v>4.3245665894709732E-2</v>
      </c>
      <c r="K128" s="231">
        <v>0.16123120639614891</v>
      </c>
      <c r="L128" s="231">
        <v>1.1089834121994839E-2</v>
      </c>
      <c r="M128" s="231">
        <v>0</v>
      </c>
      <c r="N128" s="231">
        <v>1.27931233022383E-2</v>
      </c>
      <c r="O128" s="231">
        <v>2.2777961406274892E-2</v>
      </c>
      <c r="P128" s="231">
        <v>3.806951608735825E-2</v>
      </c>
      <c r="Q128" s="231">
        <v>7.6326551724586786E-2</v>
      </c>
      <c r="R128" s="231">
        <v>8.2940539913405859E-2</v>
      </c>
      <c r="S128" s="231">
        <v>0.16618546577530061</v>
      </c>
      <c r="T128" s="231">
        <v>0.26413969284551497</v>
      </c>
      <c r="U128" s="231">
        <v>0.48588949989033309</v>
      </c>
      <c r="V128" s="231">
        <v>0.43420266922402728</v>
      </c>
      <c r="W128" s="231">
        <v>0.27598168511294491</v>
      </c>
      <c r="DA128" s="73" t="s">
        <v>1241</v>
      </c>
    </row>
    <row r="129" spans="1:105" ht="12" customHeight="1" x14ac:dyDescent="0.25">
      <c r="A129" s="64" t="s">
        <v>162</v>
      </c>
      <c r="B129" s="231">
        <v>3.398070371214799</v>
      </c>
      <c r="C129" s="231">
        <v>2.782404741378504</v>
      </c>
      <c r="D129" s="231">
        <v>2.961027796382032</v>
      </c>
      <c r="E129" s="231">
        <v>3.6061179680351998</v>
      </c>
      <c r="F129" s="231">
        <v>3.750958007757113</v>
      </c>
      <c r="G129" s="231">
        <v>3.9178833388185672</v>
      </c>
      <c r="H129" s="231">
        <v>4.3758695454481673</v>
      </c>
      <c r="I129" s="231">
        <v>2.8244886030537182</v>
      </c>
      <c r="J129" s="231">
        <v>3.4282110441314488</v>
      </c>
      <c r="K129" s="231">
        <v>4.9747140868273982</v>
      </c>
      <c r="L129" s="231">
        <v>0.87001631885386788</v>
      </c>
      <c r="M129" s="231">
        <v>4.4134083724792603</v>
      </c>
      <c r="N129" s="231">
        <v>3.3087854093949218</v>
      </c>
      <c r="O129" s="231">
        <v>2.8933705960709859</v>
      </c>
      <c r="P129" s="231">
        <v>3.426710481460185</v>
      </c>
      <c r="Q129" s="231">
        <v>3.0423337756485389</v>
      </c>
      <c r="R129" s="231">
        <v>2.9419965532784751</v>
      </c>
      <c r="S129" s="231">
        <v>3.7776027385831852</v>
      </c>
      <c r="T129" s="231">
        <v>3.670070523910415</v>
      </c>
      <c r="U129" s="231">
        <v>2.73453745395026</v>
      </c>
      <c r="V129" s="231">
        <v>3.6969883505654888</v>
      </c>
      <c r="W129" s="231">
        <v>3.8191364307511559</v>
      </c>
      <c r="DA129" s="73" t="s">
        <v>1242</v>
      </c>
    </row>
    <row r="130" spans="1:105" ht="12" customHeight="1" x14ac:dyDescent="0.25">
      <c r="A130" s="64" t="s">
        <v>36</v>
      </c>
      <c r="B130" s="231">
        <v>0</v>
      </c>
      <c r="C130" s="231">
        <v>3.0467153890870088E-4</v>
      </c>
      <c r="D130" s="231">
        <v>0</v>
      </c>
      <c r="E130" s="231">
        <v>0</v>
      </c>
      <c r="F130" s="231">
        <v>0</v>
      </c>
      <c r="G130" s="231">
        <v>0</v>
      </c>
      <c r="H130" s="231">
        <v>0</v>
      </c>
      <c r="I130" s="231">
        <v>0</v>
      </c>
      <c r="J130" s="231">
        <v>0</v>
      </c>
      <c r="K130" s="231">
        <v>0</v>
      </c>
      <c r="L130" s="231">
        <v>0</v>
      </c>
      <c r="M130" s="231">
        <v>0</v>
      </c>
      <c r="N130" s="231">
        <v>0</v>
      </c>
      <c r="O130" s="231">
        <v>0</v>
      </c>
      <c r="P130" s="231">
        <v>0</v>
      </c>
      <c r="Q130" s="231">
        <v>0</v>
      </c>
      <c r="R130" s="231">
        <v>0</v>
      </c>
      <c r="S130" s="231">
        <v>0</v>
      </c>
      <c r="T130" s="231">
        <v>0</v>
      </c>
      <c r="U130" s="231">
        <v>0</v>
      </c>
      <c r="V130" s="231">
        <v>0</v>
      </c>
      <c r="W130" s="231">
        <v>0</v>
      </c>
      <c r="DA130" s="73" t="s">
        <v>1243</v>
      </c>
    </row>
    <row r="131" spans="1:105" ht="12" customHeight="1" x14ac:dyDescent="0.25">
      <c r="A131" s="64" t="s">
        <v>73</v>
      </c>
      <c r="B131" s="231">
        <v>8.328712276000233E-2</v>
      </c>
      <c r="C131" s="231">
        <v>0.1509975216911992</v>
      </c>
      <c r="D131" s="231">
        <v>0.2115285584295806</v>
      </c>
      <c r="E131" s="231">
        <v>0.13878891173223781</v>
      </c>
      <c r="F131" s="231">
        <v>0.22201602973147561</v>
      </c>
      <c r="G131" s="231">
        <v>0.20044026694199221</v>
      </c>
      <c r="H131" s="231">
        <v>0.20309496190858989</v>
      </c>
      <c r="I131" s="231">
        <v>0.12749747814249221</v>
      </c>
      <c r="J131" s="231">
        <v>9.6229851360636845E-2</v>
      </c>
      <c r="K131" s="231">
        <v>0.1014894712667446</v>
      </c>
      <c r="L131" s="231">
        <v>2.5499675227157102E-2</v>
      </c>
      <c r="M131" s="231">
        <v>0.1107860398088133</v>
      </c>
      <c r="N131" s="231">
        <v>9.1123056741484507E-2</v>
      </c>
      <c r="O131" s="231">
        <v>0.14068730943428159</v>
      </c>
      <c r="P131" s="231">
        <v>0.16531861669990019</v>
      </c>
      <c r="Q131" s="231">
        <v>0.22421575613227651</v>
      </c>
      <c r="R131" s="231">
        <v>0.22463085461127669</v>
      </c>
      <c r="S131" s="231">
        <v>0.23289612776699489</v>
      </c>
      <c r="T131" s="231">
        <v>0.30137501924948862</v>
      </c>
      <c r="U131" s="231">
        <v>0.25975062305872793</v>
      </c>
      <c r="V131" s="231">
        <v>4.9664282783878029E-2</v>
      </c>
      <c r="W131" s="231">
        <v>5.0354422150970288E-2</v>
      </c>
      <c r="DA131" s="73" t="s">
        <v>1244</v>
      </c>
    </row>
    <row r="132" spans="1:105" ht="12" customHeight="1" x14ac:dyDescent="0.25">
      <c r="A132" s="64" t="s">
        <v>79</v>
      </c>
      <c r="B132" s="231">
        <v>0.88260900900024331</v>
      </c>
      <c r="C132" s="231">
        <v>0.68239707630755875</v>
      </c>
      <c r="D132" s="231">
        <v>0.65800400452813201</v>
      </c>
      <c r="E132" s="231">
        <v>0.47011147734297171</v>
      </c>
      <c r="F132" s="231">
        <v>0.87402357667509301</v>
      </c>
      <c r="G132" s="231">
        <v>0.806689932243841</v>
      </c>
      <c r="H132" s="231">
        <v>1.1982975498975299</v>
      </c>
      <c r="I132" s="231">
        <v>0.94326251360811886</v>
      </c>
      <c r="J132" s="231">
        <v>0.91584050365234226</v>
      </c>
      <c r="K132" s="231">
        <v>1.334371709307143</v>
      </c>
      <c r="L132" s="231">
        <v>0.2871811038370074</v>
      </c>
      <c r="M132" s="231">
        <v>1.36810350581417</v>
      </c>
      <c r="N132" s="231">
        <v>1.238885221856568</v>
      </c>
      <c r="O132" s="231">
        <v>1.3652211712543221</v>
      </c>
      <c r="P132" s="231">
        <v>1.7743401812826061</v>
      </c>
      <c r="Q132" s="231">
        <v>2.5442476616745409</v>
      </c>
      <c r="R132" s="231">
        <v>2.833285891386609</v>
      </c>
      <c r="S132" s="231">
        <v>2.606845728076975</v>
      </c>
      <c r="T132" s="231">
        <v>3.0753623007170559</v>
      </c>
      <c r="U132" s="231">
        <v>2.235805559093667</v>
      </c>
      <c r="V132" s="231">
        <v>0.73418785361297989</v>
      </c>
      <c r="W132" s="231">
        <v>0.53278136319314362</v>
      </c>
      <c r="DA132" s="73" t="s">
        <v>1245</v>
      </c>
    </row>
    <row r="133" spans="1:105" ht="12" customHeight="1" x14ac:dyDescent="0.25">
      <c r="A133" s="60" t="s">
        <v>1066</v>
      </c>
      <c r="B133" s="264">
        <v>1.801986025876946E-3</v>
      </c>
      <c r="C133" s="264">
        <v>1.294040199399132E-3</v>
      </c>
      <c r="D133" s="264">
        <v>1.514288418121595E-3</v>
      </c>
      <c r="E133" s="264">
        <v>1.242113666422388E-3</v>
      </c>
      <c r="F133" s="264">
        <v>1.7177901165918389E-3</v>
      </c>
      <c r="G133" s="264">
        <v>1.733323172842332E-3</v>
      </c>
      <c r="H133" s="264">
        <v>3.073070407846087E-3</v>
      </c>
      <c r="I133" s="264">
        <v>1.994219451966124E-3</v>
      </c>
      <c r="J133" s="264">
        <v>1.8491609188541749E-3</v>
      </c>
      <c r="K133" s="264">
        <v>3.0474864360728209E-3</v>
      </c>
      <c r="L133" s="264">
        <v>5.4697160722827877E-4</v>
      </c>
      <c r="M133" s="264">
        <v>2.9403102086154611E-3</v>
      </c>
      <c r="N133" s="264">
        <v>2.4400189423122941E-3</v>
      </c>
      <c r="O133" s="264">
        <v>2.427985026858866E-3</v>
      </c>
      <c r="P133" s="264">
        <v>3.5669000780915489E-3</v>
      </c>
      <c r="Q133" s="264">
        <v>4.5224631057377267E-3</v>
      </c>
      <c r="R133" s="264">
        <v>4.9036693184429311E-3</v>
      </c>
      <c r="S133" s="264">
        <v>5.3332700274936751E-3</v>
      </c>
      <c r="T133" s="264">
        <v>5.7596129261034967E-3</v>
      </c>
      <c r="U133" s="264">
        <v>5.6654856706912123E-3</v>
      </c>
      <c r="V133" s="264">
        <v>4.920656665317491E-3</v>
      </c>
      <c r="W133" s="264">
        <v>4.0678471706874376E-3</v>
      </c>
      <c r="DA133" s="72" t="s">
        <v>1246</v>
      </c>
    </row>
    <row r="134" spans="1:105" ht="12" customHeight="1" x14ac:dyDescent="0.25">
      <c r="A134" s="57" t="s">
        <v>1012</v>
      </c>
      <c r="B134" s="263">
        <v>1.8639247802775101</v>
      </c>
      <c r="C134" s="263">
        <v>1.71637062017659</v>
      </c>
      <c r="D134" s="263">
        <v>1.8492695998203801</v>
      </c>
      <c r="E134" s="263">
        <v>1.838282620101314</v>
      </c>
      <c r="F134" s="263">
        <v>1.965904337350131</v>
      </c>
      <c r="G134" s="263">
        <v>1.9753099921747821</v>
      </c>
      <c r="H134" s="263">
        <v>2.279747025391071</v>
      </c>
      <c r="I134" s="263">
        <v>1.819248187132148</v>
      </c>
      <c r="J134" s="263">
        <v>1.9276235304214651</v>
      </c>
      <c r="K134" s="263">
        <v>3.0106719355847109</v>
      </c>
      <c r="L134" s="263">
        <v>0.52850825405215596</v>
      </c>
      <c r="M134" s="263">
        <v>2.6371459653384108</v>
      </c>
      <c r="N134" s="263">
        <v>2.0742212587881541</v>
      </c>
      <c r="O134" s="263">
        <v>2.0219215346890249</v>
      </c>
      <c r="P134" s="263">
        <v>2.4938993034097359</v>
      </c>
      <c r="Q134" s="263">
        <v>2.679987929835153</v>
      </c>
      <c r="R134" s="263">
        <v>2.5286864927396882</v>
      </c>
      <c r="S134" s="263">
        <v>3.0256426164602259</v>
      </c>
      <c r="T134" s="263">
        <v>3.368391773319714</v>
      </c>
      <c r="U134" s="263">
        <v>3.2323097124123099</v>
      </c>
      <c r="V134" s="263">
        <v>2.936163817253032</v>
      </c>
      <c r="W134" s="263">
        <v>2.6425820380948619</v>
      </c>
      <c r="DA134" s="70" t="s">
        <v>1247</v>
      </c>
    </row>
    <row r="135" spans="1:105" ht="12" customHeight="1" x14ac:dyDescent="0.25">
      <c r="A135" s="60" t="s">
        <v>1014</v>
      </c>
      <c r="B135" s="264">
        <v>1.8617548965286319</v>
      </c>
      <c r="C135" s="264">
        <v>1.715369109110521</v>
      </c>
      <c r="D135" s="264">
        <v>1.847831832995126</v>
      </c>
      <c r="E135" s="264">
        <v>1.8375117682029209</v>
      </c>
      <c r="F135" s="264">
        <v>1.964125739706835</v>
      </c>
      <c r="G135" s="264">
        <v>1.973526579395303</v>
      </c>
      <c r="H135" s="264">
        <v>2.2726902076612201</v>
      </c>
      <c r="I135" s="264">
        <v>1.815808196319848</v>
      </c>
      <c r="J135" s="264">
        <v>1.9253413451643431</v>
      </c>
      <c r="K135" s="264">
        <v>3.0064561957350651</v>
      </c>
      <c r="L135" s="264">
        <v>0.52768604413675646</v>
      </c>
      <c r="M135" s="264">
        <v>2.6323058105713169</v>
      </c>
      <c r="N135" s="264">
        <v>2.06956068050853</v>
      </c>
      <c r="O135" s="264">
        <v>2.0169519167009149</v>
      </c>
      <c r="P135" s="264">
        <v>2.4839854665636358</v>
      </c>
      <c r="Q135" s="264">
        <v>2.661253481951364</v>
      </c>
      <c r="R135" s="264">
        <v>2.5014839988592059</v>
      </c>
      <c r="S135" s="264">
        <v>3.001131342053692</v>
      </c>
      <c r="T135" s="264">
        <v>3.3411047523942088</v>
      </c>
      <c r="U135" s="264">
        <v>3.2017197195561371</v>
      </c>
      <c r="V135" s="264">
        <v>2.9143884119318639</v>
      </c>
      <c r="W135" s="264">
        <v>2.628679325442898</v>
      </c>
      <c r="DA135" s="72" t="s">
        <v>1248</v>
      </c>
    </row>
    <row r="136" spans="1:105" ht="12" customHeight="1" x14ac:dyDescent="0.25">
      <c r="A136" s="59" t="s">
        <v>30</v>
      </c>
      <c r="B136" s="232">
        <v>0.15249371017766999</v>
      </c>
      <c r="C136" s="232">
        <v>0.1375668538236785</v>
      </c>
      <c r="D136" s="232">
        <v>0.14915816334591231</v>
      </c>
      <c r="E136" s="232">
        <v>0.1171928809561925</v>
      </c>
      <c r="F136" s="232">
        <v>0.14789909610957661</v>
      </c>
      <c r="G136" s="232">
        <v>0.15529440883660339</v>
      </c>
      <c r="H136" s="232">
        <v>0.18565609764696259</v>
      </c>
      <c r="I136" s="232">
        <v>0.1341845375859857</v>
      </c>
      <c r="J136" s="232">
        <v>0.12557732552836559</v>
      </c>
      <c r="K136" s="232">
        <v>0.26935383828892828</v>
      </c>
      <c r="L136" s="232">
        <v>4.6047422128369028E-2</v>
      </c>
      <c r="M136" s="232">
        <v>0.20931285458601839</v>
      </c>
      <c r="N136" s="232">
        <v>0.19835236012506399</v>
      </c>
      <c r="O136" s="232">
        <v>0.1831788901542761</v>
      </c>
      <c r="P136" s="232">
        <v>0.20416050420183759</v>
      </c>
      <c r="Q136" s="232">
        <v>0.29001949711639158</v>
      </c>
      <c r="R136" s="232">
        <v>0.1185810055539379</v>
      </c>
      <c r="S136" s="232">
        <v>0.13811926091057841</v>
      </c>
      <c r="T136" s="232">
        <v>0.17102440597769961</v>
      </c>
      <c r="U136" s="232">
        <v>0.1294353523155197</v>
      </c>
      <c r="V136" s="232">
        <v>0</v>
      </c>
      <c r="W136" s="232">
        <v>0</v>
      </c>
      <c r="DA136" s="71" t="s">
        <v>1249</v>
      </c>
    </row>
    <row r="137" spans="1:105" ht="12" customHeight="1" x14ac:dyDescent="0.25">
      <c r="A137" s="59" t="s">
        <v>33</v>
      </c>
      <c r="B137" s="297">
        <v>0</v>
      </c>
      <c r="C137" s="297">
        <v>1.132805802170035E-3</v>
      </c>
      <c r="D137" s="297">
        <v>0</v>
      </c>
      <c r="E137" s="297">
        <v>0</v>
      </c>
      <c r="F137" s="297">
        <v>0</v>
      </c>
      <c r="G137" s="297">
        <v>1.4590841908003469E-3</v>
      </c>
      <c r="H137" s="297">
        <v>3.9067765439203001E-3</v>
      </c>
      <c r="I137" s="297">
        <v>0.12748726067533431</v>
      </c>
      <c r="J137" s="297">
        <v>0.10522539142175159</v>
      </c>
      <c r="K137" s="297">
        <v>0.22229735800892189</v>
      </c>
      <c r="L137" s="297">
        <v>3.9517419235314127E-2</v>
      </c>
      <c r="M137" s="297">
        <v>0.18770089176296489</v>
      </c>
      <c r="N137" s="297">
        <v>0.1579832247457075</v>
      </c>
      <c r="O137" s="297">
        <v>0.1659203380508161</v>
      </c>
      <c r="P137" s="297">
        <v>0.26894995319270482</v>
      </c>
      <c r="Q137" s="297">
        <v>0.1707390201720746</v>
      </c>
      <c r="R137" s="297">
        <v>0.1891202856504863</v>
      </c>
      <c r="S137" s="297">
        <v>0.21612048976540851</v>
      </c>
      <c r="T137" s="297">
        <v>0.247393661803677</v>
      </c>
      <c r="U137" s="297">
        <v>0.23573237679157161</v>
      </c>
      <c r="V137" s="297">
        <v>0.16063930895533279</v>
      </c>
      <c r="W137" s="297">
        <v>0.1183946179472132</v>
      </c>
      <c r="DA137" s="122" t="s">
        <v>1250</v>
      </c>
    </row>
    <row r="138" spans="1:105" ht="12" customHeight="1" x14ac:dyDescent="0.25">
      <c r="A138" s="59" t="s">
        <v>160</v>
      </c>
      <c r="B138" s="297">
        <v>1.062806683556039E-2</v>
      </c>
      <c r="C138" s="297">
        <v>4.5943192204249816E-3</v>
      </c>
      <c r="D138" s="297">
        <v>1.266672934915815E-2</v>
      </c>
      <c r="E138" s="297">
        <v>5.5185757275128602E-3</v>
      </c>
      <c r="F138" s="297">
        <v>4.5955072036747667E-3</v>
      </c>
      <c r="G138" s="297">
        <v>3.528063138907557E-3</v>
      </c>
      <c r="H138" s="297">
        <v>1.7324101101354399E-2</v>
      </c>
      <c r="I138" s="297">
        <v>1.340756285845709E-2</v>
      </c>
      <c r="J138" s="297">
        <v>6.5810680628763446E-3</v>
      </c>
      <c r="K138" s="297">
        <v>2.1733664208946012E-3</v>
      </c>
      <c r="L138" s="297">
        <v>7.721200685593528E-4</v>
      </c>
      <c r="M138" s="297">
        <v>3.4996343170117078E-3</v>
      </c>
      <c r="N138" s="297">
        <v>1.5989074645251409E-3</v>
      </c>
      <c r="O138" s="297">
        <v>5.9538167983581866E-3</v>
      </c>
      <c r="P138" s="297">
        <v>2.5236008386081842E-3</v>
      </c>
      <c r="Q138" s="297">
        <v>7.4523145400109221E-3</v>
      </c>
      <c r="R138" s="297">
        <v>8.2877777819784886E-3</v>
      </c>
      <c r="S138" s="297">
        <v>1.1612547561748451E-2</v>
      </c>
      <c r="T138" s="297">
        <v>1.3255710917669521E-2</v>
      </c>
      <c r="U138" s="297">
        <v>1.5082056641236619E-2</v>
      </c>
      <c r="V138" s="297">
        <v>1.058507301983075E-2</v>
      </c>
      <c r="W138" s="297">
        <v>6.3349392614288893E-3</v>
      </c>
      <c r="DA138" s="122" t="s">
        <v>1251</v>
      </c>
    </row>
    <row r="139" spans="1:105" ht="12" customHeight="1" x14ac:dyDescent="0.25">
      <c r="A139" s="59" t="s">
        <v>70</v>
      </c>
      <c r="B139" s="297">
        <v>0.1815848557654566</v>
      </c>
      <c r="C139" s="297">
        <v>0.21985542322580989</v>
      </c>
      <c r="D139" s="297">
        <v>5.1010404286470711E-2</v>
      </c>
      <c r="E139" s="297">
        <v>2.1965023087394429E-2</v>
      </c>
      <c r="F139" s="297">
        <v>2.6691055577605011E-2</v>
      </c>
      <c r="G139" s="297">
        <v>9.8211596822125793E-3</v>
      </c>
      <c r="H139" s="297">
        <v>3.7981287850205367E-2</v>
      </c>
      <c r="I139" s="297">
        <v>1.6309226804666579E-2</v>
      </c>
      <c r="J139" s="297">
        <v>4.0881517258756633E-3</v>
      </c>
      <c r="K139" s="297">
        <v>1.8244666668124718E-2</v>
      </c>
      <c r="L139" s="297">
        <v>2.457384475559514E-3</v>
      </c>
      <c r="M139" s="297">
        <v>1.632311945646342E-2</v>
      </c>
      <c r="N139" s="297">
        <v>1.032458617924099E-2</v>
      </c>
      <c r="O139" s="297">
        <v>3.6627154471898312E-3</v>
      </c>
      <c r="P139" s="297">
        <v>2.3322221490341458E-3</v>
      </c>
      <c r="Q139" s="297">
        <v>3.4546804607032372E-3</v>
      </c>
      <c r="R139" s="297">
        <v>0</v>
      </c>
      <c r="S139" s="297">
        <v>0</v>
      </c>
      <c r="T139" s="297">
        <v>0</v>
      </c>
      <c r="U139" s="297">
        <v>0</v>
      </c>
      <c r="V139" s="297">
        <v>0</v>
      </c>
      <c r="W139" s="297">
        <v>0</v>
      </c>
      <c r="DA139" s="122" t="s">
        <v>1252</v>
      </c>
    </row>
    <row r="140" spans="1:105" ht="12" customHeight="1" x14ac:dyDescent="0.25">
      <c r="A140" s="59" t="s">
        <v>162</v>
      </c>
      <c r="B140" s="297">
        <v>1.5170482637499449</v>
      </c>
      <c r="C140" s="297">
        <v>1.352219707038437</v>
      </c>
      <c r="D140" s="297">
        <v>1.6349965360135841</v>
      </c>
      <c r="E140" s="297">
        <v>1.6928352884318221</v>
      </c>
      <c r="F140" s="297">
        <v>1.7849400808159781</v>
      </c>
      <c r="G140" s="297">
        <v>1.803423863546779</v>
      </c>
      <c r="H140" s="297">
        <v>2.0278219445187768</v>
      </c>
      <c r="I140" s="297">
        <v>1.5244196083954049</v>
      </c>
      <c r="J140" s="297">
        <v>1.6838694084254739</v>
      </c>
      <c r="K140" s="297">
        <v>2.4943869663481961</v>
      </c>
      <c r="L140" s="297">
        <v>0.43889169822895441</v>
      </c>
      <c r="M140" s="297">
        <v>2.2154693104488579</v>
      </c>
      <c r="N140" s="297">
        <v>1.7013016019939919</v>
      </c>
      <c r="O140" s="297">
        <v>1.658236156250275</v>
      </c>
      <c r="P140" s="297">
        <v>2.0060191861814509</v>
      </c>
      <c r="Q140" s="297">
        <v>2.1895879696621829</v>
      </c>
      <c r="R140" s="297">
        <v>2.185494929872803</v>
      </c>
      <c r="S140" s="297">
        <v>2.6352790438159559</v>
      </c>
      <c r="T140" s="297">
        <v>2.9094309736951631</v>
      </c>
      <c r="U140" s="297">
        <v>2.8214699338078089</v>
      </c>
      <c r="V140" s="297">
        <v>2.7431640299567008</v>
      </c>
      <c r="W140" s="297">
        <v>2.5039497682342562</v>
      </c>
      <c r="DA140" s="122" t="s">
        <v>1253</v>
      </c>
    </row>
    <row r="141" spans="1:105" ht="12" customHeight="1" x14ac:dyDescent="0.25">
      <c r="A141" s="60" t="s">
        <v>1021</v>
      </c>
      <c r="B141" s="264">
        <v>2.1698837488780039E-3</v>
      </c>
      <c r="C141" s="264">
        <v>1.0015110660697641E-3</v>
      </c>
      <c r="D141" s="264">
        <v>1.437766825254431E-3</v>
      </c>
      <c r="E141" s="264">
        <v>7.7085189839236042E-4</v>
      </c>
      <c r="F141" s="264">
        <v>1.7785976432961039E-3</v>
      </c>
      <c r="G141" s="264">
        <v>1.783412779478518E-3</v>
      </c>
      <c r="H141" s="264">
        <v>7.0568177298512532E-3</v>
      </c>
      <c r="I141" s="264">
        <v>3.439990812299688E-3</v>
      </c>
      <c r="J141" s="264">
        <v>2.2821852571221221E-3</v>
      </c>
      <c r="K141" s="264">
        <v>4.2157398496462549E-3</v>
      </c>
      <c r="L141" s="264">
        <v>8.2220991539950876E-4</v>
      </c>
      <c r="M141" s="264">
        <v>4.8401547670942763E-3</v>
      </c>
      <c r="N141" s="264">
        <v>4.660578279624559E-3</v>
      </c>
      <c r="O141" s="264">
        <v>4.9696179881100399E-3</v>
      </c>
      <c r="P141" s="264">
        <v>9.9138368461004524E-3</v>
      </c>
      <c r="Q141" s="264">
        <v>1.8734447883788859E-2</v>
      </c>
      <c r="R141" s="264">
        <v>2.7202493880481859E-2</v>
      </c>
      <c r="S141" s="264">
        <v>2.4511274406534771E-2</v>
      </c>
      <c r="T141" s="264">
        <v>2.728702092550539E-2</v>
      </c>
      <c r="U141" s="264">
        <v>3.0589992856173039E-2</v>
      </c>
      <c r="V141" s="264">
        <v>2.1775405321168239E-2</v>
      </c>
      <c r="W141" s="264">
        <v>1.3902712651963691E-2</v>
      </c>
      <c r="DA141" s="72" t="s">
        <v>1254</v>
      </c>
    </row>
    <row r="142" spans="1:105" ht="12" customHeight="1" x14ac:dyDescent="0.25">
      <c r="A142" s="57" t="s">
        <v>1023</v>
      </c>
      <c r="B142" s="263">
        <f t="shared" ref="B142:W142" si="5">B143+B144+B155</f>
        <v>1.9343269272477437</v>
      </c>
      <c r="C142" s="263">
        <f t="shared" si="5"/>
        <v>1.7989179216022655</v>
      </c>
      <c r="D142" s="263">
        <f t="shared" si="5"/>
        <v>1.9428345209884081</v>
      </c>
      <c r="E142" s="263">
        <f t="shared" si="5"/>
        <v>1.9270575580992513</v>
      </c>
      <c r="F142" s="263">
        <f t="shared" si="5"/>
        <v>2.0480167221424583</v>
      </c>
      <c r="G142" s="263">
        <f t="shared" si="5"/>
        <v>2.0536500556777932</v>
      </c>
      <c r="H142" s="263">
        <f t="shared" si="5"/>
        <v>2.3521292035264487</v>
      </c>
      <c r="I142" s="263">
        <f t="shared" si="5"/>
        <v>1.8786334550457935</v>
      </c>
      <c r="J142" s="263">
        <f t="shared" si="5"/>
        <v>1.9991930662966848</v>
      </c>
      <c r="K142" s="263">
        <f t="shared" si="5"/>
        <v>3.1157995095414237</v>
      </c>
      <c r="L142" s="263">
        <f t="shared" si="5"/>
        <v>0.54598448390281751</v>
      </c>
      <c r="M142" s="263">
        <f t="shared" si="5"/>
        <v>2.7263795708719134</v>
      </c>
      <c r="N142" s="263">
        <f t="shared" si="5"/>
        <v>2.1400040754650713</v>
      </c>
      <c r="O142" s="263">
        <f t="shared" si="5"/>
        <v>2.0979992409982482</v>
      </c>
      <c r="P142" s="263">
        <f t="shared" si="5"/>
        <v>2.5852198910074664</v>
      </c>
      <c r="Q142" s="263">
        <f t="shared" si="5"/>
        <v>2.8382137368003599</v>
      </c>
      <c r="R142" s="263">
        <f t="shared" si="5"/>
        <v>2.7028908990573326</v>
      </c>
      <c r="S142" s="263">
        <f t="shared" si="5"/>
        <v>3.1876939662213215</v>
      </c>
      <c r="T142" s="263">
        <f t="shared" si="5"/>
        <v>3.5653163374031136</v>
      </c>
      <c r="U142" s="263">
        <f t="shared" si="5"/>
        <v>3.4912758370363965</v>
      </c>
      <c r="V142" s="263">
        <f t="shared" si="5"/>
        <v>3.0720959742707583</v>
      </c>
      <c r="W142" s="263">
        <f t="shared" si="5"/>
        <v>2.7474991578773924</v>
      </c>
      <c r="DA142" s="70"/>
    </row>
    <row r="143" spans="1:105" ht="12" customHeight="1" x14ac:dyDescent="0.25">
      <c r="A143" s="60" t="s">
        <v>1024</v>
      </c>
      <c r="B143" s="264">
        <v>1.4368501732893511</v>
      </c>
      <c r="C143" s="264">
        <v>1.345449018009605</v>
      </c>
      <c r="D143" s="264">
        <v>1.439377356587588</v>
      </c>
      <c r="E143" s="264">
        <v>1.45605582167239</v>
      </c>
      <c r="F143" s="264">
        <v>1.528060235043331</v>
      </c>
      <c r="G143" s="264">
        <v>1.536919160960857</v>
      </c>
      <c r="H143" s="264">
        <v>1.696939417209167</v>
      </c>
      <c r="I143" s="264">
        <v>1.3585680376938829</v>
      </c>
      <c r="J143" s="264">
        <v>1.4766769394551791</v>
      </c>
      <c r="K143" s="264">
        <v>2.2852423334085619</v>
      </c>
      <c r="L143" s="264">
        <v>0.39849788565441141</v>
      </c>
      <c r="M143" s="264">
        <v>1.983837925274712</v>
      </c>
      <c r="N143" s="264">
        <v>1.5397009354994251</v>
      </c>
      <c r="O143" s="264">
        <v>1.490546158698794</v>
      </c>
      <c r="P143" s="264">
        <v>1.788488463648193</v>
      </c>
      <c r="Q143" s="264">
        <v>1.8452723392524639</v>
      </c>
      <c r="R143" s="264">
        <v>1.681690751975893</v>
      </c>
      <c r="S143" s="264">
        <v>2.0675712087013549</v>
      </c>
      <c r="T143" s="264">
        <v>2.277723614290259</v>
      </c>
      <c r="U143" s="264">
        <v>2.1392699190312379</v>
      </c>
      <c r="V143" s="264">
        <v>2.027627433000303</v>
      </c>
      <c r="W143" s="264">
        <v>1.887719029730365</v>
      </c>
      <c r="DA143" s="72" t="s">
        <v>1255</v>
      </c>
    </row>
    <row r="144" spans="1:105" ht="12" customHeight="1" x14ac:dyDescent="0.25">
      <c r="A144" s="60" t="s">
        <v>1026</v>
      </c>
      <c r="B144" s="264">
        <v>0.47140830607702661</v>
      </c>
      <c r="C144" s="264">
        <v>0.44082904087032632</v>
      </c>
      <c r="D144" s="264">
        <v>0.48740206835895328</v>
      </c>
      <c r="E144" s="264">
        <v>0.46259164169835038</v>
      </c>
      <c r="F144" s="264">
        <v>0.50064297905640931</v>
      </c>
      <c r="G144" s="264">
        <v>0.49745246275275218</v>
      </c>
      <c r="H144" s="264">
        <v>0.58028457401911082</v>
      </c>
      <c r="I144" s="264">
        <v>0.48117874606045852</v>
      </c>
      <c r="J144" s="264">
        <v>0.49713010782108152</v>
      </c>
      <c r="K144" s="264">
        <v>0.78156701646415461</v>
      </c>
      <c r="L144" s="264">
        <v>0.13801729586700859</v>
      </c>
      <c r="M144" s="264">
        <v>0.68756650881109271</v>
      </c>
      <c r="N144" s="264">
        <v>0.54680219050318124</v>
      </c>
      <c r="O144" s="264">
        <v>0.55079150299928203</v>
      </c>
      <c r="P144" s="264">
        <v>0.68461753053722019</v>
      </c>
      <c r="Q144" s="264">
        <v>0.79267614992394408</v>
      </c>
      <c r="R144" s="264">
        <v>0.75569577704346902</v>
      </c>
      <c r="S144" s="264">
        <v>0.87619210403429004</v>
      </c>
      <c r="T144" s="264">
        <v>1.0166261554675671</v>
      </c>
      <c r="U144" s="264">
        <v>1.0578103315278631</v>
      </c>
      <c r="V144" s="264">
        <v>0.84030920344899696</v>
      </c>
      <c r="W144" s="264">
        <v>0.72683332211658047</v>
      </c>
      <c r="DA144" s="72" t="s">
        <v>1256</v>
      </c>
    </row>
    <row r="145" spans="1:105" ht="12" customHeight="1" x14ac:dyDescent="0.25">
      <c r="A145" s="64" t="s">
        <v>30</v>
      </c>
      <c r="B145" s="231">
        <v>2.9654796832471211E-2</v>
      </c>
      <c r="C145" s="231">
        <v>2.4575190895597562E-2</v>
      </c>
      <c r="D145" s="231">
        <v>2.345215337532781E-2</v>
      </c>
      <c r="E145" s="231">
        <v>2.1673872195823111E-2</v>
      </c>
      <c r="F145" s="231">
        <v>2.6983242199833939E-2</v>
      </c>
      <c r="G145" s="231">
        <v>2.9290012636811542E-2</v>
      </c>
      <c r="H145" s="231">
        <v>3.478194120454408E-2</v>
      </c>
      <c r="I145" s="231">
        <v>2.158478988726489E-2</v>
      </c>
      <c r="J145" s="231">
        <v>2.219629169206987E-2</v>
      </c>
      <c r="K145" s="231">
        <v>4.6637742131188008E-2</v>
      </c>
      <c r="L145" s="231">
        <v>7.9247469983879191E-3</v>
      </c>
      <c r="M145" s="231">
        <v>3.6200479913515347E-2</v>
      </c>
      <c r="N145" s="231">
        <v>3.3491508927309378E-2</v>
      </c>
      <c r="O145" s="231">
        <v>2.774873299215061E-2</v>
      </c>
      <c r="P145" s="231">
        <v>3.0277785743470859E-2</v>
      </c>
      <c r="Q145" s="231">
        <v>3.4984986217570672E-2</v>
      </c>
      <c r="R145" s="231">
        <v>1.3858541809234411E-2</v>
      </c>
      <c r="S145" s="231">
        <v>1.718913304826503E-2</v>
      </c>
      <c r="T145" s="231">
        <v>1.8729858382320681E-2</v>
      </c>
      <c r="U145" s="231">
        <v>1.0891091604563859E-2</v>
      </c>
      <c r="V145" s="231">
        <v>0</v>
      </c>
      <c r="W145" s="231">
        <v>0</v>
      </c>
      <c r="DA145" s="73" t="s">
        <v>1257</v>
      </c>
    </row>
    <row r="146" spans="1:105" ht="12" customHeight="1" x14ac:dyDescent="0.25">
      <c r="A146" s="64" t="s">
        <v>32</v>
      </c>
      <c r="B146" s="231">
        <v>2.147273247842061E-2</v>
      </c>
      <c r="C146" s="231">
        <v>5.7485437491479281E-2</v>
      </c>
      <c r="D146" s="231">
        <v>0.1022551508673666</v>
      </c>
      <c r="E146" s="231">
        <v>6.518886420643491E-2</v>
      </c>
      <c r="F146" s="231">
        <v>3.4212602412873348E-2</v>
      </c>
      <c r="G146" s="231">
        <v>1.352365812008665E-2</v>
      </c>
      <c r="H146" s="231">
        <v>0</v>
      </c>
      <c r="I146" s="231">
        <v>7.0753523327021256E-2</v>
      </c>
      <c r="J146" s="231">
        <v>6.2044722083361453E-2</v>
      </c>
      <c r="K146" s="231">
        <v>0.1176621849520951</v>
      </c>
      <c r="L146" s="231">
        <v>1.8241242050909299E-2</v>
      </c>
      <c r="M146" s="231">
        <v>9.9724429111520838E-2</v>
      </c>
      <c r="N146" s="231">
        <v>7.7465110283692212E-2</v>
      </c>
      <c r="O146" s="231">
        <v>0.1093664829987962</v>
      </c>
      <c r="P146" s="231">
        <v>0.14058432277490041</v>
      </c>
      <c r="Q146" s="231">
        <v>0.22058560559677229</v>
      </c>
      <c r="R146" s="231">
        <v>0.1864335155264808</v>
      </c>
      <c r="S146" s="231">
        <v>0.23697682313652271</v>
      </c>
      <c r="T146" s="231">
        <v>0.32952981697457812</v>
      </c>
      <c r="U146" s="231">
        <v>0.52558729473726407</v>
      </c>
      <c r="V146" s="231">
        <v>0.39011905955823878</v>
      </c>
      <c r="W146" s="231">
        <v>0.30091619112136431</v>
      </c>
      <c r="DA146" s="73" t="s">
        <v>1258</v>
      </c>
    </row>
    <row r="147" spans="1:105" ht="12" customHeight="1" x14ac:dyDescent="0.25">
      <c r="A147" s="64" t="s">
        <v>33</v>
      </c>
      <c r="B147" s="231">
        <v>0</v>
      </c>
      <c r="C147" s="231">
        <v>2.0438358214718171E-4</v>
      </c>
      <c r="D147" s="231">
        <v>0</v>
      </c>
      <c r="E147" s="231">
        <v>0</v>
      </c>
      <c r="F147" s="231">
        <v>0</v>
      </c>
      <c r="G147" s="231">
        <v>2.7794031020492881E-4</v>
      </c>
      <c r="H147" s="231">
        <v>7.3921473852726308E-4</v>
      </c>
      <c r="I147" s="231">
        <v>2.071188317729673E-2</v>
      </c>
      <c r="J147" s="231">
        <v>1.8784394075594849E-2</v>
      </c>
      <c r="K147" s="231">
        <v>3.8873719455572379E-2</v>
      </c>
      <c r="L147" s="231">
        <v>6.8687246201039817E-3</v>
      </c>
      <c r="M147" s="231">
        <v>3.2786285033461558E-2</v>
      </c>
      <c r="N147" s="231">
        <v>2.6941127268597879E-2</v>
      </c>
      <c r="O147" s="231">
        <v>2.5384861912486831E-2</v>
      </c>
      <c r="P147" s="231">
        <v>4.0283880746486353E-2</v>
      </c>
      <c r="Q147" s="231">
        <v>2.0801504330231702E-2</v>
      </c>
      <c r="R147" s="231">
        <v>2.2322764085637419E-2</v>
      </c>
      <c r="S147" s="231">
        <v>2.7164587667045222E-2</v>
      </c>
      <c r="T147" s="231">
        <v>2.7363548670422209E-2</v>
      </c>
      <c r="U147" s="231">
        <v>2.0032962705734379E-2</v>
      </c>
      <c r="V147" s="231">
        <v>1.8983034190258291E-2</v>
      </c>
      <c r="W147" s="231">
        <v>1.5833940883913419E-2</v>
      </c>
      <c r="DA147" s="73" t="s">
        <v>1259</v>
      </c>
    </row>
    <row r="148" spans="1:105" ht="12" customHeight="1" x14ac:dyDescent="0.25">
      <c r="A148" s="64" t="s">
        <v>160</v>
      </c>
      <c r="B148" s="231">
        <v>2.127091189513034E-3</v>
      </c>
      <c r="C148" s="231">
        <v>8.4468167457872677E-4</v>
      </c>
      <c r="D148" s="231">
        <v>2.0496938574650599E-3</v>
      </c>
      <c r="E148" s="231">
        <v>1.0503912462305231E-3</v>
      </c>
      <c r="F148" s="231">
        <v>8.6288093362870083E-4</v>
      </c>
      <c r="G148" s="231">
        <v>6.8483965185493019E-4</v>
      </c>
      <c r="H148" s="231">
        <v>3.340289576831404E-3</v>
      </c>
      <c r="I148" s="231">
        <v>2.2196474647081109E-3</v>
      </c>
      <c r="J148" s="231">
        <v>1.1971660331186571E-3</v>
      </c>
      <c r="K148" s="231">
        <v>3.8728984606666982E-4</v>
      </c>
      <c r="L148" s="231">
        <v>1.3675831283397219E-4</v>
      </c>
      <c r="M148" s="231">
        <v>6.2291659907866726E-4</v>
      </c>
      <c r="N148" s="231">
        <v>2.7784941210980807E-4</v>
      </c>
      <c r="O148" s="231">
        <v>9.2822232923050953E-4</v>
      </c>
      <c r="P148" s="231">
        <v>3.8517833785586711E-4</v>
      </c>
      <c r="Q148" s="231">
        <v>9.2519760257906282E-4</v>
      </c>
      <c r="R148" s="231">
        <v>9.9684885727874067E-4</v>
      </c>
      <c r="S148" s="231">
        <v>1.48735981271415E-3</v>
      </c>
      <c r="T148" s="231">
        <v>1.4940606830089189E-3</v>
      </c>
      <c r="U148" s="231">
        <v>1.3060742826548561E-3</v>
      </c>
      <c r="V148" s="231">
        <v>1.2746443466387541E-3</v>
      </c>
      <c r="W148" s="231">
        <v>8.6333804018104735E-4</v>
      </c>
      <c r="DA148" s="73" t="s">
        <v>1260</v>
      </c>
    </row>
    <row r="149" spans="1:105" ht="12" customHeight="1" x14ac:dyDescent="0.25">
      <c r="A149" s="64" t="s">
        <v>70</v>
      </c>
      <c r="B149" s="231">
        <v>3.5232936984055288E-2</v>
      </c>
      <c r="C149" s="231">
        <v>3.9187402496213559E-2</v>
      </c>
      <c r="D149" s="231">
        <v>8.0024075202842562E-3</v>
      </c>
      <c r="E149" s="231">
        <v>4.0531543366383142E-3</v>
      </c>
      <c r="F149" s="231">
        <v>4.8587053319272483E-3</v>
      </c>
      <c r="G149" s="231">
        <v>1.848215938432624E-3</v>
      </c>
      <c r="H149" s="231">
        <v>7.099707964760121E-3</v>
      </c>
      <c r="I149" s="231">
        <v>2.617609893729693E-3</v>
      </c>
      <c r="J149" s="231">
        <v>7.2097864152178496E-4</v>
      </c>
      <c r="K149" s="231">
        <v>3.151929398595571E-3</v>
      </c>
      <c r="L149" s="231">
        <v>4.2196787993123072E-4</v>
      </c>
      <c r="M149" s="231">
        <v>2.8167466468623881E-3</v>
      </c>
      <c r="N149" s="231">
        <v>1.739386902929279E-3</v>
      </c>
      <c r="O149" s="231">
        <v>5.5360131660931843E-4</v>
      </c>
      <c r="P149" s="231">
        <v>3.4510281113787412E-4</v>
      </c>
      <c r="Q149" s="231">
        <v>4.1580393528262448E-4</v>
      </c>
      <c r="R149" s="231">
        <v>0</v>
      </c>
      <c r="S149" s="231">
        <v>0</v>
      </c>
      <c r="T149" s="231">
        <v>0</v>
      </c>
      <c r="U149" s="231">
        <v>0</v>
      </c>
      <c r="V149" s="231">
        <v>0</v>
      </c>
      <c r="W149" s="231">
        <v>0</v>
      </c>
      <c r="DA149" s="73" t="s">
        <v>1261</v>
      </c>
    </row>
    <row r="150" spans="1:105" ht="12" customHeight="1" x14ac:dyDescent="0.25">
      <c r="A150" s="64" t="s">
        <v>34</v>
      </c>
      <c r="B150" s="231">
        <v>1.192487471559767E-3</v>
      </c>
      <c r="C150" s="231">
        <v>2.22129129640079E-3</v>
      </c>
      <c r="D150" s="231">
        <v>1.6572917337629119E-2</v>
      </c>
      <c r="E150" s="231">
        <v>1.9260062796026341E-3</v>
      </c>
      <c r="F150" s="231">
        <v>9.7452152285209346E-3</v>
      </c>
      <c r="G150" s="231">
        <v>2.1023193773557911E-2</v>
      </c>
      <c r="H150" s="231">
        <v>2.8970275029641869E-2</v>
      </c>
      <c r="I150" s="231">
        <v>2.2563087427329851E-2</v>
      </c>
      <c r="J150" s="231">
        <v>3.7828184134212541E-3</v>
      </c>
      <c r="K150" s="231">
        <v>1.4103341080662741E-2</v>
      </c>
      <c r="L150" s="231">
        <v>9.7005856773271033E-4</v>
      </c>
      <c r="M150" s="231">
        <v>0</v>
      </c>
      <c r="N150" s="231">
        <v>1.1190499993849251E-3</v>
      </c>
      <c r="O150" s="231">
        <v>1.9924514987846682E-3</v>
      </c>
      <c r="P150" s="231">
        <v>3.330046224653287E-3</v>
      </c>
      <c r="Q150" s="231">
        <v>6.6764953047476882E-3</v>
      </c>
      <c r="R150" s="231">
        <v>7.2550392071061504E-3</v>
      </c>
      <c r="S150" s="231">
        <v>1.4536703897874261E-2</v>
      </c>
      <c r="T150" s="231">
        <v>2.3105031987348382E-2</v>
      </c>
      <c r="U150" s="231">
        <v>4.2502103021104007E-2</v>
      </c>
      <c r="V150" s="231">
        <v>3.7980912498753759E-2</v>
      </c>
      <c r="W150" s="231">
        <v>2.4140883915490519E-2</v>
      </c>
      <c r="DA150" s="73" t="s">
        <v>1262</v>
      </c>
    </row>
    <row r="151" spans="1:105" ht="12" customHeight="1" x14ac:dyDescent="0.25">
      <c r="A151" s="64" t="s">
        <v>162</v>
      </c>
      <c r="B151" s="231">
        <v>0.29723864587098459</v>
      </c>
      <c r="C151" s="231">
        <v>0.2433846646020727</v>
      </c>
      <c r="D151" s="231">
        <v>0.25900931894718132</v>
      </c>
      <c r="E151" s="231">
        <v>0.31543714654932742</v>
      </c>
      <c r="F151" s="231">
        <v>0.32810670679138038</v>
      </c>
      <c r="G151" s="231">
        <v>0.34270812875914669</v>
      </c>
      <c r="H151" s="231">
        <v>0.38276945328007023</v>
      </c>
      <c r="I151" s="231">
        <v>0.2470658567761152</v>
      </c>
      <c r="J151" s="231">
        <v>0.29987513417896011</v>
      </c>
      <c r="K151" s="231">
        <v>0.43515204725888751</v>
      </c>
      <c r="L151" s="231">
        <v>7.610274192448023E-2</v>
      </c>
      <c r="M151" s="231">
        <v>0.38605307866017641</v>
      </c>
      <c r="N151" s="231">
        <v>0.28942864247235139</v>
      </c>
      <c r="O151" s="231">
        <v>0.25309115587020897</v>
      </c>
      <c r="P151" s="231">
        <v>0.29974387579766548</v>
      </c>
      <c r="Q151" s="231">
        <v>0.26612137859818602</v>
      </c>
      <c r="R151" s="231">
        <v>0.25734460329642211</v>
      </c>
      <c r="S151" s="231">
        <v>0.33043739534257333</v>
      </c>
      <c r="T151" s="231">
        <v>0.32103125409617672</v>
      </c>
      <c r="U151" s="231">
        <v>0.23919758012694969</v>
      </c>
      <c r="V151" s="231">
        <v>0.32338583109744212</v>
      </c>
      <c r="W151" s="231">
        <v>0.33407046266295881</v>
      </c>
      <c r="DA151" s="73" t="s">
        <v>1263</v>
      </c>
    </row>
    <row r="152" spans="1:105" ht="12" customHeight="1" x14ac:dyDescent="0.25">
      <c r="A152" s="64" t="s">
        <v>36</v>
      </c>
      <c r="B152" s="231">
        <v>0</v>
      </c>
      <c r="C152" s="231">
        <v>2.6650465048572951E-5</v>
      </c>
      <c r="D152" s="231">
        <v>0</v>
      </c>
      <c r="E152" s="231">
        <v>0</v>
      </c>
      <c r="F152" s="231">
        <v>0</v>
      </c>
      <c r="G152" s="231">
        <v>0</v>
      </c>
      <c r="H152" s="231">
        <v>0</v>
      </c>
      <c r="I152" s="231">
        <v>0</v>
      </c>
      <c r="J152" s="231">
        <v>0</v>
      </c>
      <c r="K152" s="231">
        <v>0</v>
      </c>
      <c r="L152" s="231">
        <v>0</v>
      </c>
      <c r="M152" s="231">
        <v>0</v>
      </c>
      <c r="N152" s="231">
        <v>0</v>
      </c>
      <c r="O152" s="231">
        <v>0</v>
      </c>
      <c r="P152" s="231">
        <v>0</v>
      </c>
      <c r="Q152" s="231">
        <v>0</v>
      </c>
      <c r="R152" s="231">
        <v>0</v>
      </c>
      <c r="S152" s="231">
        <v>0</v>
      </c>
      <c r="T152" s="231">
        <v>0</v>
      </c>
      <c r="U152" s="231">
        <v>0</v>
      </c>
      <c r="V152" s="231">
        <v>0</v>
      </c>
      <c r="W152" s="231">
        <v>0</v>
      </c>
      <c r="DA152" s="73" t="s">
        <v>1264</v>
      </c>
    </row>
    <row r="153" spans="1:105" ht="12" customHeight="1" x14ac:dyDescent="0.25">
      <c r="A153" s="64" t="s">
        <v>73</v>
      </c>
      <c r="B153" s="231">
        <v>7.2853557705526047E-3</v>
      </c>
      <c r="C153" s="231">
        <v>1.3208172278469149E-2</v>
      </c>
      <c r="D153" s="231">
        <v>1.850299005084247E-2</v>
      </c>
      <c r="E153" s="231">
        <v>1.2140251283392351E-2</v>
      </c>
      <c r="F153" s="231">
        <v>1.942035827099256E-2</v>
      </c>
      <c r="G153" s="231">
        <v>1.753306642162248E-2</v>
      </c>
      <c r="H153" s="231">
        <v>1.7765279957797701E-2</v>
      </c>
      <c r="I153" s="231">
        <v>1.11525582507262E-2</v>
      </c>
      <c r="J153" s="231">
        <v>8.4174921605806152E-3</v>
      </c>
      <c r="K153" s="231">
        <v>8.877565710537336E-3</v>
      </c>
      <c r="L153" s="231">
        <v>2.2305273601383449E-3</v>
      </c>
      <c r="M153" s="231">
        <v>9.6907623612304278E-3</v>
      </c>
      <c r="N153" s="231">
        <v>7.9707866626025341E-3</v>
      </c>
      <c r="O153" s="231">
        <v>1.230630939892171E-2</v>
      </c>
      <c r="P153" s="231">
        <v>1.446087820352456E-2</v>
      </c>
      <c r="Q153" s="231">
        <v>1.9612774444065201E-2</v>
      </c>
      <c r="R153" s="231">
        <v>1.9649084260026151E-2</v>
      </c>
      <c r="S153" s="231">
        <v>2.037207064117081E-2</v>
      </c>
      <c r="T153" s="231">
        <v>2.6362109325309621E-2</v>
      </c>
      <c r="U153" s="231">
        <v>2.2721107872324391E-2</v>
      </c>
      <c r="V153" s="231">
        <v>4.3442726459947166E-3</v>
      </c>
      <c r="W153" s="231">
        <v>4.4046410517447811E-3</v>
      </c>
      <c r="DA153" s="73" t="s">
        <v>1265</v>
      </c>
    </row>
    <row r="154" spans="1:105" ht="12" customHeight="1" x14ac:dyDescent="0.25">
      <c r="A154" s="64" t="s">
        <v>79</v>
      </c>
      <c r="B154" s="231">
        <v>7.7204259479469337E-2</v>
      </c>
      <c r="C154" s="231">
        <v>5.9691166088318842E-2</v>
      </c>
      <c r="D154" s="231">
        <v>5.7557436402856647E-2</v>
      </c>
      <c r="E154" s="231">
        <v>4.1121955600901247E-2</v>
      </c>
      <c r="F154" s="231">
        <v>7.6453267887252166E-2</v>
      </c>
      <c r="G154" s="231">
        <v>7.0563407141034387E-2</v>
      </c>
      <c r="H154" s="231">
        <v>0.1048184122669381</v>
      </c>
      <c r="I154" s="231">
        <v>8.2509789856266474E-2</v>
      </c>
      <c r="J154" s="231">
        <v>8.0111110542452915E-2</v>
      </c>
      <c r="K154" s="231">
        <v>0.1167211966305494</v>
      </c>
      <c r="L154" s="231">
        <v>2.512052815249095E-2</v>
      </c>
      <c r="M154" s="231">
        <v>0.1196718104852471</v>
      </c>
      <c r="N154" s="231">
        <v>0.1083687285742039</v>
      </c>
      <c r="O154" s="231">
        <v>0.1194196846820932</v>
      </c>
      <c r="P154" s="231">
        <v>0.15520645989752541</v>
      </c>
      <c r="Q154" s="231">
        <v>0.22255240389450889</v>
      </c>
      <c r="R154" s="231">
        <v>0.24783538000128319</v>
      </c>
      <c r="S154" s="231">
        <v>0.22802803048812459</v>
      </c>
      <c r="T154" s="231">
        <v>0.269010475348402</v>
      </c>
      <c r="U154" s="231">
        <v>0.19557211717726741</v>
      </c>
      <c r="V154" s="231">
        <v>6.4221449111670631E-2</v>
      </c>
      <c r="W154" s="231">
        <v>4.6603864440927699E-2</v>
      </c>
      <c r="DA154" s="73" t="s">
        <v>1266</v>
      </c>
    </row>
    <row r="155" spans="1:105" ht="12" customHeight="1" x14ac:dyDescent="0.25">
      <c r="A155" s="60" t="s">
        <v>1038</v>
      </c>
      <c r="B155" s="264">
        <v>2.6068447881365982E-2</v>
      </c>
      <c r="C155" s="264">
        <v>1.263986272233401E-2</v>
      </c>
      <c r="D155" s="264">
        <v>1.6055096041866768E-2</v>
      </c>
      <c r="E155" s="264">
        <v>8.4100947285107915E-3</v>
      </c>
      <c r="F155" s="264">
        <v>1.9313508042718159E-2</v>
      </c>
      <c r="G155" s="264">
        <v>1.9278431964183711E-2</v>
      </c>
      <c r="H155" s="264">
        <v>7.4905212298170903E-2</v>
      </c>
      <c r="I155" s="264">
        <v>3.8886671291452173E-2</v>
      </c>
      <c r="J155" s="264">
        <v>2.5386019020424179E-2</v>
      </c>
      <c r="K155" s="264">
        <v>4.8990159668707053E-2</v>
      </c>
      <c r="L155" s="264">
        <v>9.4693023813975236E-3</v>
      </c>
      <c r="M155" s="264">
        <v>5.49751367861087E-2</v>
      </c>
      <c r="N155" s="264">
        <v>5.35009494624651E-2</v>
      </c>
      <c r="O155" s="264">
        <v>5.6661579300172023E-2</v>
      </c>
      <c r="P155" s="264">
        <v>0.1121138968220529</v>
      </c>
      <c r="Q155" s="264">
        <v>0.20026524762395201</v>
      </c>
      <c r="R155" s="264">
        <v>0.26550437003797062</v>
      </c>
      <c r="S155" s="264">
        <v>0.24393065348567641</v>
      </c>
      <c r="T155" s="264">
        <v>0.27096656764528781</v>
      </c>
      <c r="U155" s="264">
        <v>0.29419558647729549</v>
      </c>
      <c r="V155" s="264">
        <v>0.2041593378214587</v>
      </c>
      <c r="W155" s="264">
        <v>0.1329468060304467</v>
      </c>
      <c r="DA155" s="72" t="s">
        <v>1267</v>
      </c>
    </row>
    <row r="156" spans="1:105" ht="12" customHeight="1" x14ac:dyDescent="0.25">
      <c r="A156" s="132" t="s">
        <v>1040</v>
      </c>
      <c r="B156" s="318">
        <v>5.2465974906001259E-2</v>
      </c>
      <c r="C156" s="318">
        <v>3.7676807507977868E-2</v>
      </c>
      <c r="D156" s="318">
        <v>4.4089475170570117E-2</v>
      </c>
      <c r="E156" s="318">
        <v>3.6164933310847122E-2</v>
      </c>
      <c r="F156" s="318">
        <v>5.0014557192264768E-2</v>
      </c>
      <c r="G156" s="318">
        <v>5.0466812053150963E-2</v>
      </c>
      <c r="H156" s="318">
        <v>8.9474409116998319E-2</v>
      </c>
      <c r="I156" s="318">
        <v>5.806297397505962E-2</v>
      </c>
      <c r="J156" s="318">
        <v>5.3839502067474169E-2</v>
      </c>
      <c r="K156" s="318">
        <v>8.8729515426494404E-2</v>
      </c>
      <c r="L156" s="318">
        <v>1.5925427948403941E-2</v>
      </c>
      <c r="M156" s="318">
        <v>8.5609011061006213E-2</v>
      </c>
      <c r="N156" s="318">
        <v>7.1042711074978449E-2</v>
      </c>
      <c r="O156" s="318">
        <v>7.0692335934919776E-2</v>
      </c>
      <c r="P156" s="318">
        <v>0.1038525756037937</v>
      </c>
      <c r="Q156" s="318">
        <v>0.1728370517847925</v>
      </c>
      <c r="R156" s="318">
        <v>0.23799265442331419</v>
      </c>
      <c r="S156" s="318">
        <v>0.24072775962467749</v>
      </c>
      <c r="T156" s="318">
        <v>0.26546845617268372</v>
      </c>
      <c r="U156" s="318">
        <v>0.2519140320534593</v>
      </c>
      <c r="V156" s="318">
        <v>0.22632872205670401</v>
      </c>
      <c r="W156" s="318">
        <v>0.18710320883651069</v>
      </c>
      <c r="DA156" s="139" t="s">
        <v>1268</v>
      </c>
    </row>
    <row r="157" spans="1:105" ht="12" customHeight="1" x14ac:dyDescent="0.25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DA157" s="173"/>
    </row>
    <row r="158" spans="1:105" ht="15" customHeight="1" x14ac:dyDescent="0.25">
      <c r="A158" s="32" t="s">
        <v>342</v>
      </c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DA158" s="88"/>
    </row>
    <row r="159" spans="1:105" ht="12" customHeight="1" x14ac:dyDescent="0.25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  <c r="DA159" s="173"/>
    </row>
    <row r="160" spans="1:105" ht="12" customHeight="1" x14ac:dyDescent="0.25">
      <c r="A160" s="35" t="s">
        <v>46</v>
      </c>
      <c r="B160" s="234">
        <f t="shared" ref="B160:W160" si="6">SUM(B$161:B$167,B$169:B$170,B$172:B$175)</f>
        <v>1</v>
      </c>
      <c r="C160" s="234">
        <f t="shared" si="6"/>
        <v>0.99999999999999989</v>
      </c>
      <c r="D160" s="234">
        <f t="shared" si="6"/>
        <v>1.0000000000000002</v>
      </c>
      <c r="E160" s="234">
        <f t="shared" si="6"/>
        <v>0.99999999999999978</v>
      </c>
      <c r="F160" s="234">
        <f t="shared" si="6"/>
        <v>1.0000000000000002</v>
      </c>
      <c r="G160" s="234">
        <f t="shared" si="6"/>
        <v>1</v>
      </c>
      <c r="H160" s="234">
        <f t="shared" si="6"/>
        <v>1</v>
      </c>
      <c r="I160" s="234">
        <f t="shared" si="6"/>
        <v>1</v>
      </c>
      <c r="J160" s="234">
        <f t="shared" si="6"/>
        <v>1.0000000000000004</v>
      </c>
      <c r="K160" s="234">
        <f t="shared" si="6"/>
        <v>1.0000000000000002</v>
      </c>
      <c r="L160" s="234">
        <f t="shared" si="6"/>
        <v>1</v>
      </c>
      <c r="M160" s="234">
        <f t="shared" si="6"/>
        <v>0.99999999999999989</v>
      </c>
      <c r="N160" s="234">
        <f t="shared" si="6"/>
        <v>1</v>
      </c>
      <c r="O160" s="234">
        <f t="shared" si="6"/>
        <v>0.99999999999999978</v>
      </c>
      <c r="P160" s="234">
        <f t="shared" si="6"/>
        <v>1</v>
      </c>
      <c r="Q160" s="234">
        <f t="shared" si="6"/>
        <v>0.99999999999999989</v>
      </c>
      <c r="R160" s="234">
        <f t="shared" si="6"/>
        <v>0.99999999999999989</v>
      </c>
      <c r="S160" s="234">
        <f t="shared" si="6"/>
        <v>1.0000000000000002</v>
      </c>
      <c r="T160" s="234">
        <f t="shared" si="6"/>
        <v>1</v>
      </c>
      <c r="U160" s="234">
        <f t="shared" si="6"/>
        <v>1</v>
      </c>
      <c r="V160" s="234">
        <f t="shared" si="6"/>
        <v>1</v>
      </c>
      <c r="W160" s="234">
        <f t="shared" si="6"/>
        <v>0.99999999999999989</v>
      </c>
      <c r="DA160" s="95"/>
    </row>
    <row r="161" spans="1:105" ht="12" customHeight="1" x14ac:dyDescent="0.25">
      <c r="A161" s="55" t="s">
        <v>92</v>
      </c>
      <c r="B161" s="268">
        <f t="shared" ref="B161:W161" si="7">IF(B$6=0,0,B$6/B$5)</f>
        <v>7.1333498262237652E-4</v>
      </c>
      <c r="C161" s="268">
        <f t="shared" si="7"/>
        <v>6.1605610089629807E-4</v>
      </c>
      <c r="D161" s="268">
        <f t="shared" si="7"/>
        <v>7.5489760944291999E-4</v>
      </c>
      <c r="E161" s="268">
        <f t="shared" si="7"/>
        <v>7.0789634540714881E-4</v>
      </c>
      <c r="F161" s="268">
        <f t="shared" si="7"/>
        <v>6.3098959221034845E-4</v>
      </c>
      <c r="G161" s="268">
        <f t="shared" si="7"/>
        <v>5.0730191684499244E-4</v>
      </c>
      <c r="H161" s="268">
        <f t="shared" si="7"/>
        <v>6.7807050115845492E-4</v>
      </c>
      <c r="I161" s="268">
        <f t="shared" si="7"/>
        <v>5.5349981817392222E-4</v>
      </c>
      <c r="J161" s="268">
        <f t="shared" si="7"/>
        <v>6.1232716623184954E-4</v>
      </c>
      <c r="K161" s="268">
        <f t="shared" si="7"/>
        <v>9.905160944562771E-4</v>
      </c>
      <c r="L161" s="268">
        <f t="shared" si="7"/>
        <v>9.6720243481007782E-4</v>
      </c>
      <c r="M161" s="268">
        <f t="shared" si="7"/>
        <v>1.0722482809407286E-3</v>
      </c>
      <c r="N161" s="268">
        <f t="shared" si="7"/>
        <v>9.1635573280014792E-4</v>
      </c>
      <c r="O161" s="268">
        <f t="shared" si="7"/>
        <v>1.2724789313302975E-3</v>
      </c>
      <c r="P161" s="268">
        <f t="shared" si="7"/>
        <v>1.3185671255073104E-3</v>
      </c>
      <c r="Q161" s="268">
        <f t="shared" si="7"/>
        <v>2.1236544318965003E-3</v>
      </c>
      <c r="R161" s="268">
        <f t="shared" si="7"/>
        <v>2.0784913207399927E-3</v>
      </c>
      <c r="S161" s="268">
        <f t="shared" si="7"/>
        <v>1.4915864345180945E-3</v>
      </c>
      <c r="T161" s="268">
        <f t="shared" si="7"/>
        <v>9.1048756362971264E-4</v>
      </c>
      <c r="U161" s="268">
        <f t="shared" si="7"/>
        <v>1.2300325573552685E-3</v>
      </c>
      <c r="V161" s="268">
        <f t="shared" si="7"/>
        <v>9.5832938526288058E-4</v>
      </c>
      <c r="W161" s="268">
        <f t="shared" si="7"/>
        <v>1.5313736181075419E-3</v>
      </c>
      <c r="DA161" s="76"/>
    </row>
    <row r="162" spans="1:105" ht="12" customHeight="1" x14ac:dyDescent="0.25">
      <c r="A162" s="202" t="s">
        <v>93</v>
      </c>
      <c r="B162" s="269">
        <f t="shared" ref="B162:W162" si="8">IF(B$7=0,0,B$7/B$5)</f>
        <v>1.4788663514292936E-3</v>
      </c>
      <c r="C162" s="269">
        <f t="shared" si="8"/>
        <v>1.2771904650729321E-3</v>
      </c>
      <c r="D162" s="269">
        <f t="shared" si="8"/>
        <v>1.5650328395159325E-3</v>
      </c>
      <c r="E162" s="269">
        <f t="shared" si="8"/>
        <v>1.4675911192155804E-3</v>
      </c>
      <c r="F162" s="269">
        <f t="shared" si="8"/>
        <v>1.3081501661274379E-3</v>
      </c>
      <c r="G162" s="269">
        <f t="shared" si="8"/>
        <v>1.0517242994022582E-3</v>
      </c>
      <c r="H162" s="269">
        <f t="shared" si="8"/>
        <v>1.405757004056652E-3</v>
      </c>
      <c r="I162" s="269">
        <f t="shared" si="8"/>
        <v>1.1475005103639623E-3</v>
      </c>
      <c r="J162" s="269">
        <f t="shared" si="8"/>
        <v>1.2694597408882597E-3</v>
      </c>
      <c r="K162" s="269">
        <f t="shared" si="8"/>
        <v>2.0535105642169264E-3</v>
      </c>
      <c r="L162" s="269">
        <f t="shared" si="8"/>
        <v>2.0051773300151046E-3</v>
      </c>
      <c r="M162" s="269">
        <f t="shared" si="8"/>
        <v>2.2229554721005271E-3</v>
      </c>
      <c r="N162" s="269">
        <f t="shared" si="8"/>
        <v>1.8997633540914773E-3</v>
      </c>
      <c r="O162" s="269">
        <f t="shared" si="8"/>
        <v>2.638068117070434E-3</v>
      </c>
      <c r="P162" s="269">
        <f t="shared" si="8"/>
        <v>2.7336168861998526E-3</v>
      </c>
      <c r="Q162" s="269">
        <f t="shared" si="8"/>
        <v>4.4027016169176014E-3</v>
      </c>
      <c r="R162" s="269">
        <f t="shared" si="8"/>
        <v>4.3090707043137002E-3</v>
      </c>
      <c r="S162" s="269">
        <f t="shared" si="8"/>
        <v>3.0923157310300238E-3</v>
      </c>
      <c r="T162" s="269">
        <f t="shared" si="8"/>
        <v>1.8875976281113088E-3</v>
      </c>
      <c r="U162" s="269">
        <f t="shared" si="8"/>
        <v>2.5500694688321435E-3</v>
      </c>
      <c r="V162" s="269">
        <f t="shared" si="8"/>
        <v>1.9867819691684035E-3</v>
      </c>
      <c r="W162" s="269">
        <f t="shared" si="8"/>
        <v>3.1748014193279197E-3</v>
      </c>
      <c r="DA162" s="77"/>
    </row>
    <row r="163" spans="1:105" ht="12" customHeight="1" x14ac:dyDescent="0.25">
      <c r="A163" s="202" t="s">
        <v>94</v>
      </c>
      <c r="B163" s="269">
        <f t="shared" ref="B163:W163" si="9">IF(B$8=0,0,B$8/B$5)</f>
        <v>8.8463019827243906E-3</v>
      </c>
      <c r="C163" s="269">
        <f t="shared" si="9"/>
        <v>7.6399145416836912E-3</v>
      </c>
      <c r="D163" s="269">
        <f t="shared" si="9"/>
        <v>9.3617338022857228E-3</v>
      </c>
      <c r="E163" s="269">
        <f t="shared" si="9"/>
        <v>8.7788556519647152E-3</v>
      </c>
      <c r="F163" s="269">
        <f t="shared" si="9"/>
        <v>7.8251096842726995E-3</v>
      </c>
      <c r="G163" s="269">
        <f t="shared" si="9"/>
        <v>6.2912180983018661E-3</v>
      </c>
      <c r="H163" s="269">
        <f t="shared" si="9"/>
        <v>8.4089755373743975E-3</v>
      </c>
      <c r="I163" s="269">
        <f t="shared" si="9"/>
        <v>6.8641334831907571E-3</v>
      </c>
      <c r="J163" s="269">
        <f t="shared" si="9"/>
        <v>7.593670795170245E-3</v>
      </c>
      <c r="K163" s="269">
        <f t="shared" si="9"/>
        <v>1.228371621155667E-2</v>
      </c>
      <c r="L163" s="269">
        <f t="shared" si="9"/>
        <v>1.1994595842337495E-2</v>
      </c>
      <c r="M163" s="269">
        <f t="shared" si="9"/>
        <v>1.3297303966207078E-2</v>
      </c>
      <c r="N163" s="269">
        <f t="shared" si="9"/>
        <v>1.1364029149600998E-2</v>
      </c>
      <c r="O163" s="269">
        <f t="shared" si="9"/>
        <v>1.578043018697891E-2</v>
      </c>
      <c r="P163" s="269">
        <f t="shared" si="9"/>
        <v>1.6351985057356161E-2</v>
      </c>
      <c r="Q163" s="269">
        <f t="shared" si="9"/>
        <v>2.6336137816267157E-2</v>
      </c>
      <c r="R163" s="269">
        <f t="shared" si="9"/>
        <v>2.5776055205007753E-2</v>
      </c>
      <c r="S163" s="269">
        <f t="shared" si="9"/>
        <v>1.8497654474443979E-2</v>
      </c>
      <c r="T163" s="269">
        <f t="shared" si="9"/>
        <v>1.1291256051642802E-2</v>
      </c>
      <c r="U163" s="269">
        <f t="shared" si="9"/>
        <v>1.5254038727983915E-2</v>
      </c>
      <c r="V163" s="269">
        <f t="shared" si="9"/>
        <v>1.1884558233479984E-2</v>
      </c>
      <c r="W163" s="269">
        <f t="shared" si="9"/>
        <v>1.8991068437937596E-2</v>
      </c>
      <c r="DA163" s="77"/>
    </row>
    <row r="164" spans="1:105" ht="12" customHeight="1" x14ac:dyDescent="0.25">
      <c r="A164" s="202" t="s">
        <v>95</v>
      </c>
      <c r="B164" s="269">
        <f t="shared" ref="B164:W164" si="10">IF(B$9=0,0,B$9/B$5)</f>
        <v>1.0217051860408716E-2</v>
      </c>
      <c r="C164" s="269">
        <f t="shared" si="10"/>
        <v>8.8237325872334415E-3</v>
      </c>
      <c r="D164" s="269">
        <f t="shared" si="10"/>
        <v>1.0812350736848513E-2</v>
      </c>
      <c r="E164" s="269">
        <f t="shared" si="10"/>
        <v>1.0139154603395388E-2</v>
      </c>
      <c r="F164" s="269">
        <f t="shared" si="10"/>
        <v>9.0376240392574352E-3</v>
      </c>
      <c r="G164" s="269">
        <f t="shared" si="10"/>
        <v>7.266053284300889E-3</v>
      </c>
      <c r="H164" s="269">
        <f t="shared" si="10"/>
        <v>9.7119609217549349E-3</v>
      </c>
      <c r="I164" s="269">
        <f t="shared" si="10"/>
        <v>7.9277429044909958E-3</v>
      </c>
      <c r="J164" s="269">
        <f t="shared" si="10"/>
        <v>8.7703232917707517E-3</v>
      </c>
      <c r="K164" s="269">
        <f t="shared" si="10"/>
        <v>1.4187099402338805E-2</v>
      </c>
      <c r="L164" s="269">
        <f t="shared" si="10"/>
        <v>1.3853179329071869E-2</v>
      </c>
      <c r="M164" s="269">
        <f t="shared" si="10"/>
        <v>1.5357744342400998E-2</v>
      </c>
      <c r="N164" s="269">
        <f t="shared" si="10"/>
        <v>1.3124905230616202E-2</v>
      </c>
      <c r="O164" s="269">
        <f t="shared" si="10"/>
        <v>1.8225635289726906E-2</v>
      </c>
      <c r="P164" s="269">
        <f t="shared" si="10"/>
        <v>1.8885753581315584E-2</v>
      </c>
      <c r="Q164" s="269">
        <f t="shared" si="10"/>
        <v>3.0416968174627589E-2</v>
      </c>
      <c r="R164" s="269">
        <f t="shared" si="10"/>
        <v>2.977009978865958E-2</v>
      </c>
      <c r="S164" s="269">
        <f t="shared" si="10"/>
        <v>2.1363898206322812E-2</v>
      </c>
      <c r="T164" s="269">
        <f t="shared" si="10"/>
        <v>1.3040855814562626E-2</v>
      </c>
      <c r="U164" s="269">
        <f t="shared" si="10"/>
        <v>1.7617678558662225E-2</v>
      </c>
      <c r="V164" s="269">
        <f t="shared" si="10"/>
        <v>1.3726091201344808E-2</v>
      </c>
      <c r="W164" s="269">
        <f t="shared" si="10"/>
        <v>2.1933767521603805E-2</v>
      </c>
      <c r="DA164" s="77"/>
    </row>
    <row r="165" spans="1:105" ht="12" customHeight="1" x14ac:dyDescent="0.25">
      <c r="A165" s="56" t="s">
        <v>96</v>
      </c>
      <c r="B165" s="270">
        <f t="shared" ref="B165:W165" si="11">IF(B$10=0,0,B$10/B$5)</f>
        <v>1.1556812949376617E-2</v>
      </c>
      <c r="C165" s="270">
        <f t="shared" si="11"/>
        <v>1.2924718377267016E-2</v>
      </c>
      <c r="D165" s="270">
        <f t="shared" si="11"/>
        <v>1.4499088655018968E-2</v>
      </c>
      <c r="E165" s="270">
        <f t="shared" si="11"/>
        <v>1.6695574158516992E-2</v>
      </c>
      <c r="F165" s="270">
        <f t="shared" si="11"/>
        <v>1.1354549957879372E-2</v>
      </c>
      <c r="G165" s="270">
        <f t="shared" si="11"/>
        <v>9.0987320805282473E-3</v>
      </c>
      <c r="H165" s="270">
        <f t="shared" si="11"/>
        <v>7.7625508930723106E-3</v>
      </c>
      <c r="I165" s="270">
        <f t="shared" si="11"/>
        <v>7.7251267057512054E-3</v>
      </c>
      <c r="J165" s="270">
        <f t="shared" si="11"/>
        <v>9.9273046762413785E-3</v>
      </c>
      <c r="K165" s="270">
        <f t="shared" si="11"/>
        <v>1.5129248238358532E-2</v>
      </c>
      <c r="L165" s="270">
        <f t="shared" si="11"/>
        <v>1.4379320643663806E-2</v>
      </c>
      <c r="M165" s="270">
        <f t="shared" si="11"/>
        <v>1.4807977441173202E-2</v>
      </c>
      <c r="N165" s="270">
        <f t="shared" si="11"/>
        <v>1.1900156125465433E-2</v>
      </c>
      <c r="O165" s="270">
        <f t="shared" si="11"/>
        <v>1.6118407917533828E-2</v>
      </c>
      <c r="P165" s="270">
        <f t="shared" si="11"/>
        <v>1.3899409637679622E-2</v>
      </c>
      <c r="Q165" s="270">
        <f t="shared" si="11"/>
        <v>1.8848201417768818E-2</v>
      </c>
      <c r="R165" s="270">
        <f t="shared" si="11"/>
        <v>1.6062439684468969E-2</v>
      </c>
      <c r="S165" s="270">
        <f t="shared" si="11"/>
        <v>1.2665037058850352E-2</v>
      </c>
      <c r="T165" s="270">
        <f t="shared" si="11"/>
        <v>7.89231560103568E-3</v>
      </c>
      <c r="U165" s="270">
        <f t="shared" si="11"/>
        <v>1.0317800885725294E-2</v>
      </c>
      <c r="V165" s="270">
        <f t="shared" si="11"/>
        <v>8.5406545794548816E-3</v>
      </c>
      <c r="W165" s="270">
        <f t="shared" si="11"/>
        <v>1.502764976868925E-2</v>
      </c>
      <c r="DA165" s="78"/>
    </row>
    <row r="166" spans="1:105" ht="12" customHeight="1" x14ac:dyDescent="0.25">
      <c r="A166" s="134" t="s">
        <v>999</v>
      </c>
      <c r="B166" s="319">
        <f t="shared" ref="B166:W166" si="12">IF(B$16=0,0,B$16/B$5)</f>
        <v>0.69206582485983037</v>
      </c>
      <c r="C166" s="319">
        <f t="shared" si="12"/>
        <v>0.66376132503700558</v>
      </c>
      <c r="D166" s="319">
        <f t="shared" si="12"/>
        <v>0.61638429225342206</v>
      </c>
      <c r="E166" s="319">
        <f t="shared" si="12"/>
        <v>0.58141903059994171</v>
      </c>
      <c r="F166" s="319">
        <f t="shared" si="12"/>
        <v>0.70002536944477189</v>
      </c>
      <c r="G166" s="319">
        <f t="shared" si="12"/>
        <v>0.76167968202496761</v>
      </c>
      <c r="H166" s="319">
        <f t="shared" si="12"/>
        <v>0.77942394881884347</v>
      </c>
      <c r="I166" s="319">
        <f t="shared" si="12"/>
        <v>0.77793738862761452</v>
      </c>
      <c r="J166" s="319">
        <f t="shared" si="12"/>
        <v>0.73128016144929908</v>
      </c>
      <c r="K166" s="319">
        <f t="shared" si="12"/>
        <v>0.59160034534723893</v>
      </c>
      <c r="L166" s="319">
        <f t="shared" si="12"/>
        <v>0.59961921308550159</v>
      </c>
      <c r="M166" s="319">
        <f t="shared" si="12"/>
        <v>0.59095623497067507</v>
      </c>
      <c r="N166" s="319">
        <f t="shared" si="12"/>
        <v>0.65797567454914097</v>
      </c>
      <c r="O166" s="319">
        <f t="shared" si="12"/>
        <v>0.53810532497101948</v>
      </c>
      <c r="P166" s="319">
        <f t="shared" si="12"/>
        <v>0.58987567885228054</v>
      </c>
      <c r="Q166" s="319">
        <f t="shared" si="12"/>
        <v>0.40304713542213538</v>
      </c>
      <c r="R166" s="319">
        <f t="shared" si="12"/>
        <v>0.47993376801099163</v>
      </c>
      <c r="S166" s="319">
        <f t="shared" si="12"/>
        <v>0.59170276005261757</v>
      </c>
      <c r="T166" s="319">
        <f t="shared" si="12"/>
        <v>0.7176329750282795</v>
      </c>
      <c r="U166" s="319">
        <f t="shared" si="12"/>
        <v>0.62905867676652705</v>
      </c>
      <c r="V166" s="319">
        <f t="shared" si="12"/>
        <v>0.71717850901413183</v>
      </c>
      <c r="W166" s="319">
        <f t="shared" si="12"/>
        <v>0.54867890923930474</v>
      </c>
      <c r="DA166" s="140"/>
    </row>
    <row r="167" spans="1:105" ht="12" customHeight="1" x14ac:dyDescent="0.25">
      <c r="A167" s="203" t="s">
        <v>1000</v>
      </c>
      <c r="B167" s="271">
        <f t="shared" ref="B167:W167" si="13">IF(B$25=0,0,B$25/B$5)</f>
        <v>0.17585648899146233</v>
      </c>
      <c r="C167" s="271">
        <f t="shared" si="13"/>
        <v>0.19785553487233956</v>
      </c>
      <c r="D167" s="271">
        <f t="shared" si="13"/>
        <v>0.22913218937643609</v>
      </c>
      <c r="E167" s="271">
        <f t="shared" si="13"/>
        <v>0.24872369386114981</v>
      </c>
      <c r="F167" s="271">
        <f t="shared" si="13"/>
        <v>0.17332931335658369</v>
      </c>
      <c r="G167" s="271">
        <f t="shared" si="13"/>
        <v>0.13724663863151132</v>
      </c>
      <c r="H167" s="271">
        <f t="shared" si="13"/>
        <v>0.12062895960023452</v>
      </c>
      <c r="I167" s="271">
        <f t="shared" si="13"/>
        <v>0.12584020188364953</v>
      </c>
      <c r="J167" s="271">
        <f t="shared" si="13"/>
        <v>0.15513693885039775</v>
      </c>
      <c r="K167" s="271">
        <f t="shared" si="13"/>
        <v>0.2394417641015075</v>
      </c>
      <c r="L167" s="271">
        <f t="shared" si="13"/>
        <v>0.22992451104784903</v>
      </c>
      <c r="M167" s="271">
        <f t="shared" si="13"/>
        <v>0.23624814842721764</v>
      </c>
      <c r="N167" s="271">
        <f t="shared" si="13"/>
        <v>0.19341667849051936</v>
      </c>
      <c r="O167" s="271">
        <f t="shared" si="13"/>
        <v>0.27180788681522194</v>
      </c>
      <c r="P167" s="271">
        <f t="shared" si="13"/>
        <v>0.23826731048249766</v>
      </c>
      <c r="Q167" s="271">
        <f t="shared" si="13"/>
        <v>0.3501498160016398</v>
      </c>
      <c r="R167" s="271">
        <f t="shared" si="13"/>
        <v>0.30110113928770654</v>
      </c>
      <c r="S167" s="271">
        <f t="shared" si="13"/>
        <v>0.23058898010044401</v>
      </c>
      <c r="T167" s="271">
        <f t="shared" si="13"/>
        <v>0.15121596339083185</v>
      </c>
      <c r="U167" s="271">
        <f t="shared" si="13"/>
        <v>0.21635529384724134</v>
      </c>
      <c r="V167" s="271">
        <f t="shared" si="13"/>
        <v>0.15442719373157993</v>
      </c>
      <c r="W167" s="271">
        <f t="shared" si="13"/>
        <v>0.25824092753575079</v>
      </c>
      <c r="DA167" s="79"/>
    </row>
    <row r="168" spans="1:105" ht="12" customHeight="1" x14ac:dyDescent="0.25">
      <c r="A168" s="203" t="s">
        <v>1012</v>
      </c>
      <c r="B168" s="271">
        <f t="shared" ref="B168:W168" si="14">IF(B$36=0,0,B$36/B$5)</f>
        <v>6.2703721231577456E-2</v>
      </c>
      <c r="C168" s="271">
        <f t="shared" si="14"/>
        <v>6.9439469777377305E-2</v>
      </c>
      <c r="D168" s="271">
        <f t="shared" si="14"/>
        <v>7.8343416863795798E-2</v>
      </c>
      <c r="E168" s="271">
        <f t="shared" si="14"/>
        <v>8.9031448763724402E-2</v>
      </c>
      <c r="F168" s="271">
        <f t="shared" si="14"/>
        <v>6.1367341029292408E-2</v>
      </c>
      <c r="G168" s="271">
        <f t="shared" si="14"/>
        <v>4.912980608471032E-2</v>
      </c>
      <c r="H168" s="271">
        <f t="shared" si="14"/>
        <v>4.2747608915246045E-2</v>
      </c>
      <c r="I168" s="271">
        <f t="shared" si="14"/>
        <v>4.2910079033478578E-2</v>
      </c>
      <c r="J168" s="271">
        <f t="shared" si="14"/>
        <v>5.424427007426922E-2</v>
      </c>
      <c r="K168" s="271">
        <f t="shared" si="14"/>
        <v>8.3158379697512677E-2</v>
      </c>
      <c r="L168" s="271">
        <f t="shared" si="14"/>
        <v>7.9419509694268295E-2</v>
      </c>
      <c r="M168" s="271">
        <f t="shared" si="14"/>
        <v>8.1725804534483096E-2</v>
      </c>
      <c r="N168" s="271">
        <f t="shared" si="14"/>
        <v>6.6198601325376666E-2</v>
      </c>
      <c r="O168" s="271">
        <f t="shared" si="14"/>
        <v>9.0051660048582616E-2</v>
      </c>
      <c r="P168" s="271">
        <f t="shared" si="14"/>
        <v>7.8345317244883472E-2</v>
      </c>
      <c r="Q168" s="271">
        <f t="shared" si="14"/>
        <v>0.10694598455546975</v>
      </c>
      <c r="R168" s="271">
        <f t="shared" si="14"/>
        <v>9.1084579485956316E-2</v>
      </c>
      <c r="S168" s="271">
        <f t="shared" si="14"/>
        <v>7.1910996974672139E-2</v>
      </c>
      <c r="T168" s="271">
        <f t="shared" si="14"/>
        <v>4.5250788122163176E-2</v>
      </c>
      <c r="U168" s="271">
        <f t="shared" si="14"/>
        <v>5.9636927122813967E-2</v>
      </c>
      <c r="V168" s="271">
        <f t="shared" si="14"/>
        <v>4.8595365535839631E-2</v>
      </c>
      <c r="W168" s="271">
        <f t="shared" si="14"/>
        <v>8.4541089581115517E-2</v>
      </c>
      <c r="DA168" s="79"/>
    </row>
    <row r="169" spans="1:105" ht="12" customHeight="1" x14ac:dyDescent="0.25">
      <c r="A169" s="62" t="s">
        <v>1014</v>
      </c>
      <c r="B169" s="320">
        <f t="shared" ref="B169:W169" si="15">IF(B$37=0,0,B$37/B$5)</f>
        <v>6.2630724838625224E-2</v>
      </c>
      <c r="C169" s="320">
        <f t="shared" si="15"/>
        <v>6.9398951490367192E-2</v>
      </c>
      <c r="D169" s="320">
        <f t="shared" si="15"/>
        <v>7.8282506563991591E-2</v>
      </c>
      <c r="E169" s="320">
        <f t="shared" si="15"/>
        <v>8.8994114971550298E-2</v>
      </c>
      <c r="F169" s="320">
        <f t="shared" si="15"/>
        <v>6.13118206227007E-2</v>
      </c>
      <c r="G169" s="320">
        <f t="shared" si="15"/>
        <v>4.9085449135992491E-2</v>
      </c>
      <c r="H169" s="320">
        <f t="shared" si="15"/>
        <v>4.2615286301753388E-2</v>
      </c>
      <c r="I169" s="320">
        <f t="shared" si="15"/>
        <v>4.2828940968494211E-2</v>
      </c>
      <c r="J169" s="320">
        <f t="shared" si="15"/>
        <v>5.4180048263582102E-2</v>
      </c>
      <c r="K169" s="320">
        <f t="shared" si="15"/>
        <v>8.3041935892733024E-2</v>
      </c>
      <c r="L169" s="320">
        <f t="shared" si="15"/>
        <v>7.9295955316742245E-2</v>
      </c>
      <c r="M169" s="320">
        <f t="shared" si="15"/>
        <v>8.1575806943294984E-2</v>
      </c>
      <c r="N169" s="320">
        <f t="shared" si="15"/>
        <v>6.6049859351890769E-2</v>
      </c>
      <c r="O169" s="320">
        <f t="shared" si="15"/>
        <v>8.9830324877084242E-2</v>
      </c>
      <c r="P169" s="320">
        <f t="shared" si="15"/>
        <v>7.8033876164740459E-2</v>
      </c>
      <c r="Q169" s="320">
        <f t="shared" si="15"/>
        <v>0.10619837895929149</v>
      </c>
      <c r="R169" s="320">
        <f t="shared" si="15"/>
        <v>9.0104731757427295E-2</v>
      </c>
      <c r="S169" s="320">
        <f t="shared" si="15"/>
        <v>7.1328433069039479E-2</v>
      </c>
      <c r="T169" s="320">
        <f t="shared" si="15"/>
        <v>4.4884215797600067E-2</v>
      </c>
      <c r="U169" s="320">
        <f t="shared" si="15"/>
        <v>5.9072534061206793E-2</v>
      </c>
      <c r="V169" s="320">
        <f t="shared" si="15"/>
        <v>4.823496882532391E-2</v>
      </c>
      <c r="W169" s="320">
        <f t="shared" si="15"/>
        <v>8.4096316075965405E-2</v>
      </c>
      <c r="DA169" s="141"/>
    </row>
    <row r="170" spans="1:105" ht="12" customHeight="1" x14ac:dyDescent="0.25">
      <c r="A170" s="62" t="s">
        <v>1021</v>
      </c>
      <c r="B170" s="320">
        <f t="shared" ref="B170:W170" si="16">IF(B$43=0,0,B$43/B$5)</f>
        <v>7.2996392952251715E-5</v>
      </c>
      <c r="C170" s="320">
        <f t="shared" si="16"/>
        <v>4.0518287010124367E-5</v>
      </c>
      <c r="D170" s="320">
        <f t="shared" si="16"/>
        <v>6.0910299804195593E-5</v>
      </c>
      <c r="E170" s="320">
        <f t="shared" si="16"/>
        <v>3.7333792174109055E-5</v>
      </c>
      <c r="F170" s="320">
        <f t="shared" si="16"/>
        <v>5.5520406591690828E-5</v>
      </c>
      <c r="G170" s="320">
        <f t="shared" si="16"/>
        <v>4.4356948717860274E-5</v>
      </c>
      <c r="H170" s="320">
        <f t="shared" si="16"/>
        <v>1.3232261349265643E-4</v>
      </c>
      <c r="I170" s="320">
        <f t="shared" si="16"/>
        <v>8.1138064984366773E-5</v>
      </c>
      <c r="J170" s="320">
        <f t="shared" si="16"/>
        <v>6.4221810687162902E-5</v>
      </c>
      <c r="K170" s="320">
        <f t="shared" si="16"/>
        <v>1.1644380477965692E-4</v>
      </c>
      <c r="L170" s="320">
        <f t="shared" si="16"/>
        <v>1.2355437752605233E-4</v>
      </c>
      <c r="M170" s="320">
        <f t="shared" si="16"/>
        <v>1.4999759118810565E-4</v>
      </c>
      <c r="N170" s="320">
        <f t="shared" si="16"/>
        <v>1.4874197348590886E-4</v>
      </c>
      <c r="O170" s="320">
        <f t="shared" si="16"/>
        <v>2.2133517149835186E-4</v>
      </c>
      <c r="P170" s="320">
        <f t="shared" si="16"/>
        <v>3.1144108014298044E-4</v>
      </c>
      <c r="Q170" s="320">
        <f t="shared" si="16"/>
        <v>7.476055961782548E-4</v>
      </c>
      <c r="R170" s="320">
        <f t="shared" si="16"/>
        <v>9.7984772852901668E-4</v>
      </c>
      <c r="S170" s="320">
        <f t="shared" si="16"/>
        <v>5.8256390563265657E-4</v>
      </c>
      <c r="T170" s="320">
        <f t="shared" si="16"/>
        <v>3.6657232456311359E-4</v>
      </c>
      <c r="U170" s="320">
        <f t="shared" si="16"/>
        <v>5.6439306160717482E-4</v>
      </c>
      <c r="V170" s="320">
        <f t="shared" si="16"/>
        <v>3.6039671051570814E-4</v>
      </c>
      <c r="W170" s="320">
        <f t="shared" si="16"/>
        <v>4.4477350515010906E-4</v>
      </c>
      <c r="DA170" s="141"/>
    </row>
    <row r="171" spans="1:105" ht="12" customHeight="1" x14ac:dyDescent="0.25">
      <c r="A171" s="203" t="s">
        <v>1023</v>
      </c>
      <c r="B171" s="271">
        <f t="shared" ref="B171:W171" si="17">IF(B$44=0,0,B$44/B$5)</f>
        <v>1.3169602624652384E-2</v>
      </c>
      <c r="C171" s="271">
        <f t="shared" si="17"/>
        <v>1.4733424890870768E-2</v>
      </c>
      <c r="D171" s="271">
        <f t="shared" si="17"/>
        <v>1.6675056089416215E-2</v>
      </c>
      <c r="E171" s="271">
        <f t="shared" si="17"/>
        <v>1.8886172791596576E-2</v>
      </c>
      <c r="F171" s="271">
        <f t="shared" si="17"/>
        <v>1.2940293382731647E-2</v>
      </c>
      <c r="G171" s="271">
        <f t="shared" si="17"/>
        <v>1.0336557174114728E-2</v>
      </c>
      <c r="H171" s="271">
        <f t="shared" si="17"/>
        <v>8.9287170391391321E-3</v>
      </c>
      <c r="I171" s="271">
        <f t="shared" si="17"/>
        <v>8.9807674259190524E-3</v>
      </c>
      <c r="J171" s="271">
        <f t="shared" si="17"/>
        <v>1.1392644794818016E-2</v>
      </c>
      <c r="K171" s="271">
        <f t="shared" si="17"/>
        <v>1.7433458419529084E-2</v>
      </c>
      <c r="L171" s="271">
        <f t="shared" si="17"/>
        <v>1.6621436136388983E-2</v>
      </c>
      <c r="M171" s="271">
        <f t="shared" si="17"/>
        <v>1.7116222445821998E-2</v>
      </c>
      <c r="N171" s="271">
        <f t="shared" si="17"/>
        <v>1.383986180921659E-2</v>
      </c>
      <c r="O171" s="271">
        <f t="shared" si="17"/>
        <v>1.8948757328171029E-2</v>
      </c>
      <c r="P171" s="271">
        <f t="shared" si="17"/>
        <v>1.6473191434289922E-2</v>
      </c>
      <c r="Q171" s="271">
        <f t="shared" si="17"/>
        <v>2.3006595178423284E-2</v>
      </c>
      <c r="R171" s="271">
        <f t="shared" si="17"/>
        <v>1.9773111161954047E-2</v>
      </c>
      <c r="S171" s="271">
        <f t="shared" si="17"/>
        <v>1.5383201273162511E-2</v>
      </c>
      <c r="T171" s="271">
        <f t="shared" si="17"/>
        <v>9.7365695172131495E-3</v>
      </c>
      <c r="U171" s="271">
        <f t="shared" si="17"/>
        <v>1.3126985388836963E-2</v>
      </c>
      <c r="V171" s="271">
        <f t="shared" si="17"/>
        <v>1.0330775287381497E-2</v>
      </c>
      <c r="W171" s="271">
        <f t="shared" si="17"/>
        <v>1.784088257722858E-2</v>
      </c>
      <c r="DA171" s="79"/>
    </row>
    <row r="172" spans="1:105" ht="12" customHeight="1" x14ac:dyDescent="0.25">
      <c r="A172" s="62" t="s">
        <v>1135</v>
      </c>
      <c r="B172" s="320">
        <f t="shared" ref="B172:W172" si="18">IF(B$45=0,0,B$45/B$5)</f>
        <v>9.4995190623913348E-3</v>
      </c>
      <c r="C172" s="320">
        <f t="shared" si="18"/>
        <v>1.069763487738486E-2</v>
      </c>
      <c r="D172" s="320">
        <f t="shared" si="18"/>
        <v>1.1984009527127129E-2</v>
      </c>
      <c r="E172" s="320">
        <f t="shared" si="18"/>
        <v>1.3859079469784267E-2</v>
      </c>
      <c r="F172" s="320">
        <f t="shared" si="18"/>
        <v>9.3743378255358861E-3</v>
      </c>
      <c r="G172" s="320">
        <f t="shared" si="18"/>
        <v>7.5125264674324697E-3</v>
      </c>
      <c r="H172" s="320">
        <f t="shared" si="18"/>
        <v>6.2534071843735215E-3</v>
      </c>
      <c r="I172" s="320">
        <f t="shared" si="18"/>
        <v>6.2975838296302255E-3</v>
      </c>
      <c r="J172" s="320">
        <f t="shared" si="18"/>
        <v>8.1666199252914077E-3</v>
      </c>
      <c r="K172" s="320">
        <f t="shared" si="18"/>
        <v>1.2405093608746764E-2</v>
      </c>
      <c r="L172" s="320">
        <f t="shared" si="18"/>
        <v>1.1768650061555091E-2</v>
      </c>
      <c r="M172" s="320">
        <f t="shared" si="18"/>
        <v>1.2082489467481304E-2</v>
      </c>
      <c r="N172" s="320">
        <f t="shared" si="18"/>
        <v>9.6572907509514666E-3</v>
      </c>
      <c r="O172" s="320">
        <f t="shared" si="18"/>
        <v>1.3046621279354308E-2</v>
      </c>
      <c r="P172" s="320">
        <f t="shared" si="18"/>
        <v>1.1041942300912067E-2</v>
      </c>
      <c r="Q172" s="320">
        <f t="shared" si="18"/>
        <v>1.4471625570061614E-2</v>
      </c>
      <c r="R172" s="320">
        <f t="shared" si="18"/>
        <v>1.1904775379672324E-2</v>
      </c>
      <c r="S172" s="320">
        <f t="shared" si="18"/>
        <v>9.6574697803363026E-3</v>
      </c>
      <c r="T172" s="320">
        <f t="shared" si="18"/>
        <v>6.0135340540409601E-3</v>
      </c>
      <c r="U172" s="320">
        <f t="shared" si="18"/>
        <v>7.7569872158285251E-3</v>
      </c>
      <c r="V172" s="320">
        <f t="shared" si="18"/>
        <v>6.5951993893076793E-3</v>
      </c>
      <c r="W172" s="320">
        <f t="shared" si="18"/>
        <v>1.1868666226056456E-2</v>
      </c>
      <c r="DA172" s="141"/>
    </row>
    <row r="173" spans="1:105" ht="12" customHeight="1" x14ac:dyDescent="0.25">
      <c r="A173" s="62" t="s">
        <v>1026</v>
      </c>
      <c r="B173" s="320">
        <f t="shared" ref="B173:W173" si="19">IF(B$46=0,0,B$46/B$5)</f>
        <v>3.4977359353619425E-3</v>
      </c>
      <c r="C173" s="320">
        <f t="shared" si="19"/>
        <v>3.9352907493043279E-3</v>
      </c>
      <c r="D173" s="320">
        <f t="shared" si="19"/>
        <v>4.5573745804115776E-3</v>
      </c>
      <c r="E173" s="320">
        <f t="shared" si="19"/>
        <v>4.947044075446899E-3</v>
      </c>
      <c r="F173" s="320">
        <f t="shared" si="19"/>
        <v>3.4474711252103244E-3</v>
      </c>
      <c r="G173" s="320">
        <f t="shared" si="19"/>
        <v>2.7297969082754618E-3</v>
      </c>
      <c r="H173" s="320">
        <f t="shared" si="19"/>
        <v>2.3992759622282031E-3</v>
      </c>
      <c r="I173" s="320">
        <f t="shared" si="19"/>
        <v>2.502926100514901E-3</v>
      </c>
      <c r="J173" s="320">
        <f t="shared" si="19"/>
        <v>3.085629930581796E-3</v>
      </c>
      <c r="K173" s="320">
        <f t="shared" si="19"/>
        <v>4.7624291120981011E-3</v>
      </c>
      <c r="L173" s="320">
        <f t="shared" si="19"/>
        <v>4.5731336348448825E-3</v>
      </c>
      <c r="M173" s="320">
        <f t="shared" si="19"/>
        <v>4.6989089976470473E-3</v>
      </c>
      <c r="N173" s="320">
        <f t="shared" si="19"/>
        <v>3.8470031486155811E-3</v>
      </c>
      <c r="O173" s="320">
        <f t="shared" si="19"/>
        <v>5.4061821584220869E-3</v>
      </c>
      <c r="P173" s="320">
        <f t="shared" si="19"/>
        <v>4.7390695610733686E-3</v>
      </c>
      <c r="Q173" s="320">
        <f t="shared" si="19"/>
        <v>6.9643810200757904E-3</v>
      </c>
      <c r="R173" s="320">
        <f t="shared" si="19"/>
        <v>5.9888166828814815E-3</v>
      </c>
      <c r="S173" s="320">
        <f t="shared" si="19"/>
        <v>4.5863497367728059E-3</v>
      </c>
      <c r="T173" s="320">
        <f t="shared" si="19"/>
        <v>3.0076428352789793E-3</v>
      </c>
      <c r="U173" s="320">
        <f t="shared" si="19"/>
        <v>4.3032457342647643E-3</v>
      </c>
      <c r="V173" s="320">
        <f t="shared" si="19"/>
        <v>3.071513300474634E-3</v>
      </c>
      <c r="W173" s="320">
        <f t="shared" si="19"/>
        <v>5.1363391672561336E-3</v>
      </c>
      <c r="DA173" s="141"/>
    </row>
    <row r="174" spans="1:105" ht="12" customHeight="1" x14ac:dyDescent="0.25">
      <c r="A174" s="62" t="s">
        <v>1038</v>
      </c>
      <c r="B174" s="320">
        <f t="shared" ref="B174:W174" si="20">IF(B$57=0,0,B$57/B$5)</f>
        <v>1.7234762689910757E-4</v>
      </c>
      <c r="C174" s="320">
        <f t="shared" si="20"/>
        <v>1.0049926418158176E-4</v>
      </c>
      <c r="D174" s="320">
        <f t="shared" si="20"/>
        <v>1.3367198187750872E-4</v>
      </c>
      <c r="E174" s="320">
        <f t="shared" si="20"/>
        <v>8.004924636541153E-5</v>
      </c>
      <c r="F174" s="320">
        <f t="shared" si="20"/>
        <v>1.1848443198543824E-4</v>
      </c>
      <c r="G174" s="320">
        <f t="shared" si="20"/>
        <v>9.4233798406795257E-5</v>
      </c>
      <c r="H174" s="320">
        <f t="shared" si="20"/>
        <v>2.7603389253740734E-4</v>
      </c>
      <c r="I174" s="320">
        <f t="shared" si="20"/>
        <v>1.802574957739254E-4</v>
      </c>
      <c r="J174" s="320">
        <f t="shared" si="20"/>
        <v>1.4039493894481265E-4</v>
      </c>
      <c r="K174" s="320">
        <f t="shared" si="20"/>
        <v>2.6593569868421923E-4</v>
      </c>
      <c r="L174" s="320">
        <f t="shared" si="20"/>
        <v>2.7965243998901037E-4</v>
      </c>
      <c r="M174" s="320">
        <f t="shared" si="20"/>
        <v>3.3482398069364569E-4</v>
      </c>
      <c r="N174" s="320">
        <f t="shared" si="20"/>
        <v>3.3556790964954167E-4</v>
      </c>
      <c r="O174" s="320">
        <f t="shared" si="20"/>
        <v>4.9595389039463523E-4</v>
      </c>
      <c r="P174" s="320">
        <f t="shared" si="20"/>
        <v>6.9217957230448843E-4</v>
      </c>
      <c r="Q174" s="320">
        <f t="shared" si="20"/>
        <v>1.5705885882858759E-3</v>
      </c>
      <c r="R174" s="320">
        <f t="shared" si="20"/>
        <v>1.8795190994002401E-3</v>
      </c>
      <c r="S174" s="320">
        <f t="shared" si="20"/>
        <v>1.1393817560534023E-3</v>
      </c>
      <c r="T174" s="320">
        <f t="shared" si="20"/>
        <v>7.1539262789321087E-4</v>
      </c>
      <c r="U174" s="320">
        <f t="shared" si="20"/>
        <v>1.0667524387436747E-3</v>
      </c>
      <c r="V174" s="320">
        <f t="shared" si="20"/>
        <v>6.6406259759918312E-4</v>
      </c>
      <c r="W174" s="320">
        <f t="shared" si="20"/>
        <v>8.358771839159896E-4</v>
      </c>
      <c r="DA174" s="141"/>
    </row>
    <row r="175" spans="1:105" ht="12" customHeight="1" x14ac:dyDescent="0.25">
      <c r="A175" s="41" t="s">
        <v>1040</v>
      </c>
      <c r="B175" s="321">
        <f t="shared" ref="B175:W175" si="21">IF(B$58=0,0,B$58/B$5)</f>
        <v>2.3391994165916155E-2</v>
      </c>
      <c r="C175" s="321">
        <f t="shared" si="21"/>
        <v>2.2928633350253302E-2</v>
      </c>
      <c r="D175" s="321">
        <f t="shared" si="21"/>
        <v>2.2471941773817953E-2</v>
      </c>
      <c r="E175" s="321">
        <f t="shared" si="21"/>
        <v>2.4150582105087637E-2</v>
      </c>
      <c r="F175" s="321">
        <f t="shared" si="21"/>
        <v>2.2181259346873098E-2</v>
      </c>
      <c r="G175" s="321">
        <f t="shared" si="21"/>
        <v>1.7392286405317814E-2</v>
      </c>
      <c r="H175" s="321">
        <f t="shared" si="21"/>
        <v>2.0303450769120115E-2</v>
      </c>
      <c r="I175" s="321">
        <f t="shared" si="21"/>
        <v>2.0113559607367475E-2</v>
      </c>
      <c r="J175" s="321">
        <f t="shared" si="21"/>
        <v>1.9772899160913626E-2</v>
      </c>
      <c r="K175" s="321">
        <f t="shared" si="21"/>
        <v>2.3721961923284664E-2</v>
      </c>
      <c r="L175" s="321">
        <f t="shared" si="21"/>
        <v>3.1215854456093612E-2</v>
      </c>
      <c r="M175" s="321">
        <f t="shared" si="21"/>
        <v>2.7195360118979675E-2</v>
      </c>
      <c r="N175" s="321">
        <f t="shared" si="21"/>
        <v>2.9363974233172132E-2</v>
      </c>
      <c r="O175" s="321">
        <f t="shared" si="21"/>
        <v>2.7051350394364508E-2</v>
      </c>
      <c r="P175" s="321">
        <f t="shared" si="21"/>
        <v>2.3849169697989857E-2</v>
      </c>
      <c r="Q175" s="321">
        <f t="shared" si="21"/>
        <v>3.4722805384854033E-2</v>
      </c>
      <c r="R175" s="321">
        <f t="shared" si="21"/>
        <v>3.011124535020146E-2</v>
      </c>
      <c r="S175" s="321">
        <f t="shared" si="21"/>
        <v>3.3303569693938641E-2</v>
      </c>
      <c r="T175" s="321">
        <f t="shared" si="21"/>
        <v>4.1141191282530146E-2</v>
      </c>
      <c r="U175" s="321">
        <f t="shared" si="21"/>
        <v>3.4852496676021812E-2</v>
      </c>
      <c r="V175" s="321">
        <f t="shared" si="21"/>
        <v>3.2371741062356248E-2</v>
      </c>
      <c r="W175" s="321">
        <f t="shared" si="21"/>
        <v>3.0039530300934238E-2</v>
      </c>
      <c r="DA175" s="82"/>
    </row>
    <row r="176" spans="1:105" ht="12" hidden="1" customHeight="1" x14ac:dyDescent="0.25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DA176" s="94"/>
    </row>
    <row r="177" spans="1:105" ht="12" customHeight="1" x14ac:dyDescent="0.25">
      <c r="A177" s="201"/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DA177" s="173"/>
    </row>
    <row r="178" spans="1:105" ht="12" customHeight="1" x14ac:dyDescent="0.25">
      <c r="A178" s="35" t="s">
        <v>47</v>
      </c>
      <c r="B178" s="234">
        <f t="shared" ref="B178:W178" si="22">SUM(B$179:B$183,B$185:B$186,B$188:B$189,B$191:B$194)</f>
        <v>1</v>
      </c>
      <c r="C178" s="234">
        <f t="shared" si="22"/>
        <v>1.0000000000000004</v>
      </c>
      <c r="D178" s="234">
        <f t="shared" si="22"/>
        <v>1</v>
      </c>
      <c r="E178" s="234">
        <f t="shared" si="22"/>
        <v>1.0000000000000002</v>
      </c>
      <c r="F178" s="234">
        <f t="shared" si="22"/>
        <v>1</v>
      </c>
      <c r="G178" s="234">
        <f t="shared" si="22"/>
        <v>1</v>
      </c>
      <c r="H178" s="234">
        <f t="shared" si="22"/>
        <v>0.99999999999999989</v>
      </c>
      <c r="I178" s="234">
        <f t="shared" si="22"/>
        <v>1.0000000000000002</v>
      </c>
      <c r="J178" s="234">
        <f t="shared" si="22"/>
        <v>1</v>
      </c>
      <c r="K178" s="234">
        <f t="shared" si="22"/>
        <v>1.0000000000000002</v>
      </c>
      <c r="L178" s="234">
        <f t="shared" si="22"/>
        <v>1</v>
      </c>
      <c r="M178" s="234">
        <f t="shared" si="22"/>
        <v>1</v>
      </c>
      <c r="N178" s="234">
        <f t="shared" si="22"/>
        <v>0.99999999999999978</v>
      </c>
      <c r="O178" s="234">
        <f t="shared" si="22"/>
        <v>1</v>
      </c>
      <c r="P178" s="234">
        <f t="shared" si="22"/>
        <v>0.99999999999999978</v>
      </c>
      <c r="Q178" s="234">
        <f t="shared" si="22"/>
        <v>1.0000000000000002</v>
      </c>
      <c r="R178" s="234">
        <f t="shared" si="22"/>
        <v>1.0000000000000002</v>
      </c>
      <c r="S178" s="234">
        <f t="shared" si="22"/>
        <v>1.0000000000000007</v>
      </c>
      <c r="T178" s="234">
        <f t="shared" si="22"/>
        <v>1</v>
      </c>
      <c r="U178" s="234">
        <f t="shared" si="22"/>
        <v>0.99999999999999989</v>
      </c>
      <c r="V178" s="234">
        <f t="shared" si="22"/>
        <v>1</v>
      </c>
      <c r="W178" s="234">
        <f t="shared" si="22"/>
        <v>1</v>
      </c>
      <c r="DA178" s="95"/>
    </row>
    <row r="179" spans="1:105" ht="12" customHeight="1" x14ac:dyDescent="0.25">
      <c r="A179" s="55" t="s">
        <v>92</v>
      </c>
      <c r="B179" s="268">
        <f t="shared" ref="B179:W179" si="23">IF(B$62=0,0,B$62/B$61)</f>
        <v>2.6412247668539677E-3</v>
      </c>
      <c r="C179" s="268">
        <f t="shared" si="23"/>
        <v>2.0797684281384358E-3</v>
      </c>
      <c r="D179" s="268">
        <f t="shared" si="23"/>
        <v>2.2091918841031038E-3</v>
      </c>
      <c r="E179" s="268">
        <f t="shared" si="23"/>
        <v>1.9015625824594306E-3</v>
      </c>
      <c r="F179" s="268">
        <f t="shared" si="23"/>
        <v>2.3971747734629744E-3</v>
      </c>
      <c r="G179" s="268">
        <f t="shared" si="23"/>
        <v>2.4232922864182316E-3</v>
      </c>
      <c r="H179" s="268">
        <f t="shared" si="23"/>
        <v>3.5447252761724884E-3</v>
      </c>
      <c r="I179" s="268">
        <f t="shared" si="23"/>
        <v>2.8825523957108773E-3</v>
      </c>
      <c r="J179" s="268">
        <f t="shared" si="23"/>
        <v>2.5922622223578974E-3</v>
      </c>
      <c r="K179" s="268">
        <f t="shared" si="23"/>
        <v>2.7118753950115732E-3</v>
      </c>
      <c r="L179" s="268">
        <f t="shared" si="23"/>
        <v>2.7576134452036477E-3</v>
      </c>
      <c r="M179" s="268">
        <f t="shared" si="23"/>
        <v>2.9518491631879006E-3</v>
      </c>
      <c r="N179" s="268">
        <f t="shared" si="23"/>
        <v>3.0775745950279696E-3</v>
      </c>
      <c r="O179" s="268">
        <f t="shared" si="23"/>
        <v>3.0719168872815035E-3</v>
      </c>
      <c r="P179" s="268">
        <f t="shared" si="23"/>
        <v>3.5708592013010956E-3</v>
      </c>
      <c r="Q179" s="268">
        <f t="shared" si="23"/>
        <v>3.9376425812162079E-3</v>
      </c>
      <c r="R179" s="268">
        <f t="shared" si="23"/>
        <v>4.40568664545466E-3</v>
      </c>
      <c r="S179" s="268">
        <f t="shared" si="23"/>
        <v>4.1420639284759425E-3</v>
      </c>
      <c r="T179" s="268">
        <f t="shared" si="23"/>
        <v>3.9376811402192747E-3</v>
      </c>
      <c r="U179" s="268">
        <f t="shared" si="23"/>
        <v>3.8204594391963468E-3</v>
      </c>
      <c r="V179" s="268">
        <f t="shared" si="23"/>
        <v>3.9961505549143536E-3</v>
      </c>
      <c r="W179" s="268">
        <f t="shared" si="23"/>
        <v>3.8023161159596334E-3</v>
      </c>
      <c r="DA179" s="76"/>
    </row>
    <row r="180" spans="1:105" ht="12" customHeight="1" x14ac:dyDescent="0.25">
      <c r="A180" s="202" t="s">
        <v>93</v>
      </c>
      <c r="B180" s="269">
        <f t="shared" ref="B180:W180" si="24">IF(B$63=0,0,B$63/B$61)</f>
        <v>5.5756237662772379E-3</v>
      </c>
      <c r="C180" s="269">
        <f t="shared" si="24"/>
        <v>4.3903898001433758E-3</v>
      </c>
      <c r="D180" s="269">
        <f t="shared" si="24"/>
        <v>4.6636026315715288E-3</v>
      </c>
      <c r="E180" s="269">
        <f t="shared" si="24"/>
        <v>4.0141973757322879E-3</v>
      </c>
      <c r="F180" s="269">
        <f t="shared" si="24"/>
        <v>5.060434388838745E-3</v>
      </c>
      <c r="G180" s="269">
        <f t="shared" si="24"/>
        <v>5.1155684417133352E-3</v>
      </c>
      <c r="H180" s="269">
        <f t="shared" si="24"/>
        <v>7.4829127542569802E-3</v>
      </c>
      <c r="I180" s="269">
        <f t="shared" si="24"/>
        <v>6.0850662339535667E-3</v>
      </c>
      <c r="J180" s="269">
        <f t="shared" si="24"/>
        <v>5.4722638666671528E-3</v>
      </c>
      <c r="K180" s="269">
        <f t="shared" si="24"/>
        <v>5.7247671964015803E-3</v>
      </c>
      <c r="L180" s="269">
        <f t="shared" si="24"/>
        <v>5.8213201906315544E-3</v>
      </c>
      <c r="M180" s="269">
        <f t="shared" si="24"/>
        <v>6.2313516650610813E-3</v>
      </c>
      <c r="N180" s="269">
        <f t="shared" si="24"/>
        <v>6.4967579699655772E-3</v>
      </c>
      <c r="O180" s="269">
        <f t="shared" si="24"/>
        <v>6.4848145525897754E-3</v>
      </c>
      <c r="P180" s="269">
        <f t="shared" si="24"/>
        <v>7.5380814532188386E-3</v>
      </c>
      <c r="Q180" s="269">
        <f t="shared" si="24"/>
        <v>8.3123609298444145E-3</v>
      </c>
      <c r="R180" s="269">
        <f t="shared" si="24"/>
        <v>9.3004016452664963E-3</v>
      </c>
      <c r="S180" s="269">
        <f t="shared" si="24"/>
        <v>8.7438942610547667E-3</v>
      </c>
      <c r="T180" s="269">
        <f t="shared" si="24"/>
        <v>8.3124423278748243E-3</v>
      </c>
      <c r="U180" s="269">
        <f t="shared" si="24"/>
        <v>8.0649873931986759E-3</v>
      </c>
      <c r="V180" s="269">
        <f t="shared" si="24"/>
        <v>8.4358712242964366E-3</v>
      </c>
      <c r="W180" s="269">
        <f t="shared" si="24"/>
        <v>8.0266868496374558E-3</v>
      </c>
      <c r="DA180" s="77"/>
    </row>
    <row r="181" spans="1:105" ht="12" customHeight="1" x14ac:dyDescent="0.25">
      <c r="A181" s="202" t="s">
        <v>94</v>
      </c>
      <c r="B181" s="269">
        <f t="shared" ref="B181:W181" si="25">IF(B$64=0,0,B$64/B$61)</f>
        <v>3.3192335590695739E-2</v>
      </c>
      <c r="C181" s="269">
        <f t="shared" si="25"/>
        <v>2.6136500188861624E-2</v>
      </c>
      <c r="D181" s="269">
        <f t="shared" si="25"/>
        <v>2.7762967893389386E-2</v>
      </c>
      <c r="E181" s="269">
        <f t="shared" si="25"/>
        <v>2.3896983011742728E-2</v>
      </c>
      <c r="F181" s="269">
        <f t="shared" si="25"/>
        <v>3.0125353415153829E-2</v>
      </c>
      <c r="G181" s="269">
        <f t="shared" si="25"/>
        <v>3.0453572832783292E-2</v>
      </c>
      <c r="H181" s="269">
        <f t="shared" si="25"/>
        <v>4.4546648365592918E-2</v>
      </c>
      <c r="I181" s="269">
        <f t="shared" si="25"/>
        <v>3.6225105745227713E-2</v>
      </c>
      <c r="J181" s="269">
        <f t="shared" si="25"/>
        <v>3.2577022108600931E-2</v>
      </c>
      <c r="K181" s="269">
        <f t="shared" si="25"/>
        <v>3.4080203745246611E-2</v>
      </c>
      <c r="L181" s="269">
        <f t="shared" si="25"/>
        <v>3.4654994929356163E-2</v>
      </c>
      <c r="M181" s="269">
        <f t="shared" si="25"/>
        <v>3.7095959899827932E-2</v>
      </c>
      <c r="N181" s="269">
        <f t="shared" si="25"/>
        <v>3.867595444565048E-2</v>
      </c>
      <c r="O181" s="269">
        <f t="shared" si="25"/>
        <v>3.8604853895424125E-2</v>
      </c>
      <c r="P181" s="269">
        <f t="shared" si="25"/>
        <v>4.4875074035402175E-2</v>
      </c>
      <c r="Q181" s="269">
        <f t="shared" si="25"/>
        <v>4.9484449650841866E-2</v>
      </c>
      <c r="R181" s="269">
        <f t="shared" si="25"/>
        <v>5.5366370737755112E-2</v>
      </c>
      <c r="S181" s="269">
        <f t="shared" si="25"/>
        <v>5.2053417671018835E-2</v>
      </c>
      <c r="T181" s="269">
        <f t="shared" si="25"/>
        <v>4.9388449689771512E-2</v>
      </c>
      <c r="U181" s="269">
        <f t="shared" si="25"/>
        <v>4.8011806268003859E-2</v>
      </c>
      <c r="V181" s="269">
        <f t="shared" si="25"/>
        <v>5.0219720772819776E-2</v>
      </c>
      <c r="W181" s="269">
        <f t="shared" si="25"/>
        <v>4.7783798685627293E-2</v>
      </c>
      <c r="DA181" s="77"/>
    </row>
    <row r="182" spans="1:105" ht="12" customHeight="1" x14ac:dyDescent="0.25">
      <c r="A182" s="202" t="s">
        <v>95</v>
      </c>
      <c r="B182" s="269">
        <f t="shared" ref="B182:W182" si="26">IF(B$65=0,0,B$65/B$61)</f>
        <v>3.9282092241239949E-2</v>
      </c>
      <c r="C182" s="269">
        <f t="shared" si="26"/>
        <v>3.0931731467846599E-2</v>
      </c>
      <c r="D182" s="269">
        <f t="shared" si="26"/>
        <v>3.2856605185216672E-2</v>
      </c>
      <c r="E182" s="269">
        <f t="shared" si="26"/>
        <v>2.828133285136341E-2</v>
      </c>
      <c r="F182" s="269">
        <f t="shared" si="26"/>
        <v>3.5652414649174166E-2</v>
      </c>
      <c r="G182" s="269">
        <f t="shared" si="26"/>
        <v>3.6040852076346372E-2</v>
      </c>
      <c r="H182" s="269">
        <f t="shared" si="26"/>
        <v>5.2719566700989214E-2</v>
      </c>
      <c r="I182" s="269">
        <f t="shared" si="26"/>
        <v>4.287128097522587E-2</v>
      </c>
      <c r="J182" s="269">
        <f t="shared" si="26"/>
        <v>3.855388795760703E-2</v>
      </c>
      <c r="K182" s="269">
        <f t="shared" si="26"/>
        <v>4.0332856465102034E-2</v>
      </c>
      <c r="L182" s="269">
        <f t="shared" si="26"/>
        <v>4.1013103874988195E-2</v>
      </c>
      <c r="M182" s="269">
        <f t="shared" si="26"/>
        <v>4.3901909661664629E-2</v>
      </c>
      <c r="N182" s="269">
        <f t="shared" si="26"/>
        <v>4.5771783847531028E-2</v>
      </c>
      <c r="O182" s="269">
        <f t="shared" si="26"/>
        <v>4.568763856752317E-2</v>
      </c>
      <c r="P182" s="269">
        <f t="shared" si="26"/>
        <v>5.3108248221172903E-2</v>
      </c>
      <c r="Q182" s="269">
        <f t="shared" si="26"/>
        <v>5.856330026490373E-2</v>
      </c>
      <c r="R182" s="269">
        <f t="shared" si="26"/>
        <v>6.5524370119734568E-2</v>
      </c>
      <c r="S182" s="269">
        <f t="shared" si="26"/>
        <v>6.1603593662084122E-2</v>
      </c>
      <c r="T182" s="269">
        <f t="shared" si="26"/>
        <v>5.8563873740639004E-2</v>
      </c>
      <c r="U182" s="269">
        <f t="shared" si="26"/>
        <v>5.6820472826773383E-2</v>
      </c>
      <c r="V182" s="269">
        <f t="shared" si="26"/>
        <v>5.9433470667855169E-2</v>
      </c>
      <c r="W182" s="269">
        <f t="shared" si="26"/>
        <v>5.6550632975999895E-2</v>
      </c>
      <c r="DA182" s="77"/>
    </row>
    <row r="183" spans="1:105" ht="12" customHeight="1" x14ac:dyDescent="0.25">
      <c r="A183" s="56" t="s">
        <v>96</v>
      </c>
      <c r="B183" s="270">
        <f t="shared" ref="B183:W183" si="27">IF(B$66=0,0,B$66/B$61)</f>
        <v>4.2663166093942773E-2</v>
      </c>
      <c r="C183" s="270">
        <f t="shared" si="27"/>
        <v>4.3502975897879451E-2</v>
      </c>
      <c r="D183" s="270">
        <f t="shared" si="27"/>
        <v>4.2304761783326594E-2</v>
      </c>
      <c r="E183" s="270">
        <f t="shared" si="27"/>
        <v>4.4714200649768047E-2</v>
      </c>
      <c r="F183" s="270">
        <f t="shared" si="27"/>
        <v>4.3008132782529719E-2</v>
      </c>
      <c r="G183" s="270">
        <f t="shared" si="27"/>
        <v>4.3333456620085156E-2</v>
      </c>
      <c r="H183" s="270">
        <f t="shared" si="27"/>
        <v>4.0459019240551584E-2</v>
      </c>
      <c r="I183" s="270">
        <f t="shared" si="27"/>
        <v>4.0111462631760048E-2</v>
      </c>
      <c r="J183" s="270">
        <f t="shared" si="27"/>
        <v>4.1901533135896327E-2</v>
      </c>
      <c r="K183" s="270">
        <f t="shared" si="27"/>
        <v>4.1297969807800476E-2</v>
      </c>
      <c r="L183" s="270">
        <f t="shared" si="27"/>
        <v>4.0874978232381419E-2</v>
      </c>
      <c r="M183" s="270">
        <f t="shared" si="27"/>
        <v>4.0644118291430734E-2</v>
      </c>
      <c r="N183" s="270">
        <f t="shared" si="27"/>
        <v>3.9847429030738069E-2</v>
      </c>
      <c r="O183" s="270">
        <f t="shared" si="27"/>
        <v>3.8795750980414857E-2</v>
      </c>
      <c r="P183" s="270">
        <f t="shared" si="27"/>
        <v>3.7529259610042991E-2</v>
      </c>
      <c r="Q183" s="270">
        <f t="shared" si="27"/>
        <v>3.4843800470563471E-2</v>
      </c>
      <c r="R183" s="270">
        <f t="shared" si="27"/>
        <v>3.3945331854666576E-2</v>
      </c>
      <c r="S183" s="270">
        <f t="shared" si="27"/>
        <v>3.5065335375215174E-2</v>
      </c>
      <c r="T183" s="270">
        <f t="shared" si="27"/>
        <v>3.4030954520161596E-2</v>
      </c>
      <c r="U183" s="270">
        <f t="shared" si="27"/>
        <v>3.1951355586974622E-2</v>
      </c>
      <c r="V183" s="270">
        <f t="shared" si="27"/>
        <v>3.5507602858528602E-2</v>
      </c>
      <c r="W183" s="270">
        <f t="shared" si="27"/>
        <v>3.7201571300160781E-2</v>
      </c>
      <c r="DA183" s="78"/>
    </row>
    <row r="184" spans="1:105" ht="12" customHeight="1" x14ac:dyDescent="0.25">
      <c r="A184" s="203" t="s">
        <v>1053</v>
      </c>
      <c r="B184" s="271">
        <f t="shared" ref="B184:W184" si="28">IF(B$72=0,0,B$72/B$61)</f>
        <v>0.61416871749248569</v>
      </c>
      <c r="C184" s="271">
        <f t="shared" si="28"/>
        <v>0.62971833294278279</v>
      </c>
      <c r="D184" s="271">
        <f t="shared" si="28"/>
        <v>0.63200952672571664</v>
      </c>
      <c r="E184" s="271">
        <f t="shared" si="28"/>
        <v>0.62942415824981279</v>
      </c>
      <c r="F184" s="271">
        <f t="shared" si="28"/>
        <v>0.62098663813731625</v>
      </c>
      <c r="G184" s="271">
        <f t="shared" si="28"/>
        <v>0.61816222087022998</v>
      </c>
      <c r="H184" s="271">
        <f t="shared" si="28"/>
        <v>0.59501740594136288</v>
      </c>
      <c r="I184" s="271">
        <f t="shared" si="28"/>
        <v>0.61823972377330272</v>
      </c>
      <c r="J184" s="271">
        <f t="shared" si="28"/>
        <v>0.61945204728586034</v>
      </c>
      <c r="K184" s="271">
        <f t="shared" si="28"/>
        <v>0.61820280782775894</v>
      </c>
      <c r="L184" s="271">
        <f t="shared" si="28"/>
        <v>0.61850714374744775</v>
      </c>
      <c r="M184" s="271">
        <f t="shared" si="28"/>
        <v>0.61357242289949576</v>
      </c>
      <c r="N184" s="271">
        <f t="shared" si="28"/>
        <v>0.61306114558074432</v>
      </c>
      <c r="O184" s="271">
        <f t="shared" si="28"/>
        <v>0.61945490497899258</v>
      </c>
      <c r="P184" s="271">
        <f t="shared" si="28"/>
        <v>0.60927279121508715</v>
      </c>
      <c r="Q184" s="271">
        <f t="shared" si="28"/>
        <v>0.61356305048273097</v>
      </c>
      <c r="R184" s="271">
        <f t="shared" si="28"/>
        <v>0.60362705483699075</v>
      </c>
      <c r="S184" s="271">
        <f t="shared" si="28"/>
        <v>0.60496813344813383</v>
      </c>
      <c r="T184" s="271">
        <f t="shared" si="28"/>
        <v>0.61738933575497801</v>
      </c>
      <c r="U184" s="271">
        <f t="shared" si="28"/>
        <v>0.6341134770808452</v>
      </c>
      <c r="V184" s="271">
        <f t="shared" si="28"/>
        <v>0.6066506689026343</v>
      </c>
      <c r="W184" s="271">
        <f t="shared" si="28"/>
        <v>0.60393562022296821</v>
      </c>
      <c r="DA184" s="79"/>
    </row>
    <row r="185" spans="1:105" ht="12" customHeight="1" x14ac:dyDescent="0.25">
      <c r="A185" s="62" t="s">
        <v>1054</v>
      </c>
      <c r="B185" s="320">
        <f t="shared" ref="B185:W185" si="29">IF(B$73=0,0,B$73/B$61)</f>
        <v>0.61402210595917828</v>
      </c>
      <c r="C185" s="320">
        <f t="shared" si="29"/>
        <v>0.62960288724425673</v>
      </c>
      <c r="D185" s="320">
        <f t="shared" si="29"/>
        <v>0.63188689687097521</v>
      </c>
      <c r="E185" s="320">
        <f t="shared" si="29"/>
        <v>0.62931860456525202</v>
      </c>
      <c r="F185" s="320">
        <f t="shared" si="29"/>
        <v>0.62085357355547754</v>
      </c>
      <c r="G185" s="320">
        <f t="shared" si="29"/>
        <v>0.61802770653346373</v>
      </c>
      <c r="H185" s="320">
        <f t="shared" si="29"/>
        <v>0.59482064207089813</v>
      </c>
      <c r="I185" s="320">
        <f t="shared" si="29"/>
        <v>0.61807971640404058</v>
      </c>
      <c r="J185" s="320">
        <f t="shared" si="29"/>
        <v>0.61930815361050018</v>
      </c>
      <c r="K185" s="320">
        <f t="shared" si="29"/>
        <v>0.61805227455441125</v>
      </c>
      <c r="L185" s="320">
        <f t="shared" si="29"/>
        <v>0.61835407160434797</v>
      </c>
      <c r="M185" s="320">
        <f t="shared" si="29"/>
        <v>0.61340856894153706</v>
      </c>
      <c r="N185" s="320">
        <f t="shared" si="29"/>
        <v>0.61289031273989425</v>
      </c>
      <c r="O185" s="320">
        <f t="shared" si="29"/>
        <v>0.61928438619138704</v>
      </c>
      <c r="P185" s="320">
        <f t="shared" si="29"/>
        <v>0.60907457667867293</v>
      </c>
      <c r="Q185" s="320">
        <f t="shared" si="29"/>
        <v>0.61334447619715948</v>
      </c>
      <c r="R185" s="320">
        <f t="shared" si="29"/>
        <v>0.60338249993107418</v>
      </c>
      <c r="S185" s="320">
        <f t="shared" si="29"/>
        <v>0.60473821195442667</v>
      </c>
      <c r="T185" s="320">
        <f t="shared" si="29"/>
        <v>0.61717075932903798</v>
      </c>
      <c r="U185" s="320">
        <f t="shared" si="29"/>
        <v>0.63390140750488599</v>
      </c>
      <c r="V185" s="320">
        <f t="shared" si="29"/>
        <v>0.60642884690265308</v>
      </c>
      <c r="W185" s="320">
        <f t="shared" si="29"/>
        <v>0.60372455776328038</v>
      </c>
      <c r="DA185" s="141"/>
    </row>
    <row r="186" spans="1:105" ht="12" customHeight="1" x14ac:dyDescent="0.25">
      <c r="A186" s="62" t="s">
        <v>1066</v>
      </c>
      <c r="B186" s="320">
        <f t="shared" ref="B186:W186" si="30">IF(B$84=0,0,B$84/B$61)</f>
        <v>1.4661153330750078E-4</v>
      </c>
      <c r="C186" s="320">
        <f t="shared" si="30"/>
        <v>1.1544569852610568E-4</v>
      </c>
      <c r="D186" s="320">
        <f t="shared" si="30"/>
        <v>1.226298547414577E-4</v>
      </c>
      <c r="E186" s="320">
        <f t="shared" si="30"/>
        <v>1.055536845607514E-4</v>
      </c>
      <c r="F186" s="320">
        <f t="shared" si="30"/>
        <v>1.3306458183870996E-4</v>
      </c>
      <c r="G186" s="320">
        <f t="shared" si="30"/>
        <v>1.3451433676627339E-4</v>
      </c>
      <c r="H186" s="320">
        <f t="shared" si="30"/>
        <v>1.9676387046473439E-4</v>
      </c>
      <c r="I186" s="320">
        <f t="shared" si="30"/>
        <v>1.6000736926216613E-4</v>
      </c>
      <c r="J186" s="320">
        <f t="shared" si="30"/>
        <v>1.4389367536019851E-4</v>
      </c>
      <c r="K186" s="320">
        <f t="shared" si="30"/>
        <v>1.5053327334769523E-4</v>
      </c>
      <c r="L186" s="320">
        <f t="shared" si="30"/>
        <v>1.5307214309983043E-4</v>
      </c>
      <c r="M186" s="320">
        <f t="shared" si="30"/>
        <v>1.6385395795865225E-4</v>
      </c>
      <c r="N186" s="320">
        <f t="shared" si="30"/>
        <v>1.7083284085008289E-4</v>
      </c>
      <c r="O186" s="320">
        <f t="shared" si="30"/>
        <v>1.7051878760549548E-4</v>
      </c>
      <c r="P186" s="320">
        <f t="shared" si="30"/>
        <v>1.9821453641430921E-4</v>
      </c>
      <c r="Q186" s="320">
        <f t="shared" si="30"/>
        <v>2.1857428557155894E-4</v>
      </c>
      <c r="R186" s="320">
        <f t="shared" si="30"/>
        <v>2.4455490591657018E-4</v>
      </c>
      <c r="S186" s="320">
        <f t="shared" si="30"/>
        <v>2.2992149370721225E-4</v>
      </c>
      <c r="T186" s="320">
        <f t="shared" si="30"/>
        <v>2.1857642594016126E-4</v>
      </c>
      <c r="U186" s="320">
        <f t="shared" si="30"/>
        <v>2.1206957595921243E-4</v>
      </c>
      <c r="V186" s="320">
        <f t="shared" si="30"/>
        <v>2.2182199998127108E-4</v>
      </c>
      <c r="W186" s="320">
        <f t="shared" si="30"/>
        <v>2.1106245968784858E-4</v>
      </c>
      <c r="DA186" s="141"/>
    </row>
    <row r="187" spans="1:105" ht="12" customHeight="1" x14ac:dyDescent="0.25">
      <c r="A187" s="203" t="s">
        <v>1012</v>
      </c>
      <c r="B187" s="271">
        <f t="shared" ref="B187:W187" si="31">IF(B$85=0,0,B$85/B$61)</f>
        <v>0.20024055103591484</v>
      </c>
      <c r="C187" s="271">
        <f t="shared" si="31"/>
        <v>0.2021845624194292</v>
      </c>
      <c r="D187" s="271">
        <f t="shared" si="31"/>
        <v>0.19774011210470541</v>
      </c>
      <c r="E187" s="271">
        <f t="shared" si="31"/>
        <v>0.20626772158839746</v>
      </c>
      <c r="F187" s="271">
        <f t="shared" si="31"/>
        <v>0.20107667135595697</v>
      </c>
      <c r="G187" s="271">
        <f t="shared" si="31"/>
        <v>0.20240965502734654</v>
      </c>
      <c r="H187" s="271">
        <f t="shared" si="31"/>
        <v>0.19273759543550323</v>
      </c>
      <c r="I187" s="271">
        <f t="shared" si="31"/>
        <v>0.19273736628320945</v>
      </c>
      <c r="J187" s="271">
        <f t="shared" si="31"/>
        <v>0.19805971553371951</v>
      </c>
      <c r="K187" s="271">
        <f t="shared" si="31"/>
        <v>0.19636364765786227</v>
      </c>
      <c r="L187" s="271">
        <f t="shared" si="31"/>
        <v>0.19529453319840723</v>
      </c>
      <c r="M187" s="271">
        <f t="shared" si="31"/>
        <v>0.19404608533103729</v>
      </c>
      <c r="N187" s="271">
        <f t="shared" si="31"/>
        <v>0.19175212202452926</v>
      </c>
      <c r="O187" s="271">
        <f t="shared" si="31"/>
        <v>0.18749835521146083</v>
      </c>
      <c r="P187" s="271">
        <f t="shared" si="31"/>
        <v>0.18299128388990035</v>
      </c>
      <c r="Q187" s="271">
        <f t="shared" si="31"/>
        <v>0.17102665651916835</v>
      </c>
      <c r="R187" s="271">
        <f t="shared" si="31"/>
        <v>0.16651644295652879</v>
      </c>
      <c r="S187" s="271">
        <f t="shared" si="31"/>
        <v>0.17223069755033948</v>
      </c>
      <c r="T187" s="271">
        <f t="shared" si="31"/>
        <v>0.16878721725449147</v>
      </c>
      <c r="U187" s="271">
        <f t="shared" si="31"/>
        <v>0.15975745090028032</v>
      </c>
      <c r="V187" s="271">
        <f t="shared" si="31"/>
        <v>0.17477075732175054</v>
      </c>
      <c r="W187" s="271">
        <f t="shared" si="31"/>
        <v>0.18104301695952868</v>
      </c>
      <c r="DA187" s="79"/>
    </row>
    <row r="188" spans="1:105" ht="12" customHeight="1" x14ac:dyDescent="0.25">
      <c r="A188" s="62" t="s">
        <v>1014</v>
      </c>
      <c r="B188" s="320">
        <f t="shared" ref="B188:W188" si="32">IF(B$86=0,0,B$86/B$61)</f>
        <v>0.20000744145866328</v>
      </c>
      <c r="C188" s="320">
        <f t="shared" si="32"/>
        <v>0.2020665866895541</v>
      </c>
      <c r="D188" s="320">
        <f t="shared" si="32"/>
        <v>0.19758637347555491</v>
      </c>
      <c r="E188" s="320">
        <f t="shared" si="32"/>
        <v>0.20618122680080347</v>
      </c>
      <c r="F188" s="320">
        <f t="shared" si="32"/>
        <v>0.20089475279206712</v>
      </c>
      <c r="G188" s="320">
        <f t="shared" si="32"/>
        <v>0.2022269090447435</v>
      </c>
      <c r="H188" s="320">
        <f t="shared" si="32"/>
        <v>0.19214098797619758</v>
      </c>
      <c r="I188" s="320">
        <f t="shared" si="32"/>
        <v>0.19237292190784017</v>
      </c>
      <c r="J188" s="320">
        <f t="shared" si="32"/>
        <v>0.19782522526334909</v>
      </c>
      <c r="K188" s="320">
        <f t="shared" si="32"/>
        <v>0.19608868642921798</v>
      </c>
      <c r="L188" s="320">
        <f t="shared" si="32"/>
        <v>0.19499070993663617</v>
      </c>
      <c r="M188" s="320">
        <f t="shared" si="32"/>
        <v>0.19368993777709237</v>
      </c>
      <c r="N188" s="320">
        <f t="shared" si="32"/>
        <v>0.19132127320780201</v>
      </c>
      <c r="O188" s="320">
        <f t="shared" si="32"/>
        <v>0.18703750884189921</v>
      </c>
      <c r="P188" s="320">
        <f t="shared" si="32"/>
        <v>0.18226385045653662</v>
      </c>
      <c r="Q188" s="320">
        <f t="shared" si="32"/>
        <v>0.16983109517069095</v>
      </c>
      <c r="R188" s="320">
        <f t="shared" si="32"/>
        <v>0.16472513251392149</v>
      </c>
      <c r="S188" s="320">
        <f t="shared" si="32"/>
        <v>0.17083542572744845</v>
      </c>
      <c r="T188" s="320">
        <f t="shared" si="32"/>
        <v>0.16741988808403635</v>
      </c>
      <c r="U188" s="320">
        <f t="shared" si="32"/>
        <v>0.15824553536106278</v>
      </c>
      <c r="V188" s="320">
        <f t="shared" si="32"/>
        <v>0.17347460890639096</v>
      </c>
      <c r="W188" s="320">
        <f t="shared" si="32"/>
        <v>0.1800905435807845</v>
      </c>
      <c r="DA188" s="141"/>
    </row>
    <row r="189" spans="1:105" ht="12" customHeight="1" x14ac:dyDescent="0.25">
      <c r="A189" s="62" t="s">
        <v>1021</v>
      </c>
      <c r="B189" s="320">
        <f t="shared" ref="B189:W189" si="33">IF(B$92=0,0,B$92/B$61)</f>
        <v>2.3310957725156594E-4</v>
      </c>
      <c r="C189" s="320">
        <f t="shared" si="33"/>
        <v>1.179757298751116E-4</v>
      </c>
      <c r="D189" s="320">
        <f t="shared" si="33"/>
        <v>1.5373862915058577E-4</v>
      </c>
      <c r="E189" s="320">
        <f t="shared" si="33"/>
        <v>8.6494787594042477E-5</v>
      </c>
      <c r="F189" s="320">
        <f t="shared" si="33"/>
        <v>1.8191856388983339E-4</v>
      </c>
      <c r="G189" s="320">
        <f t="shared" si="33"/>
        <v>1.8274598260305223E-4</v>
      </c>
      <c r="H189" s="320">
        <f t="shared" si="33"/>
        <v>5.9660745930564026E-4</v>
      </c>
      <c r="I189" s="320">
        <f t="shared" si="33"/>
        <v>3.6444437536928498E-4</v>
      </c>
      <c r="J189" s="320">
        <f t="shared" si="33"/>
        <v>2.3449027037039042E-4</v>
      </c>
      <c r="K189" s="320">
        <f t="shared" si="33"/>
        <v>2.7496122864425387E-4</v>
      </c>
      <c r="L189" s="320">
        <f t="shared" si="33"/>
        <v>3.0382326177105041E-4</v>
      </c>
      <c r="M189" s="320">
        <f t="shared" si="33"/>
        <v>3.5614755394492472E-4</v>
      </c>
      <c r="N189" s="320">
        <f t="shared" si="33"/>
        <v>4.3084881672727718E-4</v>
      </c>
      <c r="O189" s="320">
        <f t="shared" si="33"/>
        <v>4.6084636956163254E-4</v>
      </c>
      <c r="P189" s="320">
        <f t="shared" si="33"/>
        <v>7.2743343336379557E-4</v>
      </c>
      <c r="Q189" s="320">
        <f t="shared" si="33"/>
        <v>1.1955613484774547E-3</v>
      </c>
      <c r="R189" s="320">
        <f t="shared" si="33"/>
        <v>1.79131044260728E-3</v>
      </c>
      <c r="S189" s="320">
        <f t="shared" si="33"/>
        <v>1.395271822891037E-3</v>
      </c>
      <c r="T189" s="320">
        <f t="shared" si="33"/>
        <v>1.3673291704551305E-3</v>
      </c>
      <c r="U189" s="320">
        <f t="shared" si="33"/>
        <v>1.5119155392175521E-3</v>
      </c>
      <c r="V189" s="320">
        <f t="shared" si="33"/>
        <v>1.296148415359579E-3</v>
      </c>
      <c r="W189" s="320">
        <f t="shared" si="33"/>
        <v>9.5247337874418804E-4</v>
      </c>
      <c r="DA189" s="141"/>
    </row>
    <row r="190" spans="1:105" ht="12" customHeight="1" x14ac:dyDescent="0.25">
      <c r="A190" s="203" t="s">
        <v>1023</v>
      </c>
      <c r="B190" s="271">
        <f t="shared" ref="B190:W190" si="34">IF(B$93=0,0,B$93/B$61)</f>
        <v>5.1932113175312218E-2</v>
      </c>
      <c r="C190" s="271">
        <f t="shared" si="34"/>
        <v>5.2941965330872025E-2</v>
      </c>
      <c r="D190" s="271">
        <f t="shared" si="34"/>
        <v>5.183454022215031E-2</v>
      </c>
      <c r="E190" s="271">
        <f t="shared" si="34"/>
        <v>5.4081302315092152E-2</v>
      </c>
      <c r="F190" s="271">
        <f t="shared" si="34"/>
        <v>5.2341113725957553E-2</v>
      </c>
      <c r="G190" s="271">
        <f t="shared" si="34"/>
        <v>5.2607423159798612E-2</v>
      </c>
      <c r="H190" s="271">
        <f t="shared" si="34"/>
        <v>4.966313566012296E-2</v>
      </c>
      <c r="I190" s="271">
        <f t="shared" si="34"/>
        <v>4.9601777784020973E-2</v>
      </c>
      <c r="J190" s="271">
        <f t="shared" si="34"/>
        <v>5.1278108990162559E-2</v>
      </c>
      <c r="K190" s="271">
        <f t="shared" si="34"/>
        <v>5.0706067690626376E-2</v>
      </c>
      <c r="L190" s="271">
        <f t="shared" si="34"/>
        <v>5.0318070906942534E-2</v>
      </c>
      <c r="M190" s="271">
        <f t="shared" si="34"/>
        <v>5.0040292332860649E-2</v>
      </c>
      <c r="N190" s="271">
        <f t="shared" si="34"/>
        <v>4.9310730758035319E-2</v>
      </c>
      <c r="O190" s="271">
        <f t="shared" si="34"/>
        <v>4.8417335520195511E-2</v>
      </c>
      <c r="P190" s="271">
        <f t="shared" si="34"/>
        <v>4.7183455806159486E-2</v>
      </c>
      <c r="Q190" s="271">
        <f t="shared" si="34"/>
        <v>4.4906865302488573E-2</v>
      </c>
      <c r="R190" s="271">
        <f t="shared" si="34"/>
        <v>4.4126493183843866E-2</v>
      </c>
      <c r="S190" s="271">
        <f t="shared" si="34"/>
        <v>4.5033483961601797E-2</v>
      </c>
      <c r="T190" s="271">
        <f t="shared" si="34"/>
        <v>4.4228021343884323E-2</v>
      </c>
      <c r="U190" s="271">
        <f t="shared" si="34"/>
        <v>4.2555281774634732E-2</v>
      </c>
      <c r="V190" s="271">
        <f t="shared" si="34"/>
        <v>4.5395627501988771E-2</v>
      </c>
      <c r="W190" s="271">
        <f t="shared" si="34"/>
        <v>4.6822430471038776E-2</v>
      </c>
      <c r="DA190" s="79"/>
    </row>
    <row r="191" spans="1:105" ht="12" customHeight="1" x14ac:dyDescent="0.25">
      <c r="A191" s="62" t="s">
        <v>1135</v>
      </c>
      <c r="B191" s="320">
        <f t="shared" ref="B191:W191" si="35">IF(B$94=0,0,B$94/B$61)</f>
        <v>4.0666227570813403E-2</v>
      </c>
      <c r="C191" s="320">
        <f t="shared" si="35"/>
        <v>4.175446457168408E-2</v>
      </c>
      <c r="D191" s="320">
        <f t="shared" si="35"/>
        <v>4.0547862439067724E-2</v>
      </c>
      <c r="E191" s="320">
        <f t="shared" si="35"/>
        <v>4.3042329493990956E-2</v>
      </c>
      <c r="F191" s="320">
        <f t="shared" si="35"/>
        <v>4.1175466949919859E-2</v>
      </c>
      <c r="G191" s="320">
        <f t="shared" si="35"/>
        <v>4.149022036811302E-2</v>
      </c>
      <c r="H191" s="320">
        <f t="shared" si="35"/>
        <v>3.7795915463763576E-2</v>
      </c>
      <c r="I191" s="320">
        <f t="shared" si="35"/>
        <v>3.7918758941894885E-2</v>
      </c>
      <c r="J191" s="320">
        <f t="shared" si="35"/>
        <v>3.9972211536033024E-2</v>
      </c>
      <c r="K191" s="320">
        <f t="shared" si="35"/>
        <v>3.9267085655628753E-2</v>
      </c>
      <c r="L191" s="320">
        <f t="shared" si="35"/>
        <v>3.8793868198950816E-2</v>
      </c>
      <c r="M191" s="320">
        <f t="shared" si="35"/>
        <v>3.8457022654052819E-2</v>
      </c>
      <c r="N191" s="320">
        <f t="shared" si="35"/>
        <v>3.7499046401040334E-2</v>
      </c>
      <c r="O191" s="320">
        <f t="shared" si="35"/>
        <v>3.6414751165243411E-2</v>
      </c>
      <c r="P191" s="320">
        <f t="shared" si="35"/>
        <v>3.4572945843017282E-2</v>
      </c>
      <c r="Q191" s="320">
        <f t="shared" si="35"/>
        <v>3.1023457088905051E-2</v>
      </c>
      <c r="R191" s="320">
        <f t="shared" si="35"/>
        <v>2.9174742037773815E-2</v>
      </c>
      <c r="S191" s="320">
        <f t="shared" si="35"/>
        <v>3.1006458176584518E-2</v>
      </c>
      <c r="T191" s="320">
        <f t="shared" si="35"/>
        <v>3.0068844001376688E-2</v>
      </c>
      <c r="U191" s="320">
        <f t="shared" si="35"/>
        <v>2.7855598366368882E-2</v>
      </c>
      <c r="V191" s="320">
        <f t="shared" si="35"/>
        <v>3.1796212917215613E-2</v>
      </c>
      <c r="W191" s="320">
        <f t="shared" si="35"/>
        <v>3.4071355018830789E-2</v>
      </c>
      <c r="DA191" s="141"/>
    </row>
    <row r="192" spans="1:105" ht="12" customHeight="1" x14ac:dyDescent="0.25">
      <c r="A192" s="62" t="s">
        <v>1026</v>
      </c>
      <c r="B192" s="320">
        <f t="shared" ref="B192:W192" si="36">IF(B$95=0,0,B$95/B$61)</f>
        <v>1.0528087430640059E-2</v>
      </c>
      <c r="C192" s="320">
        <f t="shared" si="36"/>
        <v>1.0795237140748202E-2</v>
      </c>
      <c r="D192" s="320">
        <f t="shared" si="36"/>
        <v>1.0834399009366844E-2</v>
      </c>
      <c r="E192" s="320">
        <f t="shared" si="36"/>
        <v>1.0790362800116925E-2</v>
      </c>
      <c r="F192" s="320">
        <f t="shared" si="36"/>
        <v>1.0645220490566423E-2</v>
      </c>
      <c r="G192" s="320">
        <f t="shared" si="36"/>
        <v>1.0596767878215192E-2</v>
      </c>
      <c r="H192" s="320">
        <f t="shared" si="36"/>
        <v>1.0198857116861203E-2</v>
      </c>
      <c r="I192" s="320">
        <f t="shared" si="36"/>
        <v>1.0597659644911168E-2</v>
      </c>
      <c r="J192" s="320">
        <f t="shared" si="36"/>
        <v>1.0618722558098077E-2</v>
      </c>
      <c r="K192" s="320">
        <f t="shared" si="36"/>
        <v>1.0597189124079176E-2</v>
      </c>
      <c r="L192" s="320">
        <f t="shared" si="36"/>
        <v>1.0602363767951454E-2</v>
      </c>
      <c r="M192" s="320">
        <f t="shared" si="36"/>
        <v>1.0517567660584603E-2</v>
      </c>
      <c r="N192" s="320">
        <f t="shared" si="36"/>
        <v>1.0508681585393797E-2</v>
      </c>
      <c r="O192" s="320">
        <f t="shared" si="36"/>
        <v>1.061831503943711E-2</v>
      </c>
      <c r="P192" s="320">
        <f t="shared" si="36"/>
        <v>1.0443256574673654E-2</v>
      </c>
      <c r="Q192" s="320">
        <f t="shared" si="36"/>
        <v>1.0516468719667119E-2</v>
      </c>
      <c r="R192" s="320">
        <f t="shared" si="36"/>
        <v>1.0345659629744415E-2</v>
      </c>
      <c r="S192" s="320">
        <f t="shared" si="36"/>
        <v>1.0368904810291017E-2</v>
      </c>
      <c r="T192" s="320">
        <f t="shared" si="36"/>
        <v>1.0582074571566982E-2</v>
      </c>
      <c r="U192" s="320">
        <f t="shared" si="36"/>
        <v>1.0868940019988338E-2</v>
      </c>
      <c r="V192" s="320">
        <f t="shared" si="36"/>
        <v>1.0397892614435978E-2</v>
      </c>
      <c r="W192" s="320">
        <f t="shared" si="36"/>
        <v>1.0351524589212246E-2</v>
      </c>
      <c r="DA192" s="141"/>
    </row>
    <row r="193" spans="1:105" ht="12" customHeight="1" x14ac:dyDescent="0.25">
      <c r="A193" s="62" t="s">
        <v>1038</v>
      </c>
      <c r="B193" s="320">
        <f t="shared" ref="B193:W193" si="37">IF(B$106=0,0,B$106/B$61)</f>
        <v>7.3779817385875423E-4</v>
      </c>
      <c r="C193" s="320">
        <f t="shared" si="37"/>
        <v>3.922636184397423E-4</v>
      </c>
      <c r="D193" s="320">
        <f t="shared" si="37"/>
        <v>4.5227877371573777E-4</v>
      </c>
      <c r="E193" s="320">
        <f t="shared" si="37"/>
        <v>2.4861002098426757E-4</v>
      </c>
      <c r="F193" s="320">
        <f t="shared" si="37"/>
        <v>5.2042628547126766E-4</v>
      </c>
      <c r="G193" s="320">
        <f t="shared" si="37"/>
        <v>5.204349134703952E-4</v>
      </c>
      <c r="H193" s="320">
        <f t="shared" si="37"/>
        <v>1.6683630794981788E-3</v>
      </c>
      <c r="I193" s="320">
        <f t="shared" si="37"/>
        <v>1.0853591972149186E-3</v>
      </c>
      <c r="J193" s="320">
        <f t="shared" si="37"/>
        <v>6.8717489603145013E-4</v>
      </c>
      <c r="K193" s="320">
        <f t="shared" si="37"/>
        <v>8.4179291091844295E-4</v>
      </c>
      <c r="L193" s="320">
        <f t="shared" si="37"/>
        <v>9.2183894004025833E-4</v>
      </c>
      <c r="M193" s="320">
        <f t="shared" si="37"/>
        <v>1.0657020182232241E-3</v>
      </c>
      <c r="N193" s="320">
        <f t="shared" si="37"/>
        <v>1.3030027716011885E-3</v>
      </c>
      <c r="O193" s="320">
        <f t="shared" si="37"/>
        <v>1.3842693155149866E-3</v>
      </c>
      <c r="P193" s="320">
        <f t="shared" si="37"/>
        <v>2.1672533884685551E-3</v>
      </c>
      <c r="Q193" s="320">
        <f t="shared" si="37"/>
        <v>3.366939493916398E-3</v>
      </c>
      <c r="R193" s="320">
        <f t="shared" si="37"/>
        <v>4.6060915163256338E-3</v>
      </c>
      <c r="S193" s="320">
        <f t="shared" si="37"/>
        <v>3.6581209747262615E-3</v>
      </c>
      <c r="T193" s="320">
        <f t="shared" si="37"/>
        <v>3.5771027709406546E-3</v>
      </c>
      <c r="U193" s="320">
        <f t="shared" si="37"/>
        <v>3.8307433882775162E-3</v>
      </c>
      <c r="V193" s="320">
        <f t="shared" si="37"/>
        <v>3.2015219703371844E-3</v>
      </c>
      <c r="W193" s="320">
        <f t="shared" si="37"/>
        <v>2.3995508629957429E-3</v>
      </c>
      <c r="DA193" s="141"/>
    </row>
    <row r="194" spans="1:105" ht="12" customHeight="1" x14ac:dyDescent="0.25">
      <c r="A194" s="41" t="s">
        <v>1040</v>
      </c>
      <c r="B194" s="321">
        <f t="shared" ref="B194:W194" si="38">IF(B$107=0,0,B$107/B$61)</f>
        <v>1.0304175837277545E-2</v>
      </c>
      <c r="C194" s="321">
        <f t="shared" si="38"/>
        <v>8.1137735240469355E-3</v>
      </c>
      <c r="D194" s="321">
        <f t="shared" si="38"/>
        <v>8.6186915698202877E-3</v>
      </c>
      <c r="E194" s="321">
        <f t="shared" si="38"/>
        <v>7.4185413756317738E-3</v>
      </c>
      <c r="F194" s="321">
        <f t="shared" si="38"/>
        <v>9.3520667716100302E-3</v>
      </c>
      <c r="G194" s="321">
        <f t="shared" si="38"/>
        <v>9.4539586852785233E-3</v>
      </c>
      <c r="H194" s="321">
        <f t="shared" si="38"/>
        <v>1.3828990625447584E-2</v>
      </c>
      <c r="I194" s="321">
        <f t="shared" si="38"/>
        <v>1.1245664177588995E-2</v>
      </c>
      <c r="J194" s="321">
        <f t="shared" si="38"/>
        <v>1.0113158899128434E-2</v>
      </c>
      <c r="K194" s="321">
        <f t="shared" si="38"/>
        <v>1.0579804214190426E-2</v>
      </c>
      <c r="L194" s="321">
        <f t="shared" si="38"/>
        <v>1.0758241474641659E-2</v>
      </c>
      <c r="M194" s="321">
        <f t="shared" si="38"/>
        <v>1.1516010755433903E-2</v>
      </c>
      <c r="N194" s="321">
        <f t="shared" si="38"/>
        <v>1.2006501747777889E-2</v>
      </c>
      <c r="O194" s="321">
        <f t="shared" si="38"/>
        <v>1.1984429406117637E-2</v>
      </c>
      <c r="P194" s="321">
        <f t="shared" si="38"/>
        <v>1.3930946567714536E-2</v>
      </c>
      <c r="Q194" s="321">
        <f t="shared" si="38"/>
        <v>1.5361873798242543E-2</v>
      </c>
      <c r="R194" s="321">
        <f t="shared" si="38"/>
        <v>1.7187848019759325E-2</v>
      </c>
      <c r="S194" s="321">
        <f t="shared" si="38"/>
        <v>1.6159380142076515E-2</v>
      </c>
      <c r="T194" s="321">
        <f t="shared" si="38"/>
        <v>1.536202422797979E-2</v>
      </c>
      <c r="U194" s="321">
        <f t="shared" si="38"/>
        <v>1.4904708730092897E-2</v>
      </c>
      <c r="V194" s="321">
        <f t="shared" si="38"/>
        <v>1.5590130195211974E-2</v>
      </c>
      <c r="W194" s="321">
        <f t="shared" si="38"/>
        <v>1.4833926419079527E-2</v>
      </c>
      <c r="DA194" s="82"/>
    </row>
    <row r="195" spans="1:105" ht="12" hidden="1" customHeight="1" x14ac:dyDescent="0.25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DA195" s="94"/>
    </row>
    <row r="196" spans="1:105" ht="12" customHeight="1" x14ac:dyDescent="0.25">
      <c r="A196" s="201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DA196" s="173"/>
    </row>
    <row r="197" spans="1:105" ht="12" customHeight="1" x14ac:dyDescent="0.25">
      <c r="A197" s="35" t="s">
        <v>48</v>
      </c>
      <c r="B197" s="234">
        <f t="shared" ref="B197:W197" si="39">SUM(B$198:B$202,B$204:B$205,B$207:B$208,B$210:B$213)</f>
        <v>0.99999999999999989</v>
      </c>
      <c r="C197" s="234">
        <f t="shared" si="39"/>
        <v>0.99999999999999978</v>
      </c>
      <c r="D197" s="234">
        <f t="shared" si="39"/>
        <v>1.0000000000000002</v>
      </c>
      <c r="E197" s="234">
        <f t="shared" si="39"/>
        <v>1.0000000000000002</v>
      </c>
      <c r="F197" s="234">
        <f t="shared" si="39"/>
        <v>1</v>
      </c>
      <c r="G197" s="234">
        <f t="shared" si="39"/>
        <v>0.99999999999999989</v>
      </c>
      <c r="H197" s="234">
        <f t="shared" si="39"/>
        <v>0.99999999999999989</v>
      </c>
      <c r="I197" s="234">
        <f t="shared" si="39"/>
        <v>1</v>
      </c>
      <c r="J197" s="234">
        <f t="shared" si="39"/>
        <v>1</v>
      </c>
      <c r="K197" s="234">
        <f t="shared" si="39"/>
        <v>0.99999999999999967</v>
      </c>
      <c r="L197" s="234">
        <f t="shared" si="39"/>
        <v>1</v>
      </c>
      <c r="M197" s="234">
        <f t="shared" si="39"/>
        <v>1.0000000000000004</v>
      </c>
      <c r="N197" s="234">
        <f t="shared" si="39"/>
        <v>1</v>
      </c>
      <c r="O197" s="234">
        <f t="shared" si="39"/>
        <v>0.99999999999999967</v>
      </c>
      <c r="P197" s="234">
        <f t="shared" si="39"/>
        <v>1</v>
      </c>
      <c r="Q197" s="234">
        <f t="shared" si="39"/>
        <v>0.99999999999999967</v>
      </c>
      <c r="R197" s="234">
        <f t="shared" si="39"/>
        <v>1.0000000000000002</v>
      </c>
      <c r="S197" s="234">
        <f t="shared" si="39"/>
        <v>1</v>
      </c>
      <c r="T197" s="234">
        <f t="shared" si="39"/>
        <v>1</v>
      </c>
      <c r="U197" s="234">
        <f t="shared" si="39"/>
        <v>1.0000000000000002</v>
      </c>
      <c r="V197" s="234">
        <f t="shared" si="39"/>
        <v>0.99999999999999978</v>
      </c>
      <c r="W197" s="234">
        <f t="shared" si="39"/>
        <v>1.0000000000000002</v>
      </c>
      <c r="DA197" s="95"/>
    </row>
    <row r="198" spans="1:105" ht="12" customHeight="1" x14ac:dyDescent="0.25">
      <c r="A198" s="55" t="s">
        <v>92</v>
      </c>
      <c r="B198" s="268">
        <f t="shared" ref="B198:W198" si="40">IF(B$111=0,0,B$111/B$110)</f>
        <v>2.0900179006082441E-4</v>
      </c>
      <c r="C198" s="268">
        <f t="shared" si="40"/>
        <v>1.6168119627173026E-4</v>
      </c>
      <c r="D198" s="268">
        <f t="shared" si="40"/>
        <v>1.7300712869646367E-4</v>
      </c>
      <c r="E198" s="268">
        <f t="shared" si="40"/>
        <v>1.4656235379121227E-4</v>
      </c>
      <c r="F198" s="268">
        <f t="shared" si="40"/>
        <v>1.8824445323449538E-4</v>
      </c>
      <c r="G198" s="268">
        <f t="shared" si="40"/>
        <v>1.9022686795323583E-4</v>
      </c>
      <c r="H198" s="268">
        <f t="shared" si="40"/>
        <v>2.8958274911617565E-4</v>
      </c>
      <c r="I198" s="268">
        <f t="shared" si="40"/>
        <v>2.3153069009922795E-4</v>
      </c>
      <c r="J198" s="268">
        <f t="shared" si="40"/>
        <v>2.0537458094231289E-4</v>
      </c>
      <c r="K198" s="268">
        <f t="shared" si="40"/>
        <v>2.1596744971435355E-4</v>
      </c>
      <c r="L198" s="268">
        <f t="shared" si="40"/>
        <v>2.2018789959299637E-4</v>
      </c>
      <c r="M198" s="268">
        <f t="shared" si="40"/>
        <v>2.3712473314387329E-4</v>
      </c>
      <c r="N198" s="268">
        <f t="shared" si="40"/>
        <v>2.4872176875125344E-4</v>
      </c>
      <c r="O198" s="268">
        <f t="shared" si="40"/>
        <v>2.4909856642743068E-4</v>
      </c>
      <c r="P198" s="268">
        <f t="shared" si="40"/>
        <v>2.9479378011567638E-4</v>
      </c>
      <c r="Q198" s="268">
        <f t="shared" si="40"/>
        <v>4.3221301872525261E-4</v>
      </c>
      <c r="R198" s="268">
        <f t="shared" si="40"/>
        <v>6.1854785118699318E-4</v>
      </c>
      <c r="S198" s="268">
        <f t="shared" si="40"/>
        <v>5.3674409029830943E-4</v>
      </c>
      <c r="T198" s="268">
        <f t="shared" si="40"/>
        <v>5.1954386994075834E-4</v>
      </c>
      <c r="U198" s="268">
        <f t="shared" si="40"/>
        <v>4.8908662689593307E-4</v>
      </c>
      <c r="V198" s="268">
        <f t="shared" si="40"/>
        <v>5.2469814567829103E-4</v>
      </c>
      <c r="W198" s="268">
        <f t="shared" si="40"/>
        <v>4.9411183651892497E-4</v>
      </c>
      <c r="DA198" s="76"/>
    </row>
    <row r="199" spans="1:105" ht="12" customHeight="1" x14ac:dyDescent="0.25">
      <c r="A199" s="202" t="s">
        <v>93</v>
      </c>
      <c r="B199" s="269">
        <f t="shared" ref="B199:W199" si="41">IF(B$112=0,0,B$112/B$110)</f>
        <v>4.4947717748912327E-4</v>
      </c>
      <c r="C199" s="269">
        <f t="shared" si="41"/>
        <v>3.4770997766159309E-4</v>
      </c>
      <c r="D199" s="269">
        <f t="shared" si="41"/>
        <v>3.720674156396134E-4</v>
      </c>
      <c r="E199" s="269">
        <f t="shared" si="41"/>
        <v>3.1519554492363345E-4</v>
      </c>
      <c r="F199" s="269">
        <f t="shared" si="41"/>
        <v>4.0483665471573388E-4</v>
      </c>
      <c r="G199" s="269">
        <f t="shared" si="41"/>
        <v>4.0910001615456664E-4</v>
      </c>
      <c r="H199" s="269">
        <f t="shared" si="41"/>
        <v>6.2277378908764198E-4</v>
      </c>
      <c r="I199" s="269">
        <f t="shared" si="41"/>
        <v>4.9792760654166499E-4</v>
      </c>
      <c r="J199" s="269">
        <f t="shared" si="41"/>
        <v>4.4167653752198759E-4</v>
      </c>
      <c r="K199" s="269">
        <f t="shared" si="41"/>
        <v>4.6445745607672287E-4</v>
      </c>
      <c r="L199" s="269">
        <f t="shared" si="41"/>
        <v>4.7353391374071969E-4</v>
      </c>
      <c r="M199" s="269">
        <f t="shared" si="41"/>
        <v>5.0995810004953444E-4</v>
      </c>
      <c r="N199" s="269">
        <f t="shared" si="41"/>
        <v>5.3489856984421447E-4</v>
      </c>
      <c r="O199" s="269">
        <f t="shared" si="41"/>
        <v>5.3570890719071944E-4</v>
      </c>
      <c r="P199" s="269">
        <f t="shared" si="41"/>
        <v>6.3398058068872033E-4</v>
      </c>
      <c r="Q199" s="269">
        <f t="shared" si="41"/>
        <v>9.2951303275509538E-4</v>
      </c>
      <c r="R199" s="269">
        <f t="shared" si="41"/>
        <v>1.3302428759704933E-3</v>
      </c>
      <c r="S199" s="269">
        <f t="shared" si="41"/>
        <v>1.1543165188730715E-3</v>
      </c>
      <c r="T199" s="269">
        <f t="shared" si="41"/>
        <v>1.1173258955092583E-3</v>
      </c>
      <c r="U199" s="269">
        <f t="shared" si="41"/>
        <v>1.0518248505952208E-3</v>
      </c>
      <c r="V199" s="269">
        <f t="shared" si="41"/>
        <v>1.1284106298066645E-3</v>
      </c>
      <c r="W199" s="269">
        <f t="shared" si="41"/>
        <v>1.0626320165863629E-3</v>
      </c>
      <c r="DA199" s="77"/>
    </row>
    <row r="200" spans="1:105" ht="12" customHeight="1" x14ac:dyDescent="0.25">
      <c r="A200" s="202" t="s">
        <v>94</v>
      </c>
      <c r="B200" s="269">
        <f t="shared" ref="B200:W200" si="42">IF(B$113=0,0,B$113/B$110)</f>
        <v>2.8911996509859293E-3</v>
      </c>
      <c r="C200" s="269">
        <f t="shared" si="42"/>
        <v>2.2365962420502444E-3</v>
      </c>
      <c r="D200" s="269">
        <f t="shared" si="42"/>
        <v>2.3932720861372719E-3</v>
      </c>
      <c r="E200" s="269">
        <f t="shared" si="42"/>
        <v>2.0274516596509081E-3</v>
      </c>
      <c r="F200" s="269">
        <f t="shared" si="42"/>
        <v>2.6040556749931192E-3</v>
      </c>
      <c r="G200" s="269">
        <f t="shared" si="42"/>
        <v>2.6314791565875293E-3</v>
      </c>
      <c r="H200" s="269">
        <f t="shared" si="42"/>
        <v>4.0059060878501387E-3</v>
      </c>
      <c r="I200" s="269">
        <f t="shared" si="42"/>
        <v>3.2028503211030289E-3</v>
      </c>
      <c r="J200" s="269">
        <f t="shared" si="42"/>
        <v>2.8410231154909864E-3</v>
      </c>
      <c r="K200" s="269">
        <f t="shared" si="42"/>
        <v>2.9875582168781612E-3</v>
      </c>
      <c r="L200" s="269">
        <f t="shared" si="42"/>
        <v>3.0459412728921034E-3</v>
      </c>
      <c r="M200" s="269">
        <f t="shared" si="42"/>
        <v>3.2802348032817297E-3</v>
      </c>
      <c r="N200" s="269">
        <f t="shared" si="42"/>
        <v>3.4406609187268228E-3</v>
      </c>
      <c r="O200" s="269">
        <f t="shared" si="42"/>
        <v>3.4458733014032547E-3</v>
      </c>
      <c r="P200" s="269">
        <f t="shared" si="42"/>
        <v>4.0779922216705664E-3</v>
      </c>
      <c r="Q200" s="269">
        <f t="shared" si="42"/>
        <v>5.9789637616326609E-3</v>
      </c>
      <c r="R200" s="269">
        <f t="shared" si="42"/>
        <v>8.5566029408144385E-3</v>
      </c>
      <c r="S200" s="269">
        <f t="shared" si="42"/>
        <v>7.4249810304859694E-3</v>
      </c>
      <c r="T200" s="269">
        <f t="shared" si="42"/>
        <v>7.1870439722427843E-3</v>
      </c>
      <c r="U200" s="269">
        <f t="shared" si="42"/>
        <v>6.7657175786479534E-3</v>
      </c>
      <c r="V200" s="269">
        <f t="shared" si="42"/>
        <v>7.2583449893733115E-3</v>
      </c>
      <c r="W200" s="269">
        <f t="shared" si="42"/>
        <v>6.835233176116731E-3</v>
      </c>
      <c r="DA200" s="77"/>
    </row>
    <row r="201" spans="1:105" ht="12" customHeight="1" x14ac:dyDescent="0.25">
      <c r="A201" s="202" t="s">
        <v>95</v>
      </c>
      <c r="B201" s="269">
        <f t="shared" ref="B201:W201" si="43">IF(B$114=0,0,B$114/B$110)</f>
        <v>4.032152247048751E-3</v>
      </c>
      <c r="C201" s="269">
        <f t="shared" si="43"/>
        <v>3.1192230394910124E-3</v>
      </c>
      <c r="D201" s="269">
        <f t="shared" si="43"/>
        <v>3.3377277894408612E-3</v>
      </c>
      <c r="E201" s="269">
        <f t="shared" si="43"/>
        <v>2.8275438406532641E-3</v>
      </c>
      <c r="F201" s="269">
        <f t="shared" si="43"/>
        <v>3.6316927949901242E-3</v>
      </c>
      <c r="G201" s="269">
        <f t="shared" si="43"/>
        <v>3.6699383906877762E-3</v>
      </c>
      <c r="H201" s="269">
        <f t="shared" si="43"/>
        <v>5.5867546982039332E-3</v>
      </c>
      <c r="I201" s="269">
        <f t="shared" si="43"/>
        <v>4.4667894570312528E-3</v>
      </c>
      <c r="J201" s="269">
        <f t="shared" si="43"/>
        <v>3.9621745717691968E-3</v>
      </c>
      <c r="K201" s="269">
        <f t="shared" si="43"/>
        <v>4.1665367430666119E-3</v>
      </c>
      <c r="L201" s="269">
        <f t="shared" si="43"/>
        <v>4.2479594737368778E-3</v>
      </c>
      <c r="M201" s="269">
        <f t="shared" si="43"/>
        <v>4.5747121366694994E-3</v>
      </c>
      <c r="N201" s="269">
        <f t="shared" si="43"/>
        <v>4.7984471255889394E-3</v>
      </c>
      <c r="O201" s="269">
        <f t="shared" si="43"/>
        <v>4.8057164680966723E-3</v>
      </c>
      <c r="P201" s="269">
        <f t="shared" si="43"/>
        <v>5.6872881450608379E-3</v>
      </c>
      <c r="Q201" s="269">
        <f t="shared" si="43"/>
        <v>8.3384390829837878E-3</v>
      </c>
      <c r="R201" s="269">
        <f t="shared" si="43"/>
        <v>1.1933290654328728E-2</v>
      </c>
      <c r="S201" s="269">
        <f t="shared" si="43"/>
        <v>1.0355097385322014E-2</v>
      </c>
      <c r="T201" s="269">
        <f t="shared" si="43"/>
        <v>1.0023263351057313E-2</v>
      </c>
      <c r="U201" s="269">
        <f t="shared" si="43"/>
        <v>9.4356691445849124E-3</v>
      </c>
      <c r="V201" s="269">
        <f t="shared" si="43"/>
        <v>1.0122701851038331E-2</v>
      </c>
      <c r="W201" s="269">
        <f t="shared" si="43"/>
        <v>9.5326176456830836E-3</v>
      </c>
      <c r="DA201" s="77"/>
    </row>
    <row r="202" spans="1:105" ht="12" customHeight="1" x14ac:dyDescent="0.25">
      <c r="A202" s="56" t="s">
        <v>96</v>
      </c>
      <c r="B202" s="270">
        <f t="shared" ref="B202:W202" si="44">IF(B$115=0,0,B$115/B$110)</f>
        <v>7.5351951533343356E-2</v>
      </c>
      <c r="C202" s="270">
        <f t="shared" si="44"/>
        <v>7.5484933578952126E-2</v>
      </c>
      <c r="D202" s="270">
        <f t="shared" si="44"/>
        <v>7.3946324303642424E-2</v>
      </c>
      <c r="E202" s="270">
        <f t="shared" si="44"/>
        <v>7.6922618103281271E-2</v>
      </c>
      <c r="F202" s="270">
        <f t="shared" si="44"/>
        <v>7.5382381766750647E-2</v>
      </c>
      <c r="G202" s="270">
        <f t="shared" si="44"/>
        <v>7.5925239151043822E-2</v>
      </c>
      <c r="H202" s="270">
        <f t="shared" si="44"/>
        <v>7.3773813488553108E-2</v>
      </c>
      <c r="I202" s="270">
        <f t="shared" si="44"/>
        <v>7.191121596631686E-2</v>
      </c>
      <c r="J202" s="270">
        <f t="shared" si="44"/>
        <v>7.4095946656958053E-2</v>
      </c>
      <c r="K202" s="270">
        <f t="shared" si="44"/>
        <v>7.3408111146768526E-2</v>
      </c>
      <c r="L202" s="270">
        <f t="shared" si="44"/>
        <v>7.2847453188779651E-2</v>
      </c>
      <c r="M202" s="270">
        <f t="shared" si="44"/>
        <v>7.2874766800807608E-2</v>
      </c>
      <c r="N202" s="270">
        <f t="shared" si="44"/>
        <v>7.1879044095744957E-2</v>
      </c>
      <c r="O202" s="270">
        <f t="shared" si="44"/>
        <v>7.0217070695574091E-2</v>
      </c>
      <c r="P202" s="270">
        <f t="shared" si="44"/>
        <v>6.915321316859302E-2</v>
      </c>
      <c r="Q202" s="270">
        <f t="shared" si="44"/>
        <v>6.503518182229609E-2</v>
      </c>
      <c r="R202" s="270">
        <f t="shared" si="44"/>
        <v>6.381466380587307E-2</v>
      </c>
      <c r="S202" s="270">
        <f t="shared" si="44"/>
        <v>6.5421270814967805E-2</v>
      </c>
      <c r="T202" s="270">
        <f t="shared" si="44"/>
        <v>6.3308101479364484E-2</v>
      </c>
      <c r="U202" s="270">
        <f t="shared" si="44"/>
        <v>5.9781578193659084E-2</v>
      </c>
      <c r="V202" s="270">
        <f t="shared" si="44"/>
        <v>6.58711946408084E-2</v>
      </c>
      <c r="W202" s="270">
        <f t="shared" si="44"/>
        <v>6.8303792748789699E-2</v>
      </c>
      <c r="DA202" s="78"/>
    </row>
    <row r="203" spans="1:105" ht="12" customHeight="1" x14ac:dyDescent="0.25">
      <c r="A203" s="203" t="s">
        <v>1053</v>
      </c>
      <c r="B203" s="271">
        <f t="shared" ref="B203:W203" si="45">IF(B$121=0,0,B$121/B$110)</f>
        <v>0.53495519124022728</v>
      </c>
      <c r="C203" s="271">
        <f t="shared" si="45"/>
        <v>0.53885242587894266</v>
      </c>
      <c r="D203" s="271">
        <f t="shared" si="45"/>
        <v>0.54480009413206876</v>
      </c>
      <c r="E203" s="271">
        <f t="shared" si="45"/>
        <v>0.53399508969655385</v>
      </c>
      <c r="F203" s="271">
        <f t="shared" si="45"/>
        <v>0.53676840379721169</v>
      </c>
      <c r="G203" s="271">
        <f t="shared" si="45"/>
        <v>0.53413697952123185</v>
      </c>
      <c r="H203" s="271">
        <f t="shared" si="45"/>
        <v>0.53508002069326965</v>
      </c>
      <c r="I203" s="271">
        <f t="shared" si="45"/>
        <v>0.54660785316765814</v>
      </c>
      <c r="J203" s="271">
        <f t="shared" si="45"/>
        <v>0.54020640841186474</v>
      </c>
      <c r="K203" s="271">
        <f t="shared" si="45"/>
        <v>0.54192257274669964</v>
      </c>
      <c r="L203" s="271">
        <f t="shared" si="45"/>
        <v>0.54361208694815732</v>
      </c>
      <c r="M203" s="271">
        <f t="shared" si="45"/>
        <v>0.54254684372998585</v>
      </c>
      <c r="N203" s="271">
        <f t="shared" si="45"/>
        <v>0.54537688883960678</v>
      </c>
      <c r="O203" s="271">
        <f t="shared" si="45"/>
        <v>0.55291234116220578</v>
      </c>
      <c r="P203" s="271">
        <f t="shared" si="45"/>
        <v>0.55366830932411482</v>
      </c>
      <c r="Q203" s="271">
        <f t="shared" si="45"/>
        <v>0.56477595307034512</v>
      </c>
      <c r="R203" s="271">
        <f t="shared" si="45"/>
        <v>0.55963634280842101</v>
      </c>
      <c r="S203" s="271">
        <f t="shared" si="45"/>
        <v>0.55663989758900734</v>
      </c>
      <c r="T203" s="271">
        <f t="shared" si="45"/>
        <v>0.56687652962089019</v>
      </c>
      <c r="U203" s="271">
        <f t="shared" si="45"/>
        <v>0.58512327774317119</v>
      </c>
      <c r="V203" s="271">
        <f t="shared" si="45"/>
        <v>0.55505255029983858</v>
      </c>
      <c r="W203" s="271">
        <f t="shared" si="45"/>
        <v>0.54688264013974264</v>
      </c>
      <c r="DA203" s="79"/>
    </row>
    <row r="204" spans="1:105" ht="12" customHeight="1" x14ac:dyDescent="0.25">
      <c r="A204" s="62" t="s">
        <v>1054</v>
      </c>
      <c r="B204" s="320">
        <f t="shared" ref="B204:W204" si="46">IF(B$122=0,0,B$122/B$110)</f>
        <v>0.53477637814962409</v>
      </c>
      <c r="C204" s="320">
        <f t="shared" si="46"/>
        <v>0.53871409828667971</v>
      </c>
      <c r="D204" s="320">
        <f t="shared" si="46"/>
        <v>0.5446520765511208</v>
      </c>
      <c r="E204" s="320">
        <f t="shared" si="46"/>
        <v>0.53386969714637589</v>
      </c>
      <c r="F204" s="320">
        <f t="shared" si="46"/>
        <v>0.53660734980594216</v>
      </c>
      <c r="G204" s="320">
        <f t="shared" si="46"/>
        <v>0.53397422945978712</v>
      </c>
      <c r="H204" s="320">
        <f t="shared" si="46"/>
        <v>0.53483226594274935</v>
      </c>
      <c r="I204" s="320">
        <f t="shared" si="46"/>
        <v>0.54640976530317587</v>
      </c>
      <c r="J204" s="320">
        <f t="shared" si="46"/>
        <v>0.54003069860794906</v>
      </c>
      <c r="K204" s="320">
        <f t="shared" si="46"/>
        <v>0.54173780013235096</v>
      </c>
      <c r="L204" s="320">
        <f t="shared" si="46"/>
        <v>0.54342370349542135</v>
      </c>
      <c r="M204" s="320">
        <f t="shared" si="46"/>
        <v>0.54234396983890787</v>
      </c>
      <c r="N204" s="320">
        <f t="shared" si="46"/>
        <v>0.54516409301542867</v>
      </c>
      <c r="O204" s="320">
        <f t="shared" si="46"/>
        <v>0.55269922296587481</v>
      </c>
      <c r="P204" s="320">
        <f t="shared" si="46"/>
        <v>0.55341609623590282</v>
      </c>
      <c r="Q204" s="320">
        <f t="shared" si="46"/>
        <v>0.56449423697562751</v>
      </c>
      <c r="R204" s="320">
        <f t="shared" si="46"/>
        <v>0.55931886998272817</v>
      </c>
      <c r="S204" s="320">
        <f t="shared" si="46"/>
        <v>0.55634368036847515</v>
      </c>
      <c r="T204" s="320">
        <f t="shared" si="46"/>
        <v>0.56659574182308825</v>
      </c>
      <c r="U204" s="320">
        <f t="shared" si="46"/>
        <v>0.58484928049152363</v>
      </c>
      <c r="V204" s="320">
        <f t="shared" si="46"/>
        <v>0.55476838662928318</v>
      </c>
      <c r="W204" s="320">
        <f t="shared" si="46"/>
        <v>0.54661504126544402</v>
      </c>
      <c r="DA204" s="141"/>
    </row>
    <row r="205" spans="1:105" ht="12" customHeight="1" x14ac:dyDescent="0.25">
      <c r="A205" s="62" t="s">
        <v>1066</v>
      </c>
      <c r="B205" s="320">
        <f t="shared" ref="B205:W205" si="47">IF(B$133=0,0,B$133/B$110)</f>
        <v>1.7881309060315193E-4</v>
      </c>
      <c r="C205" s="320">
        <f t="shared" si="47"/>
        <v>1.3832759226296189E-4</v>
      </c>
      <c r="D205" s="320">
        <f t="shared" si="47"/>
        <v>1.4801758094793756E-4</v>
      </c>
      <c r="E205" s="320">
        <f t="shared" si="47"/>
        <v>1.2539255017793063E-4</v>
      </c>
      <c r="F205" s="320">
        <f t="shared" si="47"/>
        <v>1.6105399126947485E-4</v>
      </c>
      <c r="G205" s="320">
        <f t="shared" si="47"/>
        <v>1.6275006144481644E-4</v>
      </c>
      <c r="H205" s="320">
        <f t="shared" si="47"/>
        <v>2.4775475052032339E-4</v>
      </c>
      <c r="I205" s="320">
        <f t="shared" si="47"/>
        <v>1.9808786448228494E-4</v>
      </c>
      <c r="J205" s="320">
        <f t="shared" si="47"/>
        <v>1.757098039157211E-4</v>
      </c>
      <c r="K205" s="320">
        <f t="shared" si="47"/>
        <v>1.8477261434873685E-4</v>
      </c>
      <c r="L205" s="320">
        <f t="shared" si="47"/>
        <v>1.8838345273589215E-4</v>
      </c>
      <c r="M205" s="320">
        <f t="shared" si="47"/>
        <v>2.0287389107798528E-4</v>
      </c>
      <c r="N205" s="320">
        <f t="shared" si="47"/>
        <v>2.1279582417811299E-4</v>
      </c>
      <c r="O205" s="320">
        <f t="shared" si="47"/>
        <v>2.1311819633095308E-4</v>
      </c>
      <c r="P205" s="320">
        <f t="shared" si="47"/>
        <v>2.5221308821196881E-4</v>
      </c>
      <c r="Q205" s="320">
        <f t="shared" si="47"/>
        <v>2.8171609471763895E-4</v>
      </c>
      <c r="R205" s="320">
        <f t="shared" si="47"/>
        <v>3.1747282569285416E-4</v>
      </c>
      <c r="S205" s="320">
        <f t="shared" si="47"/>
        <v>2.9621722053220663E-4</v>
      </c>
      <c r="T205" s="320">
        <f t="shared" si="47"/>
        <v>2.8078779780192035E-4</v>
      </c>
      <c r="U205" s="320">
        <f t="shared" si="47"/>
        <v>2.7399725164760157E-4</v>
      </c>
      <c r="V205" s="320">
        <f t="shared" si="47"/>
        <v>2.8416367055536426E-4</v>
      </c>
      <c r="W205" s="320">
        <f t="shared" si="47"/>
        <v>2.6759887429859296E-4</v>
      </c>
      <c r="DA205" s="141"/>
    </row>
    <row r="206" spans="1:105" ht="12" customHeight="1" x14ac:dyDescent="0.25">
      <c r="A206" s="203" t="s">
        <v>1012</v>
      </c>
      <c r="B206" s="271">
        <f t="shared" ref="B206:W206" si="48">IF(B$134=0,0,B$134/B$110)</f>
        <v>0.18495934254041904</v>
      </c>
      <c r="C206" s="271">
        <f t="shared" si="48"/>
        <v>0.18347298285645022</v>
      </c>
      <c r="D206" s="271">
        <f t="shared" si="48"/>
        <v>0.18076108184563397</v>
      </c>
      <c r="E206" s="271">
        <f t="shared" si="48"/>
        <v>0.18557637027389939</v>
      </c>
      <c r="F206" s="271">
        <f t="shared" si="48"/>
        <v>0.18431631252623018</v>
      </c>
      <c r="G206" s="271">
        <f t="shared" si="48"/>
        <v>0.18547136946876125</v>
      </c>
      <c r="H206" s="271">
        <f t="shared" si="48"/>
        <v>0.18379603476807252</v>
      </c>
      <c r="I206" s="271">
        <f t="shared" si="48"/>
        <v>0.18070778920393218</v>
      </c>
      <c r="J206" s="271">
        <f t="shared" si="48"/>
        <v>0.18316542876298791</v>
      </c>
      <c r="K206" s="271">
        <f t="shared" si="48"/>
        <v>0.18254050876145264</v>
      </c>
      <c r="L206" s="271">
        <f t="shared" si="48"/>
        <v>0.18202445681282117</v>
      </c>
      <c r="M206" s="271">
        <f t="shared" si="48"/>
        <v>0.18195633296145944</v>
      </c>
      <c r="N206" s="271">
        <f t="shared" si="48"/>
        <v>0.18089434251412301</v>
      </c>
      <c r="O206" s="271">
        <f t="shared" si="48"/>
        <v>0.17747567049584009</v>
      </c>
      <c r="P206" s="271">
        <f t="shared" si="48"/>
        <v>0.17634193031254949</v>
      </c>
      <c r="Q206" s="271">
        <f t="shared" si="48"/>
        <v>0.1669434809817891</v>
      </c>
      <c r="R206" s="271">
        <f t="shared" si="48"/>
        <v>0.16371194589367877</v>
      </c>
      <c r="S206" s="271">
        <f t="shared" si="48"/>
        <v>0.16804839086552406</v>
      </c>
      <c r="T206" s="271">
        <f t="shared" si="48"/>
        <v>0.16421299839057138</v>
      </c>
      <c r="U206" s="271">
        <f t="shared" si="48"/>
        <v>0.15632269308462837</v>
      </c>
      <c r="V206" s="271">
        <f t="shared" si="48"/>
        <v>0.16956092335059048</v>
      </c>
      <c r="W206" s="271">
        <f t="shared" si="48"/>
        <v>0.17383936735173922</v>
      </c>
      <c r="DA206" s="79"/>
    </row>
    <row r="207" spans="1:105" ht="12" customHeight="1" x14ac:dyDescent="0.25">
      <c r="A207" s="62" t="s">
        <v>1014</v>
      </c>
      <c r="B207" s="320">
        <f t="shared" ref="B207:W207" si="49">IF(B$135=0,0,B$135/B$110)</f>
        <v>0.18474402254691485</v>
      </c>
      <c r="C207" s="320">
        <f t="shared" si="49"/>
        <v>0.18336592542928654</v>
      </c>
      <c r="D207" s="320">
        <f t="shared" si="49"/>
        <v>0.18062054404260083</v>
      </c>
      <c r="E207" s="320">
        <f t="shared" si="49"/>
        <v>0.18549855204521232</v>
      </c>
      <c r="F207" s="320">
        <f t="shared" si="49"/>
        <v>0.18414955743400527</v>
      </c>
      <c r="G207" s="320">
        <f t="shared" si="49"/>
        <v>0.18530391625288706</v>
      </c>
      <c r="H207" s="320">
        <f t="shared" si="49"/>
        <v>0.18322710536389658</v>
      </c>
      <c r="I207" s="320">
        <f t="shared" si="49"/>
        <v>0.18036609138668575</v>
      </c>
      <c r="J207" s="320">
        <f t="shared" si="49"/>
        <v>0.18294857239319359</v>
      </c>
      <c r="K207" s="320">
        <f t="shared" si="49"/>
        <v>0.18228490359641802</v>
      </c>
      <c r="L207" s="320">
        <f t="shared" si="49"/>
        <v>0.18174127805054219</v>
      </c>
      <c r="M207" s="320">
        <f t="shared" si="49"/>
        <v>0.18162237465048164</v>
      </c>
      <c r="N207" s="320">
        <f t="shared" si="49"/>
        <v>0.18048789009731539</v>
      </c>
      <c r="O207" s="320">
        <f t="shared" si="49"/>
        <v>0.1770394585709873</v>
      </c>
      <c r="P207" s="320">
        <f t="shared" si="49"/>
        <v>0.1756409296250499</v>
      </c>
      <c r="Q207" s="320">
        <f t="shared" si="49"/>
        <v>0.16577646306011362</v>
      </c>
      <c r="R207" s="320">
        <f t="shared" si="49"/>
        <v>0.16195080499340464</v>
      </c>
      <c r="S207" s="320">
        <f t="shared" si="49"/>
        <v>0.16668700066045739</v>
      </c>
      <c r="T207" s="320">
        <f t="shared" si="49"/>
        <v>0.16288272453145097</v>
      </c>
      <c r="U207" s="320">
        <f t="shared" si="49"/>
        <v>0.15484328347039691</v>
      </c>
      <c r="V207" s="320">
        <f t="shared" si="49"/>
        <v>0.16830341250909903</v>
      </c>
      <c r="W207" s="320">
        <f t="shared" si="49"/>
        <v>0.17292479261496668</v>
      </c>
      <c r="DA207" s="141"/>
    </row>
    <row r="208" spans="1:105" ht="12" customHeight="1" x14ac:dyDescent="0.25">
      <c r="A208" s="62" t="s">
        <v>1021</v>
      </c>
      <c r="B208" s="320">
        <f t="shared" ref="B208:W208" si="50">IF(B$141=0,0,B$141/B$110)</f>
        <v>2.1531999350417021E-4</v>
      </c>
      <c r="C208" s="320">
        <f t="shared" si="50"/>
        <v>1.0705742716375425E-4</v>
      </c>
      <c r="D208" s="320">
        <f t="shared" si="50"/>
        <v>1.405378030331526E-4</v>
      </c>
      <c r="E208" s="320">
        <f t="shared" si="50"/>
        <v>7.7818228687009439E-5</v>
      </c>
      <c r="F208" s="320">
        <f t="shared" si="50"/>
        <v>1.6675509222491481E-4</v>
      </c>
      <c r="G208" s="320">
        <f t="shared" si="50"/>
        <v>1.6745321587413042E-4</v>
      </c>
      <c r="H208" s="320">
        <f t="shared" si="50"/>
        <v>5.6892940417597418E-4</v>
      </c>
      <c r="I208" s="320">
        <f t="shared" si="50"/>
        <v>3.4169781724639465E-4</v>
      </c>
      <c r="J208" s="320">
        <f t="shared" si="50"/>
        <v>2.1685636979433735E-4</v>
      </c>
      <c r="K208" s="320">
        <f t="shared" si="50"/>
        <v>2.5560516503466264E-4</v>
      </c>
      <c r="L208" s="320">
        <f t="shared" si="50"/>
        <v>2.831787622789743E-4</v>
      </c>
      <c r="M208" s="320">
        <f t="shared" si="50"/>
        <v>3.339583109778249E-4</v>
      </c>
      <c r="N208" s="320">
        <f t="shared" si="50"/>
        <v>4.0645241680766728E-4</v>
      </c>
      <c r="O208" s="320">
        <f t="shared" si="50"/>
        <v>4.3621192485279519E-4</v>
      </c>
      <c r="P208" s="320">
        <f t="shared" si="50"/>
        <v>7.0100068749961325E-4</v>
      </c>
      <c r="Q208" s="320">
        <f t="shared" si="50"/>
        <v>1.167017921675492E-3</v>
      </c>
      <c r="R208" s="320">
        <f t="shared" si="50"/>
        <v>1.761140900274117E-3</v>
      </c>
      <c r="S208" s="320">
        <f t="shared" si="50"/>
        <v>1.3613902050667456E-3</v>
      </c>
      <c r="T208" s="320">
        <f t="shared" si="50"/>
        <v>1.330273859120424E-3</v>
      </c>
      <c r="U208" s="320">
        <f t="shared" si="50"/>
        <v>1.4794096142314648E-3</v>
      </c>
      <c r="V208" s="320">
        <f t="shared" si="50"/>
        <v>1.2575108414914636E-3</v>
      </c>
      <c r="W208" s="320">
        <f t="shared" si="50"/>
        <v>9.1457473677251651E-4</v>
      </c>
      <c r="DA208" s="141"/>
    </row>
    <row r="209" spans="1:105" ht="12" customHeight="1" x14ac:dyDescent="0.25">
      <c r="A209" s="203" t="s">
        <v>1023</v>
      </c>
      <c r="B209" s="271">
        <f t="shared" ref="B209:W209" si="51">IF(B$142=0,0,B$142/B$110)</f>
        <v>0.19194542639682319</v>
      </c>
      <c r="C209" s="271">
        <f t="shared" si="51"/>
        <v>0.19229695096758054</v>
      </c>
      <c r="D209" s="271">
        <f t="shared" si="51"/>
        <v>0.18990679882209696</v>
      </c>
      <c r="E209" s="271">
        <f t="shared" si="51"/>
        <v>0.19453828428255152</v>
      </c>
      <c r="F209" s="271">
        <f t="shared" si="51"/>
        <v>0.19201488243632911</v>
      </c>
      <c r="G209" s="271">
        <f t="shared" si="51"/>
        <v>0.19282709536481471</v>
      </c>
      <c r="H209" s="271">
        <f t="shared" si="51"/>
        <v>0.18963157580880557</v>
      </c>
      <c r="I209" s="271">
        <f t="shared" si="51"/>
        <v>0.18660658880250425</v>
      </c>
      <c r="J209" s="271">
        <f t="shared" si="51"/>
        <v>0.18996606411427275</v>
      </c>
      <c r="K209" s="271">
        <f t="shared" si="51"/>
        <v>0.18891451471278148</v>
      </c>
      <c r="L209" s="271">
        <f t="shared" si="51"/>
        <v>0.18804347585616188</v>
      </c>
      <c r="M209" s="271">
        <f t="shared" si="51"/>
        <v>0.18811322372640502</v>
      </c>
      <c r="N209" s="271">
        <f t="shared" si="51"/>
        <v>0.18663130973547448</v>
      </c>
      <c r="O209" s="271">
        <f t="shared" si="51"/>
        <v>0.18415344789984386</v>
      </c>
      <c r="P209" s="271">
        <f t="shared" si="51"/>
        <v>0.18279914719866941</v>
      </c>
      <c r="Q209" s="271">
        <f t="shared" si="51"/>
        <v>0.1767997817142887</v>
      </c>
      <c r="R209" s="271">
        <f t="shared" si="51"/>
        <v>0.17499026862107056</v>
      </c>
      <c r="S209" s="271">
        <f t="shared" si="51"/>
        <v>0.17704894777756225</v>
      </c>
      <c r="T209" s="271">
        <f t="shared" si="51"/>
        <v>0.17381329886067409</v>
      </c>
      <c r="U209" s="271">
        <f t="shared" si="51"/>
        <v>0.16884695146973044</v>
      </c>
      <c r="V209" s="271">
        <f t="shared" si="51"/>
        <v>0.17741088796139573</v>
      </c>
      <c r="W209" s="271">
        <f t="shared" si="51"/>
        <v>0.18074122525602995</v>
      </c>
      <c r="DA209" s="79"/>
    </row>
    <row r="210" spans="1:105" ht="12" customHeight="1" x14ac:dyDescent="0.25">
      <c r="A210" s="62" t="s">
        <v>1135</v>
      </c>
      <c r="B210" s="320">
        <f t="shared" ref="B210:W210" si="52">IF(B$143=0,0,B$143/B$110)</f>
        <v>0.14258025119507134</v>
      </c>
      <c r="C210" s="320">
        <f t="shared" si="52"/>
        <v>0.14382298421660605</v>
      </c>
      <c r="D210" s="320">
        <f t="shared" si="52"/>
        <v>0.14069522809770565</v>
      </c>
      <c r="E210" s="320">
        <f t="shared" si="52"/>
        <v>0.14699021322806724</v>
      </c>
      <c r="F210" s="320">
        <f t="shared" si="52"/>
        <v>0.14326558138672524</v>
      </c>
      <c r="G210" s="320">
        <f t="shared" si="52"/>
        <v>0.14430874276717934</v>
      </c>
      <c r="H210" s="320">
        <f t="shared" si="52"/>
        <v>0.13680936202611629</v>
      </c>
      <c r="I210" s="320">
        <f t="shared" si="52"/>
        <v>0.13494795724479833</v>
      </c>
      <c r="J210" s="320">
        <f t="shared" si="52"/>
        <v>0.14031586587894909</v>
      </c>
      <c r="K210" s="320">
        <f t="shared" si="52"/>
        <v>0.1385568760425544</v>
      </c>
      <c r="L210" s="320">
        <f t="shared" si="52"/>
        <v>0.13724735729509285</v>
      </c>
      <c r="M210" s="320">
        <f t="shared" si="52"/>
        <v>0.13687974758216875</v>
      </c>
      <c r="N210" s="320">
        <f t="shared" si="52"/>
        <v>0.13427843689070731</v>
      </c>
      <c r="O210" s="320">
        <f t="shared" si="52"/>
        <v>0.13083380061074101</v>
      </c>
      <c r="P210" s="320">
        <f t="shared" si="52"/>
        <v>0.12646280769646295</v>
      </c>
      <c r="Q210" s="320">
        <f t="shared" si="52"/>
        <v>0.11494685638123894</v>
      </c>
      <c r="R210" s="320">
        <f t="shared" si="52"/>
        <v>0.10887583976418189</v>
      </c>
      <c r="S210" s="320">
        <f t="shared" si="52"/>
        <v>0.11483577496295383</v>
      </c>
      <c r="T210" s="320">
        <f t="shared" si="52"/>
        <v>0.11104166301860612</v>
      </c>
      <c r="U210" s="320">
        <f t="shared" si="52"/>
        <v>0.10346051731791479</v>
      </c>
      <c r="V210" s="320">
        <f t="shared" si="52"/>
        <v>0.11709373221286122</v>
      </c>
      <c r="W210" s="320">
        <f t="shared" si="52"/>
        <v>0.12418153046357214</v>
      </c>
      <c r="DA210" s="141"/>
    </row>
    <row r="211" spans="1:105" ht="12" customHeight="1" x14ac:dyDescent="0.25">
      <c r="A211" s="62" t="s">
        <v>1026</v>
      </c>
      <c r="B211" s="320">
        <f t="shared" ref="B211:W211" si="53">IF(B$144=0,0,B$144/B$110)</f>
        <v>4.6778373935839834E-2</v>
      </c>
      <c r="C211" s="320">
        <f t="shared" si="53"/>
        <v>4.7122817244392913E-2</v>
      </c>
      <c r="D211" s="320">
        <f t="shared" si="53"/>
        <v>4.7642228682568254E-2</v>
      </c>
      <c r="E211" s="320">
        <f t="shared" si="53"/>
        <v>4.6699064032217637E-2</v>
      </c>
      <c r="F211" s="320">
        <f t="shared" si="53"/>
        <v>4.6938534108025322E-2</v>
      </c>
      <c r="G211" s="320">
        <f t="shared" si="53"/>
        <v>4.6708207763775204E-2</v>
      </c>
      <c r="H211" s="320">
        <f t="shared" si="53"/>
        <v>4.6783262596207166E-2</v>
      </c>
      <c r="I211" s="320">
        <f t="shared" si="53"/>
        <v>4.7795978595739343E-2</v>
      </c>
      <c r="J211" s="320">
        <f t="shared" si="53"/>
        <v>4.7237983928391687E-2</v>
      </c>
      <c r="K211" s="320">
        <f t="shared" si="53"/>
        <v>4.7387308836367638E-2</v>
      </c>
      <c r="L211" s="320">
        <f t="shared" si="53"/>
        <v>4.7534779482341714E-2</v>
      </c>
      <c r="M211" s="320">
        <f t="shared" si="53"/>
        <v>4.7440332182873732E-2</v>
      </c>
      <c r="N211" s="320">
        <f t="shared" si="53"/>
        <v>4.7687016183675851E-2</v>
      </c>
      <c r="O211" s="320">
        <f t="shared" si="53"/>
        <v>4.8346134912324153E-2</v>
      </c>
      <c r="P211" s="320">
        <f t="shared" si="53"/>
        <v>4.8408841806757329E-2</v>
      </c>
      <c r="Q211" s="320">
        <f t="shared" si="53"/>
        <v>4.9377877521890767E-2</v>
      </c>
      <c r="R211" s="320">
        <f t="shared" si="53"/>
        <v>4.8925173808075442E-2</v>
      </c>
      <c r="S211" s="320">
        <f t="shared" si="53"/>
        <v>4.8664925715616453E-2</v>
      </c>
      <c r="T211" s="320">
        <f t="shared" si="53"/>
        <v>4.9561701983103258E-2</v>
      </c>
      <c r="U211" s="320">
        <f t="shared" si="53"/>
        <v>5.1158389668596836E-2</v>
      </c>
      <c r="V211" s="320">
        <f t="shared" si="53"/>
        <v>4.8527130400412601E-2</v>
      </c>
      <c r="W211" s="320">
        <f t="shared" si="53"/>
        <v>4.781393465385142E-2</v>
      </c>
      <c r="DA211" s="141"/>
    </row>
    <row r="212" spans="1:105" ht="12" customHeight="1" x14ac:dyDescent="0.25">
      <c r="A212" s="62" t="s">
        <v>1038</v>
      </c>
      <c r="B212" s="320">
        <f t="shared" ref="B212:W212" si="54">IF(B$155=0,0,B$155/B$110)</f>
        <v>2.5868012659120117E-3</v>
      </c>
      <c r="C212" s="320">
        <f t="shared" si="54"/>
        <v>1.3511495065815519E-3</v>
      </c>
      <c r="D212" s="320">
        <f t="shared" si="54"/>
        <v>1.5693420418230407E-3</v>
      </c>
      <c r="E212" s="320">
        <f t="shared" si="54"/>
        <v>8.4900702226661524E-4</v>
      </c>
      <c r="F212" s="320">
        <f t="shared" si="54"/>
        <v>1.8107669415785487E-3</v>
      </c>
      <c r="G212" s="320">
        <f t="shared" si="54"/>
        <v>1.8101448338601392E-3</v>
      </c>
      <c r="H212" s="320">
        <f t="shared" si="54"/>
        <v>6.0389511864821117E-3</v>
      </c>
      <c r="I212" s="320">
        <f t="shared" si="54"/>
        <v>3.86265296196659E-3</v>
      </c>
      <c r="J212" s="320">
        <f t="shared" si="54"/>
        <v>2.4122143069319644E-3</v>
      </c>
      <c r="K212" s="320">
        <f t="shared" si="54"/>
        <v>2.9703298338594306E-3</v>
      </c>
      <c r="L212" s="320">
        <f t="shared" si="54"/>
        <v>3.2613390787273114E-3</v>
      </c>
      <c r="M212" s="320">
        <f t="shared" si="54"/>
        <v>3.7931439613625374E-3</v>
      </c>
      <c r="N212" s="320">
        <f t="shared" si="54"/>
        <v>4.665856661091327E-3</v>
      </c>
      <c r="O212" s="320">
        <f t="shared" si="54"/>
        <v>4.9735123767786979E-3</v>
      </c>
      <c r="P212" s="320">
        <f t="shared" si="54"/>
        <v>7.9274976954491067E-3</v>
      </c>
      <c r="Q212" s="320">
        <f t="shared" si="54"/>
        <v>1.2475047811158983E-2</v>
      </c>
      <c r="R212" s="320">
        <f t="shared" si="54"/>
        <v>1.7189255048813232E-2</v>
      </c>
      <c r="S212" s="320">
        <f t="shared" si="54"/>
        <v>1.3548247098991948E-2</v>
      </c>
      <c r="T212" s="320">
        <f t="shared" si="54"/>
        <v>1.3209933858964719E-2</v>
      </c>
      <c r="U212" s="320">
        <f t="shared" si="54"/>
        <v>1.4228044483218799E-2</v>
      </c>
      <c r="V212" s="320">
        <f t="shared" si="54"/>
        <v>1.1790025348121921E-2</v>
      </c>
      <c r="W212" s="320">
        <f t="shared" si="54"/>
        <v>8.7457601386063781E-3</v>
      </c>
      <c r="DA212" s="141"/>
    </row>
    <row r="213" spans="1:105" ht="12" customHeight="1" x14ac:dyDescent="0.25">
      <c r="A213" s="41" t="s">
        <v>1040</v>
      </c>
      <c r="B213" s="321">
        <f t="shared" ref="B213:W213" si="55">IF(B$156=0,0,B$156/B$110)</f>
        <v>5.2062574236023231E-3</v>
      </c>
      <c r="C213" s="321">
        <f t="shared" si="55"/>
        <v>4.0274962625996141E-3</v>
      </c>
      <c r="D213" s="321">
        <f t="shared" si="55"/>
        <v>4.3096264766438411E-3</v>
      </c>
      <c r="E213" s="321">
        <f t="shared" si="55"/>
        <v>3.6508842446950612E-3</v>
      </c>
      <c r="F213" s="321">
        <f t="shared" si="55"/>
        <v>4.6891898955450833E-3</v>
      </c>
      <c r="G213" s="321">
        <f t="shared" si="55"/>
        <v>4.7385720627652643E-3</v>
      </c>
      <c r="H213" s="321">
        <f t="shared" si="55"/>
        <v>7.2135379170412831E-3</v>
      </c>
      <c r="I213" s="321">
        <f t="shared" si="55"/>
        <v>5.7674547848134347E-3</v>
      </c>
      <c r="J213" s="321">
        <f t="shared" si="55"/>
        <v>5.1159032481920916E-3</v>
      </c>
      <c r="K213" s="321">
        <f t="shared" si="55"/>
        <v>5.3797727665614416E-3</v>
      </c>
      <c r="L213" s="321">
        <f t="shared" si="55"/>
        <v>5.4849046341173659E-3</v>
      </c>
      <c r="M213" s="321">
        <f t="shared" si="55"/>
        <v>5.906803008197836E-3</v>
      </c>
      <c r="N213" s="321">
        <f t="shared" si="55"/>
        <v>6.1956864321394758E-3</v>
      </c>
      <c r="O213" s="321">
        <f t="shared" si="55"/>
        <v>6.2050725034177362E-3</v>
      </c>
      <c r="P213" s="321">
        <f t="shared" si="55"/>
        <v>7.3433452685375458E-3</v>
      </c>
      <c r="Q213" s="321">
        <f t="shared" si="55"/>
        <v>1.0766473515184014E-2</v>
      </c>
      <c r="R213" s="321">
        <f t="shared" si="55"/>
        <v>1.540809454865606E-2</v>
      </c>
      <c r="S213" s="321">
        <f t="shared" si="55"/>
        <v>1.3370353927959199E-2</v>
      </c>
      <c r="T213" s="321">
        <f t="shared" si="55"/>
        <v>1.2941894559749799E-2</v>
      </c>
      <c r="U213" s="321">
        <f t="shared" si="55"/>
        <v>1.2183201308087057E-2</v>
      </c>
      <c r="V213" s="321">
        <f t="shared" si="55"/>
        <v>1.3070288131469977E-2</v>
      </c>
      <c r="W213" s="321">
        <f t="shared" si="55"/>
        <v>1.2308379828793707E-2</v>
      </c>
      <c r="DA213" s="82"/>
    </row>
    <row r="214" spans="1:105" ht="12" customHeight="1" x14ac:dyDescent="0.25">
      <c r="A214" s="201"/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DA214" s="173"/>
    </row>
    <row r="215" spans="1:105" ht="15" customHeight="1" x14ac:dyDescent="0.25">
      <c r="A215" s="32" t="s">
        <v>343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DA215" s="88"/>
    </row>
    <row r="216" spans="1:105" ht="12" customHeight="1" x14ac:dyDescent="0.25">
      <c r="A216" s="201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DA216" s="173"/>
    </row>
    <row r="217" spans="1:105" ht="12" customHeight="1" x14ac:dyDescent="0.25">
      <c r="A217" s="35" t="s">
        <v>1269</v>
      </c>
      <c r="B217" s="324">
        <f>IF(B$5=0,0,(B$5-B$16)/(CHI_fec!B$5-CHI_fec!B$16))</f>
        <v>0.43954605001737634</v>
      </c>
      <c r="C217" s="324">
        <f>IF(C$5=0,0,(C$5-C$16)/(CHI_fec!C$5-CHI_fec!C$16))</f>
        <v>0.44009568565580737</v>
      </c>
      <c r="D217" s="324">
        <f>IF(D$5=0,0,(D$5-D$16)/(CHI_fec!D$5-CHI_fec!D$16))</f>
        <v>0.44192350736192187</v>
      </c>
      <c r="E217" s="324">
        <f>IF(E$5=0,0,(E$5-E$16)/(CHI_fec!E$5-CHI_fec!E$16))</f>
        <v>0.45011903136634268</v>
      </c>
      <c r="F217" s="324">
        <f>IF(F$5=0,0,(F$5-F$16)/(CHI_fec!F$5-CHI_fec!F$16))</f>
        <v>0.44982982644873065</v>
      </c>
      <c r="G217" s="324">
        <f>IF(G$5=0,0,(G$5-G$16)/(CHI_fec!G$5-CHI_fec!G$16))</f>
        <v>0.44929678178115473</v>
      </c>
      <c r="H217" s="324">
        <f>IF(H$5=0,0,(H$5-H$16)/(CHI_fec!H$5-CHI_fec!H$16))</f>
        <v>0.44674002805668944</v>
      </c>
      <c r="I217" s="324">
        <f>IF(I$5=0,0,(I$5-I$16)/(CHI_fec!I$5-CHI_fec!I$16))</f>
        <v>0.44890030554805721</v>
      </c>
      <c r="J217" s="324">
        <f>IF(J$5=0,0,(J$5-J$16)/(CHI_fec!J$5-CHI_fec!J$16))</f>
        <v>0.45067039343908388</v>
      </c>
      <c r="K217" s="324">
        <f>IF(K$5=0,0,(K$5-K$16)/(CHI_fec!K$5-CHI_fec!K$16))</f>
        <v>0.45145530248507804</v>
      </c>
      <c r="L217" s="324">
        <f>IF(L$5=0,0,(L$5-L$16)/(CHI_fec!L$5-CHI_fec!L$16))</f>
        <v>0.45389169005636809</v>
      </c>
      <c r="M217" s="324">
        <f>IF(M$5=0,0,(M$5-M$16)/(CHI_fec!M$5-CHI_fec!M$16))</f>
        <v>0.45273165601832821</v>
      </c>
      <c r="N217" s="324">
        <f>IF(N$5=0,0,(N$5-N$16)/(CHI_fec!N$5-CHI_fec!N$16))</f>
        <v>0.45339642264908159</v>
      </c>
      <c r="O217" s="324">
        <f>IF(O$5=0,0,(O$5-O$16)/(CHI_fec!O$5-CHI_fec!O$16))</f>
        <v>0.45225178490967699</v>
      </c>
      <c r="P217" s="324">
        <f>IF(P$5=0,0,(P$5-P$16)/(CHI_fec!P$5-CHI_fec!P$16))</f>
        <v>0.45094363089498402</v>
      </c>
      <c r="Q217" s="324">
        <f>IF(Q$5=0,0,(Q$5-Q$16)/(CHI_fec!Q$5-CHI_fec!Q$16))</f>
        <v>0.4508221345811893</v>
      </c>
      <c r="R217" s="324">
        <f>IF(R$5=0,0,(R$5-R$16)/(CHI_fec!R$5-CHI_fec!R$16))</f>
        <v>0.45290794049153243</v>
      </c>
      <c r="S217" s="324">
        <f>IF(S$5=0,0,(S$5-S$16)/(CHI_fec!S$5-CHI_fec!S$16))</f>
        <v>0.45313164078632417</v>
      </c>
      <c r="T217" s="324">
        <f>IF(T$5=0,0,(T$5-T$16)/(CHI_fec!T$5-CHI_fec!T$16))</f>
        <v>0.45821688656687781</v>
      </c>
      <c r="U217" s="324">
        <f>IF(U$5=0,0,(U$5-U$16)/(CHI_fec!U$5-CHI_fec!U$16))</f>
        <v>0.45371083721137462</v>
      </c>
      <c r="V217" s="324">
        <f>IF(V$5=0,0,(V$5-V$16)/(CHI_fec!V$5-CHI_fec!V$16))</f>
        <v>0.45208841315822801</v>
      </c>
      <c r="W217" s="324">
        <f>IF(W$5=0,0,(W$5-W$16)/(CHI_fec!W$5-CHI_fec!W$16))</f>
        <v>0.44942717246014041</v>
      </c>
      <c r="DA217" s="95"/>
    </row>
    <row r="218" spans="1:105" ht="12" customHeight="1" x14ac:dyDescent="0.25">
      <c r="A218" s="55" t="s">
        <v>92</v>
      </c>
      <c r="B218" s="307">
        <f>IF(B$6=0,0,B$6/CHI_fec!B$6)</f>
        <v>0.35879790434497338</v>
      </c>
      <c r="C218" s="307">
        <f>IF(C$6=0,0,C$6/CHI_fec!C$6)</f>
        <v>0.36013640144937009</v>
      </c>
      <c r="D218" s="307">
        <f>IF(D$6=0,0,D$6/CHI_fec!D$6)</f>
        <v>0.36013640144936998</v>
      </c>
      <c r="E218" s="307">
        <f>IF(E$6=0,0,E$6/CHI_fec!E$6)</f>
        <v>0.36415155646904512</v>
      </c>
      <c r="F218" s="307">
        <f>IF(F$6=0,0,F$6/CHI_fec!F$6)</f>
        <v>0.36415155646904496</v>
      </c>
      <c r="G218" s="307">
        <f>IF(G$6=0,0,G$6/CHI_fec!G$6)</f>
        <v>0.36415155646904485</v>
      </c>
      <c r="H218" s="307">
        <f>IF(H$6=0,0,H$6/CHI_fec!H$6)</f>
        <v>0.36415155646904501</v>
      </c>
      <c r="I218" s="307">
        <f>IF(I$6=0,0,I$6/CHI_fec!I$6)</f>
        <v>0.36415155646904518</v>
      </c>
      <c r="J218" s="307">
        <f>IF(J$6=0,0,J$6/CHI_fec!J$6)</f>
        <v>0.36415155646904501</v>
      </c>
      <c r="K218" s="307">
        <f>IF(K$6=0,0,K$6/CHI_fec!K$6)</f>
        <v>0.3676941056521732</v>
      </c>
      <c r="L218" s="307">
        <f>IF(L$6=0,0,L$6/CHI_fec!L$6)</f>
        <v>0.36769410565217331</v>
      </c>
      <c r="M218" s="307">
        <f>IF(M$6=0,0,M$6/CHI_fec!M$6)</f>
        <v>0.36769410565217325</v>
      </c>
      <c r="N218" s="307">
        <f>IF(N$6=0,0,N$6/CHI_fec!N$6)</f>
        <v>0.36769410565217309</v>
      </c>
      <c r="O218" s="307">
        <f>IF(O$6=0,0,O$6/CHI_fec!O$6)</f>
        <v>0.3676941056521732</v>
      </c>
      <c r="P218" s="307">
        <f>IF(P$6=0,0,P$6/CHI_fec!P$6)</f>
        <v>0.36769410565217325</v>
      </c>
      <c r="Q218" s="307">
        <f>IF(Q$6=0,0,Q$6/CHI_fec!Q$6)</f>
        <v>0.36769410565217325</v>
      </c>
      <c r="R218" s="307">
        <f>IF(R$6=0,0,R$6/CHI_fec!R$6)</f>
        <v>0.36769410565217331</v>
      </c>
      <c r="S218" s="307">
        <f>IF(S$6=0,0,S$6/CHI_fec!S$6)</f>
        <v>0.36769410565217314</v>
      </c>
      <c r="T218" s="307">
        <f>IF(T$6=0,0,T$6/CHI_fec!T$6)</f>
        <v>0.3676941056521732</v>
      </c>
      <c r="U218" s="307">
        <f>IF(U$6=0,0,U$6/CHI_fec!U$6)</f>
        <v>0.36769410565217314</v>
      </c>
      <c r="V218" s="307">
        <f>IF(V$6=0,0,V$6/CHI_fec!V$6)</f>
        <v>0.36769410565217309</v>
      </c>
      <c r="W218" s="307">
        <f>IF(W$6=0,0,W$6/CHI_fec!W$6)</f>
        <v>0.36769410565217298</v>
      </c>
      <c r="DA218" s="76"/>
    </row>
    <row r="219" spans="1:105" ht="12" customHeight="1" x14ac:dyDescent="0.25">
      <c r="A219" s="202" t="s">
        <v>93</v>
      </c>
      <c r="B219" s="308">
        <f>IF(B$7=0,0,B$7/CHI_fec!B$7)</f>
        <v>9.4011848041644294E-2</v>
      </c>
      <c r="C219" s="308">
        <f>IF(C$7=0,0,C$7/CHI_fec!C$7)</f>
        <v>9.4362559639618787E-2</v>
      </c>
      <c r="D219" s="308">
        <f>IF(D$7=0,0,D$7/CHI_fec!D$7)</f>
        <v>9.4362559639618759E-2</v>
      </c>
      <c r="E219" s="308">
        <f>IF(E$7=0,0,E$7/CHI_fec!E$7)</f>
        <v>9.5414606318270451E-2</v>
      </c>
      <c r="F219" s="308">
        <f>IF(F$7=0,0,F$7/CHI_fec!F$7)</f>
        <v>9.5414606318270451E-2</v>
      </c>
      <c r="G219" s="308">
        <f>IF(G$7=0,0,G$7/CHI_fec!G$7)</f>
        <v>9.5414606318270451E-2</v>
      </c>
      <c r="H219" s="308">
        <f>IF(H$7=0,0,H$7/CHI_fec!H$7)</f>
        <v>9.5414606318270478E-2</v>
      </c>
      <c r="I219" s="308">
        <f>IF(I$7=0,0,I$7/CHI_fec!I$7)</f>
        <v>9.5414606318270506E-2</v>
      </c>
      <c r="J219" s="308">
        <f>IF(J$7=0,0,J$7/CHI_fec!J$7)</f>
        <v>9.5414606318270478E-2</v>
      </c>
      <c r="K219" s="308">
        <f>IF(K$7=0,0,K$7/CHI_fec!K$7)</f>
        <v>9.6342821314654908E-2</v>
      </c>
      <c r="L219" s="308">
        <f>IF(L$7=0,0,L$7/CHI_fec!L$7)</f>
        <v>9.6342821314654908E-2</v>
      </c>
      <c r="M219" s="308">
        <f>IF(M$7=0,0,M$7/CHI_fec!M$7)</f>
        <v>9.6342821314654867E-2</v>
      </c>
      <c r="N219" s="308">
        <f>IF(N$7=0,0,N$7/CHI_fec!N$7)</f>
        <v>9.6342821314654908E-2</v>
      </c>
      <c r="O219" s="308">
        <f>IF(O$7=0,0,O$7/CHI_fec!O$7)</f>
        <v>9.6342821314654895E-2</v>
      </c>
      <c r="P219" s="308">
        <f>IF(P$7=0,0,P$7/CHI_fec!P$7)</f>
        <v>9.6342821314654908E-2</v>
      </c>
      <c r="Q219" s="308">
        <f>IF(Q$7=0,0,Q$7/CHI_fec!Q$7)</f>
        <v>9.6342821314654908E-2</v>
      </c>
      <c r="R219" s="308">
        <f>IF(R$7=0,0,R$7/CHI_fec!R$7)</f>
        <v>9.6342821314654922E-2</v>
      </c>
      <c r="S219" s="308">
        <f>IF(S$7=0,0,S$7/CHI_fec!S$7)</f>
        <v>9.6342821314654881E-2</v>
      </c>
      <c r="T219" s="308">
        <f>IF(T$7=0,0,T$7/CHI_fec!T$7)</f>
        <v>9.6342821314654881E-2</v>
      </c>
      <c r="U219" s="308">
        <f>IF(U$7=0,0,U$7/CHI_fec!U$7)</f>
        <v>9.6342821314654922E-2</v>
      </c>
      <c r="V219" s="308">
        <f>IF(V$7=0,0,V$7/CHI_fec!V$7)</f>
        <v>9.6342821314654853E-2</v>
      </c>
      <c r="W219" s="308">
        <f>IF(W$7=0,0,W$7/CHI_fec!W$7)</f>
        <v>9.6342821314654895E-2</v>
      </c>
      <c r="DA219" s="77"/>
    </row>
    <row r="220" spans="1:105" ht="12" customHeight="1" x14ac:dyDescent="0.25">
      <c r="A220" s="202" t="s">
        <v>94</v>
      </c>
      <c r="B220" s="308">
        <f>IF(B$8=0,0,B$8/CHI_fec!B$8)</f>
        <v>0.50955527799865841</v>
      </c>
      <c r="C220" s="308">
        <f>IF(C$8=0,0,C$8/CHI_fec!C$8)</f>
        <v>0.5114561761250741</v>
      </c>
      <c r="D220" s="308">
        <f>IF(D$8=0,0,D$8/CHI_fec!D$8)</f>
        <v>0.51145617612507399</v>
      </c>
      <c r="E220" s="308">
        <f>IF(E$8=0,0,E$8/CHI_fec!E$8)</f>
        <v>0.51715839290918064</v>
      </c>
      <c r="F220" s="308">
        <f>IF(F$8=0,0,F$8/CHI_fec!F$8)</f>
        <v>0.51715839290918064</v>
      </c>
      <c r="G220" s="308">
        <f>IF(G$8=0,0,G$8/CHI_fec!G$8)</f>
        <v>0.51715839290918086</v>
      </c>
      <c r="H220" s="308">
        <f>IF(H$8=0,0,H$8/CHI_fec!H$8)</f>
        <v>0.51715839290918064</v>
      </c>
      <c r="I220" s="308">
        <f>IF(I$8=0,0,I$8/CHI_fec!I$8)</f>
        <v>0.51715839290918064</v>
      </c>
      <c r="J220" s="308">
        <f>IF(J$8=0,0,J$8/CHI_fec!J$8)</f>
        <v>0.51715839290918075</v>
      </c>
      <c r="K220" s="308">
        <f>IF(K$8=0,0,K$8/CHI_fec!K$8)</f>
        <v>0.5221894274051273</v>
      </c>
      <c r="L220" s="308">
        <f>IF(L$8=0,0,L$8/CHI_fec!L$8)</f>
        <v>0.5221894274051273</v>
      </c>
      <c r="M220" s="308">
        <f>IF(M$8=0,0,M$8/CHI_fec!M$8)</f>
        <v>0.52218942740512742</v>
      </c>
      <c r="N220" s="308">
        <f>IF(N$8=0,0,N$8/CHI_fec!N$8)</f>
        <v>0.52218942740512719</v>
      </c>
      <c r="O220" s="308">
        <f>IF(O$8=0,0,O$8/CHI_fec!O$8)</f>
        <v>0.5221894274051273</v>
      </c>
      <c r="P220" s="308">
        <f>IF(P$8=0,0,P$8/CHI_fec!P$8)</f>
        <v>0.5221894274051273</v>
      </c>
      <c r="Q220" s="308">
        <f>IF(Q$8=0,0,Q$8/CHI_fec!Q$8)</f>
        <v>0.52218942740512719</v>
      </c>
      <c r="R220" s="308">
        <f>IF(R$8=0,0,R$8/CHI_fec!R$8)</f>
        <v>0.52218942740512742</v>
      </c>
      <c r="S220" s="308">
        <f>IF(S$8=0,0,S$8/CHI_fec!S$8)</f>
        <v>0.52218942740512697</v>
      </c>
      <c r="T220" s="308">
        <f>IF(T$8=0,0,T$8/CHI_fec!T$8)</f>
        <v>0.52218942740512719</v>
      </c>
      <c r="U220" s="308">
        <f>IF(U$8=0,0,U$8/CHI_fec!U$8)</f>
        <v>0.52218942740512697</v>
      </c>
      <c r="V220" s="308">
        <f>IF(V$8=0,0,V$8/CHI_fec!V$8)</f>
        <v>0.52218942740512697</v>
      </c>
      <c r="W220" s="308">
        <f>IF(W$8=0,0,W$8/CHI_fec!W$8)</f>
        <v>0.52218942740512708</v>
      </c>
      <c r="DA220" s="77"/>
    </row>
    <row r="221" spans="1:105" ht="12" customHeight="1" x14ac:dyDescent="0.25">
      <c r="A221" s="202" t="s">
        <v>95</v>
      </c>
      <c r="B221" s="308">
        <f>IF(B$9=0,0,B$9/CHI_fec!B$9)</f>
        <v>0.36170896618745241</v>
      </c>
      <c r="C221" s="308">
        <f>IF(C$9=0,0,C$9/CHI_fec!C$9)</f>
        <v>0.36305832302040297</v>
      </c>
      <c r="D221" s="308">
        <f>IF(D$9=0,0,D$9/CHI_fec!D$9)</f>
        <v>0.36305832302040292</v>
      </c>
      <c r="E221" s="308">
        <f>IF(E$9=0,0,E$9/CHI_fec!E$9)</f>
        <v>0.36710605449726419</v>
      </c>
      <c r="F221" s="308">
        <f>IF(F$9=0,0,F$9/CHI_fec!F$9)</f>
        <v>0.36710605449726413</v>
      </c>
      <c r="G221" s="308">
        <f>IF(G$9=0,0,G$9/CHI_fec!G$9)</f>
        <v>0.36710605449726408</v>
      </c>
      <c r="H221" s="308">
        <f>IF(H$9=0,0,H$9/CHI_fec!H$9)</f>
        <v>0.36710605449726413</v>
      </c>
      <c r="I221" s="308">
        <f>IF(I$9=0,0,I$9/CHI_fec!I$9)</f>
        <v>0.36710605449726413</v>
      </c>
      <c r="J221" s="308">
        <f>IF(J$9=0,0,J$9/CHI_fec!J$9)</f>
        <v>0.36710605449726419</v>
      </c>
      <c r="K221" s="308">
        <f>IF(K$9=0,0,K$9/CHI_fec!K$9)</f>
        <v>0.37067734570933741</v>
      </c>
      <c r="L221" s="308">
        <f>IF(L$9=0,0,L$9/CHI_fec!L$9)</f>
        <v>0.37067734570933758</v>
      </c>
      <c r="M221" s="308">
        <f>IF(M$9=0,0,M$9/CHI_fec!M$9)</f>
        <v>0.37067734570933747</v>
      </c>
      <c r="N221" s="308">
        <f>IF(N$9=0,0,N$9/CHI_fec!N$9)</f>
        <v>0.37067734570933747</v>
      </c>
      <c r="O221" s="308">
        <f>IF(O$9=0,0,O$9/CHI_fec!O$9)</f>
        <v>0.37067734570933752</v>
      </c>
      <c r="P221" s="308">
        <f>IF(P$9=0,0,P$9/CHI_fec!P$9)</f>
        <v>0.37067734570933758</v>
      </c>
      <c r="Q221" s="308">
        <f>IF(Q$9=0,0,Q$9/CHI_fec!Q$9)</f>
        <v>0.37067734570933747</v>
      </c>
      <c r="R221" s="308">
        <f>IF(R$9=0,0,R$9/CHI_fec!R$9)</f>
        <v>0.37067734570933747</v>
      </c>
      <c r="S221" s="308">
        <f>IF(S$9=0,0,S$9/CHI_fec!S$9)</f>
        <v>0.37067734570933752</v>
      </c>
      <c r="T221" s="308">
        <f>IF(T$9=0,0,T$9/CHI_fec!T$9)</f>
        <v>0.37067734570933736</v>
      </c>
      <c r="U221" s="308">
        <f>IF(U$9=0,0,U$9/CHI_fec!U$9)</f>
        <v>0.3706773457093373</v>
      </c>
      <c r="V221" s="308">
        <f>IF(V$9=0,0,V$9/CHI_fec!V$9)</f>
        <v>0.37067734570933736</v>
      </c>
      <c r="W221" s="308">
        <f>IF(W$9=0,0,W$9/CHI_fec!W$9)</f>
        <v>0.37067734570933741</v>
      </c>
      <c r="DA221" s="77"/>
    </row>
    <row r="222" spans="1:105" ht="12" customHeight="1" x14ac:dyDescent="0.25">
      <c r="A222" s="56" t="s">
        <v>96</v>
      </c>
      <c r="B222" s="309">
        <f>IF(B$10=0,0,B$10/CHI_fec!B$10)</f>
        <v>0.51038279224874239</v>
      </c>
      <c r="C222" s="309">
        <f>IF(C$10=0,0,C$10/CHI_fec!C$10)</f>
        <v>0.51179961787318651</v>
      </c>
      <c r="D222" s="309">
        <f>IF(D$10=0,0,D$10/CHI_fec!D$10)</f>
        <v>0.51170094970039925</v>
      </c>
      <c r="E222" s="309">
        <f>IF(E$10=0,0,E$10/CHI_fec!E$10)</f>
        <v>0.51722441536421337</v>
      </c>
      <c r="F222" s="309">
        <f>IF(F$10=0,0,F$10/CHI_fec!F$10)</f>
        <v>0.51780921575312366</v>
      </c>
      <c r="G222" s="309">
        <f>IF(G$10=0,0,G$10/CHI_fec!G$10)</f>
        <v>0.51783598767378403</v>
      </c>
      <c r="H222" s="309">
        <f>IF(H$10=0,0,H$10/CHI_fec!H$10)</f>
        <v>0.51992219225822345</v>
      </c>
      <c r="I222" s="309">
        <f>IF(I$10=0,0,I$10/CHI_fec!I$10)</f>
        <v>0.51871692201478214</v>
      </c>
      <c r="J222" s="309">
        <f>IF(J$10=0,0,J$10/CHI_fec!J$10)</f>
        <v>0.51809513545445463</v>
      </c>
      <c r="K222" s="309">
        <f>IF(K$10=0,0,K$10/CHI_fec!K$10)</f>
        <v>0.52364415379964913</v>
      </c>
      <c r="L222" s="309">
        <f>IF(L$10=0,0,L$10/CHI_fec!L$10)</f>
        <v>0.52377789333289815</v>
      </c>
      <c r="M222" s="309">
        <f>IF(M$10=0,0,M$10/CHI_fec!M$10)</f>
        <v>0.52409955620644022</v>
      </c>
      <c r="N222" s="309">
        <f>IF(N$10=0,0,N$10/CHI_fec!N$10)</f>
        <v>0.52468741075822833</v>
      </c>
      <c r="O222" s="309">
        <f>IF(O$10=0,0,O$10/CHI_fec!O$10)</f>
        <v>0.52478971495065097</v>
      </c>
      <c r="P222" s="309">
        <f>IF(P$10=0,0,P$10/CHI_fec!P$10)</f>
        <v>0.52681148252824783</v>
      </c>
      <c r="Q222" s="309">
        <f>IF(Q$10=0,0,Q$10/CHI_fec!Q$10)</f>
        <v>0.5300434697129488</v>
      </c>
      <c r="R222" s="309">
        <f>IF(R$10=0,0,R$10/CHI_fec!R$10)</f>
        <v>0.53343585806575045</v>
      </c>
      <c r="S222" s="309">
        <f>IF(S$10=0,0,S$10/CHI_fec!S$10)</f>
        <v>0.53065248297038747</v>
      </c>
      <c r="T222" s="309">
        <f>IF(T$10=0,0,T$10/CHI_fec!T$10)</f>
        <v>0.53071274321704098</v>
      </c>
      <c r="U222" s="309">
        <f>IF(U$10=0,0,U$10/CHI_fec!U$10)</f>
        <v>0.53195585292568492</v>
      </c>
      <c r="V222" s="309">
        <f>IF(V$10=0,0,V$10/CHI_fec!V$10)</f>
        <v>0.52945504092726836</v>
      </c>
      <c r="W222" s="309">
        <f>IF(W$10=0,0,W$10/CHI_fec!W$10)</f>
        <v>0.52731736063186119</v>
      </c>
      <c r="DA222" s="78"/>
    </row>
    <row r="223" spans="1:105" ht="12" customHeight="1" x14ac:dyDescent="0.25">
      <c r="A223" s="134" t="s">
        <v>999</v>
      </c>
      <c r="B223" s="325">
        <f>IF(B$16=0,0,B$16/CHI_fec!B$16)</f>
        <v>1</v>
      </c>
      <c r="C223" s="325">
        <f>IF(C$16=0,0,C$16/CHI_fec!C$16)</f>
        <v>1</v>
      </c>
      <c r="D223" s="325">
        <f>IF(D$16=0,0,D$16/CHI_fec!D$16)</f>
        <v>1</v>
      </c>
      <c r="E223" s="325">
        <f>IF(E$16=0,0,E$16/CHI_fec!E$16)</f>
        <v>1</v>
      </c>
      <c r="F223" s="325">
        <f>IF(F$16=0,0,F$16/CHI_fec!F$16)</f>
        <v>1</v>
      </c>
      <c r="G223" s="325">
        <f>IF(G$16=0,0,G$16/CHI_fec!G$16)</f>
        <v>1</v>
      </c>
      <c r="H223" s="325">
        <f>IF(H$16=0,0,H$16/CHI_fec!H$16)</f>
        <v>1</v>
      </c>
      <c r="I223" s="325">
        <f>IF(I$16=0,0,I$16/CHI_fec!I$16)</f>
        <v>1</v>
      </c>
      <c r="J223" s="325">
        <f>IF(J$16=0,0,J$16/CHI_fec!J$16)</f>
        <v>1</v>
      </c>
      <c r="K223" s="325">
        <f>IF(K$16=0,0,K$16/CHI_fec!K$16)</f>
        <v>1</v>
      </c>
      <c r="L223" s="325">
        <f>IF(L$16=0,0,L$16/CHI_fec!L$16)</f>
        <v>1</v>
      </c>
      <c r="M223" s="325">
        <f>IF(M$16=0,0,M$16/CHI_fec!M$16)</f>
        <v>1</v>
      </c>
      <c r="N223" s="325">
        <f>IF(N$16=0,0,N$16/CHI_fec!N$16)</f>
        <v>1</v>
      </c>
      <c r="O223" s="325">
        <f>IF(O$16=0,0,O$16/CHI_fec!O$16)</f>
        <v>1</v>
      </c>
      <c r="P223" s="325">
        <f>IF(P$16=0,0,P$16/CHI_fec!P$16)</f>
        <v>1</v>
      </c>
      <c r="Q223" s="325">
        <f>IF(Q$16=0,0,Q$16/CHI_fec!Q$16)</f>
        <v>1</v>
      </c>
      <c r="R223" s="325">
        <f>IF(R$16=0,0,R$16/CHI_fec!R$16)</f>
        <v>1</v>
      </c>
      <c r="S223" s="325">
        <f>IF(S$16=0,0,S$16/CHI_fec!S$16)</f>
        <v>1</v>
      </c>
      <c r="T223" s="325">
        <f>IF(T$16=0,0,T$16/CHI_fec!T$16)</f>
        <v>1</v>
      </c>
      <c r="U223" s="325">
        <f>IF(U$16=0,0,U$16/CHI_fec!U$16)</f>
        <v>1</v>
      </c>
      <c r="V223" s="325">
        <f>IF(V$16=0,0,V$16/CHI_fec!V$16)</f>
        <v>1</v>
      </c>
      <c r="W223" s="325">
        <f>IF(W$16=0,0,W$16/CHI_fec!W$16)</f>
        <v>1</v>
      </c>
      <c r="DA223" s="140"/>
    </row>
    <row r="224" spans="1:105" ht="12" customHeight="1" x14ac:dyDescent="0.25">
      <c r="A224" s="203" t="s">
        <v>1000</v>
      </c>
      <c r="B224" s="310">
        <f>IF(B$25=0,0,B$25/CHI_fec!B$25)</f>
        <v>0.50734313461740033</v>
      </c>
      <c r="C224" s="310">
        <f>IF(C$25=0,0,C$25/CHI_fec!C$25)</f>
        <v>0.50352194886671153</v>
      </c>
      <c r="D224" s="310">
        <f>IF(D$25=0,0,D$25/CHI_fec!D$25)</f>
        <v>0.50420829869055117</v>
      </c>
      <c r="E224" s="310">
        <f>IF(E$25=0,0,E$25/CHI_fec!E$25)</f>
        <v>0.51569211051908337</v>
      </c>
      <c r="F224" s="310">
        <f>IF(F$25=0,0,F$25/CHI_fec!F$25)</f>
        <v>0.51696894303193675</v>
      </c>
      <c r="G224" s="310">
        <f>IF(G$25=0,0,G$25/CHI_fec!G$25)</f>
        <v>0.51668518256475304</v>
      </c>
      <c r="H224" s="310">
        <f>IF(H$25=0,0,H$25/CHI_fec!H$25)</f>
        <v>0.51764044385456243</v>
      </c>
      <c r="I224" s="310">
        <f>IF(I$25=0,0,I$25/CHI_fec!I$25)</f>
        <v>0.51456112654588271</v>
      </c>
      <c r="J224" s="310">
        <f>IF(J$25=0,0,J$25/CHI_fec!J$25)</f>
        <v>0.51926708937269028</v>
      </c>
      <c r="K224" s="310">
        <f>IF(K$25=0,0,K$25/CHI_fec!K$25)</f>
        <v>0.52073850903193475</v>
      </c>
      <c r="L224" s="310">
        <f>IF(L$25=0,0,L$25/CHI_fec!L$25)</f>
        <v>0.52310120022669848</v>
      </c>
      <c r="M224" s="310">
        <f>IF(M$25=0,0,M$25/CHI_fec!M$25)</f>
        <v>0.52361381497892368</v>
      </c>
      <c r="N224" s="310">
        <f>IF(N$25=0,0,N$25/CHI_fec!N$25)</f>
        <v>0.52338045407432054</v>
      </c>
      <c r="O224" s="310">
        <f>IF(O$25=0,0,O$25/CHI_fec!O$25)</f>
        <v>0.5223611457824896</v>
      </c>
      <c r="P224" s="310">
        <f>IF(P$25=0,0,P$25/CHI_fec!P$25)</f>
        <v>0.5229575733328653</v>
      </c>
      <c r="Q224" s="310">
        <f>IF(Q$25=0,0,Q$25/CHI_fec!Q$25)</f>
        <v>0.52179547637619872</v>
      </c>
      <c r="R224" s="310">
        <f>IF(R$25=0,0,R$25/CHI_fec!R$25)</f>
        <v>0.5269658460844705</v>
      </c>
      <c r="S224" s="310">
        <f>IF(S$25=0,0,S$25/CHI_fec!S$25)</f>
        <v>0.52357693129977489</v>
      </c>
      <c r="T224" s="310">
        <f>IF(T$25=0,0,T$25/CHI_fec!T$25)</f>
        <v>0.52119774476926117</v>
      </c>
      <c r="U224" s="310">
        <f>IF(U$25=0,0,U$25/CHI_fec!U$25)</f>
        <v>0.51275350853751978</v>
      </c>
      <c r="V224" s="310">
        <f>IF(V$25=0,0,V$25/CHI_fec!V$25)</f>
        <v>0.5129566984723225</v>
      </c>
      <c r="W224" s="310">
        <f>IF(W$25=0,0,W$25/CHI_fec!W$25)</f>
        <v>0.51524267600162754</v>
      </c>
      <c r="DA224" s="79"/>
    </row>
    <row r="225" spans="1:105" ht="12" customHeight="1" x14ac:dyDescent="0.25">
      <c r="A225" s="203" t="s">
        <v>1012</v>
      </c>
      <c r="B225" s="310">
        <f>IF(B$36=0,0,B$36/CHI_fec!B$36)</f>
        <v>0.326712851967984</v>
      </c>
      <c r="C225" s="310">
        <f>IF(C$36=0,0,C$36/CHI_fec!C$36)</f>
        <v>0.32650611614525604</v>
      </c>
      <c r="D225" s="310">
        <f>IF(D$36=0,0,D$36/CHI_fec!D$36)</f>
        <v>0.33157659095862668</v>
      </c>
      <c r="E225" s="310">
        <f>IF(E$36=0,0,E$36/CHI_fec!E$36)</f>
        <v>0.33731528412929224</v>
      </c>
      <c r="F225" s="310">
        <f>IF(F$36=0,0,F$36/CHI_fec!F$36)</f>
        <v>0.33651088457152994</v>
      </c>
      <c r="G225" s="310">
        <f>IF(G$36=0,0,G$36/CHI_fec!G$36)</f>
        <v>0.33675193938532016</v>
      </c>
      <c r="H225" s="310">
        <f>IF(H$36=0,0,H$36/CHI_fec!H$36)</f>
        <v>0.33591053835628926</v>
      </c>
      <c r="I225" s="310">
        <f>IF(I$36=0,0,I$36/CHI_fec!I$36)</f>
        <v>0.33596800410243582</v>
      </c>
      <c r="J225" s="310">
        <f>IF(J$36=0,0,J$36/CHI_fec!J$36)</f>
        <v>0.33715081984570955</v>
      </c>
      <c r="K225" s="310">
        <f>IF(K$36=0,0,K$36/CHI_fec!K$36)</f>
        <v>0.33844889971463454</v>
      </c>
      <c r="L225" s="310">
        <f>IF(L$36=0,0,L$36/CHI_fec!L$36)</f>
        <v>0.33865952621918771</v>
      </c>
      <c r="M225" s="310">
        <f>IF(M$36=0,0,M$36/CHI_fec!M$36)</f>
        <v>0.33915960122666217</v>
      </c>
      <c r="N225" s="310">
        <f>IF(N$36=0,0,N$36/CHI_fec!N$36)</f>
        <v>0.33812210106544566</v>
      </c>
      <c r="O225" s="310">
        <f>IF(O$36=0,0,O$36/CHI_fec!O$36)</f>
        <v>0.33851243403462455</v>
      </c>
      <c r="P225" s="310">
        <f>IF(P$36=0,0,P$36/CHI_fec!P$36)</f>
        <v>0.33899383701266911</v>
      </c>
      <c r="Q225" s="310">
        <f>IF(Q$36=0,0,Q$36/CHI_fec!Q$36)</f>
        <v>0.33787549195439753</v>
      </c>
      <c r="R225" s="310">
        <f>IF(R$36=0,0,R$36/CHI_fec!R$36)</f>
        <v>0.34217701681941615</v>
      </c>
      <c r="S225" s="310">
        <f>IF(S$36=0,0,S$36/CHI_fec!S$36)</f>
        <v>0.34211123881067007</v>
      </c>
      <c r="T225" s="310">
        <f>IF(T$36=0,0,T$36/CHI_fec!T$36)</f>
        <v>0.34173552907366639</v>
      </c>
      <c r="U225" s="310">
        <f>IF(U$36=0,0,U$36/CHI_fec!U$36)</f>
        <v>0.34254266838718384</v>
      </c>
      <c r="V225" s="310">
        <f>IF(V$36=0,0,V$36/CHI_fec!V$36)</f>
        <v>0.34541608694095871</v>
      </c>
      <c r="W225" s="310">
        <f>IF(W$36=0,0,W$36/CHI_fec!W$36)</f>
        <v>0.34542608091865029</v>
      </c>
      <c r="DA225" s="79"/>
    </row>
    <row r="226" spans="1:105" ht="12" customHeight="1" x14ac:dyDescent="0.25">
      <c r="A226" s="203" t="s">
        <v>1023</v>
      </c>
      <c r="B226" s="310">
        <f>IF(B$44=0,0,B$44/CHI_fec!B$44)</f>
        <v>0.43392503349018635</v>
      </c>
      <c r="C226" s="310">
        <f>IF(C$44=0,0,C$44/CHI_fec!C$44)</f>
        <v>0.43310222841520635</v>
      </c>
      <c r="D226" s="310">
        <f>IF(D$44=0,0,D$44/CHI_fec!D$44)</f>
        <v>0.43317546401418827</v>
      </c>
      <c r="E226" s="310">
        <f>IF(E$44=0,0,E$44/CHI_fec!E$44)</f>
        <v>0.43934806933320125</v>
      </c>
      <c r="F226" s="310">
        <f>IF(F$44=0,0,F$44/CHI_fec!F$44)</f>
        <v>0.44024781985067507</v>
      </c>
      <c r="G226" s="310">
        <f>IF(G$44=0,0,G$44/CHI_fec!G$44)</f>
        <v>0.44026538818704741</v>
      </c>
      <c r="H226" s="310">
        <f>IF(H$44=0,0,H$44/CHI_fec!H$44)</f>
        <v>0.44377191224406981</v>
      </c>
      <c r="I226" s="310">
        <f>IF(I$44=0,0,I$44/CHI_fec!I$44)</f>
        <v>0.44086478387373651</v>
      </c>
      <c r="J226" s="310">
        <f>IF(J$44=0,0,J$44/CHI_fec!J$44)</f>
        <v>0.44113648914273323</v>
      </c>
      <c r="K226" s="310">
        <f>IF(K$44=0,0,K$44/CHI_fec!K$44)</f>
        <v>0.44491473451878943</v>
      </c>
      <c r="L226" s="310">
        <f>IF(L$44=0,0,L$44/CHI_fec!L$44)</f>
        <v>0.44567837592897758</v>
      </c>
      <c r="M226" s="310">
        <f>IF(M$44=0,0,M$44/CHI_fec!M$44)</f>
        <v>0.44626808472075435</v>
      </c>
      <c r="N226" s="310">
        <f>IF(N$44=0,0,N$44/CHI_fec!N$44)</f>
        <v>0.44682602343091016</v>
      </c>
      <c r="O226" s="310">
        <f>IF(O$44=0,0,O$44/CHI_fec!O$44)</f>
        <v>0.44658110374877097</v>
      </c>
      <c r="P226" s="310">
        <f>IF(P$44=0,0,P$44/CHI_fec!P$44)</f>
        <v>0.44919869026017617</v>
      </c>
      <c r="Q226" s="310">
        <f>IF(Q$44=0,0,Q$44/CHI_fec!Q$44)</f>
        <v>0.45255352804910698</v>
      </c>
      <c r="R226" s="310">
        <f>IF(R$44=0,0,R$44/CHI_fec!R$44)</f>
        <v>0.45849872663935248</v>
      </c>
      <c r="S226" s="310">
        <f>IF(S$44=0,0,S$44/CHI_fec!S$44)</f>
        <v>0.45420500965113808</v>
      </c>
      <c r="T226" s="310">
        <f>IF(T$44=0,0,T$44/CHI_fec!T$44)</f>
        <v>0.45297871202098566</v>
      </c>
      <c r="U226" s="310">
        <f>IF(U$44=0,0,U$44/CHI_fec!U$44)</f>
        <v>0.45080437136051288</v>
      </c>
      <c r="V226" s="310">
        <f>IF(V$44=0,0,V$44/CHI_fec!V$44)</f>
        <v>0.44961628620829802</v>
      </c>
      <c r="W226" s="310">
        <f>IF(W$44=0,0,W$44/CHI_fec!W$44)</f>
        <v>0.44788938160920938</v>
      </c>
      <c r="DA226" s="79"/>
    </row>
    <row r="227" spans="1:105" ht="12" customHeight="1" x14ac:dyDescent="0.25">
      <c r="A227" s="41" t="s">
        <v>1040</v>
      </c>
      <c r="B227" s="311">
        <f>IF(B$58=0,0,B$58/CHI_fec!B$58)</f>
        <v>0.5117681124466561</v>
      </c>
      <c r="C227" s="311">
        <f>IF(C$58=0,0,C$58/CHI_fec!C$58)</f>
        <v>0.51367726556136839</v>
      </c>
      <c r="D227" s="311">
        <f>IF(D$58=0,0,D$58/CHI_fec!D$58)</f>
        <v>0.51367726556136828</v>
      </c>
      <c r="E227" s="311">
        <f>IF(E$58=0,0,E$58/CHI_fec!E$58)</f>
        <v>0.51940424523632223</v>
      </c>
      <c r="F227" s="311">
        <f>IF(F$58=0,0,F$58/CHI_fec!F$58)</f>
        <v>0.51940424523632234</v>
      </c>
      <c r="G227" s="311">
        <f>IF(G$58=0,0,G$58/CHI_fec!G$58)</f>
        <v>0.51940424523632234</v>
      </c>
      <c r="H227" s="311">
        <f>IF(H$58=0,0,H$58/CHI_fec!H$58)</f>
        <v>0.51940424523632234</v>
      </c>
      <c r="I227" s="311">
        <f>IF(I$58=0,0,I$58/CHI_fec!I$58)</f>
        <v>0.51940424523632234</v>
      </c>
      <c r="J227" s="311">
        <f>IF(J$58=0,0,J$58/CHI_fec!J$58)</f>
        <v>0.51940424523632234</v>
      </c>
      <c r="K227" s="311">
        <f>IF(K$58=0,0,K$58/CHI_fec!K$58)</f>
        <v>0.52445712789462207</v>
      </c>
      <c r="L227" s="311">
        <f>IF(L$58=0,0,L$58/CHI_fec!L$58)</f>
        <v>0.52445712789462207</v>
      </c>
      <c r="M227" s="311">
        <f>IF(M$58=0,0,M$58/CHI_fec!M$58)</f>
        <v>0.52445712789462196</v>
      </c>
      <c r="N227" s="311">
        <f>IF(N$58=0,0,N$58/CHI_fec!N$58)</f>
        <v>0.52445712789462207</v>
      </c>
      <c r="O227" s="311">
        <f>IF(O$58=0,0,O$58/CHI_fec!O$58)</f>
        <v>0.52445712789462196</v>
      </c>
      <c r="P227" s="311">
        <f>IF(P$58=0,0,P$58/CHI_fec!P$58)</f>
        <v>0.52445712789462207</v>
      </c>
      <c r="Q227" s="311">
        <f>IF(Q$58=0,0,Q$58/CHI_fec!Q$58)</f>
        <v>0.52445712789462207</v>
      </c>
      <c r="R227" s="311">
        <f>IF(R$58=0,0,R$58/CHI_fec!R$58)</f>
        <v>0.52445712789462218</v>
      </c>
      <c r="S227" s="311">
        <f>IF(S$58=0,0,S$58/CHI_fec!S$58)</f>
        <v>0.52445712789462196</v>
      </c>
      <c r="T227" s="311">
        <f>IF(T$58=0,0,T$58/CHI_fec!T$58)</f>
        <v>0.52445712789462184</v>
      </c>
      <c r="U227" s="311">
        <f>IF(U$58=0,0,U$58/CHI_fec!U$58)</f>
        <v>0.52445712789462196</v>
      </c>
      <c r="V227" s="311">
        <f>IF(V$58=0,0,V$58/CHI_fec!V$58)</f>
        <v>0.52445712789462207</v>
      </c>
      <c r="W227" s="311">
        <f>IF(W$58=0,0,W$58/CHI_fec!W$58)</f>
        <v>0.52445712789462207</v>
      </c>
      <c r="DA227" s="82"/>
    </row>
    <row r="228" spans="1:105" ht="12" customHeight="1" x14ac:dyDescent="0.25">
      <c r="A228" s="201"/>
      <c r="B228" s="201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DA228" s="173"/>
    </row>
    <row r="229" spans="1:105" ht="12" customHeight="1" x14ac:dyDescent="0.25">
      <c r="A229" s="35" t="s">
        <v>47</v>
      </c>
      <c r="B229" s="324">
        <f>IF(B$61=0,0,B$61/CHI_fec!B$61)</f>
        <v>0.4022713435767703</v>
      </c>
      <c r="C229" s="324">
        <f>IF(C$61=0,0,C$61/CHI_fec!C$61)</f>
        <v>0.4038072493305484</v>
      </c>
      <c r="D229" s="324">
        <f>IF(D$61=0,0,D$61/CHI_fec!D$61)</f>
        <v>0.40647772097004148</v>
      </c>
      <c r="E229" s="324">
        <f>IF(E$61=0,0,E$61/CHI_fec!E$61)</f>
        <v>0.41294469474061307</v>
      </c>
      <c r="F229" s="324">
        <f>IF(F$61=0,0,F$61/CHI_fec!F$61)</f>
        <v>0.41261712310241233</v>
      </c>
      <c r="G229" s="324">
        <f>IF(G$61=0,0,G$61/CHI_fec!G$61)</f>
        <v>0.41210914906568152</v>
      </c>
      <c r="H229" s="324">
        <f>IF(H$61=0,0,H$61/CHI_fec!H$61)</f>
        <v>0.41220404268207822</v>
      </c>
      <c r="I229" s="324">
        <f>IF(I$61=0,0,I$61/CHI_fec!I$61)</f>
        <v>0.41876751961065151</v>
      </c>
      <c r="J229" s="324">
        <f>IF(J$61=0,0,J$61/CHI_fec!J$61)</f>
        <v>0.42175191310108051</v>
      </c>
      <c r="K229" s="324">
        <f>IF(K$61=0,0,K$61/CHI_fec!K$61)</f>
        <v>0.41917560170110507</v>
      </c>
      <c r="L229" s="324">
        <f>IF(L$61=0,0,L$61/CHI_fec!L$61)</f>
        <v>0.42036280840327023</v>
      </c>
      <c r="M229" s="324">
        <f>IF(M$61=0,0,M$61/CHI_fec!M$61)</f>
        <v>0.4198172150352249</v>
      </c>
      <c r="N229" s="324">
        <f>IF(N$61=0,0,N$61/CHI_fec!N$61)</f>
        <v>0.41925347683955677</v>
      </c>
      <c r="O229" s="324">
        <f>IF(O$61=0,0,O$61/CHI_fec!O$61)</f>
        <v>0.41993965676359363</v>
      </c>
      <c r="P229" s="324">
        <f>IF(P$61=0,0,P$61/CHI_fec!P$61)</f>
        <v>0.41846160417993333</v>
      </c>
      <c r="Q229" s="324">
        <f>IF(Q$61=0,0,Q$61/CHI_fec!Q$61)</f>
        <v>0.41832699623982689</v>
      </c>
      <c r="R229" s="324">
        <f>IF(R$61=0,0,R$61/CHI_fec!R$61)</f>
        <v>0.42017003589356527</v>
      </c>
      <c r="S229" s="324">
        <f>IF(S$61=0,0,S$61/CHI_fec!S$61)</f>
        <v>0.41876505702469158</v>
      </c>
      <c r="T229" s="324">
        <f>IF(T$61=0,0,T$61/CHI_fec!T$61)</f>
        <v>0.44700173542665028</v>
      </c>
      <c r="U229" s="324">
        <f>IF(U$61=0,0,U$61/CHI_fec!U$61)</f>
        <v>0.44580140199292678</v>
      </c>
      <c r="V229" s="324">
        <f>IF(V$61=0,0,V$61/CHI_fec!V$61)</f>
        <v>0.44209488625585491</v>
      </c>
      <c r="W229" s="324">
        <f>IF(W$61=0,0,W$61/CHI_fec!W$61)</f>
        <v>0.44287782733023734</v>
      </c>
      <c r="DA229" s="95"/>
    </row>
    <row r="230" spans="1:105" ht="12" customHeight="1" x14ac:dyDescent="0.25">
      <c r="A230" s="55" t="s">
        <v>92</v>
      </c>
      <c r="B230" s="307">
        <f>IF(B$62=0,0,B$62/CHI_fec!B$62)</f>
        <v>0.31879763979427089</v>
      </c>
      <c r="C230" s="307">
        <f>IF(C$62=0,0,C$62/CHI_fec!C$62)</f>
        <v>0.3202970031519331</v>
      </c>
      <c r="D230" s="307">
        <f>IF(D$62=0,0,D$62/CHI_fec!D$62)</f>
        <v>0.32077893361865834</v>
      </c>
      <c r="E230" s="307">
        <f>IF(E$62=0,0,E$62/CHI_fec!E$62)</f>
        <v>0.32331609168139269</v>
      </c>
      <c r="F230" s="307">
        <f>IF(F$62=0,0,F$62/CHI_fec!F$62)</f>
        <v>0.32407632865628389</v>
      </c>
      <c r="G230" s="307">
        <f>IF(G$62=0,0,G$62/CHI_fec!G$62)</f>
        <v>0.32407632865628389</v>
      </c>
      <c r="H230" s="307">
        <f>IF(H$62=0,0,H$62/CHI_fec!H$62)</f>
        <v>0.32745384165912839</v>
      </c>
      <c r="I230" s="307">
        <f>IF(I$62=0,0,I$62/CHI_fec!I$62)</f>
        <v>0.33065992359925744</v>
      </c>
      <c r="J230" s="307">
        <f>IF(J$62=0,0,J$62/CHI_fec!J$62)</f>
        <v>0.33065992359925739</v>
      </c>
      <c r="K230" s="307">
        <f>IF(K$62=0,0,K$62/CHI_fec!K$62)</f>
        <v>0.3306599235992575</v>
      </c>
      <c r="L230" s="307">
        <f>IF(L$62=0,0,L$62/CHI_fec!L$62)</f>
        <v>0.33065992359925744</v>
      </c>
      <c r="M230" s="307">
        <f>IF(M$62=0,0,M$62/CHI_fec!M$62)</f>
        <v>0.33065992359925744</v>
      </c>
      <c r="N230" s="307">
        <f>IF(N$62=0,0,N$62/CHI_fec!N$62)</f>
        <v>0.33065992359925744</v>
      </c>
      <c r="O230" s="307">
        <f>IF(O$62=0,0,O$62/CHI_fec!O$62)</f>
        <v>0.3306599235992575</v>
      </c>
      <c r="P230" s="307">
        <f>IF(P$62=0,0,P$62/CHI_fec!P$62)</f>
        <v>0.33065992359925739</v>
      </c>
      <c r="Q230" s="307">
        <f>IF(Q$62=0,0,Q$62/CHI_fec!Q$62)</f>
        <v>0.3306599235992575</v>
      </c>
      <c r="R230" s="307">
        <f>IF(R$62=0,0,R$62/CHI_fec!R$62)</f>
        <v>0.3306599235992575</v>
      </c>
      <c r="S230" s="307">
        <f>IF(S$62=0,0,S$62/CHI_fec!S$62)</f>
        <v>0.33065992359925755</v>
      </c>
      <c r="T230" s="307">
        <f>IF(T$62=0,0,T$62/CHI_fec!T$62)</f>
        <v>0.35244014388947353</v>
      </c>
      <c r="U230" s="307">
        <f>IF(U$62=0,0,U$62/CHI_fec!U$62)</f>
        <v>0.35244014388947359</v>
      </c>
      <c r="V230" s="307">
        <f>IF(V$62=0,0,V$62/CHI_fec!V$62)</f>
        <v>0.35244014388947342</v>
      </c>
      <c r="W230" s="307">
        <f>IF(W$62=0,0,W$62/CHI_fec!W$62)</f>
        <v>0.35244014388947337</v>
      </c>
      <c r="DA230" s="76"/>
    </row>
    <row r="231" spans="1:105" ht="12" customHeight="1" x14ac:dyDescent="0.25">
      <c r="A231" s="202" t="s">
        <v>93</v>
      </c>
      <c r="B231" s="308">
        <f>IF(B$63=0,0,B$63/CHI_fec!B$63)</f>
        <v>8.4800354189451671E-2</v>
      </c>
      <c r="C231" s="308">
        <f>IF(C$63=0,0,C$63/CHI_fec!C$63)</f>
        <v>8.519918569858867E-2</v>
      </c>
      <c r="D231" s="308">
        <f>IF(D$63=0,0,D$63/CHI_fec!D$63)</f>
        <v>8.5327379477875609E-2</v>
      </c>
      <c r="E231" s="308">
        <f>IF(E$63=0,0,E$63/CHI_fec!E$63)</f>
        <v>8.600226497104714E-2</v>
      </c>
      <c r="F231" s="308">
        <f>IF(F$63=0,0,F$63/CHI_fec!F$63)</f>
        <v>8.6204488440393717E-2</v>
      </c>
      <c r="G231" s="308">
        <f>IF(G$63=0,0,G$63/CHI_fec!G$63)</f>
        <v>8.6204488440393759E-2</v>
      </c>
      <c r="H231" s="308">
        <f>IF(H$63=0,0,H$63/CHI_fec!H$63)</f>
        <v>8.7102908827400127E-2</v>
      </c>
      <c r="I231" s="308">
        <f>IF(I$63=0,0,I$63/CHI_fec!I$63)</f>
        <v>8.7955728453852758E-2</v>
      </c>
      <c r="J231" s="308">
        <f>IF(J$63=0,0,J$63/CHI_fec!J$63)</f>
        <v>8.7955728453852786E-2</v>
      </c>
      <c r="K231" s="308">
        <f>IF(K$63=0,0,K$63/CHI_fec!K$63)</f>
        <v>8.7955728453852786E-2</v>
      </c>
      <c r="L231" s="308">
        <f>IF(L$63=0,0,L$63/CHI_fec!L$63)</f>
        <v>8.7955728453852758E-2</v>
      </c>
      <c r="M231" s="308">
        <f>IF(M$63=0,0,M$63/CHI_fec!M$63)</f>
        <v>8.7955728453852786E-2</v>
      </c>
      <c r="N231" s="308">
        <f>IF(N$63=0,0,N$63/CHI_fec!N$63)</f>
        <v>8.7955728453852772E-2</v>
      </c>
      <c r="O231" s="308">
        <f>IF(O$63=0,0,O$63/CHI_fec!O$63)</f>
        <v>8.7955728453852799E-2</v>
      </c>
      <c r="P231" s="308">
        <f>IF(P$63=0,0,P$63/CHI_fec!P$63)</f>
        <v>8.7955728453852799E-2</v>
      </c>
      <c r="Q231" s="308">
        <f>IF(Q$63=0,0,Q$63/CHI_fec!Q$63)</f>
        <v>8.7955728453852786E-2</v>
      </c>
      <c r="R231" s="308">
        <f>IF(R$63=0,0,R$63/CHI_fec!R$63)</f>
        <v>8.7955728453852841E-2</v>
      </c>
      <c r="S231" s="308">
        <f>IF(S$63=0,0,S$63/CHI_fec!S$63)</f>
        <v>8.7955728453852758E-2</v>
      </c>
      <c r="T231" s="308">
        <f>IF(T$63=0,0,T$63/CHI_fec!T$63)</f>
        <v>9.374927948555585E-2</v>
      </c>
      <c r="U231" s="308">
        <f>IF(U$63=0,0,U$63/CHI_fec!U$63)</f>
        <v>9.3749279485555864E-2</v>
      </c>
      <c r="V231" s="308">
        <f>IF(V$63=0,0,V$63/CHI_fec!V$63)</f>
        <v>9.3749279485555864E-2</v>
      </c>
      <c r="W231" s="308">
        <f>IF(W$63=0,0,W$63/CHI_fec!W$63)</f>
        <v>9.3749279485555836E-2</v>
      </c>
      <c r="DA231" s="77"/>
    </row>
    <row r="232" spans="1:105" ht="12" customHeight="1" x14ac:dyDescent="0.25">
      <c r="A232" s="202" t="s">
        <v>94</v>
      </c>
      <c r="B232" s="308">
        <f>IF(B$64=0,0,B$64/CHI_fec!B$64)</f>
        <v>0.45098664197746291</v>
      </c>
      <c r="C232" s="308">
        <f>IF(C$64=0,0,C$64/CHI_fec!C$64)</f>
        <v>0.45310771428594226</v>
      </c>
      <c r="D232" s="308">
        <f>IF(D$64=0,0,D$64/CHI_fec!D$64)</f>
        <v>0.45378947655681484</v>
      </c>
      <c r="E232" s="308">
        <f>IF(E$64=0,0,E$64/CHI_fec!E$64)</f>
        <v>0.45737866371521729</v>
      </c>
      <c r="F232" s="308">
        <f>IF(F$64=0,0,F$64/CHI_fec!F$64)</f>
        <v>0.45845413190448814</v>
      </c>
      <c r="G232" s="308">
        <f>IF(G$64=0,0,G$64/CHI_fec!G$64)</f>
        <v>0.45845413190448814</v>
      </c>
      <c r="H232" s="308">
        <f>IF(H$64=0,0,H$64/CHI_fec!H$64)</f>
        <v>0.4632321260212921</v>
      </c>
      <c r="I232" s="308">
        <f>IF(I$64=0,0,I$64/CHI_fec!I$64)</f>
        <v>0.46776760542137952</v>
      </c>
      <c r="J232" s="308">
        <f>IF(J$64=0,0,J$64/CHI_fec!J$64)</f>
        <v>0.46776760542137952</v>
      </c>
      <c r="K232" s="308">
        <f>IF(K$64=0,0,K$64/CHI_fec!K$64)</f>
        <v>0.46776760542137952</v>
      </c>
      <c r="L232" s="308">
        <f>IF(L$64=0,0,L$64/CHI_fec!L$64)</f>
        <v>0.46776760542137946</v>
      </c>
      <c r="M232" s="308">
        <f>IF(M$64=0,0,M$64/CHI_fec!M$64)</f>
        <v>0.46776760542137957</v>
      </c>
      <c r="N232" s="308">
        <f>IF(N$64=0,0,N$64/CHI_fec!N$64)</f>
        <v>0.46776760542137952</v>
      </c>
      <c r="O232" s="308">
        <f>IF(O$64=0,0,O$64/CHI_fec!O$64)</f>
        <v>0.46776760542137952</v>
      </c>
      <c r="P232" s="308">
        <f>IF(P$64=0,0,P$64/CHI_fec!P$64)</f>
        <v>0.46776760542137946</v>
      </c>
      <c r="Q232" s="308">
        <f>IF(Q$64=0,0,Q$64/CHI_fec!Q$64)</f>
        <v>0.46776760542137946</v>
      </c>
      <c r="R232" s="308">
        <f>IF(R$64=0,0,R$64/CHI_fec!R$64)</f>
        <v>0.46776760542137935</v>
      </c>
      <c r="S232" s="308">
        <f>IF(S$64=0,0,S$64/CHI_fec!S$64)</f>
        <v>0.46776760542137946</v>
      </c>
      <c r="T232" s="308">
        <f>IF(T$64=0,0,T$64/CHI_fec!T$64)</f>
        <v>0.49760684679497452</v>
      </c>
      <c r="U232" s="308">
        <f>IF(U$64=0,0,U$64/CHI_fec!U$64)</f>
        <v>0.49857896405174057</v>
      </c>
      <c r="V232" s="308">
        <f>IF(V$64=0,0,V$64/CHI_fec!V$64)</f>
        <v>0.49857896405174063</v>
      </c>
      <c r="W232" s="308">
        <f>IF(W$64=0,0,W$64/CHI_fec!W$64)</f>
        <v>0.4985789640517404</v>
      </c>
      <c r="DA232" s="77"/>
    </row>
    <row r="233" spans="1:105" ht="12" customHeight="1" x14ac:dyDescent="0.25">
      <c r="A233" s="202" t="s">
        <v>95</v>
      </c>
      <c r="B233" s="308">
        <f>IF(B$65=0,0,B$65/CHI_fec!B$65)</f>
        <v>0.3315259346314024</v>
      </c>
      <c r="C233" s="308">
        <f>IF(C$65=0,0,C$65/CHI_fec!C$65)</f>
        <v>0.33308516147769235</v>
      </c>
      <c r="D233" s="308">
        <f>IF(D$65=0,0,D$65/CHI_fec!D$65)</f>
        <v>0.33358633347040684</v>
      </c>
      <c r="E233" s="308">
        <f>IF(E$65=0,0,E$65/CHI_fec!E$65)</f>
        <v>0.33622478994893784</v>
      </c>
      <c r="F233" s="308">
        <f>IF(F$65=0,0,F$65/CHI_fec!F$65)</f>
        <v>0.33701538009824011</v>
      </c>
      <c r="G233" s="308">
        <f>IF(G$65=0,0,G$65/CHI_fec!G$65)</f>
        <v>0.33701538009824017</v>
      </c>
      <c r="H233" s="308">
        <f>IF(H$65=0,0,H$65/CHI_fec!H$65)</f>
        <v>0.34052774347621356</v>
      </c>
      <c r="I233" s="308">
        <f>IF(I$65=0,0,I$65/CHI_fec!I$65)</f>
        <v>0.34386183124547071</v>
      </c>
      <c r="J233" s="308">
        <f>IF(J$65=0,0,J$65/CHI_fec!J$65)</f>
        <v>0.34386183124547087</v>
      </c>
      <c r="K233" s="308">
        <f>IF(K$65=0,0,K$65/CHI_fec!K$65)</f>
        <v>0.34386183124547076</v>
      </c>
      <c r="L233" s="308">
        <f>IF(L$65=0,0,L$65/CHI_fec!L$65)</f>
        <v>0.34386183124547071</v>
      </c>
      <c r="M233" s="308">
        <f>IF(M$65=0,0,M$65/CHI_fec!M$65)</f>
        <v>0.34386183124547082</v>
      </c>
      <c r="N233" s="308">
        <f>IF(N$65=0,0,N$65/CHI_fec!N$65)</f>
        <v>0.34386183124547076</v>
      </c>
      <c r="O233" s="308">
        <f>IF(O$65=0,0,O$65/CHI_fec!O$65)</f>
        <v>0.34386183124547076</v>
      </c>
      <c r="P233" s="308">
        <f>IF(P$65=0,0,P$65/CHI_fec!P$65)</f>
        <v>0.34386183124547082</v>
      </c>
      <c r="Q233" s="308">
        <f>IF(Q$65=0,0,Q$65/CHI_fec!Q$65)</f>
        <v>0.34386183124547087</v>
      </c>
      <c r="R233" s="308">
        <f>IF(R$65=0,0,R$65/CHI_fec!R$65)</f>
        <v>0.34386183124547082</v>
      </c>
      <c r="S233" s="308">
        <f>IF(S$65=0,0,S$65/CHI_fec!S$65)</f>
        <v>0.34386183124547082</v>
      </c>
      <c r="T233" s="308">
        <f>IF(T$65=0,0,T$65/CHI_fec!T$65)</f>
        <v>0.36651164726309071</v>
      </c>
      <c r="U233" s="308">
        <f>IF(U$65=0,0,U$65/CHI_fec!U$65)</f>
        <v>0.36651164726309071</v>
      </c>
      <c r="V233" s="308">
        <f>IF(V$65=0,0,V$65/CHI_fec!V$65)</f>
        <v>0.36651164726309071</v>
      </c>
      <c r="W233" s="308">
        <f>IF(W$65=0,0,W$65/CHI_fec!W$65)</f>
        <v>0.36651164726309071</v>
      </c>
      <c r="DA233" s="77"/>
    </row>
    <row r="234" spans="1:105" ht="12" customHeight="1" x14ac:dyDescent="0.25">
      <c r="A234" s="56" t="s">
        <v>96</v>
      </c>
      <c r="B234" s="309">
        <f>IF(B$66=0,0,B$66/CHI_fec!B$66)</f>
        <v>0.45213110166100062</v>
      </c>
      <c r="C234" s="309">
        <f>IF(C$66=0,0,C$66/CHI_fec!C$66)</f>
        <v>0.45382557996140194</v>
      </c>
      <c r="D234" s="309">
        <f>IF(D$66=0,0,D$66/CHI_fec!D$66)</f>
        <v>0.4544207991681935</v>
      </c>
      <c r="E234" s="309">
        <f>IF(E$66=0,0,E$66/CHI_fec!E$66)</f>
        <v>0.45785433095265399</v>
      </c>
      <c r="F234" s="309">
        <f>IF(F$66=0,0,F$66/CHI_fec!F$66)</f>
        <v>0.45944980839102761</v>
      </c>
      <c r="G234" s="309">
        <f>IF(G$66=0,0,G$66/CHI_fec!G$66)</f>
        <v>0.45947356299686176</v>
      </c>
      <c r="H234" s="309">
        <f>IF(H$66=0,0,H$66/CHI_fec!H$66)</f>
        <v>0.46613255351363764</v>
      </c>
      <c r="I234" s="309">
        <f>IF(I$66=0,0,I$66/CHI_fec!I$66)</f>
        <v>0.46960527448397832</v>
      </c>
      <c r="J234" s="309">
        <f>IF(J$66=0,0,J$66/CHI_fec!J$66)</f>
        <v>0.4690423581110193</v>
      </c>
      <c r="K234" s="309">
        <f>IF(K$66=0,0,K$66/CHI_fec!K$66)</f>
        <v>0.46949861113744007</v>
      </c>
      <c r="L234" s="309">
        <f>IF(L$66=0,0,L$66/CHI_fec!L$66)</f>
        <v>0.469618521814679</v>
      </c>
      <c r="M234" s="309">
        <f>IF(M$66=0,0,M$66/CHI_fec!M$66)</f>
        <v>0.46990692429427666</v>
      </c>
      <c r="N234" s="309">
        <f>IF(N$66=0,0,N$66/CHI_fec!N$66)</f>
        <v>0.4704339938578585</v>
      </c>
      <c r="O234" s="309">
        <f>IF(O$66=0,0,O$66/CHI_fec!O$66)</f>
        <v>0.47052571965276585</v>
      </c>
      <c r="P234" s="309">
        <f>IF(P$66=0,0,P$66/CHI_fec!P$66)</f>
        <v>0.47233843361669936</v>
      </c>
      <c r="Q234" s="309">
        <f>IF(Q$66=0,0,Q$66/CHI_fec!Q$66)</f>
        <v>0.47523622877667598</v>
      </c>
      <c r="R234" s="309">
        <f>IF(R$66=0,0,R$66/CHI_fec!R$66)</f>
        <v>0.47827783939816837</v>
      </c>
      <c r="S234" s="309">
        <f>IF(S$66=0,0,S$66/CHI_fec!S$66)</f>
        <v>0.47578226920595856</v>
      </c>
      <c r="T234" s="309">
        <f>IF(T$66=0,0,T$66/CHI_fec!T$66)</f>
        <v>0.50717913338574938</v>
      </c>
      <c r="U234" s="309">
        <f>IF(U$66=0,0,U$66/CHI_fec!U$66)</f>
        <v>0.50836711937777912</v>
      </c>
      <c r="V234" s="309">
        <f>IF(V$66=0,0,V$66/CHI_fec!V$66)</f>
        <v>0.50597720189731821</v>
      </c>
      <c r="W234" s="309">
        <f>IF(W$66=0,0,W$66/CHI_fec!W$66)</f>
        <v>0.50393431362388375</v>
      </c>
      <c r="DA234" s="78"/>
    </row>
    <row r="235" spans="1:105" ht="12" customHeight="1" x14ac:dyDescent="0.25">
      <c r="A235" s="203" t="s">
        <v>1053</v>
      </c>
      <c r="B235" s="310">
        <f>IF(B$72=0,0,B$72/CHI_fec!B$72)</f>
        <v>0.46841174320429907</v>
      </c>
      <c r="C235" s="310">
        <f>IF(C$72=0,0,C$72/CHI_fec!C$72)</f>
        <v>0.46513503413583052</v>
      </c>
      <c r="D235" s="310">
        <f>IF(D$72=0,0,D$72/CHI_fec!D$72)</f>
        <v>0.46634471076303269</v>
      </c>
      <c r="E235" s="310">
        <f>IF(E$72=0,0,E$72/CHI_fec!E$72)</f>
        <v>0.47522453982948815</v>
      </c>
      <c r="F235" s="310">
        <f>IF(F$72=0,0,F$72/CHI_fec!F$72)</f>
        <v>0.47798819996081826</v>
      </c>
      <c r="G235" s="310">
        <f>IF(G$72=0,0,G$72/CHI_fec!G$72)</f>
        <v>0.47764571751789325</v>
      </c>
      <c r="H235" s="310">
        <f>IF(H$72=0,0,H$72/CHI_fec!H$72)</f>
        <v>0.48379800144611274</v>
      </c>
      <c r="I235" s="310">
        <f>IF(I$72=0,0,I$72/CHI_fec!I$72)</f>
        <v>0.48556540941997406</v>
      </c>
      <c r="J235" s="310">
        <f>IF(J$72=0,0,J$72/CHI_fec!J$72)</f>
        <v>0.48992857547930757</v>
      </c>
      <c r="K235" s="310">
        <f>IF(K$72=0,0,K$72/CHI_fec!K$72)</f>
        <v>0.48649491128377959</v>
      </c>
      <c r="L235" s="310">
        <f>IF(L$72=0,0,L$72/CHI_fec!L$72)</f>
        <v>0.48894761773315026</v>
      </c>
      <c r="M235" s="310">
        <f>IF(M$72=0,0,M$72/CHI_fec!M$72)</f>
        <v>0.48936530639870568</v>
      </c>
      <c r="N235" s="310">
        <f>IF(N$72=0,0,N$72/CHI_fec!N$72)</f>
        <v>0.48932866644449463</v>
      </c>
      <c r="O235" s="310">
        <f>IF(O$72=0,0,O$72/CHI_fec!O$72)</f>
        <v>0.48851657936632065</v>
      </c>
      <c r="P235" s="310">
        <f>IF(P$72=0,0,P$72/CHI_fec!P$72)</f>
        <v>0.48914566372317375</v>
      </c>
      <c r="Q235" s="310">
        <f>IF(Q$72=0,0,Q$72/CHI_fec!Q$72)</f>
        <v>0.48846465342255646</v>
      </c>
      <c r="R235" s="310">
        <f>IF(R$72=0,0,R$72/CHI_fec!R$72)</f>
        <v>0.49365923869932971</v>
      </c>
      <c r="S235" s="310">
        <f>IF(S$72=0,0,S$72/CHI_fec!S$72)</f>
        <v>0.48997487357920133</v>
      </c>
      <c r="T235" s="310">
        <f>IF(T$72=0,0,T$72/CHI_fec!T$72)</f>
        <v>0.51949663111337896</v>
      </c>
      <c r="U235" s="310">
        <f>IF(U$72=0,0,U$72/CHI_fec!U$72)</f>
        <v>0.51086561142504194</v>
      </c>
      <c r="V235" s="310">
        <f>IF(V$72=0,0,V$72/CHI_fec!V$72)</f>
        <v>0.51021278367102962</v>
      </c>
      <c r="W235" s="310">
        <f>IF(W$72=0,0,W$72/CHI_fec!W$72)</f>
        <v>0.51238942675820598</v>
      </c>
      <c r="DA235" s="79"/>
    </row>
    <row r="236" spans="1:105" ht="12" customHeight="1" x14ac:dyDescent="0.25">
      <c r="A236" s="203" t="s">
        <v>1012</v>
      </c>
      <c r="B236" s="310">
        <f>IF(B$85=0,0,B$85/CHI_fec!B$85)</f>
        <v>0.30253656798773126</v>
      </c>
      <c r="C236" s="310">
        <f>IF(C$85=0,0,C$85/CHI_fec!C$85)</f>
        <v>0.30263812173260429</v>
      </c>
      <c r="D236" s="310">
        <f>IF(D$85=0,0,D$85/CHI_fec!D$85)</f>
        <v>0.30780037045604208</v>
      </c>
      <c r="E236" s="310">
        <f>IF(E$85=0,0,E$85/CHI_fec!E$85)</f>
        <v>0.31212433294393405</v>
      </c>
      <c r="F236" s="310">
        <f>IF(F$85=0,0,F$85/CHI_fec!F$85)</f>
        <v>0.31211217730867286</v>
      </c>
      <c r="G236" s="310">
        <f>IF(G$85=0,0,G$85/CHI_fec!G$85)</f>
        <v>0.31233575445352119</v>
      </c>
      <c r="H236" s="310">
        <f>IF(H$85=0,0,H$85/CHI_fec!H$85)</f>
        <v>0.31480237903435654</v>
      </c>
      <c r="I236" s="310">
        <f>IF(I$85=0,0,I$85/CHI_fec!I$85)</f>
        <v>0.31793897318871134</v>
      </c>
      <c r="J236" s="310">
        <f>IF(J$85=0,0,J$85/CHI_fec!J$85)</f>
        <v>0.31905831556148462</v>
      </c>
      <c r="K236" s="310">
        <f>IF(K$85=0,0,K$85/CHI_fec!K$85)</f>
        <v>0.31720093380311343</v>
      </c>
      <c r="L236" s="310">
        <f>IF(L$85=0,0,L$85/CHI_fec!L$85)</f>
        <v>0.31739833708610343</v>
      </c>
      <c r="M236" s="310">
        <f>IF(M$85=0,0,M$85/CHI_fec!M$85)</f>
        <v>0.31786701717186</v>
      </c>
      <c r="N236" s="310">
        <f>IF(N$85=0,0,N$85/CHI_fec!N$85)</f>
        <v>0.31689465171215175</v>
      </c>
      <c r="O236" s="310">
        <f>IF(O$85=0,0,O$85/CHI_fec!O$85)</f>
        <v>0.31726047941146479</v>
      </c>
      <c r="P236" s="310">
        <f>IF(P$85=0,0,P$85/CHI_fec!P$85)</f>
        <v>0.31771165970574278</v>
      </c>
      <c r="Q236" s="310">
        <f>IF(Q$85=0,0,Q$85/CHI_fec!Q$85)</f>
        <v>0.31666352482601096</v>
      </c>
      <c r="R236" s="310">
        <f>IF(R$85=0,0,R$85/CHI_fec!R$85)</f>
        <v>0.32069499812999164</v>
      </c>
      <c r="S236" s="310">
        <f>IF(S$85=0,0,S$85/CHI_fec!S$85)</f>
        <v>0.32063334969261897</v>
      </c>
      <c r="T236" s="310">
        <f>IF(T$85=0,0,T$85/CHI_fec!T$85)</f>
        <v>0.34137781367984477</v>
      </c>
      <c r="U236" s="310">
        <f>IF(U$85=0,0,U$85/CHI_fec!U$85)</f>
        <v>0.34218410811147865</v>
      </c>
      <c r="V236" s="310">
        <f>IF(V$85=0,0,V$85/CHI_fec!V$85)</f>
        <v>0.34505451888302985</v>
      </c>
      <c r="W236" s="310">
        <f>IF(W$85=0,0,W$85/CHI_fec!W$85)</f>
        <v>0.34506450239941633</v>
      </c>
      <c r="DA236" s="79"/>
    </row>
    <row r="237" spans="1:105" ht="12" customHeight="1" x14ac:dyDescent="0.25">
      <c r="A237" s="203" t="s">
        <v>1023</v>
      </c>
      <c r="B237" s="310">
        <f>IF(B$93=0,0,B$93/CHI_fec!B$93)</f>
        <v>0.39983924408647292</v>
      </c>
      <c r="C237" s="310">
        <f>IF(C$93=0,0,C$93/CHI_fec!C$93)</f>
        <v>0.39964479322710744</v>
      </c>
      <c r="D237" s="310">
        <f>IF(D$93=0,0,D$93/CHI_fec!D$93)</f>
        <v>0.40028684937545306</v>
      </c>
      <c r="E237" s="310">
        <f>IF(E$93=0,0,E$93/CHI_fec!E$93)</f>
        <v>0.40428529615586317</v>
      </c>
      <c r="F237" s="310">
        <f>IF(F$93=0,0,F$93/CHI_fec!F$93)</f>
        <v>0.40615300070591526</v>
      </c>
      <c r="G237" s="310">
        <f>IF(G$93=0,0,G$93/CHI_fec!G$93)</f>
        <v>0.40616489181203336</v>
      </c>
      <c r="H237" s="310">
        <f>IF(H$93=0,0,H$93/CHI_fec!H$93)</f>
        <v>0.41396921382867596</v>
      </c>
      <c r="I237" s="310">
        <f>IF(I$93=0,0,I$93/CHI_fec!I$93)</f>
        <v>0.41531131821784001</v>
      </c>
      <c r="J237" s="310">
        <f>IF(J$93=0,0,J$93/CHI_fec!J$93)</f>
        <v>0.41518352080460952</v>
      </c>
      <c r="K237" s="310">
        <f>IF(K$93=0,0,K$93/CHI_fec!K$93)</f>
        <v>0.41491765831056471</v>
      </c>
      <c r="L237" s="310">
        <f>IF(L$93=0,0,L$93/CHI_fec!L$93)</f>
        <v>0.41557682704732879</v>
      </c>
      <c r="M237" s="310">
        <f>IF(M$93=0,0,M$93/CHI_fec!M$93)</f>
        <v>0.41612583219379151</v>
      </c>
      <c r="N237" s="310">
        <f>IF(N$93=0,0,N$93/CHI_fec!N$93)</f>
        <v>0.41676411923740658</v>
      </c>
      <c r="O237" s="310">
        <f>IF(O$93=0,0,O$93/CHI_fec!O$93)</f>
        <v>0.41666147652557634</v>
      </c>
      <c r="P237" s="310">
        <f>IF(P$93=0,0,P$93/CHI_fec!P$93)</f>
        <v>0.41932544478820316</v>
      </c>
      <c r="Q237" s="310">
        <f>IF(Q$93=0,0,Q$93/CHI_fec!Q$93)</f>
        <v>0.42307299558263384</v>
      </c>
      <c r="R237" s="310">
        <f>IF(R$93=0,0,R$93/CHI_fec!R$93)</f>
        <v>0.42884939027688662</v>
      </c>
      <c r="S237" s="310">
        <f>IF(S$93=0,0,S$93/CHI_fec!S$93)</f>
        <v>0.42455472581470016</v>
      </c>
      <c r="T237" s="310">
        <f>IF(T$93=0,0,T$93/CHI_fec!T$93)</f>
        <v>0.45141115367559903</v>
      </c>
      <c r="U237" s="310">
        <f>IF(U$93=0,0,U$93/CHI_fec!U$93)</f>
        <v>0.44997611345072475</v>
      </c>
      <c r="V237" s="310">
        <f>IF(V$93=0,0,V$93/CHI_fec!V$93)</f>
        <v>0.44812740803220003</v>
      </c>
      <c r="W237" s="310">
        <f>IF(W$93=0,0,W$93/CHI_fec!W$93)</f>
        <v>0.44592306972293572</v>
      </c>
      <c r="DA237" s="79"/>
    </row>
    <row r="238" spans="1:105" ht="12" customHeight="1" x14ac:dyDescent="0.25">
      <c r="A238" s="41" t="s">
        <v>1040</v>
      </c>
      <c r="B238" s="311">
        <f>IF(B$107=0,0,B$107/CHI_fec!B$107)</f>
        <v>0.45850253954607578</v>
      </c>
      <c r="C238" s="311">
        <f>IF(C$107=0,0,C$107/CHI_fec!C$107)</f>
        <v>0.460658960489575</v>
      </c>
      <c r="D238" s="311">
        <f>IF(D$107=0,0,D$107/CHI_fec!D$107)</f>
        <v>0.46135208463886529</v>
      </c>
      <c r="E238" s="311">
        <f>IF(E$107=0,0,E$107/CHI_fec!E$107)</f>
        <v>0.46500108723419237</v>
      </c>
      <c r="F238" s="311">
        <f>IF(F$107=0,0,F$107/CHI_fec!F$107)</f>
        <v>0.46609447859013037</v>
      </c>
      <c r="G238" s="311">
        <f>IF(G$107=0,0,G$107/CHI_fec!G$107)</f>
        <v>0.46609447859013048</v>
      </c>
      <c r="H238" s="311">
        <f>IF(H$107=0,0,H$107/CHI_fec!H$107)</f>
        <v>0.47095210015267824</v>
      </c>
      <c r="I238" s="311">
        <f>IF(I$107=0,0,I$107/CHI_fec!I$107)</f>
        <v>0.47556316538042154</v>
      </c>
      <c r="J238" s="311">
        <f>IF(J$107=0,0,J$107/CHI_fec!J$107)</f>
        <v>0.47556316538042165</v>
      </c>
      <c r="K238" s="311">
        <f>IF(K$107=0,0,K$107/CHI_fec!K$107)</f>
        <v>0.47556316538042154</v>
      </c>
      <c r="L238" s="311">
        <f>IF(L$107=0,0,L$107/CHI_fec!L$107)</f>
        <v>0.47556316538042159</v>
      </c>
      <c r="M238" s="311">
        <f>IF(M$107=0,0,M$107/CHI_fec!M$107)</f>
        <v>0.47556316538042154</v>
      </c>
      <c r="N238" s="311">
        <f>IF(N$107=0,0,N$107/CHI_fec!N$107)</f>
        <v>0.47556316538042165</v>
      </c>
      <c r="O238" s="311">
        <f>IF(O$107=0,0,O$107/CHI_fec!O$107)</f>
        <v>0.4755631653804217</v>
      </c>
      <c r="P238" s="311">
        <f>IF(P$107=0,0,P$107/CHI_fec!P$107)</f>
        <v>0.47556316538042148</v>
      </c>
      <c r="Q238" s="311">
        <f>IF(Q$107=0,0,Q$107/CHI_fec!Q$107)</f>
        <v>0.4755631653804217</v>
      </c>
      <c r="R238" s="311">
        <f>IF(R$107=0,0,R$107/CHI_fec!R$107)</f>
        <v>0.47556316538042165</v>
      </c>
      <c r="S238" s="311">
        <f>IF(S$107=0,0,S$107/CHI_fec!S$107)</f>
        <v>0.47556316538042154</v>
      </c>
      <c r="T238" s="311">
        <f>IF(T$107=0,0,T$107/CHI_fec!T$107)</f>
        <v>0.50688800932023725</v>
      </c>
      <c r="U238" s="311">
        <f>IF(U$107=0,0,U$107/CHI_fec!U$107)</f>
        <v>0.50688800932023714</v>
      </c>
      <c r="V238" s="311">
        <f>IF(V$107=0,0,V$107/CHI_fec!V$107)</f>
        <v>0.50688800932023703</v>
      </c>
      <c r="W238" s="311">
        <f>IF(W$107=0,0,W$107/CHI_fec!W$107)</f>
        <v>0.50688800932023692</v>
      </c>
      <c r="DA238" s="82"/>
    </row>
    <row r="239" spans="1:105" ht="12" customHeight="1" x14ac:dyDescent="0.25">
      <c r="A239" s="201"/>
      <c r="B239" s="201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DA239" s="173"/>
    </row>
    <row r="240" spans="1:105" ht="12" customHeight="1" x14ac:dyDescent="0.25">
      <c r="A240" s="35" t="s">
        <v>48</v>
      </c>
      <c r="B240" s="324">
        <f>IF(B$110=0,0,B$110/CHI_fec!B$110)</f>
        <v>0.45562365001088123</v>
      </c>
      <c r="C240" s="324">
        <f>IF(C$110=0,0,C$110/CHI_fec!C$110)</f>
        <v>0.4535490736494584</v>
      </c>
      <c r="D240" s="324">
        <f>IF(D$110=0,0,D$110/CHI_fec!D$110)</f>
        <v>0.45863259959795888</v>
      </c>
      <c r="E240" s="324">
        <f>IF(E$110=0,0,E$110/CHI_fec!E$110)</f>
        <v>0.46347671459754219</v>
      </c>
      <c r="F240" s="324">
        <f>IF(F$110=0,0,F$110/CHI_fec!F$110)</f>
        <v>0.46437180577903164</v>
      </c>
      <c r="G240" s="324">
        <f>IF(G$110=0,0,G$110/CHI_fec!G$110)</f>
        <v>0.46393058976278256</v>
      </c>
      <c r="H240" s="324">
        <f>IF(H$110=0,0,H$110/CHI_fec!H$110)</f>
        <v>0.46491747096627051</v>
      </c>
      <c r="I240" s="324">
        <f>IF(I$110=0,0,I$110/CHI_fec!I$110)</f>
        <v>0.46445922995605637</v>
      </c>
      <c r="J240" s="324">
        <f>IF(J$110=0,0,J$110/CHI_fec!J$110)</f>
        <v>0.46611745402900839</v>
      </c>
      <c r="K240" s="324">
        <f>IF(K$110=0,0,K$110/CHI_fec!K$110)</f>
        <v>0.47850998473764561</v>
      </c>
      <c r="L240" s="324">
        <f>IF(L$110=0,0,L$110/CHI_fec!L$110)</f>
        <v>0.48006346639323577</v>
      </c>
      <c r="M240" s="324">
        <f>IF(M$110=0,0,M$110/CHI_fec!M$110)</f>
        <v>0.48967760600813048</v>
      </c>
      <c r="N240" s="324">
        <f>IF(N$110=0,0,N$110/CHI_fec!N$110)</f>
        <v>0.48976900793198946</v>
      </c>
      <c r="O240" s="324">
        <f>IF(O$110=0,0,O$110/CHI_fec!O$110)</f>
        <v>0.49064073457933044</v>
      </c>
      <c r="P240" s="324">
        <f>IF(P$110=0,0,P$110/CHI_fec!P$110)</f>
        <v>0.49183012318167485</v>
      </c>
      <c r="Q240" s="324">
        <f>IF(Q$110=0,0,Q$110/CHI_fec!Q$110)</f>
        <v>0.49387765185890681</v>
      </c>
      <c r="R240" s="324">
        <f>IF(R$110=0,0,R$110/CHI_fec!R$110)</f>
        <v>0.49864370799443047</v>
      </c>
      <c r="S240" s="324">
        <f>IF(S$110=0,0,S$110/CHI_fec!S$110)</f>
        <v>0.49518244341256185</v>
      </c>
      <c r="T240" s="324">
        <f>IF(T$110=0,0,T$110/CHI_fec!T$110)</f>
        <v>0.49519135975862882</v>
      </c>
      <c r="U240" s="324">
        <f>IF(U$110=0,0,U$110/CHI_fec!U$110)</f>
        <v>0.49342344573931879</v>
      </c>
      <c r="V240" s="324">
        <f>IF(V$110=0,0,V$110/CHI_fec!V$110)</f>
        <v>0.48940047305128481</v>
      </c>
      <c r="W240" s="324">
        <f>IF(W$110=0,0,W$110/CHI_fec!W$110)</f>
        <v>0.48886260010675814</v>
      </c>
      <c r="DA240" s="95"/>
    </row>
    <row r="241" spans="1:105" ht="12" customHeight="1" x14ac:dyDescent="0.25">
      <c r="A241" s="55" t="s">
        <v>92</v>
      </c>
      <c r="B241" s="307">
        <f>IF(B$111=0,0,B$111/CHI_fec!B$111)</f>
        <v>0.35066333228014818</v>
      </c>
      <c r="C241" s="307">
        <f>IF(C$111=0,0,C$111/CHI_fec!C$111)</f>
        <v>0.35122114810946026</v>
      </c>
      <c r="D241" s="307">
        <f>IF(D$111=0,0,D$111/CHI_fec!D$111)</f>
        <v>0.35298447310459524</v>
      </c>
      <c r="E241" s="307">
        <f>IF(E$111=0,0,E$111/CHI_fec!E$111)</f>
        <v>0.35520256788300941</v>
      </c>
      <c r="F241" s="307">
        <f>IF(F$111=0,0,F$111/CHI_fec!F$111)</f>
        <v>0.3552025678830093</v>
      </c>
      <c r="G241" s="307">
        <f>IF(G$111=0,0,G$111/CHI_fec!G$111)</f>
        <v>0.3552025678830093</v>
      </c>
      <c r="H241" s="307">
        <f>IF(H$111=0,0,H$111/CHI_fec!H$111)</f>
        <v>0.35520256788300952</v>
      </c>
      <c r="I241" s="307">
        <f>IF(I$111=0,0,I$111/CHI_fec!I$111)</f>
        <v>0.35520256788300947</v>
      </c>
      <c r="J241" s="307">
        <f>IF(J$111=0,0,J$111/CHI_fec!J$111)</f>
        <v>0.35520256788300925</v>
      </c>
      <c r="K241" s="307">
        <f>IF(K$111=0,0,K$111/CHI_fec!K$111)</f>
        <v>0.3663108162387857</v>
      </c>
      <c r="L241" s="307">
        <f>IF(L$111=0,0,L$111/CHI_fec!L$111)</f>
        <v>0.36631081623878581</v>
      </c>
      <c r="M241" s="307">
        <f>IF(M$111=0,0,M$111/CHI_fec!M$111)</f>
        <v>0.37335065907943565</v>
      </c>
      <c r="N241" s="307">
        <f>IF(N$111=0,0,N$111/CHI_fec!N$111)</f>
        <v>0.37335065907943571</v>
      </c>
      <c r="O241" s="307">
        <f>IF(O$111=0,0,O$111/CHI_fec!O$111)</f>
        <v>0.37335065907943571</v>
      </c>
      <c r="P241" s="307">
        <f>IF(P$111=0,0,P$111/CHI_fec!P$111)</f>
        <v>0.37335065907943571</v>
      </c>
      <c r="Q241" s="307">
        <f>IF(Q$111=0,0,Q$111/CHI_fec!Q$111)</f>
        <v>0.37335065907943554</v>
      </c>
      <c r="R241" s="307">
        <f>IF(R$111=0,0,R$111/CHI_fec!R$111)</f>
        <v>0.37335065907943565</v>
      </c>
      <c r="S241" s="307">
        <f>IF(S$111=0,0,S$111/CHI_fec!S$111)</f>
        <v>0.37335065907943565</v>
      </c>
      <c r="T241" s="307">
        <f>IF(T$111=0,0,T$111/CHI_fec!T$111)</f>
        <v>0.37335065907943576</v>
      </c>
      <c r="U241" s="307">
        <f>IF(U$111=0,0,U$111/CHI_fec!U$111)</f>
        <v>0.37335065907943565</v>
      </c>
      <c r="V241" s="307">
        <f>IF(V$111=0,0,V$111/CHI_fec!V$111)</f>
        <v>0.37335065907943576</v>
      </c>
      <c r="W241" s="307">
        <f>IF(W$111=0,0,W$111/CHI_fec!W$111)</f>
        <v>0.37335065907943571</v>
      </c>
      <c r="DA241" s="76"/>
    </row>
    <row r="242" spans="1:105" ht="12" customHeight="1" x14ac:dyDescent="0.25">
      <c r="A242" s="202" t="s">
        <v>93</v>
      </c>
      <c r="B242" s="308">
        <f>IF(B$112=0,0,B$112/CHI_fec!B$112)</f>
        <v>9.4501424204347526E-2</v>
      </c>
      <c r="C242" s="308">
        <f>IF(C$112=0,0,C$112/CHI_fec!C$112)</f>
        <v>9.4651751841887899E-2</v>
      </c>
      <c r="D242" s="308">
        <f>IF(D$112=0,0,D$112/CHI_fec!D$112)</f>
        <v>9.5126956141954974E-2</v>
      </c>
      <c r="E242" s="308">
        <f>IF(E$112=0,0,E$112/CHI_fec!E$112)</f>
        <v>9.5724717858919742E-2</v>
      </c>
      <c r="F242" s="308">
        <f>IF(F$112=0,0,F$112/CHI_fec!F$112)</f>
        <v>9.5724717858919783E-2</v>
      </c>
      <c r="G242" s="308">
        <f>IF(G$112=0,0,G$112/CHI_fec!G$112)</f>
        <v>9.5724717858919769E-2</v>
      </c>
      <c r="H242" s="308">
        <f>IF(H$112=0,0,H$112/CHI_fec!H$112)</f>
        <v>9.5724717858919756E-2</v>
      </c>
      <c r="I242" s="308">
        <f>IF(I$112=0,0,I$112/CHI_fec!I$112)</f>
        <v>9.5724717858919756E-2</v>
      </c>
      <c r="J242" s="308">
        <f>IF(J$112=0,0,J$112/CHI_fec!J$112)</f>
        <v>9.5724717858919742E-2</v>
      </c>
      <c r="K242" s="308">
        <f>IF(K$112=0,0,K$112/CHI_fec!K$112)</f>
        <v>9.8718316542907109E-2</v>
      </c>
      <c r="L242" s="308">
        <f>IF(L$112=0,0,L$112/CHI_fec!L$112)</f>
        <v>9.8718316542907081E-2</v>
      </c>
      <c r="M242" s="308">
        <f>IF(M$112=0,0,M$112/CHI_fec!M$112)</f>
        <v>0.10061550713392306</v>
      </c>
      <c r="N242" s="308">
        <f>IF(N$112=0,0,N$112/CHI_fec!N$112)</f>
        <v>0.10061550713392305</v>
      </c>
      <c r="O242" s="308">
        <f>IF(O$112=0,0,O$112/CHI_fec!O$112)</f>
        <v>0.10061550713392307</v>
      </c>
      <c r="P242" s="308">
        <f>IF(P$112=0,0,P$112/CHI_fec!P$112)</f>
        <v>0.10061550713392306</v>
      </c>
      <c r="Q242" s="308">
        <f>IF(Q$112=0,0,Q$112/CHI_fec!Q$112)</f>
        <v>0.10061550713392307</v>
      </c>
      <c r="R242" s="308">
        <f>IF(R$112=0,0,R$112/CHI_fec!R$112)</f>
        <v>0.10061550713392309</v>
      </c>
      <c r="S242" s="308">
        <f>IF(S$112=0,0,S$112/CHI_fec!S$112)</f>
        <v>0.10061550713392307</v>
      </c>
      <c r="T242" s="308">
        <f>IF(T$112=0,0,T$112/CHI_fec!T$112)</f>
        <v>0.10061550713392305</v>
      </c>
      <c r="U242" s="308">
        <f>IF(U$112=0,0,U$112/CHI_fec!U$112)</f>
        <v>0.10061550713392305</v>
      </c>
      <c r="V242" s="308">
        <f>IF(V$112=0,0,V$112/CHI_fec!V$112)</f>
        <v>0.10061550713392309</v>
      </c>
      <c r="W242" s="308">
        <f>IF(W$112=0,0,W$112/CHI_fec!W$112)</f>
        <v>0.10061550713392307</v>
      </c>
      <c r="DA242" s="77"/>
    </row>
    <row r="243" spans="1:105" ht="12" customHeight="1" x14ac:dyDescent="0.25">
      <c r="A243" s="202" t="s">
        <v>94</v>
      </c>
      <c r="B243" s="308">
        <f>IF(B$113=0,0,B$113/CHI_fec!B$113)</f>
        <v>0.49577646140131498</v>
      </c>
      <c r="C243" s="308">
        <f>IF(C$113=0,0,C$113/CHI_fec!C$113)</f>
        <v>0.49656511516836754</v>
      </c>
      <c r="D243" s="308">
        <f>IF(D$113=0,0,D$113/CHI_fec!D$113)</f>
        <v>0.49905814750426641</v>
      </c>
      <c r="E243" s="308">
        <f>IF(E$113=0,0,E$113/CHI_fec!E$113)</f>
        <v>0.50219414456773015</v>
      </c>
      <c r="F243" s="308">
        <f>IF(F$113=0,0,F$113/CHI_fec!F$113)</f>
        <v>0.50219414456773004</v>
      </c>
      <c r="G243" s="308">
        <f>IF(G$113=0,0,G$113/CHI_fec!G$113)</f>
        <v>0.50219414456773026</v>
      </c>
      <c r="H243" s="308">
        <f>IF(H$113=0,0,H$113/CHI_fec!H$113)</f>
        <v>0.50219414456773026</v>
      </c>
      <c r="I243" s="308">
        <f>IF(I$113=0,0,I$113/CHI_fec!I$113)</f>
        <v>0.50219414456773037</v>
      </c>
      <c r="J243" s="308">
        <f>IF(J$113=0,0,J$113/CHI_fec!J$113)</f>
        <v>0.50219414456773015</v>
      </c>
      <c r="K243" s="308">
        <f>IF(K$113=0,0,K$113/CHI_fec!K$113)</f>
        <v>0.51789925985989327</v>
      </c>
      <c r="L243" s="308">
        <f>IF(L$113=0,0,L$113/CHI_fec!L$113)</f>
        <v>0.51789925985989338</v>
      </c>
      <c r="M243" s="308">
        <f>IF(M$113=0,0,M$113/CHI_fec!M$113)</f>
        <v>0.52785236316745654</v>
      </c>
      <c r="N243" s="308">
        <f>IF(N$113=0,0,N$113/CHI_fec!N$113)</f>
        <v>0.52785236316745676</v>
      </c>
      <c r="O243" s="308">
        <f>IF(O$113=0,0,O$113/CHI_fec!O$113)</f>
        <v>0.52785236316745676</v>
      </c>
      <c r="P243" s="308">
        <f>IF(P$113=0,0,P$113/CHI_fec!P$113)</f>
        <v>0.52785236316745654</v>
      </c>
      <c r="Q243" s="308">
        <f>IF(Q$113=0,0,Q$113/CHI_fec!Q$113)</f>
        <v>0.52785236316745654</v>
      </c>
      <c r="R243" s="308">
        <f>IF(R$113=0,0,R$113/CHI_fec!R$113)</f>
        <v>0.52785236316745676</v>
      </c>
      <c r="S243" s="308">
        <f>IF(S$113=0,0,S$113/CHI_fec!S$113)</f>
        <v>0.52785236316745654</v>
      </c>
      <c r="T243" s="308">
        <f>IF(T$113=0,0,T$113/CHI_fec!T$113)</f>
        <v>0.52785236316745654</v>
      </c>
      <c r="U243" s="308">
        <f>IF(U$113=0,0,U$113/CHI_fec!U$113)</f>
        <v>0.52785236316745698</v>
      </c>
      <c r="V243" s="308">
        <f>IF(V$113=0,0,V$113/CHI_fec!V$113)</f>
        <v>0.52785236316745676</v>
      </c>
      <c r="W243" s="308">
        <f>IF(W$113=0,0,W$113/CHI_fec!W$113)</f>
        <v>0.52785236316745698</v>
      </c>
      <c r="DA243" s="77"/>
    </row>
    <row r="244" spans="1:105" ht="12" customHeight="1" x14ac:dyDescent="0.25">
      <c r="A244" s="202" t="s">
        <v>95</v>
      </c>
      <c r="B244" s="308">
        <f>IF(B$114=0,0,B$114/CHI_fec!B$114)</f>
        <v>0.37339384670102005</v>
      </c>
      <c r="C244" s="308">
        <f>IF(C$114=0,0,C$114/CHI_fec!C$114)</f>
        <v>0.37398782097515693</v>
      </c>
      <c r="D244" s="308">
        <f>IF(D$114=0,0,D$114/CHI_fec!D$114)</f>
        <v>0.37586544729735094</v>
      </c>
      <c r="E244" s="308">
        <f>IF(E$114=0,0,E$114/CHI_fec!E$114)</f>
        <v>0.37822732225095429</v>
      </c>
      <c r="F244" s="308">
        <f>IF(F$114=0,0,F$114/CHI_fec!F$114)</f>
        <v>0.37822732225095435</v>
      </c>
      <c r="G244" s="308">
        <f>IF(G$114=0,0,G$114/CHI_fec!G$114)</f>
        <v>0.37822732225095412</v>
      </c>
      <c r="H244" s="308">
        <f>IF(H$114=0,0,H$114/CHI_fec!H$114)</f>
        <v>0.37822732225095418</v>
      </c>
      <c r="I244" s="308">
        <f>IF(I$114=0,0,I$114/CHI_fec!I$114)</f>
        <v>0.37822732225095429</v>
      </c>
      <c r="J244" s="308">
        <f>IF(J$114=0,0,J$114/CHI_fec!J$114)</f>
        <v>0.3782273222509544</v>
      </c>
      <c r="K244" s="308">
        <f>IF(K$114=0,0,K$114/CHI_fec!K$114)</f>
        <v>0.39005562364963009</v>
      </c>
      <c r="L244" s="308">
        <f>IF(L$114=0,0,L$114/CHI_fec!L$114)</f>
        <v>0.39005562364963015</v>
      </c>
      <c r="M244" s="308">
        <f>IF(M$114=0,0,M$114/CHI_fec!M$114)</f>
        <v>0.39755179948685981</v>
      </c>
      <c r="N244" s="308">
        <f>IF(N$114=0,0,N$114/CHI_fec!N$114)</f>
        <v>0.39755179948685992</v>
      </c>
      <c r="O244" s="308">
        <f>IF(O$114=0,0,O$114/CHI_fec!O$114)</f>
        <v>0.39755179948685981</v>
      </c>
      <c r="P244" s="308">
        <f>IF(P$114=0,0,P$114/CHI_fec!P$114)</f>
        <v>0.39755179948685981</v>
      </c>
      <c r="Q244" s="308">
        <f>IF(Q$114=0,0,Q$114/CHI_fec!Q$114)</f>
        <v>0.3975517994868597</v>
      </c>
      <c r="R244" s="308">
        <f>IF(R$114=0,0,R$114/CHI_fec!R$114)</f>
        <v>0.39755179948685987</v>
      </c>
      <c r="S244" s="308">
        <f>IF(S$114=0,0,S$114/CHI_fec!S$114)</f>
        <v>0.39755179948686009</v>
      </c>
      <c r="T244" s="308">
        <f>IF(T$114=0,0,T$114/CHI_fec!T$114)</f>
        <v>0.39755179948685981</v>
      </c>
      <c r="U244" s="308">
        <f>IF(U$114=0,0,U$114/CHI_fec!U$114)</f>
        <v>0.39755179948685992</v>
      </c>
      <c r="V244" s="308">
        <f>IF(V$114=0,0,V$114/CHI_fec!V$114)</f>
        <v>0.39755179948685992</v>
      </c>
      <c r="W244" s="308">
        <f>IF(W$114=0,0,W$114/CHI_fec!W$114)</f>
        <v>0.39755179948685981</v>
      </c>
      <c r="DA244" s="77"/>
    </row>
    <row r="245" spans="1:105" ht="12" customHeight="1" x14ac:dyDescent="0.25">
      <c r="A245" s="56" t="s">
        <v>96</v>
      </c>
      <c r="B245" s="309">
        <f>IF(B$115=0,0,B$115/CHI_fec!B$115)</f>
        <v>0.49705035777505813</v>
      </c>
      <c r="C245" s="309">
        <f>IF(C$115=0,0,C$115/CHI_fec!C$115)</f>
        <v>0.49736761562681536</v>
      </c>
      <c r="D245" s="309">
        <f>IF(D$115=0,0,D$115/CHI_fec!D$115)</f>
        <v>0.49976830968558206</v>
      </c>
      <c r="E245" s="309">
        <f>IF(E$115=0,0,E$115/CHI_fec!E$115)</f>
        <v>0.50273237405760896</v>
      </c>
      <c r="F245" s="309">
        <f>IF(F$115=0,0,F$115/CHI_fec!F$115)</f>
        <v>0.50330078900310182</v>
      </c>
      <c r="G245" s="309">
        <f>IF(G$115=0,0,G$115/CHI_fec!G$115)</f>
        <v>0.50332681080491848</v>
      </c>
      <c r="H245" s="309">
        <f>IF(H$115=0,0,H$115/CHI_fec!H$115)</f>
        <v>0.50535456230378484</v>
      </c>
      <c r="I245" s="309">
        <f>IF(I$115=0,0,I$115/CHI_fec!I$115)</f>
        <v>0.50418306236513755</v>
      </c>
      <c r="J245" s="309">
        <f>IF(J$115=0,0,J$115/CHI_fec!J$115)</f>
        <v>0.50357869755878848</v>
      </c>
      <c r="K245" s="309">
        <f>IF(K$115=0,0,K$115/CHI_fec!K$115)</f>
        <v>0.51983227864145942</v>
      </c>
      <c r="L245" s="309">
        <f>IF(L$115=0,0,L$115/CHI_fec!L$115)</f>
        <v>0.51996504461585047</v>
      </c>
      <c r="M245" s="309">
        <f>IF(M$115=0,0,M$115/CHI_fec!M$115)</f>
        <v>0.53028330674722324</v>
      </c>
      <c r="N245" s="309">
        <f>IF(N$115=0,0,N$115/CHI_fec!N$115)</f>
        <v>0.53087809728256541</v>
      </c>
      <c r="O245" s="309">
        <f>IF(O$115=0,0,O$115/CHI_fec!O$115)</f>
        <v>0.53098160854261034</v>
      </c>
      <c r="P245" s="309">
        <f>IF(P$115=0,0,P$115/CHI_fec!P$115)</f>
        <v>0.53302723056962142</v>
      </c>
      <c r="Q245" s="309">
        <f>IF(Q$115=0,0,Q$115/CHI_fec!Q$115)</f>
        <v>0.53629735135368162</v>
      </c>
      <c r="R245" s="309">
        <f>IF(R$115=0,0,R$115/CHI_fec!R$115)</f>
        <v>0.53972976584858379</v>
      </c>
      <c r="S245" s="309">
        <f>IF(S$115=0,0,S$115/CHI_fec!S$115)</f>
        <v>0.536913550242201</v>
      </c>
      <c r="T245" s="309">
        <f>IF(T$115=0,0,T$115/CHI_fec!T$115)</f>
        <v>0.53697452148799285</v>
      </c>
      <c r="U245" s="309">
        <f>IF(U$115=0,0,U$115/CHI_fec!U$115)</f>
        <v>0.53823229841060816</v>
      </c>
      <c r="V245" s="309">
        <f>IF(V$115=0,0,V$115/CHI_fec!V$115)</f>
        <v>0.53570197980917189</v>
      </c>
      <c r="W245" s="309">
        <f>IF(W$115=0,0,W$115/CHI_fec!W$115)</f>
        <v>0.53353907743233742</v>
      </c>
      <c r="DA245" s="78"/>
    </row>
    <row r="246" spans="1:105" ht="12" customHeight="1" x14ac:dyDescent="0.25">
      <c r="A246" s="203" t="s">
        <v>1053</v>
      </c>
      <c r="B246" s="310">
        <f>IF(B$121=0,0,B$121/CHI_fec!B$121)</f>
        <v>0.52956565200678518</v>
      </c>
      <c r="C246" s="310">
        <f>IF(C$121=0,0,C$121/CHI_fec!C$121)</f>
        <v>0.52423879632600334</v>
      </c>
      <c r="D246" s="310">
        <f>IF(D$121=0,0,D$121/CHI_fec!D$121)</f>
        <v>0.52744960902072813</v>
      </c>
      <c r="E246" s="310">
        <f>IF(E$121=0,0,E$121/CHI_fec!E$121)</f>
        <v>0.53663099427990935</v>
      </c>
      <c r="F246" s="310">
        <f>IF(F$121=0,0,F$121/CHI_fec!F$121)</f>
        <v>0.53847388781148398</v>
      </c>
      <c r="G246" s="310">
        <f>IF(G$121=0,0,G$121/CHI_fec!G$121)</f>
        <v>0.53808966102618339</v>
      </c>
      <c r="H246" s="310">
        <f>IF(H$121=0,0,H$121/CHI_fec!H$121)</f>
        <v>0.53938859146076712</v>
      </c>
      <c r="I246" s="310">
        <f>IF(I$121=0,0,I$121/CHI_fec!I$121)</f>
        <v>0.5361144955644449</v>
      </c>
      <c r="J246" s="310">
        <f>IF(J$121=0,0,J$121/CHI_fec!J$121)</f>
        <v>0.54093389799182134</v>
      </c>
      <c r="K246" s="310">
        <f>IF(K$121=0,0,K$121/CHI_fec!K$121)</f>
        <v>0.5539427129181953</v>
      </c>
      <c r="L246" s="310">
        <f>IF(L$121=0,0,L$121/CHI_fec!L$121)</f>
        <v>0.55672977708973026</v>
      </c>
      <c r="M246" s="310">
        <f>IF(M$121=0,0,M$121/CHI_fec!M$121)</f>
        <v>0.56791433786718803</v>
      </c>
      <c r="N246" s="310">
        <f>IF(N$121=0,0,N$121/CHI_fec!N$121)</f>
        <v>0.56786743709454246</v>
      </c>
      <c r="O246" s="310">
        <f>IF(O$121=0,0,O$121/CHI_fec!O$121)</f>
        <v>0.5669222336580525</v>
      </c>
      <c r="P246" s="310">
        <f>IF(P$121=0,0,P$121/CHI_fec!P$121)</f>
        <v>0.56764862268006011</v>
      </c>
      <c r="Q246" s="310">
        <f>IF(Q$121=0,0,Q$121/CHI_fec!Q$121)</f>
        <v>0.56684845769377779</v>
      </c>
      <c r="R246" s="310">
        <f>IF(R$121=0,0,R$121/CHI_fec!R$121)</f>
        <v>0.57286579880682098</v>
      </c>
      <c r="S246" s="310">
        <f>IF(S$121=0,0,S$121/CHI_fec!S$121)</f>
        <v>0.56860312900201337</v>
      </c>
      <c r="T246" s="310">
        <f>IF(T$121=0,0,T$121/CHI_fec!T$121)</f>
        <v>0.56606120978514218</v>
      </c>
      <c r="U246" s="310">
        <f>IF(U$121=0,0,U$121/CHI_fec!U$121)</f>
        <v>0.55622505595424221</v>
      </c>
      <c r="V246" s="310">
        <f>IF(V$121=0,0,V$121/CHI_fec!V$121)</f>
        <v>0.55553062519077134</v>
      </c>
      <c r="W246" s="310">
        <f>IF(W$121=0,0,W$121/CHI_fec!W$121)</f>
        <v>0.55790271897543997</v>
      </c>
      <c r="DA246" s="79"/>
    </row>
    <row r="247" spans="1:105" ht="12" customHeight="1" x14ac:dyDescent="0.25">
      <c r="A247" s="203" t="s">
        <v>1012</v>
      </c>
      <c r="B247" s="310">
        <f>IF(B$134=0,0,B$134/CHI_fec!B$134)</f>
        <v>0.32308703226431618</v>
      </c>
      <c r="C247" s="310">
        <f>IF(C$134=0,0,C$134/CHI_fec!C$134)</f>
        <v>0.32219426745169244</v>
      </c>
      <c r="D247" s="310">
        <f>IF(D$134=0,0,D$134/CHI_fec!D$134)</f>
        <v>0.32884049580413655</v>
      </c>
      <c r="E247" s="310">
        <f>IF(E$134=0,0,E$134/CHI_fec!E$134)</f>
        <v>0.33292223142054589</v>
      </c>
      <c r="F247" s="310">
        <f>IF(F$134=0,0,F$134/CHI_fec!F$134)</f>
        <v>0.33212830802506371</v>
      </c>
      <c r="G247" s="310">
        <f>IF(G$134=0,0,G$134/CHI_fec!G$134)</f>
        <v>0.33236622344211619</v>
      </c>
      <c r="H247" s="310">
        <f>IF(H$134=0,0,H$134/CHI_fec!H$134)</f>
        <v>0.33153578046699983</v>
      </c>
      <c r="I247" s="310">
        <f>IF(I$134=0,0,I$134/CHI_fec!I$134)</f>
        <v>0.33159249780338346</v>
      </c>
      <c r="J247" s="310">
        <f>IF(J$134=0,0,J$134/CHI_fec!J$134)</f>
        <v>0.33275990905077646</v>
      </c>
      <c r="K247" s="310">
        <f>IF(K$134=0,0,K$134/CHI_fec!K$134)</f>
        <v>0.34116858302309211</v>
      </c>
      <c r="L247" s="310">
        <f>IF(L$134=0,0,L$134/CHI_fec!L$134)</f>
        <v>0.34138090206495103</v>
      </c>
      <c r="M247" s="310">
        <f>IF(M$134=0,0,M$134/CHI_fec!M$134)</f>
        <v>0.34845541751820847</v>
      </c>
      <c r="N247" s="310">
        <f>IF(N$134=0,0,N$134/CHI_fec!N$134)</f>
        <v>0.34738948115507928</v>
      </c>
      <c r="O247" s="310">
        <f>IF(O$134=0,0,O$134/CHI_fec!O$134)</f>
        <v>0.34779051251982435</v>
      </c>
      <c r="P247" s="310">
        <f>IF(P$134=0,0,P$134/CHI_fec!P$134)</f>
        <v>0.3482851099751294</v>
      </c>
      <c r="Q247" s="310">
        <f>IF(Q$134=0,0,Q$134/CHI_fec!Q$134)</f>
        <v>0.347136112887033</v>
      </c>
      <c r="R247" s="310">
        <f>IF(R$134=0,0,R$134/CHI_fec!R$134)</f>
        <v>0.35155553559358149</v>
      </c>
      <c r="S247" s="310">
        <f>IF(S$134=0,0,S$134/CHI_fec!S$134)</f>
        <v>0.35148795471597033</v>
      </c>
      <c r="T247" s="310">
        <f>IF(T$134=0,0,T$134/CHI_fec!T$134)</f>
        <v>0.35110194738255046</v>
      </c>
      <c r="U247" s="310">
        <f>IF(U$134=0,0,U$134/CHI_fec!U$134)</f>
        <v>0.35193120907960945</v>
      </c>
      <c r="V247" s="310">
        <f>IF(V$134=0,0,V$134/CHI_fec!V$134)</f>
        <v>0.35488338338998965</v>
      </c>
      <c r="W247" s="310">
        <f>IF(W$134=0,0,W$134/CHI_fec!W$134)</f>
        <v>0.35489365128645101</v>
      </c>
      <c r="DA247" s="79"/>
    </row>
    <row r="248" spans="1:105" ht="12" customHeight="1" x14ac:dyDescent="0.25">
      <c r="A248" s="203" t="s">
        <v>1023</v>
      </c>
      <c r="B248" s="310">
        <f>IF(B$142=0,0,B$142/CHI_fec!B$142)</f>
        <v>0.44798112918819211</v>
      </c>
      <c r="C248" s="310">
        <f>IF(C$142=0,0,C$142/CHI_fec!C$142)</f>
        <v>0.44619958942547067</v>
      </c>
      <c r="D248" s="310">
        <f>IF(D$142=0,0,D$142/CHI_fec!D$142)</f>
        <v>0.44845479380111153</v>
      </c>
      <c r="E248" s="310">
        <f>IF(E$142=0,0,E$142/CHI_fec!E$142)</f>
        <v>0.45253399404513106</v>
      </c>
      <c r="F248" s="310">
        <f>IF(F$142=0,0,F$142/CHI_fec!F$142)</f>
        <v>0.45354738807239453</v>
      </c>
      <c r="G248" s="310">
        <f>IF(G$142=0,0,G$142/CHI_fec!G$142)</f>
        <v>0.4535617133435631</v>
      </c>
      <c r="H248" s="310">
        <f>IF(H$142=0,0,H$142/CHI_fec!H$142)</f>
        <v>0.45730597472418738</v>
      </c>
      <c r="I248" s="310">
        <f>IF(I$142=0,0,I$142/CHI_fec!I$142)</f>
        <v>0.45426159273804634</v>
      </c>
      <c r="J248" s="310">
        <f>IF(J$142=0,0,J$142/CHI_fec!J$142)</f>
        <v>0.45443279245069279</v>
      </c>
      <c r="K248" s="310">
        <f>IF(K$142=0,0,K$142/CHI_fec!K$142)</f>
        <v>0.46815333517468166</v>
      </c>
      <c r="L248" s="310">
        <f>IF(L$142=0,0,L$142/CHI_fec!L$142)</f>
        <v>0.4689712780744929</v>
      </c>
      <c r="M248" s="310">
        <f>IF(M$142=0,0,M$142/CHI_fec!M$142)</f>
        <v>0.4786085005391581</v>
      </c>
      <c r="N248" s="310">
        <f>IF(N$142=0,0,N$142/CHI_fec!N$142)</f>
        <v>0.47926557404688125</v>
      </c>
      <c r="O248" s="310">
        <f>IF(O$142=0,0,O$142/CHI_fec!O$142)</f>
        <v>0.47903917325528983</v>
      </c>
      <c r="P248" s="310">
        <f>IF(P$142=0,0,P$142/CHI_fec!P$142)</f>
        <v>0.48192987846741753</v>
      </c>
      <c r="Q248" s="310">
        <f>IF(Q$142=0,0,Q$142/CHI_fec!Q$142)</f>
        <v>0.48576060503757124</v>
      </c>
      <c r="R248" s="310">
        <f>IF(R$142=0,0,R$142/CHI_fec!R$142)</f>
        <v>0.49229196063027747</v>
      </c>
      <c r="S248" s="310">
        <f>IF(S$142=0,0,S$142/CHI_fec!S$142)</f>
        <v>0.48750117735845772</v>
      </c>
      <c r="T248" s="310">
        <f>IF(T$142=0,0,T$142/CHI_fec!T$142)</f>
        <v>0.48620904774249074</v>
      </c>
      <c r="U248" s="310">
        <f>IF(U$142=0,0,U$142/CHI_fec!U$142)</f>
        <v>0.48387386411402933</v>
      </c>
      <c r="V248" s="310">
        <f>IF(V$142=0,0,V$142/CHI_fec!V$142)</f>
        <v>0.48237107124682466</v>
      </c>
      <c r="W248" s="310">
        <f>IF(W$142=0,0,W$142/CHI_fec!W$142)</f>
        <v>0.48038969504160833</v>
      </c>
      <c r="DA248" s="79"/>
    </row>
    <row r="249" spans="1:105" ht="12" customHeight="1" x14ac:dyDescent="0.25">
      <c r="A249" s="41" t="s">
        <v>1040</v>
      </c>
      <c r="B249" s="311">
        <f>IF(B$156=0,0,B$156/CHI_fec!B$156)</f>
        <v>0.51583929405646112</v>
      </c>
      <c r="C249" s="311">
        <f>IF(C$156=0,0,C$156/CHI_fec!C$156)</f>
        <v>0.51665986266776931</v>
      </c>
      <c r="D249" s="311">
        <f>IF(D$156=0,0,D$156/CHI_fec!D$156)</f>
        <v>0.51925378178320125</v>
      </c>
      <c r="E249" s="311">
        <f>IF(E$156=0,0,E$156/CHI_fec!E$156)</f>
        <v>0.52251668479962909</v>
      </c>
      <c r="F249" s="311">
        <f>IF(F$156=0,0,F$156/CHI_fec!F$156)</f>
        <v>0.52251668479962909</v>
      </c>
      <c r="G249" s="311">
        <f>IF(G$156=0,0,G$156/CHI_fec!G$156)</f>
        <v>0.52251668479962909</v>
      </c>
      <c r="H249" s="311">
        <f>IF(H$156=0,0,H$156/CHI_fec!H$156)</f>
        <v>0.52251668479962909</v>
      </c>
      <c r="I249" s="311">
        <f>IF(I$156=0,0,I$156/CHI_fec!I$156)</f>
        <v>0.52251668479962898</v>
      </c>
      <c r="J249" s="311">
        <f>IF(J$156=0,0,J$156/CHI_fec!J$156)</f>
        <v>0.52251668479962921</v>
      </c>
      <c r="K249" s="311">
        <f>IF(K$156=0,0,K$156/CHI_fec!K$156)</f>
        <v>0.53885734680380382</v>
      </c>
      <c r="L249" s="311">
        <f>IF(L$156=0,0,L$156/CHI_fec!L$156)</f>
        <v>0.53885734680380382</v>
      </c>
      <c r="M249" s="311">
        <f>IF(M$156=0,0,M$156/CHI_fec!M$156)</f>
        <v>0.5492132272934358</v>
      </c>
      <c r="N249" s="311">
        <f>IF(N$156=0,0,N$156/CHI_fec!N$156)</f>
        <v>0.54921322729343558</v>
      </c>
      <c r="O249" s="311">
        <f>IF(O$156=0,0,O$156/CHI_fec!O$156)</f>
        <v>0.5492132272934358</v>
      </c>
      <c r="P249" s="311">
        <f>IF(P$156=0,0,P$156/CHI_fec!P$156)</f>
        <v>0.54921322729343591</v>
      </c>
      <c r="Q249" s="311">
        <f>IF(Q$156=0,0,Q$156/CHI_fec!Q$156)</f>
        <v>0.54921322729343569</v>
      </c>
      <c r="R249" s="311">
        <f>IF(R$156=0,0,R$156/CHI_fec!R$156)</f>
        <v>0.54921322729343569</v>
      </c>
      <c r="S249" s="311">
        <f>IF(S$156=0,0,S$156/CHI_fec!S$156)</f>
        <v>0.5492132272934358</v>
      </c>
      <c r="T249" s="311">
        <f>IF(T$156=0,0,T$156/CHI_fec!T$156)</f>
        <v>0.5492132272934358</v>
      </c>
      <c r="U249" s="311">
        <f>IF(U$156=0,0,U$156/CHI_fec!U$156)</f>
        <v>0.54921322729343569</v>
      </c>
      <c r="V249" s="311">
        <f>IF(V$156=0,0,V$156/CHI_fec!V$156)</f>
        <v>0.5492132272934358</v>
      </c>
      <c r="W249" s="311">
        <f>IF(W$156=0,0,W$156/CHI_fec!W$156)</f>
        <v>0.54921322729343591</v>
      </c>
      <c r="DA249" s="82"/>
    </row>
  </sheetData>
  <pageMargins left="0.39370078740157483" right="0.39370078740157483" top="0.39370078740157483" bottom="0.39370078740157483" header="0.31496062992125978" footer="0.31496062992125978"/>
  <pageSetup paperSize="9" scale="28" orientation="portrait"/>
  <ignoredErrors>
    <ignoredError sqref="B5:W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4" tint="0.39997558519241921"/>
    <pageSetUpPr fitToPage="1"/>
  </sheetPr>
  <dimension ref="A1:DA249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Chemical industry / CO2 emissions"</f>
        <v>RO: Chemical industry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46</v>
      </c>
      <c r="B5" s="225">
        <f t="shared" ref="B5:W5" si="0">SUM(B6:B10)+B16+B25+B36+B44+B58+B59</f>
        <v>5583.3928703494203</v>
      </c>
      <c r="C5" s="225">
        <f t="shared" si="0"/>
        <v>5911.6540671739367</v>
      </c>
      <c r="D5" s="225">
        <f t="shared" si="0"/>
        <v>6300.4226362510581</v>
      </c>
      <c r="E5" s="225">
        <f t="shared" si="0"/>
        <v>7056.7575473722791</v>
      </c>
      <c r="F5" s="225">
        <f t="shared" si="0"/>
        <v>6160.2134840338094</v>
      </c>
      <c r="G5" s="225">
        <f t="shared" si="0"/>
        <v>6095.1681953663983</v>
      </c>
      <c r="H5" s="225">
        <f t="shared" si="0"/>
        <v>4965.0614188307609</v>
      </c>
      <c r="I5" s="225">
        <f t="shared" si="0"/>
        <v>4697.599220913964</v>
      </c>
      <c r="J5" s="225">
        <f t="shared" si="0"/>
        <v>5475.1110478402179</v>
      </c>
      <c r="K5" s="225">
        <f t="shared" si="0"/>
        <v>5268.8523086005125</v>
      </c>
      <c r="L5" s="225">
        <f t="shared" si="0"/>
        <v>5453.178966720292</v>
      </c>
      <c r="M5" s="225">
        <f t="shared" si="0"/>
        <v>6208.9381023435599</v>
      </c>
      <c r="N5" s="225">
        <f t="shared" si="0"/>
        <v>4660.3676712763363</v>
      </c>
      <c r="O5" s="225">
        <f t="shared" si="0"/>
        <v>4709.1281766884849</v>
      </c>
      <c r="P5" s="225">
        <f t="shared" si="0"/>
        <v>4416.4692415901463</v>
      </c>
      <c r="Q5" s="225">
        <f t="shared" si="0"/>
        <v>3059.0611859287978</v>
      </c>
      <c r="R5" s="225">
        <f t="shared" si="0"/>
        <v>2472.5466995582665</v>
      </c>
      <c r="S5" s="225">
        <f t="shared" si="0"/>
        <v>2040.1541174818094</v>
      </c>
      <c r="T5" s="225">
        <f t="shared" si="0"/>
        <v>1656.0231040115136</v>
      </c>
      <c r="U5" s="225">
        <f t="shared" si="0"/>
        <v>1870.4402913037379</v>
      </c>
      <c r="V5" s="225">
        <f t="shared" si="0"/>
        <v>2297.6096638344875</v>
      </c>
      <c r="W5" s="225">
        <f t="shared" si="0"/>
        <v>2146.2730848617007</v>
      </c>
      <c r="DA5" s="89"/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1270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1271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1272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1273</v>
      </c>
    </row>
    <row r="10" spans="1:105" ht="12" customHeight="1" x14ac:dyDescent="0.25">
      <c r="A10" s="56" t="s">
        <v>96</v>
      </c>
      <c r="B10" s="262">
        <v>97.171798355086494</v>
      </c>
      <c r="C10" s="262">
        <v>111.019997990748</v>
      </c>
      <c r="D10" s="262">
        <v>124.29903894652929</v>
      </c>
      <c r="E10" s="262">
        <v>138.26710304448099</v>
      </c>
      <c r="F10" s="262">
        <v>94.501556026587352</v>
      </c>
      <c r="G10" s="262">
        <v>95.436564251182787</v>
      </c>
      <c r="H10" s="262">
        <v>67.767331906723953</v>
      </c>
      <c r="I10" s="262">
        <v>70.680235281717472</v>
      </c>
      <c r="J10" s="262">
        <v>90.253910323547444</v>
      </c>
      <c r="K10" s="262">
        <v>125.1006614746433</v>
      </c>
      <c r="L10" s="262">
        <v>86.249595209083211</v>
      </c>
      <c r="M10" s="262">
        <v>101.6228770479688</v>
      </c>
      <c r="N10" s="262">
        <v>73.46144113966389</v>
      </c>
      <c r="O10" s="262">
        <v>103.30984467214449</v>
      </c>
      <c r="P10" s="262">
        <v>86.096875492179734</v>
      </c>
      <c r="Q10" s="262">
        <v>68.808317720445402</v>
      </c>
      <c r="R10" s="262">
        <v>51.336239360795297</v>
      </c>
      <c r="S10" s="262">
        <v>34.221530212287441</v>
      </c>
      <c r="T10" s="262">
        <v>17.751536775147759</v>
      </c>
      <c r="U10" s="262">
        <v>26.514089006711941</v>
      </c>
      <c r="V10" s="262">
        <v>23.108973929495171</v>
      </c>
      <c r="W10" s="262">
        <v>47.529424507512218</v>
      </c>
      <c r="DA10" s="68" t="s">
        <v>1274</v>
      </c>
    </row>
    <row r="11" spans="1:105" ht="12" customHeight="1" x14ac:dyDescent="0.25">
      <c r="A11" s="37" t="s">
        <v>160</v>
      </c>
      <c r="B11" s="228">
        <v>0.96402827205409036</v>
      </c>
      <c r="C11" s="228">
        <v>0.53690133962030751</v>
      </c>
      <c r="D11" s="228">
        <v>1.3622420763194749</v>
      </c>
      <c r="E11" s="228">
        <v>0.64170530969193562</v>
      </c>
      <c r="F11" s="228">
        <v>0.34671863967535149</v>
      </c>
      <c r="G11" s="228">
        <v>0.266295957192488</v>
      </c>
      <c r="H11" s="228">
        <v>0.81807178780806356</v>
      </c>
      <c r="I11" s="228">
        <v>0.87808959526117958</v>
      </c>
      <c r="J11" s="228">
        <v>0.50171581905503704</v>
      </c>
      <c r="K11" s="228">
        <v>0.15571502615079019</v>
      </c>
      <c r="L11" s="228">
        <v>0.21662864505369481</v>
      </c>
      <c r="M11" s="228">
        <v>0.2293570799008989</v>
      </c>
      <c r="N11" s="228">
        <v>9.8685918132653538E-2</v>
      </c>
      <c r="O11" s="228">
        <v>0.52873256973312199</v>
      </c>
      <c r="P11" s="228">
        <v>0.15504828441961141</v>
      </c>
      <c r="Q11" s="228">
        <v>0.33374278506839061</v>
      </c>
      <c r="R11" s="228">
        <v>0.27714133594108659</v>
      </c>
      <c r="S11" s="228">
        <v>0.21452535825550889</v>
      </c>
      <c r="T11" s="228">
        <v>0.1150009045128788</v>
      </c>
      <c r="U11" s="228">
        <v>0.2012331817467872</v>
      </c>
      <c r="V11" s="228">
        <v>0.12689990215686309</v>
      </c>
      <c r="W11" s="228">
        <v>0.17139508747412691</v>
      </c>
      <c r="DA11" s="69" t="s">
        <v>1275</v>
      </c>
    </row>
    <row r="12" spans="1:105" ht="12" customHeight="1" x14ac:dyDescent="0.25">
      <c r="A12" s="37" t="s">
        <v>162</v>
      </c>
      <c r="B12" s="228">
        <v>96.207770083032401</v>
      </c>
      <c r="C12" s="228">
        <v>110.4830966511277</v>
      </c>
      <c r="D12" s="228">
        <v>122.9367968702098</v>
      </c>
      <c r="E12" s="228">
        <v>137.62539773478909</v>
      </c>
      <c r="F12" s="228">
        <v>94.154837386912007</v>
      </c>
      <c r="G12" s="228">
        <v>95.170268293990304</v>
      </c>
      <c r="H12" s="228">
        <v>66.949260118915888</v>
      </c>
      <c r="I12" s="228">
        <v>69.802145686456299</v>
      </c>
      <c r="J12" s="228">
        <v>89.752194504492408</v>
      </c>
      <c r="K12" s="228">
        <v>124.9449464484925</v>
      </c>
      <c r="L12" s="228">
        <v>86.032966564029522</v>
      </c>
      <c r="M12" s="228">
        <v>101.39351996806791</v>
      </c>
      <c r="N12" s="228">
        <v>73.362755221531231</v>
      </c>
      <c r="O12" s="228">
        <v>102.7811121024114</v>
      </c>
      <c r="P12" s="228">
        <v>85.941827207760127</v>
      </c>
      <c r="Q12" s="228">
        <v>68.474574935377007</v>
      </c>
      <c r="R12" s="228">
        <v>51.059098024854208</v>
      </c>
      <c r="S12" s="228">
        <v>34.007004854031933</v>
      </c>
      <c r="T12" s="228">
        <v>17.63653587063488</v>
      </c>
      <c r="U12" s="228">
        <v>26.312855824965151</v>
      </c>
      <c r="V12" s="228">
        <v>22.9820740273383</v>
      </c>
      <c r="W12" s="228">
        <v>47.3580294200381</v>
      </c>
      <c r="DA12" s="69" t="s">
        <v>1276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1277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1278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1279</v>
      </c>
    </row>
    <row r="16" spans="1:105" ht="12" customHeight="1" x14ac:dyDescent="0.25">
      <c r="A16" s="134" t="s">
        <v>999</v>
      </c>
      <c r="B16" s="316">
        <v>0</v>
      </c>
      <c r="C16" s="316">
        <v>0</v>
      </c>
      <c r="D16" s="316">
        <v>0</v>
      </c>
      <c r="E16" s="316">
        <v>0</v>
      </c>
      <c r="F16" s="316">
        <v>0</v>
      </c>
      <c r="G16" s="316">
        <v>0</v>
      </c>
      <c r="H16" s="316">
        <v>0</v>
      </c>
      <c r="I16" s="316">
        <v>0</v>
      </c>
      <c r="J16" s="316">
        <v>0</v>
      </c>
      <c r="K16" s="316">
        <v>0</v>
      </c>
      <c r="L16" s="316">
        <v>0</v>
      </c>
      <c r="M16" s="316">
        <v>0</v>
      </c>
      <c r="N16" s="316">
        <v>0</v>
      </c>
      <c r="O16" s="316">
        <v>0</v>
      </c>
      <c r="P16" s="316">
        <v>0</v>
      </c>
      <c r="Q16" s="316">
        <v>0</v>
      </c>
      <c r="R16" s="316">
        <v>0</v>
      </c>
      <c r="S16" s="316">
        <v>0</v>
      </c>
      <c r="T16" s="316">
        <v>0</v>
      </c>
      <c r="U16" s="316">
        <v>0</v>
      </c>
      <c r="V16" s="316">
        <v>0</v>
      </c>
      <c r="W16" s="316">
        <v>0</v>
      </c>
      <c r="DA16" s="136"/>
    </row>
    <row r="17" spans="1:105" ht="12" customHeight="1" x14ac:dyDescent="0.25">
      <c r="A17" s="135" t="s">
        <v>30</v>
      </c>
      <c r="B17" s="317">
        <v>0</v>
      </c>
      <c r="C17" s="317">
        <v>0</v>
      </c>
      <c r="D17" s="317">
        <v>0</v>
      </c>
      <c r="E17" s="317">
        <v>0</v>
      </c>
      <c r="F17" s="317">
        <v>0</v>
      </c>
      <c r="G17" s="317">
        <v>0</v>
      </c>
      <c r="H17" s="317">
        <v>0</v>
      </c>
      <c r="I17" s="317">
        <v>0</v>
      </c>
      <c r="J17" s="317">
        <v>0</v>
      </c>
      <c r="K17" s="317">
        <v>0</v>
      </c>
      <c r="L17" s="317">
        <v>0</v>
      </c>
      <c r="M17" s="317">
        <v>0</v>
      </c>
      <c r="N17" s="317">
        <v>0</v>
      </c>
      <c r="O17" s="317">
        <v>0</v>
      </c>
      <c r="P17" s="317">
        <v>0</v>
      </c>
      <c r="Q17" s="317">
        <v>0</v>
      </c>
      <c r="R17" s="317">
        <v>0</v>
      </c>
      <c r="S17" s="317">
        <v>0</v>
      </c>
      <c r="T17" s="317">
        <v>0</v>
      </c>
      <c r="U17" s="317">
        <v>0</v>
      </c>
      <c r="V17" s="317">
        <v>0</v>
      </c>
      <c r="W17" s="317">
        <v>0</v>
      </c>
      <c r="DA17" s="137"/>
    </row>
    <row r="18" spans="1:105" ht="12" customHeight="1" x14ac:dyDescent="0.25">
      <c r="A18" s="135" t="s">
        <v>32</v>
      </c>
      <c r="B18" s="317">
        <v>0</v>
      </c>
      <c r="C18" s="317">
        <v>0</v>
      </c>
      <c r="D18" s="317">
        <v>0</v>
      </c>
      <c r="E18" s="317">
        <v>0</v>
      </c>
      <c r="F18" s="317">
        <v>0</v>
      </c>
      <c r="G18" s="317">
        <v>0</v>
      </c>
      <c r="H18" s="317">
        <v>0</v>
      </c>
      <c r="I18" s="317">
        <v>0</v>
      </c>
      <c r="J18" s="317">
        <v>0</v>
      </c>
      <c r="K18" s="317">
        <v>0</v>
      </c>
      <c r="L18" s="317">
        <v>0</v>
      </c>
      <c r="M18" s="317">
        <v>0</v>
      </c>
      <c r="N18" s="317">
        <v>0</v>
      </c>
      <c r="O18" s="317">
        <v>0</v>
      </c>
      <c r="P18" s="317">
        <v>0</v>
      </c>
      <c r="Q18" s="317">
        <v>0</v>
      </c>
      <c r="R18" s="317">
        <v>0</v>
      </c>
      <c r="S18" s="317">
        <v>0</v>
      </c>
      <c r="T18" s="317">
        <v>0</v>
      </c>
      <c r="U18" s="317">
        <v>0</v>
      </c>
      <c r="V18" s="317">
        <v>0</v>
      </c>
      <c r="W18" s="317">
        <v>0</v>
      </c>
      <c r="DA18" s="137"/>
    </row>
    <row r="19" spans="1:105" ht="12" customHeight="1" x14ac:dyDescent="0.25">
      <c r="A19" s="135" t="s">
        <v>33</v>
      </c>
      <c r="B19" s="317">
        <v>0</v>
      </c>
      <c r="C19" s="317">
        <v>0</v>
      </c>
      <c r="D19" s="317">
        <v>0</v>
      </c>
      <c r="E19" s="317">
        <v>0</v>
      </c>
      <c r="F19" s="317">
        <v>0</v>
      </c>
      <c r="G19" s="317">
        <v>0</v>
      </c>
      <c r="H19" s="317">
        <v>0</v>
      </c>
      <c r="I19" s="317">
        <v>0</v>
      </c>
      <c r="J19" s="317">
        <v>0</v>
      </c>
      <c r="K19" s="317">
        <v>0</v>
      </c>
      <c r="L19" s="317">
        <v>0</v>
      </c>
      <c r="M19" s="317">
        <v>0</v>
      </c>
      <c r="N19" s="317">
        <v>0</v>
      </c>
      <c r="O19" s="317">
        <v>0</v>
      </c>
      <c r="P19" s="317">
        <v>0</v>
      </c>
      <c r="Q19" s="317">
        <v>0</v>
      </c>
      <c r="R19" s="317">
        <v>0</v>
      </c>
      <c r="S19" s="317">
        <v>0</v>
      </c>
      <c r="T19" s="317">
        <v>0</v>
      </c>
      <c r="U19" s="317">
        <v>0</v>
      </c>
      <c r="V19" s="317">
        <v>0</v>
      </c>
      <c r="W19" s="317">
        <v>0</v>
      </c>
      <c r="DA19" s="137"/>
    </row>
    <row r="20" spans="1:105" ht="12" customHeight="1" x14ac:dyDescent="0.25">
      <c r="A20" s="135" t="s">
        <v>83</v>
      </c>
      <c r="B20" s="317">
        <v>0</v>
      </c>
      <c r="C20" s="317">
        <v>0</v>
      </c>
      <c r="D20" s="317">
        <v>0</v>
      </c>
      <c r="E20" s="317">
        <v>0</v>
      </c>
      <c r="F20" s="317">
        <v>0</v>
      </c>
      <c r="G20" s="317">
        <v>0</v>
      </c>
      <c r="H20" s="317">
        <v>0</v>
      </c>
      <c r="I20" s="317">
        <v>0</v>
      </c>
      <c r="J20" s="317">
        <v>0</v>
      </c>
      <c r="K20" s="317">
        <v>0</v>
      </c>
      <c r="L20" s="317">
        <v>0</v>
      </c>
      <c r="M20" s="317">
        <v>0</v>
      </c>
      <c r="N20" s="317">
        <v>0</v>
      </c>
      <c r="O20" s="317">
        <v>0</v>
      </c>
      <c r="P20" s="317">
        <v>0</v>
      </c>
      <c r="Q20" s="317">
        <v>0</v>
      </c>
      <c r="R20" s="317">
        <v>0</v>
      </c>
      <c r="S20" s="317">
        <v>0</v>
      </c>
      <c r="T20" s="317">
        <v>0</v>
      </c>
      <c r="U20" s="317">
        <v>0</v>
      </c>
      <c r="V20" s="317">
        <v>0</v>
      </c>
      <c r="W20" s="317">
        <v>0</v>
      </c>
      <c r="DA20" s="137"/>
    </row>
    <row r="21" spans="1:105" ht="12" customHeight="1" x14ac:dyDescent="0.25">
      <c r="A21" s="135" t="s">
        <v>70</v>
      </c>
      <c r="B21" s="317">
        <v>0</v>
      </c>
      <c r="C21" s="317">
        <v>0</v>
      </c>
      <c r="D21" s="317">
        <v>0</v>
      </c>
      <c r="E21" s="317">
        <v>0</v>
      </c>
      <c r="F21" s="317">
        <v>0</v>
      </c>
      <c r="G21" s="317">
        <v>0</v>
      </c>
      <c r="H21" s="317">
        <v>0</v>
      </c>
      <c r="I21" s="317">
        <v>0</v>
      </c>
      <c r="J21" s="317">
        <v>0</v>
      </c>
      <c r="K21" s="317">
        <v>0</v>
      </c>
      <c r="L21" s="317">
        <v>0</v>
      </c>
      <c r="M21" s="317">
        <v>0</v>
      </c>
      <c r="N21" s="317">
        <v>0</v>
      </c>
      <c r="O21" s="317">
        <v>0</v>
      </c>
      <c r="P21" s="317">
        <v>0</v>
      </c>
      <c r="Q21" s="317">
        <v>0</v>
      </c>
      <c r="R21" s="317">
        <v>0</v>
      </c>
      <c r="S21" s="317">
        <v>0</v>
      </c>
      <c r="T21" s="317">
        <v>0</v>
      </c>
      <c r="U21" s="317">
        <v>0</v>
      </c>
      <c r="V21" s="317">
        <v>0</v>
      </c>
      <c r="W21" s="317">
        <v>0</v>
      </c>
      <c r="DA21" s="137"/>
    </row>
    <row r="22" spans="1:105" ht="12" customHeight="1" x14ac:dyDescent="0.25">
      <c r="A22" s="135" t="s">
        <v>34</v>
      </c>
      <c r="B22" s="317">
        <v>0</v>
      </c>
      <c r="C22" s="317">
        <v>0</v>
      </c>
      <c r="D22" s="317">
        <v>0</v>
      </c>
      <c r="E22" s="317">
        <v>0</v>
      </c>
      <c r="F22" s="317">
        <v>0</v>
      </c>
      <c r="G22" s="317">
        <v>0</v>
      </c>
      <c r="H22" s="317">
        <v>0</v>
      </c>
      <c r="I22" s="317">
        <v>0</v>
      </c>
      <c r="J22" s="317">
        <v>0</v>
      </c>
      <c r="K22" s="317">
        <v>0</v>
      </c>
      <c r="L22" s="317">
        <v>0</v>
      </c>
      <c r="M22" s="317">
        <v>0</v>
      </c>
      <c r="N22" s="317">
        <v>0</v>
      </c>
      <c r="O22" s="317">
        <v>0</v>
      </c>
      <c r="P22" s="317">
        <v>0</v>
      </c>
      <c r="Q22" s="317">
        <v>0</v>
      </c>
      <c r="R22" s="317">
        <v>0</v>
      </c>
      <c r="S22" s="317">
        <v>0</v>
      </c>
      <c r="T22" s="317">
        <v>0</v>
      </c>
      <c r="U22" s="317">
        <v>0</v>
      </c>
      <c r="V22" s="317">
        <v>0</v>
      </c>
      <c r="W22" s="317">
        <v>0</v>
      </c>
      <c r="DA22" s="137"/>
    </row>
    <row r="23" spans="1:105" ht="12" customHeight="1" x14ac:dyDescent="0.25">
      <c r="A23" s="135" t="s">
        <v>84</v>
      </c>
      <c r="B23" s="317">
        <v>0</v>
      </c>
      <c r="C23" s="317">
        <v>0</v>
      </c>
      <c r="D23" s="317">
        <v>0</v>
      </c>
      <c r="E23" s="317">
        <v>0</v>
      </c>
      <c r="F23" s="317">
        <v>0</v>
      </c>
      <c r="G23" s="317">
        <v>0</v>
      </c>
      <c r="H23" s="317">
        <v>0</v>
      </c>
      <c r="I23" s="317">
        <v>0</v>
      </c>
      <c r="J23" s="317">
        <v>0</v>
      </c>
      <c r="K23" s="317">
        <v>0</v>
      </c>
      <c r="L23" s="317">
        <v>0</v>
      </c>
      <c r="M23" s="317">
        <v>0</v>
      </c>
      <c r="N23" s="317">
        <v>0</v>
      </c>
      <c r="O23" s="317">
        <v>0</v>
      </c>
      <c r="P23" s="317">
        <v>0</v>
      </c>
      <c r="Q23" s="317">
        <v>0</v>
      </c>
      <c r="R23" s="317">
        <v>0</v>
      </c>
      <c r="S23" s="317">
        <v>0</v>
      </c>
      <c r="T23" s="317">
        <v>0</v>
      </c>
      <c r="U23" s="317">
        <v>0</v>
      </c>
      <c r="V23" s="317">
        <v>0</v>
      </c>
      <c r="W23" s="317">
        <v>0</v>
      </c>
      <c r="DA23" s="137"/>
    </row>
    <row r="24" spans="1:105" ht="12" customHeight="1" x14ac:dyDescent="0.25">
      <c r="A24" s="135" t="s">
        <v>72</v>
      </c>
      <c r="B24" s="317">
        <v>0</v>
      </c>
      <c r="C24" s="317">
        <v>0</v>
      </c>
      <c r="D24" s="317">
        <v>0</v>
      </c>
      <c r="E24" s="317">
        <v>0</v>
      </c>
      <c r="F24" s="317">
        <v>0</v>
      </c>
      <c r="G24" s="317">
        <v>0</v>
      </c>
      <c r="H24" s="317">
        <v>0</v>
      </c>
      <c r="I24" s="317">
        <v>0</v>
      </c>
      <c r="J24" s="317">
        <v>0</v>
      </c>
      <c r="K24" s="317">
        <v>0</v>
      </c>
      <c r="L24" s="317">
        <v>0</v>
      </c>
      <c r="M24" s="317">
        <v>0</v>
      </c>
      <c r="N24" s="317">
        <v>0</v>
      </c>
      <c r="O24" s="317">
        <v>0</v>
      </c>
      <c r="P24" s="317">
        <v>0</v>
      </c>
      <c r="Q24" s="317">
        <v>0</v>
      </c>
      <c r="R24" s="317">
        <v>0</v>
      </c>
      <c r="S24" s="317">
        <v>0</v>
      </c>
      <c r="T24" s="317">
        <v>0</v>
      </c>
      <c r="U24" s="317">
        <v>0</v>
      </c>
      <c r="V24" s="317">
        <v>0</v>
      </c>
      <c r="W24" s="317">
        <v>0</v>
      </c>
      <c r="DA24" s="137"/>
    </row>
    <row r="25" spans="1:105" ht="12" customHeight="1" x14ac:dyDescent="0.25">
      <c r="A25" s="57" t="s">
        <v>1000</v>
      </c>
      <c r="B25" s="296">
        <v>1455.597110135217</v>
      </c>
      <c r="C25" s="296">
        <v>1778.2257356602529</v>
      </c>
      <c r="D25" s="296">
        <v>2061.536895864594</v>
      </c>
      <c r="E25" s="296">
        <v>2105.9645492056338</v>
      </c>
      <c r="F25" s="296">
        <v>1443.148956387734</v>
      </c>
      <c r="G25" s="296">
        <v>1462.008791836613</v>
      </c>
      <c r="H25" s="296">
        <v>1051.9198967678419</v>
      </c>
      <c r="I25" s="296">
        <v>1120.049435674769</v>
      </c>
      <c r="J25" s="296">
        <v>1330.533672353705</v>
      </c>
      <c r="K25" s="296">
        <v>1924.1413081214141</v>
      </c>
      <c r="L25" s="296">
        <v>1294.1242848758541</v>
      </c>
      <c r="M25" s="296">
        <v>1519.0604489311929</v>
      </c>
      <c r="N25" s="296">
        <v>1112.0557091742289</v>
      </c>
      <c r="O25" s="296">
        <v>1599.9181527461019</v>
      </c>
      <c r="P25" s="296">
        <v>1361.002203087995</v>
      </c>
      <c r="Q25" s="296">
        <v>1151.3703633986879</v>
      </c>
      <c r="R25" s="296">
        <v>814.04913240154963</v>
      </c>
      <c r="S25" s="296">
        <v>557.03442397288302</v>
      </c>
      <c r="T25" s="296">
        <v>307.81796467041931</v>
      </c>
      <c r="U25" s="296">
        <v>560.35500652645817</v>
      </c>
      <c r="V25" s="296">
        <v>435.96843913532882</v>
      </c>
      <c r="W25" s="296">
        <v>837.91056827850696</v>
      </c>
      <c r="DA25" s="70" t="s">
        <v>1280</v>
      </c>
    </row>
    <row r="26" spans="1:105" ht="12" customHeight="1" x14ac:dyDescent="0.25">
      <c r="A26" s="46" t="s">
        <v>30</v>
      </c>
      <c r="B26" s="231">
        <v>196.557990569277</v>
      </c>
      <c r="C26" s="231">
        <v>199.41691455790189</v>
      </c>
      <c r="D26" s="231">
        <v>199.4294482174125</v>
      </c>
      <c r="E26" s="231">
        <v>202.18722779183901</v>
      </c>
      <c r="F26" s="231">
        <v>164.34379314940409</v>
      </c>
      <c r="G26" s="231">
        <v>180.5105505364053</v>
      </c>
      <c r="H26" s="231">
        <v>137.25575208343849</v>
      </c>
      <c r="I26" s="231">
        <v>113.4012005899278</v>
      </c>
      <c r="J26" s="231">
        <v>134.70954069356051</v>
      </c>
      <c r="K26" s="231">
        <v>250.45355066711841</v>
      </c>
      <c r="L26" s="231">
        <v>167.53677718298181</v>
      </c>
      <c r="M26" s="231">
        <v>176.95366388813889</v>
      </c>
      <c r="N26" s="231">
        <v>156.8715094456027</v>
      </c>
      <c r="O26" s="231">
        <v>188.63283180233501</v>
      </c>
      <c r="P26" s="231">
        <v>143.53280087577261</v>
      </c>
      <c r="Q26" s="231">
        <v>131.39553425524269</v>
      </c>
      <c r="R26" s="231">
        <v>43.702848872266543</v>
      </c>
      <c r="S26" s="231">
        <v>27.731780354241</v>
      </c>
      <c r="T26" s="231">
        <v>14.25160981925749</v>
      </c>
      <c r="U26" s="231">
        <v>13.17681969520525</v>
      </c>
      <c r="V26" s="231">
        <v>0</v>
      </c>
      <c r="W26" s="231">
        <v>0</v>
      </c>
      <c r="DA26" s="73" t="s">
        <v>1281</v>
      </c>
    </row>
    <row r="27" spans="1:105" ht="12" customHeight="1" x14ac:dyDescent="0.25">
      <c r="A27" s="46" t="s">
        <v>32</v>
      </c>
      <c r="B27" s="231">
        <v>73.643560354531914</v>
      </c>
      <c r="C27" s="231">
        <v>240.97595631770511</v>
      </c>
      <c r="D27" s="231">
        <v>447.70321272462951</v>
      </c>
      <c r="E27" s="231">
        <v>314.52675921794707</v>
      </c>
      <c r="F27" s="231">
        <v>107.5318097555773</v>
      </c>
      <c r="G27" s="231">
        <v>42.69098497282512</v>
      </c>
      <c r="H27" s="231">
        <v>0</v>
      </c>
      <c r="I27" s="231">
        <v>186.4824770461656</v>
      </c>
      <c r="J27" s="231">
        <v>192.59799736783151</v>
      </c>
      <c r="K27" s="231">
        <v>327.61917299227719</v>
      </c>
      <c r="L27" s="231">
        <v>200.85327099961989</v>
      </c>
      <c r="M27" s="231">
        <v>260.03903156690819</v>
      </c>
      <c r="N27" s="231">
        <v>188.10720041129301</v>
      </c>
      <c r="O27" s="231">
        <v>385.65603649185311</v>
      </c>
      <c r="P27" s="231">
        <v>345.03792212046881</v>
      </c>
      <c r="Q27" s="231">
        <v>418.22303244323928</v>
      </c>
      <c r="R27" s="231">
        <v>289.13837939813118</v>
      </c>
      <c r="S27" s="231">
        <v>199.25073276714809</v>
      </c>
      <c r="T27" s="231">
        <v>130.41003932953871</v>
      </c>
      <c r="U27" s="231">
        <v>330.48571300023758</v>
      </c>
      <c r="V27" s="231">
        <v>225.8515591392935</v>
      </c>
      <c r="W27" s="231">
        <v>385.05272092362861</v>
      </c>
      <c r="DA27" s="73" t="s">
        <v>1282</v>
      </c>
    </row>
    <row r="28" spans="1:105" ht="12" customHeight="1" x14ac:dyDescent="0.25">
      <c r="A28" s="46" t="s">
        <v>33</v>
      </c>
      <c r="B28" s="231">
        <v>0</v>
      </c>
      <c r="C28" s="231">
        <v>0.90478854716649693</v>
      </c>
      <c r="D28" s="231">
        <v>0</v>
      </c>
      <c r="E28" s="231">
        <v>0</v>
      </c>
      <c r="F28" s="231">
        <v>0</v>
      </c>
      <c r="G28" s="231">
        <v>0.92657109123814874</v>
      </c>
      <c r="H28" s="231">
        <v>1.5795025403934111</v>
      </c>
      <c r="I28" s="231">
        <v>57.64939610086001</v>
      </c>
      <c r="J28" s="231">
        <v>61.578531899993443</v>
      </c>
      <c r="K28" s="231">
        <v>114.3072333753348</v>
      </c>
      <c r="L28" s="231">
        <v>79.870393514897188</v>
      </c>
      <c r="M28" s="231">
        <v>90.284751672439597</v>
      </c>
      <c r="N28" s="231">
        <v>69.087623890195601</v>
      </c>
      <c r="O28" s="231">
        <v>94.531360653194284</v>
      </c>
      <c r="P28" s="231">
        <v>104.4110479619419</v>
      </c>
      <c r="Q28" s="231">
        <v>41.649590691446598</v>
      </c>
      <c r="R28" s="231">
        <v>36.560736808876349</v>
      </c>
      <c r="S28" s="231">
        <v>24.120282380597111</v>
      </c>
      <c r="T28" s="231">
        <v>11.435994659641951</v>
      </c>
      <c r="U28" s="231">
        <v>13.30265200887129</v>
      </c>
      <c r="V28" s="231">
        <v>11.6058451263187</v>
      </c>
      <c r="W28" s="231">
        <v>21.396802412942829</v>
      </c>
      <c r="DA28" s="73" t="s">
        <v>1283</v>
      </c>
    </row>
    <row r="29" spans="1:105" ht="12" customHeight="1" x14ac:dyDescent="0.25">
      <c r="A29" s="46" t="s">
        <v>160</v>
      </c>
      <c r="B29" s="231">
        <v>9.287639603907067</v>
      </c>
      <c r="C29" s="231">
        <v>4.5079669834234801</v>
      </c>
      <c r="D29" s="231">
        <v>11.42525230722903</v>
      </c>
      <c r="E29" s="231">
        <v>6.4521887315743163</v>
      </c>
      <c r="F29" s="231">
        <v>3.452816514646285</v>
      </c>
      <c r="G29" s="231">
        <v>2.7523437430255711</v>
      </c>
      <c r="H29" s="231">
        <v>8.6043961265510802</v>
      </c>
      <c r="I29" s="231">
        <v>7.44810419984542</v>
      </c>
      <c r="J29" s="231">
        <v>4.7312194489169226</v>
      </c>
      <c r="K29" s="231">
        <v>1.372904392401282</v>
      </c>
      <c r="L29" s="231">
        <v>1.917123186411734</v>
      </c>
      <c r="M29" s="231">
        <v>2.0679434949345339</v>
      </c>
      <c r="N29" s="231">
        <v>0.85897503420994159</v>
      </c>
      <c r="O29" s="231">
        <v>4.1671552587839393</v>
      </c>
      <c r="P29" s="231">
        <v>1.20354843956141</v>
      </c>
      <c r="Q29" s="231">
        <v>2.2332485425597679</v>
      </c>
      <c r="R29" s="231">
        <v>1.968261744934984</v>
      </c>
      <c r="S29" s="231">
        <v>1.5921422967286369</v>
      </c>
      <c r="T29" s="231">
        <v>0.75275964496151127</v>
      </c>
      <c r="U29" s="231">
        <v>1.0455564658374861</v>
      </c>
      <c r="V29" s="231">
        <v>0.93947825252510386</v>
      </c>
      <c r="W29" s="231">
        <v>1.4064597254217239</v>
      </c>
      <c r="DA29" s="73" t="s">
        <v>1284</v>
      </c>
    </row>
    <row r="30" spans="1:105" ht="12" customHeight="1" x14ac:dyDescent="0.25">
      <c r="A30" s="46" t="s">
        <v>70</v>
      </c>
      <c r="B30" s="231">
        <v>177.80723969562951</v>
      </c>
      <c r="C30" s="231">
        <v>241.72161032439249</v>
      </c>
      <c r="D30" s="231">
        <v>51.555951999882978</v>
      </c>
      <c r="E30" s="231">
        <v>28.776002109602071</v>
      </c>
      <c r="F30" s="231">
        <v>22.471110494643749</v>
      </c>
      <c r="G30" s="231">
        <v>8.5851489138806159</v>
      </c>
      <c r="H30" s="231">
        <v>21.13771848802044</v>
      </c>
      <c r="I30" s="231">
        <v>10.151915893319449</v>
      </c>
      <c r="J30" s="231">
        <v>3.293232952478196</v>
      </c>
      <c r="K30" s="231">
        <v>12.91403655774098</v>
      </c>
      <c r="L30" s="231">
        <v>6.8368653412779281</v>
      </c>
      <c r="M30" s="231">
        <v>10.80781486764978</v>
      </c>
      <c r="N30" s="231">
        <v>6.2151068825785138</v>
      </c>
      <c r="O30" s="231">
        <v>2.872540306126854</v>
      </c>
      <c r="P30" s="231">
        <v>1.246325736492307</v>
      </c>
      <c r="Q30" s="231">
        <v>1.160038766032276</v>
      </c>
      <c r="R30" s="231">
        <v>0</v>
      </c>
      <c r="S30" s="231">
        <v>0</v>
      </c>
      <c r="T30" s="231">
        <v>0</v>
      </c>
      <c r="U30" s="231">
        <v>0</v>
      </c>
      <c r="V30" s="231">
        <v>0</v>
      </c>
      <c r="W30" s="231">
        <v>0</v>
      </c>
      <c r="DA30" s="73" t="s">
        <v>1285</v>
      </c>
    </row>
    <row r="31" spans="1:105" ht="12" customHeight="1" x14ac:dyDescent="0.25">
      <c r="A31" s="46" t="s">
        <v>34</v>
      </c>
      <c r="B31" s="231">
        <v>5.5065885372027568</v>
      </c>
      <c r="C31" s="231">
        <v>12.49149422235565</v>
      </c>
      <c r="D31" s="231">
        <v>99.016815571201704</v>
      </c>
      <c r="E31" s="231">
        <v>12.558596009597681</v>
      </c>
      <c r="F31" s="231">
        <v>41.915429881512267</v>
      </c>
      <c r="G31" s="231">
        <v>90.827447235245828</v>
      </c>
      <c r="H31" s="231">
        <v>80.22754946940023</v>
      </c>
      <c r="I31" s="231">
        <v>73.400220424637226</v>
      </c>
      <c r="J31" s="231">
        <v>16.102467844617649</v>
      </c>
      <c r="K31" s="231">
        <v>48.974148498386661</v>
      </c>
      <c r="L31" s="231">
        <v>13.905781904795109</v>
      </c>
      <c r="M31" s="231">
        <v>0</v>
      </c>
      <c r="N31" s="231">
        <v>3.2636970874976639</v>
      </c>
      <c r="O31" s="231">
        <v>8.4384896453749807</v>
      </c>
      <c r="P31" s="231">
        <v>9.8161520030735314</v>
      </c>
      <c r="Q31" s="231">
        <v>15.203388794833259</v>
      </c>
      <c r="R31" s="231">
        <v>13.51395888919132</v>
      </c>
      <c r="S31" s="231">
        <v>15.6837015993086</v>
      </c>
      <c r="T31" s="231">
        <v>11.47735626032015</v>
      </c>
      <c r="U31" s="231">
        <v>33.505528369840498</v>
      </c>
      <c r="V31" s="231">
        <v>27.02618016615418</v>
      </c>
      <c r="W31" s="231">
        <v>37.330081506214079</v>
      </c>
      <c r="DA31" s="73" t="s">
        <v>1286</v>
      </c>
    </row>
    <row r="32" spans="1:105" ht="12" customHeight="1" x14ac:dyDescent="0.25">
      <c r="A32" s="46" t="s">
        <v>162</v>
      </c>
      <c r="B32" s="231">
        <v>926.88474138092647</v>
      </c>
      <c r="C32" s="231">
        <v>927.64557503598166</v>
      </c>
      <c r="D32" s="231">
        <v>1031.082468014522</v>
      </c>
      <c r="E32" s="231">
        <v>1383.789454491402</v>
      </c>
      <c r="F32" s="231">
        <v>937.64609185064489</v>
      </c>
      <c r="G32" s="231">
        <v>983.64727434329325</v>
      </c>
      <c r="H32" s="231">
        <v>704.16553049231379</v>
      </c>
      <c r="I32" s="231">
        <v>592.07358480415598</v>
      </c>
      <c r="J32" s="231">
        <v>846.37022014258525</v>
      </c>
      <c r="K32" s="231">
        <v>1101.611514494216</v>
      </c>
      <c r="L32" s="231">
        <v>761.37574028958386</v>
      </c>
      <c r="M32" s="231">
        <v>914.19052831104204</v>
      </c>
      <c r="N32" s="231">
        <v>638.55893899110549</v>
      </c>
      <c r="O32" s="231">
        <v>810.05952029286198</v>
      </c>
      <c r="P32" s="231">
        <v>667.11574666009665</v>
      </c>
      <c r="Q32" s="231">
        <v>458.19940240953463</v>
      </c>
      <c r="R32" s="231">
        <v>362.6224468895872</v>
      </c>
      <c r="S32" s="231">
        <v>252.38970000307609</v>
      </c>
      <c r="T32" s="231">
        <v>115.4432005258125</v>
      </c>
      <c r="U32" s="231">
        <v>136.71491104811841</v>
      </c>
      <c r="V32" s="231">
        <v>170.1432261146835</v>
      </c>
      <c r="W32" s="231">
        <v>388.61767881576827</v>
      </c>
      <c r="DA32" s="73" t="s">
        <v>1287</v>
      </c>
    </row>
    <row r="33" spans="1:105" ht="12" customHeight="1" x14ac:dyDescent="0.25">
      <c r="A33" s="46" t="s">
        <v>36</v>
      </c>
      <c r="B33" s="231">
        <v>0</v>
      </c>
      <c r="C33" s="231">
        <v>8.3390482451880743E-2</v>
      </c>
      <c r="D33" s="231">
        <v>0</v>
      </c>
      <c r="E33" s="231">
        <v>0</v>
      </c>
      <c r="F33" s="231">
        <v>0</v>
      </c>
      <c r="G33" s="231">
        <v>0</v>
      </c>
      <c r="H33" s="231">
        <v>0</v>
      </c>
      <c r="I33" s="231">
        <v>0</v>
      </c>
      <c r="J33" s="231">
        <v>0</v>
      </c>
      <c r="K33" s="231">
        <v>0</v>
      </c>
      <c r="L33" s="231">
        <v>0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</v>
      </c>
      <c r="T33" s="231">
        <v>0</v>
      </c>
      <c r="U33" s="231">
        <v>0</v>
      </c>
      <c r="V33" s="231">
        <v>0</v>
      </c>
      <c r="W33" s="231">
        <v>0</v>
      </c>
      <c r="DA33" s="73" t="s">
        <v>1288</v>
      </c>
    </row>
    <row r="34" spans="1:105" ht="12" customHeight="1" x14ac:dyDescent="0.25">
      <c r="A34" s="46" t="s">
        <v>73</v>
      </c>
      <c r="B34" s="231">
        <v>65.909349993742609</v>
      </c>
      <c r="C34" s="231">
        <v>150.47803918887399</v>
      </c>
      <c r="D34" s="231">
        <v>221.323747029717</v>
      </c>
      <c r="E34" s="231">
        <v>157.67432085367241</v>
      </c>
      <c r="F34" s="231">
        <v>165.7879047413054</v>
      </c>
      <c r="G34" s="231">
        <v>152.0684710006995</v>
      </c>
      <c r="H34" s="231">
        <v>98.949447567724945</v>
      </c>
      <c r="I34" s="231">
        <v>79.44253661585698</v>
      </c>
      <c r="J34" s="231">
        <v>71.150462003721856</v>
      </c>
      <c r="K34" s="231">
        <v>66.888747143938616</v>
      </c>
      <c r="L34" s="231">
        <v>61.828332456286738</v>
      </c>
      <c r="M34" s="231">
        <v>64.71671513008009</v>
      </c>
      <c r="N34" s="231">
        <v>49.092657431745813</v>
      </c>
      <c r="O34" s="231">
        <v>105.5602182955721</v>
      </c>
      <c r="P34" s="231">
        <v>88.638659290587796</v>
      </c>
      <c r="Q34" s="231">
        <v>83.306127495799132</v>
      </c>
      <c r="R34" s="231">
        <v>66.542499798562105</v>
      </c>
      <c r="S34" s="231">
        <v>36.266084571783388</v>
      </c>
      <c r="T34" s="231">
        <v>24.04700443088695</v>
      </c>
      <c r="U34" s="231">
        <v>32.123825938347643</v>
      </c>
      <c r="V34" s="231">
        <v>0.40215033635387359</v>
      </c>
      <c r="W34" s="231">
        <v>4.1068248945315906</v>
      </c>
      <c r="DA34" s="73" t="s">
        <v>1289</v>
      </c>
    </row>
    <row r="35" spans="1:105" ht="12" customHeight="1" x14ac:dyDescent="0.25">
      <c r="A35" s="46" t="s">
        <v>79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1290</v>
      </c>
    </row>
    <row r="36" spans="1:105" ht="12" customHeight="1" x14ac:dyDescent="0.25">
      <c r="A36" s="57" t="s">
        <v>1012</v>
      </c>
      <c r="B36" s="263">
        <v>926.26014008152879</v>
      </c>
      <c r="C36" s="263">
        <v>1057.2857125583071</v>
      </c>
      <c r="D36" s="263">
        <v>1130.7196320138071</v>
      </c>
      <c r="E36" s="263">
        <v>1204.8393167090171</v>
      </c>
      <c r="F36" s="263">
        <v>849.71602973117774</v>
      </c>
      <c r="G36" s="263">
        <v>857.28626415975907</v>
      </c>
      <c r="H36" s="263">
        <v>640.27748947496343</v>
      </c>
      <c r="I36" s="263">
        <v>667.08134964425005</v>
      </c>
      <c r="J36" s="263">
        <v>817.01290087729376</v>
      </c>
      <c r="K36" s="263">
        <v>1175.350187488858</v>
      </c>
      <c r="L36" s="263">
        <v>812.6369985368068</v>
      </c>
      <c r="M36" s="263">
        <v>949.12458470558067</v>
      </c>
      <c r="N36" s="263">
        <v>709.48379109532004</v>
      </c>
      <c r="O36" s="263">
        <v>998.28706347048865</v>
      </c>
      <c r="P36" s="263">
        <v>850.32447886931766</v>
      </c>
      <c r="Q36" s="263">
        <v>723.09930133671082</v>
      </c>
      <c r="R36" s="263">
        <v>523.16886212981512</v>
      </c>
      <c r="S36" s="263">
        <v>337.76326236943999</v>
      </c>
      <c r="T36" s="263">
        <v>178.06648920482959</v>
      </c>
      <c r="U36" s="263">
        <v>268.27906434352991</v>
      </c>
      <c r="V36" s="263">
        <v>214.60087071826919</v>
      </c>
      <c r="W36" s="263">
        <v>427.03482081036242</v>
      </c>
      <c r="DA36" s="70" t="s">
        <v>1291</v>
      </c>
    </row>
    <row r="37" spans="1:105" ht="12" customHeight="1" x14ac:dyDescent="0.25">
      <c r="A37" s="60" t="s">
        <v>1014</v>
      </c>
      <c r="B37" s="264">
        <v>926.26014008152879</v>
      </c>
      <c r="C37" s="264">
        <v>1057.2857125583071</v>
      </c>
      <c r="D37" s="264">
        <v>1130.7196320138071</v>
      </c>
      <c r="E37" s="264">
        <v>1204.8393167090171</v>
      </c>
      <c r="F37" s="264">
        <v>849.71602973117774</v>
      </c>
      <c r="G37" s="264">
        <v>857.28626415975907</v>
      </c>
      <c r="H37" s="264">
        <v>640.27748947496343</v>
      </c>
      <c r="I37" s="264">
        <v>667.08134964425005</v>
      </c>
      <c r="J37" s="264">
        <v>817.01290087729376</v>
      </c>
      <c r="K37" s="264">
        <v>1175.350187488858</v>
      </c>
      <c r="L37" s="264">
        <v>812.6369985368068</v>
      </c>
      <c r="M37" s="264">
        <v>949.12458470558067</v>
      </c>
      <c r="N37" s="264">
        <v>709.48379109532004</v>
      </c>
      <c r="O37" s="264">
        <v>998.28706347048865</v>
      </c>
      <c r="P37" s="264">
        <v>850.32447886931766</v>
      </c>
      <c r="Q37" s="264">
        <v>723.09930133671082</v>
      </c>
      <c r="R37" s="264">
        <v>523.16886212981512</v>
      </c>
      <c r="S37" s="264">
        <v>337.76326236943999</v>
      </c>
      <c r="T37" s="264">
        <v>178.06648920482959</v>
      </c>
      <c r="U37" s="264">
        <v>268.27906434352991</v>
      </c>
      <c r="V37" s="264">
        <v>214.60087071826919</v>
      </c>
      <c r="W37" s="264">
        <v>427.03482081036242</v>
      </c>
      <c r="DA37" s="72" t="s">
        <v>1292</v>
      </c>
    </row>
    <row r="38" spans="1:105" ht="12" customHeight="1" x14ac:dyDescent="0.25">
      <c r="A38" s="59" t="s">
        <v>30</v>
      </c>
      <c r="B38" s="232">
        <v>138.9230116831402</v>
      </c>
      <c r="C38" s="232">
        <v>153.42827613709059</v>
      </c>
      <c r="D38" s="232">
        <v>174.3331980050543</v>
      </c>
      <c r="E38" s="232">
        <v>150.26054104471879</v>
      </c>
      <c r="F38" s="232">
        <v>123.80871121446761</v>
      </c>
      <c r="G38" s="232">
        <v>131.5422783328801</v>
      </c>
      <c r="H38" s="232">
        <v>100.6960565214541</v>
      </c>
      <c r="I38" s="232">
        <v>96.894429283642637</v>
      </c>
      <c r="J38" s="232">
        <v>104.7503950428794</v>
      </c>
      <c r="K38" s="232">
        <v>198.8105162102492</v>
      </c>
      <c r="L38" s="232">
        <v>133.8001440727906</v>
      </c>
      <c r="M38" s="232">
        <v>140.62665284309111</v>
      </c>
      <c r="N38" s="232">
        <v>127.694808511543</v>
      </c>
      <c r="O38" s="232">
        <v>171.1496668081995</v>
      </c>
      <c r="P38" s="232">
        <v>133.02255523174949</v>
      </c>
      <c r="Q38" s="232">
        <v>149.71061733677271</v>
      </c>
      <c r="R38" s="232">
        <v>51.396535918591987</v>
      </c>
      <c r="S38" s="232">
        <v>30.62700521284642</v>
      </c>
      <c r="T38" s="232">
        <v>17.886033046168588</v>
      </c>
      <c r="U38" s="232">
        <v>21.52378328732927</v>
      </c>
      <c r="V38" s="232">
        <v>0</v>
      </c>
      <c r="W38" s="232">
        <v>0</v>
      </c>
      <c r="DA38" s="71" t="s">
        <v>1293</v>
      </c>
    </row>
    <row r="39" spans="1:105" ht="12" customHeight="1" x14ac:dyDescent="0.25">
      <c r="A39" s="59" t="s">
        <v>33</v>
      </c>
      <c r="B39" s="297">
        <v>0</v>
      </c>
      <c r="C39" s="297">
        <v>0.69613025238153081</v>
      </c>
      <c r="D39" s="297">
        <v>0</v>
      </c>
      <c r="E39" s="297">
        <v>0</v>
      </c>
      <c r="F39" s="297">
        <v>0</v>
      </c>
      <c r="G39" s="297">
        <v>0.6752141191562524</v>
      </c>
      <c r="H39" s="297">
        <v>1.1587833272484489</v>
      </c>
      <c r="I39" s="297">
        <v>49.257902955884759</v>
      </c>
      <c r="J39" s="297">
        <v>47.883583519583702</v>
      </c>
      <c r="K39" s="297">
        <v>90.737304435825365</v>
      </c>
      <c r="L39" s="297">
        <v>63.787010465002993</v>
      </c>
      <c r="M39" s="297">
        <v>71.750096333076712</v>
      </c>
      <c r="N39" s="297">
        <v>56.237942341182247</v>
      </c>
      <c r="O39" s="297">
        <v>85.769856308331541</v>
      </c>
      <c r="P39" s="297">
        <v>96.765508020310946</v>
      </c>
      <c r="Q39" s="297">
        <v>47.455082621969503</v>
      </c>
      <c r="R39" s="297">
        <v>42.997087629224538</v>
      </c>
      <c r="S39" s="297">
        <v>26.638463335907009</v>
      </c>
      <c r="T39" s="297">
        <v>14.352384116057729</v>
      </c>
      <c r="U39" s="297">
        <v>21.729325103377381</v>
      </c>
      <c r="V39" s="297">
        <v>13.6331722838361</v>
      </c>
      <c r="W39" s="297">
        <v>22.20883473538219</v>
      </c>
      <c r="DA39" s="122" t="s">
        <v>1294</v>
      </c>
    </row>
    <row r="40" spans="1:105" ht="12" customHeight="1" x14ac:dyDescent="0.25">
      <c r="A40" s="59" t="s">
        <v>160</v>
      </c>
      <c r="B40" s="297">
        <v>6.5643063477880936</v>
      </c>
      <c r="C40" s="297">
        <v>3.4683597661860381</v>
      </c>
      <c r="D40" s="297">
        <v>9.9874957812772731</v>
      </c>
      <c r="E40" s="297">
        <v>4.7951068933352694</v>
      </c>
      <c r="F40" s="297">
        <v>2.6011859319186978</v>
      </c>
      <c r="G40" s="297">
        <v>2.0056975375509301</v>
      </c>
      <c r="H40" s="297">
        <v>6.312513286623215</v>
      </c>
      <c r="I40" s="297">
        <v>6.3639520740067246</v>
      </c>
      <c r="J40" s="297">
        <v>3.6790052416257191</v>
      </c>
      <c r="K40" s="297">
        <v>1.0898141800488841</v>
      </c>
      <c r="L40" s="297">
        <v>1.531074924922416</v>
      </c>
      <c r="M40" s="297">
        <v>1.643413114888205</v>
      </c>
      <c r="N40" s="297">
        <v>0.69921334280059222</v>
      </c>
      <c r="O40" s="297">
        <v>3.7809284166727908</v>
      </c>
      <c r="P40" s="297">
        <v>1.115418132989749</v>
      </c>
      <c r="Q40" s="297">
        <v>2.5445386699641972</v>
      </c>
      <c r="R40" s="297">
        <v>2.3147652402802019</v>
      </c>
      <c r="S40" s="297">
        <v>1.7583635020405031</v>
      </c>
      <c r="T40" s="297">
        <v>0.94472723126412406</v>
      </c>
      <c r="U40" s="297">
        <v>1.707872711769802</v>
      </c>
      <c r="V40" s="297">
        <v>1.1035877813453681</v>
      </c>
      <c r="W40" s="297">
        <v>1.4598364279406379</v>
      </c>
      <c r="DA40" s="122" t="s">
        <v>1295</v>
      </c>
    </row>
    <row r="41" spans="1:105" ht="12" customHeight="1" x14ac:dyDescent="0.25">
      <c r="A41" s="59" t="s">
        <v>70</v>
      </c>
      <c r="B41" s="297">
        <v>125.6703793422063</v>
      </c>
      <c r="C41" s="297">
        <v>185.9768518602003</v>
      </c>
      <c r="D41" s="297">
        <v>45.068138475398541</v>
      </c>
      <c r="E41" s="297">
        <v>21.38561220367702</v>
      </c>
      <c r="F41" s="297">
        <v>16.928654113335011</v>
      </c>
      <c r="G41" s="297">
        <v>6.2561996769886807</v>
      </c>
      <c r="H41" s="297">
        <v>15.507436761632929</v>
      </c>
      <c r="I41" s="297">
        <v>8.6741947307575273</v>
      </c>
      <c r="J41" s="297">
        <v>2.5608242071365739</v>
      </c>
      <c r="K41" s="297">
        <v>10.25118736613539</v>
      </c>
      <c r="L41" s="297">
        <v>5.4601358761375156</v>
      </c>
      <c r="M41" s="297">
        <v>8.5890667420492974</v>
      </c>
      <c r="N41" s="297">
        <v>5.059152462129143</v>
      </c>
      <c r="O41" s="297">
        <v>2.606303004568737</v>
      </c>
      <c r="P41" s="297">
        <v>1.1550630455737381</v>
      </c>
      <c r="Q41" s="297">
        <v>1.321735329755702</v>
      </c>
      <c r="R41" s="297">
        <v>0</v>
      </c>
      <c r="S41" s="297">
        <v>0</v>
      </c>
      <c r="T41" s="297">
        <v>0</v>
      </c>
      <c r="U41" s="297">
        <v>0</v>
      </c>
      <c r="V41" s="297">
        <v>0</v>
      </c>
      <c r="W41" s="297">
        <v>0</v>
      </c>
      <c r="DA41" s="122" t="s">
        <v>1296</v>
      </c>
    </row>
    <row r="42" spans="1:105" ht="12" customHeight="1" x14ac:dyDescent="0.25">
      <c r="A42" s="59" t="s">
        <v>162</v>
      </c>
      <c r="B42" s="297">
        <v>655.10244270839416</v>
      </c>
      <c r="C42" s="297">
        <v>713.71609454244879</v>
      </c>
      <c r="D42" s="297">
        <v>901.33079975207659</v>
      </c>
      <c r="E42" s="297">
        <v>1028.3980565672859</v>
      </c>
      <c r="F42" s="297">
        <v>706.37747847145636</v>
      </c>
      <c r="G42" s="297">
        <v>716.80687449318305</v>
      </c>
      <c r="H42" s="297">
        <v>516.60269957800483</v>
      </c>
      <c r="I42" s="297">
        <v>505.89087059995842</v>
      </c>
      <c r="J42" s="297">
        <v>658.13909286606838</v>
      </c>
      <c r="K42" s="297">
        <v>874.46136529659941</v>
      </c>
      <c r="L42" s="297">
        <v>608.05863319795321</v>
      </c>
      <c r="M42" s="297">
        <v>726.51535567247538</v>
      </c>
      <c r="N42" s="297">
        <v>519.79267443766514</v>
      </c>
      <c r="O42" s="297">
        <v>734.98030893271607</v>
      </c>
      <c r="P42" s="297">
        <v>618.26593443869376</v>
      </c>
      <c r="Q42" s="297">
        <v>522.06732737824882</v>
      </c>
      <c r="R42" s="297">
        <v>426.46047334171851</v>
      </c>
      <c r="S42" s="297">
        <v>278.73943031864599</v>
      </c>
      <c r="T42" s="297">
        <v>144.88334481133921</v>
      </c>
      <c r="U42" s="297">
        <v>223.31808324105339</v>
      </c>
      <c r="V42" s="297">
        <v>199.86411065308769</v>
      </c>
      <c r="W42" s="297">
        <v>403.36614964703961</v>
      </c>
      <c r="DA42" s="122" t="s">
        <v>1297</v>
      </c>
    </row>
    <row r="43" spans="1:105" ht="12" customHeight="1" x14ac:dyDescent="0.25">
      <c r="A43" s="60" t="s">
        <v>1021</v>
      </c>
      <c r="B43" s="264">
        <v>0</v>
      </c>
      <c r="C43" s="264">
        <v>0</v>
      </c>
      <c r="D43" s="264">
        <v>0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>
        <v>0</v>
      </c>
      <c r="K43" s="264">
        <v>0</v>
      </c>
      <c r="L43" s="264">
        <v>0</v>
      </c>
      <c r="M43" s="264">
        <v>0</v>
      </c>
      <c r="N43" s="264">
        <v>0</v>
      </c>
      <c r="O43" s="264">
        <v>0</v>
      </c>
      <c r="P43" s="264">
        <v>0</v>
      </c>
      <c r="Q43" s="264">
        <v>0</v>
      </c>
      <c r="R43" s="264">
        <v>0</v>
      </c>
      <c r="S43" s="264">
        <v>0</v>
      </c>
      <c r="T43" s="264">
        <v>0</v>
      </c>
      <c r="U43" s="264">
        <v>0</v>
      </c>
      <c r="V43" s="264">
        <v>0</v>
      </c>
      <c r="W43" s="264">
        <v>0</v>
      </c>
      <c r="DA43" s="72" t="s">
        <v>1298</v>
      </c>
    </row>
    <row r="44" spans="1:105" ht="12" customHeight="1" x14ac:dyDescent="0.25">
      <c r="A44" s="57" t="s">
        <v>1023</v>
      </c>
      <c r="B44" s="263">
        <f t="shared" ref="B44:W44" si="1">B45+B46+B57</f>
        <v>129.21460618984443</v>
      </c>
      <c r="C44" s="263">
        <f t="shared" si="1"/>
        <v>150.69280500351695</v>
      </c>
      <c r="D44" s="263">
        <f t="shared" si="1"/>
        <v>170.24270424273087</v>
      </c>
      <c r="E44" s="263">
        <f t="shared" si="1"/>
        <v>184.98092421676589</v>
      </c>
      <c r="F44" s="263">
        <f t="shared" si="1"/>
        <v>126.54630169816204</v>
      </c>
      <c r="G44" s="263">
        <f t="shared" si="1"/>
        <v>127.93927338525717</v>
      </c>
      <c r="H44" s="263">
        <f t="shared" si="1"/>
        <v>90.971915515878834</v>
      </c>
      <c r="I44" s="263">
        <f t="shared" si="1"/>
        <v>95.44877157293098</v>
      </c>
      <c r="J44" s="263">
        <f t="shared" si="1"/>
        <v>119.60885826592173</v>
      </c>
      <c r="K44" s="263">
        <f t="shared" si="1"/>
        <v>167.95607925693201</v>
      </c>
      <c r="L44" s="263">
        <f t="shared" si="1"/>
        <v>114.94860939151894</v>
      </c>
      <c r="M44" s="263">
        <f t="shared" si="1"/>
        <v>135.30235293850166</v>
      </c>
      <c r="N44" s="263">
        <f t="shared" si="1"/>
        <v>98.177638083326386</v>
      </c>
      <c r="O44" s="263">
        <f t="shared" si="1"/>
        <v>138.83313228750782</v>
      </c>
      <c r="P44" s="263">
        <f t="shared" si="1"/>
        <v>116.48818839493092</v>
      </c>
      <c r="Q44" s="263">
        <f t="shared" si="1"/>
        <v>94.602701360450737</v>
      </c>
      <c r="R44" s="263">
        <f t="shared" si="1"/>
        <v>69.442891800647672</v>
      </c>
      <c r="S44" s="263">
        <f t="shared" si="1"/>
        <v>46.641861883529046</v>
      </c>
      <c r="T44" s="263">
        <f t="shared" si="1"/>
        <v>24.66332964095794</v>
      </c>
      <c r="U44" s="263">
        <f t="shared" si="1"/>
        <v>39.336131908609083</v>
      </c>
      <c r="V44" s="263">
        <f t="shared" si="1"/>
        <v>32.998108424163291</v>
      </c>
      <c r="W44" s="263">
        <f t="shared" si="1"/>
        <v>66.438652989056791</v>
      </c>
      <c r="DA44" s="70"/>
    </row>
    <row r="45" spans="1:105" ht="12" customHeight="1" x14ac:dyDescent="0.25">
      <c r="A45" s="60" t="s">
        <v>1024</v>
      </c>
      <c r="B45" s="264">
        <v>92.860088735526148</v>
      </c>
      <c r="C45" s="264">
        <v>106.2804204950225</v>
      </c>
      <c r="D45" s="264">
        <v>118.75443283741841</v>
      </c>
      <c r="E45" s="264">
        <v>132.383042269089</v>
      </c>
      <c r="F45" s="264">
        <v>90.502685261395825</v>
      </c>
      <c r="G45" s="264">
        <v>91.424619865332573</v>
      </c>
      <c r="H45" s="264">
        <v>64.699508143457805</v>
      </c>
      <c r="I45" s="264">
        <v>67.4747831145758</v>
      </c>
      <c r="J45" s="264">
        <v>86.377884338907265</v>
      </c>
      <c r="K45" s="264">
        <v>119.8993551238533</v>
      </c>
      <c r="L45" s="264">
        <v>82.626984420577642</v>
      </c>
      <c r="M45" s="264">
        <v>97.362795886410794</v>
      </c>
      <c r="N45" s="264">
        <v>70.403298324165121</v>
      </c>
      <c r="O45" s="264">
        <v>98.874099664747447</v>
      </c>
      <c r="P45" s="264">
        <v>82.496242407258649</v>
      </c>
      <c r="Q45" s="264">
        <v>65.846451652951643</v>
      </c>
      <c r="R45" s="264">
        <v>49.111466857233466</v>
      </c>
      <c r="S45" s="264">
        <v>32.729552256109457</v>
      </c>
      <c r="T45" s="264">
        <v>16.97536880932099</v>
      </c>
      <c r="U45" s="264">
        <v>25.340888497134902</v>
      </c>
      <c r="V45" s="264">
        <v>22.109503246453858</v>
      </c>
      <c r="W45" s="264">
        <v>45.511272625675197</v>
      </c>
      <c r="DA45" s="72" t="s">
        <v>1299</v>
      </c>
    </row>
    <row r="46" spans="1:105" ht="12" customHeight="1" x14ac:dyDescent="0.25">
      <c r="A46" s="60" t="s">
        <v>1026</v>
      </c>
      <c r="B46" s="264">
        <v>36.354517454318291</v>
      </c>
      <c r="C46" s="264">
        <v>44.412384508494448</v>
      </c>
      <c r="D46" s="264">
        <v>51.488271405312467</v>
      </c>
      <c r="E46" s="264">
        <v>52.597881947676882</v>
      </c>
      <c r="F46" s="264">
        <v>36.043616436766207</v>
      </c>
      <c r="G46" s="264">
        <v>36.514653519924593</v>
      </c>
      <c r="H46" s="264">
        <v>26.272407372421021</v>
      </c>
      <c r="I46" s="264">
        <v>27.97398845835518</v>
      </c>
      <c r="J46" s="264">
        <v>33.230973927014453</v>
      </c>
      <c r="K46" s="264">
        <v>48.056724133078717</v>
      </c>
      <c r="L46" s="264">
        <v>32.321624970941293</v>
      </c>
      <c r="M46" s="264">
        <v>37.939557052090848</v>
      </c>
      <c r="N46" s="264">
        <v>27.774339759161261</v>
      </c>
      <c r="O46" s="264">
        <v>39.959032622760382</v>
      </c>
      <c r="P46" s="264">
        <v>33.991945987672267</v>
      </c>
      <c r="Q46" s="264">
        <v>28.756249707499101</v>
      </c>
      <c r="R46" s="264">
        <v>20.331424943414209</v>
      </c>
      <c r="S46" s="264">
        <v>13.912309627419591</v>
      </c>
      <c r="T46" s="264">
        <v>7.6879608316369499</v>
      </c>
      <c r="U46" s="264">
        <v>13.995243411474179</v>
      </c>
      <c r="V46" s="264">
        <v>10.888605177709429</v>
      </c>
      <c r="W46" s="264">
        <v>20.927380363381591</v>
      </c>
      <c r="DA46" s="72" t="s">
        <v>1300</v>
      </c>
    </row>
    <row r="47" spans="1:105" ht="12" customHeight="1" x14ac:dyDescent="0.25">
      <c r="A47" s="64" t="s">
        <v>30</v>
      </c>
      <c r="B47" s="231">
        <v>4.9091680995936482</v>
      </c>
      <c r="C47" s="231">
        <v>4.9805716502886419</v>
      </c>
      <c r="D47" s="231">
        <v>4.980884686870179</v>
      </c>
      <c r="E47" s="231">
        <v>5.049762087749559</v>
      </c>
      <c r="F47" s="231">
        <v>4.1045968386155129</v>
      </c>
      <c r="G47" s="231">
        <v>4.5083724847150446</v>
      </c>
      <c r="H47" s="231">
        <v>3.4280547825211181</v>
      </c>
      <c r="I47" s="231">
        <v>2.8322713046635588</v>
      </c>
      <c r="J47" s="231">
        <v>3.3644614394379428</v>
      </c>
      <c r="K47" s="231">
        <v>6.2552459851874316</v>
      </c>
      <c r="L47" s="231">
        <v>4.1843437637583314</v>
      </c>
      <c r="M47" s="231">
        <v>4.4195368468609564</v>
      </c>
      <c r="N47" s="231">
        <v>3.917971524205377</v>
      </c>
      <c r="O47" s="231">
        <v>4.7112319256929798</v>
      </c>
      <c r="P47" s="231">
        <v>3.5848283006145389</v>
      </c>
      <c r="Q47" s="231">
        <v>3.281691898287677</v>
      </c>
      <c r="R47" s="231">
        <v>1.091508062957516</v>
      </c>
      <c r="S47" s="231">
        <v>0.69261987806084713</v>
      </c>
      <c r="T47" s="231">
        <v>0.35594354668525041</v>
      </c>
      <c r="U47" s="231">
        <v>0.32909993999455261</v>
      </c>
      <c r="V47" s="231">
        <v>0</v>
      </c>
      <c r="W47" s="231">
        <v>0</v>
      </c>
      <c r="DA47" s="73" t="s">
        <v>1301</v>
      </c>
    </row>
    <row r="48" spans="1:105" ht="12" customHeight="1" x14ac:dyDescent="0.25">
      <c r="A48" s="64" t="s">
        <v>32</v>
      </c>
      <c r="B48" s="231">
        <v>1.839297482569382</v>
      </c>
      <c r="C48" s="231">
        <v>6.0185366878127704</v>
      </c>
      <c r="D48" s="231">
        <v>11.18168904570026</v>
      </c>
      <c r="E48" s="231">
        <v>7.8555174905347416</v>
      </c>
      <c r="F48" s="231">
        <v>2.6856793184278991</v>
      </c>
      <c r="G48" s="231">
        <v>1.0662360810763341</v>
      </c>
      <c r="H48" s="231">
        <v>0</v>
      </c>
      <c r="I48" s="231">
        <v>4.6575253684514104</v>
      </c>
      <c r="J48" s="231">
        <v>4.8102646042799222</v>
      </c>
      <c r="K48" s="231">
        <v>8.1825093358495682</v>
      </c>
      <c r="L48" s="231">
        <v>5.016445619100117</v>
      </c>
      <c r="M48" s="231">
        <v>6.4946498217662709</v>
      </c>
      <c r="N48" s="231">
        <v>4.6981039279475034</v>
      </c>
      <c r="O48" s="231">
        <v>9.6320190610325369</v>
      </c>
      <c r="P48" s="231">
        <v>8.6175543182859542</v>
      </c>
      <c r="Q48" s="231">
        <v>10.4454017027715</v>
      </c>
      <c r="R48" s="231">
        <v>7.2214256179487766</v>
      </c>
      <c r="S48" s="231">
        <v>4.976421148222876</v>
      </c>
      <c r="T48" s="231">
        <v>3.25707849927212</v>
      </c>
      <c r="U48" s="231">
        <v>8.2541031017531115</v>
      </c>
      <c r="V48" s="231">
        <v>5.6407946894396588</v>
      </c>
      <c r="W48" s="231">
        <v>9.6169508486798403</v>
      </c>
      <c r="DA48" s="73" t="s">
        <v>1302</v>
      </c>
    </row>
    <row r="49" spans="1:105" ht="12" customHeight="1" x14ac:dyDescent="0.25">
      <c r="A49" s="64" t="s">
        <v>33</v>
      </c>
      <c r="B49" s="231">
        <v>0</v>
      </c>
      <c r="C49" s="231">
        <v>2.2597702895532739E-2</v>
      </c>
      <c r="D49" s="231">
        <v>0</v>
      </c>
      <c r="E49" s="231">
        <v>0</v>
      </c>
      <c r="F49" s="231">
        <v>0</v>
      </c>
      <c r="G49" s="231">
        <v>2.3141736593551541E-2</v>
      </c>
      <c r="H49" s="231">
        <v>3.9449138964378773E-2</v>
      </c>
      <c r="I49" s="231">
        <v>1.439832466131328</v>
      </c>
      <c r="J49" s="231">
        <v>1.5379652770550281</v>
      </c>
      <c r="K49" s="231">
        <v>2.8549000832465321</v>
      </c>
      <c r="L49" s="231">
        <v>1.994816831458855</v>
      </c>
      <c r="M49" s="231">
        <v>2.254922435391201</v>
      </c>
      <c r="N49" s="231">
        <v>1.7255099031902961</v>
      </c>
      <c r="O49" s="231">
        <v>2.3609843526879248</v>
      </c>
      <c r="P49" s="231">
        <v>2.6077361923337912</v>
      </c>
      <c r="Q49" s="231">
        <v>1.040226558032086</v>
      </c>
      <c r="R49" s="231">
        <v>0.91312900747485148</v>
      </c>
      <c r="S49" s="231">
        <v>0.60242028560158822</v>
      </c>
      <c r="T49" s="231">
        <v>0.28562166314195492</v>
      </c>
      <c r="U49" s="231">
        <v>0.33224268671453239</v>
      </c>
      <c r="V49" s="231">
        <v>0.28986379285795211</v>
      </c>
      <c r="W49" s="231">
        <v>0.53439954048525817</v>
      </c>
      <c r="DA49" s="73" t="s">
        <v>1303</v>
      </c>
    </row>
    <row r="50" spans="1:105" ht="12" customHeight="1" x14ac:dyDescent="0.25">
      <c r="A50" s="64" t="s">
        <v>160</v>
      </c>
      <c r="B50" s="231">
        <v>0.2319650497645544</v>
      </c>
      <c r="C50" s="231">
        <v>0.11258950930943749</v>
      </c>
      <c r="D50" s="231">
        <v>0.28535336566075159</v>
      </c>
      <c r="E50" s="231">
        <v>0.16114775594655051</v>
      </c>
      <c r="F50" s="231">
        <v>8.623641622688176E-2</v>
      </c>
      <c r="G50" s="231">
        <v>6.8741637331783276E-2</v>
      </c>
      <c r="H50" s="231">
        <v>0.21490058408917259</v>
      </c>
      <c r="I50" s="231">
        <v>0.18602141502582981</v>
      </c>
      <c r="J50" s="231">
        <v>0.11816538988586101</v>
      </c>
      <c r="K50" s="231">
        <v>3.4289211176041792E-2</v>
      </c>
      <c r="L50" s="231">
        <v>4.7881441820126512E-2</v>
      </c>
      <c r="M50" s="231">
        <v>5.1648280528777457E-2</v>
      </c>
      <c r="N50" s="231">
        <v>2.1453479576576021E-2</v>
      </c>
      <c r="O50" s="231">
        <v>0.1040775071175031</v>
      </c>
      <c r="P50" s="231">
        <v>3.0059432275932631E-2</v>
      </c>
      <c r="Q50" s="231">
        <v>5.5776885344858883E-2</v>
      </c>
      <c r="R50" s="231">
        <v>4.9158661735910381E-2</v>
      </c>
      <c r="S50" s="231">
        <v>3.9764825385509843E-2</v>
      </c>
      <c r="T50" s="231">
        <v>1.880067874627582E-2</v>
      </c>
      <c r="U50" s="231">
        <v>2.6113476402294611E-2</v>
      </c>
      <c r="V50" s="231">
        <v>2.346410163331775E-2</v>
      </c>
      <c r="W50" s="231">
        <v>3.5127278201239329E-2</v>
      </c>
      <c r="DA50" s="73" t="s">
        <v>1304</v>
      </c>
    </row>
    <row r="51" spans="1:105" ht="12" customHeight="1" x14ac:dyDescent="0.25">
      <c r="A51" s="64" t="s">
        <v>70</v>
      </c>
      <c r="B51" s="231">
        <v>4.4408554771164939</v>
      </c>
      <c r="C51" s="231">
        <v>6.037159898460998</v>
      </c>
      <c r="D51" s="231">
        <v>1.287644598771998</v>
      </c>
      <c r="E51" s="231">
        <v>0.71870001917072224</v>
      </c>
      <c r="F51" s="231">
        <v>0.56123110784381347</v>
      </c>
      <c r="G51" s="231">
        <v>0.21441987199919721</v>
      </c>
      <c r="H51" s="231">
        <v>0.5279287450947332</v>
      </c>
      <c r="I51" s="231">
        <v>0.25355093175759919</v>
      </c>
      <c r="J51" s="231">
        <v>8.2250709360698698E-2</v>
      </c>
      <c r="K51" s="231">
        <v>0.32253675428119399</v>
      </c>
      <c r="L51" s="231">
        <v>0.17075531316438461</v>
      </c>
      <c r="M51" s="231">
        <v>0.26993245006684252</v>
      </c>
      <c r="N51" s="231">
        <v>0.15522647720986821</v>
      </c>
      <c r="O51" s="231">
        <v>7.1743627388502179E-2</v>
      </c>
      <c r="P51" s="231">
        <v>3.1127824056250451E-2</v>
      </c>
      <c r="Q51" s="231">
        <v>2.8972748897178411E-2</v>
      </c>
      <c r="R51" s="231">
        <v>0</v>
      </c>
      <c r="S51" s="231">
        <v>0</v>
      </c>
      <c r="T51" s="231">
        <v>0</v>
      </c>
      <c r="U51" s="231">
        <v>0</v>
      </c>
      <c r="V51" s="231">
        <v>0</v>
      </c>
      <c r="W51" s="231">
        <v>0</v>
      </c>
      <c r="DA51" s="73" t="s">
        <v>1305</v>
      </c>
    </row>
    <row r="52" spans="1:105" ht="12" customHeight="1" x14ac:dyDescent="0.25">
      <c r="A52" s="64" t="s">
        <v>34</v>
      </c>
      <c r="B52" s="231">
        <v>0.13753075469550091</v>
      </c>
      <c r="C52" s="231">
        <v>0.31198347508051788</v>
      </c>
      <c r="D52" s="231">
        <v>2.4730116080127931</v>
      </c>
      <c r="E52" s="231">
        <v>0.31365938737693622</v>
      </c>
      <c r="F52" s="231">
        <v>1.046866070715913</v>
      </c>
      <c r="G52" s="231">
        <v>2.2684766223108142</v>
      </c>
      <c r="H52" s="231">
        <v>2.00373704179143</v>
      </c>
      <c r="I52" s="231">
        <v>1.8332199040505111</v>
      </c>
      <c r="J52" s="231">
        <v>0.4021699715111216</v>
      </c>
      <c r="K52" s="231">
        <v>1.223162318747377</v>
      </c>
      <c r="L52" s="231">
        <v>0.34730626177655399</v>
      </c>
      <c r="M52" s="231">
        <v>0</v>
      </c>
      <c r="N52" s="231">
        <v>8.1513031254932644E-2</v>
      </c>
      <c r="O52" s="231">
        <v>0.2107569580653888</v>
      </c>
      <c r="P52" s="231">
        <v>0.24516500262687899</v>
      </c>
      <c r="Q52" s="231">
        <v>0.37971486715524511</v>
      </c>
      <c r="R52" s="231">
        <v>0.33752021826177359</v>
      </c>
      <c r="S52" s="231">
        <v>0.39171100270143988</v>
      </c>
      <c r="T52" s="231">
        <v>0.28665469695558637</v>
      </c>
      <c r="U52" s="231">
        <v>0.83682312052980801</v>
      </c>
      <c r="V52" s="231">
        <v>0.67499703848871495</v>
      </c>
      <c r="W52" s="231">
        <v>0.93234390906609799</v>
      </c>
      <c r="DA52" s="73" t="s">
        <v>1306</v>
      </c>
    </row>
    <row r="53" spans="1:105" ht="12" customHeight="1" x14ac:dyDescent="0.25">
      <c r="A53" s="64" t="s">
        <v>162</v>
      </c>
      <c r="B53" s="231">
        <v>23.149570216956509</v>
      </c>
      <c r="C53" s="231">
        <v>23.168572549538741</v>
      </c>
      <c r="D53" s="231">
        <v>25.751978565547869</v>
      </c>
      <c r="E53" s="231">
        <v>34.561072927477852</v>
      </c>
      <c r="F53" s="231">
        <v>23.418342187414101</v>
      </c>
      <c r="G53" s="231">
        <v>24.567252679337869</v>
      </c>
      <c r="H53" s="231">
        <v>17.58700803317344</v>
      </c>
      <c r="I53" s="231">
        <v>14.787436250820789</v>
      </c>
      <c r="J53" s="231">
        <v>21.13866586210144</v>
      </c>
      <c r="K53" s="231">
        <v>27.513488967999979</v>
      </c>
      <c r="L53" s="231">
        <v>19.015871525796658</v>
      </c>
      <c r="M53" s="231">
        <v>22.83252370222753</v>
      </c>
      <c r="N53" s="231">
        <v>15.94843925666121</v>
      </c>
      <c r="O53" s="231">
        <v>20.23178169595835</v>
      </c>
      <c r="P53" s="231">
        <v>16.661664747158031</v>
      </c>
      <c r="Q53" s="231">
        <v>11.44383844710177</v>
      </c>
      <c r="R53" s="231">
        <v>9.0567396589228455</v>
      </c>
      <c r="S53" s="231">
        <v>6.3036026178972246</v>
      </c>
      <c r="T53" s="231">
        <v>2.8832716273448411</v>
      </c>
      <c r="U53" s="231">
        <v>3.4145469136735831</v>
      </c>
      <c r="V53" s="231">
        <v>4.2494415799889067</v>
      </c>
      <c r="W53" s="231">
        <v>9.7059880712816824</v>
      </c>
      <c r="DA53" s="73" t="s">
        <v>1307</v>
      </c>
    </row>
    <row r="54" spans="1:105" ht="12" customHeight="1" x14ac:dyDescent="0.25">
      <c r="A54" s="64" t="s">
        <v>36</v>
      </c>
      <c r="B54" s="231">
        <v>0</v>
      </c>
      <c r="C54" s="231">
        <v>2.0827334217084969E-3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1308</v>
      </c>
    </row>
    <row r="55" spans="1:105" ht="12" customHeight="1" x14ac:dyDescent="0.25">
      <c r="A55" s="64" t="s">
        <v>73</v>
      </c>
      <c r="B55" s="231">
        <v>1.6461303736222059</v>
      </c>
      <c r="C55" s="231">
        <v>3.7582903016861051</v>
      </c>
      <c r="D55" s="231">
        <v>5.5277095347486176</v>
      </c>
      <c r="E55" s="231">
        <v>3.9380222794205251</v>
      </c>
      <c r="F55" s="231">
        <v>4.1406644975220894</v>
      </c>
      <c r="G55" s="231">
        <v>3.7980124065599909</v>
      </c>
      <c r="H55" s="231">
        <v>2.4713290467867459</v>
      </c>
      <c r="I55" s="231">
        <v>1.9841308174541541</v>
      </c>
      <c r="J55" s="231">
        <v>1.7770306733824379</v>
      </c>
      <c r="K55" s="231">
        <v>1.6705914765905969</v>
      </c>
      <c r="L55" s="231">
        <v>1.5442042140662591</v>
      </c>
      <c r="M55" s="231">
        <v>1.616343515249274</v>
      </c>
      <c r="N55" s="231">
        <v>1.2261221591154969</v>
      </c>
      <c r="O55" s="231">
        <v>2.6364374948171858</v>
      </c>
      <c r="P55" s="231">
        <v>2.213810170320893</v>
      </c>
      <c r="Q55" s="231">
        <v>2.0806265999087872</v>
      </c>
      <c r="R55" s="231">
        <v>1.6619437161125401</v>
      </c>
      <c r="S55" s="231">
        <v>0.90576986955010297</v>
      </c>
      <c r="T55" s="231">
        <v>0.60059011949092034</v>
      </c>
      <c r="U55" s="231">
        <v>0.80231417240630198</v>
      </c>
      <c r="V55" s="231">
        <v>1.004397530088443E-2</v>
      </c>
      <c r="W55" s="231">
        <v>0.1025707156674749</v>
      </c>
      <c r="DA55" s="73" t="s">
        <v>1309</v>
      </c>
    </row>
    <row r="56" spans="1:105" ht="12" customHeight="1" x14ac:dyDescent="0.25">
      <c r="A56" s="64" t="s">
        <v>79</v>
      </c>
      <c r="B56" s="231">
        <v>0</v>
      </c>
      <c r="C56" s="231">
        <v>0</v>
      </c>
      <c r="D56" s="231">
        <v>0</v>
      </c>
      <c r="E56" s="231">
        <v>0</v>
      </c>
      <c r="F56" s="231">
        <v>0</v>
      </c>
      <c r="G56" s="231">
        <v>0</v>
      </c>
      <c r="H56" s="231">
        <v>0</v>
      </c>
      <c r="I56" s="231">
        <v>0</v>
      </c>
      <c r="J56" s="231">
        <v>0</v>
      </c>
      <c r="K56" s="231">
        <v>0</v>
      </c>
      <c r="L56" s="231">
        <v>0</v>
      </c>
      <c r="M56" s="231">
        <v>0</v>
      </c>
      <c r="N56" s="231">
        <v>0</v>
      </c>
      <c r="O56" s="231">
        <v>0</v>
      </c>
      <c r="P56" s="231">
        <v>0</v>
      </c>
      <c r="Q56" s="231">
        <v>0</v>
      </c>
      <c r="R56" s="231">
        <v>0</v>
      </c>
      <c r="S56" s="231">
        <v>0</v>
      </c>
      <c r="T56" s="231">
        <v>0</v>
      </c>
      <c r="U56" s="231">
        <v>0</v>
      </c>
      <c r="V56" s="231">
        <v>0</v>
      </c>
      <c r="W56" s="231">
        <v>0</v>
      </c>
      <c r="DA56" s="73" t="s">
        <v>1310</v>
      </c>
    </row>
    <row r="57" spans="1:105" ht="12" customHeight="1" x14ac:dyDescent="0.25">
      <c r="A57" s="60" t="s">
        <v>1038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  <c r="R57" s="264">
        <v>0</v>
      </c>
      <c r="S57" s="264">
        <v>0</v>
      </c>
      <c r="T57" s="264">
        <v>0</v>
      </c>
      <c r="U57" s="264">
        <v>0</v>
      </c>
      <c r="V57" s="264">
        <v>0</v>
      </c>
      <c r="W57" s="264">
        <v>0</v>
      </c>
      <c r="DA57" s="72" t="s">
        <v>1311</v>
      </c>
    </row>
    <row r="58" spans="1:105" ht="12" customHeight="1" x14ac:dyDescent="0.25">
      <c r="A58" s="133" t="s">
        <v>1040</v>
      </c>
      <c r="B58" s="326">
        <v>0</v>
      </c>
      <c r="C58" s="326">
        <v>0</v>
      </c>
      <c r="D58" s="326">
        <v>0</v>
      </c>
      <c r="E58" s="326">
        <v>0</v>
      </c>
      <c r="F58" s="326">
        <v>0</v>
      </c>
      <c r="G58" s="326">
        <v>0</v>
      </c>
      <c r="H58" s="326">
        <v>0</v>
      </c>
      <c r="I58" s="326">
        <v>0</v>
      </c>
      <c r="J58" s="326">
        <v>0</v>
      </c>
      <c r="K58" s="326">
        <v>0</v>
      </c>
      <c r="L58" s="326">
        <v>0</v>
      </c>
      <c r="M58" s="326">
        <v>0</v>
      </c>
      <c r="N58" s="326">
        <v>0</v>
      </c>
      <c r="O58" s="326">
        <v>0</v>
      </c>
      <c r="P58" s="326">
        <v>0</v>
      </c>
      <c r="Q58" s="326">
        <v>0</v>
      </c>
      <c r="R58" s="326">
        <v>0</v>
      </c>
      <c r="S58" s="326">
        <v>0</v>
      </c>
      <c r="T58" s="326">
        <v>0</v>
      </c>
      <c r="U58" s="326">
        <v>0</v>
      </c>
      <c r="V58" s="326">
        <v>0</v>
      </c>
      <c r="W58" s="326">
        <v>0</v>
      </c>
      <c r="DA58" s="138" t="s">
        <v>1312</v>
      </c>
    </row>
    <row r="59" spans="1:105" ht="12" customHeight="1" x14ac:dyDescent="0.25">
      <c r="A59" s="100" t="s">
        <v>106</v>
      </c>
      <c r="B59" s="281">
        <v>2975.1492155877431</v>
      </c>
      <c r="C59" s="281">
        <v>2814.4298159611121</v>
      </c>
      <c r="D59" s="281">
        <v>2813.6243651833961</v>
      </c>
      <c r="E59" s="281">
        <v>3422.7056541963821</v>
      </c>
      <c r="F59" s="281">
        <v>3646.3006401901489</v>
      </c>
      <c r="G59" s="281">
        <v>3552.497301733586</v>
      </c>
      <c r="H59" s="281">
        <v>3114.1247851653529</v>
      </c>
      <c r="I59" s="281">
        <v>2744.3394287402971</v>
      </c>
      <c r="J59" s="281">
        <v>3117.70170601975</v>
      </c>
      <c r="K59" s="281">
        <v>1876.304072258665</v>
      </c>
      <c r="L59" s="281">
        <v>3145.2194787070289</v>
      </c>
      <c r="M59" s="281">
        <v>3503.8278387203159</v>
      </c>
      <c r="N59" s="281">
        <v>2667.1890917837968</v>
      </c>
      <c r="O59" s="281">
        <v>1868.7799835122421</v>
      </c>
      <c r="P59" s="281">
        <v>2002.5574957457229</v>
      </c>
      <c r="Q59" s="281">
        <v>1021.1805021125029</v>
      </c>
      <c r="R59" s="281">
        <v>1014.549573865459</v>
      </c>
      <c r="S59" s="281">
        <v>1064.49303904367</v>
      </c>
      <c r="T59" s="281">
        <v>1127.723783720159</v>
      </c>
      <c r="U59" s="281">
        <v>975.95599951842883</v>
      </c>
      <c r="V59" s="281">
        <v>1590.9332716272311</v>
      </c>
      <c r="W59" s="281">
        <v>767.35961827626204</v>
      </c>
      <c r="DA59" s="105" t="s">
        <v>1313</v>
      </c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4" t="s">
        <v>47</v>
      </c>
      <c r="B61" s="225">
        <f t="shared" ref="B61:W61" si="2">SUM(B62:B66)+B72+B85+B93+B107+B108</f>
        <v>1748.1078258621656</v>
      </c>
      <c r="C61" s="225">
        <f t="shared" si="2"/>
        <v>2605.3005355124792</v>
      </c>
      <c r="D61" s="225">
        <f t="shared" si="2"/>
        <v>2769.3535417595645</v>
      </c>
      <c r="E61" s="225">
        <f t="shared" si="2"/>
        <v>3086.401095349298</v>
      </c>
      <c r="F61" s="225">
        <f t="shared" si="2"/>
        <v>2406.6583463474976</v>
      </c>
      <c r="G61" s="225">
        <f t="shared" si="2"/>
        <v>2207.0748823780937</v>
      </c>
      <c r="H61" s="225">
        <f t="shared" si="2"/>
        <v>2185.4411893114998</v>
      </c>
      <c r="I61" s="225">
        <f t="shared" si="2"/>
        <v>2214.7821385876828</v>
      </c>
      <c r="J61" s="225">
        <f t="shared" si="2"/>
        <v>2619.4276292197173</v>
      </c>
      <c r="K61" s="225">
        <f t="shared" si="2"/>
        <v>617.42854481357585</v>
      </c>
      <c r="L61" s="225">
        <f t="shared" si="2"/>
        <v>1660.3893326515249</v>
      </c>
      <c r="M61" s="225">
        <f t="shared" si="2"/>
        <v>1571.239673954545</v>
      </c>
      <c r="N61" s="225">
        <f t="shared" si="2"/>
        <v>1713.2553090713432</v>
      </c>
      <c r="O61" s="225">
        <f t="shared" si="2"/>
        <v>238.58523084493373</v>
      </c>
      <c r="P61" s="225">
        <f t="shared" si="2"/>
        <v>567.94022744409051</v>
      </c>
      <c r="Q61" s="225">
        <f t="shared" si="2"/>
        <v>386.18056305840224</v>
      </c>
      <c r="R61" s="225">
        <f t="shared" si="2"/>
        <v>485.59417691657569</v>
      </c>
      <c r="S61" s="225">
        <f t="shared" si="2"/>
        <v>1222.3426139316221</v>
      </c>
      <c r="T61" s="225">
        <f t="shared" si="2"/>
        <v>1822.2235332574171</v>
      </c>
      <c r="U61" s="225">
        <f t="shared" si="2"/>
        <v>1674.3369692298986</v>
      </c>
      <c r="V61" s="225">
        <f t="shared" si="2"/>
        <v>1861.3826921516927</v>
      </c>
      <c r="W61" s="225">
        <f t="shared" si="2"/>
        <v>1536.7400531221294</v>
      </c>
      <c r="DA61" s="89"/>
    </row>
    <row r="62" spans="1:105" ht="12" customHeight="1" x14ac:dyDescent="0.25">
      <c r="A62" s="55" t="s">
        <v>92</v>
      </c>
      <c r="B62" s="261">
        <v>0</v>
      </c>
      <c r="C62" s="261">
        <v>0</v>
      </c>
      <c r="D62" s="261">
        <v>0</v>
      </c>
      <c r="E62" s="261">
        <v>0</v>
      </c>
      <c r="F62" s="261">
        <v>0</v>
      </c>
      <c r="G62" s="261">
        <v>0</v>
      </c>
      <c r="H62" s="261">
        <v>0</v>
      </c>
      <c r="I62" s="261">
        <v>0</v>
      </c>
      <c r="J62" s="261">
        <v>0</v>
      </c>
      <c r="K62" s="261">
        <v>0</v>
      </c>
      <c r="L62" s="261">
        <v>0</v>
      </c>
      <c r="M62" s="261">
        <v>0</v>
      </c>
      <c r="N62" s="261">
        <v>0</v>
      </c>
      <c r="O62" s="261">
        <v>0</v>
      </c>
      <c r="P62" s="261">
        <v>0</v>
      </c>
      <c r="Q62" s="261">
        <v>0</v>
      </c>
      <c r="R62" s="261">
        <v>0</v>
      </c>
      <c r="S62" s="261">
        <v>0</v>
      </c>
      <c r="T62" s="261">
        <v>0</v>
      </c>
      <c r="U62" s="261">
        <v>0</v>
      </c>
      <c r="V62" s="261">
        <v>0</v>
      </c>
      <c r="W62" s="261">
        <v>0</v>
      </c>
      <c r="DA62" s="67" t="s">
        <v>1314</v>
      </c>
    </row>
    <row r="63" spans="1:105" ht="12" customHeight="1" x14ac:dyDescent="0.25">
      <c r="A63" s="202" t="s">
        <v>93</v>
      </c>
      <c r="B63" s="226">
        <v>0</v>
      </c>
      <c r="C63" s="226">
        <v>0</v>
      </c>
      <c r="D63" s="226">
        <v>0</v>
      </c>
      <c r="E63" s="226">
        <v>0</v>
      </c>
      <c r="F63" s="226">
        <v>0</v>
      </c>
      <c r="G63" s="226">
        <v>0</v>
      </c>
      <c r="H63" s="226">
        <v>0</v>
      </c>
      <c r="I63" s="226">
        <v>0</v>
      </c>
      <c r="J63" s="226">
        <v>0</v>
      </c>
      <c r="K63" s="226">
        <v>0</v>
      </c>
      <c r="L63" s="226">
        <v>0</v>
      </c>
      <c r="M63" s="226">
        <v>0</v>
      </c>
      <c r="N63" s="226">
        <v>0</v>
      </c>
      <c r="O63" s="226">
        <v>0</v>
      </c>
      <c r="P63" s="226">
        <v>0</v>
      </c>
      <c r="Q63" s="226">
        <v>0</v>
      </c>
      <c r="R63" s="226">
        <v>0</v>
      </c>
      <c r="S63" s="226">
        <v>0</v>
      </c>
      <c r="T63" s="226">
        <v>0</v>
      </c>
      <c r="U63" s="226">
        <v>0</v>
      </c>
      <c r="V63" s="226">
        <v>0</v>
      </c>
      <c r="W63" s="226">
        <v>0</v>
      </c>
      <c r="DA63" s="174" t="s">
        <v>1315</v>
      </c>
    </row>
    <row r="64" spans="1:105" ht="12" customHeight="1" x14ac:dyDescent="0.25">
      <c r="A64" s="202" t="s">
        <v>94</v>
      </c>
      <c r="B64" s="226">
        <v>0</v>
      </c>
      <c r="C64" s="226">
        <v>0</v>
      </c>
      <c r="D64" s="226">
        <v>0</v>
      </c>
      <c r="E64" s="226">
        <v>0</v>
      </c>
      <c r="F64" s="226">
        <v>0</v>
      </c>
      <c r="G64" s="226">
        <v>0</v>
      </c>
      <c r="H64" s="226">
        <v>0</v>
      </c>
      <c r="I64" s="226">
        <v>0</v>
      </c>
      <c r="J64" s="226">
        <v>0</v>
      </c>
      <c r="K64" s="226">
        <v>0</v>
      </c>
      <c r="L64" s="226">
        <v>0</v>
      </c>
      <c r="M64" s="226">
        <v>0</v>
      </c>
      <c r="N64" s="226">
        <v>0</v>
      </c>
      <c r="O64" s="226">
        <v>0</v>
      </c>
      <c r="P64" s="226">
        <v>0</v>
      </c>
      <c r="Q64" s="226">
        <v>0</v>
      </c>
      <c r="R64" s="226">
        <v>0</v>
      </c>
      <c r="S64" s="226">
        <v>0</v>
      </c>
      <c r="T64" s="226">
        <v>0</v>
      </c>
      <c r="U64" s="226">
        <v>0</v>
      </c>
      <c r="V64" s="226">
        <v>0</v>
      </c>
      <c r="W64" s="226">
        <v>0</v>
      </c>
      <c r="DA64" s="174" t="s">
        <v>1316</v>
      </c>
    </row>
    <row r="65" spans="1:105" ht="12" customHeight="1" x14ac:dyDescent="0.25">
      <c r="A65" s="202" t="s">
        <v>95</v>
      </c>
      <c r="B65" s="226">
        <v>0</v>
      </c>
      <c r="C65" s="226">
        <v>0</v>
      </c>
      <c r="D65" s="226">
        <v>0</v>
      </c>
      <c r="E65" s="226">
        <v>0</v>
      </c>
      <c r="F65" s="226">
        <v>0</v>
      </c>
      <c r="G65" s="226">
        <v>0</v>
      </c>
      <c r="H65" s="226">
        <v>0</v>
      </c>
      <c r="I65" s="226">
        <v>0</v>
      </c>
      <c r="J65" s="226">
        <v>0</v>
      </c>
      <c r="K65" s="226">
        <v>0</v>
      </c>
      <c r="L65" s="226">
        <v>0</v>
      </c>
      <c r="M65" s="226">
        <v>0</v>
      </c>
      <c r="N65" s="226">
        <v>0</v>
      </c>
      <c r="O65" s="226">
        <v>0</v>
      </c>
      <c r="P65" s="226">
        <v>0</v>
      </c>
      <c r="Q65" s="226">
        <v>0</v>
      </c>
      <c r="R65" s="226">
        <v>0</v>
      </c>
      <c r="S65" s="226">
        <v>0</v>
      </c>
      <c r="T65" s="226">
        <v>0</v>
      </c>
      <c r="U65" s="226">
        <v>0</v>
      </c>
      <c r="V65" s="226">
        <v>0</v>
      </c>
      <c r="W65" s="226">
        <v>0</v>
      </c>
      <c r="DA65" s="174" t="s">
        <v>1317</v>
      </c>
    </row>
    <row r="66" spans="1:105" ht="12" customHeight="1" x14ac:dyDescent="0.25">
      <c r="A66" s="56" t="s">
        <v>96</v>
      </c>
      <c r="B66" s="262">
        <v>73.297355654918618</v>
      </c>
      <c r="C66" s="262">
        <v>105.0256310882163</v>
      </c>
      <c r="D66" s="262">
        <v>110.8716075015593</v>
      </c>
      <c r="E66" s="262">
        <v>131.85472739709391</v>
      </c>
      <c r="F66" s="262">
        <v>101.6548576657904</v>
      </c>
      <c r="G66" s="262">
        <v>93.076944815946945</v>
      </c>
      <c r="H66" s="262">
        <v>90.000747517352238</v>
      </c>
      <c r="I66" s="262">
        <v>90.124719390958816</v>
      </c>
      <c r="J66" s="262">
        <v>112.74213125235489</v>
      </c>
      <c r="K66" s="262">
        <v>25.607416577998851</v>
      </c>
      <c r="L66" s="262">
        <v>69.811430528753348</v>
      </c>
      <c r="M66" s="262">
        <v>66.39888795715575</v>
      </c>
      <c r="N66" s="262">
        <v>71.079193515477556</v>
      </c>
      <c r="O66" s="262">
        <v>9.7662400102657276</v>
      </c>
      <c r="P66" s="262">
        <v>22.80402752484277</v>
      </c>
      <c r="Q66" s="262">
        <v>14.691840623463889</v>
      </c>
      <c r="R66" s="262">
        <v>19.262138316422021</v>
      </c>
      <c r="S66" s="262">
        <v>48.250350600672789</v>
      </c>
      <c r="T66" s="262">
        <v>68.886849382067837</v>
      </c>
      <c r="U66" s="262">
        <v>55.732283649480628</v>
      </c>
      <c r="V66" s="262">
        <v>68.304074876709294</v>
      </c>
      <c r="W66" s="262">
        <v>59.434956075791213</v>
      </c>
      <c r="DA66" s="68" t="s">
        <v>1318</v>
      </c>
    </row>
    <row r="67" spans="1:105" ht="12" customHeight="1" x14ac:dyDescent="0.25">
      <c r="A67" s="37" t="s">
        <v>160</v>
      </c>
      <c r="B67" s="228">
        <v>0.7271731542925236</v>
      </c>
      <c r="C67" s="228">
        <v>0.50791211535088243</v>
      </c>
      <c r="D67" s="228">
        <v>1.2150855717619311</v>
      </c>
      <c r="E67" s="228">
        <v>0.61194511793219486</v>
      </c>
      <c r="F67" s="228">
        <v>0.37296353042439018</v>
      </c>
      <c r="G67" s="228">
        <v>0.25971192809372112</v>
      </c>
      <c r="H67" s="228">
        <v>1.086468514459503</v>
      </c>
      <c r="I67" s="228">
        <v>1.119656408295864</v>
      </c>
      <c r="J67" s="228">
        <v>0.62672642681641133</v>
      </c>
      <c r="K67" s="228">
        <v>3.1874008459223772E-2</v>
      </c>
      <c r="L67" s="228">
        <v>0.17534175746614189</v>
      </c>
      <c r="M67" s="228">
        <v>0.14985853080435479</v>
      </c>
      <c r="N67" s="228">
        <v>9.5485677429980681E-2</v>
      </c>
      <c r="O67" s="228">
        <v>4.9982934285163323E-2</v>
      </c>
      <c r="P67" s="228">
        <v>4.1066825310119653E-2</v>
      </c>
      <c r="Q67" s="228">
        <v>7.1260219256876464E-2</v>
      </c>
      <c r="R67" s="228">
        <v>0.1039876471779894</v>
      </c>
      <c r="S67" s="228">
        <v>0.30246817381785801</v>
      </c>
      <c r="T67" s="228">
        <v>0.44627403747213318</v>
      </c>
      <c r="U67" s="228">
        <v>0.42298963249162941</v>
      </c>
      <c r="V67" s="228">
        <v>0.37508287668741219</v>
      </c>
      <c r="W67" s="228">
        <v>0.2143274319263227</v>
      </c>
      <c r="DA67" s="69" t="s">
        <v>1319</v>
      </c>
    </row>
    <row r="68" spans="1:105" ht="12" customHeight="1" x14ac:dyDescent="0.25">
      <c r="A68" s="37" t="s">
        <v>162</v>
      </c>
      <c r="B68" s="228">
        <v>72.570182500626089</v>
      </c>
      <c r="C68" s="228">
        <v>104.5177189728655</v>
      </c>
      <c r="D68" s="228">
        <v>109.65652192979741</v>
      </c>
      <c r="E68" s="228">
        <v>131.2427822791617</v>
      </c>
      <c r="F68" s="228">
        <v>101.281894135366</v>
      </c>
      <c r="G68" s="228">
        <v>92.817232887853223</v>
      </c>
      <c r="H68" s="228">
        <v>88.914279002892741</v>
      </c>
      <c r="I68" s="228">
        <v>89.005062982662949</v>
      </c>
      <c r="J68" s="228">
        <v>112.1154048255385</v>
      </c>
      <c r="K68" s="228">
        <v>25.575542569539628</v>
      </c>
      <c r="L68" s="228">
        <v>69.636088771287206</v>
      </c>
      <c r="M68" s="228">
        <v>66.249029426351399</v>
      </c>
      <c r="N68" s="228">
        <v>70.983707838047579</v>
      </c>
      <c r="O68" s="228">
        <v>9.7162570759805647</v>
      </c>
      <c r="P68" s="228">
        <v>22.762960699532641</v>
      </c>
      <c r="Q68" s="228">
        <v>14.62058040420701</v>
      </c>
      <c r="R68" s="228">
        <v>19.158150669244041</v>
      </c>
      <c r="S68" s="228">
        <v>47.947882426854932</v>
      </c>
      <c r="T68" s="228">
        <v>68.4405753445957</v>
      </c>
      <c r="U68" s="228">
        <v>55.309294016989</v>
      </c>
      <c r="V68" s="228">
        <v>67.928992000021879</v>
      </c>
      <c r="W68" s="228">
        <v>59.220628643864877</v>
      </c>
      <c r="DA68" s="69" t="s">
        <v>1320</v>
      </c>
    </row>
    <row r="69" spans="1:105" ht="12" customHeight="1" x14ac:dyDescent="0.25">
      <c r="A69" s="37" t="s">
        <v>97</v>
      </c>
      <c r="B69" s="228">
        <v>0</v>
      </c>
      <c r="C69" s="228">
        <v>0</v>
      </c>
      <c r="D69" s="228">
        <v>0</v>
      </c>
      <c r="E69" s="228">
        <v>0</v>
      </c>
      <c r="F69" s="228">
        <v>0</v>
      </c>
      <c r="G69" s="228">
        <v>0</v>
      </c>
      <c r="H69" s="228">
        <v>0</v>
      </c>
      <c r="I69" s="228">
        <v>0</v>
      </c>
      <c r="J69" s="228">
        <v>0</v>
      </c>
      <c r="K69" s="228">
        <v>0</v>
      </c>
      <c r="L69" s="228">
        <v>0</v>
      </c>
      <c r="M69" s="228">
        <v>0</v>
      </c>
      <c r="N69" s="228">
        <v>0</v>
      </c>
      <c r="O69" s="228">
        <v>0</v>
      </c>
      <c r="P69" s="228">
        <v>0</v>
      </c>
      <c r="Q69" s="228">
        <v>0</v>
      </c>
      <c r="R69" s="228">
        <v>0</v>
      </c>
      <c r="S69" s="228">
        <v>0</v>
      </c>
      <c r="T69" s="228">
        <v>0</v>
      </c>
      <c r="U69" s="228">
        <v>0</v>
      </c>
      <c r="V69" s="228">
        <v>0</v>
      </c>
      <c r="W69" s="228">
        <v>0</v>
      </c>
      <c r="DA69" s="69" t="s">
        <v>1321</v>
      </c>
    </row>
    <row r="70" spans="1:105" ht="12" customHeight="1" x14ac:dyDescent="0.25">
      <c r="A70" s="37" t="s">
        <v>78</v>
      </c>
      <c r="B70" s="228">
        <v>0</v>
      </c>
      <c r="C70" s="228">
        <v>0</v>
      </c>
      <c r="D70" s="228">
        <v>0</v>
      </c>
      <c r="E70" s="228">
        <v>0</v>
      </c>
      <c r="F70" s="228">
        <v>0</v>
      </c>
      <c r="G70" s="228">
        <v>0</v>
      </c>
      <c r="H70" s="228">
        <v>0</v>
      </c>
      <c r="I70" s="228">
        <v>0</v>
      </c>
      <c r="J70" s="228">
        <v>0</v>
      </c>
      <c r="K70" s="228">
        <v>0</v>
      </c>
      <c r="L70" s="228">
        <v>0</v>
      </c>
      <c r="M70" s="228">
        <v>0</v>
      </c>
      <c r="N70" s="228">
        <v>0</v>
      </c>
      <c r="O70" s="228">
        <v>0</v>
      </c>
      <c r="P70" s="228">
        <v>0</v>
      </c>
      <c r="Q70" s="228">
        <v>0</v>
      </c>
      <c r="R70" s="228">
        <v>0</v>
      </c>
      <c r="S70" s="228">
        <v>0</v>
      </c>
      <c r="T70" s="228">
        <v>0</v>
      </c>
      <c r="U70" s="228">
        <v>0</v>
      </c>
      <c r="V70" s="228">
        <v>0</v>
      </c>
      <c r="W70" s="228">
        <v>0</v>
      </c>
      <c r="DA70" s="69" t="s">
        <v>1322</v>
      </c>
    </row>
    <row r="71" spans="1:105" ht="12" customHeight="1" x14ac:dyDescent="0.25">
      <c r="A71" s="37" t="s">
        <v>38</v>
      </c>
      <c r="B71" s="228">
        <v>0</v>
      </c>
      <c r="C71" s="228">
        <v>0</v>
      </c>
      <c r="D71" s="228">
        <v>0</v>
      </c>
      <c r="E71" s="228">
        <v>0</v>
      </c>
      <c r="F71" s="228">
        <v>0</v>
      </c>
      <c r="G71" s="228">
        <v>0</v>
      </c>
      <c r="H71" s="228">
        <v>0</v>
      </c>
      <c r="I71" s="228">
        <v>0</v>
      </c>
      <c r="J71" s="228">
        <v>0</v>
      </c>
      <c r="K71" s="228">
        <v>0</v>
      </c>
      <c r="L71" s="228">
        <v>0</v>
      </c>
      <c r="M71" s="228">
        <v>0</v>
      </c>
      <c r="N71" s="228">
        <v>0</v>
      </c>
      <c r="O71" s="228">
        <v>0</v>
      </c>
      <c r="P71" s="228">
        <v>0</v>
      </c>
      <c r="Q71" s="228">
        <v>0</v>
      </c>
      <c r="R71" s="228">
        <v>0</v>
      </c>
      <c r="S71" s="228">
        <v>0</v>
      </c>
      <c r="T71" s="228">
        <v>0</v>
      </c>
      <c r="U71" s="228">
        <v>0</v>
      </c>
      <c r="V71" s="228">
        <v>0</v>
      </c>
      <c r="W71" s="228">
        <v>0</v>
      </c>
      <c r="DA71" s="69" t="s">
        <v>1323</v>
      </c>
    </row>
    <row r="72" spans="1:105" ht="12" customHeight="1" x14ac:dyDescent="0.25">
      <c r="A72" s="57" t="s">
        <v>1053</v>
      </c>
      <c r="B72" s="263">
        <f t="shared" ref="B72:W72" si="3">B73+B84</f>
        <v>996.39042233033092</v>
      </c>
      <c r="C72" s="263">
        <f t="shared" si="3"/>
        <v>1526.5859781913491</v>
      </c>
      <c r="D72" s="263">
        <f t="shared" si="3"/>
        <v>1668.7219491893061</v>
      </c>
      <c r="E72" s="263">
        <f t="shared" si="3"/>
        <v>1822.5027433678599</v>
      </c>
      <c r="F72" s="263">
        <f t="shared" si="3"/>
        <v>1408.7717355937541</v>
      </c>
      <c r="G72" s="263">
        <f t="shared" si="3"/>
        <v>1293.9503145377589</v>
      </c>
      <c r="H72" s="263">
        <f t="shared" si="3"/>
        <v>1267.7939999743919</v>
      </c>
      <c r="I72" s="263">
        <f t="shared" si="3"/>
        <v>1296.054975202487</v>
      </c>
      <c r="J72" s="263">
        <f t="shared" si="3"/>
        <v>1508.2952942470749</v>
      </c>
      <c r="K72" s="263">
        <f t="shared" si="3"/>
        <v>357.42375803335301</v>
      </c>
      <c r="L72" s="263">
        <f t="shared" si="3"/>
        <v>950.5736071745888</v>
      </c>
      <c r="M72" s="263">
        <f t="shared" si="3"/>
        <v>900.70934608521191</v>
      </c>
      <c r="N72" s="263">
        <f t="shared" si="3"/>
        <v>976.44971871054895</v>
      </c>
      <c r="O72" s="263">
        <f t="shared" si="3"/>
        <v>137.25359972529711</v>
      </c>
      <c r="P72" s="263">
        <f t="shared" si="3"/>
        <v>327.13219430955911</v>
      </c>
      <c r="Q72" s="263">
        <f t="shared" si="3"/>
        <v>223.095395986695</v>
      </c>
      <c r="R72" s="263">
        <f t="shared" si="3"/>
        <v>277.18604166492167</v>
      </c>
      <c r="S72" s="263">
        <f t="shared" si="3"/>
        <v>712.72727040115853</v>
      </c>
      <c r="T72" s="263">
        <f t="shared" si="3"/>
        <v>1084.0133256809979</v>
      </c>
      <c r="U72" s="263">
        <f t="shared" si="3"/>
        <v>1068.891635155743</v>
      </c>
      <c r="V72" s="263">
        <f t="shared" si="3"/>
        <v>1169.3951670089591</v>
      </c>
      <c r="W72" s="263">
        <f t="shared" si="3"/>
        <v>950.86169254270214</v>
      </c>
      <c r="DA72" s="70"/>
    </row>
    <row r="73" spans="1:105" ht="12" customHeight="1" x14ac:dyDescent="0.25">
      <c r="A73" s="60" t="s">
        <v>1054</v>
      </c>
      <c r="B73" s="264">
        <v>996.39042233033092</v>
      </c>
      <c r="C73" s="264">
        <v>1526.5859781913491</v>
      </c>
      <c r="D73" s="264">
        <v>1668.7219491893061</v>
      </c>
      <c r="E73" s="264">
        <v>1822.5027433678599</v>
      </c>
      <c r="F73" s="264">
        <v>1408.7717355937541</v>
      </c>
      <c r="G73" s="264">
        <v>1293.9503145377589</v>
      </c>
      <c r="H73" s="264">
        <v>1267.7939999743919</v>
      </c>
      <c r="I73" s="264">
        <v>1296.054975202487</v>
      </c>
      <c r="J73" s="264">
        <v>1508.2952942470749</v>
      </c>
      <c r="K73" s="264">
        <v>357.42375803335301</v>
      </c>
      <c r="L73" s="264">
        <v>950.5736071745888</v>
      </c>
      <c r="M73" s="264">
        <v>900.70934608521191</v>
      </c>
      <c r="N73" s="264">
        <v>976.44971871054895</v>
      </c>
      <c r="O73" s="264">
        <v>137.25359972529711</v>
      </c>
      <c r="P73" s="264">
        <v>327.13219430955911</v>
      </c>
      <c r="Q73" s="264">
        <v>223.095395986695</v>
      </c>
      <c r="R73" s="264">
        <v>277.18604166492167</v>
      </c>
      <c r="S73" s="264">
        <v>712.72727040115853</v>
      </c>
      <c r="T73" s="264">
        <v>1084.0133256809979</v>
      </c>
      <c r="U73" s="264">
        <v>1068.891635155743</v>
      </c>
      <c r="V73" s="264">
        <v>1169.3951670089591</v>
      </c>
      <c r="W73" s="264">
        <v>950.86169254270214</v>
      </c>
      <c r="DA73" s="72" t="s">
        <v>1324</v>
      </c>
    </row>
    <row r="74" spans="1:105" ht="12" customHeight="1" x14ac:dyDescent="0.25">
      <c r="A74" s="64" t="s">
        <v>30</v>
      </c>
      <c r="B74" s="231">
        <v>134.54856283517199</v>
      </c>
      <c r="C74" s="231">
        <v>171.19708677776049</v>
      </c>
      <c r="D74" s="231">
        <v>161.4292221607499</v>
      </c>
      <c r="E74" s="231">
        <v>174.97292509675029</v>
      </c>
      <c r="F74" s="231">
        <v>160.42896312564929</v>
      </c>
      <c r="G74" s="231">
        <v>159.7607927860316</v>
      </c>
      <c r="H74" s="231">
        <v>165.42326035283679</v>
      </c>
      <c r="I74" s="231">
        <v>131.2211635819157</v>
      </c>
      <c r="J74" s="231">
        <v>152.70697054878349</v>
      </c>
      <c r="K74" s="231">
        <v>46.523635719684712</v>
      </c>
      <c r="L74" s="231">
        <v>123.0608531826677</v>
      </c>
      <c r="M74" s="231">
        <v>104.92263095929459</v>
      </c>
      <c r="N74" s="231">
        <v>137.7423271228036</v>
      </c>
      <c r="O74" s="231">
        <v>16.182412298284401</v>
      </c>
      <c r="P74" s="231">
        <v>34.499723805996418</v>
      </c>
      <c r="Q74" s="231">
        <v>25.459869106780371</v>
      </c>
      <c r="R74" s="231">
        <v>14.88094416690369</v>
      </c>
      <c r="S74" s="231">
        <v>35.482898838232053</v>
      </c>
      <c r="T74" s="231">
        <v>50.188542351719001</v>
      </c>
      <c r="U74" s="231">
        <v>25.135123602211092</v>
      </c>
      <c r="V74" s="231">
        <v>0</v>
      </c>
      <c r="W74" s="231">
        <v>0</v>
      </c>
      <c r="DA74" s="73" t="s">
        <v>1325</v>
      </c>
    </row>
    <row r="75" spans="1:105" ht="12" customHeight="1" x14ac:dyDescent="0.25">
      <c r="A75" s="64" t="s">
        <v>32</v>
      </c>
      <c r="B75" s="231">
        <v>50.410747378266542</v>
      </c>
      <c r="C75" s="231">
        <v>206.87503763928481</v>
      </c>
      <c r="D75" s="231">
        <v>362.39573460693879</v>
      </c>
      <c r="E75" s="231">
        <v>272.19161013585472</v>
      </c>
      <c r="F75" s="231">
        <v>104.9702967877153</v>
      </c>
      <c r="G75" s="231">
        <v>37.783639703096348</v>
      </c>
      <c r="H75" s="231">
        <v>0</v>
      </c>
      <c r="I75" s="231">
        <v>215.78649518997409</v>
      </c>
      <c r="J75" s="231">
        <v>218.3294261147316</v>
      </c>
      <c r="K75" s="231">
        <v>60.857731976559172</v>
      </c>
      <c r="L75" s="231">
        <v>147.53283016031139</v>
      </c>
      <c r="M75" s="231">
        <v>154.18713998120211</v>
      </c>
      <c r="N75" s="231">
        <v>165.1690840789152</v>
      </c>
      <c r="O75" s="231">
        <v>33.084616968339063</v>
      </c>
      <c r="P75" s="231">
        <v>82.933747151313014</v>
      </c>
      <c r="Q75" s="231">
        <v>81.037028570252005</v>
      </c>
      <c r="R75" s="231">
        <v>98.452439402938637</v>
      </c>
      <c r="S75" s="231">
        <v>254.94192958077119</v>
      </c>
      <c r="T75" s="231">
        <v>459.25266443485151</v>
      </c>
      <c r="U75" s="231">
        <v>630.41002587661524</v>
      </c>
      <c r="V75" s="231">
        <v>605.80009471040114</v>
      </c>
      <c r="W75" s="231">
        <v>436.95818598855311</v>
      </c>
      <c r="DA75" s="73" t="s">
        <v>1326</v>
      </c>
    </row>
    <row r="76" spans="1:105" ht="12" customHeight="1" x14ac:dyDescent="0.25">
      <c r="A76" s="64" t="s">
        <v>33</v>
      </c>
      <c r="B76" s="231">
        <v>0</v>
      </c>
      <c r="C76" s="231">
        <v>0.77675037630677679</v>
      </c>
      <c r="D76" s="231">
        <v>0</v>
      </c>
      <c r="E76" s="231">
        <v>0</v>
      </c>
      <c r="F76" s="231">
        <v>0</v>
      </c>
      <c r="G76" s="231">
        <v>0.82006138515970284</v>
      </c>
      <c r="H76" s="231">
        <v>1.903646703335456</v>
      </c>
      <c r="I76" s="231">
        <v>66.708472192502597</v>
      </c>
      <c r="J76" s="231">
        <v>69.805531285128495</v>
      </c>
      <c r="K76" s="231">
        <v>21.233430596267649</v>
      </c>
      <c r="L76" s="231">
        <v>58.667230773119293</v>
      </c>
      <c r="M76" s="231">
        <v>53.533300598778368</v>
      </c>
      <c r="N76" s="231">
        <v>60.662959919566838</v>
      </c>
      <c r="O76" s="231">
        <v>8.1096458055128089</v>
      </c>
      <c r="P76" s="231">
        <v>25.096370272181201</v>
      </c>
      <c r="Q76" s="231">
        <v>8.0702371915877986</v>
      </c>
      <c r="R76" s="231">
        <v>12.44903472411851</v>
      </c>
      <c r="S76" s="231">
        <v>30.86197599749244</v>
      </c>
      <c r="T76" s="231">
        <v>40.273057541465548</v>
      </c>
      <c r="U76" s="231">
        <v>25.375151987687079</v>
      </c>
      <c r="V76" s="231">
        <v>31.130279124537161</v>
      </c>
      <c r="W76" s="231">
        <v>24.281111287535559</v>
      </c>
      <c r="DA76" s="73" t="s">
        <v>1327</v>
      </c>
    </row>
    <row r="77" spans="1:105" ht="12" customHeight="1" x14ac:dyDescent="0.25">
      <c r="A77" s="64" t="s">
        <v>160</v>
      </c>
      <c r="B77" s="231">
        <v>6.3576075295513697</v>
      </c>
      <c r="C77" s="231">
        <v>3.870036885102575</v>
      </c>
      <c r="D77" s="231">
        <v>9.2482309379686676</v>
      </c>
      <c r="E77" s="231">
        <v>5.5837272609631077</v>
      </c>
      <c r="F77" s="231">
        <v>3.370567045414639</v>
      </c>
      <c r="G77" s="231">
        <v>2.4359607629513991</v>
      </c>
      <c r="H77" s="231">
        <v>10.37018295419873</v>
      </c>
      <c r="I77" s="231">
        <v>8.6185057521328972</v>
      </c>
      <c r="J77" s="231">
        <v>5.3633186285529799</v>
      </c>
      <c r="K77" s="231">
        <v>0.25502734403205252</v>
      </c>
      <c r="L77" s="231">
        <v>1.408185229195559</v>
      </c>
      <c r="M77" s="231">
        <v>1.226163207905375</v>
      </c>
      <c r="N77" s="231">
        <v>0.75423013758591573</v>
      </c>
      <c r="O77" s="231">
        <v>0.35749144973484398</v>
      </c>
      <c r="P77" s="231">
        <v>0.28928641048357961</v>
      </c>
      <c r="Q77" s="231">
        <v>0.43272563180137952</v>
      </c>
      <c r="R77" s="231">
        <v>0.67019871445536006</v>
      </c>
      <c r="S77" s="231">
        <v>2.0371509989351662</v>
      </c>
      <c r="T77" s="231">
        <v>2.650922232712662</v>
      </c>
      <c r="U77" s="231">
        <v>1.9944259396278281</v>
      </c>
      <c r="V77" s="231">
        <v>2.5199561009320131</v>
      </c>
      <c r="W77" s="231">
        <v>1.596051805093277</v>
      </c>
      <c r="DA77" s="73" t="s">
        <v>1328</v>
      </c>
    </row>
    <row r="78" spans="1:105" ht="12" customHeight="1" x14ac:dyDescent="0.25">
      <c r="A78" s="64" t="s">
        <v>70</v>
      </c>
      <c r="B78" s="231">
        <v>121.71323329795629</v>
      </c>
      <c r="C78" s="231">
        <v>207.51517287541591</v>
      </c>
      <c r="D78" s="231">
        <v>41.73223815985768</v>
      </c>
      <c r="E78" s="231">
        <v>24.9027661969386</v>
      </c>
      <c r="F78" s="231">
        <v>21.935826646402688</v>
      </c>
      <c r="G78" s="231">
        <v>7.5982827186108857</v>
      </c>
      <c r="H78" s="231">
        <v>25.475583031180591</v>
      </c>
      <c r="I78" s="231">
        <v>11.74719675962092</v>
      </c>
      <c r="J78" s="231">
        <v>3.7332146252979652</v>
      </c>
      <c r="K78" s="231">
        <v>2.398879676022541</v>
      </c>
      <c r="L78" s="231">
        <v>5.0218853205810392</v>
      </c>
      <c r="M78" s="231">
        <v>6.4083689815636866</v>
      </c>
      <c r="N78" s="231">
        <v>5.4572260338973546</v>
      </c>
      <c r="O78" s="231">
        <v>0.24642916682656421</v>
      </c>
      <c r="P78" s="231">
        <v>0.29956841515622817</v>
      </c>
      <c r="Q78" s="231">
        <v>0.22477502990779391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1329</v>
      </c>
    </row>
    <row r="79" spans="1:105" ht="12" customHeight="1" x14ac:dyDescent="0.25">
      <c r="A79" s="64" t="s">
        <v>34</v>
      </c>
      <c r="B79" s="231">
        <v>3.769389235509768</v>
      </c>
      <c r="C79" s="231">
        <v>10.723801564724271</v>
      </c>
      <c r="D79" s="231">
        <v>80.149685321638003</v>
      </c>
      <c r="E79" s="231">
        <v>10.868215084139839</v>
      </c>
      <c r="F79" s="231">
        <v>40.916963312047343</v>
      </c>
      <c r="G79" s="231">
        <v>80.386796970672492</v>
      </c>
      <c r="H79" s="231">
        <v>96.691778682461859</v>
      </c>
      <c r="I79" s="231">
        <v>84.934394708211499</v>
      </c>
      <c r="J79" s="231">
        <v>18.253785665444759</v>
      </c>
      <c r="K79" s="231">
        <v>9.0973174001793797</v>
      </c>
      <c r="L79" s="231">
        <v>10.214219314408631</v>
      </c>
      <c r="M79" s="231">
        <v>0</v>
      </c>
      <c r="N79" s="231">
        <v>2.8657162377323342</v>
      </c>
      <c r="O79" s="231">
        <v>0.72392020684583336</v>
      </c>
      <c r="P79" s="231">
        <v>2.3594225910551301</v>
      </c>
      <c r="Q79" s="231">
        <v>2.945886181672126</v>
      </c>
      <c r="R79" s="231">
        <v>4.601541384445178</v>
      </c>
      <c r="S79" s="231">
        <v>20.067344762889679</v>
      </c>
      <c r="T79" s="231">
        <v>40.41871676689339</v>
      </c>
      <c r="U79" s="231">
        <v>63.912659990314388</v>
      </c>
      <c r="V79" s="231">
        <v>72.492138494465252</v>
      </c>
      <c r="W79" s="231">
        <v>42.362211228200628</v>
      </c>
      <c r="DA79" s="73" t="s">
        <v>1330</v>
      </c>
    </row>
    <row r="80" spans="1:105" ht="12" customHeight="1" x14ac:dyDescent="0.25">
      <c r="A80" s="64" t="s">
        <v>162</v>
      </c>
      <c r="B80" s="231">
        <v>634.47438338915697</v>
      </c>
      <c r="C80" s="231">
        <v>796.37286716884307</v>
      </c>
      <c r="D80" s="231">
        <v>834.61515981187893</v>
      </c>
      <c r="E80" s="231">
        <v>1197.532065772604</v>
      </c>
      <c r="F80" s="231">
        <v>915.31044411068842</v>
      </c>
      <c r="G80" s="231">
        <v>870.57663889407979</v>
      </c>
      <c r="H80" s="231">
        <v>848.67377952445588</v>
      </c>
      <c r="I80" s="231">
        <v>685.11254131305895</v>
      </c>
      <c r="J80" s="231">
        <v>959.44675941471462</v>
      </c>
      <c r="K80" s="231">
        <v>204.6326461270956</v>
      </c>
      <c r="L80" s="231">
        <v>559.25361444841565</v>
      </c>
      <c r="M80" s="231">
        <v>542.05871368166368</v>
      </c>
      <c r="N80" s="231">
        <v>560.69196103581442</v>
      </c>
      <c r="O80" s="231">
        <v>69.493295617095768</v>
      </c>
      <c r="P80" s="231">
        <v>160.3487764885472</v>
      </c>
      <c r="Q80" s="231">
        <v>88.78305397724175</v>
      </c>
      <c r="R80" s="231">
        <v>123.4739730950196</v>
      </c>
      <c r="S80" s="231">
        <v>322.93340271070338</v>
      </c>
      <c r="T80" s="231">
        <v>406.54536801721071</v>
      </c>
      <c r="U80" s="231">
        <v>260.78722081248179</v>
      </c>
      <c r="V80" s="231">
        <v>456.37401347775739</v>
      </c>
      <c r="W80" s="231">
        <v>441.00370352168062</v>
      </c>
      <c r="DA80" s="73" t="s">
        <v>1331</v>
      </c>
    </row>
    <row r="81" spans="1:105" ht="12" customHeight="1" x14ac:dyDescent="0.25">
      <c r="A81" s="64" t="s">
        <v>36</v>
      </c>
      <c r="B81" s="231">
        <v>0</v>
      </c>
      <c r="C81" s="231">
        <v>7.158975301770984E-2</v>
      </c>
      <c r="D81" s="231">
        <v>0</v>
      </c>
      <c r="E81" s="231">
        <v>0</v>
      </c>
      <c r="F81" s="231">
        <v>0</v>
      </c>
      <c r="G81" s="231">
        <v>0</v>
      </c>
      <c r="H81" s="231">
        <v>0</v>
      </c>
      <c r="I81" s="231">
        <v>0</v>
      </c>
      <c r="J81" s="231">
        <v>0</v>
      </c>
      <c r="K81" s="231">
        <v>0</v>
      </c>
      <c r="L81" s="231">
        <v>0</v>
      </c>
      <c r="M81" s="231">
        <v>0</v>
      </c>
      <c r="N81" s="231">
        <v>0</v>
      </c>
      <c r="O81" s="231">
        <v>0</v>
      </c>
      <c r="P81" s="231">
        <v>0</v>
      </c>
      <c r="Q81" s="231">
        <v>0</v>
      </c>
      <c r="R81" s="231">
        <v>0</v>
      </c>
      <c r="S81" s="231">
        <v>0</v>
      </c>
      <c r="T81" s="231">
        <v>0</v>
      </c>
      <c r="U81" s="231">
        <v>0</v>
      </c>
      <c r="V81" s="231">
        <v>0</v>
      </c>
      <c r="W81" s="231">
        <v>0</v>
      </c>
      <c r="DA81" s="73" t="s">
        <v>1332</v>
      </c>
    </row>
    <row r="82" spans="1:105" ht="12" customHeight="1" x14ac:dyDescent="0.25">
      <c r="A82" s="64" t="s">
        <v>73</v>
      </c>
      <c r="B82" s="231">
        <v>45.116498664717923</v>
      </c>
      <c r="C82" s="231">
        <v>129.18363515089351</v>
      </c>
      <c r="D82" s="231">
        <v>179.151678190274</v>
      </c>
      <c r="E82" s="231">
        <v>136.4514338206094</v>
      </c>
      <c r="F82" s="231">
        <v>161.8386745658363</v>
      </c>
      <c r="G82" s="231">
        <v>134.58814131715641</v>
      </c>
      <c r="H82" s="231">
        <v>119.25576872592281</v>
      </c>
      <c r="I82" s="231">
        <v>91.926205705070814</v>
      </c>
      <c r="J82" s="231">
        <v>80.65628796442094</v>
      </c>
      <c r="K82" s="231">
        <v>12.42508919351191</v>
      </c>
      <c r="L82" s="231">
        <v>45.41478874588946</v>
      </c>
      <c r="M82" s="231">
        <v>38.373028674804033</v>
      </c>
      <c r="N82" s="231">
        <v>43.106214144233313</v>
      </c>
      <c r="O82" s="231">
        <v>9.0557882126578306</v>
      </c>
      <c r="P82" s="231">
        <v>21.305299174826249</v>
      </c>
      <c r="Q82" s="231">
        <v>16.141820297451812</v>
      </c>
      <c r="R82" s="231">
        <v>22.657910177040769</v>
      </c>
      <c r="S82" s="231">
        <v>46.402567512134659</v>
      </c>
      <c r="T82" s="231">
        <v>84.684054336145351</v>
      </c>
      <c r="U82" s="231">
        <v>61.277026946804973</v>
      </c>
      <c r="V82" s="231">
        <v>1.0786851008663729</v>
      </c>
      <c r="W82" s="231">
        <v>4.6604287116388896</v>
      </c>
      <c r="DA82" s="73" t="s">
        <v>1333</v>
      </c>
    </row>
    <row r="83" spans="1:105" ht="12" customHeight="1" x14ac:dyDescent="0.25">
      <c r="A83" s="64" t="s">
        <v>79</v>
      </c>
      <c r="B83" s="231">
        <v>0</v>
      </c>
      <c r="C83" s="231">
        <v>0</v>
      </c>
      <c r="D83" s="231">
        <v>0</v>
      </c>
      <c r="E83" s="231">
        <v>0</v>
      </c>
      <c r="F83" s="231">
        <v>0</v>
      </c>
      <c r="G83" s="231">
        <v>0</v>
      </c>
      <c r="H83" s="231">
        <v>0</v>
      </c>
      <c r="I83" s="231">
        <v>0</v>
      </c>
      <c r="J83" s="231">
        <v>0</v>
      </c>
      <c r="K83" s="231">
        <v>0</v>
      </c>
      <c r="L83" s="231">
        <v>0</v>
      </c>
      <c r="M83" s="231">
        <v>0</v>
      </c>
      <c r="N83" s="231">
        <v>0</v>
      </c>
      <c r="O83" s="231">
        <v>0</v>
      </c>
      <c r="P83" s="231">
        <v>0</v>
      </c>
      <c r="Q83" s="231">
        <v>0</v>
      </c>
      <c r="R83" s="231">
        <v>0</v>
      </c>
      <c r="S83" s="231">
        <v>0</v>
      </c>
      <c r="T83" s="231">
        <v>0</v>
      </c>
      <c r="U83" s="231">
        <v>0</v>
      </c>
      <c r="V83" s="231">
        <v>0</v>
      </c>
      <c r="W83" s="231">
        <v>0</v>
      </c>
      <c r="DA83" s="73" t="s">
        <v>1334</v>
      </c>
    </row>
    <row r="84" spans="1:105" ht="12" customHeight="1" x14ac:dyDescent="0.25">
      <c r="A84" s="60" t="s">
        <v>1066</v>
      </c>
      <c r="B84" s="264">
        <v>0</v>
      </c>
      <c r="C84" s="264">
        <v>0</v>
      </c>
      <c r="D84" s="264">
        <v>0</v>
      </c>
      <c r="E84" s="264">
        <v>0</v>
      </c>
      <c r="F84" s="264">
        <v>0</v>
      </c>
      <c r="G84" s="264">
        <v>0</v>
      </c>
      <c r="H84" s="264">
        <v>0</v>
      </c>
      <c r="I84" s="264">
        <v>0</v>
      </c>
      <c r="J84" s="264">
        <v>0</v>
      </c>
      <c r="K84" s="264">
        <v>0</v>
      </c>
      <c r="L84" s="264">
        <v>0</v>
      </c>
      <c r="M84" s="264">
        <v>0</v>
      </c>
      <c r="N84" s="264">
        <v>0</v>
      </c>
      <c r="O84" s="264">
        <v>0</v>
      </c>
      <c r="P84" s="264">
        <v>0</v>
      </c>
      <c r="Q84" s="264">
        <v>0</v>
      </c>
      <c r="R84" s="264">
        <v>0</v>
      </c>
      <c r="S84" s="264">
        <v>0</v>
      </c>
      <c r="T84" s="264">
        <v>0</v>
      </c>
      <c r="U84" s="264">
        <v>0</v>
      </c>
      <c r="V84" s="264">
        <v>0</v>
      </c>
      <c r="W84" s="264">
        <v>0</v>
      </c>
      <c r="DA84" s="72" t="s">
        <v>1335</v>
      </c>
    </row>
    <row r="85" spans="1:105" ht="12" customHeight="1" x14ac:dyDescent="0.25">
      <c r="A85" s="57" t="s">
        <v>1012</v>
      </c>
      <c r="B85" s="263">
        <v>578.20449375858118</v>
      </c>
      <c r="C85" s="263">
        <v>827.72651773404164</v>
      </c>
      <c r="D85" s="263">
        <v>834.65678240296666</v>
      </c>
      <c r="E85" s="263">
        <v>950.83770102316646</v>
      </c>
      <c r="F85" s="263">
        <v>756.4207067066377</v>
      </c>
      <c r="G85" s="263">
        <v>691.9163756358588</v>
      </c>
      <c r="H85" s="263">
        <v>703.71107079244223</v>
      </c>
      <c r="I85" s="263">
        <v>703.92300455948043</v>
      </c>
      <c r="J85" s="263">
        <v>844.5970264684521</v>
      </c>
      <c r="K85" s="263">
        <v>199.1011929132961</v>
      </c>
      <c r="L85" s="263">
        <v>544.33528098155193</v>
      </c>
      <c r="M85" s="263">
        <v>513.20746314859866</v>
      </c>
      <c r="N85" s="263">
        <v>568.10151342943266</v>
      </c>
      <c r="O85" s="263">
        <v>78.098294226420023</v>
      </c>
      <c r="P85" s="263">
        <v>186.38427462769121</v>
      </c>
      <c r="Q85" s="263">
        <v>127.77139341787699</v>
      </c>
      <c r="R85" s="263">
        <v>162.45113662377869</v>
      </c>
      <c r="S85" s="263">
        <v>394.10675585471478</v>
      </c>
      <c r="T85" s="263">
        <v>571.85112858238472</v>
      </c>
      <c r="U85" s="263">
        <v>466.67800494784188</v>
      </c>
      <c r="V85" s="263">
        <v>524.92571842506834</v>
      </c>
      <c r="W85" s="263">
        <v>441.91943346001801</v>
      </c>
      <c r="DA85" s="70" t="s">
        <v>1336</v>
      </c>
    </row>
    <row r="86" spans="1:105" ht="12" customHeight="1" x14ac:dyDescent="0.25">
      <c r="A86" s="60" t="s">
        <v>1014</v>
      </c>
      <c r="B86" s="264">
        <v>578.20449375858118</v>
      </c>
      <c r="C86" s="264">
        <v>827.72651773404164</v>
      </c>
      <c r="D86" s="264">
        <v>834.65678240296666</v>
      </c>
      <c r="E86" s="264">
        <v>950.83770102316646</v>
      </c>
      <c r="F86" s="264">
        <v>756.4207067066377</v>
      </c>
      <c r="G86" s="264">
        <v>691.9163756358588</v>
      </c>
      <c r="H86" s="264">
        <v>703.71107079244223</v>
      </c>
      <c r="I86" s="264">
        <v>703.92300455948043</v>
      </c>
      <c r="J86" s="264">
        <v>844.5970264684521</v>
      </c>
      <c r="K86" s="264">
        <v>199.1011929132961</v>
      </c>
      <c r="L86" s="264">
        <v>544.33528098155193</v>
      </c>
      <c r="M86" s="264">
        <v>513.20746314859866</v>
      </c>
      <c r="N86" s="264">
        <v>568.10151342943266</v>
      </c>
      <c r="O86" s="264">
        <v>78.098294226420023</v>
      </c>
      <c r="P86" s="264">
        <v>186.38427462769121</v>
      </c>
      <c r="Q86" s="264">
        <v>127.77139341787699</v>
      </c>
      <c r="R86" s="264">
        <v>162.45113662377869</v>
      </c>
      <c r="S86" s="264">
        <v>394.10675585471478</v>
      </c>
      <c r="T86" s="264">
        <v>571.85112858238472</v>
      </c>
      <c r="U86" s="264">
        <v>466.67800494784188</v>
      </c>
      <c r="V86" s="264">
        <v>524.92571842506834</v>
      </c>
      <c r="W86" s="264">
        <v>441.91943346001801</v>
      </c>
      <c r="DA86" s="72" t="s">
        <v>1337</v>
      </c>
    </row>
    <row r="87" spans="1:105" ht="12" customHeight="1" x14ac:dyDescent="0.25">
      <c r="A87" s="59" t="s">
        <v>30</v>
      </c>
      <c r="B87" s="232">
        <v>86.720680471684048</v>
      </c>
      <c r="C87" s="232">
        <v>120.1157371375028</v>
      </c>
      <c r="D87" s="232">
        <v>128.68653023541131</v>
      </c>
      <c r="E87" s="232">
        <v>118.5829391687781</v>
      </c>
      <c r="F87" s="232">
        <v>110.21502426276921</v>
      </c>
      <c r="G87" s="232">
        <v>106.1678697910509</v>
      </c>
      <c r="H87" s="232">
        <v>110.67221778700301</v>
      </c>
      <c r="I87" s="232">
        <v>102.2457273356417</v>
      </c>
      <c r="J87" s="232">
        <v>108.2869953211414</v>
      </c>
      <c r="K87" s="232">
        <v>33.677972201407449</v>
      </c>
      <c r="L87" s="232">
        <v>89.624443817316347</v>
      </c>
      <c r="M87" s="232">
        <v>76.039172222125956</v>
      </c>
      <c r="N87" s="232">
        <v>102.248444408426</v>
      </c>
      <c r="O87" s="232">
        <v>13.38943228280716</v>
      </c>
      <c r="P87" s="232">
        <v>29.157472332161301</v>
      </c>
      <c r="Q87" s="232">
        <v>26.453813675672091</v>
      </c>
      <c r="R87" s="232">
        <v>15.95933222116796</v>
      </c>
      <c r="S87" s="232">
        <v>35.736005098085627</v>
      </c>
      <c r="T87" s="232">
        <v>57.440050786579569</v>
      </c>
      <c r="U87" s="232">
        <v>37.441148335743307</v>
      </c>
      <c r="V87" s="232">
        <v>0</v>
      </c>
      <c r="W87" s="232">
        <v>0</v>
      </c>
      <c r="DA87" s="71" t="s">
        <v>1338</v>
      </c>
    </row>
    <row r="88" spans="1:105" ht="12" customHeight="1" x14ac:dyDescent="0.25">
      <c r="A88" s="59" t="s">
        <v>33</v>
      </c>
      <c r="B88" s="297">
        <v>0</v>
      </c>
      <c r="C88" s="297">
        <v>0.54498558227826932</v>
      </c>
      <c r="D88" s="297">
        <v>0</v>
      </c>
      <c r="E88" s="297">
        <v>0</v>
      </c>
      <c r="F88" s="297">
        <v>0</v>
      </c>
      <c r="G88" s="297">
        <v>0.54496581321369431</v>
      </c>
      <c r="H88" s="297">
        <v>1.2735863269269621</v>
      </c>
      <c r="I88" s="297">
        <v>51.97832478077374</v>
      </c>
      <c r="J88" s="297">
        <v>49.500237038935289</v>
      </c>
      <c r="K88" s="297">
        <v>15.37065782369733</v>
      </c>
      <c r="L88" s="297">
        <v>42.726974438720383</v>
      </c>
      <c r="M88" s="297">
        <v>38.796471520320267</v>
      </c>
      <c r="N88" s="297">
        <v>45.031134688587173</v>
      </c>
      <c r="O88" s="297">
        <v>6.7099732319869556</v>
      </c>
      <c r="P88" s="297">
        <v>21.21021970968977</v>
      </c>
      <c r="Q88" s="297">
        <v>8.3852964871640854</v>
      </c>
      <c r="R88" s="297">
        <v>13.351187852511289</v>
      </c>
      <c r="S88" s="297">
        <v>31.082120336657869</v>
      </c>
      <c r="T88" s="297">
        <v>46.091923816021961</v>
      </c>
      <c r="U88" s="297">
        <v>37.798693360292297</v>
      </c>
      <c r="V88" s="297">
        <v>33.347501021561129</v>
      </c>
      <c r="W88" s="297">
        <v>22.982939998763459</v>
      </c>
      <c r="DA88" s="122" t="s">
        <v>1339</v>
      </c>
    </row>
    <row r="89" spans="1:105" ht="12" customHeight="1" x14ac:dyDescent="0.25">
      <c r="A89" s="59" t="s">
        <v>160</v>
      </c>
      <c r="B89" s="297">
        <v>4.0976732825456326</v>
      </c>
      <c r="C89" s="297">
        <v>2.715305160577115</v>
      </c>
      <c r="D89" s="297">
        <v>7.3724120967259399</v>
      </c>
      <c r="E89" s="297">
        <v>3.7842128418194592</v>
      </c>
      <c r="F89" s="297">
        <v>2.3155864218776561</v>
      </c>
      <c r="G89" s="297">
        <v>1.618799960785781</v>
      </c>
      <c r="H89" s="297">
        <v>6.9379067003648611</v>
      </c>
      <c r="I89" s="297">
        <v>6.7154212408971734</v>
      </c>
      <c r="J89" s="297">
        <v>3.8032164291437658</v>
      </c>
      <c r="K89" s="297">
        <v>0.18461162095455519</v>
      </c>
      <c r="L89" s="297">
        <v>1.025572427740876</v>
      </c>
      <c r="M89" s="297">
        <v>0.88862082932825881</v>
      </c>
      <c r="N89" s="297">
        <v>0.55987770720149077</v>
      </c>
      <c r="O89" s="297">
        <v>0.29579073068202011</v>
      </c>
      <c r="P89" s="297">
        <v>0.24449066772758221</v>
      </c>
      <c r="Q89" s="297">
        <v>0.44961909224083918</v>
      </c>
      <c r="R89" s="297">
        <v>0.7187664853942054</v>
      </c>
      <c r="S89" s="297">
        <v>2.0516823841088558</v>
      </c>
      <c r="T89" s="297">
        <v>3.0339416237912111</v>
      </c>
      <c r="U89" s="297">
        <v>2.9708864230009531</v>
      </c>
      <c r="V89" s="297">
        <v>2.699437364950672</v>
      </c>
      <c r="W89" s="297">
        <v>1.510720099957171</v>
      </c>
      <c r="DA89" s="122" t="s">
        <v>1340</v>
      </c>
    </row>
    <row r="90" spans="1:105" ht="12" customHeight="1" x14ac:dyDescent="0.25">
      <c r="A90" s="59" t="s">
        <v>70</v>
      </c>
      <c r="B90" s="297">
        <v>78.447916436967148</v>
      </c>
      <c r="C90" s="297">
        <v>145.59732543524169</v>
      </c>
      <c r="D90" s="297">
        <v>33.267687571474099</v>
      </c>
      <c r="E90" s="297">
        <v>16.877143749142942</v>
      </c>
      <c r="F90" s="297">
        <v>15.06995756223669</v>
      </c>
      <c r="G90" s="297">
        <v>5.0493833702082433</v>
      </c>
      <c r="H90" s="297">
        <v>17.04378977577894</v>
      </c>
      <c r="I90" s="297">
        <v>9.1532542774057823</v>
      </c>
      <c r="J90" s="297">
        <v>2.6472831803923</v>
      </c>
      <c r="K90" s="297">
        <v>1.7365238505946241</v>
      </c>
      <c r="L90" s="297">
        <v>3.6574074299918169</v>
      </c>
      <c r="M90" s="297">
        <v>4.6442513707180781</v>
      </c>
      <c r="N90" s="297">
        <v>4.050990602574128</v>
      </c>
      <c r="O90" s="297">
        <v>0.2038970816534367</v>
      </c>
      <c r="P90" s="297">
        <v>0.25318051314338208</v>
      </c>
      <c r="Q90" s="297">
        <v>0.23355017008083701</v>
      </c>
      <c r="R90" s="297">
        <v>0</v>
      </c>
      <c r="S90" s="297">
        <v>0</v>
      </c>
      <c r="T90" s="297">
        <v>0</v>
      </c>
      <c r="U90" s="297">
        <v>0</v>
      </c>
      <c r="V90" s="297">
        <v>0</v>
      </c>
      <c r="W90" s="297">
        <v>0</v>
      </c>
      <c r="DA90" s="122" t="s">
        <v>1341</v>
      </c>
    </row>
    <row r="91" spans="1:105" ht="12" customHeight="1" x14ac:dyDescent="0.25">
      <c r="A91" s="59" t="s">
        <v>162</v>
      </c>
      <c r="B91" s="297">
        <v>408.93822356738428</v>
      </c>
      <c r="C91" s="297">
        <v>558.75316441844166</v>
      </c>
      <c r="D91" s="297">
        <v>665.33015249935534</v>
      </c>
      <c r="E91" s="297">
        <v>811.59340526342589</v>
      </c>
      <c r="F91" s="297">
        <v>628.82013845975416</v>
      </c>
      <c r="G91" s="297">
        <v>578.53535670060012</v>
      </c>
      <c r="H91" s="297">
        <v>567.78357020236842</v>
      </c>
      <c r="I91" s="297">
        <v>533.83027692476207</v>
      </c>
      <c r="J91" s="297">
        <v>680.3592944988394</v>
      </c>
      <c r="K91" s="297">
        <v>148.1314274166422</v>
      </c>
      <c r="L91" s="297">
        <v>407.30088286778249</v>
      </c>
      <c r="M91" s="297">
        <v>392.83894720610613</v>
      </c>
      <c r="N91" s="297">
        <v>416.21106602264388</v>
      </c>
      <c r="O91" s="297">
        <v>57.499200899290443</v>
      </c>
      <c r="P91" s="297">
        <v>135.51891140496909</v>
      </c>
      <c r="Q91" s="297">
        <v>92.249113992719174</v>
      </c>
      <c r="R91" s="297">
        <v>132.42185006470521</v>
      </c>
      <c r="S91" s="297">
        <v>325.2369480358625</v>
      </c>
      <c r="T91" s="297">
        <v>465.28521235599192</v>
      </c>
      <c r="U91" s="297">
        <v>388.46727682880538</v>
      </c>
      <c r="V91" s="297">
        <v>488.87878003855661</v>
      </c>
      <c r="W91" s="297">
        <v>417.42577336129739</v>
      </c>
      <c r="DA91" s="122" t="s">
        <v>1342</v>
      </c>
    </row>
    <row r="92" spans="1:105" ht="12" customHeight="1" x14ac:dyDescent="0.25">
      <c r="A92" s="60" t="s">
        <v>1021</v>
      </c>
      <c r="B92" s="264">
        <v>0</v>
      </c>
      <c r="C92" s="264">
        <v>0</v>
      </c>
      <c r="D92" s="264">
        <v>0</v>
      </c>
      <c r="E92" s="264">
        <v>0</v>
      </c>
      <c r="F92" s="264">
        <v>0</v>
      </c>
      <c r="G92" s="264">
        <v>0</v>
      </c>
      <c r="H92" s="264">
        <v>0</v>
      </c>
      <c r="I92" s="264">
        <v>0</v>
      </c>
      <c r="J92" s="264">
        <v>0</v>
      </c>
      <c r="K92" s="264">
        <v>0</v>
      </c>
      <c r="L92" s="264">
        <v>0</v>
      </c>
      <c r="M92" s="264">
        <v>0</v>
      </c>
      <c r="N92" s="264">
        <v>0</v>
      </c>
      <c r="O92" s="264">
        <v>0</v>
      </c>
      <c r="P92" s="264">
        <v>0</v>
      </c>
      <c r="Q92" s="264">
        <v>0</v>
      </c>
      <c r="R92" s="264">
        <v>0</v>
      </c>
      <c r="S92" s="264">
        <v>0</v>
      </c>
      <c r="T92" s="264">
        <v>0</v>
      </c>
      <c r="U92" s="264">
        <v>0</v>
      </c>
      <c r="V92" s="264">
        <v>0</v>
      </c>
      <c r="W92" s="264">
        <v>0</v>
      </c>
      <c r="DA92" s="72" t="s">
        <v>1343</v>
      </c>
    </row>
    <row r="93" spans="1:105" ht="12" customHeight="1" x14ac:dyDescent="0.25">
      <c r="A93" s="57" t="s">
        <v>1023</v>
      </c>
      <c r="B93" s="263">
        <f t="shared" ref="B93:W93" si="4">B94+B95+B106</f>
        <v>100.21555411833459</v>
      </c>
      <c r="C93" s="263">
        <f t="shared" si="4"/>
        <v>145.96240849887224</v>
      </c>
      <c r="D93" s="263">
        <f t="shared" si="4"/>
        <v>155.10320266573282</v>
      </c>
      <c r="E93" s="263">
        <f t="shared" si="4"/>
        <v>181.205923561178</v>
      </c>
      <c r="F93" s="263">
        <f t="shared" si="4"/>
        <v>139.81104638131529</v>
      </c>
      <c r="G93" s="263">
        <f t="shared" si="4"/>
        <v>128.13124738852906</v>
      </c>
      <c r="H93" s="263">
        <f t="shared" si="4"/>
        <v>123.93537102731365</v>
      </c>
      <c r="I93" s="263">
        <f t="shared" si="4"/>
        <v>124.67943943475656</v>
      </c>
      <c r="J93" s="263">
        <f t="shared" si="4"/>
        <v>153.79317725183563</v>
      </c>
      <c r="K93" s="263">
        <f t="shared" si="4"/>
        <v>35.296177288927886</v>
      </c>
      <c r="L93" s="263">
        <f t="shared" si="4"/>
        <v>95.6690139666308</v>
      </c>
      <c r="M93" s="263">
        <f t="shared" si="4"/>
        <v>90.923976763578523</v>
      </c>
      <c r="N93" s="263">
        <f t="shared" si="4"/>
        <v>97.624883415884185</v>
      </c>
      <c r="O93" s="263">
        <f t="shared" si="4"/>
        <v>13.467096882950875</v>
      </c>
      <c r="P93" s="263">
        <f t="shared" si="4"/>
        <v>31.619730981997513</v>
      </c>
      <c r="Q93" s="263">
        <f t="shared" si="4"/>
        <v>20.621933030366371</v>
      </c>
      <c r="R93" s="263">
        <f t="shared" si="4"/>
        <v>26.694860311453294</v>
      </c>
      <c r="S93" s="263">
        <f t="shared" si="4"/>
        <v>67.258237075076138</v>
      </c>
      <c r="T93" s="263">
        <f t="shared" si="4"/>
        <v>97.472229611966696</v>
      </c>
      <c r="U93" s="263">
        <f t="shared" si="4"/>
        <v>83.035045476833105</v>
      </c>
      <c r="V93" s="263">
        <f t="shared" si="4"/>
        <v>98.757731840956012</v>
      </c>
      <c r="W93" s="263">
        <f t="shared" si="4"/>
        <v>84.52397104361809</v>
      </c>
      <c r="DA93" s="70"/>
    </row>
    <row r="94" spans="1:105" ht="12" customHeight="1" x14ac:dyDescent="0.25">
      <c r="A94" s="60" t="s">
        <v>1024</v>
      </c>
      <c r="B94" s="264">
        <v>78.360747317244986</v>
      </c>
      <c r="C94" s="264">
        <v>112.4783034022021</v>
      </c>
      <c r="D94" s="264">
        <v>118.5014901372484</v>
      </c>
      <c r="E94" s="264">
        <v>141.2311862914178</v>
      </c>
      <c r="F94" s="264">
        <v>108.91107643155399</v>
      </c>
      <c r="G94" s="264">
        <v>99.749768100225978</v>
      </c>
      <c r="H94" s="264">
        <v>96.127603798660815</v>
      </c>
      <c r="I94" s="264">
        <v>96.251796563204721</v>
      </c>
      <c r="J94" s="264">
        <v>120.71025963640101</v>
      </c>
      <c r="K94" s="264">
        <v>27.456452013699749</v>
      </c>
      <c r="L94" s="264">
        <v>74.819152236297825</v>
      </c>
      <c r="M94" s="264">
        <v>71.167836698934252</v>
      </c>
      <c r="N94" s="264">
        <v>76.207455593276592</v>
      </c>
      <c r="O94" s="264">
        <v>10.456579281090599</v>
      </c>
      <c r="P94" s="264">
        <v>24.444420235502111</v>
      </c>
      <c r="Q94" s="264">
        <v>15.728563254592499</v>
      </c>
      <c r="R94" s="264">
        <v>20.615067438316569</v>
      </c>
      <c r="S94" s="264">
        <v>51.625291948952437</v>
      </c>
      <c r="T94" s="264">
        <v>73.695503871109793</v>
      </c>
      <c r="U94" s="264">
        <v>59.589998581465728</v>
      </c>
      <c r="V94" s="264">
        <v>73.108242568129683</v>
      </c>
      <c r="W94" s="264">
        <v>63.667790454812319</v>
      </c>
      <c r="DA94" s="72" t="s">
        <v>1344</v>
      </c>
    </row>
    <row r="95" spans="1:105" ht="12" customHeight="1" x14ac:dyDescent="0.25">
      <c r="A95" s="60" t="s">
        <v>1026</v>
      </c>
      <c r="B95" s="264">
        <v>21.854806801089609</v>
      </c>
      <c r="C95" s="264">
        <v>33.484105096670127</v>
      </c>
      <c r="D95" s="264">
        <v>36.601712528484427</v>
      </c>
      <c r="E95" s="264">
        <v>39.974737269760197</v>
      </c>
      <c r="F95" s="264">
        <v>30.89996994976131</v>
      </c>
      <c r="G95" s="264">
        <v>28.38147928830309</v>
      </c>
      <c r="H95" s="264">
        <v>27.807767228652839</v>
      </c>
      <c r="I95" s="264">
        <v>28.427642871551839</v>
      </c>
      <c r="J95" s="264">
        <v>33.08291761543461</v>
      </c>
      <c r="K95" s="264">
        <v>7.8397252752281368</v>
      </c>
      <c r="L95" s="264">
        <v>20.849861730332979</v>
      </c>
      <c r="M95" s="264">
        <v>19.756140064644271</v>
      </c>
      <c r="N95" s="264">
        <v>21.417427822607589</v>
      </c>
      <c r="O95" s="264">
        <v>3.0105176018602759</v>
      </c>
      <c r="P95" s="264">
        <v>7.1753107464954038</v>
      </c>
      <c r="Q95" s="264">
        <v>4.8933697757738708</v>
      </c>
      <c r="R95" s="264">
        <v>6.0797928731367259</v>
      </c>
      <c r="S95" s="264">
        <v>15.632945126123699</v>
      </c>
      <c r="T95" s="264">
        <v>23.7767257408569</v>
      </c>
      <c r="U95" s="264">
        <v>23.44504689536738</v>
      </c>
      <c r="V95" s="264">
        <v>25.64948927282633</v>
      </c>
      <c r="W95" s="264">
        <v>20.856180588805771</v>
      </c>
      <c r="DA95" s="72" t="s">
        <v>1345</v>
      </c>
    </row>
    <row r="96" spans="1:105" ht="12" customHeight="1" x14ac:dyDescent="0.25">
      <c r="A96" s="64" t="s">
        <v>30</v>
      </c>
      <c r="B96" s="231">
        <v>2.9511853789699338</v>
      </c>
      <c r="C96" s="231">
        <v>3.755033340933625</v>
      </c>
      <c r="D96" s="231">
        <v>3.5407852015700452</v>
      </c>
      <c r="E96" s="231">
        <v>3.837852500094828</v>
      </c>
      <c r="F96" s="231">
        <v>3.5188455406969088</v>
      </c>
      <c r="G96" s="231">
        <v>3.504189906363921</v>
      </c>
      <c r="H96" s="231">
        <v>3.6283903522097751</v>
      </c>
      <c r="I96" s="231">
        <v>2.8782022729501762</v>
      </c>
      <c r="J96" s="231">
        <v>3.349471516113101</v>
      </c>
      <c r="K96" s="231">
        <v>1.0204484583061311</v>
      </c>
      <c r="L96" s="231">
        <v>2.699214194366093</v>
      </c>
      <c r="M96" s="231">
        <v>2.3013708053460129</v>
      </c>
      <c r="N96" s="231">
        <v>3.021237338432937</v>
      </c>
      <c r="O96" s="231">
        <v>0.35494469479889579</v>
      </c>
      <c r="P96" s="231">
        <v>0.7567162244570802</v>
      </c>
      <c r="Q96" s="231">
        <v>0.55843623948971099</v>
      </c>
      <c r="R96" s="231">
        <v>0.32639831987231011</v>
      </c>
      <c r="S96" s="231">
        <v>0.77828116516667833</v>
      </c>
      <c r="T96" s="231">
        <v>1.1008344441527389</v>
      </c>
      <c r="U96" s="231">
        <v>0.55131327834634203</v>
      </c>
      <c r="V96" s="231">
        <v>0</v>
      </c>
      <c r="W96" s="231">
        <v>0</v>
      </c>
      <c r="DA96" s="73" t="s">
        <v>1346</v>
      </c>
    </row>
    <row r="97" spans="1:105" ht="12" customHeight="1" x14ac:dyDescent="0.25">
      <c r="A97" s="64" t="s">
        <v>32</v>
      </c>
      <c r="B97" s="231">
        <v>1.105708284583752</v>
      </c>
      <c r="C97" s="231">
        <v>4.5375927731226273</v>
      </c>
      <c r="D97" s="231">
        <v>7.948780505989113</v>
      </c>
      <c r="E97" s="231">
        <v>5.9702451158492282</v>
      </c>
      <c r="F97" s="231">
        <v>2.3024163066352679</v>
      </c>
      <c r="G97" s="231">
        <v>0.82874556744724459</v>
      </c>
      <c r="H97" s="231">
        <v>0</v>
      </c>
      <c r="I97" s="231">
        <v>4.733056497704534</v>
      </c>
      <c r="J97" s="231">
        <v>4.7888330917218802</v>
      </c>
      <c r="K97" s="231">
        <v>1.33485222749286</v>
      </c>
      <c r="L97" s="231">
        <v>3.2359820284408829</v>
      </c>
      <c r="M97" s="231">
        <v>3.3819375216601339</v>
      </c>
      <c r="N97" s="231">
        <v>3.6228152551037782</v>
      </c>
      <c r="O97" s="231">
        <v>0.72567730051040957</v>
      </c>
      <c r="P97" s="231">
        <v>1.819067085212775</v>
      </c>
      <c r="Q97" s="231">
        <v>1.777464499302549</v>
      </c>
      <c r="R97" s="231">
        <v>2.1594537583118911</v>
      </c>
      <c r="S97" s="231">
        <v>5.5918909813020816</v>
      </c>
      <c r="T97" s="231">
        <v>10.0732383904648</v>
      </c>
      <c r="U97" s="231">
        <v>13.827400396704849</v>
      </c>
      <c r="V97" s="231">
        <v>13.287606678327039</v>
      </c>
      <c r="W97" s="231">
        <v>9.5842317638902852</v>
      </c>
      <c r="DA97" s="73" t="s">
        <v>1347</v>
      </c>
    </row>
    <row r="98" spans="1:105" ht="12" customHeight="1" x14ac:dyDescent="0.25">
      <c r="A98" s="64" t="s">
        <v>33</v>
      </c>
      <c r="B98" s="231">
        <v>0</v>
      </c>
      <c r="C98" s="231">
        <v>1.7037226599545069E-2</v>
      </c>
      <c r="D98" s="231">
        <v>0</v>
      </c>
      <c r="E98" s="231">
        <v>0</v>
      </c>
      <c r="F98" s="231">
        <v>0</v>
      </c>
      <c r="G98" s="231">
        <v>1.798720936696992E-2</v>
      </c>
      <c r="H98" s="231">
        <v>4.1754547200108183E-2</v>
      </c>
      <c r="I98" s="231">
        <v>1.463182241709333</v>
      </c>
      <c r="J98" s="231">
        <v>1.531113071436295</v>
      </c>
      <c r="K98" s="231">
        <v>0.46573362509894572</v>
      </c>
      <c r="L98" s="231">
        <v>1.2868058196532819</v>
      </c>
      <c r="M98" s="231">
        <v>1.1741983019815529</v>
      </c>
      <c r="N98" s="231">
        <v>1.330580101245538</v>
      </c>
      <c r="O98" s="231">
        <v>0.1778768024387844</v>
      </c>
      <c r="P98" s="231">
        <v>0.55046326361143372</v>
      </c>
      <c r="Q98" s="231">
        <v>0.17701241472054891</v>
      </c>
      <c r="R98" s="231">
        <v>0.27305686873158919</v>
      </c>
      <c r="S98" s="231">
        <v>0.6769259396809546</v>
      </c>
      <c r="T98" s="231">
        <v>0.88334840654068192</v>
      </c>
      <c r="U98" s="231">
        <v>0.55657805596141208</v>
      </c>
      <c r="V98" s="231">
        <v>0.68281089488955282</v>
      </c>
      <c r="W98" s="231">
        <v>0.53258138999746207</v>
      </c>
      <c r="DA98" s="73" t="s">
        <v>1348</v>
      </c>
    </row>
    <row r="99" spans="1:105" ht="12" customHeight="1" x14ac:dyDescent="0.25">
      <c r="A99" s="64" t="s">
        <v>160</v>
      </c>
      <c r="B99" s="231">
        <v>0.1394476313316407</v>
      </c>
      <c r="C99" s="231">
        <v>8.4885308551236952E-2</v>
      </c>
      <c r="D99" s="231">
        <v>0.20285050505449079</v>
      </c>
      <c r="E99" s="231">
        <v>0.1224733576151029</v>
      </c>
      <c r="F99" s="231">
        <v>7.3929947475182597E-2</v>
      </c>
      <c r="G99" s="231">
        <v>5.3430312712989918E-2</v>
      </c>
      <c r="H99" s="231">
        <v>0.22745937724482559</v>
      </c>
      <c r="I99" s="231">
        <v>0.18903812592499891</v>
      </c>
      <c r="J99" s="231">
        <v>0.1176389192557398</v>
      </c>
      <c r="K99" s="231">
        <v>5.5937644601000876E-3</v>
      </c>
      <c r="L99" s="231">
        <v>3.0887105530621069E-2</v>
      </c>
      <c r="M99" s="231">
        <v>2.6894638301222181E-2</v>
      </c>
      <c r="N99" s="231">
        <v>1.6543268151803531E-2</v>
      </c>
      <c r="O99" s="231">
        <v>7.8412100236008291E-3</v>
      </c>
      <c r="P99" s="231">
        <v>6.3452021111492759E-3</v>
      </c>
      <c r="Q99" s="231">
        <v>9.4913950083748283E-3</v>
      </c>
      <c r="R99" s="231">
        <v>1.470012466449081E-2</v>
      </c>
      <c r="S99" s="231">
        <v>4.4682827643253528E-2</v>
      </c>
      <c r="T99" s="231">
        <v>5.8145273120099483E-2</v>
      </c>
      <c r="U99" s="231">
        <v>4.3745697080975407E-2</v>
      </c>
      <c r="V99" s="231">
        <v>5.5272664709374288E-2</v>
      </c>
      <c r="W99" s="231">
        <v>3.5007767099230272E-2</v>
      </c>
      <c r="DA99" s="73" t="s">
        <v>1349</v>
      </c>
    </row>
    <row r="100" spans="1:105" ht="12" customHeight="1" x14ac:dyDescent="0.25">
      <c r="A100" s="64" t="s">
        <v>70</v>
      </c>
      <c r="B100" s="231">
        <v>2.6696555278417882</v>
      </c>
      <c r="C100" s="231">
        <v>4.5516334860787939</v>
      </c>
      <c r="D100" s="231">
        <v>0.91535404387737018</v>
      </c>
      <c r="E100" s="231">
        <v>0.54621675585151896</v>
      </c>
      <c r="F100" s="231">
        <v>0.48113996545461479</v>
      </c>
      <c r="G100" s="231">
        <v>0.16666057512568669</v>
      </c>
      <c r="H100" s="231">
        <v>0.55878090838069694</v>
      </c>
      <c r="I100" s="231">
        <v>0.25766276941468541</v>
      </c>
      <c r="J100" s="231">
        <v>8.1884251950226292E-2</v>
      </c>
      <c r="K100" s="231">
        <v>5.2616976923481593E-2</v>
      </c>
      <c r="L100" s="231">
        <v>0.1101499281795993</v>
      </c>
      <c r="M100" s="231">
        <v>0.140561031964374</v>
      </c>
      <c r="N100" s="231">
        <v>0.1196986823315359</v>
      </c>
      <c r="O100" s="231">
        <v>5.4051722200944129E-3</v>
      </c>
      <c r="P100" s="231">
        <v>6.5707273878004577E-3</v>
      </c>
      <c r="Q100" s="231">
        <v>4.9302108312672798E-3</v>
      </c>
      <c r="R100" s="231">
        <v>0</v>
      </c>
      <c r="S100" s="231">
        <v>0</v>
      </c>
      <c r="T100" s="231">
        <v>0</v>
      </c>
      <c r="U100" s="231">
        <v>0</v>
      </c>
      <c r="V100" s="231">
        <v>0</v>
      </c>
      <c r="W100" s="231">
        <v>0</v>
      </c>
      <c r="DA100" s="73" t="s">
        <v>1350</v>
      </c>
    </row>
    <row r="101" spans="1:105" ht="12" customHeight="1" x14ac:dyDescent="0.25">
      <c r="A101" s="64" t="s">
        <v>34</v>
      </c>
      <c r="B101" s="231">
        <v>8.2677705098275059E-2</v>
      </c>
      <c r="C101" s="231">
        <v>0.2352156404937546</v>
      </c>
      <c r="D101" s="231">
        <v>1.758001530941858</v>
      </c>
      <c r="E101" s="231">
        <v>0.23838320362519391</v>
      </c>
      <c r="F101" s="231">
        <v>0.89747182232107414</v>
      </c>
      <c r="G101" s="231">
        <v>1.7632023329204809</v>
      </c>
      <c r="H101" s="231">
        <v>2.120835462686073</v>
      </c>
      <c r="I101" s="231">
        <v>1.862949247117573</v>
      </c>
      <c r="J101" s="231">
        <v>0.40037815515506531</v>
      </c>
      <c r="K101" s="231">
        <v>0.19954037065522581</v>
      </c>
      <c r="L101" s="231">
        <v>0.22403847401330379</v>
      </c>
      <c r="M101" s="231">
        <v>0</v>
      </c>
      <c r="N101" s="231">
        <v>6.2856560359049782E-2</v>
      </c>
      <c r="O101" s="231">
        <v>1.5878450761317511E-2</v>
      </c>
      <c r="P101" s="231">
        <v>5.1751526042410102E-2</v>
      </c>
      <c r="Q101" s="231">
        <v>6.4615006242100925E-2</v>
      </c>
      <c r="R101" s="231">
        <v>0.1009301130264452</v>
      </c>
      <c r="S101" s="231">
        <v>0.44015672268115608</v>
      </c>
      <c r="T101" s="231">
        <v>0.88654329296188683</v>
      </c>
      <c r="U101" s="231">
        <v>1.4018589550120879</v>
      </c>
      <c r="V101" s="231">
        <v>1.590041058091513</v>
      </c>
      <c r="W101" s="231">
        <v>0.92917186005661934</v>
      </c>
      <c r="DA101" s="73" t="s">
        <v>1351</v>
      </c>
    </row>
    <row r="102" spans="1:105" ht="12" customHeight="1" x14ac:dyDescent="0.25">
      <c r="A102" s="64" t="s">
        <v>162</v>
      </c>
      <c r="B102" s="231">
        <v>13.91654792985698</v>
      </c>
      <c r="C102" s="231">
        <v>17.467625906017361</v>
      </c>
      <c r="D102" s="231">
        <v>18.306431557510461</v>
      </c>
      <c r="E102" s="231">
        <v>26.266643425134529</v>
      </c>
      <c r="F102" s="231">
        <v>20.07640024507058</v>
      </c>
      <c r="G102" s="231">
        <v>19.09520989179514</v>
      </c>
      <c r="H102" s="231">
        <v>18.614793029903751</v>
      </c>
      <c r="I102" s="231">
        <v>15.027244232619161</v>
      </c>
      <c r="J102" s="231">
        <v>21.04448526702965</v>
      </c>
      <c r="K102" s="231">
        <v>4.4884082043301232</v>
      </c>
      <c r="L102" s="231">
        <v>12.266657148305191</v>
      </c>
      <c r="M102" s="231">
        <v>11.88950455249603</v>
      </c>
      <c r="N102" s="231">
        <v>12.29820581243937</v>
      </c>
      <c r="O102" s="231">
        <v>1.524264500787347</v>
      </c>
      <c r="P102" s="231">
        <v>3.5170867286663832</v>
      </c>
      <c r="Q102" s="231">
        <v>1.947365659482478</v>
      </c>
      <c r="R102" s="231">
        <v>2.7082755579318101</v>
      </c>
      <c r="S102" s="231">
        <v>7.0832145388899477</v>
      </c>
      <c r="T102" s="231">
        <v>8.917157647013596</v>
      </c>
      <c r="U102" s="231">
        <v>5.7201014776117152</v>
      </c>
      <c r="V102" s="231">
        <v>10.01009812024027</v>
      </c>
      <c r="W102" s="231">
        <v>9.6729660613257629</v>
      </c>
      <c r="DA102" s="73" t="s">
        <v>1352</v>
      </c>
    </row>
    <row r="103" spans="1:105" ht="12" customHeight="1" x14ac:dyDescent="0.25">
      <c r="A103" s="64" t="s">
        <v>36</v>
      </c>
      <c r="B103" s="231">
        <v>0</v>
      </c>
      <c r="C103" s="231">
        <v>1.570248153811608E-3</v>
      </c>
      <c r="D103" s="231">
        <v>0</v>
      </c>
      <c r="E103" s="231">
        <v>0</v>
      </c>
      <c r="F103" s="231">
        <v>0</v>
      </c>
      <c r="G103" s="231">
        <v>0</v>
      </c>
      <c r="H103" s="231">
        <v>0</v>
      </c>
      <c r="I103" s="231">
        <v>0</v>
      </c>
      <c r="J103" s="231">
        <v>0</v>
      </c>
      <c r="K103" s="231">
        <v>0</v>
      </c>
      <c r="L103" s="231">
        <v>0</v>
      </c>
      <c r="M103" s="231">
        <v>0</v>
      </c>
      <c r="N103" s="231">
        <v>0</v>
      </c>
      <c r="O103" s="231">
        <v>0</v>
      </c>
      <c r="P103" s="231">
        <v>0</v>
      </c>
      <c r="Q103" s="231">
        <v>0</v>
      </c>
      <c r="R103" s="231">
        <v>0</v>
      </c>
      <c r="S103" s="231">
        <v>0</v>
      </c>
      <c r="T103" s="231">
        <v>0</v>
      </c>
      <c r="U103" s="231">
        <v>0</v>
      </c>
      <c r="V103" s="231">
        <v>0</v>
      </c>
      <c r="W103" s="231">
        <v>0</v>
      </c>
      <c r="DA103" s="73" t="s">
        <v>1353</v>
      </c>
    </row>
    <row r="104" spans="1:105" ht="12" customHeight="1" x14ac:dyDescent="0.25">
      <c r="A104" s="64" t="s">
        <v>73</v>
      </c>
      <c r="B104" s="231">
        <v>0.98958434340724455</v>
      </c>
      <c r="C104" s="231">
        <v>2.8335111667193749</v>
      </c>
      <c r="D104" s="231">
        <v>3.9295091835410871</v>
      </c>
      <c r="E104" s="231">
        <v>2.9929229115898002</v>
      </c>
      <c r="F104" s="231">
        <v>3.5497661221076759</v>
      </c>
      <c r="G104" s="231">
        <v>2.9520534925706512</v>
      </c>
      <c r="H104" s="231">
        <v>2.615753551027614</v>
      </c>
      <c r="I104" s="231">
        <v>2.0163074841113788</v>
      </c>
      <c r="J104" s="231">
        <v>1.7691133427726551</v>
      </c>
      <c r="K104" s="231">
        <v>0.27253164796126828</v>
      </c>
      <c r="L104" s="231">
        <v>0.99612703184401075</v>
      </c>
      <c r="M104" s="231">
        <v>0.84167321289493846</v>
      </c>
      <c r="N104" s="231">
        <v>0.94549080454357326</v>
      </c>
      <c r="O104" s="231">
        <v>0.19862947031982631</v>
      </c>
      <c r="P104" s="231">
        <v>0.46730998900637222</v>
      </c>
      <c r="Q104" s="231">
        <v>0.35405435069684082</v>
      </c>
      <c r="R104" s="231">
        <v>0.49697813059818918</v>
      </c>
      <c r="S104" s="231">
        <v>1.0177929507596291</v>
      </c>
      <c r="T104" s="231">
        <v>1.8574582866030971</v>
      </c>
      <c r="U104" s="231">
        <v>1.344049034649998</v>
      </c>
      <c r="V104" s="231">
        <v>2.365985656858598E-2</v>
      </c>
      <c r="W104" s="231">
        <v>0.1022217464364104</v>
      </c>
      <c r="DA104" s="73" t="s">
        <v>1354</v>
      </c>
    </row>
    <row r="105" spans="1:105" ht="12" customHeight="1" x14ac:dyDescent="0.25">
      <c r="A105" s="64" t="s">
        <v>79</v>
      </c>
      <c r="B105" s="231">
        <v>0</v>
      </c>
      <c r="C105" s="231">
        <v>0</v>
      </c>
      <c r="D105" s="231">
        <v>0</v>
      </c>
      <c r="E105" s="231">
        <v>0</v>
      </c>
      <c r="F105" s="231">
        <v>0</v>
      </c>
      <c r="G105" s="231">
        <v>0</v>
      </c>
      <c r="H105" s="231">
        <v>0</v>
      </c>
      <c r="I105" s="231">
        <v>0</v>
      </c>
      <c r="J105" s="231">
        <v>0</v>
      </c>
      <c r="K105" s="231">
        <v>0</v>
      </c>
      <c r="L105" s="231">
        <v>0</v>
      </c>
      <c r="M105" s="231">
        <v>0</v>
      </c>
      <c r="N105" s="231">
        <v>0</v>
      </c>
      <c r="O105" s="231">
        <v>0</v>
      </c>
      <c r="P105" s="231">
        <v>0</v>
      </c>
      <c r="Q105" s="231">
        <v>0</v>
      </c>
      <c r="R105" s="231">
        <v>0</v>
      </c>
      <c r="S105" s="231">
        <v>0</v>
      </c>
      <c r="T105" s="231">
        <v>0</v>
      </c>
      <c r="U105" s="231">
        <v>0</v>
      </c>
      <c r="V105" s="231">
        <v>0</v>
      </c>
      <c r="W105" s="231">
        <v>0</v>
      </c>
      <c r="DA105" s="73" t="s">
        <v>1355</v>
      </c>
    </row>
    <row r="106" spans="1:105" ht="12" customHeight="1" x14ac:dyDescent="0.25">
      <c r="A106" s="60" t="s">
        <v>1038</v>
      </c>
      <c r="B106" s="264">
        <v>0</v>
      </c>
      <c r="C106" s="264">
        <v>0</v>
      </c>
      <c r="D106" s="264">
        <v>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>
        <v>0</v>
      </c>
      <c r="K106" s="264">
        <v>0</v>
      </c>
      <c r="L106" s="264">
        <v>0</v>
      </c>
      <c r="M106" s="264">
        <v>0</v>
      </c>
      <c r="N106" s="264">
        <v>0</v>
      </c>
      <c r="O106" s="264">
        <v>0</v>
      </c>
      <c r="P106" s="264">
        <v>0</v>
      </c>
      <c r="Q106" s="264">
        <v>0</v>
      </c>
      <c r="R106" s="264">
        <v>0</v>
      </c>
      <c r="S106" s="264">
        <v>0</v>
      </c>
      <c r="T106" s="264">
        <v>0</v>
      </c>
      <c r="U106" s="264">
        <v>0</v>
      </c>
      <c r="V106" s="264">
        <v>0</v>
      </c>
      <c r="W106" s="264">
        <v>0</v>
      </c>
      <c r="DA106" s="72" t="s">
        <v>1356</v>
      </c>
    </row>
    <row r="107" spans="1:105" ht="12" customHeight="1" x14ac:dyDescent="0.25">
      <c r="A107" s="132" t="s">
        <v>1040</v>
      </c>
      <c r="B107" s="318">
        <v>0</v>
      </c>
      <c r="C107" s="318">
        <v>0</v>
      </c>
      <c r="D107" s="318">
        <v>0</v>
      </c>
      <c r="E107" s="318">
        <v>0</v>
      </c>
      <c r="F107" s="318">
        <v>0</v>
      </c>
      <c r="G107" s="318">
        <v>0</v>
      </c>
      <c r="H107" s="318">
        <v>0</v>
      </c>
      <c r="I107" s="318">
        <v>0</v>
      </c>
      <c r="J107" s="318">
        <v>0</v>
      </c>
      <c r="K107" s="318">
        <v>0</v>
      </c>
      <c r="L107" s="318">
        <v>0</v>
      </c>
      <c r="M107" s="318">
        <v>0</v>
      </c>
      <c r="N107" s="318">
        <v>0</v>
      </c>
      <c r="O107" s="318">
        <v>0</v>
      </c>
      <c r="P107" s="318">
        <v>0</v>
      </c>
      <c r="Q107" s="318">
        <v>0</v>
      </c>
      <c r="R107" s="318">
        <v>0</v>
      </c>
      <c r="S107" s="318">
        <v>0</v>
      </c>
      <c r="T107" s="318">
        <v>0</v>
      </c>
      <c r="U107" s="318">
        <v>0</v>
      </c>
      <c r="V107" s="318">
        <v>0</v>
      </c>
      <c r="W107" s="318">
        <v>0</v>
      </c>
      <c r="DA107" s="139" t="s">
        <v>1357</v>
      </c>
    </row>
    <row r="108" spans="1:105" ht="12" customHeight="1" x14ac:dyDescent="0.25">
      <c r="A108" s="100" t="s">
        <v>106</v>
      </c>
      <c r="B108" s="281">
        <v>0</v>
      </c>
      <c r="C108" s="281">
        <v>0</v>
      </c>
      <c r="D108" s="281">
        <v>0</v>
      </c>
      <c r="E108" s="281">
        <v>0</v>
      </c>
      <c r="F108" s="281">
        <v>0</v>
      </c>
      <c r="G108" s="281">
        <v>0</v>
      </c>
      <c r="H108" s="281">
        <v>0</v>
      </c>
      <c r="I108" s="281">
        <v>0</v>
      </c>
      <c r="J108" s="281">
        <v>0</v>
      </c>
      <c r="K108" s="281">
        <v>0</v>
      </c>
      <c r="L108" s="281">
        <v>0</v>
      </c>
      <c r="M108" s="281">
        <v>0</v>
      </c>
      <c r="N108" s="281">
        <v>0</v>
      </c>
      <c r="O108" s="281">
        <v>0</v>
      </c>
      <c r="P108" s="281">
        <v>0</v>
      </c>
      <c r="Q108" s="281">
        <v>0</v>
      </c>
      <c r="R108" s="281">
        <v>0</v>
      </c>
      <c r="S108" s="281">
        <v>0</v>
      </c>
      <c r="T108" s="281">
        <v>0</v>
      </c>
      <c r="U108" s="281">
        <v>0</v>
      </c>
      <c r="V108" s="281">
        <v>0</v>
      </c>
      <c r="W108" s="281">
        <v>0</v>
      </c>
      <c r="DA108" s="105" t="s">
        <v>1358</v>
      </c>
    </row>
    <row r="109" spans="1:105" ht="12" customHeight="1" x14ac:dyDescent="0.25">
      <c r="A109" s="201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01"/>
      <c r="W109" s="201"/>
      <c r="DA109" s="173"/>
    </row>
    <row r="110" spans="1:105" ht="15" customHeight="1" x14ac:dyDescent="0.25">
      <c r="A110" s="34" t="s">
        <v>48</v>
      </c>
      <c r="B110" s="225">
        <v>51.816091037299188</v>
      </c>
      <c r="C110" s="225">
        <v>50.023846598993508</v>
      </c>
      <c r="D110" s="225">
        <v>53.64156253220019</v>
      </c>
      <c r="E110" s="225">
        <v>50.890954195138093</v>
      </c>
      <c r="F110" s="225">
        <v>53.929301358014719</v>
      </c>
      <c r="G110" s="225">
        <v>54.300906352034573</v>
      </c>
      <c r="H110" s="225">
        <v>61.397552361274769</v>
      </c>
      <c r="I110" s="225">
        <v>49.664881935328367</v>
      </c>
      <c r="J110" s="225">
        <v>51.320213810429998</v>
      </c>
      <c r="K110" s="225">
        <v>79.408967337886921</v>
      </c>
      <c r="L110" s="225">
        <v>13.68328753504646</v>
      </c>
      <c r="M110" s="225">
        <v>66.50221819131491</v>
      </c>
      <c r="N110" s="225">
        <v>52.458658985102552</v>
      </c>
      <c r="O110" s="225">
        <v>51.383260370006077</v>
      </c>
      <c r="P110" s="225">
        <v>62.571331260934308</v>
      </c>
      <c r="Q110" s="225">
        <v>67.843927229552008</v>
      </c>
      <c r="R110" s="225">
        <v>59.669440388972973</v>
      </c>
      <c r="S110" s="225">
        <v>73.656010908931307</v>
      </c>
      <c r="T110" s="225">
        <v>84.274459635946613</v>
      </c>
      <c r="U110" s="225">
        <v>88.539070539398338</v>
      </c>
      <c r="V110" s="225">
        <v>76.913377358826153</v>
      </c>
      <c r="W110" s="225">
        <v>68.368335210277124</v>
      </c>
      <c r="DA110" s="89" t="s">
        <v>1359</v>
      </c>
    </row>
    <row r="111" spans="1:105" ht="12" customHeight="1" x14ac:dyDescent="0.25">
      <c r="A111" s="55" t="s">
        <v>92</v>
      </c>
      <c r="B111" s="261">
        <v>0</v>
      </c>
      <c r="C111" s="261">
        <v>0</v>
      </c>
      <c r="D111" s="261">
        <v>0</v>
      </c>
      <c r="E111" s="261">
        <v>0</v>
      </c>
      <c r="F111" s="261">
        <v>0</v>
      </c>
      <c r="G111" s="261">
        <v>0</v>
      </c>
      <c r="H111" s="261">
        <v>0</v>
      </c>
      <c r="I111" s="261">
        <v>0</v>
      </c>
      <c r="J111" s="261">
        <v>0</v>
      </c>
      <c r="K111" s="261">
        <v>0</v>
      </c>
      <c r="L111" s="261">
        <v>0</v>
      </c>
      <c r="M111" s="261">
        <v>0</v>
      </c>
      <c r="N111" s="261">
        <v>0</v>
      </c>
      <c r="O111" s="261">
        <v>0</v>
      </c>
      <c r="P111" s="261">
        <v>0</v>
      </c>
      <c r="Q111" s="261">
        <v>0</v>
      </c>
      <c r="R111" s="261">
        <v>0</v>
      </c>
      <c r="S111" s="261">
        <v>0</v>
      </c>
      <c r="T111" s="261">
        <v>0</v>
      </c>
      <c r="U111" s="261">
        <v>0</v>
      </c>
      <c r="V111" s="261">
        <v>0</v>
      </c>
      <c r="W111" s="261">
        <v>0</v>
      </c>
      <c r="DA111" s="67" t="s">
        <v>1360</v>
      </c>
    </row>
    <row r="112" spans="1:105" ht="12" customHeight="1" x14ac:dyDescent="0.25">
      <c r="A112" s="202" t="s">
        <v>93</v>
      </c>
      <c r="B112" s="226">
        <v>0</v>
      </c>
      <c r="C112" s="226">
        <v>0</v>
      </c>
      <c r="D112" s="226">
        <v>0</v>
      </c>
      <c r="E112" s="226">
        <v>0</v>
      </c>
      <c r="F112" s="226">
        <v>0</v>
      </c>
      <c r="G112" s="226">
        <v>0</v>
      </c>
      <c r="H112" s="226">
        <v>0</v>
      </c>
      <c r="I112" s="226">
        <v>0</v>
      </c>
      <c r="J112" s="226">
        <v>0</v>
      </c>
      <c r="K112" s="226">
        <v>0</v>
      </c>
      <c r="L112" s="226">
        <v>0</v>
      </c>
      <c r="M112" s="226">
        <v>0</v>
      </c>
      <c r="N112" s="226">
        <v>0</v>
      </c>
      <c r="O112" s="226">
        <v>0</v>
      </c>
      <c r="P112" s="226">
        <v>0</v>
      </c>
      <c r="Q112" s="226">
        <v>0</v>
      </c>
      <c r="R112" s="226">
        <v>0</v>
      </c>
      <c r="S112" s="226">
        <v>0</v>
      </c>
      <c r="T112" s="226">
        <v>0</v>
      </c>
      <c r="U112" s="226">
        <v>0</v>
      </c>
      <c r="V112" s="226">
        <v>0</v>
      </c>
      <c r="W112" s="226">
        <v>0</v>
      </c>
      <c r="DA112" s="174" t="s">
        <v>1361</v>
      </c>
    </row>
    <row r="113" spans="1:105" ht="12" customHeight="1" x14ac:dyDescent="0.25">
      <c r="A113" s="202" t="s">
        <v>94</v>
      </c>
      <c r="B113" s="226">
        <v>0</v>
      </c>
      <c r="C113" s="226">
        <v>0</v>
      </c>
      <c r="D113" s="226">
        <v>0</v>
      </c>
      <c r="E113" s="226">
        <v>0</v>
      </c>
      <c r="F113" s="226">
        <v>0</v>
      </c>
      <c r="G113" s="226">
        <v>0</v>
      </c>
      <c r="H113" s="226">
        <v>0</v>
      </c>
      <c r="I113" s="226">
        <v>0</v>
      </c>
      <c r="J113" s="226">
        <v>0</v>
      </c>
      <c r="K113" s="226">
        <v>0</v>
      </c>
      <c r="L113" s="226">
        <v>0</v>
      </c>
      <c r="M113" s="226">
        <v>0</v>
      </c>
      <c r="N113" s="226">
        <v>0</v>
      </c>
      <c r="O113" s="226">
        <v>0</v>
      </c>
      <c r="P113" s="226">
        <v>0</v>
      </c>
      <c r="Q113" s="226">
        <v>0</v>
      </c>
      <c r="R113" s="226">
        <v>0</v>
      </c>
      <c r="S113" s="226">
        <v>0</v>
      </c>
      <c r="T113" s="226">
        <v>0</v>
      </c>
      <c r="U113" s="226">
        <v>0</v>
      </c>
      <c r="V113" s="226">
        <v>0</v>
      </c>
      <c r="W113" s="226">
        <v>0</v>
      </c>
      <c r="DA113" s="174" t="s">
        <v>1362</v>
      </c>
    </row>
    <row r="114" spans="1:105" ht="12" customHeight="1" x14ac:dyDescent="0.25">
      <c r="A114" s="202" t="s">
        <v>95</v>
      </c>
      <c r="B114" s="226">
        <v>0</v>
      </c>
      <c r="C114" s="226">
        <v>0</v>
      </c>
      <c r="D114" s="226">
        <v>0</v>
      </c>
      <c r="E114" s="226">
        <v>0</v>
      </c>
      <c r="F114" s="226">
        <v>0</v>
      </c>
      <c r="G114" s="226">
        <v>0</v>
      </c>
      <c r="H114" s="226">
        <v>0</v>
      </c>
      <c r="I114" s="226">
        <v>0</v>
      </c>
      <c r="J114" s="226">
        <v>0</v>
      </c>
      <c r="K114" s="226">
        <v>0</v>
      </c>
      <c r="L114" s="226">
        <v>0</v>
      </c>
      <c r="M114" s="226">
        <v>0</v>
      </c>
      <c r="N114" s="226">
        <v>0</v>
      </c>
      <c r="O114" s="226">
        <v>0</v>
      </c>
      <c r="P114" s="226">
        <v>0</v>
      </c>
      <c r="Q114" s="226">
        <v>0</v>
      </c>
      <c r="R114" s="226">
        <v>0</v>
      </c>
      <c r="S114" s="226">
        <v>0</v>
      </c>
      <c r="T114" s="226">
        <v>0</v>
      </c>
      <c r="U114" s="226">
        <v>0</v>
      </c>
      <c r="V114" s="226">
        <v>0</v>
      </c>
      <c r="W114" s="226">
        <v>0</v>
      </c>
      <c r="DA114" s="174" t="s">
        <v>1363</v>
      </c>
    </row>
    <row r="115" spans="1:105" ht="12" customHeight="1" x14ac:dyDescent="0.25">
      <c r="A115" s="56" t="s">
        <v>96</v>
      </c>
      <c r="B115" s="262">
        <v>3.5563217212620151</v>
      </c>
      <c r="C115" s="262">
        <v>3.3189698418024851</v>
      </c>
      <c r="D115" s="262">
        <v>3.5400204610352661</v>
      </c>
      <c r="E115" s="262">
        <v>3.551053389434125</v>
      </c>
      <c r="F115" s="262">
        <v>3.7257236529358262</v>
      </c>
      <c r="G115" s="262">
        <v>3.746237685903592</v>
      </c>
      <c r="H115" s="262">
        <v>4.1502897358185908</v>
      </c>
      <c r="I115" s="262">
        <v>3.3230016173271939</v>
      </c>
      <c r="J115" s="262">
        <v>3.6028122250509789</v>
      </c>
      <c r="K115" s="262">
        <v>5.3985370159694934</v>
      </c>
      <c r="L115" s="262">
        <v>0.94119896562980609</v>
      </c>
      <c r="M115" s="262">
        <v>4.5944782863467539</v>
      </c>
      <c r="N115" s="262">
        <v>3.5664970243683398</v>
      </c>
      <c r="O115" s="262">
        <v>3.4538821890752218</v>
      </c>
      <c r="P115" s="262">
        <v>4.1356059626261539</v>
      </c>
      <c r="Q115" s="262">
        <v>4.2785031964240732</v>
      </c>
      <c r="R115" s="262">
        <v>3.9023300321538001</v>
      </c>
      <c r="S115" s="262">
        <v>4.7982963753395422</v>
      </c>
      <c r="T115" s="262">
        <v>5.2881205415210104</v>
      </c>
      <c r="U115" s="262">
        <v>4.9710779939771923</v>
      </c>
      <c r="V115" s="262">
        <v>4.7058321959002791</v>
      </c>
      <c r="W115" s="262">
        <v>4.3789462432670643</v>
      </c>
      <c r="DA115" s="68" t="s">
        <v>1364</v>
      </c>
    </row>
    <row r="116" spans="1:105" ht="12" customHeight="1" x14ac:dyDescent="0.25">
      <c r="A116" s="37" t="s">
        <v>160</v>
      </c>
      <c r="B116" s="228">
        <v>3.5281786916081997E-2</v>
      </c>
      <c r="C116" s="228">
        <v>1.605079613108672E-2</v>
      </c>
      <c r="D116" s="228">
        <v>3.8796477140330757E-2</v>
      </c>
      <c r="E116" s="228">
        <v>1.648063613704517E-2</v>
      </c>
      <c r="F116" s="228">
        <v>1.3669381659586199E-2</v>
      </c>
      <c r="G116" s="228">
        <v>1.045310000695991E-2</v>
      </c>
      <c r="H116" s="228">
        <v>5.010135191357136E-2</v>
      </c>
      <c r="I116" s="228">
        <v>4.1283014036115402E-2</v>
      </c>
      <c r="J116" s="228">
        <v>2.0027806882970581E-2</v>
      </c>
      <c r="K116" s="228">
        <v>6.7196553775863629E-3</v>
      </c>
      <c r="L116" s="228">
        <v>2.3639607369293669E-3</v>
      </c>
      <c r="M116" s="228">
        <v>1.036947736607738E-2</v>
      </c>
      <c r="N116" s="228">
        <v>4.791126173226295E-3</v>
      </c>
      <c r="O116" s="228">
        <v>1.767672781989572E-2</v>
      </c>
      <c r="P116" s="228">
        <v>7.4476408798243013E-3</v>
      </c>
      <c r="Q116" s="228">
        <v>2.0752136078953948E-2</v>
      </c>
      <c r="R116" s="228">
        <v>2.1066929947736891E-2</v>
      </c>
      <c r="S116" s="228">
        <v>3.007919992327604E-2</v>
      </c>
      <c r="T116" s="228">
        <v>3.4258366086898313E-2</v>
      </c>
      <c r="U116" s="228">
        <v>3.7728840737701122E-2</v>
      </c>
      <c r="V116" s="228">
        <v>2.5841460856215831E-2</v>
      </c>
      <c r="W116" s="228">
        <v>1.579084708443362E-2</v>
      </c>
      <c r="DA116" s="69" t="s">
        <v>1365</v>
      </c>
    </row>
    <row r="117" spans="1:105" ht="12" customHeight="1" x14ac:dyDescent="0.25">
      <c r="A117" s="37" t="s">
        <v>162</v>
      </c>
      <c r="B117" s="228">
        <v>3.5210399343459331</v>
      </c>
      <c r="C117" s="228">
        <v>3.3029190456713979</v>
      </c>
      <c r="D117" s="228">
        <v>3.5012239838949348</v>
      </c>
      <c r="E117" s="228">
        <v>3.5345727532970801</v>
      </c>
      <c r="F117" s="228">
        <v>3.712054271276239</v>
      </c>
      <c r="G117" s="228">
        <v>3.7357845858966319</v>
      </c>
      <c r="H117" s="228">
        <v>4.1001883839050191</v>
      </c>
      <c r="I117" s="228">
        <v>3.281718603291079</v>
      </c>
      <c r="J117" s="228">
        <v>3.5827844181680089</v>
      </c>
      <c r="K117" s="228">
        <v>5.3918173605919071</v>
      </c>
      <c r="L117" s="228">
        <v>0.93883500489287675</v>
      </c>
      <c r="M117" s="228">
        <v>4.5841088089806767</v>
      </c>
      <c r="N117" s="228">
        <v>3.5617058981951142</v>
      </c>
      <c r="O117" s="228">
        <v>3.436205461255327</v>
      </c>
      <c r="P117" s="228">
        <v>4.12815832174633</v>
      </c>
      <c r="Q117" s="228">
        <v>4.257751060345119</v>
      </c>
      <c r="R117" s="228">
        <v>3.8812631022060629</v>
      </c>
      <c r="S117" s="228">
        <v>4.7682171754162663</v>
      </c>
      <c r="T117" s="228">
        <v>5.2538621754341106</v>
      </c>
      <c r="U117" s="228">
        <v>4.9333491532394911</v>
      </c>
      <c r="V117" s="228">
        <v>4.679990735044063</v>
      </c>
      <c r="W117" s="228">
        <v>4.3631553961826306</v>
      </c>
      <c r="DA117" s="69" t="s">
        <v>1366</v>
      </c>
    </row>
    <row r="118" spans="1:105" ht="12" customHeight="1" x14ac:dyDescent="0.25">
      <c r="A118" s="37" t="s">
        <v>97</v>
      </c>
      <c r="B118" s="228">
        <v>0</v>
      </c>
      <c r="C118" s="228">
        <v>0</v>
      </c>
      <c r="D118" s="228">
        <v>0</v>
      </c>
      <c r="E118" s="228">
        <v>0</v>
      </c>
      <c r="F118" s="228">
        <v>0</v>
      </c>
      <c r="G118" s="228">
        <v>0</v>
      </c>
      <c r="H118" s="228">
        <v>0</v>
      </c>
      <c r="I118" s="228">
        <v>0</v>
      </c>
      <c r="J118" s="228">
        <v>0</v>
      </c>
      <c r="K118" s="228">
        <v>0</v>
      </c>
      <c r="L118" s="228">
        <v>0</v>
      </c>
      <c r="M118" s="228">
        <v>0</v>
      </c>
      <c r="N118" s="228">
        <v>0</v>
      </c>
      <c r="O118" s="228">
        <v>0</v>
      </c>
      <c r="P118" s="228">
        <v>0</v>
      </c>
      <c r="Q118" s="228">
        <v>0</v>
      </c>
      <c r="R118" s="228">
        <v>0</v>
      </c>
      <c r="S118" s="228">
        <v>0</v>
      </c>
      <c r="T118" s="228">
        <v>0</v>
      </c>
      <c r="U118" s="228">
        <v>0</v>
      </c>
      <c r="V118" s="228">
        <v>0</v>
      </c>
      <c r="W118" s="228">
        <v>0</v>
      </c>
      <c r="DA118" s="69" t="s">
        <v>1367</v>
      </c>
    </row>
    <row r="119" spans="1:105" ht="12" customHeight="1" x14ac:dyDescent="0.25">
      <c r="A119" s="37" t="s">
        <v>78</v>
      </c>
      <c r="B119" s="228">
        <v>0</v>
      </c>
      <c r="C119" s="228">
        <v>0</v>
      </c>
      <c r="D119" s="228">
        <v>0</v>
      </c>
      <c r="E119" s="228">
        <v>0</v>
      </c>
      <c r="F119" s="228">
        <v>0</v>
      </c>
      <c r="G119" s="228">
        <v>0</v>
      </c>
      <c r="H119" s="228">
        <v>0</v>
      </c>
      <c r="I119" s="228">
        <v>0</v>
      </c>
      <c r="J119" s="228">
        <v>0</v>
      </c>
      <c r="K119" s="228">
        <v>0</v>
      </c>
      <c r="L119" s="228">
        <v>0</v>
      </c>
      <c r="M119" s="228">
        <v>0</v>
      </c>
      <c r="N119" s="228">
        <v>0</v>
      </c>
      <c r="O119" s="228">
        <v>0</v>
      </c>
      <c r="P119" s="228">
        <v>0</v>
      </c>
      <c r="Q119" s="228">
        <v>0</v>
      </c>
      <c r="R119" s="228">
        <v>0</v>
      </c>
      <c r="S119" s="228">
        <v>0</v>
      </c>
      <c r="T119" s="228">
        <v>0</v>
      </c>
      <c r="U119" s="228">
        <v>0</v>
      </c>
      <c r="V119" s="228">
        <v>0</v>
      </c>
      <c r="W119" s="228">
        <v>0</v>
      </c>
      <c r="DA119" s="69" t="s">
        <v>1368</v>
      </c>
    </row>
    <row r="120" spans="1:105" ht="12" customHeight="1" x14ac:dyDescent="0.25">
      <c r="A120" s="37" t="s">
        <v>38</v>
      </c>
      <c r="B120" s="228">
        <v>0</v>
      </c>
      <c r="C120" s="228">
        <v>0</v>
      </c>
      <c r="D120" s="228">
        <v>0</v>
      </c>
      <c r="E120" s="228">
        <v>0</v>
      </c>
      <c r="F120" s="228">
        <v>0</v>
      </c>
      <c r="G120" s="228">
        <v>0</v>
      </c>
      <c r="H120" s="228">
        <v>0</v>
      </c>
      <c r="I120" s="228">
        <v>0</v>
      </c>
      <c r="J120" s="228">
        <v>0</v>
      </c>
      <c r="K120" s="228">
        <v>0</v>
      </c>
      <c r="L120" s="228">
        <v>0</v>
      </c>
      <c r="M120" s="228">
        <v>0</v>
      </c>
      <c r="N120" s="228">
        <v>0</v>
      </c>
      <c r="O120" s="228">
        <v>0</v>
      </c>
      <c r="P120" s="228">
        <v>0</v>
      </c>
      <c r="Q120" s="228">
        <v>0</v>
      </c>
      <c r="R120" s="228">
        <v>0</v>
      </c>
      <c r="S120" s="228">
        <v>0</v>
      </c>
      <c r="T120" s="228">
        <v>0</v>
      </c>
      <c r="U120" s="228">
        <v>0</v>
      </c>
      <c r="V120" s="228">
        <v>0</v>
      </c>
      <c r="W120" s="228">
        <v>0</v>
      </c>
      <c r="DA120" s="69" t="s">
        <v>1369</v>
      </c>
    </row>
    <row r="121" spans="1:105" ht="12" customHeight="1" x14ac:dyDescent="0.25">
      <c r="A121" s="57" t="s">
        <v>1053</v>
      </c>
      <c r="B121" s="263">
        <f t="shared" ref="B121:W121" si="5">B122+B133</f>
        <v>23.180682666476461</v>
      </c>
      <c r="C121" s="263">
        <f t="shared" si="5"/>
        <v>23.13200179375125</v>
      </c>
      <c r="D121" s="263">
        <f t="shared" si="5"/>
        <v>25.547790624143289</v>
      </c>
      <c r="E121" s="263">
        <f t="shared" si="5"/>
        <v>23.534968933740231</v>
      </c>
      <c r="F121" s="263">
        <f t="shared" si="5"/>
        <v>24.757516321439979</v>
      </c>
      <c r="G121" s="263">
        <f t="shared" si="5"/>
        <v>24.972081946885378</v>
      </c>
      <c r="H121" s="263">
        <f t="shared" si="5"/>
        <v>28.03270028717434</v>
      </c>
      <c r="I121" s="263">
        <f t="shared" si="5"/>
        <v>22.91363509807428</v>
      </c>
      <c r="J121" s="263">
        <f t="shared" si="5"/>
        <v>23.111370796713029</v>
      </c>
      <c r="K121" s="263">
        <f t="shared" si="5"/>
        <v>36.130808150173202</v>
      </c>
      <c r="L121" s="263">
        <f t="shared" si="5"/>
        <v>6.1450383514790108</v>
      </c>
      <c r="M121" s="263">
        <f t="shared" si="5"/>
        <v>29.884363380734161</v>
      </c>
      <c r="N121" s="263">
        <f t="shared" si="5"/>
        <v>23.492714511776651</v>
      </c>
      <c r="O121" s="263">
        <f t="shared" si="5"/>
        <v>23.274899379003411</v>
      </c>
      <c r="P121" s="263">
        <f t="shared" si="5"/>
        <v>28.446892070255981</v>
      </c>
      <c r="Q121" s="263">
        <f t="shared" si="5"/>
        <v>31.152306140846399</v>
      </c>
      <c r="R121" s="263">
        <f t="shared" si="5"/>
        <v>26.92618328686623</v>
      </c>
      <c r="S121" s="263">
        <f t="shared" si="5"/>
        <v>33.98551959435774</v>
      </c>
      <c r="T121" s="263">
        <f t="shared" si="5"/>
        <v>39.90098224920073</v>
      </c>
      <c r="U121" s="263">
        <f t="shared" si="5"/>
        <v>45.715277322323928</v>
      </c>
      <c r="V121" s="263">
        <f t="shared" si="5"/>
        <v>38.630920773885308</v>
      </c>
      <c r="W121" s="263">
        <f t="shared" si="5"/>
        <v>33.591466244315257</v>
      </c>
      <c r="DA121" s="70"/>
    </row>
    <row r="122" spans="1:105" ht="12" customHeight="1" x14ac:dyDescent="0.25">
      <c r="A122" s="60" t="s">
        <v>1054</v>
      </c>
      <c r="B122" s="264">
        <v>23.180682666476461</v>
      </c>
      <c r="C122" s="264">
        <v>23.13200179375125</v>
      </c>
      <c r="D122" s="264">
        <v>25.547790624143289</v>
      </c>
      <c r="E122" s="264">
        <v>23.534968933740231</v>
      </c>
      <c r="F122" s="264">
        <v>24.757516321439979</v>
      </c>
      <c r="G122" s="264">
        <v>24.972081946885378</v>
      </c>
      <c r="H122" s="264">
        <v>28.03270028717434</v>
      </c>
      <c r="I122" s="264">
        <v>22.91363509807428</v>
      </c>
      <c r="J122" s="264">
        <v>23.111370796713029</v>
      </c>
      <c r="K122" s="264">
        <v>36.130808150173202</v>
      </c>
      <c r="L122" s="264">
        <v>6.1450383514790108</v>
      </c>
      <c r="M122" s="264">
        <v>29.884363380734161</v>
      </c>
      <c r="N122" s="264">
        <v>23.492714511776651</v>
      </c>
      <c r="O122" s="264">
        <v>23.274899379003411</v>
      </c>
      <c r="P122" s="264">
        <v>28.446892070255981</v>
      </c>
      <c r="Q122" s="264">
        <v>31.152306140846399</v>
      </c>
      <c r="R122" s="264">
        <v>26.92618328686623</v>
      </c>
      <c r="S122" s="264">
        <v>33.98551959435774</v>
      </c>
      <c r="T122" s="264">
        <v>39.90098224920073</v>
      </c>
      <c r="U122" s="264">
        <v>45.715277322323928</v>
      </c>
      <c r="V122" s="264">
        <v>38.630920773885308</v>
      </c>
      <c r="W122" s="264">
        <v>33.591466244315257</v>
      </c>
      <c r="DA122" s="72" t="s">
        <v>1370</v>
      </c>
    </row>
    <row r="123" spans="1:105" ht="12" customHeight="1" x14ac:dyDescent="0.25">
      <c r="A123" s="64" t="s">
        <v>30</v>
      </c>
      <c r="B123" s="231">
        <v>3.130226333386593</v>
      </c>
      <c r="C123" s="231">
        <v>2.5941095850493672</v>
      </c>
      <c r="D123" s="231">
        <v>2.4714482663721999</v>
      </c>
      <c r="E123" s="231">
        <v>2.259520525487893</v>
      </c>
      <c r="F123" s="231">
        <v>2.819351476654202</v>
      </c>
      <c r="G123" s="231">
        <v>3.0832401866816319</v>
      </c>
      <c r="H123" s="231">
        <v>3.6577398836813808</v>
      </c>
      <c r="I123" s="231">
        <v>2.319927716793782</v>
      </c>
      <c r="J123" s="231">
        <v>2.3399048137702012</v>
      </c>
      <c r="K123" s="231">
        <v>4.7029234035405576</v>
      </c>
      <c r="L123" s="231">
        <v>0.79553404035793895</v>
      </c>
      <c r="M123" s="231">
        <v>3.48119628610314</v>
      </c>
      <c r="N123" s="231">
        <v>3.313986481103194</v>
      </c>
      <c r="O123" s="231">
        <v>2.744146737906632</v>
      </c>
      <c r="P123" s="231">
        <v>3.0000407683327279</v>
      </c>
      <c r="Q123" s="231">
        <v>3.555132248303325</v>
      </c>
      <c r="R123" s="231">
        <v>1.4455526970728381</v>
      </c>
      <c r="S123" s="231">
        <v>1.6919582059103819</v>
      </c>
      <c r="T123" s="231">
        <v>1.847368560927187</v>
      </c>
      <c r="U123" s="231">
        <v>1.075000597079746</v>
      </c>
      <c r="V123" s="231">
        <v>0</v>
      </c>
      <c r="W123" s="231">
        <v>0</v>
      </c>
      <c r="DA123" s="73" t="s">
        <v>1371</v>
      </c>
    </row>
    <row r="124" spans="1:105" ht="12" customHeight="1" x14ac:dyDescent="0.25">
      <c r="A124" s="64" t="s">
        <v>32</v>
      </c>
      <c r="B124" s="231">
        <v>1.172788810256246</v>
      </c>
      <c r="C124" s="231">
        <v>3.13472926524841</v>
      </c>
      <c r="D124" s="231">
        <v>5.5482043340525156</v>
      </c>
      <c r="E124" s="231">
        <v>3.5149582692721681</v>
      </c>
      <c r="F124" s="231">
        <v>1.8447302499953571</v>
      </c>
      <c r="G124" s="231">
        <v>0.72919039959766629</v>
      </c>
      <c r="H124" s="231">
        <v>0</v>
      </c>
      <c r="I124" s="231">
        <v>3.8150025303540351</v>
      </c>
      <c r="J124" s="231">
        <v>3.3454273457041972</v>
      </c>
      <c r="K124" s="231">
        <v>6.1519106916629074</v>
      </c>
      <c r="L124" s="231">
        <v>0.95373455837054599</v>
      </c>
      <c r="M124" s="231">
        <v>5.1157285531246686</v>
      </c>
      <c r="N124" s="231">
        <v>3.9738555545509109</v>
      </c>
      <c r="O124" s="231">
        <v>5.6103528976445096</v>
      </c>
      <c r="P124" s="231">
        <v>7.2117859239583932</v>
      </c>
      <c r="Q124" s="231">
        <v>11.31574370506311</v>
      </c>
      <c r="R124" s="231">
        <v>9.5637876008462008</v>
      </c>
      <c r="S124" s="231">
        <v>12.156591031396831</v>
      </c>
      <c r="T124" s="231">
        <v>16.904434638754331</v>
      </c>
      <c r="U124" s="231">
        <v>26.96191850685009</v>
      </c>
      <c r="V124" s="231">
        <v>20.01258096818389</v>
      </c>
      <c r="W124" s="231">
        <v>15.43659427015201</v>
      </c>
      <c r="DA124" s="73" t="s">
        <v>1372</v>
      </c>
    </row>
    <row r="125" spans="1:105" ht="12" customHeight="1" x14ac:dyDescent="0.25">
      <c r="A125" s="64" t="s">
        <v>33</v>
      </c>
      <c r="B125" s="231">
        <v>0</v>
      </c>
      <c r="C125" s="231">
        <v>1.176991755113131E-2</v>
      </c>
      <c r="D125" s="231">
        <v>0</v>
      </c>
      <c r="E125" s="231">
        <v>0</v>
      </c>
      <c r="F125" s="231">
        <v>0</v>
      </c>
      <c r="G125" s="231">
        <v>1.582645012069113E-2</v>
      </c>
      <c r="H125" s="231">
        <v>4.2092293770398199E-2</v>
      </c>
      <c r="I125" s="231">
        <v>1.1793740381500639</v>
      </c>
      <c r="J125" s="231">
        <v>1.069619141122826</v>
      </c>
      <c r="K125" s="231">
        <v>2.146418613762588</v>
      </c>
      <c r="L125" s="231">
        <v>0.37925772434124982</v>
      </c>
      <c r="M125" s="231">
        <v>1.776165213581137</v>
      </c>
      <c r="N125" s="231">
        <v>1.4595094570887881</v>
      </c>
      <c r="O125" s="231">
        <v>1.3752002898316631</v>
      </c>
      <c r="P125" s="231">
        <v>2.182340194289639</v>
      </c>
      <c r="Q125" s="231">
        <v>1.1269013352323101</v>
      </c>
      <c r="R125" s="231">
        <v>1.2093141080004031</v>
      </c>
      <c r="S125" s="231">
        <v>1.4716152075856821</v>
      </c>
      <c r="T125" s="231">
        <v>1.4823937271006791</v>
      </c>
      <c r="U125" s="231">
        <v>1.085266337634134</v>
      </c>
      <c r="V125" s="231">
        <v>1.0283874779514259</v>
      </c>
      <c r="W125" s="231">
        <v>0.85778840033886805</v>
      </c>
      <c r="DA125" s="73" t="s">
        <v>1373</v>
      </c>
    </row>
    <row r="126" spans="1:105" ht="12" customHeight="1" x14ac:dyDescent="0.25">
      <c r="A126" s="64" t="s">
        <v>160</v>
      </c>
      <c r="B126" s="231">
        <v>0.1479075665097804</v>
      </c>
      <c r="C126" s="231">
        <v>5.8641767608882879E-2</v>
      </c>
      <c r="D126" s="231">
        <v>0.14158851794436619</v>
      </c>
      <c r="E126" s="231">
        <v>7.2105706342259462E-2</v>
      </c>
      <c r="F126" s="231">
        <v>5.9233775444955498E-2</v>
      </c>
      <c r="G126" s="231">
        <v>4.7011860585659822E-2</v>
      </c>
      <c r="H126" s="231">
        <v>0.2292992636690889</v>
      </c>
      <c r="I126" s="231">
        <v>0.15237107967906541</v>
      </c>
      <c r="J126" s="231">
        <v>8.2181285056175085E-2</v>
      </c>
      <c r="K126" s="231">
        <v>2.577988685187085E-2</v>
      </c>
      <c r="L126" s="231">
        <v>9.1032952883191489E-3</v>
      </c>
      <c r="M126" s="231">
        <v>4.0682498775431029E-2</v>
      </c>
      <c r="N126" s="231">
        <v>1.8146262893989729E-2</v>
      </c>
      <c r="O126" s="231">
        <v>6.0621925676889829E-2</v>
      </c>
      <c r="P126" s="231">
        <v>2.5155883277666411E-2</v>
      </c>
      <c r="Q126" s="231">
        <v>6.0424381674248892E-2</v>
      </c>
      <c r="R126" s="231">
        <v>6.510390391830069E-2</v>
      </c>
      <c r="S126" s="231">
        <v>9.7139029283962092E-2</v>
      </c>
      <c r="T126" s="231">
        <v>9.7576661140240134E-2</v>
      </c>
      <c r="U126" s="231">
        <v>8.5299324955085784E-2</v>
      </c>
      <c r="V126" s="231">
        <v>8.3246645133456171E-2</v>
      </c>
      <c r="W126" s="231">
        <v>5.6384351957223827E-2</v>
      </c>
      <c r="DA126" s="73" t="s">
        <v>1374</v>
      </c>
    </row>
    <row r="127" spans="1:105" ht="12" customHeight="1" x14ac:dyDescent="0.25">
      <c r="A127" s="64" t="s">
        <v>70</v>
      </c>
      <c r="B127" s="231">
        <v>2.831616778081965</v>
      </c>
      <c r="C127" s="231">
        <v>3.1444290853974</v>
      </c>
      <c r="D127" s="231">
        <v>0.63891200286715777</v>
      </c>
      <c r="E127" s="231">
        <v>0.32158296109124079</v>
      </c>
      <c r="F127" s="231">
        <v>0.38549650912303601</v>
      </c>
      <c r="G127" s="231">
        <v>0.1466400499099049</v>
      </c>
      <c r="H127" s="231">
        <v>0.56330080736187027</v>
      </c>
      <c r="I127" s="231">
        <v>0.20768484757614589</v>
      </c>
      <c r="J127" s="231">
        <v>5.7203458631781577E-2</v>
      </c>
      <c r="K127" s="231">
        <v>0.24249496403546891</v>
      </c>
      <c r="L127" s="231">
        <v>3.2464269635493939E-2</v>
      </c>
      <c r="M127" s="231">
        <v>0.21262133912037429</v>
      </c>
      <c r="N127" s="231">
        <v>0.1312971377675104</v>
      </c>
      <c r="O127" s="231">
        <v>4.1788441785274348E-2</v>
      </c>
      <c r="P127" s="231">
        <v>2.604998994853697E-2</v>
      </c>
      <c r="Q127" s="231">
        <v>3.1386844688283497E-2</v>
      </c>
      <c r="R127" s="231">
        <v>0</v>
      </c>
      <c r="S127" s="231">
        <v>0</v>
      </c>
      <c r="T127" s="231">
        <v>0</v>
      </c>
      <c r="U127" s="231">
        <v>0</v>
      </c>
      <c r="V127" s="231">
        <v>0</v>
      </c>
      <c r="W127" s="231">
        <v>0</v>
      </c>
      <c r="DA127" s="73" t="s">
        <v>1375</v>
      </c>
    </row>
    <row r="128" spans="1:105" ht="12" customHeight="1" x14ac:dyDescent="0.25">
      <c r="A128" s="64" t="s">
        <v>34</v>
      </c>
      <c r="B128" s="231">
        <v>8.7693552403313169E-2</v>
      </c>
      <c r="C128" s="231">
        <v>0.16249526759372671</v>
      </c>
      <c r="D128" s="231">
        <v>1.227075235741317</v>
      </c>
      <c r="E128" s="231">
        <v>0.14034717110920139</v>
      </c>
      <c r="F128" s="231">
        <v>0.71906779602930049</v>
      </c>
      <c r="G128" s="231">
        <v>1.551393170854779</v>
      </c>
      <c r="H128" s="231">
        <v>2.137990597915747</v>
      </c>
      <c r="I128" s="231">
        <v>1.5015996735136281</v>
      </c>
      <c r="J128" s="231">
        <v>0.27969987744900582</v>
      </c>
      <c r="K128" s="231">
        <v>0.91961830258760124</v>
      </c>
      <c r="L128" s="231">
        <v>6.6030414629353926E-2</v>
      </c>
      <c r="M128" s="231">
        <v>0</v>
      </c>
      <c r="N128" s="231">
        <v>6.8947178902066128E-2</v>
      </c>
      <c r="O128" s="231">
        <v>0.1227594030793106</v>
      </c>
      <c r="P128" s="231">
        <v>0.20517161246549839</v>
      </c>
      <c r="Q128" s="231">
        <v>0.41135384162303462</v>
      </c>
      <c r="R128" s="231">
        <v>0.44699922829970917</v>
      </c>
      <c r="S128" s="231">
        <v>0.95688654969250186</v>
      </c>
      <c r="T128" s="231">
        <v>1.4877552351472489</v>
      </c>
      <c r="U128" s="231">
        <v>2.733471644615221</v>
      </c>
      <c r="V128" s="231">
        <v>2.394774784363165</v>
      </c>
      <c r="W128" s="231">
        <v>1.4965465531599891</v>
      </c>
      <c r="DA128" s="73" t="s">
        <v>1376</v>
      </c>
    </row>
    <row r="129" spans="1:105" ht="12" customHeight="1" x14ac:dyDescent="0.25">
      <c r="A129" s="64" t="s">
        <v>162</v>
      </c>
      <c r="B129" s="231">
        <v>14.76082970263279</v>
      </c>
      <c r="C129" s="231">
        <v>12.06725258519009</v>
      </c>
      <c r="D129" s="231">
        <v>12.77778683558914</v>
      </c>
      <c r="E129" s="231">
        <v>15.46438273834042</v>
      </c>
      <c r="F129" s="231">
        <v>16.08551100700782</v>
      </c>
      <c r="G129" s="231">
        <v>16.801349266083129</v>
      </c>
      <c r="H129" s="231">
        <v>18.765365432769901</v>
      </c>
      <c r="I129" s="231">
        <v>12.112463647855019</v>
      </c>
      <c r="J129" s="231">
        <v>14.701451301422569</v>
      </c>
      <c r="K129" s="231">
        <v>20.68565033046977</v>
      </c>
      <c r="L129" s="231">
        <v>3.6153275065184669</v>
      </c>
      <c r="M129" s="231">
        <v>17.984802360231811</v>
      </c>
      <c r="N129" s="231">
        <v>13.489866315960549</v>
      </c>
      <c r="O129" s="231">
        <v>11.78438646593202</v>
      </c>
      <c r="P129" s="231">
        <v>13.943672979037069</v>
      </c>
      <c r="Q129" s="231">
        <v>12.397373174761849</v>
      </c>
      <c r="R129" s="231">
        <v>11.99440928101694</v>
      </c>
      <c r="S129" s="231">
        <v>15.39868045082647</v>
      </c>
      <c r="T129" s="231">
        <v>14.96435433813399</v>
      </c>
      <c r="U129" s="231">
        <v>11.153572288760261</v>
      </c>
      <c r="V129" s="231">
        <v>15.07629658074706</v>
      </c>
      <c r="W129" s="231">
        <v>15.579511864498921</v>
      </c>
      <c r="DA129" s="73" t="s">
        <v>1377</v>
      </c>
    </row>
    <row r="130" spans="1:105" ht="12" customHeight="1" x14ac:dyDescent="0.25">
      <c r="A130" s="64" t="s">
        <v>36</v>
      </c>
      <c r="B130" s="231">
        <v>0</v>
      </c>
      <c r="C130" s="231">
        <v>1.0847828546033591E-3</v>
      </c>
      <c r="D130" s="231">
        <v>0</v>
      </c>
      <c r="E130" s="231">
        <v>0</v>
      </c>
      <c r="F130" s="231">
        <v>0</v>
      </c>
      <c r="G130" s="231">
        <v>0</v>
      </c>
      <c r="H130" s="231">
        <v>0</v>
      </c>
      <c r="I130" s="231">
        <v>0</v>
      </c>
      <c r="J130" s="231">
        <v>0</v>
      </c>
      <c r="K130" s="231">
        <v>0</v>
      </c>
      <c r="L130" s="231">
        <v>0</v>
      </c>
      <c r="M130" s="231">
        <v>0</v>
      </c>
      <c r="N130" s="231">
        <v>0</v>
      </c>
      <c r="O130" s="231">
        <v>0</v>
      </c>
      <c r="P130" s="231">
        <v>0</v>
      </c>
      <c r="Q130" s="231">
        <v>0</v>
      </c>
      <c r="R130" s="231">
        <v>0</v>
      </c>
      <c r="S130" s="231">
        <v>0</v>
      </c>
      <c r="T130" s="231">
        <v>0</v>
      </c>
      <c r="U130" s="231">
        <v>0</v>
      </c>
      <c r="V130" s="231">
        <v>0</v>
      </c>
      <c r="W130" s="231">
        <v>0</v>
      </c>
      <c r="DA130" s="73" t="s">
        <v>1378</v>
      </c>
    </row>
    <row r="131" spans="1:105" ht="12" customHeight="1" x14ac:dyDescent="0.25">
      <c r="A131" s="64" t="s">
        <v>73</v>
      </c>
      <c r="B131" s="231">
        <v>1.049619923205779</v>
      </c>
      <c r="C131" s="231">
        <v>1.9574895372576331</v>
      </c>
      <c r="D131" s="231">
        <v>2.7427754315765842</v>
      </c>
      <c r="E131" s="231">
        <v>1.7620715620970451</v>
      </c>
      <c r="F131" s="231">
        <v>2.8441255071853031</v>
      </c>
      <c r="G131" s="231">
        <v>2.5974305630519199</v>
      </c>
      <c r="H131" s="231">
        <v>2.636912008005952</v>
      </c>
      <c r="I131" s="231">
        <v>1.625211564152532</v>
      </c>
      <c r="J131" s="231">
        <v>1.235883573556279</v>
      </c>
      <c r="K131" s="231">
        <v>1.256011957262442</v>
      </c>
      <c r="L131" s="231">
        <v>0.29358654233764259</v>
      </c>
      <c r="M131" s="231">
        <v>1.2731671297975919</v>
      </c>
      <c r="N131" s="231">
        <v>1.0371061235096459</v>
      </c>
      <c r="O131" s="231">
        <v>1.5356432171471039</v>
      </c>
      <c r="P131" s="231">
        <v>1.8526747189464441</v>
      </c>
      <c r="Q131" s="231">
        <v>2.253990609500236</v>
      </c>
      <c r="R131" s="231">
        <v>2.2010164677118351</v>
      </c>
      <c r="S131" s="231">
        <v>2.2126491196619109</v>
      </c>
      <c r="T131" s="231">
        <v>3.1170990879970479</v>
      </c>
      <c r="U131" s="231">
        <v>2.6207486224293861</v>
      </c>
      <c r="V131" s="231">
        <v>3.5634317506307987E-2</v>
      </c>
      <c r="W131" s="231">
        <v>0.16464080420825761</v>
      </c>
      <c r="DA131" s="73" t="s">
        <v>1379</v>
      </c>
    </row>
    <row r="132" spans="1:105" ht="12" customHeight="1" x14ac:dyDescent="0.25">
      <c r="A132" s="64" t="s">
        <v>79</v>
      </c>
      <c r="B132" s="231">
        <v>0</v>
      </c>
      <c r="C132" s="231">
        <v>0</v>
      </c>
      <c r="D132" s="231">
        <v>0</v>
      </c>
      <c r="E132" s="231">
        <v>0</v>
      </c>
      <c r="F132" s="231">
        <v>0</v>
      </c>
      <c r="G132" s="231">
        <v>0</v>
      </c>
      <c r="H132" s="231">
        <v>0</v>
      </c>
      <c r="I132" s="231">
        <v>0</v>
      </c>
      <c r="J132" s="231">
        <v>0</v>
      </c>
      <c r="K132" s="231">
        <v>0</v>
      </c>
      <c r="L132" s="231">
        <v>0</v>
      </c>
      <c r="M132" s="231">
        <v>0</v>
      </c>
      <c r="N132" s="231">
        <v>0</v>
      </c>
      <c r="O132" s="231">
        <v>0</v>
      </c>
      <c r="P132" s="231">
        <v>0</v>
      </c>
      <c r="Q132" s="231">
        <v>0</v>
      </c>
      <c r="R132" s="231">
        <v>0</v>
      </c>
      <c r="S132" s="231">
        <v>0</v>
      </c>
      <c r="T132" s="231">
        <v>0</v>
      </c>
      <c r="U132" s="231">
        <v>0</v>
      </c>
      <c r="V132" s="231">
        <v>0</v>
      </c>
      <c r="W132" s="231">
        <v>0</v>
      </c>
      <c r="DA132" s="73" t="s">
        <v>1380</v>
      </c>
    </row>
    <row r="133" spans="1:105" ht="12" customHeight="1" x14ac:dyDescent="0.25">
      <c r="A133" s="60" t="s">
        <v>1066</v>
      </c>
      <c r="B133" s="264">
        <v>0</v>
      </c>
      <c r="C133" s="264">
        <v>0</v>
      </c>
      <c r="D133" s="264">
        <v>0</v>
      </c>
      <c r="E133" s="264">
        <v>0</v>
      </c>
      <c r="F133" s="264">
        <v>0</v>
      </c>
      <c r="G133" s="264">
        <v>0</v>
      </c>
      <c r="H133" s="264">
        <v>0</v>
      </c>
      <c r="I133" s="264">
        <v>0</v>
      </c>
      <c r="J133" s="264">
        <v>0</v>
      </c>
      <c r="K133" s="264">
        <v>0</v>
      </c>
      <c r="L133" s="264">
        <v>0</v>
      </c>
      <c r="M133" s="264">
        <v>0</v>
      </c>
      <c r="N133" s="264">
        <v>0</v>
      </c>
      <c r="O133" s="264">
        <v>0</v>
      </c>
      <c r="P133" s="264">
        <v>0</v>
      </c>
      <c r="Q133" s="264">
        <v>0</v>
      </c>
      <c r="R133" s="264">
        <v>0</v>
      </c>
      <c r="S133" s="264">
        <v>0</v>
      </c>
      <c r="T133" s="264">
        <v>0</v>
      </c>
      <c r="U133" s="264">
        <v>0</v>
      </c>
      <c r="V133" s="264">
        <v>0</v>
      </c>
      <c r="W133" s="264">
        <v>0</v>
      </c>
      <c r="DA133" s="72" t="s">
        <v>1381</v>
      </c>
    </row>
    <row r="134" spans="1:105" ht="12" customHeight="1" x14ac:dyDescent="0.25">
      <c r="A134" s="57" t="s">
        <v>1012</v>
      </c>
      <c r="B134" s="263">
        <v>15.10328346557819</v>
      </c>
      <c r="C134" s="263">
        <v>14.08225001788596</v>
      </c>
      <c r="D134" s="263">
        <v>14.34731158526087</v>
      </c>
      <c r="E134" s="263">
        <v>13.78621557954969</v>
      </c>
      <c r="F134" s="263">
        <v>14.925300600475969</v>
      </c>
      <c r="G134" s="263">
        <v>14.992843012028921</v>
      </c>
      <c r="H134" s="263">
        <v>17.470440625611349</v>
      </c>
      <c r="I134" s="263">
        <v>13.9729775388122</v>
      </c>
      <c r="J134" s="263">
        <v>14.530551928629871</v>
      </c>
      <c r="K134" s="263">
        <v>22.597549920640091</v>
      </c>
      <c r="L134" s="263">
        <v>3.95092297684252</v>
      </c>
      <c r="M134" s="263">
        <v>19.118135538330218</v>
      </c>
      <c r="N134" s="263">
        <v>15.34625803136881</v>
      </c>
      <c r="O134" s="263">
        <v>14.869585093145441</v>
      </c>
      <c r="P134" s="263">
        <v>18.197596853901551</v>
      </c>
      <c r="Q134" s="263">
        <v>20.032099041482649</v>
      </c>
      <c r="R134" s="263">
        <v>17.718193034679231</v>
      </c>
      <c r="S134" s="263">
        <v>21.09976659344348</v>
      </c>
      <c r="T134" s="263">
        <v>23.63334429739049</v>
      </c>
      <c r="U134" s="263">
        <v>22.409813708799948</v>
      </c>
      <c r="V134" s="263">
        <v>19.469950611882719</v>
      </c>
      <c r="W134" s="263">
        <v>17.528628761351531</v>
      </c>
      <c r="DA134" s="70" t="s">
        <v>1382</v>
      </c>
    </row>
    <row r="135" spans="1:105" ht="12" customHeight="1" x14ac:dyDescent="0.25">
      <c r="A135" s="60" t="s">
        <v>1014</v>
      </c>
      <c r="B135" s="264">
        <v>15.10328346557819</v>
      </c>
      <c r="C135" s="264">
        <v>14.08225001788596</v>
      </c>
      <c r="D135" s="264">
        <v>14.34731158526087</v>
      </c>
      <c r="E135" s="264">
        <v>13.78621557954969</v>
      </c>
      <c r="F135" s="264">
        <v>14.925300600475969</v>
      </c>
      <c r="G135" s="264">
        <v>14.992843012028921</v>
      </c>
      <c r="H135" s="264">
        <v>17.470440625611349</v>
      </c>
      <c r="I135" s="264">
        <v>13.9729775388122</v>
      </c>
      <c r="J135" s="264">
        <v>14.530551928629871</v>
      </c>
      <c r="K135" s="264">
        <v>22.597549920640091</v>
      </c>
      <c r="L135" s="264">
        <v>3.95092297684252</v>
      </c>
      <c r="M135" s="264">
        <v>19.118135538330218</v>
      </c>
      <c r="N135" s="264">
        <v>15.34625803136881</v>
      </c>
      <c r="O135" s="264">
        <v>14.869585093145441</v>
      </c>
      <c r="P135" s="264">
        <v>18.197596853901551</v>
      </c>
      <c r="Q135" s="264">
        <v>20.032099041482649</v>
      </c>
      <c r="R135" s="264">
        <v>17.718193034679231</v>
      </c>
      <c r="S135" s="264">
        <v>21.09976659344348</v>
      </c>
      <c r="T135" s="264">
        <v>23.63334429739049</v>
      </c>
      <c r="U135" s="264">
        <v>22.409813708799948</v>
      </c>
      <c r="V135" s="264">
        <v>19.469950611882719</v>
      </c>
      <c r="W135" s="264">
        <v>17.528628761351531</v>
      </c>
      <c r="DA135" s="72" t="s">
        <v>1383</v>
      </c>
    </row>
    <row r="136" spans="1:105" ht="12" customHeight="1" x14ac:dyDescent="0.25">
      <c r="A136" s="59" t="s">
        <v>30</v>
      </c>
      <c r="B136" s="232">
        <v>2.26523147715027</v>
      </c>
      <c r="C136" s="232">
        <v>2.043549173806321</v>
      </c>
      <c r="D136" s="232">
        <v>2.2120538466099169</v>
      </c>
      <c r="E136" s="232">
        <v>1.7193364984142241</v>
      </c>
      <c r="F136" s="232">
        <v>2.1747056277354919</v>
      </c>
      <c r="G136" s="232">
        <v>2.3005066229802069</v>
      </c>
      <c r="H136" s="232">
        <v>2.7475657126941009</v>
      </c>
      <c r="I136" s="232">
        <v>2.029593069478548</v>
      </c>
      <c r="J136" s="232">
        <v>1.8629828893529941</v>
      </c>
      <c r="K136" s="232">
        <v>3.8223761842484238</v>
      </c>
      <c r="L136" s="232">
        <v>0.65051685374141199</v>
      </c>
      <c r="M136" s="232">
        <v>2.8326306711251261</v>
      </c>
      <c r="N136" s="232">
        <v>2.762060959361774</v>
      </c>
      <c r="O136" s="232">
        <v>2.5492913084746651</v>
      </c>
      <c r="P136" s="232">
        <v>2.8467848365391508</v>
      </c>
      <c r="Q136" s="232">
        <v>4.1474496082457808</v>
      </c>
      <c r="R136" s="232">
        <v>1.7406497416764739</v>
      </c>
      <c r="S136" s="232">
        <v>1.913241413272496</v>
      </c>
      <c r="T136" s="232">
        <v>2.3738704513254452</v>
      </c>
      <c r="U136" s="232">
        <v>1.7979188012971139</v>
      </c>
      <c r="V136" s="232">
        <v>0</v>
      </c>
      <c r="W136" s="232">
        <v>0</v>
      </c>
      <c r="DA136" s="71" t="s">
        <v>1384</v>
      </c>
    </row>
    <row r="137" spans="1:105" ht="12" customHeight="1" x14ac:dyDescent="0.25">
      <c r="A137" s="59" t="s">
        <v>33</v>
      </c>
      <c r="B137" s="297">
        <v>0</v>
      </c>
      <c r="C137" s="297">
        <v>9.271931080322952E-3</v>
      </c>
      <c r="D137" s="297">
        <v>0</v>
      </c>
      <c r="E137" s="297">
        <v>0</v>
      </c>
      <c r="F137" s="297">
        <v>0</v>
      </c>
      <c r="G137" s="297">
        <v>1.1808633488298321E-2</v>
      </c>
      <c r="H137" s="297">
        <v>3.1618252475568279E-2</v>
      </c>
      <c r="I137" s="297">
        <v>1.0317775665271169</v>
      </c>
      <c r="J137" s="297">
        <v>0.85160821342366289</v>
      </c>
      <c r="K137" s="297">
        <v>1.744536044218157</v>
      </c>
      <c r="L137" s="297">
        <v>0.31012317396825972</v>
      </c>
      <c r="M137" s="297">
        <v>1.4452560693173091</v>
      </c>
      <c r="N137" s="297">
        <v>1.2164364924935589</v>
      </c>
      <c r="O137" s="297">
        <v>1.277550539791499</v>
      </c>
      <c r="P137" s="297">
        <v>2.070856182639921</v>
      </c>
      <c r="Q137" s="297">
        <v>1.3146533447725981</v>
      </c>
      <c r="R137" s="297">
        <v>1.456185093742417</v>
      </c>
      <c r="S137" s="297">
        <v>1.664080796865534</v>
      </c>
      <c r="T137" s="297">
        <v>1.9048774242581681</v>
      </c>
      <c r="U137" s="297">
        <v>1.8150880642743721</v>
      </c>
      <c r="V137" s="297">
        <v>1.2368877636011379</v>
      </c>
      <c r="W137" s="297">
        <v>0.91161282482769479</v>
      </c>
      <c r="DA137" s="122" t="s">
        <v>1385</v>
      </c>
    </row>
    <row r="138" spans="1:105" ht="12" customHeight="1" x14ac:dyDescent="0.25">
      <c r="A138" s="59" t="s">
        <v>160</v>
      </c>
      <c r="B138" s="297">
        <v>0.1070353513396478</v>
      </c>
      <c r="C138" s="297">
        <v>4.619594192871939E-2</v>
      </c>
      <c r="D138" s="297">
        <v>0.12672789069316681</v>
      </c>
      <c r="E138" s="297">
        <v>5.4867380605633273E-2</v>
      </c>
      <c r="F138" s="297">
        <v>4.5689948869033672E-2</v>
      </c>
      <c r="G138" s="297">
        <v>3.5077091010652442E-2</v>
      </c>
      <c r="H138" s="297">
        <v>0.17224155211635939</v>
      </c>
      <c r="I138" s="297">
        <v>0.13330212190101781</v>
      </c>
      <c r="J138" s="297">
        <v>6.5431006844251474E-2</v>
      </c>
      <c r="K138" s="297">
        <v>2.0953015194979548E-2</v>
      </c>
      <c r="L138" s="297">
        <v>7.4438637559392706E-3</v>
      </c>
      <c r="M138" s="297">
        <v>3.3103130170891483E-2</v>
      </c>
      <c r="N138" s="297">
        <v>1.512410644509311E-2</v>
      </c>
      <c r="O138" s="297">
        <v>5.6317304791428602E-2</v>
      </c>
      <c r="P138" s="297">
        <v>2.3870804630567951E-2</v>
      </c>
      <c r="Q138" s="297">
        <v>7.0491633109558263E-2</v>
      </c>
      <c r="R138" s="297">
        <v>7.8394301201881345E-2</v>
      </c>
      <c r="S138" s="297">
        <v>0.1098433832596748</v>
      </c>
      <c r="T138" s="297">
        <v>0.12538610730906649</v>
      </c>
      <c r="U138" s="297">
        <v>0.14266155804127811</v>
      </c>
      <c r="V138" s="297">
        <v>0.1001244753889171</v>
      </c>
      <c r="W138" s="297">
        <v>5.992235188013504E-2</v>
      </c>
      <c r="DA138" s="122" t="s">
        <v>1386</v>
      </c>
    </row>
    <row r="139" spans="1:105" ht="12" customHeight="1" x14ac:dyDescent="0.25">
      <c r="A139" s="59" t="s">
        <v>70</v>
      </c>
      <c r="B139" s="297">
        <v>2.0491385522268288</v>
      </c>
      <c r="C139" s="297">
        <v>2.4770717076064228</v>
      </c>
      <c r="D139" s="297">
        <v>0.57185407148421297</v>
      </c>
      <c r="E139" s="297">
        <v>0.24470205781950269</v>
      </c>
      <c r="F139" s="297">
        <v>0.2973525772874312</v>
      </c>
      <c r="G139" s="297">
        <v>0.1094129505281769</v>
      </c>
      <c r="H139" s="297">
        <v>0.42313177903800819</v>
      </c>
      <c r="I139" s="297">
        <v>0.18169347442376491</v>
      </c>
      <c r="J139" s="297">
        <v>4.5544187958274293E-2</v>
      </c>
      <c r="K139" s="297">
        <v>0.19709165890976241</v>
      </c>
      <c r="L139" s="297">
        <v>2.6546387044346201E-2</v>
      </c>
      <c r="M139" s="297">
        <v>0.17300883863755359</v>
      </c>
      <c r="N139" s="297">
        <v>0.1094303493304722</v>
      </c>
      <c r="O139" s="297">
        <v>3.8821142457989122E-2</v>
      </c>
      <c r="P139" s="297">
        <v>2.471923620514865E-2</v>
      </c>
      <c r="Q139" s="297">
        <v>3.6616178418853007E-2</v>
      </c>
      <c r="R139" s="297">
        <v>0</v>
      </c>
      <c r="S139" s="297">
        <v>0</v>
      </c>
      <c r="T139" s="297">
        <v>0</v>
      </c>
      <c r="U139" s="297">
        <v>0</v>
      </c>
      <c r="V139" s="297">
        <v>0</v>
      </c>
      <c r="W139" s="297">
        <v>0</v>
      </c>
      <c r="DA139" s="122" t="s">
        <v>1387</v>
      </c>
    </row>
    <row r="140" spans="1:105" ht="12" customHeight="1" x14ac:dyDescent="0.25">
      <c r="A140" s="59" t="s">
        <v>162</v>
      </c>
      <c r="B140" s="297">
        <v>10.68187808486144</v>
      </c>
      <c r="C140" s="297">
        <v>9.5061612634641701</v>
      </c>
      <c r="D140" s="297">
        <v>11.436675776473569</v>
      </c>
      <c r="E140" s="297">
        <v>11.76730964271033</v>
      </c>
      <c r="F140" s="297">
        <v>12.40755244658402</v>
      </c>
      <c r="G140" s="297">
        <v>12.536037714021591</v>
      </c>
      <c r="H140" s="297">
        <v>14.09588332928732</v>
      </c>
      <c r="I140" s="297">
        <v>10.59661130648176</v>
      </c>
      <c r="J140" s="297">
        <v>11.704985631050681</v>
      </c>
      <c r="K140" s="297">
        <v>16.812593018068771</v>
      </c>
      <c r="L140" s="297">
        <v>2.9562926983325628</v>
      </c>
      <c r="M140" s="297">
        <v>14.63413682907934</v>
      </c>
      <c r="N140" s="297">
        <v>11.24320612373791</v>
      </c>
      <c r="O140" s="297">
        <v>10.947604797629859</v>
      </c>
      <c r="P140" s="297">
        <v>13.231365793886759</v>
      </c>
      <c r="Q140" s="297">
        <v>14.46288827693586</v>
      </c>
      <c r="R140" s="297">
        <v>14.44296389805846</v>
      </c>
      <c r="S140" s="297">
        <v>17.412601000045779</v>
      </c>
      <c r="T140" s="297">
        <v>19.229210314497809</v>
      </c>
      <c r="U140" s="297">
        <v>18.654145285187191</v>
      </c>
      <c r="V140" s="297">
        <v>18.13293837289266</v>
      </c>
      <c r="W140" s="297">
        <v>16.557093584643699</v>
      </c>
      <c r="DA140" s="122" t="s">
        <v>1388</v>
      </c>
    </row>
    <row r="141" spans="1:105" ht="12" customHeight="1" x14ac:dyDescent="0.25">
      <c r="A141" s="60" t="s">
        <v>1021</v>
      </c>
      <c r="B141" s="264">
        <v>0</v>
      </c>
      <c r="C141" s="264">
        <v>0</v>
      </c>
      <c r="D141" s="264">
        <v>0</v>
      </c>
      <c r="E141" s="264">
        <v>0</v>
      </c>
      <c r="F141" s="264">
        <v>0</v>
      </c>
      <c r="G141" s="264">
        <v>0</v>
      </c>
      <c r="H141" s="264">
        <v>0</v>
      </c>
      <c r="I141" s="264">
        <v>0</v>
      </c>
      <c r="J141" s="264">
        <v>0</v>
      </c>
      <c r="K141" s="264">
        <v>0</v>
      </c>
      <c r="L141" s="264">
        <v>0</v>
      </c>
      <c r="M141" s="264">
        <v>0</v>
      </c>
      <c r="N141" s="264">
        <v>0</v>
      </c>
      <c r="O141" s="264">
        <v>0</v>
      </c>
      <c r="P141" s="264">
        <v>0</v>
      </c>
      <c r="Q141" s="264">
        <v>0</v>
      </c>
      <c r="R141" s="264">
        <v>0</v>
      </c>
      <c r="S141" s="264">
        <v>0</v>
      </c>
      <c r="T141" s="264">
        <v>0</v>
      </c>
      <c r="U141" s="264">
        <v>0</v>
      </c>
      <c r="V141" s="264">
        <v>0</v>
      </c>
      <c r="W141" s="264">
        <v>0</v>
      </c>
      <c r="DA141" s="72" t="s">
        <v>1389</v>
      </c>
    </row>
    <row r="142" spans="1:105" ht="12" customHeight="1" x14ac:dyDescent="0.25">
      <c r="A142" s="57" t="s">
        <v>1023</v>
      </c>
      <c r="B142" s="263">
        <f t="shared" ref="B142:W142" si="6">B143+B144+B155</f>
        <v>9.975803183982519</v>
      </c>
      <c r="C142" s="263">
        <f t="shared" si="6"/>
        <v>9.4906249455538294</v>
      </c>
      <c r="D142" s="263">
        <f t="shared" si="6"/>
        <v>10.206439861760765</v>
      </c>
      <c r="E142" s="263">
        <f t="shared" si="6"/>
        <v>10.018716292414041</v>
      </c>
      <c r="F142" s="263">
        <f t="shared" si="6"/>
        <v>10.520760783162943</v>
      </c>
      <c r="G142" s="263">
        <f t="shared" si="6"/>
        <v>10.589743707216668</v>
      </c>
      <c r="H142" s="263">
        <f t="shared" si="6"/>
        <v>11.744121712670484</v>
      </c>
      <c r="I142" s="263">
        <f t="shared" si="6"/>
        <v>9.4552676811147034</v>
      </c>
      <c r="J142" s="263">
        <f t="shared" si="6"/>
        <v>10.075478860036135</v>
      </c>
      <c r="K142" s="263">
        <f t="shared" si="6"/>
        <v>15.282072251104125</v>
      </c>
      <c r="L142" s="263">
        <f t="shared" si="6"/>
        <v>2.6461272410951211</v>
      </c>
      <c r="M142" s="263">
        <f t="shared" si="6"/>
        <v>12.905240985903772</v>
      </c>
      <c r="N142" s="263">
        <f t="shared" si="6"/>
        <v>10.053189417588747</v>
      </c>
      <c r="O142" s="263">
        <f t="shared" si="6"/>
        <v>9.7848937087820005</v>
      </c>
      <c r="P142" s="263">
        <f t="shared" si="6"/>
        <v>11.791236374150625</v>
      </c>
      <c r="Q142" s="263">
        <f t="shared" si="6"/>
        <v>12.381018850798899</v>
      </c>
      <c r="R142" s="263">
        <f t="shared" si="6"/>
        <v>11.122734035273714</v>
      </c>
      <c r="S142" s="263">
        <f t="shared" si="6"/>
        <v>13.77242834579053</v>
      </c>
      <c r="T142" s="263">
        <f t="shared" si="6"/>
        <v>15.452012547834375</v>
      </c>
      <c r="U142" s="263">
        <f t="shared" si="6"/>
        <v>15.442901514297265</v>
      </c>
      <c r="V142" s="263">
        <f t="shared" si="6"/>
        <v>14.106673777157862</v>
      </c>
      <c r="W142" s="263">
        <f t="shared" si="6"/>
        <v>12.869293961343274</v>
      </c>
      <c r="DA142" s="70"/>
    </row>
    <row r="143" spans="1:105" ht="12" customHeight="1" x14ac:dyDescent="0.25">
      <c r="A143" s="60" t="s">
        <v>1024</v>
      </c>
      <c r="B143" s="264">
        <v>7.3687877831815873</v>
      </c>
      <c r="C143" s="264">
        <v>6.8890844389458357</v>
      </c>
      <c r="D143" s="264">
        <v>7.3332076721885358</v>
      </c>
      <c r="E143" s="264">
        <v>7.3718560877159112</v>
      </c>
      <c r="F143" s="264">
        <v>7.7364067904776519</v>
      </c>
      <c r="G143" s="264">
        <v>7.7812585921625086</v>
      </c>
      <c r="H143" s="264">
        <v>8.5914241659157558</v>
      </c>
      <c r="I143" s="264">
        <v>6.8782857842268283</v>
      </c>
      <c r="J143" s="264">
        <v>7.4762586184430413</v>
      </c>
      <c r="K143" s="264">
        <v>11.21862102983761</v>
      </c>
      <c r="L143" s="264">
        <v>1.9550255228533919</v>
      </c>
      <c r="M143" s="264">
        <v>9.5442961553455206</v>
      </c>
      <c r="N143" s="264">
        <v>7.4110813563195217</v>
      </c>
      <c r="O143" s="264">
        <v>7.1672822257127162</v>
      </c>
      <c r="P143" s="264">
        <v>8.5919567498567986</v>
      </c>
      <c r="Q143" s="264">
        <v>8.8774748418425453</v>
      </c>
      <c r="R143" s="264">
        <v>8.0944809193649796</v>
      </c>
      <c r="S143" s="264">
        <v>9.9502469949865056</v>
      </c>
      <c r="T143" s="264">
        <v>10.964548708765189</v>
      </c>
      <c r="U143" s="264">
        <v>10.30153299871248</v>
      </c>
      <c r="V143" s="264">
        <v>9.762047397785226</v>
      </c>
      <c r="W143" s="264">
        <v>9.0914298192719993</v>
      </c>
      <c r="DA143" s="72" t="s">
        <v>1390</v>
      </c>
    </row>
    <row r="144" spans="1:105" ht="12" customHeight="1" x14ac:dyDescent="0.25">
      <c r="A144" s="60" t="s">
        <v>1026</v>
      </c>
      <c r="B144" s="264">
        <v>2.6070154008009312</v>
      </c>
      <c r="C144" s="264">
        <v>2.6015405066079929</v>
      </c>
      <c r="D144" s="264">
        <v>2.8732321895722301</v>
      </c>
      <c r="E144" s="264">
        <v>2.6468602046981302</v>
      </c>
      <c r="F144" s="264">
        <v>2.784353992685292</v>
      </c>
      <c r="G144" s="264">
        <v>2.8084851150541592</v>
      </c>
      <c r="H144" s="264">
        <v>3.152697546754728</v>
      </c>
      <c r="I144" s="264">
        <v>2.576981896887875</v>
      </c>
      <c r="J144" s="264">
        <v>2.599220241593093</v>
      </c>
      <c r="K144" s="264">
        <v>4.0634512212665159</v>
      </c>
      <c r="L144" s="264">
        <v>0.69110171824172906</v>
      </c>
      <c r="M144" s="264">
        <v>3.3609448305582519</v>
      </c>
      <c r="N144" s="264">
        <v>2.642108061269226</v>
      </c>
      <c r="O144" s="264">
        <v>2.6176114830692851</v>
      </c>
      <c r="P144" s="264">
        <v>3.1992796242938271</v>
      </c>
      <c r="Q144" s="264">
        <v>3.5035440089563541</v>
      </c>
      <c r="R144" s="264">
        <v>3.028253115908734</v>
      </c>
      <c r="S144" s="264">
        <v>3.822181350804025</v>
      </c>
      <c r="T144" s="264">
        <v>4.4874638390691848</v>
      </c>
      <c r="U144" s="264">
        <v>5.1413685155847846</v>
      </c>
      <c r="V144" s="264">
        <v>4.3446263793726354</v>
      </c>
      <c r="W144" s="264">
        <v>3.7778641420712749</v>
      </c>
      <c r="DA144" s="72" t="s">
        <v>1391</v>
      </c>
    </row>
    <row r="145" spans="1:105" ht="12" customHeight="1" x14ac:dyDescent="0.25">
      <c r="A145" s="64" t="s">
        <v>30</v>
      </c>
      <c r="B145" s="231">
        <v>0.35204089441822761</v>
      </c>
      <c r="C145" s="231">
        <v>0.29174652605763818</v>
      </c>
      <c r="D145" s="231">
        <v>0.2779514212509801</v>
      </c>
      <c r="E145" s="231">
        <v>0.2541169685607082</v>
      </c>
      <c r="F145" s="231">
        <v>0.3170783546654537</v>
      </c>
      <c r="G145" s="231">
        <v>0.346756597581652</v>
      </c>
      <c r="H145" s="231">
        <v>0.41136770413891499</v>
      </c>
      <c r="I145" s="231">
        <v>0.26091066313473937</v>
      </c>
      <c r="J145" s="231">
        <v>0.26315738728131238</v>
      </c>
      <c r="K145" s="231">
        <v>0.52891426530541508</v>
      </c>
      <c r="L145" s="231">
        <v>8.9469733265184551E-2</v>
      </c>
      <c r="M145" s="231">
        <v>0.39151272901064238</v>
      </c>
      <c r="N145" s="231">
        <v>0.37270747883437388</v>
      </c>
      <c r="O145" s="231">
        <v>0.30862045396645188</v>
      </c>
      <c r="P145" s="231">
        <v>0.3373995752672509</v>
      </c>
      <c r="Q145" s="231">
        <v>0.39982793675936279</v>
      </c>
      <c r="R145" s="231">
        <v>0.1625740793815478</v>
      </c>
      <c r="S145" s="231">
        <v>0.1902860741327064</v>
      </c>
      <c r="T145" s="231">
        <v>0.2077642992049421</v>
      </c>
      <c r="U145" s="231">
        <v>0.1208999386592738</v>
      </c>
      <c r="V145" s="231">
        <v>0</v>
      </c>
      <c r="W145" s="231">
        <v>0</v>
      </c>
      <c r="DA145" s="73" t="s">
        <v>1392</v>
      </c>
    </row>
    <row r="146" spans="1:105" ht="12" customHeight="1" x14ac:dyDescent="0.25">
      <c r="A146" s="64" t="s">
        <v>32</v>
      </c>
      <c r="B146" s="231">
        <v>0.13189768973658009</v>
      </c>
      <c r="C146" s="231">
        <v>0.35254731663544259</v>
      </c>
      <c r="D146" s="231">
        <v>0.62397878241020754</v>
      </c>
      <c r="E146" s="231">
        <v>0.39530977033809772</v>
      </c>
      <c r="F146" s="231">
        <v>0.20746758157456241</v>
      </c>
      <c r="G146" s="231">
        <v>8.200839592254601E-2</v>
      </c>
      <c r="H146" s="231">
        <v>0</v>
      </c>
      <c r="I146" s="231">
        <v>0.42905424718621021</v>
      </c>
      <c r="J146" s="231">
        <v>0.37624347556961463</v>
      </c>
      <c r="K146" s="231">
        <v>0.69187461595819144</v>
      </c>
      <c r="L146" s="231">
        <v>0.1072617540096816</v>
      </c>
      <c r="M146" s="231">
        <v>0.57534039511271706</v>
      </c>
      <c r="N146" s="231">
        <v>0.44691965203660211</v>
      </c>
      <c r="O146" s="231">
        <v>0.63096832041273998</v>
      </c>
      <c r="P146" s="231">
        <v>0.8110734805161266</v>
      </c>
      <c r="Q146" s="231">
        <v>1.272625079039567</v>
      </c>
      <c r="R146" s="231">
        <v>1.0755913414686731</v>
      </c>
      <c r="S146" s="231">
        <v>1.3671909708648531</v>
      </c>
      <c r="T146" s="231">
        <v>1.9011571867466539</v>
      </c>
      <c r="U146" s="231">
        <v>3.0322720773081602</v>
      </c>
      <c r="V146" s="231">
        <v>2.2507148535915622</v>
      </c>
      <c r="W146" s="231">
        <v>1.736076524458926</v>
      </c>
      <c r="DA146" s="73" t="s">
        <v>1393</v>
      </c>
    </row>
    <row r="147" spans="1:105" ht="12" customHeight="1" x14ac:dyDescent="0.25">
      <c r="A147" s="64" t="s">
        <v>33</v>
      </c>
      <c r="B147" s="231">
        <v>0</v>
      </c>
      <c r="C147" s="231">
        <v>1.323703739162598E-3</v>
      </c>
      <c r="D147" s="231">
        <v>0</v>
      </c>
      <c r="E147" s="231">
        <v>0</v>
      </c>
      <c r="F147" s="231">
        <v>0</v>
      </c>
      <c r="G147" s="231">
        <v>1.779921661423665E-3</v>
      </c>
      <c r="H147" s="231">
        <v>4.7339096821838898E-3</v>
      </c>
      <c r="I147" s="231">
        <v>0.1326382973702715</v>
      </c>
      <c r="J147" s="231">
        <v>0.12029471323255619</v>
      </c>
      <c r="K147" s="231">
        <v>0.24139696242584491</v>
      </c>
      <c r="L147" s="231">
        <v>4.2653218736316133E-2</v>
      </c>
      <c r="M147" s="231">
        <v>0.19975641497691701</v>
      </c>
      <c r="N147" s="231">
        <v>0.164143726351414</v>
      </c>
      <c r="O147" s="231">
        <v>0.15466189612965389</v>
      </c>
      <c r="P147" s="231">
        <v>0.24543688286315651</v>
      </c>
      <c r="Q147" s="231">
        <v>0.12673695500704291</v>
      </c>
      <c r="R147" s="231">
        <v>0.13600550722875279</v>
      </c>
      <c r="S147" s="231">
        <v>0.1655051995417311</v>
      </c>
      <c r="T147" s="231">
        <v>0.16671740570397961</v>
      </c>
      <c r="U147" s="231">
        <v>0.1220544751373828</v>
      </c>
      <c r="V147" s="231">
        <v>0.11565759436789361</v>
      </c>
      <c r="W147" s="231">
        <v>9.647116965825514E-2</v>
      </c>
      <c r="DA147" s="73" t="s">
        <v>1394</v>
      </c>
    </row>
    <row r="148" spans="1:105" ht="12" customHeight="1" x14ac:dyDescent="0.25">
      <c r="A148" s="64" t="s">
        <v>160</v>
      </c>
      <c r="B148" s="231">
        <v>1.6634423987160241E-2</v>
      </c>
      <c r="C148" s="231">
        <v>6.5951462036810326E-3</v>
      </c>
      <c r="D148" s="231">
        <v>1.5923752210773429E-2</v>
      </c>
      <c r="E148" s="231">
        <v>8.1093680296031399E-3</v>
      </c>
      <c r="F148" s="231">
        <v>6.6617263630422653E-3</v>
      </c>
      <c r="G148" s="231">
        <v>5.2871887480849186E-3</v>
      </c>
      <c r="H148" s="231">
        <v>2.57881409438445E-2</v>
      </c>
      <c r="I148" s="231">
        <v>1.7136412981247639E-2</v>
      </c>
      <c r="J148" s="231">
        <v>9.2425179569410112E-3</v>
      </c>
      <c r="K148" s="231">
        <v>2.8993348910698281E-3</v>
      </c>
      <c r="L148" s="231">
        <v>1.023802075035868E-3</v>
      </c>
      <c r="M148" s="231">
        <v>4.5753570926535267E-3</v>
      </c>
      <c r="N148" s="231">
        <v>2.0408193974385922E-3</v>
      </c>
      <c r="O148" s="231">
        <v>6.8178446743684343E-3</v>
      </c>
      <c r="P148" s="231">
        <v>2.8291563311235121E-3</v>
      </c>
      <c r="Q148" s="231">
        <v>6.7956278887529881E-3</v>
      </c>
      <c r="R148" s="231">
        <v>7.3219103427325004E-3</v>
      </c>
      <c r="S148" s="231">
        <v>1.092474061294052E-2</v>
      </c>
      <c r="T148" s="231">
        <v>1.0973958878235541E-2</v>
      </c>
      <c r="U148" s="231">
        <v>9.593188304045484E-3</v>
      </c>
      <c r="V148" s="231">
        <v>9.3623336745724366E-3</v>
      </c>
      <c r="W148" s="231">
        <v>6.3412659597486482E-3</v>
      </c>
      <c r="DA148" s="73" t="s">
        <v>1395</v>
      </c>
    </row>
    <row r="149" spans="1:105" ht="12" customHeight="1" x14ac:dyDescent="0.25">
      <c r="A149" s="64" t="s">
        <v>70</v>
      </c>
      <c r="B149" s="231">
        <v>0.31845777175069262</v>
      </c>
      <c r="C149" s="231">
        <v>0.3536382068769966</v>
      </c>
      <c r="D149" s="231">
        <v>7.1855236327448252E-2</v>
      </c>
      <c r="E149" s="231">
        <v>3.6166826674715317E-2</v>
      </c>
      <c r="F149" s="231">
        <v>4.3354863646537907E-2</v>
      </c>
      <c r="G149" s="231">
        <v>1.649187273687178E-2</v>
      </c>
      <c r="H149" s="231">
        <v>6.3351623470509974E-2</v>
      </c>
      <c r="I149" s="231">
        <v>2.335727570814922E-2</v>
      </c>
      <c r="J149" s="231">
        <v>6.433386789242556E-3</v>
      </c>
      <c r="K149" s="231">
        <v>2.7272195342693512E-2</v>
      </c>
      <c r="L149" s="231">
        <v>3.6510939791210011E-3</v>
      </c>
      <c r="M149" s="231">
        <v>2.3912458213638531E-2</v>
      </c>
      <c r="N149" s="231">
        <v>1.4766332172606851E-2</v>
      </c>
      <c r="O149" s="231">
        <v>4.6997369696637646E-3</v>
      </c>
      <c r="P149" s="231">
        <v>2.9297120349591642E-3</v>
      </c>
      <c r="Q149" s="231">
        <v>3.5299213859321518E-3</v>
      </c>
      <c r="R149" s="231">
        <v>0</v>
      </c>
      <c r="S149" s="231">
        <v>0</v>
      </c>
      <c r="T149" s="231">
        <v>0</v>
      </c>
      <c r="U149" s="231">
        <v>0</v>
      </c>
      <c r="V149" s="231">
        <v>0</v>
      </c>
      <c r="W149" s="231">
        <v>0</v>
      </c>
      <c r="DA149" s="73" t="s">
        <v>1396</v>
      </c>
    </row>
    <row r="150" spans="1:105" ht="12" customHeight="1" x14ac:dyDescent="0.25">
      <c r="A150" s="64" t="s">
        <v>34</v>
      </c>
      <c r="B150" s="231">
        <v>9.8624550862346002E-3</v>
      </c>
      <c r="C150" s="231">
        <v>1.8275029742189509E-2</v>
      </c>
      <c r="D150" s="231">
        <v>0.13800301240245169</v>
      </c>
      <c r="E150" s="231">
        <v>1.578414414298817E-2</v>
      </c>
      <c r="F150" s="231">
        <v>8.0869957345105145E-2</v>
      </c>
      <c r="G150" s="231">
        <v>0.1744774279216936</v>
      </c>
      <c r="H150" s="231">
        <v>0.24044910565100169</v>
      </c>
      <c r="I150" s="231">
        <v>0.1688774024049364</v>
      </c>
      <c r="J150" s="231">
        <v>3.1456445808915823E-2</v>
      </c>
      <c r="K150" s="231">
        <v>0.1034248694138528</v>
      </c>
      <c r="L150" s="231">
        <v>7.4261103668420564E-3</v>
      </c>
      <c r="M150" s="231">
        <v>0</v>
      </c>
      <c r="N150" s="231">
        <v>7.7541442512998049E-3</v>
      </c>
      <c r="O150" s="231">
        <v>1.3806135868626619E-2</v>
      </c>
      <c r="P150" s="231">
        <v>2.3074624729592541E-2</v>
      </c>
      <c r="Q150" s="231">
        <v>4.6262908462172903E-2</v>
      </c>
      <c r="R150" s="231">
        <v>5.0271766758998908E-2</v>
      </c>
      <c r="S150" s="231">
        <v>0.1076162427034686</v>
      </c>
      <c r="T150" s="231">
        <v>0.16732038768902449</v>
      </c>
      <c r="U150" s="231">
        <v>0.30741987963410289</v>
      </c>
      <c r="V150" s="231">
        <v>0.26932833834584791</v>
      </c>
      <c r="W150" s="231">
        <v>0.16830910324077561</v>
      </c>
      <c r="DA150" s="73" t="s">
        <v>1397</v>
      </c>
    </row>
    <row r="151" spans="1:105" ht="12" customHeight="1" x14ac:dyDescent="0.25">
      <c r="A151" s="64" t="s">
        <v>162</v>
      </c>
      <c r="B151" s="231">
        <v>1.6600766645675691</v>
      </c>
      <c r="C151" s="231">
        <v>1.3571435228023589</v>
      </c>
      <c r="D151" s="231">
        <v>1.437053754965872</v>
      </c>
      <c r="E151" s="231">
        <v>1.7392017544434859</v>
      </c>
      <c r="F151" s="231">
        <v>1.809056943161915</v>
      </c>
      <c r="G151" s="231">
        <v>1.8895636906439779</v>
      </c>
      <c r="H151" s="231">
        <v>2.1104467624518328</v>
      </c>
      <c r="I151" s="231">
        <v>1.3622281848181359</v>
      </c>
      <c r="J151" s="231">
        <v>1.6533986728683061</v>
      </c>
      <c r="K151" s="231">
        <v>2.326411597235102</v>
      </c>
      <c r="L151" s="231">
        <v>0.40659779627903148</v>
      </c>
      <c r="M151" s="231">
        <v>2.0226607390338862</v>
      </c>
      <c r="N151" s="231">
        <v>1.5171377714132079</v>
      </c>
      <c r="O151" s="231">
        <v>1.325330985618669</v>
      </c>
      <c r="P151" s="231">
        <v>1.568175136302272</v>
      </c>
      <c r="Q151" s="231">
        <v>1.394270533836407</v>
      </c>
      <c r="R151" s="231">
        <v>1.3489512008350999</v>
      </c>
      <c r="S151" s="231">
        <v>1.7318125468916119</v>
      </c>
      <c r="T151" s="231">
        <v>1.6829660620382221</v>
      </c>
      <c r="U151" s="231">
        <v>1.2543864712317541</v>
      </c>
      <c r="V151" s="231">
        <v>1.6955556459901431</v>
      </c>
      <c r="W151" s="231">
        <v>1.7521497512429951</v>
      </c>
      <c r="DA151" s="73" t="s">
        <v>1398</v>
      </c>
    </row>
    <row r="152" spans="1:105" ht="12" customHeight="1" x14ac:dyDescent="0.25">
      <c r="A152" s="64" t="s">
        <v>36</v>
      </c>
      <c r="B152" s="231">
        <v>0</v>
      </c>
      <c r="C152" s="231">
        <v>1.220001002198969E-4</v>
      </c>
      <c r="D152" s="231">
        <v>0</v>
      </c>
      <c r="E152" s="231">
        <v>0</v>
      </c>
      <c r="F152" s="231">
        <v>0</v>
      </c>
      <c r="G152" s="231">
        <v>0</v>
      </c>
      <c r="H152" s="231">
        <v>0</v>
      </c>
      <c r="I152" s="231">
        <v>0</v>
      </c>
      <c r="J152" s="231">
        <v>0</v>
      </c>
      <c r="K152" s="231">
        <v>0</v>
      </c>
      <c r="L152" s="231">
        <v>0</v>
      </c>
      <c r="M152" s="231">
        <v>0</v>
      </c>
      <c r="N152" s="231">
        <v>0</v>
      </c>
      <c r="O152" s="231">
        <v>0</v>
      </c>
      <c r="P152" s="231">
        <v>0</v>
      </c>
      <c r="Q152" s="231">
        <v>0</v>
      </c>
      <c r="R152" s="231">
        <v>0</v>
      </c>
      <c r="S152" s="231">
        <v>0</v>
      </c>
      <c r="T152" s="231">
        <v>0</v>
      </c>
      <c r="U152" s="231">
        <v>0</v>
      </c>
      <c r="V152" s="231">
        <v>0</v>
      </c>
      <c r="W152" s="231">
        <v>0</v>
      </c>
      <c r="DA152" s="73" t="s">
        <v>1399</v>
      </c>
    </row>
    <row r="153" spans="1:105" ht="12" customHeight="1" x14ac:dyDescent="0.25">
      <c r="A153" s="64" t="s">
        <v>73</v>
      </c>
      <c r="B153" s="231">
        <v>0.11804550125446731</v>
      </c>
      <c r="C153" s="231">
        <v>0.2201490544503038</v>
      </c>
      <c r="D153" s="231">
        <v>0.30846623000449669</v>
      </c>
      <c r="E153" s="231">
        <v>0.19817137250853081</v>
      </c>
      <c r="F153" s="231">
        <v>0.31986456592867468</v>
      </c>
      <c r="G153" s="231">
        <v>0.29212001983790947</v>
      </c>
      <c r="H153" s="231">
        <v>0.29656030041644021</v>
      </c>
      <c r="I153" s="231">
        <v>0.18277941328418401</v>
      </c>
      <c r="J153" s="231">
        <v>0.13899364208620441</v>
      </c>
      <c r="K153" s="231">
        <v>0.1412573806943466</v>
      </c>
      <c r="L153" s="231">
        <v>3.3018209530516388E-2</v>
      </c>
      <c r="M153" s="231">
        <v>0.14318673711779711</v>
      </c>
      <c r="N153" s="231">
        <v>0.11663813681228311</v>
      </c>
      <c r="O153" s="231">
        <v>0.17270610942911141</v>
      </c>
      <c r="P153" s="231">
        <v>0.20836105624934501</v>
      </c>
      <c r="Q153" s="231">
        <v>0.25349504657711591</v>
      </c>
      <c r="R153" s="231">
        <v>0.24753730989292849</v>
      </c>
      <c r="S153" s="231">
        <v>0.2488455760567142</v>
      </c>
      <c r="T153" s="231">
        <v>0.35056453880812621</v>
      </c>
      <c r="U153" s="231">
        <v>0.29474248531006569</v>
      </c>
      <c r="V153" s="231">
        <v>4.0076134026166789E-3</v>
      </c>
      <c r="W153" s="231">
        <v>1.851632751057463E-2</v>
      </c>
      <c r="DA153" s="73" t="s">
        <v>1400</v>
      </c>
    </row>
    <row r="154" spans="1:105" ht="12" customHeight="1" x14ac:dyDescent="0.25">
      <c r="A154" s="64" t="s">
        <v>79</v>
      </c>
      <c r="B154" s="231">
        <v>0</v>
      </c>
      <c r="C154" s="231">
        <v>0</v>
      </c>
      <c r="D154" s="231">
        <v>0</v>
      </c>
      <c r="E154" s="231">
        <v>0</v>
      </c>
      <c r="F154" s="231">
        <v>0</v>
      </c>
      <c r="G154" s="231">
        <v>0</v>
      </c>
      <c r="H154" s="231">
        <v>0</v>
      </c>
      <c r="I154" s="231">
        <v>0</v>
      </c>
      <c r="J154" s="231">
        <v>0</v>
      </c>
      <c r="K154" s="231">
        <v>0</v>
      </c>
      <c r="L154" s="231">
        <v>0</v>
      </c>
      <c r="M154" s="231">
        <v>0</v>
      </c>
      <c r="N154" s="231">
        <v>0</v>
      </c>
      <c r="O154" s="231">
        <v>0</v>
      </c>
      <c r="P154" s="231">
        <v>0</v>
      </c>
      <c r="Q154" s="231">
        <v>0</v>
      </c>
      <c r="R154" s="231">
        <v>0</v>
      </c>
      <c r="S154" s="231">
        <v>0</v>
      </c>
      <c r="T154" s="231">
        <v>0</v>
      </c>
      <c r="U154" s="231">
        <v>0</v>
      </c>
      <c r="V154" s="231">
        <v>0</v>
      </c>
      <c r="W154" s="231">
        <v>0</v>
      </c>
      <c r="DA154" s="73" t="s">
        <v>1401</v>
      </c>
    </row>
    <row r="155" spans="1:105" ht="12" customHeight="1" x14ac:dyDescent="0.25">
      <c r="A155" s="60" t="s">
        <v>1038</v>
      </c>
      <c r="B155" s="264">
        <v>0</v>
      </c>
      <c r="C155" s="264">
        <v>0</v>
      </c>
      <c r="D155" s="264">
        <v>0</v>
      </c>
      <c r="E155" s="264">
        <v>0</v>
      </c>
      <c r="F155" s="264">
        <v>0</v>
      </c>
      <c r="G155" s="264">
        <v>0</v>
      </c>
      <c r="H155" s="264">
        <v>0</v>
      </c>
      <c r="I155" s="264">
        <v>0</v>
      </c>
      <c r="J155" s="264">
        <v>0</v>
      </c>
      <c r="K155" s="264">
        <v>0</v>
      </c>
      <c r="L155" s="264">
        <v>0</v>
      </c>
      <c r="M155" s="264">
        <v>0</v>
      </c>
      <c r="N155" s="264">
        <v>0</v>
      </c>
      <c r="O155" s="264">
        <v>0</v>
      </c>
      <c r="P155" s="264">
        <v>0</v>
      </c>
      <c r="Q155" s="264">
        <v>0</v>
      </c>
      <c r="R155" s="264">
        <v>0</v>
      </c>
      <c r="S155" s="264">
        <v>0</v>
      </c>
      <c r="T155" s="264">
        <v>0</v>
      </c>
      <c r="U155" s="264">
        <v>0</v>
      </c>
      <c r="V155" s="264">
        <v>0</v>
      </c>
      <c r="W155" s="264">
        <v>0</v>
      </c>
      <c r="DA155" s="72" t="s">
        <v>1402</v>
      </c>
    </row>
    <row r="156" spans="1:105" ht="12" customHeight="1" x14ac:dyDescent="0.25">
      <c r="A156" s="132" t="s">
        <v>1040</v>
      </c>
      <c r="B156" s="318">
        <v>0</v>
      </c>
      <c r="C156" s="318">
        <v>0</v>
      </c>
      <c r="D156" s="318">
        <v>0</v>
      </c>
      <c r="E156" s="318">
        <v>0</v>
      </c>
      <c r="F156" s="318">
        <v>0</v>
      </c>
      <c r="G156" s="318">
        <v>0</v>
      </c>
      <c r="H156" s="318">
        <v>0</v>
      </c>
      <c r="I156" s="318">
        <v>0</v>
      </c>
      <c r="J156" s="318">
        <v>0</v>
      </c>
      <c r="K156" s="318">
        <v>0</v>
      </c>
      <c r="L156" s="318">
        <v>0</v>
      </c>
      <c r="M156" s="318">
        <v>0</v>
      </c>
      <c r="N156" s="318">
        <v>0</v>
      </c>
      <c r="O156" s="318">
        <v>0</v>
      </c>
      <c r="P156" s="318">
        <v>0</v>
      </c>
      <c r="Q156" s="318">
        <v>0</v>
      </c>
      <c r="R156" s="318">
        <v>0</v>
      </c>
      <c r="S156" s="318">
        <v>0</v>
      </c>
      <c r="T156" s="318">
        <v>0</v>
      </c>
      <c r="U156" s="318">
        <v>0</v>
      </c>
      <c r="V156" s="318">
        <v>0</v>
      </c>
      <c r="W156" s="318">
        <v>0</v>
      </c>
      <c r="DA156" s="139" t="s">
        <v>1403</v>
      </c>
    </row>
    <row r="157" spans="1:105" ht="12" customHeight="1" x14ac:dyDescent="0.25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DA157" s="173"/>
    </row>
    <row r="158" spans="1:105" ht="15" customHeight="1" x14ac:dyDescent="0.25">
      <c r="A158" s="32" t="s">
        <v>431</v>
      </c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DA158" s="88"/>
    </row>
    <row r="159" spans="1:105" ht="12" customHeight="1" x14ac:dyDescent="0.25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  <c r="DA159" s="173"/>
    </row>
    <row r="160" spans="1:105" ht="12" customHeight="1" x14ac:dyDescent="0.25">
      <c r="A160" s="35" t="s">
        <v>46</v>
      </c>
      <c r="B160" s="234">
        <f t="shared" ref="B160:W160" si="7">SUM(B$161:B$167,B$169:B$170,B$172:B$175,B176)</f>
        <v>1</v>
      </c>
      <c r="C160" s="234">
        <f t="shared" si="7"/>
        <v>1.0000000000000002</v>
      </c>
      <c r="D160" s="234">
        <f t="shared" si="7"/>
        <v>0.99999999999999989</v>
      </c>
      <c r="E160" s="234">
        <f t="shared" si="7"/>
        <v>1</v>
      </c>
      <c r="F160" s="234">
        <f t="shared" si="7"/>
        <v>1</v>
      </c>
      <c r="G160" s="234">
        <f t="shared" si="7"/>
        <v>1</v>
      </c>
      <c r="H160" s="234">
        <f t="shared" si="7"/>
        <v>1</v>
      </c>
      <c r="I160" s="234">
        <f t="shared" si="7"/>
        <v>1</v>
      </c>
      <c r="J160" s="234">
        <f t="shared" si="7"/>
        <v>1</v>
      </c>
      <c r="K160" s="234">
        <f t="shared" si="7"/>
        <v>1</v>
      </c>
      <c r="L160" s="234">
        <f t="shared" si="7"/>
        <v>1</v>
      </c>
      <c r="M160" s="234">
        <f t="shared" si="7"/>
        <v>1</v>
      </c>
      <c r="N160" s="234">
        <f t="shared" si="7"/>
        <v>0.99999999999999989</v>
      </c>
      <c r="O160" s="234">
        <f t="shared" si="7"/>
        <v>1</v>
      </c>
      <c r="P160" s="234">
        <f t="shared" si="7"/>
        <v>1</v>
      </c>
      <c r="Q160" s="234">
        <f t="shared" si="7"/>
        <v>1</v>
      </c>
      <c r="R160" s="234">
        <f t="shared" si="7"/>
        <v>1.0000000000000002</v>
      </c>
      <c r="S160" s="234">
        <f t="shared" si="7"/>
        <v>1</v>
      </c>
      <c r="T160" s="234">
        <f t="shared" si="7"/>
        <v>1</v>
      </c>
      <c r="U160" s="234">
        <f t="shared" si="7"/>
        <v>1</v>
      </c>
      <c r="V160" s="234">
        <f t="shared" si="7"/>
        <v>1</v>
      </c>
      <c r="W160" s="234">
        <f t="shared" si="7"/>
        <v>0.99999999999999989</v>
      </c>
      <c r="DA160" s="95"/>
    </row>
    <row r="161" spans="1:105" ht="12" customHeight="1" x14ac:dyDescent="0.25">
      <c r="A161" s="55" t="s">
        <v>92</v>
      </c>
      <c r="B161" s="268">
        <f t="shared" ref="B161:W161" si="8">IF(B$6=0,0,B$6/B$5)</f>
        <v>0</v>
      </c>
      <c r="C161" s="268">
        <f t="shared" si="8"/>
        <v>0</v>
      </c>
      <c r="D161" s="268">
        <f t="shared" si="8"/>
        <v>0</v>
      </c>
      <c r="E161" s="268">
        <f t="shared" si="8"/>
        <v>0</v>
      </c>
      <c r="F161" s="268">
        <f t="shared" si="8"/>
        <v>0</v>
      </c>
      <c r="G161" s="268">
        <f t="shared" si="8"/>
        <v>0</v>
      </c>
      <c r="H161" s="268">
        <f t="shared" si="8"/>
        <v>0</v>
      </c>
      <c r="I161" s="268">
        <f t="shared" si="8"/>
        <v>0</v>
      </c>
      <c r="J161" s="268">
        <f t="shared" si="8"/>
        <v>0</v>
      </c>
      <c r="K161" s="268">
        <f t="shared" si="8"/>
        <v>0</v>
      </c>
      <c r="L161" s="268">
        <f t="shared" si="8"/>
        <v>0</v>
      </c>
      <c r="M161" s="268">
        <f t="shared" si="8"/>
        <v>0</v>
      </c>
      <c r="N161" s="268">
        <f t="shared" si="8"/>
        <v>0</v>
      </c>
      <c r="O161" s="268">
        <f t="shared" si="8"/>
        <v>0</v>
      </c>
      <c r="P161" s="268">
        <f t="shared" si="8"/>
        <v>0</v>
      </c>
      <c r="Q161" s="268">
        <f t="shared" si="8"/>
        <v>0</v>
      </c>
      <c r="R161" s="268">
        <f t="shared" si="8"/>
        <v>0</v>
      </c>
      <c r="S161" s="268">
        <f t="shared" si="8"/>
        <v>0</v>
      </c>
      <c r="T161" s="268">
        <f t="shared" si="8"/>
        <v>0</v>
      </c>
      <c r="U161" s="268">
        <f t="shared" si="8"/>
        <v>0</v>
      </c>
      <c r="V161" s="268">
        <f t="shared" si="8"/>
        <v>0</v>
      </c>
      <c r="W161" s="268">
        <f t="shared" si="8"/>
        <v>0</v>
      </c>
      <c r="DA161" s="76"/>
    </row>
    <row r="162" spans="1:105" ht="12" customHeight="1" x14ac:dyDescent="0.25">
      <c r="A162" s="202" t="s">
        <v>93</v>
      </c>
      <c r="B162" s="269">
        <f t="shared" ref="B162:W162" si="9">IF(B$7=0,0,B$7/B$5)</f>
        <v>0</v>
      </c>
      <c r="C162" s="269">
        <f t="shared" si="9"/>
        <v>0</v>
      </c>
      <c r="D162" s="269">
        <f t="shared" si="9"/>
        <v>0</v>
      </c>
      <c r="E162" s="269">
        <f t="shared" si="9"/>
        <v>0</v>
      </c>
      <c r="F162" s="269">
        <f t="shared" si="9"/>
        <v>0</v>
      </c>
      <c r="G162" s="269">
        <f t="shared" si="9"/>
        <v>0</v>
      </c>
      <c r="H162" s="269">
        <f t="shared" si="9"/>
        <v>0</v>
      </c>
      <c r="I162" s="269">
        <f t="shared" si="9"/>
        <v>0</v>
      </c>
      <c r="J162" s="269">
        <f t="shared" si="9"/>
        <v>0</v>
      </c>
      <c r="K162" s="269">
        <f t="shared" si="9"/>
        <v>0</v>
      </c>
      <c r="L162" s="269">
        <f t="shared" si="9"/>
        <v>0</v>
      </c>
      <c r="M162" s="269">
        <f t="shared" si="9"/>
        <v>0</v>
      </c>
      <c r="N162" s="269">
        <f t="shared" si="9"/>
        <v>0</v>
      </c>
      <c r="O162" s="269">
        <f t="shared" si="9"/>
        <v>0</v>
      </c>
      <c r="P162" s="269">
        <f t="shared" si="9"/>
        <v>0</v>
      </c>
      <c r="Q162" s="269">
        <f t="shared" si="9"/>
        <v>0</v>
      </c>
      <c r="R162" s="269">
        <f t="shared" si="9"/>
        <v>0</v>
      </c>
      <c r="S162" s="269">
        <f t="shared" si="9"/>
        <v>0</v>
      </c>
      <c r="T162" s="269">
        <f t="shared" si="9"/>
        <v>0</v>
      </c>
      <c r="U162" s="269">
        <f t="shared" si="9"/>
        <v>0</v>
      </c>
      <c r="V162" s="269">
        <f t="shared" si="9"/>
        <v>0</v>
      </c>
      <c r="W162" s="269">
        <f t="shared" si="9"/>
        <v>0</v>
      </c>
      <c r="DA162" s="77"/>
    </row>
    <row r="163" spans="1:105" ht="12" customHeight="1" x14ac:dyDescent="0.25">
      <c r="A163" s="202" t="s">
        <v>94</v>
      </c>
      <c r="B163" s="269">
        <f t="shared" ref="B163:W163" si="10">IF(B$8=0,0,B$8/B$5)</f>
        <v>0</v>
      </c>
      <c r="C163" s="269">
        <f t="shared" si="10"/>
        <v>0</v>
      </c>
      <c r="D163" s="269">
        <f t="shared" si="10"/>
        <v>0</v>
      </c>
      <c r="E163" s="269">
        <f t="shared" si="10"/>
        <v>0</v>
      </c>
      <c r="F163" s="269">
        <f t="shared" si="10"/>
        <v>0</v>
      </c>
      <c r="G163" s="269">
        <f t="shared" si="10"/>
        <v>0</v>
      </c>
      <c r="H163" s="269">
        <f t="shared" si="10"/>
        <v>0</v>
      </c>
      <c r="I163" s="269">
        <f t="shared" si="10"/>
        <v>0</v>
      </c>
      <c r="J163" s="269">
        <f t="shared" si="10"/>
        <v>0</v>
      </c>
      <c r="K163" s="269">
        <f t="shared" si="10"/>
        <v>0</v>
      </c>
      <c r="L163" s="269">
        <f t="shared" si="10"/>
        <v>0</v>
      </c>
      <c r="M163" s="269">
        <f t="shared" si="10"/>
        <v>0</v>
      </c>
      <c r="N163" s="269">
        <f t="shared" si="10"/>
        <v>0</v>
      </c>
      <c r="O163" s="269">
        <f t="shared" si="10"/>
        <v>0</v>
      </c>
      <c r="P163" s="269">
        <f t="shared" si="10"/>
        <v>0</v>
      </c>
      <c r="Q163" s="269">
        <f t="shared" si="10"/>
        <v>0</v>
      </c>
      <c r="R163" s="269">
        <f t="shared" si="10"/>
        <v>0</v>
      </c>
      <c r="S163" s="269">
        <f t="shared" si="10"/>
        <v>0</v>
      </c>
      <c r="T163" s="269">
        <f t="shared" si="10"/>
        <v>0</v>
      </c>
      <c r="U163" s="269">
        <f t="shared" si="10"/>
        <v>0</v>
      </c>
      <c r="V163" s="269">
        <f t="shared" si="10"/>
        <v>0</v>
      </c>
      <c r="W163" s="269">
        <f t="shared" si="10"/>
        <v>0</v>
      </c>
      <c r="DA163" s="77"/>
    </row>
    <row r="164" spans="1:105" ht="12" customHeight="1" x14ac:dyDescent="0.25">
      <c r="A164" s="202" t="s">
        <v>95</v>
      </c>
      <c r="B164" s="269">
        <f t="shared" ref="B164:W164" si="11">IF(B$9=0,0,B$9/B$5)</f>
        <v>0</v>
      </c>
      <c r="C164" s="269">
        <f t="shared" si="11"/>
        <v>0</v>
      </c>
      <c r="D164" s="269">
        <f t="shared" si="11"/>
        <v>0</v>
      </c>
      <c r="E164" s="269">
        <f t="shared" si="11"/>
        <v>0</v>
      </c>
      <c r="F164" s="269">
        <f t="shared" si="11"/>
        <v>0</v>
      </c>
      <c r="G164" s="269">
        <f t="shared" si="11"/>
        <v>0</v>
      </c>
      <c r="H164" s="269">
        <f t="shared" si="11"/>
        <v>0</v>
      </c>
      <c r="I164" s="269">
        <f t="shared" si="11"/>
        <v>0</v>
      </c>
      <c r="J164" s="269">
        <f t="shared" si="11"/>
        <v>0</v>
      </c>
      <c r="K164" s="269">
        <f t="shared" si="11"/>
        <v>0</v>
      </c>
      <c r="L164" s="269">
        <f t="shared" si="11"/>
        <v>0</v>
      </c>
      <c r="M164" s="269">
        <f t="shared" si="11"/>
        <v>0</v>
      </c>
      <c r="N164" s="269">
        <f t="shared" si="11"/>
        <v>0</v>
      </c>
      <c r="O164" s="269">
        <f t="shared" si="11"/>
        <v>0</v>
      </c>
      <c r="P164" s="269">
        <f t="shared" si="11"/>
        <v>0</v>
      </c>
      <c r="Q164" s="269">
        <f t="shared" si="11"/>
        <v>0</v>
      </c>
      <c r="R164" s="269">
        <f t="shared" si="11"/>
        <v>0</v>
      </c>
      <c r="S164" s="269">
        <f t="shared" si="11"/>
        <v>0</v>
      </c>
      <c r="T164" s="269">
        <f t="shared" si="11"/>
        <v>0</v>
      </c>
      <c r="U164" s="269">
        <f t="shared" si="11"/>
        <v>0</v>
      </c>
      <c r="V164" s="269">
        <f t="shared" si="11"/>
        <v>0</v>
      </c>
      <c r="W164" s="269">
        <f t="shared" si="11"/>
        <v>0</v>
      </c>
      <c r="DA164" s="77"/>
    </row>
    <row r="165" spans="1:105" ht="12" customHeight="1" x14ac:dyDescent="0.25">
      <c r="A165" s="56" t="s">
        <v>96</v>
      </c>
      <c r="B165" s="270">
        <f t="shared" ref="B165:W165" si="12">IF(B$10=0,0,B$10/B$5)</f>
        <v>1.7403718601124569E-2</v>
      </c>
      <c r="C165" s="270">
        <f t="shared" si="12"/>
        <v>1.8779853612750561E-2</v>
      </c>
      <c r="D165" s="270">
        <f t="shared" si="12"/>
        <v>1.9728682680959158E-2</v>
      </c>
      <c r="E165" s="270">
        <f t="shared" si="12"/>
        <v>1.9593574260740675E-2</v>
      </c>
      <c r="F165" s="270">
        <f t="shared" si="12"/>
        <v>1.5340630040098249E-2</v>
      </c>
      <c r="G165" s="270">
        <f t="shared" si="12"/>
        <v>1.5657740884613244E-2</v>
      </c>
      <c r="H165" s="270">
        <f t="shared" si="12"/>
        <v>1.3648840606423497E-2</v>
      </c>
      <c r="I165" s="270">
        <f t="shared" si="12"/>
        <v>1.5046033507295655E-2</v>
      </c>
      <c r="J165" s="270">
        <f t="shared" si="12"/>
        <v>1.6484398130910998E-2</v>
      </c>
      <c r="K165" s="270">
        <f t="shared" si="12"/>
        <v>2.3743436738668414E-2</v>
      </c>
      <c r="L165" s="270">
        <f t="shared" si="12"/>
        <v>1.5816388153671094E-2</v>
      </c>
      <c r="M165" s="270">
        <f t="shared" si="12"/>
        <v>1.6367191196448118E-2</v>
      </c>
      <c r="N165" s="270">
        <f t="shared" si="12"/>
        <v>1.5763014062696257E-2</v>
      </c>
      <c r="O165" s="270">
        <f t="shared" si="12"/>
        <v>2.1938210385429178E-2</v>
      </c>
      <c r="P165" s="270">
        <f t="shared" si="12"/>
        <v>1.9494503591556911E-2</v>
      </c>
      <c r="Q165" s="270">
        <f t="shared" si="12"/>
        <v>2.249327932273891E-2</v>
      </c>
      <c r="R165" s="270">
        <f t="shared" si="12"/>
        <v>2.0762495353461589E-2</v>
      </c>
      <c r="S165" s="270">
        <f t="shared" si="12"/>
        <v>1.6773992669988851E-2</v>
      </c>
      <c r="T165" s="270">
        <f t="shared" si="12"/>
        <v>1.0719377484617714E-2</v>
      </c>
      <c r="U165" s="270">
        <f t="shared" si="12"/>
        <v>1.4175319645317862E-2</v>
      </c>
      <c r="V165" s="270">
        <f t="shared" si="12"/>
        <v>1.005783283959928E-2</v>
      </c>
      <c r="W165" s="270">
        <f t="shared" si="12"/>
        <v>2.2145096466405563E-2</v>
      </c>
      <c r="DA165" s="78"/>
    </row>
    <row r="166" spans="1:105" ht="12" customHeight="1" x14ac:dyDescent="0.25">
      <c r="A166" s="134" t="s">
        <v>999</v>
      </c>
      <c r="B166" s="319">
        <f t="shared" ref="B166:W166" si="13">IF(B$16=0,0,B$16/B$5)</f>
        <v>0</v>
      </c>
      <c r="C166" s="319">
        <f t="shared" si="13"/>
        <v>0</v>
      </c>
      <c r="D166" s="319">
        <f t="shared" si="13"/>
        <v>0</v>
      </c>
      <c r="E166" s="319">
        <f t="shared" si="13"/>
        <v>0</v>
      </c>
      <c r="F166" s="319">
        <f t="shared" si="13"/>
        <v>0</v>
      </c>
      <c r="G166" s="319">
        <f t="shared" si="13"/>
        <v>0</v>
      </c>
      <c r="H166" s="319">
        <f t="shared" si="13"/>
        <v>0</v>
      </c>
      <c r="I166" s="319">
        <f t="shared" si="13"/>
        <v>0</v>
      </c>
      <c r="J166" s="319">
        <f t="shared" si="13"/>
        <v>0</v>
      </c>
      <c r="K166" s="319">
        <f t="shared" si="13"/>
        <v>0</v>
      </c>
      <c r="L166" s="319">
        <f t="shared" si="13"/>
        <v>0</v>
      </c>
      <c r="M166" s="319">
        <f t="shared" si="13"/>
        <v>0</v>
      </c>
      <c r="N166" s="319">
        <f t="shared" si="13"/>
        <v>0</v>
      </c>
      <c r="O166" s="319">
        <f t="shared" si="13"/>
        <v>0</v>
      </c>
      <c r="P166" s="319">
        <f t="shared" si="13"/>
        <v>0</v>
      </c>
      <c r="Q166" s="319">
        <f t="shared" si="13"/>
        <v>0</v>
      </c>
      <c r="R166" s="319">
        <f t="shared" si="13"/>
        <v>0</v>
      </c>
      <c r="S166" s="319">
        <f t="shared" si="13"/>
        <v>0</v>
      </c>
      <c r="T166" s="319">
        <f t="shared" si="13"/>
        <v>0</v>
      </c>
      <c r="U166" s="319">
        <f t="shared" si="13"/>
        <v>0</v>
      </c>
      <c r="V166" s="319">
        <f t="shared" si="13"/>
        <v>0</v>
      </c>
      <c r="W166" s="319">
        <f t="shared" si="13"/>
        <v>0</v>
      </c>
      <c r="DA166" s="140"/>
    </row>
    <row r="167" spans="1:105" ht="12" customHeight="1" x14ac:dyDescent="0.25">
      <c r="A167" s="203" t="s">
        <v>1000</v>
      </c>
      <c r="B167" s="271">
        <f t="shared" ref="B167:W167" si="14">IF(B$25=0,0,B$25/B$5)</f>
        <v>0.26070118007728921</v>
      </c>
      <c r="C167" s="271">
        <f t="shared" si="14"/>
        <v>0.30080003252124204</v>
      </c>
      <c r="D167" s="271">
        <f t="shared" si="14"/>
        <v>0.32720612804655763</v>
      </c>
      <c r="E167" s="271">
        <f t="shared" si="14"/>
        <v>0.29843232321193047</v>
      </c>
      <c r="F167" s="271">
        <f t="shared" si="14"/>
        <v>0.23426930903094875</v>
      </c>
      <c r="G167" s="271">
        <f t="shared" si="14"/>
        <v>0.23986356815354912</v>
      </c>
      <c r="H167" s="271">
        <f t="shared" si="14"/>
        <v>0.21186442785546891</v>
      </c>
      <c r="I167" s="271">
        <f t="shared" si="14"/>
        <v>0.23843018167413021</v>
      </c>
      <c r="J167" s="271">
        <f t="shared" si="14"/>
        <v>0.24301491983045062</v>
      </c>
      <c r="K167" s="271">
        <f t="shared" si="14"/>
        <v>0.36519173349774448</v>
      </c>
      <c r="L167" s="271">
        <f t="shared" si="14"/>
        <v>0.23731557184784269</v>
      </c>
      <c r="M167" s="271">
        <f t="shared" si="14"/>
        <v>0.24465704503606253</v>
      </c>
      <c r="N167" s="271">
        <f t="shared" si="14"/>
        <v>0.23861973724267765</v>
      </c>
      <c r="O167" s="271">
        <f t="shared" si="14"/>
        <v>0.33974827032021526</v>
      </c>
      <c r="P167" s="271">
        <f t="shared" si="14"/>
        <v>0.30816521719915052</v>
      </c>
      <c r="Q167" s="271">
        <f t="shared" si="14"/>
        <v>0.37638029886254359</v>
      </c>
      <c r="R167" s="271">
        <f t="shared" si="14"/>
        <v>0.32923508888506892</v>
      </c>
      <c r="S167" s="271">
        <f t="shared" si="14"/>
        <v>0.27303546295827807</v>
      </c>
      <c r="T167" s="271">
        <f t="shared" si="14"/>
        <v>0.1858778201371514</v>
      </c>
      <c r="U167" s="271">
        <f t="shared" si="14"/>
        <v>0.29958454655394451</v>
      </c>
      <c r="V167" s="271">
        <f t="shared" si="14"/>
        <v>0.1897486966553491</v>
      </c>
      <c r="W167" s="271">
        <f t="shared" si="14"/>
        <v>0.39040258864938399</v>
      </c>
      <c r="DA167" s="79"/>
    </row>
    <row r="168" spans="1:105" ht="12" customHeight="1" x14ac:dyDescent="0.25">
      <c r="A168" s="203" t="s">
        <v>1012</v>
      </c>
      <c r="B168" s="271">
        <f t="shared" ref="B168:W168" si="15">IF(B$36=0,0,B$36/B$5)</f>
        <v>0.16589556952017986</v>
      </c>
      <c r="C168" s="271">
        <f t="shared" si="15"/>
        <v>0.17884769652357924</v>
      </c>
      <c r="D168" s="271">
        <f t="shared" si="15"/>
        <v>0.17946726708585053</v>
      </c>
      <c r="E168" s="271">
        <f t="shared" si="15"/>
        <v>0.17073554087991338</v>
      </c>
      <c r="F168" s="271">
        <f t="shared" si="15"/>
        <v>0.13793613353392578</v>
      </c>
      <c r="G168" s="271">
        <f t="shared" si="15"/>
        <v>0.14065014068216786</v>
      </c>
      <c r="H168" s="271">
        <f t="shared" si="15"/>
        <v>0.12895661009280013</v>
      </c>
      <c r="I168" s="271">
        <f t="shared" si="15"/>
        <v>0.14200473864913124</v>
      </c>
      <c r="J168" s="271">
        <f t="shared" si="15"/>
        <v>0.14922307396844181</v>
      </c>
      <c r="K168" s="271">
        <f t="shared" si="15"/>
        <v>0.22307518196520656</v>
      </c>
      <c r="L168" s="271">
        <f t="shared" si="15"/>
        <v>0.14902078283074421</v>
      </c>
      <c r="M168" s="271">
        <f t="shared" si="15"/>
        <v>0.15286423685675563</v>
      </c>
      <c r="N168" s="271">
        <f t="shared" si="15"/>
        <v>0.1522377291105475</v>
      </c>
      <c r="O168" s="271">
        <f t="shared" si="15"/>
        <v>0.21198978367424606</v>
      </c>
      <c r="P168" s="271">
        <f t="shared" si="15"/>
        <v>0.19253490341600546</v>
      </c>
      <c r="Q168" s="271">
        <f t="shared" si="15"/>
        <v>0.23637948291549521</v>
      </c>
      <c r="R168" s="271">
        <f t="shared" si="15"/>
        <v>0.2115910944061368</v>
      </c>
      <c r="S168" s="271">
        <f t="shared" si="15"/>
        <v>0.16555771913268291</v>
      </c>
      <c r="T168" s="271">
        <f t="shared" si="15"/>
        <v>0.10752657301307288</v>
      </c>
      <c r="U168" s="271">
        <f t="shared" si="15"/>
        <v>0.14343096948394621</v>
      </c>
      <c r="V168" s="271">
        <f t="shared" si="15"/>
        <v>9.3401796700367801E-2</v>
      </c>
      <c r="W168" s="271">
        <f t="shared" si="15"/>
        <v>0.19896574383864077</v>
      </c>
      <c r="DA168" s="79"/>
    </row>
    <row r="169" spans="1:105" ht="12" customHeight="1" x14ac:dyDescent="0.25">
      <c r="A169" s="62" t="s">
        <v>1014</v>
      </c>
      <c r="B169" s="320">
        <f t="shared" ref="B169:W169" si="16">IF(B$37=0,0,B$37/B$5)</f>
        <v>0.16589556952017986</v>
      </c>
      <c r="C169" s="320">
        <f t="shared" si="16"/>
        <v>0.17884769652357924</v>
      </c>
      <c r="D169" s="320">
        <f t="shared" si="16"/>
        <v>0.17946726708585053</v>
      </c>
      <c r="E169" s="320">
        <f t="shared" si="16"/>
        <v>0.17073554087991338</v>
      </c>
      <c r="F169" s="320">
        <f t="shared" si="16"/>
        <v>0.13793613353392578</v>
      </c>
      <c r="G169" s="320">
        <f t="shared" si="16"/>
        <v>0.14065014068216786</v>
      </c>
      <c r="H169" s="320">
        <f t="shared" si="16"/>
        <v>0.12895661009280013</v>
      </c>
      <c r="I169" s="320">
        <f t="shared" si="16"/>
        <v>0.14200473864913124</v>
      </c>
      <c r="J169" s="320">
        <f t="shared" si="16"/>
        <v>0.14922307396844181</v>
      </c>
      <c r="K169" s="320">
        <f t="shared" si="16"/>
        <v>0.22307518196520656</v>
      </c>
      <c r="L169" s="320">
        <f t="shared" si="16"/>
        <v>0.14902078283074421</v>
      </c>
      <c r="M169" s="320">
        <f t="shared" si="16"/>
        <v>0.15286423685675563</v>
      </c>
      <c r="N169" s="320">
        <f t="shared" si="16"/>
        <v>0.1522377291105475</v>
      </c>
      <c r="O169" s="320">
        <f t="shared" si="16"/>
        <v>0.21198978367424606</v>
      </c>
      <c r="P169" s="320">
        <f t="shared" si="16"/>
        <v>0.19253490341600546</v>
      </c>
      <c r="Q169" s="320">
        <f t="shared" si="16"/>
        <v>0.23637948291549521</v>
      </c>
      <c r="R169" s="320">
        <f t="shared" si="16"/>
        <v>0.2115910944061368</v>
      </c>
      <c r="S169" s="320">
        <f t="shared" si="16"/>
        <v>0.16555771913268291</v>
      </c>
      <c r="T169" s="320">
        <f t="shared" si="16"/>
        <v>0.10752657301307288</v>
      </c>
      <c r="U169" s="320">
        <f t="shared" si="16"/>
        <v>0.14343096948394621</v>
      </c>
      <c r="V169" s="320">
        <f t="shared" si="16"/>
        <v>9.3401796700367801E-2</v>
      </c>
      <c r="W169" s="320">
        <f t="shared" si="16"/>
        <v>0.19896574383864077</v>
      </c>
      <c r="DA169" s="141"/>
    </row>
    <row r="170" spans="1:105" ht="12" customHeight="1" x14ac:dyDescent="0.25">
      <c r="A170" s="62" t="s">
        <v>1021</v>
      </c>
      <c r="B170" s="320">
        <f t="shared" ref="B170:W170" si="17">IF(B$43=0,0,B$43/B$5)</f>
        <v>0</v>
      </c>
      <c r="C170" s="320">
        <f t="shared" si="17"/>
        <v>0</v>
      </c>
      <c r="D170" s="320">
        <f t="shared" si="17"/>
        <v>0</v>
      </c>
      <c r="E170" s="320">
        <f t="shared" si="17"/>
        <v>0</v>
      </c>
      <c r="F170" s="320">
        <f t="shared" si="17"/>
        <v>0</v>
      </c>
      <c r="G170" s="320">
        <f t="shared" si="17"/>
        <v>0</v>
      </c>
      <c r="H170" s="320">
        <f t="shared" si="17"/>
        <v>0</v>
      </c>
      <c r="I170" s="320">
        <f t="shared" si="17"/>
        <v>0</v>
      </c>
      <c r="J170" s="320">
        <f t="shared" si="17"/>
        <v>0</v>
      </c>
      <c r="K170" s="320">
        <f t="shared" si="17"/>
        <v>0</v>
      </c>
      <c r="L170" s="320">
        <f t="shared" si="17"/>
        <v>0</v>
      </c>
      <c r="M170" s="320">
        <f t="shared" si="17"/>
        <v>0</v>
      </c>
      <c r="N170" s="320">
        <f t="shared" si="17"/>
        <v>0</v>
      </c>
      <c r="O170" s="320">
        <f t="shared" si="17"/>
        <v>0</v>
      </c>
      <c r="P170" s="320">
        <f t="shared" si="17"/>
        <v>0</v>
      </c>
      <c r="Q170" s="320">
        <f t="shared" si="17"/>
        <v>0</v>
      </c>
      <c r="R170" s="320">
        <f t="shared" si="17"/>
        <v>0</v>
      </c>
      <c r="S170" s="320">
        <f t="shared" si="17"/>
        <v>0</v>
      </c>
      <c r="T170" s="320">
        <f t="shared" si="17"/>
        <v>0</v>
      </c>
      <c r="U170" s="320">
        <f t="shared" si="17"/>
        <v>0</v>
      </c>
      <c r="V170" s="320">
        <f t="shared" si="17"/>
        <v>0</v>
      </c>
      <c r="W170" s="320">
        <f t="shared" si="17"/>
        <v>0</v>
      </c>
      <c r="DA170" s="141"/>
    </row>
    <row r="171" spans="1:105" ht="12" customHeight="1" x14ac:dyDescent="0.25">
      <c r="A171" s="203" t="s">
        <v>1023</v>
      </c>
      <c r="B171" s="271">
        <f t="shared" ref="B171:W171" si="18">IF(B$44=0,0,B$44/B$5)</f>
        <v>2.3142667763187137E-2</v>
      </c>
      <c r="C171" s="271">
        <f t="shared" si="18"/>
        <v>2.5490802284978013E-2</v>
      </c>
      <c r="D171" s="271">
        <f t="shared" si="18"/>
        <v>2.7020838770909886E-2</v>
      </c>
      <c r="E171" s="271">
        <f t="shared" si="18"/>
        <v>2.6213303060928759E-2</v>
      </c>
      <c r="F171" s="271">
        <f t="shared" si="18"/>
        <v>2.0542518863371832E-2</v>
      </c>
      <c r="G171" s="271">
        <f t="shared" si="18"/>
        <v>2.0990277755176263E-2</v>
      </c>
      <c r="H171" s="271">
        <f t="shared" si="18"/>
        <v>1.832241493949175E-2</v>
      </c>
      <c r="I171" s="271">
        <f t="shared" si="18"/>
        <v>2.0318628108585323E-2</v>
      </c>
      <c r="J171" s="271">
        <f t="shared" si="18"/>
        <v>2.1845923712013871E-2</v>
      </c>
      <c r="K171" s="271">
        <f t="shared" si="18"/>
        <v>3.1877165921461122E-2</v>
      </c>
      <c r="L171" s="271">
        <f t="shared" si="18"/>
        <v>2.1079192539439531E-2</v>
      </c>
      <c r="M171" s="271">
        <f t="shared" si="18"/>
        <v>2.179154481946468E-2</v>
      </c>
      <c r="N171" s="271">
        <f t="shared" si="18"/>
        <v>2.1066500544245352E-2</v>
      </c>
      <c r="O171" s="271">
        <f t="shared" si="18"/>
        <v>2.9481705971557762E-2</v>
      </c>
      <c r="P171" s="271">
        <f t="shared" si="18"/>
        <v>2.6375863166430528E-2</v>
      </c>
      <c r="Q171" s="271">
        <f t="shared" si="18"/>
        <v>3.092540345240832E-2</v>
      </c>
      <c r="R171" s="271">
        <f t="shared" si="18"/>
        <v>2.8085573394045101E-2</v>
      </c>
      <c r="S171" s="271">
        <f t="shared" si="18"/>
        <v>2.2861930617820062E-2</v>
      </c>
      <c r="T171" s="271">
        <f t="shared" si="18"/>
        <v>1.4893107216447668E-2</v>
      </c>
      <c r="U171" s="271">
        <f t="shared" si="18"/>
        <v>2.103041304846515E-2</v>
      </c>
      <c r="V171" s="271">
        <f t="shared" si="18"/>
        <v>1.4361929680036535E-2</v>
      </c>
      <c r="W171" s="271">
        <f t="shared" si="18"/>
        <v>3.0955358597034216E-2</v>
      </c>
      <c r="DA171" s="79"/>
    </row>
    <row r="172" spans="1:105" ht="12" customHeight="1" x14ac:dyDescent="0.25">
      <c r="A172" s="62" t="s">
        <v>1135</v>
      </c>
      <c r="B172" s="320">
        <f t="shared" ref="B172:W172" si="19">IF(B$45=0,0,B$45/B$5)</f>
        <v>1.663148033674277E-2</v>
      </c>
      <c r="C172" s="320">
        <f t="shared" si="19"/>
        <v>1.797811903189217E-2</v>
      </c>
      <c r="D172" s="320">
        <f t="shared" si="19"/>
        <v>1.884864551056227E-2</v>
      </c>
      <c r="E172" s="320">
        <f t="shared" si="19"/>
        <v>1.8759754941330583E-2</v>
      </c>
      <c r="F172" s="320">
        <f t="shared" si="19"/>
        <v>1.4691485205173957E-2</v>
      </c>
      <c r="G172" s="320">
        <f t="shared" si="19"/>
        <v>1.4999523710409565E-2</v>
      </c>
      <c r="H172" s="320">
        <f t="shared" si="19"/>
        <v>1.3030958267318697E-2</v>
      </c>
      <c r="I172" s="320">
        <f t="shared" si="19"/>
        <v>1.4363673855822873E-2</v>
      </c>
      <c r="J172" s="320">
        <f t="shared" si="19"/>
        <v>1.5776462538231253E-2</v>
      </c>
      <c r="K172" s="320">
        <f t="shared" si="19"/>
        <v>2.2756256600348777E-2</v>
      </c>
      <c r="L172" s="320">
        <f t="shared" si="19"/>
        <v>1.5152076417230083E-2</v>
      </c>
      <c r="M172" s="320">
        <f t="shared" si="19"/>
        <v>1.5681070463508289E-2</v>
      </c>
      <c r="N172" s="320">
        <f t="shared" si="19"/>
        <v>1.5106812013585991E-2</v>
      </c>
      <c r="O172" s="320">
        <f t="shared" si="19"/>
        <v>2.0996264266961807E-2</v>
      </c>
      <c r="P172" s="320">
        <f t="shared" si="19"/>
        <v>1.8679229469184742E-2</v>
      </c>
      <c r="Q172" s="320">
        <f t="shared" si="19"/>
        <v>2.1525052181314647E-2</v>
      </c>
      <c r="R172" s="320">
        <f t="shared" si="19"/>
        <v>1.9862705471248528E-2</v>
      </c>
      <c r="S172" s="320">
        <f t="shared" si="19"/>
        <v>1.6042686175350322E-2</v>
      </c>
      <c r="T172" s="320">
        <f t="shared" si="19"/>
        <v>1.0250683561237903E-2</v>
      </c>
      <c r="U172" s="320">
        <f t="shared" si="19"/>
        <v>1.3548087375444499E-2</v>
      </c>
      <c r="V172" s="320">
        <f t="shared" si="19"/>
        <v>9.6228282786534093E-3</v>
      </c>
      <c r="W172" s="320">
        <f t="shared" si="19"/>
        <v>2.1204791201399148E-2</v>
      </c>
      <c r="DA172" s="141"/>
    </row>
    <row r="173" spans="1:105" ht="12" customHeight="1" x14ac:dyDescent="0.25">
      <c r="A173" s="62" t="s">
        <v>1026</v>
      </c>
      <c r="B173" s="320">
        <f t="shared" ref="B173:W173" si="20">IF(B$46=0,0,B$46/B$5)</f>
        <v>6.511187426444371E-3</v>
      </c>
      <c r="C173" s="320">
        <f t="shared" si="20"/>
        <v>7.5126832530858431E-3</v>
      </c>
      <c r="D173" s="320">
        <f t="shared" si="20"/>
        <v>8.1721932603476179E-3</v>
      </c>
      <c r="E173" s="320">
        <f t="shared" si="20"/>
        <v>7.4535481195981751E-3</v>
      </c>
      <c r="F173" s="320">
        <f t="shared" si="20"/>
        <v>5.8510336581978732E-3</v>
      </c>
      <c r="G173" s="320">
        <f t="shared" si="20"/>
        <v>5.9907540447666991E-3</v>
      </c>
      <c r="H173" s="320">
        <f t="shared" si="20"/>
        <v>5.2914566721730507E-3</v>
      </c>
      <c r="I173" s="320">
        <f t="shared" si="20"/>
        <v>5.9549542527624491E-3</v>
      </c>
      <c r="J173" s="320">
        <f t="shared" si="20"/>
        <v>6.069461173782615E-3</v>
      </c>
      <c r="K173" s="320">
        <f t="shared" si="20"/>
        <v>9.1209093211123467E-3</v>
      </c>
      <c r="L173" s="320">
        <f t="shared" si="20"/>
        <v>5.9271161222094462E-3</v>
      </c>
      <c r="M173" s="320">
        <f t="shared" si="20"/>
        <v>6.1104743559563888E-3</v>
      </c>
      <c r="N173" s="320">
        <f t="shared" si="20"/>
        <v>5.9596885306593623E-3</v>
      </c>
      <c r="O173" s="320">
        <f t="shared" si="20"/>
        <v>8.4854417045959561E-3</v>
      </c>
      <c r="P173" s="320">
        <f t="shared" si="20"/>
        <v>7.6966336972457876E-3</v>
      </c>
      <c r="Q173" s="320">
        <f t="shared" si="20"/>
        <v>9.4003512710936748E-3</v>
      </c>
      <c r="R173" s="320">
        <f t="shared" si="20"/>
        <v>8.2228679227965753E-3</v>
      </c>
      <c r="S173" s="320">
        <f t="shared" si="20"/>
        <v>6.8192444424697426E-3</v>
      </c>
      <c r="T173" s="320">
        <f t="shared" si="20"/>
        <v>4.6424236552097637E-3</v>
      </c>
      <c r="U173" s="320">
        <f t="shared" si="20"/>
        <v>7.4823256730206494E-3</v>
      </c>
      <c r="V173" s="320">
        <f t="shared" si="20"/>
        <v>4.7391014013831246E-3</v>
      </c>
      <c r="W173" s="320">
        <f t="shared" si="20"/>
        <v>9.7505673956350663E-3</v>
      </c>
      <c r="DA173" s="141"/>
    </row>
    <row r="174" spans="1:105" ht="12" customHeight="1" x14ac:dyDescent="0.25">
      <c r="A174" s="62" t="s">
        <v>1038</v>
      </c>
      <c r="B174" s="320">
        <f t="shared" ref="B174:W174" si="21">IF(B$57=0,0,B$57/B$5)</f>
        <v>0</v>
      </c>
      <c r="C174" s="320">
        <f t="shared" si="21"/>
        <v>0</v>
      </c>
      <c r="D174" s="320">
        <f t="shared" si="21"/>
        <v>0</v>
      </c>
      <c r="E174" s="320">
        <f t="shared" si="21"/>
        <v>0</v>
      </c>
      <c r="F174" s="320">
        <f t="shared" si="21"/>
        <v>0</v>
      </c>
      <c r="G174" s="320">
        <f t="shared" si="21"/>
        <v>0</v>
      </c>
      <c r="H174" s="320">
        <f t="shared" si="21"/>
        <v>0</v>
      </c>
      <c r="I174" s="320">
        <f t="shared" si="21"/>
        <v>0</v>
      </c>
      <c r="J174" s="320">
        <f t="shared" si="21"/>
        <v>0</v>
      </c>
      <c r="K174" s="320">
        <f t="shared" si="21"/>
        <v>0</v>
      </c>
      <c r="L174" s="320">
        <f t="shared" si="21"/>
        <v>0</v>
      </c>
      <c r="M174" s="320">
        <f t="shared" si="21"/>
        <v>0</v>
      </c>
      <c r="N174" s="320">
        <f t="shared" si="21"/>
        <v>0</v>
      </c>
      <c r="O174" s="320">
        <f t="shared" si="21"/>
        <v>0</v>
      </c>
      <c r="P174" s="320">
        <f t="shared" si="21"/>
        <v>0</v>
      </c>
      <c r="Q174" s="320">
        <f t="shared" si="21"/>
        <v>0</v>
      </c>
      <c r="R174" s="320">
        <f t="shared" si="21"/>
        <v>0</v>
      </c>
      <c r="S174" s="320">
        <f t="shared" si="21"/>
        <v>0</v>
      </c>
      <c r="T174" s="320">
        <f t="shared" si="21"/>
        <v>0</v>
      </c>
      <c r="U174" s="320">
        <f t="shared" si="21"/>
        <v>0</v>
      </c>
      <c r="V174" s="320">
        <f t="shared" si="21"/>
        <v>0</v>
      </c>
      <c r="W174" s="320">
        <f t="shared" si="21"/>
        <v>0</v>
      </c>
      <c r="DA174" s="141"/>
    </row>
    <row r="175" spans="1:105" ht="12" customHeight="1" x14ac:dyDescent="0.25">
      <c r="A175" s="203" t="s">
        <v>1040</v>
      </c>
      <c r="B175" s="271">
        <f t="shared" ref="B175:W175" si="22">IF(B$58=0,0,B$58/B$5)</f>
        <v>0</v>
      </c>
      <c r="C175" s="271">
        <f t="shared" si="22"/>
        <v>0</v>
      </c>
      <c r="D175" s="271">
        <f t="shared" si="22"/>
        <v>0</v>
      </c>
      <c r="E175" s="271">
        <f t="shared" si="22"/>
        <v>0</v>
      </c>
      <c r="F175" s="271">
        <f t="shared" si="22"/>
        <v>0</v>
      </c>
      <c r="G175" s="271">
        <f t="shared" si="22"/>
        <v>0</v>
      </c>
      <c r="H175" s="271">
        <f t="shared" si="22"/>
        <v>0</v>
      </c>
      <c r="I175" s="271">
        <f t="shared" si="22"/>
        <v>0</v>
      </c>
      <c r="J175" s="271">
        <f t="shared" si="22"/>
        <v>0</v>
      </c>
      <c r="K175" s="271">
        <f t="shared" si="22"/>
        <v>0</v>
      </c>
      <c r="L175" s="271">
        <f t="shared" si="22"/>
        <v>0</v>
      </c>
      <c r="M175" s="271">
        <f t="shared" si="22"/>
        <v>0</v>
      </c>
      <c r="N175" s="271">
        <f t="shared" si="22"/>
        <v>0</v>
      </c>
      <c r="O175" s="271">
        <f t="shared" si="22"/>
        <v>0</v>
      </c>
      <c r="P175" s="271">
        <f t="shared" si="22"/>
        <v>0</v>
      </c>
      <c r="Q175" s="271">
        <f t="shared" si="22"/>
        <v>0</v>
      </c>
      <c r="R175" s="271">
        <f t="shared" si="22"/>
        <v>0</v>
      </c>
      <c r="S175" s="271">
        <f t="shared" si="22"/>
        <v>0</v>
      </c>
      <c r="T175" s="271">
        <f t="shared" si="22"/>
        <v>0</v>
      </c>
      <c r="U175" s="271">
        <f t="shared" si="22"/>
        <v>0</v>
      </c>
      <c r="V175" s="271">
        <f t="shared" si="22"/>
        <v>0</v>
      </c>
      <c r="W175" s="271">
        <f t="shared" si="22"/>
        <v>0</v>
      </c>
      <c r="DA175" s="79"/>
    </row>
    <row r="176" spans="1:105" ht="12" customHeight="1" x14ac:dyDescent="0.25">
      <c r="A176" s="100" t="s">
        <v>106</v>
      </c>
      <c r="B176" s="312">
        <f t="shared" ref="B176:W176" si="23">IF(B$59=0,0,B$59/B$5)</f>
        <v>0.53285686403821919</v>
      </c>
      <c r="C176" s="312">
        <f t="shared" si="23"/>
        <v>0.47608161505745022</v>
      </c>
      <c r="D176" s="312">
        <f t="shared" si="23"/>
        <v>0.44657708341572266</v>
      </c>
      <c r="E176" s="312">
        <f t="shared" si="23"/>
        <v>0.48502525858648682</v>
      </c>
      <c r="F176" s="312">
        <f t="shared" si="23"/>
        <v>0.59191140853165547</v>
      </c>
      <c r="G176" s="312">
        <f t="shared" si="23"/>
        <v>0.58283827252449349</v>
      </c>
      <c r="H176" s="312">
        <f t="shared" si="23"/>
        <v>0.6272077065058157</v>
      </c>
      <c r="I176" s="312">
        <f t="shared" si="23"/>
        <v>0.58420041806085765</v>
      </c>
      <c r="J176" s="312">
        <f t="shared" si="23"/>
        <v>0.5694316843581827</v>
      </c>
      <c r="K176" s="312">
        <f t="shared" si="23"/>
        <v>0.35611248187691941</v>
      </c>
      <c r="L176" s="312">
        <f t="shared" si="23"/>
        <v>0.57676806462830243</v>
      </c>
      <c r="M176" s="312">
        <f t="shared" si="23"/>
        <v>0.5643199820912691</v>
      </c>
      <c r="N176" s="312">
        <f t="shared" si="23"/>
        <v>0.57231301903983312</v>
      </c>
      <c r="O176" s="312">
        <f t="shared" si="23"/>
        <v>0.39684202964855175</v>
      </c>
      <c r="P176" s="312">
        <f t="shared" si="23"/>
        <v>0.45342951262685655</v>
      </c>
      <c r="Q176" s="312">
        <f t="shared" si="23"/>
        <v>0.33382153544681398</v>
      </c>
      <c r="R176" s="312">
        <f t="shared" si="23"/>
        <v>0.41032574796128773</v>
      </c>
      <c r="S176" s="312">
        <f t="shared" si="23"/>
        <v>0.52177089462123016</v>
      </c>
      <c r="T176" s="312">
        <f t="shared" si="23"/>
        <v>0.68098312214871026</v>
      </c>
      <c r="U176" s="312">
        <f t="shared" si="23"/>
        <v>0.52177875126832629</v>
      </c>
      <c r="V176" s="312">
        <f t="shared" si="23"/>
        <v>0.69242974412464731</v>
      </c>
      <c r="W176" s="312">
        <f t="shared" si="23"/>
        <v>0.35753121244853536</v>
      </c>
      <c r="DA176" s="127"/>
    </row>
    <row r="177" spans="1:105" ht="12" customHeight="1" x14ac:dyDescent="0.25">
      <c r="A177" s="201"/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DA177" s="173"/>
    </row>
    <row r="178" spans="1:105" ht="12" customHeight="1" x14ac:dyDescent="0.25">
      <c r="A178" s="35" t="s">
        <v>47</v>
      </c>
      <c r="B178" s="234">
        <f t="shared" ref="B178:W178" si="24">SUM(B$179:B$183,B$185:B$186,B$188:B$189,B$191:B$194,B195)</f>
        <v>0.99999999999999978</v>
      </c>
      <c r="C178" s="234">
        <f t="shared" si="24"/>
        <v>0.99999999999999989</v>
      </c>
      <c r="D178" s="234">
        <f t="shared" si="24"/>
        <v>1.0000000000000002</v>
      </c>
      <c r="E178" s="234">
        <f t="shared" si="24"/>
        <v>1</v>
      </c>
      <c r="F178" s="234">
        <f t="shared" si="24"/>
        <v>0.99999999999999989</v>
      </c>
      <c r="G178" s="234">
        <f t="shared" si="24"/>
        <v>1</v>
      </c>
      <c r="H178" s="234">
        <f t="shared" si="24"/>
        <v>1</v>
      </c>
      <c r="I178" s="234">
        <f t="shared" si="24"/>
        <v>1</v>
      </c>
      <c r="J178" s="234">
        <f t="shared" si="24"/>
        <v>1</v>
      </c>
      <c r="K178" s="234">
        <f t="shared" si="24"/>
        <v>0.99999999999999989</v>
      </c>
      <c r="L178" s="234">
        <f t="shared" si="24"/>
        <v>1</v>
      </c>
      <c r="M178" s="234">
        <f t="shared" si="24"/>
        <v>1</v>
      </c>
      <c r="N178" s="234">
        <f t="shared" si="24"/>
        <v>1.0000000000000002</v>
      </c>
      <c r="O178" s="234">
        <f t="shared" si="24"/>
        <v>1</v>
      </c>
      <c r="P178" s="234">
        <f t="shared" si="24"/>
        <v>1.0000000000000002</v>
      </c>
      <c r="Q178" s="234">
        <f t="shared" si="24"/>
        <v>1</v>
      </c>
      <c r="R178" s="234">
        <f t="shared" si="24"/>
        <v>1</v>
      </c>
      <c r="S178" s="234">
        <f t="shared" si="24"/>
        <v>1.0000000000000002</v>
      </c>
      <c r="T178" s="234">
        <f t="shared" si="24"/>
        <v>1</v>
      </c>
      <c r="U178" s="234">
        <f t="shared" si="24"/>
        <v>1</v>
      </c>
      <c r="V178" s="234">
        <f t="shared" si="24"/>
        <v>1</v>
      </c>
      <c r="W178" s="234">
        <f t="shared" si="24"/>
        <v>1</v>
      </c>
      <c r="DA178" s="95"/>
    </row>
    <row r="179" spans="1:105" ht="12" customHeight="1" x14ac:dyDescent="0.25">
      <c r="A179" s="55" t="s">
        <v>92</v>
      </c>
      <c r="B179" s="268">
        <f t="shared" ref="B179:W179" si="25">IF(B$62=0,0,B$62/B$61)</f>
        <v>0</v>
      </c>
      <c r="C179" s="268">
        <f t="shared" si="25"/>
        <v>0</v>
      </c>
      <c r="D179" s="268">
        <f t="shared" si="25"/>
        <v>0</v>
      </c>
      <c r="E179" s="268">
        <f t="shared" si="25"/>
        <v>0</v>
      </c>
      <c r="F179" s="268">
        <f t="shared" si="25"/>
        <v>0</v>
      </c>
      <c r="G179" s="268">
        <f t="shared" si="25"/>
        <v>0</v>
      </c>
      <c r="H179" s="268">
        <f t="shared" si="25"/>
        <v>0</v>
      </c>
      <c r="I179" s="268">
        <f t="shared" si="25"/>
        <v>0</v>
      </c>
      <c r="J179" s="268">
        <f t="shared" si="25"/>
        <v>0</v>
      </c>
      <c r="K179" s="268">
        <f t="shared" si="25"/>
        <v>0</v>
      </c>
      <c r="L179" s="268">
        <f t="shared" si="25"/>
        <v>0</v>
      </c>
      <c r="M179" s="268">
        <f t="shared" si="25"/>
        <v>0</v>
      </c>
      <c r="N179" s="268">
        <f t="shared" si="25"/>
        <v>0</v>
      </c>
      <c r="O179" s="268">
        <f t="shared" si="25"/>
        <v>0</v>
      </c>
      <c r="P179" s="268">
        <f t="shared" si="25"/>
        <v>0</v>
      </c>
      <c r="Q179" s="268">
        <f t="shared" si="25"/>
        <v>0</v>
      </c>
      <c r="R179" s="268">
        <f t="shared" si="25"/>
        <v>0</v>
      </c>
      <c r="S179" s="268">
        <f t="shared" si="25"/>
        <v>0</v>
      </c>
      <c r="T179" s="268">
        <f t="shared" si="25"/>
        <v>0</v>
      </c>
      <c r="U179" s="268">
        <f t="shared" si="25"/>
        <v>0</v>
      </c>
      <c r="V179" s="268">
        <f t="shared" si="25"/>
        <v>0</v>
      </c>
      <c r="W179" s="268">
        <f t="shared" si="25"/>
        <v>0</v>
      </c>
      <c r="DA179" s="76"/>
    </row>
    <row r="180" spans="1:105" ht="12" customHeight="1" x14ac:dyDescent="0.25">
      <c r="A180" s="202" t="s">
        <v>93</v>
      </c>
      <c r="B180" s="269">
        <f t="shared" ref="B180:W180" si="26">IF(B$63=0,0,B$63/B$61)</f>
        <v>0</v>
      </c>
      <c r="C180" s="269">
        <f t="shared" si="26"/>
        <v>0</v>
      </c>
      <c r="D180" s="269">
        <f t="shared" si="26"/>
        <v>0</v>
      </c>
      <c r="E180" s="269">
        <f t="shared" si="26"/>
        <v>0</v>
      </c>
      <c r="F180" s="269">
        <f t="shared" si="26"/>
        <v>0</v>
      </c>
      <c r="G180" s="269">
        <f t="shared" si="26"/>
        <v>0</v>
      </c>
      <c r="H180" s="269">
        <f t="shared" si="26"/>
        <v>0</v>
      </c>
      <c r="I180" s="269">
        <f t="shared" si="26"/>
        <v>0</v>
      </c>
      <c r="J180" s="269">
        <f t="shared" si="26"/>
        <v>0</v>
      </c>
      <c r="K180" s="269">
        <f t="shared" si="26"/>
        <v>0</v>
      </c>
      <c r="L180" s="269">
        <f t="shared" si="26"/>
        <v>0</v>
      </c>
      <c r="M180" s="269">
        <f t="shared" si="26"/>
        <v>0</v>
      </c>
      <c r="N180" s="269">
        <f t="shared" si="26"/>
        <v>0</v>
      </c>
      <c r="O180" s="269">
        <f t="shared" si="26"/>
        <v>0</v>
      </c>
      <c r="P180" s="269">
        <f t="shared" si="26"/>
        <v>0</v>
      </c>
      <c r="Q180" s="269">
        <f t="shared" si="26"/>
        <v>0</v>
      </c>
      <c r="R180" s="269">
        <f t="shared" si="26"/>
        <v>0</v>
      </c>
      <c r="S180" s="269">
        <f t="shared" si="26"/>
        <v>0</v>
      </c>
      <c r="T180" s="269">
        <f t="shared" si="26"/>
        <v>0</v>
      </c>
      <c r="U180" s="269">
        <f t="shared" si="26"/>
        <v>0</v>
      </c>
      <c r="V180" s="269">
        <f t="shared" si="26"/>
        <v>0</v>
      </c>
      <c r="W180" s="269">
        <f t="shared" si="26"/>
        <v>0</v>
      </c>
      <c r="DA180" s="77"/>
    </row>
    <row r="181" spans="1:105" ht="12" customHeight="1" x14ac:dyDescent="0.25">
      <c r="A181" s="202" t="s">
        <v>94</v>
      </c>
      <c r="B181" s="269">
        <f t="shared" ref="B181:W181" si="27">IF(B$64=0,0,B$64/B$61)</f>
        <v>0</v>
      </c>
      <c r="C181" s="269">
        <f t="shared" si="27"/>
        <v>0</v>
      </c>
      <c r="D181" s="269">
        <f t="shared" si="27"/>
        <v>0</v>
      </c>
      <c r="E181" s="269">
        <f t="shared" si="27"/>
        <v>0</v>
      </c>
      <c r="F181" s="269">
        <f t="shared" si="27"/>
        <v>0</v>
      </c>
      <c r="G181" s="269">
        <f t="shared" si="27"/>
        <v>0</v>
      </c>
      <c r="H181" s="269">
        <f t="shared" si="27"/>
        <v>0</v>
      </c>
      <c r="I181" s="269">
        <f t="shared" si="27"/>
        <v>0</v>
      </c>
      <c r="J181" s="269">
        <f t="shared" si="27"/>
        <v>0</v>
      </c>
      <c r="K181" s="269">
        <f t="shared" si="27"/>
        <v>0</v>
      </c>
      <c r="L181" s="269">
        <f t="shared" si="27"/>
        <v>0</v>
      </c>
      <c r="M181" s="269">
        <f t="shared" si="27"/>
        <v>0</v>
      </c>
      <c r="N181" s="269">
        <f t="shared" si="27"/>
        <v>0</v>
      </c>
      <c r="O181" s="269">
        <f t="shared" si="27"/>
        <v>0</v>
      </c>
      <c r="P181" s="269">
        <f t="shared" si="27"/>
        <v>0</v>
      </c>
      <c r="Q181" s="269">
        <f t="shared" si="27"/>
        <v>0</v>
      </c>
      <c r="R181" s="269">
        <f t="shared" si="27"/>
        <v>0</v>
      </c>
      <c r="S181" s="269">
        <f t="shared" si="27"/>
        <v>0</v>
      </c>
      <c r="T181" s="269">
        <f t="shared" si="27"/>
        <v>0</v>
      </c>
      <c r="U181" s="269">
        <f t="shared" si="27"/>
        <v>0</v>
      </c>
      <c r="V181" s="269">
        <f t="shared" si="27"/>
        <v>0</v>
      </c>
      <c r="W181" s="269">
        <f t="shared" si="27"/>
        <v>0</v>
      </c>
      <c r="DA181" s="77"/>
    </row>
    <row r="182" spans="1:105" ht="12" customHeight="1" x14ac:dyDescent="0.25">
      <c r="A182" s="202" t="s">
        <v>95</v>
      </c>
      <c r="B182" s="269">
        <f t="shared" ref="B182:W182" si="28">IF(B$65=0,0,B$65/B$61)</f>
        <v>0</v>
      </c>
      <c r="C182" s="269">
        <f t="shared" si="28"/>
        <v>0</v>
      </c>
      <c r="D182" s="269">
        <f t="shared" si="28"/>
        <v>0</v>
      </c>
      <c r="E182" s="269">
        <f t="shared" si="28"/>
        <v>0</v>
      </c>
      <c r="F182" s="269">
        <f t="shared" si="28"/>
        <v>0</v>
      </c>
      <c r="G182" s="269">
        <f t="shared" si="28"/>
        <v>0</v>
      </c>
      <c r="H182" s="269">
        <f t="shared" si="28"/>
        <v>0</v>
      </c>
      <c r="I182" s="269">
        <f t="shared" si="28"/>
        <v>0</v>
      </c>
      <c r="J182" s="269">
        <f t="shared" si="28"/>
        <v>0</v>
      </c>
      <c r="K182" s="269">
        <f t="shared" si="28"/>
        <v>0</v>
      </c>
      <c r="L182" s="269">
        <f t="shared" si="28"/>
        <v>0</v>
      </c>
      <c r="M182" s="269">
        <f t="shared" si="28"/>
        <v>0</v>
      </c>
      <c r="N182" s="269">
        <f t="shared" si="28"/>
        <v>0</v>
      </c>
      <c r="O182" s="269">
        <f t="shared" si="28"/>
        <v>0</v>
      </c>
      <c r="P182" s="269">
        <f t="shared" si="28"/>
        <v>0</v>
      </c>
      <c r="Q182" s="269">
        <f t="shared" si="28"/>
        <v>0</v>
      </c>
      <c r="R182" s="269">
        <f t="shared" si="28"/>
        <v>0</v>
      </c>
      <c r="S182" s="269">
        <f t="shared" si="28"/>
        <v>0</v>
      </c>
      <c r="T182" s="269">
        <f t="shared" si="28"/>
        <v>0</v>
      </c>
      <c r="U182" s="269">
        <f t="shared" si="28"/>
        <v>0</v>
      </c>
      <c r="V182" s="269">
        <f t="shared" si="28"/>
        <v>0</v>
      </c>
      <c r="W182" s="269">
        <f t="shared" si="28"/>
        <v>0</v>
      </c>
      <c r="DA182" s="77"/>
    </row>
    <row r="183" spans="1:105" ht="12" customHeight="1" x14ac:dyDescent="0.25">
      <c r="A183" s="56" t="s">
        <v>96</v>
      </c>
      <c r="B183" s="270">
        <f t="shared" ref="B183:W183" si="29">IF(B$66=0,0,B$66/B$61)</f>
        <v>4.1929539225515691E-2</v>
      </c>
      <c r="C183" s="270">
        <f t="shared" si="29"/>
        <v>4.0312290139516316E-2</v>
      </c>
      <c r="D183" s="270">
        <f t="shared" si="29"/>
        <v>4.0035194434263094E-2</v>
      </c>
      <c r="E183" s="270">
        <f t="shared" si="29"/>
        <v>4.2721189930815355E-2</v>
      </c>
      <c r="F183" s="270">
        <f t="shared" si="29"/>
        <v>4.2239006554490158E-2</v>
      </c>
      <c r="G183" s="270">
        <f t="shared" si="29"/>
        <v>4.2172082859126998E-2</v>
      </c>
      <c r="H183" s="270">
        <f t="shared" si="29"/>
        <v>4.118195811332083E-2</v>
      </c>
      <c r="I183" s="270">
        <f t="shared" si="29"/>
        <v>4.0692363289704575E-2</v>
      </c>
      <c r="J183" s="270">
        <f t="shared" si="29"/>
        <v>4.3040750580285683E-2</v>
      </c>
      <c r="K183" s="270">
        <f t="shared" si="29"/>
        <v>4.147429980862103E-2</v>
      </c>
      <c r="L183" s="270">
        <f t="shared" si="29"/>
        <v>4.2045217441423456E-2</v>
      </c>
      <c r="M183" s="270">
        <f t="shared" si="29"/>
        <v>4.2258917629059707E-2</v>
      </c>
      <c r="N183" s="270">
        <f t="shared" si="29"/>
        <v>4.1487799943842281E-2</v>
      </c>
      <c r="O183" s="270">
        <f t="shared" si="29"/>
        <v>4.0933967185140661E-2</v>
      </c>
      <c r="P183" s="270">
        <f t="shared" si="29"/>
        <v>4.0152161130526109E-2</v>
      </c>
      <c r="Q183" s="270">
        <f t="shared" si="29"/>
        <v>3.8043967068435901E-2</v>
      </c>
      <c r="R183" s="270">
        <f t="shared" si="29"/>
        <v>3.9667152597942346E-2</v>
      </c>
      <c r="S183" s="270">
        <f t="shared" si="29"/>
        <v>3.9473671334649157E-2</v>
      </c>
      <c r="T183" s="270">
        <f t="shared" si="29"/>
        <v>3.7803731608561389E-2</v>
      </c>
      <c r="U183" s="270">
        <f t="shared" si="29"/>
        <v>3.3286181141371059E-2</v>
      </c>
      <c r="V183" s="270">
        <f t="shared" si="29"/>
        <v>3.6695342212380945E-2</v>
      </c>
      <c r="W183" s="270">
        <f t="shared" si="29"/>
        <v>3.8675998556190257E-2</v>
      </c>
      <c r="DA183" s="78"/>
    </row>
    <row r="184" spans="1:105" ht="12" customHeight="1" x14ac:dyDescent="0.25">
      <c r="A184" s="203" t="s">
        <v>1053</v>
      </c>
      <c r="B184" s="271">
        <f t="shared" ref="B184:W184" si="30">IF(B$72=0,0,B$72/B$61)</f>
        <v>0.56998224456715751</v>
      </c>
      <c r="C184" s="271">
        <f t="shared" si="30"/>
        <v>0.5859538879997428</v>
      </c>
      <c r="D184" s="271">
        <f t="shared" si="30"/>
        <v>0.60256732267164781</v>
      </c>
      <c r="E184" s="271">
        <f t="shared" si="30"/>
        <v>0.59049445845326898</v>
      </c>
      <c r="F184" s="271">
        <f t="shared" si="30"/>
        <v>0.58536424072482007</v>
      </c>
      <c r="G184" s="271">
        <f t="shared" si="30"/>
        <v>0.58627386178376728</v>
      </c>
      <c r="H184" s="271">
        <f t="shared" si="30"/>
        <v>0.58010895290840425</v>
      </c>
      <c r="I184" s="271">
        <f t="shared" si="30"/>
        <v>0.58518395675204082</v>
      </c>
      <c r="J184" s="271">
        <f t="shared" si="30"/>
        <v>0.57581101971363502</v>
      </c>
      <c r="K184" s="271">
        <f t="shared" si="30"/>
        <v>0.57889088710868108</v>
      </c>
      <c r="L184" s="271">
        <f t="shared" si="30"/>
        <v>0.5725004301591059</v>
      </c>
      <c r="M184" s="271">
        <f t="shared" si="30"/>
        <v>0.57324758343090876</v>
      </c>
      <c r="N184" s="271">
        <f t="shared" si="30"/>
        <v>0.56993824186065178</v>
      </c>
      <c r="O184" s="271">
        <f t="shared" si="30"/>
        <v>0.57528120763897506</v>
      </c>
      <c r="P184" s="271">
        <f t="shared" si="30"/>
        <v>0.57599757598041046</v>
      </c>
      <c r="Q184" s="271">
        <f t="shared" si="30"/>
        <v>0.57769711199306573</v>
      </c>
      <c r="R184" s="271">
        <f t="shared" si="30"/>
        <v>0.5708182981620511</v>
      </c>
      <c r="S184" s="271">
        <f t="shared" si="30"/>
        <v>0.58308305893770351</v>
      </c>
      <c r="T184" s="271">
        <f t="shared" si="30"/>
        <v>0.59488493365202544</v>
      </c>
      <c r="U184" s="271">
        <f t="shared" si="30"/>
        <v>0.63839696237930732</v>
      </c>
      <c r="V184" s="271">
        <f t="shared" si="30"/>
        <v>0.62824005613653766</v>
      </c>
      <c r="W184" s="271">
        <f t="shared" si="30"/>
        <v>0.61875246279348084</v>
      </c>
      <c r="DA184" s="79"/>
    </row>
    <row r="185" spans="1:105" ht="12" customHeight="1" x14ac:dyDescent="0.25">
      <c r="A185" s="62" t="s">
        <v>1054</v>
      </c>
      <c r="B185" s="320">
        <f t="shared" ref="B185:W185" si="31">IF(B$73=0,0,B$73/B$61)</f>
        <v>0.56998224456715751</v>
      </c>
      <c r="C185" s="320">
        <f t="shared" si="31"/>
        <v>0.5859538879997428</v>
      </c>
      <c r="D185" s="320">
        <f t="shared" si="31"/>
        <v>0.60256732267164781</v>
      </c>
      <c r="E185" s="320">
        <f t="shared" si="31"/>
        <v>0.59049445845326898</v>
      </c>
      <c r="F185" s="320">
        <f t="shared" si="31"/>
        <v>0.58536424072482007</v>
      </c>
      <c r="G185" s="320">
        <f t="shared" si="31"/>
        <v>0.58627386178376728</v>
      </c>
      <c r="H185" s="320">
        <f t="shared" si="31"/>
        <v>0.58010895290840425</v>
      </c>
      <c r="I185" s="320">
        <f t="shared" si="31"/>
        <v>0.58518395675204082</v>
      </c>
      <c r="J185" s="320">
        <f t="shared" si="31"/>
        <v>0.57581101971363502</v>
      </c>
      <c r="K185" s="320">
        <f t="shared" si="31"/>
        <v>0.57889088710868108</v>
      </c>
      <c r="L185" s="320">
        <f t="shared" si="31"/>
        <v>0.5725004301591059</v>
      </c>
      <c r="M185" s="320">
        <f t="shared" si="31"/>
        <v>0.57324758343090876</v>
      </c>
      <c r="N185" s="320">
        <f t="shared" si="31"/>
        <v>0.56993824186065178</v>
      </c>
      <c r="O185" s="320">
        <f t="shared" si="31"/>
        <v>0.57528120763897506</v>
      </c>
      <c r="P185" s="320">
        <f t="shared" si="31"/>
        <v>0.57599757598041046</v>
      </c>
      <c r="Q185" s="320">
        <f t="shared" si="31"/>
        <v>0.57769711199306573</v>
      </c>
      <c r="R185" s="320">
        <f t="shared" si="31"/>
        <v>0.5708182981620511</v>
      </c>
      <c r="S185" s="320">
        <f t="shared" si="31"/>
        <v>0.58308305893770351</v>
      </c>
      <c r="T185" s="320">
        <f t="shared" si="31"/>
        <v>0.59488493365202544</v>
      </c>
      <c r="U185" s="320">
        <f t="shared" si="31"/>
        <v>0.63839696237930732</v>
      </c>
      <c r="V185" s="320">
        <f t="shared" si="31"/>
        <v>0.62824005613653766</v>
      </c>
      <c r="W185" s="320">
        <f t="shared" si="31"/>
        <v>0.61875246279348084</v>
      </c>
      <c r="DA185" s="141"/>
    </row>
    <row r="186" spans="1:105" ht="12" customHeight="1" x14ac:dyDescent="0.25">
      <c r="A186" s="62" t="s">
        <v>1066</v>
      </c>
      <c r="B186" s="320">
        <f t="shared" ref="B186:W186" si="32">IF(B$84=0,0,B$84/B$61)</f>
        <v>0</v>
      </c>
      <c r="C186" s="320">
        <f t="shared" si="32"/>
        <v>0</v>
      </c>
      <c r="D186" s="320">
        <f t="shared" si="32"/>
        <v>0</v>
      </c>
      <c r="E186" s="320">
        <f t="shared" si="32"/>
        <v>0</v>
      </c>
      <c r="F186" s="320">
        <f t="shared" si="32"/>
        <v>0</v>
      </c>
      <c r="G186" s="320">
        <f t="shared" si="32"/>
        <v>0</v>
      </c>
      <c r="H186" s="320">
        <f t="shared" si="32"/>
        <v>0</v>
      </c>
      <c r="I186" s="320">
        <f t="shared" si="32"/>
        <v>0</v>
      </c>
      <c r="J186" s="320">
        <f t="shared" si="32"/>
        <v>0</v>
      </c>
      <c r="K186" s="320">
        <f t="shared" si="32"/>
        <v>0</v>
      </c>
      <c r="L186" s="320">
        <f t="shared" si="32"/>
        <v>0</v>
      </c>
      <c r="M186" s="320">
        <f t="shared" si="32"/>
        <v>0</v>
      </c>
      <c r="N186" s="320">
        <f t="shared" si="32"/>
        <v>0</v>
      </c>
      <c r="O186" s="320">
        <f t="shared" si="32"/>
        <v>0</v>
      </c>
      <c r="P186" s="320">
        <f t="shared" si="32"/>
        <v>0</v>
      </c>
      <c r="Q186" s="320">
        <f t="shared" si="32"/>
        <v>0</v>
      </c>
      <c r="R186" s="320">
        <f t="shared" si="32"/>
        <v>0</v>
      </c>
      <c r="S186" s="320">
        <f t="shared" si="32"/>
        <v>0</v>
      </c>
      <c r="T186" s="320">
        <f t="shared" si="32"/>
        <v>0</v>
      </c>
      <c r="U186" s="320">
        <f t="shared" si="32"/>
        <v>0</v>
      </c>
      <c r="V186" s="320">
        <f t="shared" si="32"/>
        <v>0</v>
      </c>
      <c r="W186" s="320">
        <f t="shared" si="32"/>
        <v>0</v>
      </c>
      <c r="DA186" s="141"/>
    </row>
    <row r="187" spans="1:105" ht="12" customHeight="1" x14ac:dyDescent="0.25">
      <c r="A187" s="203" t="s">
        <v>1012</v>
      </c>
      <c r="B187" s="271">
        <f t="shared" ref="B187:W187" si="33">IF(B$85=0,0,B$85/B$61)</f>
        <v>0.33076019980255572</v>
      </c>
      <c r="C187" s="271">
        <f t="shared" si="33"/>
        <v>0.31770865067251158</v>
      </c>
      <c r="D187" s="271">
        <f t="shared" si="33"/>
        <v>0.30139047608657821</v>
      </c>
      <c r="E187" s="271">
        <f t="shared" si="33"/>
        <v>0.30807327746737889</v>
      </c>
      <c r="F187" s="271">
        <f t="shared" si="33"/>
        <v>0.31430331931187128</v>
      </c>
      <c r="G187" s="271">
        <f t="shared" si="33"/>
        <v>0.31349927506325848</v>
      </c>
      <c r="H187" s="271">
        <f t="shared" si="33"/>
        <v>0.32199954601118275</v>
      </c>
      <c r="I187" s="271">
        <f t="shared" si="33"/>
        <v>0.3178294570356055</v>
      </c>
      <c r="J187" s="271">
        <f t="shared" si="33"/>
        <v>0.32243571727157933</v>
      </c>
      <c r="K187" s="271">
        <f t="shared" si="33"/>
        <v>0.3224683966845297</v>
      </c>
      <c r="L187" s="271">
        <f t="shared" si="33"/>
        <v>0.32783592996968175</v>
      </c>
      <c r="M187" s="271">
        <f t="shared" si="33"/>
        <v>0.32662583032729953</v>
      </c>
      <c r="N187" s="271">
        <f t="shared" si="33"/>
        <v>0.3315918593226877</v>
      </c>
      <c r="O187" s="271">
        <f t="shared" si="33"/>
        <v>0.32733918168295711</v>
      </c>
      <c r="P187" s="271">
        <f t="shared" si="33"/>
        <v>0.32817586362297141</v>
      </c>
      <c r="Q187" s="271">
        <f t="shared" si="33"/>
        <v>0.33085920328557311</v>
      </c>
      <c r="R187" s="271">
        <f t="shared" si="33"/>
        <v>0.33454094868952172</v>
      </c>
      <c r="S187" s="271">
        <f t="shared" si="33"/>
        <v>0.32241922302543657</v>
      </c>
      <c r="T187" s="271">
        <f t="shared" si="33"/>
        <v>0.31382051551059731</v>
      </c>
      <c r="U187" s="271">
        <f t="shared" si="33"/>
        <v>0.27872406422614421</v>
      </c>
      <c r="V187" s="271">
        <f t="shared" si="33"/>
        <v>0.28200848790437216</v>
      </c>
      <c r="W187" s="271">
        <f t="shared" si="33"/>
        <v>0.28756941199143543</v>
      </c>
      <c r="DA187" s="79"/>
    </row>
    <row r="188" spans="1:105" ht="12" customHeight="1" x14ac:dyDescent="0.25">
      <c r="A188" s="62" t="s">
        <v>1014</v>
      </c>
      <c r="B188" s="320">
        <f t="shared" ref="B188:W188" si="34">IF(B$86=0,0,B$86/B$61)</f>
        <v>0.33076019980255572</v>
      </c>
      <c r="C188" s="320">
        <f t="shared" si="34"/>
        <v>0.31770865067251158</v>
      </c>
      <c r="D188" s="320">
        <f t="shared" si="34"/>
        <v>0.30139047608657821</v>
      </c>
      <c r="E188" s="320">
        <f t="shared" si="34"/>
        <v>0.30807327746737889</v>
      </c>
      <c r="F188" s="320">
        <f t="shared" si="34"/>
        <v>0.31430331931187128</v>
      </c>
      <c r="G188" s="320">
        <f t="shared" si="34"/>
        <v>0.31349927506325848</v>
      </c>
      <c r="H188" s="320">
        <f t="shared" si="34"/>
        <v>0.32199954601118275</v>
      </c>
      <c r="I188" s="320">
        <f t="shared" si="34"/>
        <v>0.3178294570356055</v>
      </c>
      <c r="J188" s="320">
        <f t="shared" si="34"/>
        <v>0.32243571727157933</v>
      </c>
      <c r="K188" s="320">
        <f t="shared" si="34"/>
        <v>0.3224683966845297</v>
      </c>
      <c r="L188" s="320">
        <f t="shared" si="34"/>
        <v>0.32783592996968175</v>
      </c>
      <c r="M188" s="320">
        <f t="shared" si="34"/>
        <v>0.32662583032729953</v>
      </c>
      <c r="N188" s="320">
        <f t="shared" si="34"/>
        <v>0.3315918593226877</v>
      </c>
      <c r="O188" s="320">
        <f t="shared" si="34"/>
        <v>0.32733918168295711</v>
      </c>
      <c r="P188" s="320">
        <f t="shared" si="34"/>
        <v>0.32817586362297141</v>
      </c>
      <c r="Q188" s="320">
        <f t="shared" si="34"/>
        <v>0.33085920328557311</v>
      </c>
      <c r="R188" s="320">
        <f t="shared" si="34"/>
        <v>0.33454094868952172</v>
      </c>
      <c r="S188" s="320">
        <f t="shared" si="34"/>
        <v>0.32241922302543657</v>
      </c>
      <c r="T188" s="320">
        <f t="shared" si="34"/>
        <v>0.31382051551059731</v>
      </c>
      <c r="U188" s="320">
        <f t="shared" si="34"/>
        <v>0.27872406422614421</v>
      </c>
      <c r="V188" s="320">
        <f t="shared" si="34"/>
        <v>0.28200848790437216</v>
      </c>
      <c r="W188" s="320">
        <f t="shared" si="34"/>
        <v>0.28756941199143543</v>
      </c>
      <c r="DA188" s="141"/>
    </row>
    <row r="189" spans="1:105" ht="12" customHeight="1" x14ac:dyDescent="0.25">
      <c r="A189" s="62" t="s">
        <v>1021</v>
      </c>
      <c r="B189" s="320">
        <f t="shared" ref="B189:W189" si="35">IF(B$92=0,0,B$92/B$61)</f>
        <v>0</v>
      </c>
      <c r="C189" s="320">
        <f t="shared" si="35"/>
        <v>0</v>
      </c>
      <c r="D189" s="320">
        <f t="shared" si="35"/>
        <v>0</v>
      </c>
      <c r="E189" s="320">
        <f t="shared" si="35"/>
        <v>0</v>
      </c>
      <c r="F189" s="320">
        <f t="shared" si="35"/>
        <v>0</v>
      </c>
      <c r="G189" s="320">
        <f t="shared" si="35"/>
        <v>0</v>
      </c>
      <c r="H189" s="320">
        <f t="shared" si="35"/>
        <v>0</v>
      </c>
      <c r="I189" s="320">
        <f t="shared" si="35"/>
        <v>0</v>
      </c>
      <c r="J189" s="320">
        <f t="shared" si="35"/>
        <v>0</v>
      </c>
      <c r="K189" s="320">
        <f t="shared" si="35"/>
        <v>0</v>
      </c>
      <c r="L189" s="320">
        <f t="shared" si="35"/>
        <v>0</v>
      </c>
      <c r="M189" s="320">
        <f t="shared" si="35"/>
        <v>0</v>
      </c>
      <c r="N189" s="320">
        <f t="shared" si="35"/>
        <v>0</v>
      </c>
      <c r="O189" s="320">
        <f t="shared" si="35"/>
        <v>0</v>
      </c>
      <c r="P189" s="320">
        <f t="shared" si="35"/>
        <v>0</v>
      </c>
      <c r="Q189" s="320">
        <f t="shared" si="35"/>
        <v>0</v>
      </c>
      <c r="R189" s="320">
        <f t="shared" si="35"/>
        <v>0</v>
      </c>
      <c r="S189" s="320">
        <f t="shared" si="35"/>
        <v>0</v>
      </c>
      <c r="T189" s="320">
        <f t="shared" si="35"/>
        <v>0</v>
      </c>
      <c r="U189" s="320">
        <f t="shared" si="35"/>
        <v>0</v>
      </c>
      <c r="V189" s="320">
        <f t="shared" si="35"/>
        <v>0</v>
      </c>
      <c r="W189" s="320">
        <f t="shared" si="35"/>
        <v>0</v>
      </c>
      <c r="DA189" s="141"/>
    </row>
    <row r="190" spans="1:105" ht="12" customHeight="1" x14ac:dyDescent="0.25">
      <c r="A190" s="203" t="s">
        <v>1023</v>
      </c>
      <c r="B190" s="271">
        <f t="shared" ref="B190:W190" si="36">IF(B$93=0,0,B$93/B$61)</f>
        <v>5.7328016404770886E-2</v>
      </c>
      <c r="C190" s="271">
        <f t="shared" si="36"/>
        <v>5.6025171188229347E-2</v>
      </c>
      <c r="D190" s="271">
        <f t="shared" si="36"/>
        <v>5.600700680751107E-2</v>
      </c>
      <c r="E190" s="271">
        <f t="shared" si="36"/>
        <v>5.8711074148536851E-2</v>
      </c>
      <c r="F190" s="271">
        <f t="shared" si="36"/>
        <v>5.8093433408818368E-2</v>
      </c>
      <c r="G190" s="271">
        <f t="shared" si="36"/>
        <v>5.805478029384728E-2</v>
      </c>
      <c r="H190" s="271">
        <f t="shared" si="36"/>
        <v>5.6709542967092234E-2</v>
      </c>
      <c r="I190" s="271">
        <f t="shared" si="36"/>
        <v>5.6294222922649115E-2</v>
      </c>
      <c r="J190" s="271">
        <f t="shared" si="36"/>
        <v>5.8712512434500048E-2</v>
      </c>
      <c r="K190" s="271">
        <f t="shared" si="36"/>
        <v>5.7166416398168128E-2</v>
      </c>
      <c r="L190" s="271">
        <f t="shared" si="36"/>
        <v>5.7618422429788874E-2</v>
      </c>
      <c r="M190" s="271">
        <f t="shared" si="36"/>
        <v>5.7867668612731897E-2</v>
      </c>
      <c r="N190" s="271">
        <f t="shared" si="36"/>
        <v>5.6982098872818319E-2</v>
      </c>
      <c r="O190" s="271">
        <f t="shared" si="36"/>
        <v>5.644564349292723E-2</v>
      </c>
      <c r="P190" s="271">
        <f t="shared" si="36"/>
        <v>5.5674399266092203E-2</v>
      </c>
      <c r="Q190" s="271">
        <f t="shared" si="36"/>
        <v>5.3399717652925241E-2</v>
      </c>
      <c r="R190" s="271">
        <f t="shared" si="36"/>
        <v>5.4973600550484829E-2</v>
      </c>
      <c r="S190" s="271">
        <f t="shared" si="36"/>
        <v>5.5024046702210914E-2</v>
      </c>
      <c r="T190" s="271">
        <f t="shared" si="36"/>
        <v>5.3490819228815899E-2</v>
      </c>
      <c r="U190" s="271">
        <f t="shared" si="36"/>
        <v>4.9592792253177434E-2</v>
      </c>
      <c r="V190" s="271">
        <f t="shared" si="36"/>
        <v>5.3056113746709203E-2</v>
      </c>
      <c r="W190" s="271">
        <f t="shared" si="36"/>
        <v>5.5002126658893501E-2</v>
      </c>
      <c r="DA190" s="79"/>
    </row>
    <row r="191" spans="1:105" ht="12" customHeight="1" x14ac:dyDescent="0.25">
      <c r="A191" s="62" t="s">
        <v>1135</v>
      </c>
      <c r="B191" s="320">
        <f t="shared" ref="B191:W191" si="37">IF(B$94=0,0,B$94/B$61)</f>
        <v>4.4826037706568539E-2</v>
      </c>
      <c r="C191" s="320">
        <f t="shared" si="37"/>
        <v>4.317287079514491E-2</v>
      </c>
      <c r="D191" s="320">
        <f t="shared" si="37"/>
        <v>4.279030768384888E-2</v>
      </c>
      <c r="E191" s="320">
        <f t="shared" si="37"/>
        <v>4.5759180977556713E-2</v>
      </c>
      <c r="F191" s="320">
        <f t="shared" si="37"/>
        <v>4.5254066326798972E-2</v>
      </c>
      <c r="G191" s="320">
        <f t="shared" si="37"/>
        <v>4.5195461602438668E-2</v>
      </c>
      <c r="H191" s="320">
        <f t="shared" si="37"/>
        <v>4.3985445258741922E-2</v>
      </c>
      <c r="I191" s="320">
        <f t="shared" si="37"/>
        <v>4.3458810185539216E-2</v>
      </c>
      <c r="J191" s="320">
        <f t="shared" si="37"/>
        <v>4.6082685503458072E-2</v>
      </c>
      <c r="K191" s="320">
        <f t="shared" si="37"/>
        <v>4.4469035719736365E-2</v>
      </c>
      <c r="L191" s="320">
        <f t="shared" si="37"/>
        <v>4.5061209901184382E-2</v>
      </c>
      <c r="M191" s="320">
        <f t="shared" si="37"/>
        <v>4.5294068039802494E-2</v>
      </c>
      <c r="N191" s="320">
        <f t="shared" si="37"/>
        <v>4.448108532906532E-2</v>
      </c>
      <c r="O191" s="320">
        <f t="shared" si="37"/>
        <v>4.3827437448912154E-2</v>
      </c>
      <c r="P191" s="320">
        <f t="shared" si="37"/>
        <v>4.3040480413774673E-2</v>
      </c>
      <c r="Q191" s="320">
        <f t="shared" si="37"/>
        <v>4.0728521213051996E-2</v>
      </c>
      <c r="R191" s="320">
        <f t="shared" si="37"/>
        <v>4.2453283870119811E-2</v>
      </c>
      <c r="S191" s="320">
        <f t="shared" si="37"/>
        <v>4.2234715014067538E-2</v>
      </c>
      <c r="T191" s="320">
        <f t="shared" si="37"/>
        <v>4.0442625466136577E-2</v>
      </c>
      <c r="U191" s="320">
        <f t="shared" si="37"/>
        <v>3.5590206557329855E-2</v>
      </c>
      <c r="V191" s="320">
        <f t="shared" si="37"/>
        <v>3.9276309421153545E-2</v>
      </c>
      <c r="W191" s="320">
        <f t="shared" si="37"/>
        <v>4.1430423008407422E-2</v>
      </c>
      <c r="DA191" s="141"/>
    </row>
    <row r="192" spans="1:105" ht="12" customHeight="1" x14ac:dyDescent="0.25">
      <c r="A192" s="62" t="s">
        <v>1026</v>
      </c>
      <c r="B192" s="320">
        <f t="shared" ref="B192:W192" si="38">IF(B$95=0,0,B$95/B$61)</f>
        <v>1.2501978698202345E-2</v>
      </c>
      <c r="C192" s="320">
        <f t="shared" si="38"/>
        <v>1.2852300393084435E-2</v>
      </c>
      <c r="D192" s="320">
        <f t="shared" si="38"/>
        <v>1.3216699123662193E-2</v>
      </c>
      <c r="E192" s="320">
        <f t="shared" si="38"/>
        <v>1.2951893170980141E-2</v>
      </c>
      <c r="F192" s="320">
        <f t="shared" si="38"/>
        <v>1.2839367082019403E-2</v>
      </c>
      <c r="G192" s="320">
        <f t="shared" si="38"/>
        <v>1.2859318691408616E-2</v>
      </c>
      <c r="H192" s="320">
        <f t="shared" si="38"/>
        <v>1.2724097708350314E-2</v>
      </c>
      <c r="I192" s="320">
        <f t="shared" si="38"/>
        <v>1.2835412737109897E-2</v>
      </c>
      <c r="J192" s="320">
        <f t="shared" si="38"/>
        <v>1.2629826931041971E-2</v>
      </c>
      <c r="K192" s="320">
        <f t="shared" si="38"/>
        <v>1.2697380678431762E-2</v>
      </c>
      <c r="L192" s="320">
        <f t="shared" si="38"/>
        <v>1.2557212528604492E-2</v>
      </c>
      <c r="M192" s="320">
        <f t="shared" si="38"/>
        <v>1.2573600572929401E-2</v>
      </c>
      <c r="N192" s="320">
        <f t="shared" si="38"/>
        <v>1.2501013543752998E-2</v>
      </c>
      <c r="O192" s="320">
        <f t="shared" si="38"/>
        <v>1.261820604401508E-2</v>
      </c>
      <c r="P192" s="320">
        <f t="shared" si="38"/>
        <v>1.2633918852317535E-2</v>
      </c>
      <c r="Q192" s="320">
        <f t="shared" si="38"/>
        <v>1.2671196439873243E-2</v>
      </c>
      <c r="R192" s="320">
        <f t="shared" si="38"/>
        <v>1.2520316680365021E-2</v>
      </c>
      <c r="S192" s="320">
        <f t="shared" si="38"/>
        <v>1.2789331688143377E-2</v>
      </c>
      <c r="T192" s="320">
        <f t="shared" si="38"/>
        <v>1.3048193762679319E-2</v>
      </c>
      <c r="U192" s="320">
        <f t="shared" si="38"/>
        <v>1.4002585695847588E-2</v>
      </c>
      <c r="V192" s="320">
        <f t="shared" si="38"/>
        <v>1.3779804325555657E-2</v>
      </c>
      <c r="W192" s="320">
        <f t="shared" si="38"/>
        <v>1.3571703650486076E-2</v>
      </c>
      <c r="DA192" s="141"/>
    </row>
    <row r="193" spans="1:105" ht="12" customHeight="1" x14ac:dyDescent="0.25">
      <c r="A193" s="62" t="s">
        <v>1038</v>
      </c>
      <c r="B193" s="320">
        <f t="shared" ref="B193:W193" si="39">IF(B$106=0,0,B$106/B$61)</f>
        <v>0</v>
      </c>
      <c r="C193" s="320">
        <f t="shared" si="39"/>
        <v>0</v>
      </c>
      <c r="D193" s="320">
        <f t="shared" si="39"/>
        <v>0</v>
      </c>
      <c r="E193" s="320">
        <f t="shared" si="39"/>
        <v>0</v>
      </c>
      <c r="F193" s="320">
        <f t="shared" si="39"/>
        <v>0</v>
      </c>
      <c r="G193" s="320">
        <f t="shared" si="39"/>
        <v>0</v>
      </c>
      <c r="H193" s="320">
        <f t="shared" si="39"/>
        <v>0</v>
      </c>
      <c r="I193" s="320">
        <f t="shared" si="39"/>
        <v>0</v>
      </c>
      <c r="J193" s="320">
        <f t="shared" si="39"/>
        <v>0</v>
      </c>
      <c r="K193" s="320">
        <f t="shared" si="39"/>
        <v>0</v>
      </c>
      <c r="L193" s="320">
        <f t="shared" si="39"/>
        <v>0</v>
      </c>
      <c r="M193" s="320">
        <f t="shared" si="39"/>
        <v>0</v>
      </c>
      <c r="N193" s="320">
        <f t="shared" si="39"/>
        <v>0</v>
      </c>
      <c r="O193" s="320">
        <f t="shared" si="39"/>
        <v>0</v>
      </c>
      <c r="P193" s="320">
        <f t="shared" si="39"/>
        <v>0</v>
      </c>
      <c r="Q193" s="320">
        <f t="shared" si="39"/>
        <v>0</v>
      </c>
      <c r="R193" s="320">
        <f t="shared" si="39"/>
        <v>0</v>
      </c>
      <c r="S193" s="320">
        <f t="shared" si="39"/>
        <v>0</v>
      </c>
      <c r="T193" s="320">
        <f t="shared" si="39"/>
        <v>0</v>
      </c>
      <c r="U193" s="320">
        <f t="shared" si="39"/>
        <v>0</v>
      </c>
      <c r="V193" s="320">
        <f t="shared" si="39"/>
        <v>0</v>
      </c>
      <c r="W193" s="320">
        <f t="shared" si="39"/>
        <v>0</v>
      </c>
      <c r="DA193" s="141"/>
    </row>
    <row r="194" spans="1:105" ht="12" customHeight="1" x14ac:dyDescent="0.25">
      <c r="A194" s="41" t="s">
        <v>1040</v>
      </c>
      <c r="B194" s="321">
        <f t="shared" ref="B194:W194" si="40">IF(B$107=0,0,B$107/B$61)</f>
        <v>0</v>
      </c>
      <c r="C194" s="321">
        <f t="shared" si="40"/>
        <v>0</v>
      </c>
      <c r="D194" s="321">
        <f t="shared" si="40"/>
        <v>0</v>
      </c>
      <c r="E194" s="321">
        <f t="shared" si="40"/>
        <v>0</v>
      </c>
      <c r="F194" s="321">
        <f t="shared" si="40"/>
        <v>0</v>
      </c>
      <c r="G194" s="321">
        <f t="shared" si="40"/>
        <v>0</v>
      </c>
      <c r="H194" s="321">
        <f t="shared" si="40"/>
        <v>0</v>
      </c>
      <c r="I194" s="321">
        <f t="shared" si="40"/>
        <v>0</v>
      </c>
      <c r="J194" s="321">
        <f t="shared" si="40"/>
        <v>0</v>
      </c>
      <c r="K194" s="321">
        <f t="shared" si="40"/>
        <v>0</v>
      </c>
      <c r="L194" s="321">
        <f t="shared" si="40"/>
        <v>0</v>
      </c>
      <c r="M194" s="321">
        <f t="shared" si="40"/>
        <v>0</v>
      </c>
      <c r="N194" s="321">
        <f t="shared" si="40"/>
        <v>0</v>
      </c>
      <c r="O194" s="321">
        <f t="shared" si="40"/>
        <v>0</v>
      </c>
      <c r="P194" s="321">
        <f t="shared" si="40"/>
        <v>0</v>
      </c>
      <c r="Q194" s="321">
        <f t="shared" si="40"/>
        <v>0</v>
      </c>
      <c r="R194" s="321">
        <f t="shared" si="40"/>
        <v>0</v>
      </c>
      <c r="S194" s="321">
        <f t="shared" si="40"/>
        <v>0</v>
      </c>
      <c r="T194" s="321">
        <f t="shared" si="40"/>
        <v>0</v>
      </c>
      <c r="U194" s="321">
        <f t="shared" si="40"/>
        <v>0</v>
      </c>
      <c r="V194" s="321">
        <f t="shared" si="40"/>
        <v>0</v>
      </c>
      <c r="W194" s="321">
        <f t="shared" si="40"/>
        <v>0</v>
      </c>
      <c r="DA194" s="82"/>
    </row>
    <row r="195" spans="1:105" ht="12" customHeight="1" x14ac:dyDescent="0.25">
      <c r="A195" s="100" t="s">
        <v>106</v>
      </c>
      <c r="B195" s="312">
        <f t="shared" ref="B195:W195" si="41">IF(B$108=0,0,B$108/B$61)</f>
        <v>0</v>
      </c>
      <c r="C195" s="312">
        <f t="shared" si="41"/>
        <v>0</v>
      </c>
      <c r="D195" s="312">
        <f t="shared" si="41"/>
        <v>0</v>
      </c>
      <c r="E195" s="312">
        <f t="shared" si="41"/>
        <v>0</v>
      </c>
      <c r="F195" s="312">
        <f t="shared" si="41"/>
        <v>0</v>
      </c>
      <c r="G195" s="312">
        <f t="shared" si="41"/>
        <v>0</v>
      </c>
      <c r="H195" s="312">
        <f t="shared" si="41"/>
        <v>0</v>
      </c>
      <c r="I195" s="312">
        <f t="shared" si="41"/>
        <v>0</v>
      </c>
      <c r="J195" s="312">
        <f t="shared" si="41"/>
        <v>0</v>
      </c>
      <c r="K195" s="312">
        <f t="shared" si="41"/>
        <v>0</v>
      </c>
      <c r="L195" s="312">
        <f t="shared" si="41"/>
        <v>0</v>
      </c>
      <c r="M195" s="312">
        <f t="shared" si="41"/>
        <v>0</v>
      </c>
      <c r="N195" s="312">
        <f t="shared" si="41"/>
        <v>0</v>
      </c>
      <c r="O195" s="312">
        <f t="shared" si="41"/>
        <v>0</v>
      </c>
      <c r="P195" s="312">
        <f t="shared" si="41"/>
        <v>0</v>
      </c>
      <c r="Q195" s="312">
        <f t="shared" si="41"/>
        <v>0</v>
      </c>
      <c r="R195" s="312">
        <f t="shared" si="41"/>
        <v>0</v>
      </c>
      <c r="S195" s="312">
        <f t="shared" si="41"/>
        <v>0</v>
      </c>
      <c r="T195" s="312">
        <f t="shared" si="41"/>
        <v>0</v>
      </c>
      <c r="U195" s="312">
        <f t="shared" si="41"/>
        <v>0</v>
      </c>
      <c r="V195" s="312">
        <f t="shared" si="41"/>
        <v>0</v>
      </c>
      <c r="W195" s="312">
        <f t="shared" si="41"/>
        <v>0</v>
      </c>
      <c r="DA195" s="127"/>
    </row>
    <row r="196" spans="1:105" ht="12" customHeight="1" x14ac:dyDescent="0.25">
      <c r="A196" s="201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DA196" s="173"/>
    </row>
    <row r="197" spans="1:105" ht="12" customHeight="1" x14ac:dyDescent="0.25">
      <c r="A197" s="35" t="s">
        <v>48</v>
      </c>
      <c r="B197" s="234">
        <f t="shared" ref="B197:W197" si="42">SUM(B$198:B$202,B$204:B$205,B$207:B$208,B$210:B$213)</f>
        <v>1</v>
      </c>
      <c r="C197" s="234">
        <f t="shared" si="42"/>
        <v>1.0000000000000002</v>
      </c>
      <c r="D197" s="234">
        <f t="shared" si="42"/>
        <v>1.0000000000000002</v>
      </c>
      <c r="E197" s="234">
        <f t="shared" si="42"/>
        <v>0.99999999999999989</v>
      </c>
      <c r="F197" s="234">
        <f t="shared" si="42"/>
        <v>1</v>
      </c>
      <c r="G197" s="234">
        <f t="shared" si="42"/>
        <v>0.99999999999999978</v>
      </c>
      <c r="H197" s="234">
        <f t="shared" si="42"/>
        <v>0.99999999999999989</v>
      </c>
      <c r="I197" s="234">
        <f t="shared" si="42"/>
        <v>1</v>
      </c>
      <c r="J197" s="234">
        <f t="shared" si="42"/>
        <v>1.0000000000000004</v>
      </c>
      <c r="K197" s="234">
        <f t="shared" si="42"/>
        <v>0.99999999999999989</v>
      </c>
      <c r="L197" s="234">
        <f t="shared" si="42"/>
        <v>0.99999999999999989</v>
      </c>
      <c r="M197" s="234">
        <f t="shared" si="42"/>
        <v>1</v>
      </c>
      <c r="N197" s="234">
        <f t="shared" si="42"/>
        <v>0.99999999999999978</v>
      </c>
      <c r="O197" s="234">
        <f t="shared" si="42"/>
        <v>1</v>
      </c>
      <c r="P197" s="234">
        <f t="shared" si="42"/>
        <v>1</v>
      </c>
      <c r="Q197" s="234">
        <f t="shared" si="42"/>
        <v>1.0000000000000002</v>
      </c>
      <c r="R197" s="234">
        <f t="shared" si="42"/>
        <v>1</v>
      </c>
      <c r="S197" s="234">
        <f t="shared" si="42"/>
        <v>0.99999999999999978</v>
      </c>
      <c r="T197" s="234">
        <f t="shared" si="42"/>
        <v>1</v>
      </c>
      <c r="U197" s="234">
        <f t="shared" si="42"/>
        <v>0.99999999999999989</v>
      </c>
      <c r="V197" s="234">
        <f t="shared" si="42"/>
        <v>1.0000000000000002</v>
      </c>
      <c r="W197" s="234">
        <f t="shared" si="42"/>
        <v>1</v>
      </c>
      <c r="DA197" s="95"/>
    </row>
    <row r="198" spans="1:105" ht="12" customHeight="1" x14ac:dyDescent="0.25">
      <c r="A198" s="55" t="s">
        <v>92</v>
      </c>
      <c r="B198" s="268">
        <f t="shared" ref="B198:W198" si="43">IF(B$111=0,0,B$111/B$110)</f>
        <v>0</v>
      </c>
      <c r="C198" s="268">
        <f t="shared" si="43"/>
        <v>0</v>
      </c>
      <c r="D198" s="268">
        <f t="shared" si="43"/>
        <v>0</v>
      </c>
      <c r="E198" s="268">
        <f t="shared" si="43"/>
        <v>0</v>
      </c>
      <c r="F198" s="268">
        <f t="shared" si="43"/>
        <v>0</v>
      </c>
      <c r="G198" s="268">
        <f t="shared" si="43"/>
        <v>0</v>
      </c>
      <c r="H198" s="268">
        <f t="shared" si="43"/>
        <v>0</v>
      </c>
      <c r="I198" s="268">
        <f t="shared" si="43"/>
        <v>0</v>
      </c>
      <c r="J198" s="268">
        <f t="shared" si="43"/>
        <v>0</v>
      </c>
      <c r="K198" s="268">
        <f t="shared" si="43"/>
        <v>0</v>
      </c>
      <c r="L198" s="268">
        <f t="shared" si="43"/>
        <v>0</v>
      </c>
      <c r="M198" s="268">
        <f t="shared" si="43"/>
        <v>0</v>
      </c>
      <c r="N198" s="268">
        <f t="shared" si="43"/>
        <v>0</v>
      </c>
      <c r="O198" s="268">
        <f t="shared" si="43"/>
        <v>0</v>
      </c>
      <c r="P198" s="268">
        <f t="shared" si="43"/>
        <v>0</v>
      </c>
      <c r="Q198" s="268">
        <f t="shared" si="43"/>
        <v>0</v>
      </c>
      <c r="R198" s="268">
        <f t="shared" si="43"/>
        <v>0</v>
      </c>
      <c r="S198" s="268">
        <f t="shared" si="43"/>
        <v>0</v>
      </c>
      <c r="T198" s="268">
        <f t="shared" si="43"/>
        <v>0</v>
      </c>
      <c r="U198" s="268">
        <f t="shared" si="43"/>
        <v>0</v>
      </c>
      <c r="V198" s="268">
        <f t="shared" si="43"/>
        <v>0</v>
      </c>
      <c r="W198" s="268">
        <f t="shared" si="43"/>
        <v>0</v>
      </c>
      <c r="DA198" s="76"/>
    </row>
    <row r="199" spans="1:105" ht="12" customHeight="1" x14ac:dyDescent="0.25">
      <c r="A199" s="202" t="s">
        <v>93</v>
      </c>
      <c r="B199" s="269">
        <f t="shared" ref="B199:W199" si="44">IF(B$112=0,0,B$112/B$110)</f>
        <v>0</v>
      </c>
      <c r="C199" s="269">
        <f t="shared" si="44"/>
        <v>0</v>
      </c>
      <c r="D199" s="269">
        <f t="shared" si="44"/>
        <v>0</v>
      </c>
      <c r="E199" s="269">
        <f t="shared" si="44"/>
        <v>0</v>
      </c>
      <c r="F199" s="269">
        <f t="shared" si="44"/>
        <v>0</v>
      </c>
      <c r="G199" s="269">
        <f t="shared" si="44"/>
        <v>0</v>
      </c>
      <c r="H199" s="269">
        <f t="shared" si="44"/>
        <v>0</v>
      </c>
      <c r="I199" s="269">
        <f t="shared" si="44"/>
        <v>0</v>
      </c>
      <c r="J199" s="269">
        <f t="shared" si="44"/>
        <v>0</v>
      </c>
      <c r="K199" s="269">
        <f t="shared" si="44"/>
        <v>0</v>
      </c>
      <c r="L199" s="269">
        <f t="shared" si="44"/>
        <v>0</v>
      </c>
      <c r="M199" s="269">
        <f t="shared" si="44"/>
        <v>0</v>
      </c>
      <c r="N199" s="269">
        <f t="shared" si="44"/>
        <v>0</v>
      </c>
      <c r="O199" s="269">
        <f t="shared" si="44"/>
        <v>0</v>
      </c>
      <c r="P199" s="269">
        <f t="shared" si="44"/>
        <v>0</v>
      </c>
      <c r="Q199" s="269">
        <f t="shared" si="44"/>
        <v>0</v>
      </c>
      <c r="R199" s="269">
        <f t="shared" si="44"/>
        <v>0</v>
      </c>
      <c r="S199" s="269">
        <f t="shared" si="44"/>
        <v>0</v>
      </c>
      <c r="T199" s="269">
        <f t="shared" si="44"/>
        <v>0</v>
      </c>
      <c r="U199" s="269">
        <f t="shared" si="44"/>
        <v>0</v>
      </c>
      <c r="V199" s="269">
        <f t="shared" si="44"/>
        <v>0</v>
      </c>
      <c r="W199" s="269">
        <f t="shared" si="44"/>
        <v>0</v>
      </c>
      <c r="DA199" s="77"/>
    </row>
    <row r="200" spans="1:105" ht="12" customHeight="1" x14ac:dyDescent="0.25">
      <c r="A200" s="202" t="s">
        <v>94</v>
      </c>
      <c r="B200" s="269">
        <f t="shared" ref="B200:W200" si="45">IF(B$113=0,0,B$113/B$110)</f>
        <v>0</v>
      </c>
      <c r="C200" s="269">
        <f t="shared" si="45"/>
        <v>0</v>
      </c>
      <c r="D200" s="269">
        <f t="shared" si="45"/>
        <v>0</v>
      </c>
      <c r="E200" s="269">
        <f t="shared" si="45"/>
        <v>0</v>
      </c>
      <c r="F200" s="269">
        <f t="shared" si="45"/>
        <v>0</v>
      </c>
      <c r="G200" s="269">
        <f t="shared" si="45"/>
        <v>0</v>
      </c>
      <c r="H200" s="269">
        <f t="shared" si="45"/>
        <v>0</v>
      </c>
      <c r="I200" s="269">
        <f t="shared" si="45"/>
        <v>0</v>
      </c>
      <c r="J200" s="269">
        <f t="shared" si="45"/>
        <v>0</v>
      </c>
      <c r="K200" s="269">
        <f t="shared" si="45"/>
        <v>0</v>
      </c>
      <c r="L200" s="269">
        <f t="shared" si="45"/>
        <v>0</v>
      </c>
      <c r="M200" s="269">
        <f t="shared" si="45"/>
        <v>0</v>
      </c>
      <c r="N200" s="269">
        <f t="shared" si="45"/>
        <v>0</v>
      </c>
      <c r="O200" s="269">
        <f t="shared" si="45"/>
        <v>0</v>
      </c>
      <c r="P200" s="269">
        <f t="shared" si="45"/>
        <v>0</v>
      </c>
      <c r="Q200" s="269">
        <f t="shared" si="45"/>
        <v>0</v>
      </c>
      <c r="R200" s="269">
        <f t="shared" si="45"/>
        <v>0</v>
      </c>
      <c r="S200" s="269">
        <f t="shared" si="45"/>
        <v>0</v>
      </c>
      <c r="T200" s="269">
        <f t="shared" si="45"/>
        <v>0</v>
      </c>
      <c r="U200" s="269">
        <f t="shared" si="45"/>
        <v>0</v>
      </c>
      <c r="V200" s="269">
        <f t="shared" si="45"/>
        <v>0</v>
      </c>
      <c r="W200" s="269">
        <f t="shared" si="45"/>
        <v>0</v>
      </c>
      <c r="DA200" s="77"/>
    </row>
    <row r="201" spans="1:105" ht="12" customHeight="1" x14ac:dyDescent="0.25">
      <c r="A201" s="202" t="s">
        <v>95</v>
      </c>
      <c r="B201" s="269">
        <f t="shared" ref="B201:W201" si="46">IF(B$114=0,0,B$114/B$110)</f>
        <v>0</v>
      </c>
      <c r="C201" s="269">
        <f t="shared" si="46"/>
        <v>0</v>
      </c>
      <c r="D201" s="269">
        <f t="shared" si="46"/>
        <v>0</v>
      </c>
      <c r="E201" s="269">
        <f t="shared" si="46"/>
        <v>0</v>
      </c>
      <c r="F201" s="269">
        <f t="shared" si="46"/>
        <v>0</v>
      </c>
      <c r="G201" s="269">
        <f t="shared" si="46"/>
        <v>0</v>
      </c>
      <c r="H201" s="269">
        <f t="shared" si="46"/>
        <v>0</v>
      </c>
      <c r="I201" s="269">
        <f t="shared" si="46"/>
        <v>0</v>
      </c>
      <c r="J201" s="269">
        <f t="shared" si="46"/>
        <v>0</v>
      </c>
      <c r="K201" s="269">
        <f t="shared" si="46"/>
        <v>0</v>
      </c>
      <c r="L201" s="269">
        <f t="shared" si="46"/>
        <v>0</v>
      </c>
      <c r="M201" s="269">
        <f t="shared" si="46"/>
        <v>0</v>
      </c>
      <c r="N201" s="269">
        <f t="shared" si="46"/>
        <v>0</v>
      </c>
      <c r="O201" s="269">
        <f t="shared" si="46"/>
        <v>0</v>
      </c>
      <c r="P201" s="269">
        <f t="shared" si="46"/>
        <v>0</v>
      </c>
      <c r="Q201" s="269">
        <f t="shared" si="46"/>
        <v>0</v>
      </c>
      <c r="R201" s="269">
        <f t="shared" si="46"/>
        <v>0</v>
      </c>
      <c r="S201" s="269">
        <f t="shared" si="46"/>
        <v>0</v>
      </c>
      <c r="T201" s="269">
        <f t="shared" si="46"/>
        <v>0</v>
      </c>
      <c r="U201" s="269">
        <f t="shared" si="46"/>
        <v>0</v>
      </c>
      <c r="V201" s="269">
        <f t="shared" si="46"/>
        <v>0</v>
      </c>
      <c r="W201" s="269">
        <f t="shared" si="46"/>
        <v>0</v>
      </c>
      <c r="DA201" s="77"/>
    </row>
    <row r="202" spans="1:105" ht="12" customHeight="1" x14ac:dyDescent="0.25">
      <c r="A202" s="56" t="s">
        <v>96</v>
      </c>
      <c r="B202" s="270">
        <f t="shared" ref="B202:W202" si="47">IF(B$115=0,0,B$115/B$110)</f>
        <v>6.8633539313145794E-2</v>
      </c>
      <c r="C202" s="270">
        <f t="shared" si="47"/>
        <v>6.6347753470627019E-2</v>
      </c>
      <c r="D202" s="270">
        <f t="shared" si="47"/>
        <v>6.599398477459055E-2</v>
      </c>
      <c r="E202" s="270">
        <f t="shared" si="47"/>
        <v>6.9777693218677703E-2</v>
      </c>
      <c r="F202" s="270">
        <f t="shared" si="47"/>
        <v>6.9085331334115763E-2</v>
      </c>
      <c r="G202" s="270">
        <f t="shared" si="47"/>
        <v>6.8990334371522438E-2</v>
      </c>
      <c r="H202" s="270">
        <f t="shared" si="47"/>
        <v>6.7596990046077138E-2</v>
      </c>
      <c r="I202" s="270">
        <f t="shared" si="47"/>
        <v>6.6908477133888575E-2</v>
      </c>
      <c r="J202" s="270">
        <f t="shared" si="47"/>
        <v>7.0202595771702847E-2</v>
      </c>
      <c r="K202" s="270">
        <f t="shared" si="47"/>
        <v>6.7983972049385791E-2</v>
      </c>
      <c r="L202" s="270">
        <f t="shared" si="47"/>
        <v>6.8784563886357758E-2</v>
      </c>
      <c r="M202" s="270">
        <f t="shared" si="47"/>
        <v>6.9087594539016237E-2</v>
      </c>
      <c r="N202" s="270">
        <f t="shared" si="47"/>
        <v>6.7986812727736143E-2</v>
      </c>
      <c r="O202" s="270">
        <f t="shared" si="47"/>
        <v>6.7218042689470028E-2</v>
      </c>
      <c r="P202" s="270">
        <f t="shared" si="47"/>
        <v>6.6094262009224219E-2</v>
      </c>
      <c r="Q202" s="270">
        <f t="shared" si="47"/>
        <v>6.3063908165982591E-2</v>
      </c>
      <c r="R202" s="270">
        <f t="shared" si="47"/>
        <v>6.5399139102282552E-2</v>
      </c>
      <c r="S202" s="270">
        <f t="shared" si="47"/>
        <v>6.5144667979266241E-2</v>
      </c>
      <c r="T202" s="270">
        <f t="shared" si="47"/>
        <v>6.2748792034560893E-2</v>
      </c>
      <c r="U202" s="270">
        <f t="shared" si="47"/>
        <v>5.6145585939544614E-2</v>
      </c>
      <c r="V202" s="270">
        <f t="shared" si="47"/>
        <v>6.1183533443682069E-2</v>
      </c>
      <c r="W202" s="270">
        <f t="shared" si="47"/>
        <v>6.4049332630361042E-2</v>
      </c>
      <c r="DA202" s="78"/>
    </row>
    <row r="203" spans="1:105" ht="12" customHeight="1" x14ac:dyDescent="0.25">
      <c r="A203" s="203" t="s">
        <v>1053</v>
      </c>
      <c r="B203" s="271">
        <f t="shared" ref="B203:W203" si="48">IF(B$121=0,0,B$121/B$110)</f>
        <v>0.4473645580441436</v>
      </c>
      <c r="C203" s="271">
        <f t="shared" si="48"/>
        <v>0.46241949323058801</v>
      </c>
      <c r="D203" s="271">
        <f t="shared" si="48"/>
        <v>0.47626857641977433</v>
      </c>
      <c r="E203" s="271">
        <f t="shared" si="48"/>
        <v>0.4624587867520995</v>
      </c>
      <c r="F203" s="271">
        <f t="shared" si="48"/>
        <v>0.45907355923424426</v>
      </c>
      <c r="G203" s="271">
        <f t="shared" si="48"/>
        <v>0.45988333574011719</v>
      </c>
      <c r="H203" s="271">
        <f t="shared" si="48"/>
        <v>0.4565768374971147</v>
      </c>
      <c r="I203" s="271">
        <f t="shared" si="48"/>
        <v>0.46136493645372006</v>
      </c>
      <c r="J203" s="271">
        <f t="shared" si="48"/>
        <v>0.4503366038591215</v>
      </c>
      <c r="K203" s="271">
        <f t="shared" si="48"/>
        <v>0.45499657483815159</v>
      </c>
      <c r="L203" s="271">
        <f t="shared" si="48"/>
        <v>0.44909078580275158</v>
      </c>
      <c r="M203" s="271">
        <f t="shared" si="48"/>
        <v>0.44937393358462463</v>
      </c>
      <c r="N203" s="271">
        <f t="shared" si="48"/>
        <v>0.44783292150964471</v>
      </c>
      <c r="O203" s="271">
        <f t="shared" si="48"/>
        <v>0.45296657338212926</v>
      </c>
      <c r="P203" s="271">
        <f t="shared" si="48"/>
        <v>0.45463140222519882</v>
      </c>
      <c r="Q203" s="271">
        <f t="shared" si="48"/>
        <v>0.4591760443855441</v>
      </c>
      <c r="R203" s="271">
        <f t="shared" si="48"/>
        <v>0.45125583734889929</v>
      </c>
      <c r="S203" s="271">
        <f t="shared" si="48"/>
        <v>0.46140863691868433</v>
      </c>
      <c r="T203" s="271">
        <f t="shared" si="48"/>
        <v>0.47346470593305684</v>
      </c>
      <c r="U203" s="271">
        <f t="shared" si="48"/>
        <v>0.51632885960759467</v>
      </c>
      <c r="V203" s="271">
        <f t="shared" si="48"/>
        <v>0.5022653028699986</v>
      </c>
      <c r="W203" s="271">
        <f t="shared" si="48"/>
        <v>0.49133076212839816</v>
      </c>
      <c r="DA203" s="79"/>
    </row>
    <row r="204" spans="1:105" ht="12" customHeight="1" x14ac:dyDescent="0.25">
      <c r="A204" s="62" t="s">
        <v>1054</v>
      </c>
      <c r="B204" s="320">
        <f t="shared" ref="B204:W204" si="49">IF(B$122=0,0,B$122/B$110)</f>
        <v>0.4473645580441436</v>
      </c>
      <c r="C204" s="320">
        <f t="shared" si="49"/>
        <v>0.46241949323058801</v>
      </c>
      <c r="D204" s="320">
        <f t="shared" si="49"/>
        <v>0.47626857641977433</v>
      </c>
      <c r="E204" s="320">
        <f t="shared" si="49"/>
        <v>0.4624587867520995</v>
      </c>
      <c r="F204" s="320">
        <f t="shared" si="49"/>
        <v>0.45907355923424426</v>
      </c>
      <c r="G204" s="320">
        <f t="shared" si="49"/>
        <v>0.45988333574011719</v>
      </c>
      <c r="H204" s="320">
        <f t="shared" si="49"/>
        <v>0.4565768374971147</v>
      </c>
      <c r="I204" s="320">
        <f t="shared" si="49"/>
        <v>0.46136493645372006</v>
      </c>
      <c r="J204" s="320">
        <f t="shared" si="49"/>
        <v>0.4503366038591215</v>
      </c>
      <c r="K204" s="320">
        <f t="shared" si="49"/>
        <v>0.45499657483815159</v>
      </c>
      <c r="L204" s="320">
        <f t="shared" si="49"/>
        <v>0.44909078580275158</v>
      </c>
      <c r="M204" s="320">
        <f t="shared" si="49"/>
        <v>0.44937393358462463</v>
      </c>
      <c r="N204" s="320">
        <f t="shared" si="49"/>
        <v>0.44783292150964471</v>
      </c>
      <c r="O204" s="320">
        <f t="shared" si="49"/>
        <v>0.45296657338212926</v>
      </c>
      <c r="P204" s="320">
        <f t="shared" si="49"/>
        <v>0.45463140222519882</v>
      </c>
      <c r="Q204" s="320">
        <f t="shared" si="49"/>
        <v>0.4591760443855441</v>
      </c>
      <c r="R204" s="320">
        <f t="shared" si="49"/>
        <v>0.45125583734889929</v>
      </c>
      <c r="S204" s="320">
        <f t="shared" si="49"/>
        <v>0.46140863691868433</v>
      </c>
      <c r="T204" s="320">
        <f t="shared" si="49"/>
        <v>0.47346470593305684</v>
      </c>
      <c r="U204" s="320">
        <f t="shared" si="49"/>
        <v>0.51632885960759467</v>
      </c>
      <c r="V204" s="320">
        <f t="shared" si="49"/>
        <v>0.5022653028699986</v>
      </c>
      <c r="W204" s="320">
        <f t="shared" si="49"/>
        <v>0.49133076212839816</v>
      </c>
      <c r="DA204" s="141"/>
    </row>
    <row r="205" spans="1:105" ht="12" customHeight="1" x14ac:dyDescent="0.25">
      <c r="A205" s="62" t="s">
        <v>1066</v>
      </c>
      <c r="B205" s="320">
        <f t="shared" ref="B205:W205" si="50">IF(B$133=0,0,B$133/B$110)</f>
        <v>0</v>
      </c>
      <c r="C205" s="320">
        <f t="shared" si="50"/>
        <v>0</v>
      </c>
      <c r="D205" s="320">
        <f t="shared" si="50"/>
        <v>0</v>
      </c>
      <c r="E205" s="320">
        <f t="shared" si="50"/>
        <v>0</v>
      </c>
      <c r="F205" s="320">
        <f t="shared" si="50"/>
        <v>0</v>
      </c>
      <c r="G205" s="320">
        <f t="shared" si="50"/>
        <v>0</v>
      </c>
      <c r="H205" s="320">
        <f t="shared" si="50"/>
        <v>0</v>
      </c>
      <c r="I205" s="320">
        <f t="shared" si="50"/>
        <v>0</v>
      </c>
      <c r="J205" s="320">
        <f t="shared" si="50"/>
        <v>0</v>
      </c>
      <c r="K205" s="320">
        <f t="shared" si="50"/>
        <v>0</v>
      </c>
      <c r="L205" s="320">
        <f t="shared" si="50"/>
        <v>0</v>
      </c>
      <c r="M205" s="320">
        <f t="shared" si="50"/>
        <v>0</v>
      </c>
      <c r="N205" s="320">
        <f t="shared" si="50"/>
        <v>0</v>
      </c>
      <c r="O205" s="320">
        <f t="shared" si="50"/>
        <v>0</v>
      </c>
      <c r="P205" s="320">
        <f t="shared" si="50"/>
        <v>0</v>
      </c>
      <c r="Q205" s="320">
        <f t="shared" si="50"/>
        <v>0</v>
      </c>
      <c r="R205" s="320">
        <f t="shared" si="50"/>
        <v>0</v>
      </c>
      <c r="S205" s="320">
        <f t="shared" si="50"/>
        <v>0</v>
      </c>
      <c r="T205" s="320">
        <f t="shared" si="50"/>
        <v>0</v>
      </c>
      <c r="U205" s="320">
        <f t="shared" si="50"/>
        <v>0</v>
      </c>
      <c r="V205" s="320">
        <f t="shared" si="50"/>
        <v>0</v>
      </c>
      <c r="W205" s="320">
        <f t="shared" si="50"/>
        <v>0</v>
      </c>
      <c r="DA205" s="141"/>
    </row>
    <row r="206" spans="1:105" ht="12" customHeight="1" x14ac:dyDescent="0.25">
      <c r="A206" s="203" t="s">
        <v>1012</v>
      </c>
      <c r="B206" s="271">
        <f t="shared" ref="B206:W206" si="51">IF(B$134=0,0,B$134/B$110)</f>
        <v>0.29147863459453693</v>
      </c>
      <c r="C206" s="271">
        <f t="shared" si="51"/>
        <v>0.28151073888366868</v>
      </c>
      <c r="D206" s="271">
        <f t="shared" si="51"/>
        <v>0.2674663247672624</v>
      </c>
      <c r="E206" s="271">
        <f t="shared" si="51"/>
        <v>0.27089717215140696</v>
      </c>
      <c r="F206" s="271">
        <f t="shared" si="51"/>
        <v>0.2767567950007912</v>
      </c>
      <c r="G206" s="271">
        <f t="shared" si="51"/>
        <v>0.27610668070307748</v>
      </c>
      <c r="H206" s="271">
        <f t="shared" si="51"/>
        <v>0.28454620670889264</v>
      </c>
      <c r="I206" s="271">
        <f t="shared" si="51"/>
        <v>0.28134522814344459</v>
      </c>
      <c r="J206" s="271">
        <f t="shared" si="51"/>
        <v>0.28313506218629148</v>
      </c>
      <c r="K206" s="271">
        <f t="shared" si="51"/>
        <v>0.28457176409922336</v>
      </c>
      <c r="L206" s="271">
        <f t="shared" si="51"/>
        <v>0.28874076984227498</v>
      </c>
      <c r="M206" s="271">
        <f t="shared" si="51"/>
        <v>0.28748117067810858</v>
      </c>
      <c r="N206" s="271">
        <f t="shared" si="51"/>
        <v>0.29254003682646385</v>
      </c>
      <c r="O206" s="271">
        <f t="shared" si="51"/>
        <v>0.28938578412640503</v>
      </c>
      <c r="P206" s="271">
        <f t="shared" si="51"/>
        <v>0.29082962575966498</v>
      </c>
      <c r="Q206" s="271">
        <f t="shared" si="51"/>
        <v>0.29526738588854723</v>
      </c>
      <c r="R206" s="271">
        <f t="shared" si="51"/>
        <v>0.29693915208820337</v>
      </c>
      <c r="S206" s="271">
        <f t="shared" si="51"/>
        <v>0.28646360742412924</v>
      </c>
      <c r="T206" s="271">
        <f t="shared" si="51"/>
        <v>0.28043305646198258</v>
      </c>
      <c r="U206" s="271">
        <f t="shared" si="51"/>
        <v>0.25310649380295869</v>
      </c>
      <c r="V206" s="271">
        <f t="shared" si="51"/>
        <v>0.25314127763560568</v>
      </c>
      <c r="W206" s="271">
        <f t="shared" si="51"/>
        <v>0.25638519217177935</v>
      </c>
      <c r="DA206" s="79"/>
    </row>
    <row r="207" spans="1:105" ht="12" customHeight="1" x14ac:dyDescent="0.25">
      <c r="A207" s="62" t="s">
        <v>1014</v>
      </c>
      <c r="B207" s="320">
        <f t="shared" ref="B207:W207" si="52">IF(B$135=0,0,B$135/B$110)</f>
        <v>0.29147863459453693</v>
      </c>
      <c r="C207" s="320">
        <f t="shared" si="52"/>
        <v>0.28151073888366868</v>
      </c>
      <c r="D207" s="320">
        <f t="shared" si="52"/>
        <v>0.2674663247672624</v>
      </c>
      <c r="E207" s="320">
        <f t="shared" si="52"/>
        <v>0.27089717215140696</v>
      </c>
      <c r="F207" s="320">
        <f t="shared" si="52"/>
        <v>0.2767567950007912</v>
      </c>
      <c r="G207" s="320">
        <f t="shared" si="52"/>
        <v>0.27610668070307748</v>
      </c>
      <c r="H207" s="320">
        <f t="shared" si="52"/>
        <v>0.28454620670889264</v>
      </c>
      <c r="I207" s="320">
        <f t="shared" si="52"/>
        <v>0.28134522814344459</v>
      </c>
      <c r="J207" s="320">
        <f t="shared" si="52"/>
        <v>0.28313506218629148</v>
      </c>
      <c r="K207" s="320">
        <f t="shared" si="52"/>
        <v>0.28457176409922336</v>
      </c>
      <c r="L207" s="320">
        <f t="shared" si="52"/>
        <v>0.28874076984227498</v>
      </c>
      <c r="M207" s="320">
        <f t="shared" si="52"/>
        <v>0.28748117067810858</v>
      </c>
      <c r="N207" s="320">
        <f t="shared" si="52"/>
        <v>0.29254003682646385</v>
      </c>
      <c r="O207" s="320">
        <f t="shared" si="52"/>
        <v>0.28938578412640503</v>
      </c>
      <c r="P207" s="320">
        <f t="shared" si="52"/>
        <v>0.29082962575966498</v>
      </c>
      <c r="Q207" s="320">
        <f t="shared" si="52"/>
        <v>0.29526738588854723</v>
      </c>
      <c r="R207" s="320">
        <f t="shared" si="52"/>
        <v>0.29693915208820337</v>
      </c>
      <c r="S207" s="320">
        <f t="shared" si="52"/>
        <v>0.28646360742412924</v>
      </c>
      <c r="T207" s="320">
        <f t="shared" si="52"/>
        <v>0.28043305646198258</v>
      </c>
      <c r="U207" s="320">
        <f t="shared" si="52"/>
        <v>0.25310649380295869</v>
      </c>
      <c r="V207" s="320">
        <f t="shared" si="52"/>
        <v>0.25314127763560568</v>
      </c>
      <c r="W207" s="320">
        <f t="shared" si="52"/>
        <v>0.25638519217177935</v>
      </c>
      <c r="DA207" s="141"/>
    </row>
    <row r="208" spans="1:105" ht="12" customHeight="1" x14ac:dyDescent="0.25">
      <c r="A208" s="62" t="s">
        <v>1021</v>
      </c>
      <c r="B208" s="320">
        <f t="shared" ref="B208:W208" si="53">IF(B$141=0,0,B$141/B$110)</f>
        <v>0</v>
      </c>
      <c r="C208" s="320">
        <f t="shared" si="53"/>
        <v>0</v>
      </c>
      <c r="D208" s="320">
        <f t="shared" si="53"/>
        <v>0</v>
      </c>
      <c r="E208" s="320">
        <f t="shared" si="53"/>
        <v>0</v>
      </c>
      <c r="F208" s="320">
        <f t="shared" si="53"/>
        <v>0</v>
      </c>
      <c r="G208" s="320">
        <f t="shared" si="53"/>
        <v>0</v>
      </c>
      <c r="H208" s="320">
        <f t="shared" si="53"/>
        <v>0</v>
      </c>
      <c r="I208" s="320">
        <f t="shared" si="53"/>
        <v>0</v>
      </c>
      <c r="J208" s="320">
        <f t="shared" si="53"/>
        <v>0</v>
      </c>
      <c r="K208" s="320">
        <f t="shared" si="53"/>
        <v>0</v>
      </c>
      <c r="L208" s="320">
        <f t="shared" si="53"/>
        <v>0</v>
      </c>
      <c r="M208" s="320">
        <f t="shared" si="53"/>
        <v>0</v>
      </c>
      <c r="N208" s="320">
        <f t="shared" si="53"/>
        <v>0</v>
      </c>
      <c r="O208" s="320">
        <f t="shared" si="53"/>
        <v>0</v>
      </c>
      <c r="P208" s="320">
        <f t="shared" si="53"/>
        <v>0</v>
      </c>
      <c r="Q208" s="320">
        <f t="shared" si="53"/>
        <v>0</v>
      </c>
      <c r="R208" s="320">
        <f t="shared" si="53"/>
        <v>0</v>
      </c>
      <c r="S208" s="320">
        <f t="shared" si="53"/>
        <v>0</v>
      </c>
      <c r="T208" s="320">
        <f t="shared" si="53"/>
        <v>0</v>
      </c>
      <c r="U208" s="320">
        <f t="shared" si="53"/>
        <v>0</v>
      </c>
      <c r="V208" s="320">
        <f t="shared" si="53"/>
        <v>0</v>
      </c>
      <c r="W208" s="320">
        <f t="shared" si="53"/>
        <v>0</v>
      </c>
      <c r="DA208" s="141"/>
    </row>
    <row r="209" spans="1:105" ht="12" customHeight="1" x14ac:dyDescent="0.25">
      <c r="A209" s="203" t="s">
        <v>1023</v>
      </c>
      <c r="B209" s="271">
        <f t="shared" ref="B209:W209" si="54">IF(B$142=0,0,B$142/B$110)</f>
        <v>0.19252326804817363</v>
      </c>
      <c r="C209" s="271">
        <f t="shared" si="54"/>
        <v>0.18972201441511663</v>
      </c>
      <c r="D209" s="271">
        <f t="shared" si="54"/>
        <v>0.19027111403837274</v>
      </c>
      <c r="E209" s="271">
        <f t="shared" si="54"/>
        <v>0.19686634787781571</v>
      </c>
      <c r="F209" s="271">
        <f t="shared" si="54"/>
        <v>0.19508431443084878</v>
      </c>
      <c r="G209" s="271">
        <f t="shared" si="54"/>
        <v>0.19501964918528264</v>
      </c>
      <c r="H209" s="271">
        <f t="shared" si="54"/>
        <v>0.19127996574791548</v>
      </c>
      <c r="I209" s="271">
        <f t="shared" si="54"/>
        <v>0.190381358268947</v>
      </c>
      <c r="J209" s="271">
        <f t="shared" si="54"/>
        <v>0.19632573818288454</v>
      </c>
      <c r="K209" s="271">
        <f t="shared" si="54"/>
        <v>0.19244768901323914</v>
      </c>
      <c r="L209" s="271">
        <f t="shared" si="54"/>
        <v>0.19338388046861549</v>
      </c>
      <c r="M209" s="271">
        <f t="shared" si="54"/>
        <v>0.19405730119825051</v>
      </c>
      <c r="N209" s="271">
        <f t="shared" si="54"/>
        <v>0.19164022893615518</v>
      </c>
      <c r="O209" s="271">
        <f t="shared" si="54"/>
        <v>0.19042959980199564</v>
      </c>
      <c r="P209" s="271">
        <f t="shared" si="54"/>
        <v>0.18844471000591204</v>
      </c>
      <c r="Q209" s="271">
        <f t="shared" si="54"/>
        <v>0.18249266155992624</v>
      </c>
      <c r="R209" s="271">
        <f t="shared" si="54"/>
        <v>0.18640587146061482</v>
      </c>
      <c r="S209" s="271">
        <f t="shared" si="54"/>
        <v>0.18698308767791993</v>
      </c>
      <c r="T209" s="271">
        <f t="shared" si="54"/>
        <v>0.18335344557039959</v>
      </c>
      <c r="U209" s="271">
        <f t="shared" si="54"/>
        <v>0.17441906064990195</v>
      </c>
      <c r="V209" s="271">
        <f t="shared" si="54"/>
        <v>0.1834098860507139</v>
      </c>
      <c r="W209" s="271">
        <f t="shared" si="54"/>
        <v>0.18823471306946146</v>
      </c>
      <c r="DA209" s="79"/>
    </row>
    <row r="210" spans="1:105" ht="12" customHeight="1" x14ac:dyDescent="0.25">
      <c r="A210" s="62" t="s">
        <v>1135</v>
      </c>
      <c r="B210" s="320">
        <f t="shared" ref="B210:W210" si="55">IF(B$143=0,0,B$143/B$110)</f>
        <v>0.14221041448065341</v>
      </c>
      <c r="C210" s="320">
        <f t="shared" si="55"/>
        <v>0.13771600761074709</v>
      </c>
      <c r="D210" s="320">
        <f t="shared" si="55"/>
        <v>0.13670757013810936</v>
      </c>
      <c r="E210" s="320">
        <f t="shared" si="55"/>
        <v>0.14485592192767702</v>
      </c>
      <c r="F210" s="320">
        <f t="shared" si="55"/>
        <v>0.1434546080825114</v>
      </c>
      <c r="G210" s="320">
        <f t="shared" si="55"/>
        <v>0.1432988713248422</v>
      </c>
      <c r="H210" s="320">
        <f t="shared" si="55"/>
        <v>0.13993105320163574</v>
      </c>
      <c r="I210" s="320">
        <f t="shared" si="55"/>
        <v>0.13849395218906305</v>
      </c>
      <c r="J210" s="320">
        <f t="shared" si="55"/>
        <v>0.14567863349243518</v>
      </c>
      <c r="K210" s="320">
        <f t="shared" si="55"/>
        <v>0.14127650070176745</v>
      </c>
      <c r="L210" s="320">
        <f t="shared" si="55"/>
        <v>0.14287688670182971</v>
      </c>
      <c r="M210" s="320">
        <f t="shared" si="55"/>
        <v>0.14351846321709599</v>
      </c>
      <c r="N210" s="320">
        <f t="shared" si="55"/>
        <v>0.14127470087300847</v>
      </c>
      <c r="O210" s="320">
        <f t="shared" si="55"/>
        <v>0.13948671559768266</v>
      </c>
      <c r="P210" s="320">
        <f t="shared" si="55"/>
        <v>0.13731459083117012</v>
      </c>
      <c r="Q210" s="320">
        <f t="shared" si="55"/>
        <v>0.13085142921938078</v>
      </c>
      <c r="R210" s="320">
        <f t="shared" si="55"/>
        <v>0.135655385178723</v>
      </c>
      <c r="S210" s="320">
        <f t="shared" si="55"/>
        <v>0.13509076682538571</v>
      </c>
      <c r="T210" s="320">
        <f t="shared" si="55"/>
        <v>0.13010523895531864</v>
      </c>
      <c r="U210" s="320">
        <f t="shared" si="55"/>
        <v>0.11635013713102486</v>
      </c>
      <c r="V210" s="320">
        <f t="shared" si="55"/>
        <v>0.12692262039465607</v>
      </c>
      <c r="W210" s="320">
        <f t="shared" si="55"/>
        <v>0.13297720050239539</v>
      </c>
      <c r="DA210" s="141"/>
    </row>
    <row r="211" spans="1:105" ht="12" customHeight="1" x14ac:dyDescent="0.25">
      <c r="A211" s="62" t="s">
        <v>1026</v>
      </c>
      <c r="B211" s="320">
        <f t="shared" ref="B211:W211" si="56">IF(B$144=0,0,B$144/B$110)</f>
        <v>5.0312853567520223E-2</v>
      </c>
      <c r="C211" s="320">
        <f t="shared" si="56"/>
        <v>5.2006006804369509E-2</v>
      </c>
      <c r="D211" s="320">
        <f t="shared" si="56"/>
        <v>5.3563543900263418E-2</v>
      </c>
      <c r="E211" s="320">
        <f t="shared" si="56"/>
        <v>5.2010425950138703E-2</v>
      </c>
      <c r="F211" s="320">
        <f t="shared" si="56"/>
        <v>5.1629706348337377E-2</v>
      </c>
      <c r="G211" s="320">
        <f t="shared" si="56"/>
        <v>5.1720777860440437E-2</v>
      </c>
      <c r="H211" s="320">
        <f t="shared" si="56"/>
        <v>5.1348912546279719E-2</v>
      </c>
      <c r="I211" s="320">
        <f t="shared" si="56"/>
        <v>5.1887406079883937E-2</v>
      </c>
      <c r="J211" s="320">
        <f t="shared" si="56"/>
        <v>5.0647104690449356E-2</v>
      </c>
      <c r="K211" s="320">
        <f t="shared" si="56"/>
        <v>5.1171188311471681E-2</v>
      </c>
      <c r="L211" s="320">
        <f t="shared" si="56"/>
        <v>5.0506993766785774E-2</v>
      </c>
      <c r="M211" s="320">
        <f t="shared" si="56"/>
        <v>5.0538837981154536E-2</v>
      </c>
      <c r="N211" s="320">
        <f t="shared" si="56"/>
        <v>5.036552806314671E-2</v>
      </c>
      <c r="O211" s="320">
        <f t="shared" si="56"/>
        <v>5.0942884204313005E-2</v>
      </c>
      <c r="P211" s="320">
        <f t="shared" si="56"/>
        <v>5.1130119174741938E-2</v>
      </c>
      <c r="Q211" s="320">
        <f t="shared" si="56"/>
        <v>5.1641232340545462E-2</v>
      </c>
      <c r="R211" s="320">
        <f t="shared" si="56"/>
        <v>5.0750486281891813E-2</v>
      </c>
      <c r="S211" s="320">
        <f t="shared" si="56"/>
        <v>5.1892320852534229E-2</v>
      </c>
      <c r="T211" s="320">
        <f t="shared" si="56"/>
        <v>5.3248206615080951E-2</v>
      </c>
      <c r="U211" s="320">
        <f t="shared" si="56"/>
        <v>5.8068923518877075E-2</v>
      </c>
      <c r="V211" s="320">
        <f t="shared" si="56"/>
        <v>5.6487265656057814E-2</v>
      </c>
      <c r="W211" s="320">
        <f t="shared" si="56"/>
        <v>5.5257512567066083E-2</v>
      </c>
      <c r="DA211" s="141"/>
    </row>
    <row r="212" spans="1:105" ht="12" customHeight="1" x14ac:dyDescent="0.25">
      <c r="A212" s="62" t="s">
        <v>1038</v>
      </c>
      <c r="B212" s="320">
        <f t="shared" ref="B212:W212" si="57">IF(B$155=0,0,B$155/B$110)</f>
        <v>0</v>
      </c>
      <c r="C212" s="320">
        <f t="shared" si="57"/>
        <v>0</v>
      </c>
      <c r="D212" s="320">
        <f t="shared" si="57"/>
        <v>0</v>
      </c>
      <c r="E212" s="320">
        <f t="shared" si="57"/>
        <v>0</v>
      </c>
      <c r="F212" s="320">
        <f t="shared" si="57"/>
        <v>0</v>
      </c>
      <c r="G212" s="320">
        <f t="shared" si="57"/>
        <v>0</v>
      </c>
      <c r="H212" s="320">
        <f t="shared" si="57"/>
        <v>0</v>
      </c>
      <c r="I212" s="320">
        <f t="shared" si="57"/>
        <v>0</v>
      </c>
      <c r="J212" s="320">
        <f t="shared" si="57"/>
        <v>0</v>
      </c>
      <c r="K212" s="320">
        <f t="shared" si="57"/>
        <v>0</v>
      </c>
      <c r="L212" s="320">
        <f t="shared" si="57"/>
        <v>0</v>
      </c>
      <c r="M212" s="320">
        <f t="shared" si="57"/>
        <v>0</v>
      </c>
      <c r="N212" s="320">
        <f t="shared" si="57"/>
        <v>0</v>
      </c>
      <c r="O212" s="320">
        <f t="shared" si="57"/>
        <v>0</v>
      </c>
      <c r="P212" s="320">
        <f t="shared" si="57"/>
        <v>0</v>
      </c>
      <c r="Q212" s="320">
        <f t="shared" si="57"/>
        <v>0</v>
      </c>
      <c r="R212" s="320">
        <f t="shared" si="57"/>
        <v>0</v>
      </c>
      <c r="S212" s="320">
        <f t="shared" si="57"/>
        <v>0</v>
      </c>
      <c r="T212" s="320">
        <f t="shared" si="57"/>
        <v>0</v>
      </c>
      <c r="U212" s="320">
        <f t="shared" si="57"/>
        <v>0</v>
      </c>
      <c r="V212" s="320">
        <f t="shared" si="57"/>
        <v>0</v>
      </c>
      <c r="W212" s="320">
        <f t="shared" si="57"/>
        <v>0</v>
      </c>
      <c r="DA212" s="141"/>
    </row>
    <row r="213" spans="1:105" ht="12" customHeight="1" x14ac:dyDescent="0.25">
      <c r="A213" s="41" t="s">
        <v>1040</v>
      </c>
      <c r="B213" s="321">
        <f t="shared" ref="B213:W213" si="58">IF(B$156=0,0,B$156/B$110)</f>
        <v>0</v>
      </c>
      <c r="C213" s="321">
        <f t="shared" si="58"/>
        <v>0</v>
      </c>
      <c r="D213" s="321">
        <f t="shared" si="58"/>
        <v>0</v>
      </c>
      <c r="E213" s="321">
        <f t="shared" si="58"/>
        <v>0</v>
      </c>
      <c r="F213" s="321">
        <f t="shared" si="58"/>
        <v>0</v>
      </c>
      <c r="G213" s="321">
        <f t="shared" si="58"/>
        <v>0</v>
      </c>
      <c r="H213" s="321">
        <f t="shared" si="58"/>
        <v>0</v>
      </c>
      <c r="I213" s="321">
        <f t="shared" si="58"/>
        <v>0</v>
      </c>
      <c r="J213" s="321">
        <f t="shared" si="58"/>
        <v>0</v>
      </c>
      <c r="K213" s="321">
        <f t="shared" si="58"/>
        <v>0</v>
      </c>
      <c r="L213" s="321">
        <f t="shared" si="58"/>
        <v>0</v>
      </c>
      <c r="M213" s="321">
        <f t="shared" si="58"/>
        <v>0</v>
      </c>
      <c r="N213" s="321">
        <f t="shared" si="58"/>
        <v>0</v>
      </c>
      <c r="O213" s="321">
        <f t="shared" si="58"/>
        <v>0</v>
      </c>
      <c r="P213" s="321">
        <f t="shared" si="58"/>
        <v>0</v>
      </c>
      <c r="Q213" s="321">
        <f t="shared" si="58"/>
        <v>0</v>
      </c>
      <c r="R213" s="321">
        <f t="shared" si="58"/>
        <v>0</v>
      </c>
      <c r="S213" s="321">
        <f t="shared" si="58"/>
        <v>0</v>
      </c>
      <c r="T213" s="321">
        <f t="shared" si="58"/>
        <v>0</v>
      </c>
      <c r="U213" s="321">
        <f t="shared" si="58"/>
        <v>0</v>
      </c>
      <c r="V213" s="321">
        <f t="shared" si="58"/>
        <v>0</v>
      </c>
      <c r="W213" s="321">
        <f t="shared" si="58"/>
        <v>0</v>
      </c>
      <c r="DA213" s="82"/>
    </row>
    <row r="214" spans="1:105" ht="12" customHeight="1" x14ac:dyDescent="0.25">
      <c r="A214" s="201"/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DA214" s="173"/>
    </row>
    <row r="215" spans="1:105" ht="15" customHeight="1" x14ac:dyDescent="0.25">
      <c r="A215" s="32" t="s">
        <v>432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DA215" s="88"/>
    </row>
    <row r="216" spans="1:105" ht="12" customHeight="1" x14ac:dyDescent="0.25">
      <c r="A216" s="201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DA216" s="173"/>
    </row>
    <row r="217" spans="1:105" ht="12" customHeight="1" x14ac:dyDescent="0.25">
      <c r="A217" s="35" t="s">
        <v>1404</v>
      </c>
      <c r="B217" s="322">
        <f>IF(B$5=0,0,(B$5-B$16-B$59)/(CHI_fec!B$5-CHI_fec!B$16))</f>
        <v>2.0195345636673157</v>
      </c>
      <c r="C217" s="322">
        <f>IF(C$5=0,0,(C$5-C$16-C$59)/(CHI_fec!C$5-CHI_fec!C$16))</f>
        <v>2.1556269074732208</v>
      </c>
      <c r="D217" s="322">
        <f>IF(D$5=0,0,(D$5-D$16-D$59)/(CHI_fec!D$5-CHI_fec!D$16))</f>
        <v>2.1413953349963171</v>
      </c>
      <c r="E217" s="322">
        <f>IF(E$5=0,0,(E$5-E$16-E$59)/(CHI_fec!E$5-CHI_fec!E$16))</f>
        <v>2.1374348750316008</v>
      </c>
      <c r="F217" s="322">
        <f>IF(F$5=0,0,(F$5-F$16-F$59)/(CHI_fec!F$5-CHI_fec!F$16))</f>
        <v>2.0400692786004941</v>
      </c>
      <c r="G217" s="322">
        <f>IF(G$5=0,0,(G$5-G$16-G$59)/(CHI_fec!G$5-CHI_fec!G$16))</f>
        <v>2.0579607345959054</v>
      </c>
      <c r="H217" s="322">
        <f>IF(H$5=0,0,(H$5-H$16-H$59)/(CHI_fec!H$5-CHI_fec!H$16))</f>
        <v>1.8930218744321654</v>
      </c>
      <c r="I217" s="322">
        <f>IF(I$5=0,0,(I$5-I$16-I$59)/(CHI_fec!I$5-CHI_fec!I$16))</f>
        <v>1.9253902630906496</v>
      </c>
      <c r="J217" s="322">
        <f>IF(J$5=0,0,(J$5-J$16-J$59)/(CHI_fec!J$5-CHI_fec!J$16))</f>
        <v>1.952926607783074</v>
      </c>
      <c r="K217" s="322">
        <f>IF(K$5=0,0,(K$5-K$16-K$59)/(CHI_fec!K$5-CHI_fec!K$16))</f>
        <v>2.0075575626165882</v>
      </c>
      <c r="L217" s="322">
        <f>IF(L$5=0,0,(L$5-L$16-L$59)/(CHI_fec!L$5-CHI_fec!L$16))</f>
        <v>1.9269059081143605</v>
      </c>
      <c r="M217" s="322">
        <f>IF(M$5=0,0,(M$5-M$16-M$59)/(CHI_fec!M$5-CHI_fec!M$16))</f>
        <v>1.9202002055558296</v>
      </c>
      <c r="N217" s="322">
        <f>IF(N$5=0,0,(N$5-N$16-N$59)/(CHI_fec!N$5-CHI_fec!N$16))</f>
        <v>1.8739765886726421</v>
      </c>
      <c r="O217" s="322">
        <f>IF(O$5=0,0,(O$5-O$16-O$59)/(CHI_fec!O$5-CHI_fec!O$16))</f>
        <v>1.8954959223514756</v>
      </c>
      <c r="P217" s="322">
        <f>IF(P$5=0,0,(P$5-P$16-P$59)/(CHI_fec!P$5-CHI_fec!P$16))</f>
        <v>1.8333049595663999</v>
      </c>
      <c r="Q217" s="322">
        <f>IF(Q$5=0,0,(Q$5-Q$16-Q$59)/(CHI_fec!Q$5-CHI_fec!Q$16))</f>
        <v>1.7480232712721639</v>
      </c>
      <c r="R217" s="322">
        <f>IF(R$5=0,0,(R$5-R$16-R$59)/(CHI_fec!R$5-CHI_fec!R$16))</f>
        <v>1.5913967319119615</v>
      </c>
      <c r="S217" s="322">
        <f>IF(S$5=0,0,(S$5-S$16-S$59)/(CHI_fec!S$5-CHI_fec!S$16))</f>
        <v>1.6517067798375629</v>
      </c>
      <c r="T217" s="322">
        <f>IF(T$5=0,0,(T$5-T$16-T$59)/(CHI_fec!T$5-CHI_fec!T$16))</f>
        <v>1.5704597290202751</v>
      </c>
      <c r="U217" s="322">
        <f>IF(U$5=0,0,(U$5-U$16-U$59)/(CHI_fec!U$5-CHI_fec!U$16))</f>
        <v>1.7323814033070308</v>
      </c>
      <c r="V217" s="322">
        <f>IF(V$5=0,0,(V$5-V$16-V$59)/(CHI_fec!V$5-CHI_fec!V$16))</f>
        <v>1.7426998668576434</v>
      </c>
      <c r="W217" s="322">
        <f>IF(W$5=0,0,(W$5-W$16-W$59)/(CHI_fec!W$5-CHI_fec!W$16))</f>
        <v>1.8525836692607163</v>
      </c>
      <c r="DA217" s="95"/>
    </row>
    <row r="218" spans="1:105" ht="12" customHeight="1" x14ac:dyDescent="0.25">
      <c r="A218" s="55" t="s">
        <v>92</v>
      </c>
      <c r="B218" s="275">
        <f>IF(B$6=0,0,B$6/CHI_fec!B$6)</f>
        <v>0</v>
      </c>
      <c r="C218" s="275">
        <f>IF(C$6=0,0,C$6/CHI_fec!C$6)</f>
        <v>0</v>
      </c>
      <c r="D218" s="275">
        <f>IF(D$6=0,0,D$6/CHI_fec!D$6)</f>
        <v>0</v>
      </c>
      <c r="E218" s="275">
        <f>IF(E$6=0,0,E$6/CHI_fec!E$6)</f>
        <v>0</v>
      </c>
      <c r="F218" s="275">
        <f>IF(F$6=0,0,F$6/CHI_fec!F$6)</f>
        <v>0</v>
      </c>
      <c r="G218" s="275">
        <f>IF(G$6=0,0,G$6/CHI_fec!G$6)</f>
        <v>0</v>
      </c>
      <c r="H218" s="275">
        <f>IF(H$6=0,0,H$6/CHI_fec!H$6)</f>
        <v>0</v>
      </c>
      <c r="I218" s="275">
        <f>IF(I$6=0,0,I$6/CHI_fec!I$6)</f>
        <v>0</v>
      </c>
      <c r="J218" s="275">
        <f>IF(J$6=0,0,J$6/CHI_fec!J$6)</f>
        <v>0</v>
      </c>
      <c r="K218" s="275">
        <f>IF(K$6=0,0,K$6/CHI_fec!K$6)</f>
        <v>0</v>
      </c>
      <c r="L218" s="275">
        <f>IF(L$6=0,0,L$6/CHI_fec!L$6)</f>
        <v>0</v>
      </c>
      <c r="M218" s="275">
        <f>IF(M$6=0,0,M$6/CHI_fec!M$6)</f>
        <v>0</v>
      </c>
      <c r="N218" s="275">
        <f>IF(N$6=0,0,N$6/CHI_fec!N$6)</f>
        <v>0</v>
      </c>
      <c r="O218" s="275">
        <f>IF(O$6=0,0,O$6/CHI_fec!O$6)</f>
        <v>0</v>
      </c>
      <c r="P218" s="275">
        <f>IF(P$6=0,0,P$6/CHI_fec!P$6)</f>
        <v>0</v>
      </c>
      <c r="Q218" s="275">
        <f>IF(Q$6=0,0,Q$6/CHI_fec!Q$6)</f>
        <v>0</v>
      </c>
      <c r="R218" s="275">
        <f>IF(R$6=0,0,R$6/CHI_fec!R$6)</f>
        <v>0</v>
      </c>
      <c r="S218" s="275">
        <f>IF(S$6=0,0,S$6/CHI_fec!S$6)</f>
        <v>0</v>
      </c>
      <c r="T218" s="275">
        <f>IF(T$6=0,0,T$6/CHI_fec!T$6)</f>
        <v>0</v>
      </c>
      <c r="U218" s="275">
        <f>IF(U$6=0,0,U$6/CHI_fec!U$6)</f>
        <v>0</v>
      </c>
      <c r="V218" s="275">
        <f>IF(V$6=0,0,V$6/CHI_fec!V$6)</f>
        <v>0</v>
      </c>
      <c r="W218" s="275">
        <f>IF(W$6=0,0,W$6/CHI_fec!W$6)</f>
        <v>0</v>
      </c>
      <c r="DA218" s="76"/>
    </row>
    <row r="219" spans="1:105" ht="12" customHeight="1" x14ac:dyDescent="0.25">
      <c r="A219" s="202" t="s">
        <v>93</v>
      </c>
      <c r="B219" s="276">
        <f>IF(B$7=0,0,B$7/CHI_fec!B$7)</f>
        <v>0</v>
      </c>
      <c r="C219" s="276">
        <f>IF(C$7=0,0,C$7/CHI_fec!C$7)</f>
        <v>0</v>
      </c>
      <c r="D219" s="276">
        <f>IF(D$7=0,0,D$7/CHI_fec!D$7)</f>
        <v>0</v>
      </c>
      <c r="E219" s="276">
        <f>IF(E$7=0,0,E$7/CHI_fec!E$7)</f>
        <v>0</v>
      </c>
      <c r="F219" s="276">
        <f>IF(F$7=0,0,F$7/CHI_fec!F$7)</f>
        <v>0</v>
      </c>
      <c r="G219" s="276">
        <f>IF(G$7=0,0,G$7/CHI_fec!G$7)</f>
        <v>0</v>
      </c>
      <c r="H219" s="276">
        <f>IF(H$7=0,0,H$7/CHI_fec!H$7)</f>
        <v>0</v>
      </c>
      <c r="I219" s="276">
        <f>IF(I$7=0,0,I$7/CHI_fec!I$7)</f>
        <v>0</v>
      </c>
      <c r="J219" s="276">
        <f>IF(J$7=0,0,J$7/CHI_fec!J$7)</f>
        <v>0</v>
      </c>
      <c r="K219" s="276">
        <f>IF(K$7=0,0,K$7/CHI_fec!K$7)</f>
        <v>0</v>
      </c>
      <c r="L219" s="276">
        <f>IF(L$7=0,0,L$7/CHI_fec!L$7)</f>
        <v>0</v>
      </c>
      <c r="M219" s="276">
        <f>IF(M$7=0,0,M$7/CHI_fec!M$7)</f>
        <v>0</v>
      </c>
      <c r="N219" s="276">
        <f>IF(N$7=0,0,N$7/CHI_fec!N$7)</f>
        <v>0</v>
      </c>
      <c r="O219" s="276">
        <f>IF(O$7=0,0,O$7/CHI_fec!O$7)</f>
        <v>0</v>
      </c>
      <c r="P219" s="276">
        <f>IF(P$7=0,0,P$7/CHI_fec!P$7)</f>
        <v>0</v>
      </c>
      <c r="Q219" s="276">
        <f>IF(Q$7=0,0,Q$7/CHI_fec!Q$7)</f>
        <v>0</v>
      </c>
      <c r="R219" s="276">
        <f>IF(R$7=0,0,R$7/CHI_fec!R$7)</f>
        <v>0</v>
      </c>
      <c r="S219" s="276">
        <f>IF(S$7=0,0,S$7/CHI_fec!S$7)</f>
        <v>0</v>
      </c>
      <c r="T219" s="276">
        <f>IF(T$7=0,0,T$7/CHI_fec!T$7)</f>
        <v>0</v>
      </c>
      <c r="U219" s="276">
        <f>IF(U$7=0,0,U$7/CHI_fec!U$7)</f>
        <v>0</v>
      </c>
      <c r="V219" s="276">
        <f>IF(V$7=0,0,V$7/CHI_fec!V$7)</f>
        <v>0</v>
      </c>
      <c r="W219" s="276">
        <f>IF(W$7=0,0,W$7/CHI_fec!W$7)</f>
        <v>0</v>
      </c>
      <c r="DA219" s="77"/>
    </row>
    <row r="220" spans="1:105" ht="12" customHeight="1" x14ac:dyDescent="0.25">
      <c r="A220" s="202" t="s">
        <v>94</v>
      </c>
      <c r="B220" s="276">
        <f>IF(B$8=0,0,B$8/CHI_fec!B$8)</f>
        <v>0</v>
      </c>
      <c r="C220" s="276">
        <f>IF(C$8=0,0,C$8/CHI_fec!C$8)</f>
        <v>0</v>
      </c>
      <c r="D220" s="276">
        <f>IF(D$8=0,0,D$8/CHI_fec!D$8)</f>
        <v>0</v>
      </c>
      <c r="E220" s="276">
        <f>IF(E$8=0,0,E$8/CHI_fec!E$8)</f>
        <v>0</v>
      </c>
      <c r="F220" s="276">
        <f>IF(F$8=0,0,F$8/CHI_fec!F$8)</f>
        <v>0</v>
      </c>
      <c r="G220" s="276">
        <f>IF(G$8=0,0,G$8/CHI_fec!G$8)</f>
        <v>0</v>
      </c>
      <c r="H220" s="276">
        <f>IF(H$8=0,0,H$8/CHI_fec!H$8)</f>
        <v>0</v>
      </c>
      <c r="I220" s="276">
        <f>IF(I$8=0,0,I$8/CHI_fec!I$8)</f>
        <v>0</v>
      </c>
      <c r="J220" s="276">
        <f>IF(J$8=0,0,J$8/CHI_fec!J$8)</f>
        <v>0</v>
      </c>
      <c r="K220" s="276">
        <f>IF(K$8=0,0,K$8/CHI_fec!K$8)</f>
        <v>0</v>
      </c>
      <c r="L220" s="276">
        <f>IF(L$8=0,0,L$8/CHI_fec!L$8)</f>
        <v>0</v>
      </c>
      <c r="M220" s="276">
        <f>IF(M$8=0,0,M$8/CHI_fec!M$8)</f>
        <v>0</v>
      </c>
      <c r="N220" s="276">
        <f>IF(N$8=0,0,N$8/CHI_fec!N$8)</f>
        <v>0</v>
      </c>
      <c r="O220" s="276">
        <f>IF(O$8=0,0,O$8/CHI_fec!O$8)</f>
        <v>0</v>
      </c>
      <c r="P220" s="276">
        <f>IF(P$8=0,0,P$8/CHI_fec!P$8)</f>
        <v>0</v>
      </c>
      <c r="Q220" s="276">
        <f>IF(Q$8=0,0,Q$8/CHI_fec!Q$8)</f>
        <v>0</v>
      </c>
      <c r="R220" s="276">
        <f>IF(R$8=0,0,R$8/CHI_fec!R$8)</f>
        <v>0</v>
      </c>
      <c r="S220" s="276">
        <f>IF(S$8=0,0,S$8/CHI_fec!S$8)</f>
        <v>0</v>
      </c>
      <c r="T220" s="276">
        <f>IF(T$8=0,0,T$8/CHI_fec!T$8)</f>
        <v>0</v>
      </c>
      <c r="U220" s="276">
        <f>IF(U$8=0,0,U$8/CHI_fec!U$8)</f>
        <v>0</v>
      </c>
      <c r="V220" s="276">
        <f>IF(V$8=0,0,V$8/CHI_fec!V$8)</f>
        <v>0</v>
      </c>
      <c r="W220" s="276">
        <f>IF(W$8=0,0,W$8/CHI_fec!W$8)</f>
        <v>0</v>
      </c>
      <c r="DA220" s="77"/>
    </row>
    <row r="221" spans="1:105" ht="12" customHeight="1" x14ac:dyDescent="0.25">
      <c r="A221" s="202" t="s">
        <v>95</v>
      </c>
      <c r="B221" s="276">
        <f>IF(B$9=0,0,B$9/CHI_fec!B$9)</f>
        <v>0</v>
      </c>
      <c r="C221" s="276">
        <f>IF(C$9=0,0,C$9/CHI_fec!C$9)</f>
        <v>0</v>
      </c>
      <c r="D221" s="276">
        <f>IF(D$9=0,0,D$9/CHI_fec!D$9)</f>
        <v>0</v>
      </c>
      <c r="E221" s="276">
        <f>IF(E$9=0,0,E$9/CHI_fec!E$9)</f>
        <v>0</v>
      </c>
      <c r="F221" s="276">
        <f>IF(F$9=0,0,F$9/CHI_fec!F$9)</f>
        <v>0</v>
      </c>
      <c r="G221" s="276">
        <f>IF(G$9=0,0,G$9/CHI_fec!G$9)</f>
        <v>0</v>
      </c>
      <c r="H221" s="276">
        <f>IF(H$9=0,0,H$9/CHI_fec!H$9)</f>
        <v>0</v>
      </c>
      <c r="I221" s="276">
        <f>IF(I$9=0,0,I$9/CHI_fec!I$9)</f>
        <v>0</v>
      </c>
      <c r="J221" s="276">
        <f>IF(J$9=0,0,J$9/CHI_fec!J$9)</f>
        <v>0</v>
      </c>
      <c r="K221" s="276">
        <f>IF(K$9=0,0,K$9/CHI_fec!K$9)</f>
        <v>0</v>
      </c>
      <c r="L221" s="276">
        <f>IF(L$9=0,0,L$9/CHI_fec!L$9)</f>
        <v>0</v>
      </c>
      <c r="M221" s="276">
        <f>IF(M$9=0,0,M$9/CHI_fec!M$9)</f>
        <v>0</v>
      </c>
      <c r="N221" s="276">
        <f>IF(N$9=0,0,N$9/CHI_fec!N$9)</f>
        <v>0</v>
      </c>
      <c r="O221" s="276">
        <f>IF(O$9=0,0,O$9/CHI_fec!O$9)</f>
        <v>0</v>
      </c>
      <c r="P221" s="276">
        <f>IF(P$9=0,0,P$9/CHI_fec!P$9)</f>
        <v>0</v>
      </c>
      <c r="Q221" s="276">
        <f>IF(Q$9=0,0,Q$9/CHI_fec!Q$9)</f>
        <v>0</v>
      </c>
      <c r="R221" s="276">
        <f>IF(R$9=0,0,R$9/CHI_fec!R$9)</f>
        <v>0</v>
      </c>
      <c r="S221" s="276">
        <f>IF(S$9=0,0,S$9/CHI_fec!S$9)</f>
        <v>0</v>
      </c>
      <c r="T221" s="276">
        <f>IF(T$9=0,0,T$9/CHI_fec!T$9)</f>
        <v>0</v>
      </c>
      <c r="U221" s="276">
        <f>IF(U$9=0,0,U$9/CHI_fec!U$9)</f>
        <v>0</v>
      </c>
      <c r="V221" s="276">
        <f>IF(V$9=0,0,V$9/CHI_fec!V$9)</f>
        <v>0</v>
      </c>
      <c r="W221" s="276">
        <f>IF(W$9=0,0,W$9/CHI_fec!W$9)</f>
        <v>0</v>
      </c>
      <c r="DA221" s="77"/>
    </row>
    <row r="222" spans="1:105" ht="12" customHeight="1" x14ac:dyDescent="0.25">
      <c r="A222" s="56" t="s">
        <v>96</v>
      </c>
      <c r="B222" s="277">
        <f>IF(B$10=0,0,B$10/CHI_fec!B$10)</f>
        <v>2.3278490736554174</v>
      </c>
      <c r="C222" s="277">
        <f>IF(C$10=0,0,C$10/CHI_fec!C$10)</f>
        <v>2.3376612772798859</v>
      </c>
      <c r="D222" s="277">
        <f>IF(D$10=0,0,D$10/CHI_fec!D$10)</f>
        <v>2.3386358166252048</v>
      </c>
      <c r="E222" s="277">
        <f>IF(E$10=0,0,E$10/CHI_fec!E$10)</f>
        <v>2.3428818743001787</v>
      </c>
      <c r="F222" s="277">
        <f>IF(F$10=0,0,F$10/CHI_fec!F$10)</f>
        <v>2.3322214607322098</v>
      </c>
      <c r="G222" s="277">
        <f>IF(G$10=0,0,G$10/CHI_fec!G$10)</f>
        <v>2.3318512471825121</v>
      </c>
      <c r="H222" s="277">
        <f>IF(H$10=0,0,H$10/CHI_fec!H$10)</f>
        <v>2.2920382113714854</v>
      </c>
      <c r="I222" s="277">
        <f>IF(I$10=0,0,I$10/CHI_fec!I$10)</f>
        <v>2.3142330628590395</v>
      </c>
      <c r="J222" s="277">
        <f>IF(J$10=0,0,J$10/CHI_fec!J$10)</f>
        <v>2.3266754897902211</v>
      </c>
      <c r="K222" s="277">
        <f>IF(K$10=0,0,K$10/CHI_fec!K$10)</f>
        <v>2.3178808087560854</v>
      </c>
      <c r="L222" s="277">
        <f>IF(L$10=0,0,L$10/CHI_fec!L$10)</f>
        <v>2.3137646740694211</v>
      </c>
      <c r="M222" s="277">
        <f>IF(M$10=0,0,M$10/CHI_fec!M$10)</f>
        <v>2.3067471267827533</v>
      </c>
      <c r="N222" s="277">
        <f>IF(N$10=0,0,N$10/CHI_fec!N$10)</f>
        <v>2.2972289693687737</v>
      </c>
      <c r="O222" s="277">
        <f>IF(O$10=0,0,O$10/CHI_fec!O$10)</f>
        <v>2.292550012945485</v>
      </c>
      <c r="P222" s="277">
        <f>IF(P$10=0,0,P$10/CHI_fec!P$10)</f>
        <v>2.253994548873913</v>
      </c>
      <c r="Q222" s="277">
        <f>IF(Q$10=0,0,Q$10/CHI_fec!Q$10)</f>
        <v>2.197787914542539</v>
      </c>
      <c r="R222" s="277">
        <f>IF(R$10=0,0,R$10/CHI_fec!R$10)</f>
        <v>2.1368068260975068</v>
      </c>
      <c r="S222" s="277">
        <f>IF(S$10=0,0,S$10/CHI_fec!S$10)</f>
        <v>2.1872034764517028</v>
      </c>
      <c r="T222" s="277">
        <f>IF(T$10=0,0,T$10/CHI_fec!T$10)</f>
        <v>2.1866570218004453</v>
      </c>
      <c r="U222" s="277">
        <f>IF(U$10=0,0,U$10/CHI_fec!U$10)</f>
        <v>2.1645220672192349</v>
      </c>
      <c r="V222" s="277">
        <f>IF(V$10=0,0,V$10/CHI_fec!V$10)</f>
        <v>2.2100883669503002</v>
      </c>
      <c r="W222" s="277">
        <f>IF(W$10=0,0,W$10/CHI_fec!W$10)</f>
        <v>2.2501459147017298</v>
      </c>
      <c r="DA222" s="78"/>
    </row>
    <row r="223" spans="1:105" ht="12" customHeight="1" x14ac:dyDescent="0.25">
      <c r="A223" s="134" t="s">
        <v>999</v>
      </c>
      <c r="B223" s="323">
        <f>IF(B$16=0,0,B$16/CHI_fec!B$16)</f>
        <v>0</v>
      </c>
      <c r="C223" s="323">
        <f>IF(C$16=0,0,C$16/CHI_fec!C$16)</f>
        <v>0</v>
      </c>
      <c r="D223" s="323">
        <f>IF(D$16=0,0,D$16/CHI_fec!D$16)</f>
        <v>0</v>
      </c>
      <c r="E223" s="323">
        <f>IF(E$16=0,0,E$16/CHI_fec!E$16)</f>
        <v>0</v>
      </c>
      <c r="F223" s="323">
        <f>IF(F$16=0,0,F$16/CHI_fec!F$16)</f>
        <v>0</v>
      </c>
      <c r="G223" s="323">
        <f>IF(G$16=0,0,G$16/CHI_fec!G$16)</f>
        <v>0</v>
      </c>
      <c r="H223" s="323">
        <f>IF(H$16=0,0,H$16/CHI_fec!H$16)</f>
        <v>0</v>
      </c>
      <c r="I223" s="323">
        <f>IF(I$16=0,0,I$16/CHI_fec!I$16)</f>
        <v>0</v>
      </c>
      <c r="J223" s="323">
        <f>IF(J$16=0,0,J$16/CHI_fec!J$16)</f>
        <v>0</v>
      </c>
      <c r="K223" s="323">
        <f>IF(K$16=0,0,K$16/CHI_fec!K$16)</f>
        <v>0</v>
      </c>
      <c r="L223" s="323">
        <f>IF(L$16=0,0,L$16/CHI_fec!L$16)</f>
        <v>0</v>
      </c>
      <c r="M223" s="323">
        <f>IF(M$16=0,0,M$16/CHI_fec!M$16)</f>
        <v>0</v>
      </c>
      <c r="N223" s="323">
        <f>IF(N$16=0,0,N$16/CHI_fec!N$16)</f>
        <v>0</v>
      </c>
      <c r="O223" s="323">
        <f>IF(O$16=0,0,O$16/CHI_fec!O$16)</f>
        <v>0</v>
      </c>
      <c r="P223" s="323">
        <f>IF(P$16=0,0,P$16/CHI_fec!P$16)</f>
        <v>0</v>
      </c>
      <c r="Q223" s="323">
        <f>IF(Q$16=0,0,Q$16/CHI_fec!Q$16)</f>
        <v>0</v>
      </c>
      <c r="R223" s="323">
        <f>IF(R$16=0,0,R$16/CHI_fec!R$16)</f>
        <v>0</v>
      </c>
      <c r="S223" s="323">
        <f>IF(S$16=0,0,S$16/CHI_fec!S$16)</f>
        <v>0</v>
      </c>
      <c r="T223" s="323">
        <f>IF(T$16=0,0,T$16/CHI_fec!T$16)</f>
        <v>0</v>
      </c>
      <c r="U223" s="323">
        <f>IF(U$16=0,0,U$16/CHI_fec!U$16)</f>
        <v>0</v>
      </c>
      <c r="V223" s="323">
        <f>IF(V$16=0,0,V$16/CHI_fec!V$16)</f>
        <v>0</v>
      </c>
      <c r="W223" s="323">
        <f>IF(W$16=0,0,W$16/CHI_fec!W$16)</f>
        <v>0</v>
      </c>
      <c r="DA223" s="140"/>
    </row>
    <row r="224" spans="1:105" ht="12" customHeight="1" x14ac:dyDescent="0.25">
      <c r="A224" s="203" t="s">
        <v>1000</v>
      </c>
      <c r="B224" s="278">
        <f>IF(B$25=0,0,B$25/CHI_fec!B$25)</f>
        <v>2.2779344051793915</v>
      </c>
      <c r="C224" s="278">
        <f>IF(C$25=0,0,C$25/CHI_fec!C$25)</f>
        <v>2.4063488820533556</v>
      </c>
      <c r="D224" s="278">
        <f>IF(D$25=0,0,D$25/CHI_fec!D$25)</f>
        <v>2.4184343613129498</v>
      </c>
      <c r="E224" s="278">
        <f>IF(E$25=0,0,E$25/CHI_fec!E$25)</f>
        <v>2.3882415783574467</v>
      </c>
      <c r="F224" s="278">
        <f>IF(F$25=0,0,F$25/CHI_fec!F$25)</f>
        <v>2.3293490635480154</v>
      </c>
      <c r="G224" s="278">
        <f>IF(G$25=0,0,G$25/CHI_fec!G$25)</f>
        <v>2.362919732449146</v>
      </c>
      <c r="H224" s="278">
        <f>IF(H$25=0,0,H$25/CHI_fec!H$25)</f>
        <v>2.279433151818735</v>
      </c>
      <c r="I224" s="278">
        <f>IF(I$25=0,0,I$25/CHI_fec!I$25)</f>
        <v>2.2332588382354057</v>
      </c>
      <c r="J224" s="278">
        <f>IF(J$25=0,0,J$25/CHI_fec!J$25)</f>
        <v>2.199850028583028</v>
      </c>
      <c r="K224" s="278">
        <f>IF(K$25=0,0,K$25/CHI_fec!K$25)</f>
        <v>2.2401099661528652</v>
      </c>
      <c r="L224" s="278">
        <f>IF(L$25=0,0,L$25/CHI_fec!L$25)</f>
        <v>2.1683518561714759</v>
      </c>
      <c r="M224" s="278">
        <f>IF(M$25=0,0,M$25/CHI_fec!M$25)</f>
        <v>2.159276179470194</v>
      </c>
      <c r="N224" s="278">
        <f>IF(N$25=0,0,N$25/CHI_fec!N$25)</f>
        <v>2.1342582969849517</v>
      </c>
      <c r="O224" s="278">
        <f>IF(O$25=0,0,O$25/CHI_fec!O$25)</f>
        <v>2.0956585104272589</v>
      </c>
      <c r="P224" s="278">
        <f>IF(P$25=0,0,P$25/CHI_fec!P$25)</f>
        <v>2.0633239289769181</v>
      </c>
      <c r="Q224" s="278">
        <f>IF(Q$25=0,0,Q$25/CHI_fec!Q$25)</f>
        <v>1.9487885552382112</v>
      </c>
      <c r="R224" s="278">
        <f>IF(R$25=0,0,R$25/CHI_fec!R$25)</f>
        <v>1.7856288843347672</v>
      </c>
      <c r="S224" s="278">
        <f>IF(S$25=0,0,S$25/CHI_fec!S$25)</f>
        <v>1.9293455443691288</v>
      </c>
      <c r="T224" s="278">
        <f>IF(T$25=0,0,T$25/CHI_fec!T$25)</f>
        <v>1.9435176536912209</v>
      </c>
      <c r="U224" s="278">
        <f>IF(U$25=0,0,U$25/CHI_fec!U$25)</f>
        <v>2.1028157924099493</v>
      </c>
      <c r="V224" s="278">
        <f>IF(V$25=0,0,V$25/CHI_fec!V$25)</f>
        <v>2.2341021300245325</v>
      </c>
      <c r="W224" s="278">
        <f>IF(W$25=0,0,W$25/CHI_fec!W$25)</f>
        <v>2.2555452456810321</v>
      </c>
      <c r="DA224" s="79"/>
    </row>
    <row r="225" spans="1:105" ht="12" customHeight="1" x14ac:dyDescent="0.25">
      <c r="A225" s="203" t="s">
        <v>1012</v>
      </c>
      <c r="B225" s="278">
        <f>IF(B$36=0,0,B$36/CHI_fec!B$36)</f>
        <v>2.6179570570513393</v>
      </c>
      <c r="C225" s="278">
        <f>IF(C$36=0,0,C$36/CHI_fec!C$36)</f>
        <v>2.6434967921540933</v>
      </c>
      <c r="D225" s="278">
        <f>IF(D$36=0,0,D$36/CHI_fec!D$36)</f>
        <v>2.5512651349548352</v>
      </c>
      <c r="E225" s="278">
        <f>IF(E$36=0,0,E$36/CHI_fec!E$36)</f>
        <v>2.4967530038092942</v>
      </c>
      <c r="F225" s="278">
        <f>IF(F$36=0,0,F$36/CHI_fec!F$36)</f>
        <v>2.5215442791500799</v>
      </c>
      <c r="G225" s="278">
        <f>IF(G$36=0,0,G$36/CHI_fec!G$36)</f>
        <v>2.5227000472377767</v>
      </c>
      <c r="H225" s="278">
        <f>IF(H$36=0,0,H$36/CHI_fec!H$36)</f>
        <v>2.5406661806789108</v>
      </c>
      <c r="I225" s="278">
        <f>IF(I$36=0,0,I$36/CHI_fec!I$36)</f>
        <v>2.5468402588594978</v>
      </c>
      <c r="J225" s="278">
        <f>IF(J$36=0,0,J$36/CHI_fec!J$36)</f>
        <v>2.5083659033625043</v>
      </c>
      <c r="K225" s="278">
        <f>IF(K$36=0,0,K$36/CHI_fec!K$36)</f>
        <v>2.5607486472022623</v>
      </c>
      <c r="L225" s="278">
        <f>IF(L$36=0,0,L$36/CHI_fec!L$36)</f>
        <v>2.552031381690659</v>
      </c>
      <c r="M225" s="278">
        <f>IF(M$36=0,0,M$36/CHI_fec!M$36)</f>
        <v>2.526146822640392</v>
      </c>
      <c r="N225" s="278">
        <f>IF(N$36=0,0,N$36/CHI_fec!N$36)</f>
        <v>2.5701831916927933</v>
      </c>
      <c r="O225" s="278">
        <f>IF(O$36=0,0,O$36/CHI_fec!O$36)</f>
        <v>2.5577157826243635</v>
      </c>
      <c r="P225" s="278">
        <f>IF(P$36=0,0,P$36/CHI_fec!P$36)</f>
        <v>2.5413824900142234</v>
      </c>
      <c r="Q225" s="278">
        <f>IF(Q$36=0,0,Q$36/CHI_fec!Q$36)</f>
        <v>2.5947374302749502</v>
      </c>
      <c r="R225" s="278">
        <f>IF(R$36=0,0,R$36/CHI_fec!R$36)</f>
        <v>2.4633060918945433</v>
      </c>
      <c r="S225" s="278">
        <f>IF(S$36=0,0,S$36/CHI_fec!S$36)</f>
        <v>2.4511532738755304</v>
      </c>
      <c r="T225" s="278">
        <f>IF(T$36=0,0,T$36/CHI_fec!T$36)</f>
        <v>2.4634050206690459</v>
      </c>
      <c r="U225" s="278">
        <f>IF(U$36=0,0,U$36/CHI_fec!U$36)</f>
        <v>2.4399619886365502</v>
      </c>
      <c r="V225" s="278">
        <f>IF(V$36=0,0,V$36/CHI_fec!V$36)</f>
        <v>2.3532617311677355</v>
      </c>
      <c r="W225" s="278">
        <f>IF(W$36=0,0,W$36/CHI_fec!W$36)</f>
        <v>2.3540609046315764</v>
      </c>
      <c r="DA225" s="79"/>
    </row>
    <row r="226" spans="1:105" ht="12" customHeight="1" x14ac:dyDescent="0.25">
      <c r="A226" s="203" t="s">
        <v>1023</v>
      </c>
      <c r="B226" s="278">
        <f>IF(B$44=0,0,B$44/CHI_fec!B$44)</f>
        <v>2.3094591390738182</v>
      </c>
      <c r="C226" s="278">
        <f>IF(C$44=0,0,C$44/CHI_fec!C$44)</f>
        <v>2.35548705090571</v>
      </c>
      <c r="D226" s="278">
        <f>IF(D$44=0,0,D$44/CHI_fec!D$44)</f>
        <v>2.357677307283319</v>
      </c>
      <c r="E226" s="278">
        <f>IF(E$44=0,0,E$44/CHI_fec!E$44)</f>
        <v>2.3536700382043865</v>
      </c>
      <c r="F226" s="278">
        <f>IF(F$44=0,0,F$44/CHI_fec!F$44)</f>
        <v>2.3298798554821323</v>
      </c>
      <c r="G226" s="278">
        <f>IF(G$44=0,0,G$44/CHI_fec!G$44)</f>
        <v>2.3394685300575695</v>
      </c>
      <c r="H226" s="278">
        <f>IF(H$44=0,0,H$44/CHI_fec!H$44)</f>
        <v>2.2832089706598655</v>
      </c>
      <c r="I226" s="278">
        <f>IF(I$44=0,0,I$44/CHI_fec!I$44)</f>
        <v>2.2847916624535736</v>
      </c>
      <c r="J226" s="278">
        <f>IF(J$44=0,0,J$44/CHI_fec!J$44)</f>
        <v>2.2877227674558469</v>
      </c>
      <c r="K226" s="278">
        <f>IF(K$44=0,0,K$44/CHI_fec!K$44)</f>
        <v>2.2945712602148234</v>
      </c>
      <c r="L226" s="278">
        <f>IF(L$44=0,0,L$44/CHI_fec!L$44)</f>
        <v>2.2699174497139132</v>
      </c>
      <c r="M226" s="278">
        <f>IF(M$44=0,0,M$44/CHI_fec!M$44)</f>
        <v>2.2624745911569506</v>
      </c>
      <c r="N226" s="278">
        <f>IF(N$44=0,0,N$44/CHI_fec!N$44)</f>
        <v>2.2481026654608631</v>
      </c>
      <c r="O226" s="278">
        <f>IF(O$44=0,0,O$44/CHI_fec!O$44)</f>
        <v>2.2301119695998568</v>
      </c>
      <c r="P226" s="278">
        <f>IF(P$44=0,0,P$44/CHI_fec!P$44)</f>
        <v>2.1940636366754971</v>
      </c>
      <c r="Q226" s="278">
        <f>IF(Q$44=0,0,Q$44/CHI_fec!Q$44)</f>
        <v>2.1136078280671167</v>
      </c>
      <c r="R226" s="278">
        <f>IF(R$44=0,0,R$44/CHI_fec!R$44)</f>
        <v>2.0181871598153207</v>
      </c>
      <c r="S226" s="278">
        <f>IF(S$44=0,0,S$44/CHI_fec!S$44)</f>
        <v>2.1007148371932796</v>
      </c>
      <c r="T226" s="278">
        <f>IF(T$44=0,0,T$44/CHI_fec!T$44)</f>
        <v>2.1019054275550504</v>
      </c>
      <c r="U226" s="278">
        <f>IF(U$44=0,0,U$44/CHI_fec!U$44)</f>
        <v>2.1390041505497104</v>
      </c>
      <c r="V226" s="278">
        <f>IF(V$44=0,0,V$44/CHI_fec!V$44)</f>
        <v>2.2155890506067584</v>
      </c>
      <c r="W226" s="278">
        <f>IF(W$44=0,0,W$44/CHI_fec!W$44)</f>
        <v>2.2503101106126957</v>
      </c>
      <c r="DA226" s="79"/>
    </row>
    <row r="227" spans="1:105" ht="12" customHeight="1" x14ac:dyDescent="0.25">
      <c r="A227" s="41" t="s">
        <v>1040</v>
      </c>
      <c r="B227" s="279">
        <f>IF(B$58=0,0,B$58/CHI_fec!B$58)</f>
        <v>0</v>
      </c>
      <c r="C227" s="279">
        <f>IF(C$58=0,0,C$58/CHI_fec!C$58)</f>
        <v>0</v>
      </c>
      <c r="D227" s="279">
        <f>IF(D$58=0,0,D$58/CHI_fec!D$58)</f>
        <v>0</v>
      </c>
      <c r="E227" s="279">
        <f>IF(E$58=0,0,E$58/CHI_fec!E$58)</f>
        <v>0</v>
      </c>
      <c r="F227" s="279">
        <f>IF(F$58=0,0,F$58/CHI_fec!F$58)</f>
        <v>0</v>
      </c>
      <c r="G227" s="279">
        <f>IF(G$58=0,0,G$58/CHI_fec!G$58)</f>
        <v>0</v>
      </c>
      <c r="H227" s="279">
        <f>IF(H$58=0,0,H$58/CHI_fec!H$58)</f>
        <v>0</v>
      </c>
      <c r="I227" s="279">
        <f>IF(I$58=0,0,I$58/CHI_fec!I$58)</f>
        <v>0</v>
      </c>
      <c r="J227" s="279">
        <f>IF(J$58=0,0,J$58/CHI_fec!J$58)</f>
        <v>0</v>
      </c>
      <c r="K227" s="279">
        <f>IF(K$58=0,0,K$58/CHI_fec!K$58)</f>
        <v>0</v>
      </c>
      <c r="L227" s="279">
        <f>IF(L$58=0,0,L$58/CHI_fec!L$58)</f>
        <v>0</v>
      </c>
      <c r="M227" s="279">
        <f>IF(M$58=0,0,M$58/CHI_fec!M$58)</f>
        <v>0</v>
      </c>
      <c r="N227" s="279">
        <f>IF(N$58=0,0,N$58/CHI_fec!N$58)</f>
        <v>0</v>
      </c>
      <c r="O227" s="279">
        <f>IF(O$58=0,0,O$58/CHI_fec!O$58)</f>
        <v>0</v>
      </c>
      <c r="P227" s="279">
        <f>IF(P$58=0,0,P$58/CHI_fec!P$58)</f>
        <v>0</v>
      </c>
      <c r="Q227" s="279">
        <f>IF(Q$58=0,0,Q$58/CHI_fec!Q$58)</f>
        <v>0</v>
      </c>
      <c r="R227" s="279">
        <f>IF(R$58=0,0,R$58/CHI_fec!R$58)</f>
        <v>0</v>
      </c>
      <c r="S227" s="279">
        <f>IF(S$58=0,0,S$58/CHI_fec!S$58)</f>
        <v>0</v>
      </c>
      <c r="T227" s="279">
        <f>IF(T$58=0,0,T$58/CHI_fec!T$58)</f>
        <v>0</v>
      </c>
      <c r="U227" s="279">
        <f>IF(U$58=0,0,U$58/CHI_fec!U$58)</f>
        <v>0</v>
      </c>
      <c r="V227" s="279">
        <f>IF(V$58=0,0,V$58/CHI_fec!V$58)</f>
        <v>0</v>
      </c>
      <c r="W227" s="279">
        <f>IF(W$58=0,0,W$58/CHI_fec!W$58)</f>
        <v>0</v>
      </c>
      <c r="DA227" s="82"/>
    </row>
    <row r="228" spans="1:105" ht="12" customHeight="1" x14ac:dyDescent="0.25">
      <c r="A228" s="201"/>
      <c r="B228" s="201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DA228" s="173"/>
    </row>
    <row r="229" spans="1:105" ht="12" customHeight="1" x14ac:dyDescent="0.25">
      <c r="A229" s="35" t="s">
        <v>1405</v>
      </c>
      <c r="B229" s="322">
        <f>IF(B$61=0,0,(B$61-B$108)/CHI_fec!B$61)</f>
        <v>2.1073784016825856</v>
      </c>
      <c r="C229" s="322">
        <f>IF(C$61=0,0,(C$61-C$108)/CHI_fec!C$61)</f>
        <v>2.2446478592066939</v>
      </c>
      <c r="D229" s="322">
        <f>IF(D$61=0,0,(D$61-D$108)/CHI_fec!D$61)</f>
        <v>2.2104894899589671</v>
      </c>
      <c r="E229" s="322">
        <f>IF(E$61=0,0,(E$61-E$108)/CHI_fec!E$61)</f>
        <v>2.2116535016663241</v>
      </c>
      <c r="F229" s="322">
        <f>IF(F$61=0,0,(F$61-F$108)/CHI_fec!F$61)</f>
        <v>2.1326316586423149</v>
      </c>
      <c r="G229" s="322">
        <f>IF(G$61=0,0,(G$61-G$108)/CHI_fec!G$61)</f>
        <v>2.1490714400026452</v>
      </c>
      <c r="H229" s="322">
        <f>IF(H$61=0,0,(H$61-H$108)/CHI_fec!H$61)</f>
        <v>1.9912831773933857</v>
      </c>
      <c r="I229" s="322">
        <f>IF(I$61=0,0,(I$61-I$108)/CHI_fec!I$61)</f>
        <v>2.034242403076465</v>
      </c>
      <c r="J229" s="322">
        <f>IF(J$61=0,0,(J$61-J$108)/CHI_fec!J$61)</f>
        <v>2.0367179401609237</v>
      </c>
      <c r="K229" s="322">
        <f>IF(K$61=0,0,(K$61-K$108)/CHI_fec!K$61)</f>
        <v>2.0606414141015623</v>
      </c>
      <c r="L229" s="322">
        <f>IF(L$61=0,0,(L$61-L$108)/CHI_fec!L$61)</f>
        <v>2.0134422857898553</v>
      </c>
      <c r="M229" s="322">
        <f>IF(M$61=0,0,(M$61-M$108)/CHI_fec!M$61)</f>
        <v>1.9821098711458109</v>
      </c>
      <c r="N229" s="322">
        <f>IF(N$61=0,0,(N$61-N$108)/CHI_fec!N$61)</f>
        <v>1.9663560610786686</v>
      </c>
      <c r="O229" s="322">
        <f>IF(O$61=0,0,(O$61-O$108)/CHI_fec!O$61)</f>
        <v>1.9392002838397684</v>
      </c>
      <c r="P229" s="322">
        <f>IF(P$61=0,0,(P$61-P$108)/CHI_fec!P$61)</f>
        <v>1.8664495825506553</v>
      </c>
      <c r="Q229" s="322">
        <f>IF(Q$61=0,0,(Q$61-Q$108)/CHI_fec!Q$61)</f>
        <v>1.7718699926329948</v>
      </c>
      <c r="R229" s="322">
        <f>IF(R$61=0,0,(R$61-R$108)/CHI_fec!R$61)</f>
        <v>1.6064200402299684</v>
      </c>
      <c r="S229" s="322">
        <f>IF(S$61=0,0,(S$61-S$108)/CHI_fec!S$61)</f>
        <v>1.7101013353738337</v>
      </c>
      <c r="T229" s="322">
        <f>IF(T$61=0,0,(T$61-T$108)/CHI_fec!T$61)</f>
        <v>1.7348740879329954</v>
      </c>
      <c r="U229" s="322">
        <f>IF(U$61=0,0,(U$61-U$108)/CHI_fec!U$61)</f>
        <v>1.8220123269512327</v>
      </c>
      <c r="V229" s="322">
        <f>IF(V$61=0,0,(V$61-V$108)/CHI_fec!V$61)</f>
        <v>1.8685494368519591</v>
      </c>
      <c r="W229" s="322">
        <f>IF(W$61=0,0,(W$61-W$108)/CHI_fec!W$61)</f>
        <v>1.9021310581215709</v>
      </c>
      <c r="DA229" s="95"/>
    </row>
    <row r="230" spans="1:105" ht="12" customHeight="1" x14ac:dyDescent="0.25">
      <c r="A230" s="55" t="s">
        <v>92</v>
      </c>
      <c r="B230" s="275">
        <f>IF(B$62=0,0,B$62/CHI_fec!B$62)</f>
        <v>0</v>
      </c>
      <c r="C230" s="275">
        <f>IF(C$62=0,0,C$62/CHI_fec!C$62)</f>
        <v>0</v>
      </c>
      <c r="D230" s="275">
        <f>IF(D$62=0,0,D$62/CHI_fec!D$62)</f>
        <v>0</v>
      </c>
      <c r="E230" s="275">
        <f>IF(E$62=0,0,E$62/CHI_fec!E$62)</f>
        <v>0</v>
      </c>
      <c r="F230" s="275">
        <f>IF(F$62=0,0,F$62/CHI_fec!F$62)</f>
        <v>0</v>
      </c>
      <c r="G230" s="275">
        <f>IF(G$62=0,0,G$62/CHI_fec!G$62)</f>
        <v>0</v>
      </c>
      <c r="H230" s="275">
        <f>IF(H$62=0,0,H$62/CHI_fec!H$62)</f>
        <v>0</v>
      </c>
      <c r="I230" s="275">
        <f>IF(I$62=0,0,I$62/CHI_fec!I$62)</f>
        <v>0</v>
      </c>
      <c r="J230" s="275">
        <f>IF(J$62=0,0,J$62/CHI_fec!J$62)</f>
        <v>0</v>
      </c>
      <c r="K230" s="275">
        <f>IF(K$62=0,0,K$62/CHI_fec!K$62)</f>
        <v>0</v>
      </c>
      <c r="L230" s="275">
        <f>IF(L$62=0,0,L$62/CHI_fec!L$62)</f>
        <v>0</v>
      </c>
      <c r="M230" s="275">
        <f>IF(M$62=0,0,M$62/CHI_fec!M$62)</f>
        <v>0</v>
      </c>
      <c r="N230" s="275">
        <f>IF(N$62=0,0,N$62/CHI_fec!N$62)</f>
        <v>0</v>
      </c>
      <c r="O230" s="275">
        <f>IF(O$62=0,0,O$62/CHI_fec!O$62)</f>
        <v>0</v>
      </c>
      <c r="P230" s="275">
        <f>IF(P$62=0,0,P$62/CHI_fec!P$62)</f>
        <v>0</v>
      </c>
      <c r="Q230" s="275">
        <f>IF(Q$62=0,0,Q$62/CHI_fec!Q$62)</f>
        <v>0</v>
      </c>
      <c r="R230" s="275">
        <f>IF(R$62=0,0,R$62/CHI_fec!R$62)</f>
        <v>0</v>
      </c>
      <c r="S230" s="275">
        <f>IF(S$62=0,0,S$62/CHI_fec!S$62)</f>
        <v>0</v>
      </c>
      <c r="T230" s="275">
        <f>IF(T$62=0,0,T$62/CHI_fec!T$62)</f>
        <v>0</v>
      </c>
      <c r="U230" s="275">
        <f>IF(U$62=0,0,U$62/CHI_fec!U$62)</f>
        <v>0</v>
      </c>
      <c r="V230" s="275">
        <f>IF(V$62=0,0,V$62/CHI_fec!V$62)</f>
        <v>0</v>
      </c>
      <c r="W230" s="275">
        <f>IF(W$62=0,0,W$62/CHI_fec!W$62)</f>
        <v>0</v>
      </c>
      <c r="DA230" s="76"/>
    </row>
    <row r="231" spans="1:105" ht="12" customHeight="1" x14ac:dyDescent="0.25">
      <c r="A231" s="202" t="s">
        <v>93</v>
      </c>
      <c r="B231" s="276">
        <f>IF(B$63=0,0,B$63/CHI_fec!B$63)</f>
        <v>0</v>
      </c>
      <c r="C231" s="276">
        <f>IF(C$63=0,0,C$63/CHI_fec!C$63)</f>
        <v>0</v>
      </c>
      <c r="D231" s="276">
        <f>IF(D$63=0,0,D$63/CHI_fec!D$63)</f>
        <v>0</v>
      </c>
      <c r="E231" s="276">
        <f>IF(E$63=0,0,E$63/CHI_fec!E$63)</f>
        <v>0</v>
      </c>
      <c r="F231" s="276">
        <f>IF(F$63=0,0,F$63/CHI_fec!F$63)</f>
        <v>0</v>
      </c>
      <c r="G231" s="276">
        <f>IF(G$63=0,0,G$63/CHI_fec!G$63)</f>
        <v>0</v>
      </c>
      <c r="H231" s="276">
        <f>IF(H$63=0,0,H$63/CHI_fec!H$63)</f>
        <v>0</v>
      </c>
      <c r="I231" s="276">
        <f>IF(I$63=0,0,I$63/CHI_fec!I$63)</f>
        <v>0</v>
      </c>
      <c r="J231" s="276">
        <f>IF(J$63=0,0,J$63/CHI_fec!J$63)</f>
        <v>0</v>
      </c>
      <c r="K231" s="276">
        <f>IF(K$63=0,0,K$63/CHI_fec!K$63)</f>
        <v>0</v>
      </c>
      <c r="L231" s="276">
        <f>IF(L$63=0,0,L$63/CHI_fec!L$63)</f>
        <v>0</v>
      </c>
      <c r="M231" s="276">
        <f>IF(M$63=0,0,M$63/CHI_fec!M$63)</f>
        <v>0</v>
      </c>
      <c r="N231" s="276">
        <f>IF(N$63=0,0,N$63/CHI_fec!N$63)</f>
        <v>0</v>
      </c>
      <c r="O231" s="276">
        <f>IF(O$63=0,0,O$63/CHI_fec!O$63)</f>
        <v>0</v>
      </c>
      <c r="P231" s="276">
        <f>IF(P$63=0,0,P$63/CHI_fec!P$63)</f>
        <v>0</v>
      </c>
      <c r="Q231" s="276">
        <f>IF(Q$63=0,0,Q$63/CHI_fec!Q$63)</f>
        <v>0</v>
      </c>
      <c r="R231" s="276">
        <f>IF(R$63=0,0,R$63/CHI_fec!R$63)</f>
        <v>0</v>
      </c>
      <c r="S231" s="276">
        <f>IF(S$63=0,0,S$63/CHI_fec!S$63)</f>
        <v>0</v>
      </c>
      <c r="T231" s="276">
        <f>IF(T$63=0,0,T$63/CHI_fec!T$63)</f>
        <v>0</v>
      </c>
      <c r="U231" s="276">
        <f>IF(U$63=0,0,U$63/CHI_fec!U$63)</f>
        <v>0</v>
      </c>
      <c r="V231" s="276">
        <f>IF(V$63=0,0,V$63/CHI_fec!V$63)</f>
        <v>0</v>
      </c>
      <c r="W231" s="276">
        <f>IF(W$63=0,0,W$63/CHI_fec!W$63)</f>
        <v>0</v>
      </c>
      <c r="DA231" s="77"/>
    </row>
    <row r="232" spans="1:105" ht="12" customHeight="1" x14ac:dyDescent="0.25">
      <c r="A232" s="202" t="s">
        <v>94</v>
      </c>
      <c r="B232" s="276">
        <f>IF(B$64=0,0,B$64/CHI_fec!B$64)</f>
        <v>0</v>
      </c>
      <c r="C232" s="276">
        <f>IF(C$64=0,0,C$64/CHI_fec!C$64)</f>
        <v>0</v>
      </c>
      <c r="D232" s="276">
        <f>IF(D$64=0,0,D$64/CHI_fec!D$64)</f>
        <v>0</v>
      </c>
      <c r="E232" s="276">
        <f>IF(E$64=0,0,E$64/CHI_fec!E$64)</f>
        <v>0</v>
      </c>
      <c r="F232" s="276">
        <f>IF(F$64=0,0,F$64/CHI_fec!F$64)</f>
        <v>0</v>
      </c>
      <c r="G232" s="276">
        <f>IF(G$64=0,0,G$64/CHI_fec!G$64)</f>
        <v>0</v>
      </c>
      <c r="H232" s="276">
        <f>IF(H$64=0,0,H$64/CHI_fec!H$64)</f>
        <v>0</v>
      </c>
      <c r="I232" s="276">
        <f>IF(I$64=0,0,I$64/CHI_fec!I$64)</f>
        <v>0</v>
      </c>
      <c r="J232" s="276">
        <f>IF(J$64=0,0,J$64/CHI_fec!J$64)</f>
        <v>0</v>
      </c>
      <c r="K232" s="276">
        <f>IF(K$64=0,0,K$64/CHI_fec!K$64)</f>
        <v>0</v>
      </c>
      <c r="L232" s="276">
        <f>IF(L$64=0,0,L$64/CHI_fec!L$64)</f>
        <v>0</v>
      </c>
      <c r="M232" s="276">
        <f>IF(M$64=0,0,M$64/CHI_fec!M$64)</f>
        <v>0</v>
      </c>
      <c r="N232" s="276">
        <f>IF(N$64=0,0,N$64/CHI_fec!N$64)</f>
        <v>0</v>
      </c>
      <c r="O232" s="276">
        <f>IF(O$64=0,0,O$64/CHI_fec!O$64)</f>
        <v>0</v>
      </c>
      <c r="P232" s="276">
        <f>IF(P$64=0,0,P$64/CHI_fec!P$64)</f>
        <v>0</v>
      </c>
      <c r="Q232" s="276">
        <f>IF(Q$64=0,0,Q$64/CHI_fec!Q$64)</f>
        <v>0</v>
      </c>
      <c r="R232" s="276">
        <f>IF(R$64=0,0,R$64/CHI_fec!R$64)</f>
        <v>0</v>
      </c>
      <c r="S232" s="276">
        <f>IF(S$64=0,0,S$64/CHI_fec!S$64)</f>
        <v>0</v>
      </c>
      <c r="T232" s="276">
        <f>IF(T$64=0,0,T$64/CHI_fec!T$64)</f>
        <v>0</v>
      </c>
      <c r="U232" s="276">
        <f>IF(U$64=0,0,U$64/CHI_fec!U$64)</f>
        <v>0</v>
      </c>
      <c r="V232" s="276">
        <f>IF(V$64=0,0,V$64/CHI_fec!V$64)</f>
        <v>0</v>
      </c>
      <c r="W232" s="276">
        <f>IF(W$64=0,0,W$64/CHI_fec!W$64)</f>
        <v>0</v>
      </c>
      <c r="DA232" s="77"/>
    </row>
    <row r="233" spans="1:105" ht="12" customHeight="1" x14ac:dyDescent="0.25">
      <c r="A233" s="202" t="s">
        <v>95</v>
      </c>
      <c r="B233" s="276">
        <f>IF(B$65=0,0,B$65/CHI_fec!B$65)</f>
        <v>0</v>
      </c>
      <c r="C233" s="276">
        <f>IF(C$65=0,0,C$65/CHI_fec!C$65)</f>
        <v>0</v>
      </c>
      <c r="D233" s="276">
        <f>IF(D$65=0,0,D$65/CHI_fec!D$65)</f>
        <v>0</v>
      </c>
      <c r="E233" s="276">
        <f>IF(E$65=0,0,E$65/CHI_fec!E$65)</f>
        <v>0</v>
      </c>
      <c r="F233" s="276">
        <f>IF(F$65=0,0,F$65/CHI_fec!F$65)</f>
        <v>0</v>
      </c>
      <c r="G233" s="276">
        <f>IF(G$65=0,0,G$65/CHI_fec!G$65)</f>
        <v>0</v>
      </c>
      <c r="H233" s="276">
        <f>IF(H$65=0,0,H$65/CHI_fec!H$65)</f>
        <v>0</v>
      </c>
      <c r="I233" s="276">
        <f>IF(I$65=0,0,I$65/CHI_fec!I$65)</f>
        <v>0</v>
      </c>
      <c r="J233" s="276">
        <f>IF(J$65=0,0,J$65/CHI_fec!J$65)</f>
        <v>0</v>
      </c>
      <c r="K233" s="276">
        <f>IF(K$65=0,0,K$65/CHI_fec!K$65)</f>
        <v>0</v>
      </c>
      <c r="L233" s="276">
        <f>IF(L$65=0,0,L$65/CHI_fec!L$65)</f>
        <v>0</v>
      </c>
      <c r="M233" s="276">
        <f>IF(M$65=0,0,M$65/CHI_fec!M$65)</f>
        <v>0</v>
      </c>
      <c r="N233" s="276">
        <f>IF(N$65=0,0,N$65/CHI_fec!N$65)</f>
        <v>0</v>
      </c>
      <c r="O233" s="276">
        <f>IF(O$65=0,0,O$65/CHI_fec!O$65)</f>
        <v>0</v>
      </c>
      <c r="P233" s="276">
        <f>IF(P$65=0,0,P$65/CHI_fec!P$65)</f>
        <v>0</v>
      </c>
      <c r="Q233" s="276">
        <f>IF(Q$65=0,0,Q$65/CHI_fec!Q$65)</f>
        <v>0</v>
      </c>
      <c r="R233" s="276">
        <f>IF(R$65=0,0,R$65/CHI_fec!R$65)</f>
        <v>0</v>
      </c>
      <c r="S233" s="276">
        <f>IF(S$65=0,0,S$65/CHI_fec!S$65)</f>
        <v>0</v>
      </c>
      <c r="T233" s="276">
        <f>IF(T$65=0,0,T$65/CHI_fec!T$65)</f>
        <v>0</v>
      </c>
      <c r="U233" s="276">
        <f>IF(U$65=0,0,U$65/CHI_fec!U$65)</f>
        <v>0</v>
      </c>
      <c r="V233" s="276">
        <f>IF(V$65=0,0,V$65/CHI_fec!V$65)</f>
        <v>0</v>
      </c>
      <c r="W233" s="276">
        <f>IF(W$65=0,0,W$65/CHI_fec!W$65)</f>
        <v>0</v>
      </c>
      <c r="DA233" s="77"/>
    </row>
    <row r="234" spans="1:105" ht="12" customHeight="1" x14ac:dyDescent="0.25">
      <c r="A234" s="56" t="s">
        <v>96</v>
      </c>
      <c r="B234" s="277">
        <f>IF(B$66=0,0,B$66/CHI_fec!B$66)</f>
        <v>2.3278490736554178</v>
      </c>
      <c r="C234" s="277">
        <f>IF(C$66=0,0,C$66/CHI_fec!C$66)</f>
        <v>2.3376612772798864</v>
      </c>
      <c r="D234" s="277">
        <f>IF(D$66=0,0,D$66/CHI_fec!D$66)</f>
        <v>2.3386358166252039</v>
      </c>
      <c r="E234" s="277">
        <f>IF(E$66=0,0,E$66/CHI_fec!E$66)</f>
        <v>2.3428818743001791</v>
      </c>
      <c r="F234" s="277">
        <f>IF(F$66=0,0,F$66/CHI_fec!F$66)</f>
        <v>2.3322214607322098</v>
      </c>
      <c r="G234" s="277">
        <f>IF(G$66=0,0,G$66/CHI_fec!G$66)</f>
        <v>2.3318512471825126</v>
      </c>
      <c r="H234" s="277">
        <f>IF(H$66=0,0,H$66/CHI_fec!H$66)</f>
        <v>2.292038211371485</v>
      </c>
      <c r="I234" s="277">
        <f>IF(I$66=0,0,I$66/CHI_fec!I$66)</f>
        <v>2.31423306285904</v>
      </c>
      <c r="J234" s="277">
        <f>IF(J$66=0,0,J$66/CHI_fec!J$66)</f>
        <v>2.3266754897902215</v>
      </c>
      <c r="K234" s="277">
        <f>IF(K$66=0,0,K$66/CHI_fec!K$66)</f>
        <v>2.3178808087560858</v>
      </c>
      <c r="L234" s="277">
        <f>IF(L$66=0,0,L$66/CHI_fec!L$66)</f>
        <v>2.3137646740694207</v>
      </c>
      <c r="M234" s="277">
        <f>IF(M$66=0,0,M$66/CHI_fec!M$66)</f>
        <v>2.3067471267827542</v>
      </c>
      <c r="N234" s="277">
        <f>IF(N$66=0,0,N$66/CHI_fec!N$66)</f>
        <v>2.2972289693687733</v>
      </c>
      <c r="O234" s="277">
        <f>IF(O$66=0,0,O$66/CHI_fec!O$66)</f>
        <v>2.2925500129454854</v>
      </c>
      <c r="P234" s="277">
        <f>IF(P$66=0,0,P$66/CHI_fec!P$66)</f>
        <v>2.2539945488739144</v>
      </c>
      <c r="Q234" s="277">
        <f>IF(Q$66=0,0,Q$66/CHI_fec!Q$66)</f>
        <v>2.197787914542539</v>
      </c>
      <c r="R234" s="277">
        <f>IF(R$66=0,0,R$66/CHI_fec!R$66)</f>
        <v>2.1368068260975059</v>
      </c>
      <c r="S234" s="277">
        <f>IF(S$66=0,0,S$66/CHI_fec!S$66)</f>
        <v>2.1872034764517032</v>
      </c>
      <c r="T234" s="277">
        <f>IF(T$66=0,0,T$66/CHI_fec!T$66)</f>
        <v>2.1866570218004457</v>
      </c>
      <c r="U234" s="277">
        <f>IF(U$66=0,0,U$66/CHI_fec!U$66)</f>
        <v>2.164522067219234</v>
      </c>
      <c r="V234" s="277">
        <f>IF(V$66=0,0,V$66/CHI_fec!V$66)</f>
        <v>2.2100883669502993</v>
      </c>
      <c r="W234" s="277">
        <f>IF(W$66=0,0,W$66/CHI_fec!W$66)</f>
        <v>2.2501459147017302</v>
      </c>
      <c r="DA234" s="78"/>
    </row>
    <row r="235" spans="1:105" ht="12" customHeight="1" x14ac:dyDescent="0.25">
      <c r="A235" s="203" t="s">
        <v>1053</v>
      </c>
      <c r="B235" s="278">
        <f>IF(B$72=0,0,B$72/CHI_fec!B$72)</f>
        <v>2.2773240799581149</v>
      </c>
      <c r="C235" s="278">
        <f>IF(C$72=0,0,C$72/CHI_fec!C$72)</f>
        <v>2.4058595054849197</v>
      </c>
      <c r="D235" s="278">
        <f>IF(D$72=0,0,D$72/CHI_fec!D$72)</f>
        <v>2.4179132444914142</v>
      </c>
      <c r="E235" s="278">
        <f>IF(E$72=0,0,E$72/CHI_fec!E$72)</f>
        <v>2.3877918950505963</v>
      </c>
      <c r="F235" s="278">
        <f>IF(F$72=0,0,F$72/CHI_fec!F$72)</f>
        <v>2.3287867071506798</v>
      </c>
      <c r="G235" s="278">
        <f>IF(G$72=0,0,G$72/CHI_fec!G$72)</f>
        <v>2.362340836321243</v>
      </c>
      <c r="H235" s="278">
        <f>IF(H$72=0,0,H$72/CHI_fec!H$72)</f>
        <v>2.2785824379569304</v>
      </c>
      <c r="I235" s="278">
        <f>IF(I$72=0,0,I$72/CHI_fec!I$72)</f>
        <v>2.2326104795958095</v>
      </c>
      <c r="J235" s="278">
        <f>IF(J$72=0,0,J$72/CHI_fec!J$72)</f>
        <v>2.1992716592202441</v>
      </c>
      <c r="K235" s="278">
        <f>IF(K$72=0,0,K$72/CHI_fec!K$72)</f>
        <v>2.2394969179922168</v>
      </c>
      <c r="L235" s="278">
        <f>IF(L$72=0,0,L$72/CHI_fec!L$72)</f>
        <v>2.1677456938262716</v>
      </c>
      <c r="M235" s="278">
        <f>IF(M$72=0,0,M$72/CHI_fec!M$72)</f>
        <v>2.1586242841004339</v>
      </c>
      <c r="N235" s="278">
        <f>IF(N$72=0,0,N$72/CHI_fec!N$72)</f>
        <v>2.1335860008270799</v>
      </c>
      <c r="O235" s="278">
        <f>IF(O$72=0,0,O$72/CHI_fec!O$72)</f>
        <v>2.0950074702597634</v>
      </c>
      <c r="P235" s="278">
        <f>IF(P$72=0,0,P$72/CHI_fec!P$72)</f>
        <v>2.0625653954848624</v>
      </c>
      <c r="Q235" s="278">
        <f>IF(Q$72=0,0,Q$72/CHI_fec!Q$72)</f>
        <v>1.9480051559837464</v>
      </c>
      <c r="R235" s="278">
        <f>IF(R$72=0,0,R$72/CHI_fec!R$72)</f>
        <v>1.7848038508491277</v>
      </c>
      <c r="S235" s="278">
        <f>IF(S$72=0,0,S$72/CHI_fec!S$72)</f>
        <v>1.9285155477550688</v>
      </c>
      <c r="T235" s="278">
        <f>IF(T$72=0,0,T$72/CHI_fec!T$72)</f>
        <v>1.9427429118084614</v>
      </c>
      <c r="U235" s="278">
        <f>IF(U$72=0,0,U$72/CHI_fec!U$72)</f>
        <v>2.1020371090459107</v>
      </c>
      <c r="V235" s="278">
        <f>IF(V$72=0,0,V$72/CHI_fec!V$72)</f>
        <v>2.2331987678394483</v>
      </c>
      <c r="W235" s="278">
        <f>IF(W$72=0,0,W$72/CHI_fec!W$72)</f>
        <v>2.2546698313232172</v>
      </c>
      <c r="DA235" s="79"/>
    </row>
    <row r="236" spans="1:105" ht="12" customHeight="1" x14ac:dyDescent="0.25">
      <c r="A236" s="203" t="s">
        <v>1012</v>
      </c>
      <c r="B236" s="278">
        <f>IF(B$85=0,0,B$85/CHI_fec!B$85)</f>
        <v>2.6179570570513389</v>
      </c>
      <c r="C236" s="278">
        <f>IF(C$85=0,0,C$85/CHI_fec!C$85)</f>
        <v>2.6434967921540951</v>
      </c>
      <c r="D236" s="278">
        <f>IF(D$85=0,0,D$85/CHI_fec!D$85)</f>
        <v>2.5512651349548343</v>
      </c>
      <c r="E236" s="278">
        <f>IF(E$85=0,0,E$85/CHI_fec!E$85)</f>
        <v>2.4967530038092951</v>
      </c>
      <c r="F236" s="278">
        <f>IF(F$85=0,0,F$85/CHI_fec!F$85)</f>
        <v>2.5215442791500804</v>
      </c>
      <c r="G236" s="278">
        <f>IF(G$85=0,0,G$85/CHI_fec!G$85)</f>
        <v>2.5227000472377767</v>
      </c>
      <c r="H236" s="278">
        <f>IF(H$85=0,0,H$85/CHI_fec!H$85)</f>
        <v>2.5406661806789104</v>
      </c>
      <c r="I236" s="278">
        <f>IF(I$85=0,0,I$85/CHI_fec!I$85)</f>
        <v>2.5468402588594983</v>
      </c>
      <c r="J236" s="278">
        <f>IF(J$85=0,0,J$85/CHI_fec!J$85)</f>
        <v>2.5083659033625039</v>
      </c>
      <c r="K236" s="278">
        <f>IF(K$85=0,0,K$85/CHI_fec!K$85)</f>
        <v>2.5607486472022627</v>
      </c>
      <c r="L236" s="278">
        <f>IF(L$85=0,0,L$85/CHI_fec!L$85)</f>
        <v>2.5520313816906577</v>
      </c>
      <c r="M236" s="278">
        <f>IF(M$85=0,0,M$85/CHI_fec!M$85)</f>
        <v>2.5261468226403925</v>
      </c>
      <c r="N236" s="278">
        <f>IF(N$85=0,0,N$85/CHI_fec!N$85)</f>
        <v>2.5701831916927929</v>
      </c>
      <c r="O236" s="278">
        <f>IF(O$85=0,0,O$85/CHI_fec!O$85)</f>
        <v>2.5577157826243635</v>
      </c>
      <c r="P236" s="278">
        <f>IF(P$85=0,0,P$85/CHI_fec!P$85)</f>
        <v>2.5413824900142234</v>
      </c>
      <c r="Q236" s="278">
        <f>IF(Q$85=0,0,Q$85/CHI_fec!Q$85)</f>
        <v>2.5947374302749502</v>
      </c>
      <c r="R236" s="278">
        <f>IF(R$85=0,0,R$85/CHI_fec!R$85)</f>
        <v>2.4633060918945433</v>
      </c>
      <c r="S236" s="278">
        <f>IF(S$85=0,0,S$85/CHI_fec!S$85)</f>
        <v>2.4511532738755299</v>
      </c>
      <c r="T236" s="278">
        <f>IF(T$85=0,0,T$85/CHI_fec!T$85)</f>
        <v>2.4634050206690468</v>
      </c>
      <c r="U236" s="278">
        <f>IF(U$85=0,0,U$85/CHI_fec!U$85)</f>
        <v>2.4399619886365493</v>
      </c>
      <c r="V236" s="278">
        <f>IF(V$85=0,0,V$85/CHI_fec!V$85)</f>
        <v>2.353261731167736</v>
      </c>
      <c r="W236" s="278">
        <f>IF(W$85=0,0,W$85/CHI_fec!W$85)</f>
        <v>2.3540609046315759</v>
      </c>
      <c r="DA236" s="79"/>
    </row>
    <row r="237" spans="1:105" ht="12" customHeight="1" x14ac:dyDescent="0.25">
      <c r="A237" s="203" t="s">
        <v>1023</v>
      </c>
      <c r="B237" s="278">
        <f>IF(B$93=0,0,B$93/CHI_fec!B$93)</f>
        <v>2.3122765064185646</v>
      </c>
      <c r="C237" s="278">
        <f>IF(C$93=0,0,C$93/CHI_fec!C$93)</f>
        <v>2.3508850772491701</v>
      </c>
      <c r="D237" s="278">
        <f>IF(D$93=0,0,D$93/CHI_fec!D$93)</f>
        <v>2.3520477940943638</v>
      </c>
      <c r="E237" s="278">
        <f>IF(E$93=0,0,E$93/CHI_fec!E$93)</f>
        <v>2.3506394886968365</v>
      </c>
      <c r="F237" s="278">
        <f>IF(F$93=0,0,F$93/CHI_fec!F$93)</f>
        <v>2.3299272284204995</v>
      </c>
      <c r="G237" s="278">
        <f>IF(G$93=0,0,G$93/CHI_fec!G$93)</f>
        <v>2.3373940478780977</v>
      </c>
      <c r="H237" s="278">
        <f>IF(H$93=0,0,H$93/CHI_fec!H$93)</f>
        <v>2.2835516182054589</v>
      </c>
      <c r="I237" s="278">
        <f>IF(I$93=0,0,I$93/CHI_fec!I$93)</f>
        <v>2.28965509183507</v>
      </c>
      <c r="J237" s="278">
        <f>IF(J$93=0,0,J$93/CHI_fec!J$93)</f>
        <v>2.2956865992203737</v>
      </c>
      <c r="K237" s="278">
        <f>IF(K$93=0,0,K$93/CHI_fec!K$93)</f>
        <v>2.2995845502138166</v>
      </c>
      <c r="L237" s="278">
        <f>IF(L$93=0,0,L$93/CHI_fec!L$93)</f>
        <v>2.2793110915057873</v>
      </c>
      <c r="M237" s="278">
        <f>IF(M$93=0,0,M$93/CHI_fec!M$93)</f>
        <v>2.2719998865831701</v>
      </c>
      <c r="N237" s="278">
        <f>IF(N$93=0,0,N$93/CHI_fec!N$93)</f>
        <v>2.2587741742495502</v>
      </c>
      <c r="O237" s="278">
        <f>IF(O$93=0,0,O$93/CHI_fec!O$93)</f>
        <v>2.2431001698072812</v>
      </c>
      <c r="P237" s="278">
        <f>IF(P$93=0,0,P$93/CHI_fec!P$93)</f>
        <v>2.206874604799788</v>
      </c>
      <c r="Q237" s="278">
        <f>IF(Q$93=0,0,Q$93/CHI_fec!Q$93)</f>
        <v>2.1308726092513939</v>
      </c>
      <c r="R237" s="278">
        <f>IF(R$93=0,0,R$93/CHI_fec!R$93)</f>
        <v>2.0426483161174853</v>
      </c>
      <c r="S237" s="278">
        <f>IF(S$93=0,0,S$93/CHI_fec!S$93)</f>
        <v>2.1183712322347339</v>
      </c>
      <c r="T237" s="278">
        <f>IF(T$93=0,0,T$93/CHI_fec!T$93)</f>
        <v>2.1189112932078653</v>
      </c>
      <c r="U237" s="278">
        <f>IF(U$93=0,0,U$93/CHI_fec!U$93)</f>
        <v>2.143208544619843</v>
      </c>
      <c r="V237" s="278">
        <f>IF(V$93=0,0,V$93/CHI_fec!V$93)</f>
        <v>2.213665618188402</v>
      </c>
      <c r="W237" s="278">
        <f>IF(W$93=0,0,W$93/CHI_fec!W$93)</f>
        <v>2.2497899291668997</v>
      </c>
      <c r="DA237" s="79"/>
    </row>
    <row r="238" spans="1:105" ht="12" customHeight="1" x14ac:dyDescent="0.25">
      <c r="A238" s="41" t="s">
        <v>1040</v>
      </c>
      <c r="B238" s="279">
        <f>IF(B$107=0,0,B$107/CHI_fec!B$107)</f>
        <v>0</v>
      </c>
      <c r="C238" s="279">
        <f>IF(C$107=0,0,C$107/CHI_fec!C$107)</f>
        <v>0</v>
      </c>
      <c r="D238" s="279">
        <f>IF(D$107=0,0,D$107/CHI_fec!D$107)</f>
        <v>0</v>
      </c>
      <c r="E238" s="279">
        <f>IF(E$107=0,0,E$107/CHI_fec!E$107)</f>
        <v>0</v>
      </c>
      <c r="F238" s="279">
        <f>IF(F$107=0,0,F$107/CHI_fec!F$107)</f>
        <v>0</v>
      </c>
      <c r="G238" s="279">
        <f>IF(G$107=0,0,G$107/CHI_fec!G$107)</f>
        <v>0</v>
      </c>
      <c r="H238" s="279">
        <f>IF(H$107=0,0,H$107/CHI_fec!H$107)</f>
        <v>0</v>
      </c>
      <c r="I238" s="279">
        <f>IF(I$107=0,0,I$107/CHI_fec!I$107)</f>
        <v>0</v>
      </c>
      <c r="J238" s="279">
        <f>IF(J$107=0,0,J$107/CHI_fec!J$107)</f>
        <v>0</v>
      </c>
      <c r="K238" s="279">
        <f>IF(K$107=0,0,K$107/CHI_fec!K$107)</f>
        <v>0</v>
      </c>
      <c r="L238" s="279">
        <f>IF(L$107=0,0,L$107/CHI_fec!L$107)</f>
        <v>0</v>
      </c>
      <c r="M238" s="279">
        <f>IF(M$107=0,0,M$107/CHI_fec!M$107)</f>
        <v>0</v>
      </c>
      <c r="N238" s="279">
        <f>IF(N$107=0,0,N$107/CHI_fec!N$107)</f>
        <v>0</v>
      </c>
      <c r="O238" s="279">
        <f>IF(O$107=0,0,O$107/CHI_fec!O$107)</f>
        <v>0</v>
      </c>
      <c r="P238" s="279">
        <f>IF(P$107=0,0,P$107/CHI_fec!P$107)</f>
        <v>0</v>
      </c>
      <c r="Q238" s="279">
        <f>IF(Q$107=0,0,Q$107/CHI_fec!Q$107)</f>
        <v>0</v>
      </c>
      <c r="R238" s="279">
        <f>IF(R$107=0,0,R$107/CHI_fec!R$107)</f>
        <v>0</v>
      </c>
      <c r="S238" s="279">
        <f>IF(S$107=0,0,S$107/CHI_fec!S$107)</f>
        <v>0</v>
      </c>
      <c r="T238" s="279">
        <f>IF(T$107=0,0,T$107/CHI_fec!T$107)</f>
        <v>0</v>
      </c>
      <c r="U238" s="279">
        <f>IF(U$107=0,0,U$107/CHI_fec!U$107)</f>
        <v>0</v>
      </c>
      <c r="V238" s="279">
        <f>IF(V$107=0,0,V$107/CHI_fec!V$107)</f>
        <v>0</v>
      </c>
      <c r="W238" s="279">
        <f>IF(W$107=0,0,W$107/CHI_fec!W$107)</f>
        <v>0</v>
      </c>
      <c r="DA238" s="82"/>
    </row>
    <row r="239" spans="1:105" ht="12" customHeight="1" x14ac:dyDescent="0.25">
      <c r="A239" s="201"/>
      <c r="B239" s="201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DA239" s="173"/>
    </row>
    <row r="240" spans="1:105" ht="12" customHeight="1" x14ac:dyDescent="0.25">
      <c r="A240" s="35" t="s">
        <v>48</v>
      </c>
      <c r="B240" s="322">
        <f>IF(B$110=0,0,B$110/CHI_fec!B$110)</f>
        <v>2.342711431622742</v>
      </c>
      <c r="C240" s="322">
        <f>IF(C$110=0,0,C$110/CHI_fec!C$110)</f>
        <v>2.4252829736775543</v>
      </c>
      <c r="D240" s="322">
        <f>IF(D$110=0,0,D$110/CHI_fec!D$110)</f>
        <v>2.4047561421598025</v>
      </c>
      <c r="E240" s="322">
        <f>IF(E$110=0,0,E$110/CHI_fec!E$110)</f>
        <v>2.3811069817793054</v>
      </c>
      <c r="F240" s="322">
        <f>IF(F$110=0,0,F$110/CHI_fec!F$110)</f>
        <v>2.3479672247283978</v>
      </c>
      <c r="G240" s="322">
        <f>IF(G$110=0,0,G$110/CHI_fec!G$110)</f>
        <v>2.3653842775334786</v>
      </c>
      <c r="H240" s="322">
        <f>IF(H$110=0,0,H$110/CHI_fec!H$110)</f>
        <v>2.3013167834279424</v>
      </c>
      <c r="I240" s="322">
        <f>IF(I$110=0,0,I$110/CHI_fec!I$110)</f>
        <v>2.2912998523120138</v>
      </c>
      <c r="J240" s="322">
        <f>IF(J$110=0,0,J$110/CHI_fec!J$110)</f>
        <v>2.2730297009245088</v>
      </c>
      <c r="K240" s="322">
        <f>IF(K$110=0,0,K$110/CHI_fec!K$110)</f>
        <v>2.3038615411558241</v>
      </c>
      <c r="L240" s="322">
        <f>IF(L$110=0,0,L$110/CHI_fec!L$110)</f>
        <v>2.262387951376807</v>
      </c>
      <c r="M240" s="322">
        <f>IF(M$110=0,0,M$110/CHI_fec!M$110)</f>
        <v>2.2468774310746311</v>
      </c>
      <c r="N240" s="322">
        <f>IF(N$110=0,0,N$110/CHI_fec!N$110)</f>
        <v>2.2406725192979766</v>
      </c>
      <c r="O240" s="322">
        <f>IF(O$110=0,0,O$110/CHI_fec!O$110)</f>
        <v>2.2128898019612384</v>
      </c>
      <c r="P240" s="322">
        <f>IF(P$110=0,0,P$110/CHI_fec!P$110)</f>
        <v>2.1760416124535222</v>
      </c>
      <c r="Q240" s="322">
        <f>IF(Q$110=0,0,Q$110/CHI_fec!Q$110)</f>
        <v>2.0872140092930289</v>
      </c>
      <c r="R240" s="322">
        <f>IF(R$110=0,0,R$110/CHI_fec!R$110)</f>
        <v>1.9263167015232634</v>
      </c>
      <c r="S240" s="322">
        <f>IF(S$110=0,0,S$110/CHI_fec!S$110)</f>
        <v>2.0257701272647544</v>
      </c>
      <c r="T240" s="322">
        <f>IF(T$110=0,0,T$110/CHI_fec!T$110)</f>
        <v>2.0344825439876688</v>
      </c>
      <c r="U240" s="322">
        <f>IF(U$110=0,0,U$110/CHI_fec!U$110)</f>
        <v>2.1128263353340153</v>
      </c>
      <c r="V240" s="322">
        <f>IF(V$110=0,0,V$110/CHI_fec!V$110)</f>
        <v>2.1737608230453169</v>
      </c>
      <c r="W240" s="322">
        <f>IF(W$110=0,0,W$110/CHI_fec!W$110)</f>
        <v>2.1986771967859129</v>
      </c>
      <c r="DA240" s="95"/>
    </row>
    <row r="241" spans="1:105" ht="12" customHeight="1" x14ac:dyDescent="0.25">
      <c r="A241" s="55" t="s">
        <v>92</v>
      </c>
      <c r="B241" s="275">
        <f>IF(B$111=0,0,B$111/CHI_fec!B$111)</f>
        <v>0</v>
      </c>
      <c r="C241" s="275">
        <f>IF(C$111=0,0,C$111/CHI_fec!C$111)</f>
        <v>0</v>
      </c>
      <c r="D241" s="275">
        <f>IF(D$111=0,0,D$111/CHI_fec!D$111)</f>
        <v>0</v>
      </c>
      <c r="E241" s="275">
        <f>IF(E$111=0,0,E$111/CHI_fec!E$111)</f>
        <v>0</v>
      </c>
      <c r="F241" s="275">
        <f>IF(F$111=0,0,F$111/CHI_fec!F$111)</f>
        <v>0</v>
      </c>
      <c r="G241" s="275">
        <f>IF(G$111=0,0,G$111/CHI_fec!G$111)</f>
        <v>0</v>
      </c>
      <c r="H241" s="275">
        <f>IF(H$111=0,0,H$111/CHI_fec!H$111)</f>
        <v>0</v>
      </c>
      <c r="I241" s="275">
        <f>IF(I$111=0,0,I$111/CHI_fec!I$111)</f>
        <v>0</v>
      </c>
      <c r="J241" s="275">
        <f>IF(J$111=0,0,J$111/CHI_fec!J$111)</f>
        <v>0</v>
      </c>
      <c r="K241" s="275">
        <f>IF(K$111=0,0,K$111/CHI_fec!K$111)</f>
        <v>0</v>
      </c>
      <c r="L241" s="275">
        <f>IF(L$111=0,0,L$111/CHI_fec!L$111)</f>
        <v>0</v>
      </c>
      <c r="M241" s="275">
        <f>IF(M$111=0,0,M$111/CHI_fec!M$111)</f>
        <v>0</v>
      </c>
      <c r="N241" s="275">
        <f>IF(N$111=0,0,N$111/CHI_fec!N$111)</f>
        <v>0</v>
      </c>
      <c r="O241" s="275">
        <f>IF(O$111=0,0,O$111/CHI_fec!O$111)</f>
        <v>0</v>
      </c>
      <c r="P241" s="275">
        <f>IF(P$111=0,0,P$111/CHI_fec!P$111)</f>
        <v>0</v>
      </c>
      <c r="Q241" s="275">
        <f>IF(Q$111=0,0,Q$111/CHI_fec!Q$111)</f>
        <v>0</v>
      </c>
      <c r="R241" s="275">
        <f>IF(R$111=0,0,R$111/CHI_fec!R$111)</f>
        <v>0</v>
      </c>
      <c r="S241" s="275">
        <f>IF(S$111=0,0,S$111/CHI_fec!S$111)</f>
        <v>0</v>
      </c>
      <c r="T241" s="275">
        <f>IF(T$111=0,0,T$111/CHI_fec!T$111)</f>
        <v>0</v>
      </c>
      <c r="U241" s="275">
        <f>IF(U$111=0,0,U$111/CHI_fec!U$111)</f>
        <v>0</v>
      </c>
      <c r="V241" s="275">
        <f>IF(V$111=0,0,V$111/CHI_fec!V$111)</f>
        <v>0</v>
      </c>
      <c r="W241" s="275">
        <f>IF(W$111=0,0,W$111/CHI_fec!W$111)</f>
        <v>0</v>
      </c>
      <c r="DA241" s="76"/>
    </row>
    <row r="242" spans="1:105" ht="12" customHeight="1" x14ac:dyDescent="0.25">
      <c r="A242" s="202" t="s">
        <v>93</v>
      </c>
      <c r="B242" s="276">
        <f>IF(B$112=0,0,B$112/CHI_fec!B$112)</f>
        <v>0</v>
      </c>
      <c r="C242" s="276">
        <f>IF(C$112=0,0,C$112/CHI_fec!C$112)</f>
        <v>0</v>
      </c>
      <c r="D242" s="276">
        <f>IF(D$112=0,0,D$112/CHI_fec!D$112)</f>
        <v>0</v>
      </c>
      <c r="E242" s="276">
        <f>IF(E$112=0,0,E$112/CHI_fec!E$112)</f>
        <v>0</v>
      </c>
      <c r="F242" s="276">
        <f>IF(F$112=0,0,F$112/CHI_fec!F$112)</f>
        <v>0</v>
      </c>
      <c r="G242" s="276">
        <f>IF(G$112=0,0,G$112/CHI_fec!G$112)</f>
        <v>0</v>
      </c>
      <c r="H242" s="276">
        <f>IF(H$112=0,0,H$112/CHI_fec!H$112)</f>
        <v>0</v>
      </c>
      <c r="I242" s="276">
        <f>IF(I$112=0,0,I$112/CHI_fec!I$112)</f>
        <v>0</v>
      </c>
      <c r="J242" s="276">
        <f>IF(J$112=0,0,J$112/CHI_fec!J$112)</f>
        <v>0</v>
      </c>
      <c r="K242" s="276">
        <f>IF(K$112=0,0,K$112/CHI_fec!K$112)</f>
        <v>0</v>
      </c>
      <c r="L242" s="276">
        <f>IF(L$112=0,0,L$112/CHI_fec!L$112)</f>
        <v>0</v>
      </c>
      <c r="M242" s="276">
        <f>IF(M$112=0,0,M$112/CHI_fec!M$112)</f>
        <v>0</v>
      </c>
      <c r="N242" s="276">
        <f>IF(N$112=0,0,N$112/CHI_fec!N$112)</f>
        <v>0</v>
      </c>
      <c r="O242" s="276">
        <f>IF(O$112=0,0,O$112/CHI_fec!O$112)</f>
        <v>0</v>
      </c>
      <c r="P242" s="276">
        <f>IF(P$112=0,0,P$112/CHI_fec!P$112)</f>
        <v>0</v>
      </c>
      <c r="Q242" s="276">
        <f>IF(Q$112=0,0,Q$112/CHI_fec!Q$112)</f>
        <v>0</v>
      </c>
      <c r="R242" s="276">
        <f>IF(R$112=0,0,R$112/CHI_fec!R$112)</f>
        <v>0</v>
      </c>
      <c r="S242" s="276">
        <f>IF(S$112=0,0,S$112/CHI_fec!S$112)</f>
        <v>0</v>
      </c>
      <c r="T242" s="276">
        <f>IF(T$112=0,0,T$112/CHI_fec!T$112)</f>
        <v>0</v>
      </c>
      <c r="U242" s="276">
        <f>IF(U$112=0,0,U$112/CHI_fec!U$112)</f>
        <v>0</v>
      </c>
      <c r="V242" s="276">
        <f>IF(V$112=0,0,V$112/CHI_fec!V$112)</f>
        <v>0</v>
      </c>
      <c r="W242" s="276">
        <f>IF(W$112=0,0,W$112/CHI_fec!W$112)</f>
        <v>0</v>
      </c>
      <c r="DA242" s="77"/>
    </row>
    <row r="243" spans="1:105" ht="12" customHeight="1" x14ac:dyDescent="0.25">
      <c r="A243" s="202" t="s">
        <v>94</v>
      </c>
      <c r="B243" s="276">
        <f>IF(B$113=0,0,B$113/CHI_fec!B$113)</f>
        <v>0</v>
      </c>
      <c r="C243" s="276">
        <f>IF(C$113=0,0,C$113/CHI_fec!C$113)</f>
        <v>0</v>
      </c>
      <c r="D243" s="276">
        <f>IF(D$113=0,0,D$113/CHI_fec!D$113)</f>
        <v>0</v>
      </c>
      <c r="E243" s="276">
        <f>IF(E$113=0,0,E$113/CHI_fec!E$113)</f>
        <v>0</v>
      </c>
      <c r="F243" s="276">
        <f>IF(F$113=0,0,F$113/CHI_fec!F$113)</f>
        <v>0</v>
      </c>
      <c r="G243" s="276">
        <f>IF(G$113=0,0,G$113/CHI_fec!G$113)</f>
        <v>0</v>
      </c>
      <c r="H243" s="276">
        <f>IF(H$113=0,0,H$113/CHI_fec!H$113)</f>
        <v>0</v>
      </c>
      <c r="I243" s="276">
        <f>IF(I$113=0,0,I$113/CHI_fec!I$113)</f>
        <v>0</v>
      </c>
      <c r="J243" s="276">
        <f>IF(J$113=0,0,J$113/CHI_fec!J$113)</f>
        <v>0</v>
      </c>
      <c r="K243" s="276">
        <f>IF(K$113=0,0,K$113/CHI_fec!K$113)</f>
        <v>0</v>
      </c>
      <c r="L243" s="276">
        <f>IF(L$113=0,0,L$113/CHI_fec!L$113)</f>
        <v>0</v>
      </c>
      <c r="M243" s="276">
        <f>IF(M$113=0,0,M$113/CHI_fec!M$113)</f>
        <v>0</v>
      </c>
      <c r="N243" s="276">
        <f>IF(N$113=0,0,N$113/CHI_fec!N$113)</f>
        <v>0</v>
      </c>
      <c r="O243" s="276">
        <f>IF(O$113=0,0,O$113/CHI_fec!O$113)</f>
        <v>0</v>
      </c>
      <c r="P243" s="276">
        <f>IF(P$113=0,0,P$113/CHI_fec!P$113)</f>
        <v>0</v>
      </c>
      <c r="Q243" s="276">
        <f>IF(Q$113=0,0,Q$113/CHI_fec!Q$113)</f>
        <v>0</v>
      </c>
      <c r="R243" s="276">
        <f>IF(R$113=0,0,R$113/CHI_fec!R$113)</f>
        <v>0</v>
      </c>
      <c r="S243" s="276">
        <f>IF(S$113=0,0,S$113/CHI_fec!S$113)</f>
        <v>0</v>
      </c>
      <c r="T243" s="276">
        <f>IF(T$113=0,0,T$113/CHI_fec!T$113)</f>
        <v>0</v>
      </c>
      <c r="U243" s="276">
        <f>IF(U$113=0,0,U$113/CHI_fec!U$113)</f>
        <v>0</v>
      </c>
      <c r="V243" s="276">
        <f>IF(V$113=0,0,V$113/CHI_fec!V$113)</f>
        <v>0</v>
      </c>
      <c r="W243" s="276">
        <f>IF(W$113=0,0,W$113/CHI_fec!W$113)</f>
        <v>0</v>
      </c>
      <c r="DA243" s="77"/>
    </row>
    <row r="244" spans="1:105" ht="12" customHeight="1" x14ac:dyDescent="0.25">
      <c r="A244" s="202" t="s">
        <v>95</v>
      </c>
      <c r="B244" s="276">
        <f>IF(B$114=0,0,B$114/CHI_fec!B$114)</f>
        <v>0</v>
      </c>
      <c r="C244" s="276">
        <f>IF(C$114=0,0,C$114/CHI_fec!C$114)</f>
        <v>0</v>
      </c>
      <c r="D244" s="276">
        <f>IF(D$114=0,0,D$114/CHI_fec!D$114)</f>
        <v>0</v>
      </c>
      <c r="E244" s="276">
        <f>IF(E$114=0,0,E$114/CHI_fec!E$114)</f>
        <v>0</v>
      </c>
      <c r="F244" s="276">
        <f>IF(F$114=0,0,F$114/CHI_fec!F$114)</f>
        <v>0</v>
      </c>
      <c r="G244" s="276">
        <f>IF(G$114=0,0,G$114/CHI_fec!G$114)</f>
        <v>0</v>
      </c>
      <c r="H244" s="276">
        <f>IF(H$114=0,0,H$114/CHI_fec!H$114)</f>
        <v>0</v>
      </c>
      <c r="I244" s="276">
        <f>IF(I$114=0,0,I$114/CHI_fec!I$114)</f>
        <v>0</v>
      </c>
      <c r="J244" s="276">
        <f>IF(J$114=0,0,J$114/CHI_fec!J$114)</f>
        <v>0</v>
      </c>
      <c r="K244" s="276">
        <f>IF(K$114=0,0,K$114/CHI_fec!K$114)</f>
        <v>0</v>
      </c>
      <c r="L244" s="276">
        <f>IF(L$114=0,0,L$114/CHI_fec!L$114)</f>
        <v>0</v>
      </c>
      <c r="M244" s="276">
        <f>IF(M$114=0,0,M$114/CHI_fec!M$114)</f>
        <v>0</v>
      </c>
      <c r="N244" s="276">
        <f>IF(N$114=0,0,N$114/CHI_fec!N$114)</f>
        <v>0</v>
      </c>
      <c r="O244" s="276">
        <f>IF(O$114=0,0,O$114/CHI_fec!O$114)</f>
        <v>0</v>
      </c>
      <c r="P244" s="276">
        <f>IF(P$114=0,0,P$114/CHI_fec!P$114)</f>
        <v>0</v>
      </c>
      <c r="Q244" s="276">
        <f>IF(Q$114=0,0,Q$114/CHI_fec!Q$114)</f>
        <v>0</v>
      </c>
      <c r="R244" s="276">
        <f>IF(R$114=0,0,R$114/CHI_fec!R$114)</f>
        <v>0</v>
      </c>
      <c r="S244" s="276">
        <f>IF(S$114=0,0,S$114/CHI_fec!S$114)</f>
        <v>0</v>
      </c>
      <c r="T244" s="276">
        <f>IF(T$114=0,0,T$114/CHI_fec!T$114)</f>
        <v>0</v>
      </c>
      <c r="U244" s="276">
        <f>IF(U$114=0,0,U$114/CHI_fec!U$114)</f>
        <v>0</v>
      </c>
      <c r="V244" s="276">
        <f>IF(V$114=0,0,V$114/CHI_fec!V$114)</f>
        <v>0</v>
      </c>
      <c r="W244" s="276">
        <f>IF(W$114=0,0,W$114/CHI_fec!W$114)</f>
        <v>0</v>
      </c>
      <c r="DA244" s="77"/>
    </row>
    <row r="245" spans="1:105" ht="12" customHeight="1" x14ac:dyDescent="0.25">
      <c r="A245" s="56" t="s">
        <v>96</v>
      </c>
      <c r="B245" s="277">
        <f>IF(B$115=0,0,B$115/CHI_fec!B$115)</f>
        <v>2.3278490736554187</v>
      </c>
      <c r="C245" s="277">
        <f>IF(C$115=0,0,C$115/CHI_fec!C$115)</f>
        <v>2.3376612772798868</v>
      </c>
      <c r="D245" s="277">
        <f>IF(D$115=0,0,D$115/CHI_fec!D$115)</f>
        <v>2.3386358166252048</v>
      </c>
      <c r="E245" s="277">
        <f>IF(E$115=0,0,E$115/CHI_fec!E$115)</f>
        <v>2.3428818743001787</v>
      </c>
      <c r="F245" s="277">
        <f>IF(F$115=0,0,F$115/CHI_fec!F$115)</f>
        <v>2.3322214607322111</v>
      </c>
      <c r="G245" s="277">
        <f>IF(G$115=0,0,G$115/CHI_fec!G$115)</f>
        <v>2.3318512471825117</v>
      </c>
      <c r="H245" s="277">
        <f>IF(H$115=0,0,H$115/CHI_fec!H$115)</f>
        <v>2.292038211371485</v>
      </c>
      <c r="I245" s="277">
        <f>IF(I$115=0,0,I$115/CHI_fec!I$115)</f>
        <v>2.31423306285904</v>
      </c>
      <c r="J245" s="277">
        <f>IF(J$115=0,0,J$115/CHI_fec!J$115)</f>
        <v>2.3266754897902202</v>
      </c>
      <c r="K245" s="277">
        <f>IF(K$115=0,0,K$115/CHI_fec!K$115)</f>
        <v>2.3178808087560845</v>
      </c>
      <c r="L245" s="277">
        <f>IF(L$115=0,0,L$115/CHI_fec!L$115)</f>
        <v>2.3137646740694211</v>
      </c>
      <c r="M245" s="277">
        <f>IF(M$115=0,0,M$115/CHI_fec!M$115)</f>
        <v>2.3067471267827537</v>
      </c>
      <c r="N245" s="277">
        <f>IF(N$115=0,0,N$115/CHI_fec!N$115)</f>
        <v>2.2972289693687733</v>
      </c>
      <c r="O245" s="277">
        <f>IF(O$115=0,0,O$115/CHI_fec!O$115)</f>
        <v>2.2925500129454854</v>
      </c>
      <c r="P245" s="277">
        <f>IF(P$115=0,0,P$115/CHI_fec!P$115)</f>
        <v>2.253994548873913</v>
      </c>
      <c r="Q245" s="277">
        <f>IF(Q$115=0,0,Q$115/CHI_fec!Q$115)</f>
        <v>2.1977879145425385</v>
      </c>
      <c r="R245" s="277">
        <f>IF(R$115=0,0,R$115/CHI_fec!R$115)</f>
        <v>2.1368068260975068</v>
      </c>
      <c r="S245" s="277">
        <f>IF(S$115=0,0,S$115/CHI_fec!S$115)</f>
        <v>2.1872034764517023</v>
      </c>
      <c r="T245" s="277">
        <f>IF(T$115=0,0,T$115/CHI_fec!T$115)</f>
        <v>2.1866570218004466</v>
      </c>
      <c r="U245" s="277">
        <f>IF(U$115=0,0,U$115/CHI_fec!U$115)</f>
        <v>2.1645220672192349</v>
      </c>
      <c r="V245" s="277">
        <f>IF(V$115=0,0,V$115/CHI_fec!V$115)</f>
        <v>2.2100883669502998</v>
      </c>
      <c r="W245" s="277">
        <f>IF(W$115=0,0,W$115/CHI_fec!W$115)</f>
        <v>2.2501459147017302</v>
      </c>
      <c r="DA245" s="78"/>
    </row>
    <row r="246" spans="1:105" ht="12" customHeight="1" x14ac:dyDescent="0.25">
      <c r="A246" s="203" t="s">
        <v>1053</v>
      </c>
      <c r="B246" s="278">
        <f>IF(B$121=0,0,B$121/CHI_fec!B$121)</f>
        <v>2.2770706991566154</v>
      </c>
      <c r="C246" s="278">
        <f>IF(C$121=0,0,C$121/CHI_fec!C$121)</f>
        <v>2.405656318798465</v>
      </c>
      <c r="D246" s="278">
        <f>IF(D$121=0,0,D$121/CHI_fec!D$121)</f>
        <v>2.4176968831199281</v>
      </c>
      <c r="E246" s="278">
        <f>IF(E$121=0,0,E$121/CHI_fec!E$121)</f>
        <v>2.3876051848215072</v>
      </c>
      <c r="F246" s="278">
        <f>IF(F$121=0,0,F$121/CHI_fec!F$121)</f>
        <v>2.3285532321831264</v>
      </c>
      <c r="G246" s="278">
        <f>IF(G$121=0,0,G$121/CHI_fec!G$121)</f>
        <v>2.3621004957251994</v>
      </c>
      <c r="H246" s="278">
        <f>IF(H$121=0,0,H$121/CHI_fec!H$121)</f>
        <v>2.2782293107563296</v>
      </c>
      <c r="I246" s="278">
        <f>IF(I$121=0,0,I$121/CHI_fec!I$121)</f>
        <v>2.2323413174847011</v>
      </c>
      <c r="J246" s="278">
        <f>IF(J$121=0,0,J$121/CHI_fec!J$121)</f>
        <v>2.1990315434128567</v>
      </c>
      <c r="K246" s="278">
        <f>IF(K$121=0,0,K$121/CHI_fec!K$121)</f>
        <v>2.2392424088110947</v>
      </c>
      <c r="L246" s="278">
        <f>IF(L$121=0,0,L$121/CHI_fec!L$121)</f>
        <v>2.1674940454115044</v>
      </c>
      <c r="M246" s="278">
        <f>IF(M$121=0,0,M$121/CHI_fec!M$121)</f>
        <v>2.1583536581756202</v>
      </c>
      <c r="N246" s="278">
        <f>IF(N$121=0,0,N$121/CHI_fec!N$121)</f>
        <v>2.1333069109536988</v>
      </c>
      <c r="O246" s="278">
        <f>IF(O$121=0,0,O$121/CHI_fec!O$121)</f>
        <v>2.0947372027113151</v>
      </c>
      <c r="P246" s="278">
        <f>IF(P$121=0,0,P$121/CHI_fec!P$121)</f>
        <v>2.062250529419122</v>
      </c>
      <c r="Q246" s="278">
        <f>IF(Q$121=0,0,Q$121/CHI_fec!Q$121)</f>
        <v>1.947679983998821</v>
      </c>
      <c r="R246" s="278">
        <f>IF(R$121=0,0,R$121/CHI_fec!R$121)</f>
        <v>1.7844614265108345</v>
      </c>
      <c r="S246" s="278">
        <f>IF(S$121=0,0,S$121/CHI_fec!S$121)</f>
        <v>1.9281710479747745</v>
      </c>
      <c r="T246" s="278">
        <f>IF(T$121=0,0,T$121/CHI_fec!T$121)</f>
        <v>1.942421331778603</v>
      </c>
      <c r="U246" s="278">
        <f>IF(U$121=0,0,U$121/CHI_fec!U$121)</f>
        <v>2.101713880025267</v>
      </c>
      <c r="V246" s="278">
        <f>IF(V$121=0,0,V$121/CHI_fec!V$121)</f>
        <v>2.2328238031041177</v>
      </c>
      <c r="W246" s="278">
        <f>IF(W$121=0,0,W$121/CHI_fec!W$121)</f>
        <v>2.2543064587329593</v>
      </c>
      <c r="DA246" s="79"/>
    </row>
    <row r="247" spans="1:105" ht="12" customHeight="1" x14ac:dyDescent="0.25">
      <c r="A247" s="203" t="s">
        <v>1012</v>
      </c>
      <c r="B247" s="278">
        <f>IF(B$134=0,0,B$134/CHI_fec!B$134)</f>
        <v>2.6179570570513389</v>
      </c>
      <c r="C247" s="278">
        <f>IF(C$134=0,0,C$134/CHI_fec!C$134)</f>
        <v>2.6434967921540946</v>
      </c>
      <c r="D247" s="278">
        <f>IF(D$134=0,0,D$134/CHI_fec!D$134)</f>
        <v>2.5512651349548356</v>
      </c>
      <c r="E247" s="278">
        <f>IF(E$134=0,0,E$134/CHI_fec!E$134)</f>
        <v>2.4967530038092951</v>
      </c>
      <c r="F247" s="278">
        <f>IF(F$134=0,0,F$134/CHI_fec!F$134)</f>
        <v>2.5215442791500795</v>
      </c>
      <c r="G247" s="278">
        <f>IF(G$134=0,0,G$134/CHI_fec!G$134)</f>
        <v>2.5227000472377763</v>
      </c>
      <c r="H247" s="278">
        <f>IF(H$134=0,0,H$134/CHI_fec!H$134)</f>
        <v>2.5406661806789104</v>
      </c>
      <c r="I247" s="278">
        <f>IF(I$134=0,0,I$134/CHI_fec!I$134)</f>
        <v>2.5468402588594974</v>
      </c>
      <c r="J247" s="278">
        <f>IF(J$134=0,0,J$134/CHI_fec!J$134)</f>
        <v>2.5083659033625052</v>
      </c>
      <c r="K247" s="278">
        <f>IF(K$134=0,0,K$134/CHI_fec!K$134)</f>
        <v>2.5607486472022631</v>
      </c>
      <c r="L247" s="278">
        <f>IF(L$134=0,0,L$134/CHI_fec!L$134)</f>
        <v>2.5520313816906586</v>
      </c>
      <c r="M247" s="278">
        <f>IF(M$134=0,0,M$134/CHI_fec!M$134)</f>
        <v>2.5261468226403916</v>
      </c>
      <c r="N247" s="278">
        <f>IF(N$134=0,0,N$134/CHI_fec!N$134)</f>
        <v>2.5701831916927924</v>
      </c>
      <c r="O247" s="278">
        <f>IF(O$134=0,0,O$134/CHI_fec!O$134)</f>
        <v>2.5577157826243631</v>
      </c>
      <c r="P247" s="278">
        <f>IF(P$134=0,0,P$134/CHI_fec!P$134)</f>
        <v>2.541382490014223</v>
      </c>
      <c r="Q247" s="278">
        <f>IF(Q$134=0,0,Q$134/CHI_fec!Q$134)</f>
        <v>2.5947374302749497</v>
      </c>
      <c r="R247" s="278">
        <f>IF(R$134=0,0,R$134/CHI_fec!R$134)</f>
        <v>2.4633060918945442</v>
      </c>
      <c r="S247" s="278">
        <f>IF(S$134=0,0,S$134/CHI_fec!S$134)</f>
        <v>2.4511532738755295</v>
      </c>
      <c r="T247" s="278">
        <f>IF(T$134=0,0,T$134/CHI_fec!T$134)</f>
        <v>2.4634050206690463</v>
      </c>
      <c r="U247" s="278">
        <f>IF(U$134=0,0,U$134/CHI_fec!U$134)</f>
        <v>2.4399619886365493</v>
      </c>
      <c r="V247" s="278">
        <f>IF(V$134=0,0,V$134/CHI_fec!V$134)</f>
        <v>2.3532617311677364</v>
      </c>
      <c r="W247" s="278">
        <f>IF(W$134=0,0,W$134/CHI_fec!W$134)</f>
        <v>2.3540609046315764</v>
      </c>
      <c r="DA247" s="79"/>
    </row>
    <row r="248" spans="1:105" ht="12" customHeight="1" x14ac:dyDescent="0.25">
      <c r="A248" s="203" t="s">
        <v>1023</v>
      </c>
      <c r="B248" s="278">
        <f>IF(B$142=0,0,B$142/CHI_fec!B$142)</f>
        <v>2.3103496683874041</v>
      </c>
      <c r="C248" s="278">
        <f>IF(C$142=0,0,C$142/CHI_fec!C$142)</f>
        <v>2.3540334460204067</v>
      </c>
      <c r="D248" s="278">
        <f>IF(D$142=0,0,D$142/CHI_fec!D$142)</f>
        <v>2.3559015624865349</v>
      </c>
      <c r="E248" s="278">
        <f>IF(E$142=0,0,E$142/CHI_fec!E$142)</f>
        <v>2.3527110957095987</v>
      </c>
      <c r="F248" s="278">
        <f>IF(F$142=0,0,F$142/CHI_fec!F$142)</f>
        <v>2.3298948305199043</v>
      </c>
      <c r="G248" s="278">
        <f>IF(G$142=0,0,G$142/CHI_fec!G$142)</f>
        <v>2.3388124410169659</v>
      </c>
      <c r="H248" s="278">
        <f>IF(H$142=0,0,H$142/CHI_fec!H$142)</f>
        <v>2.2833171830188017</v>
      </c>
      <c r="I248" s="278">
        <f>IF(I$142=0,0,I$142/CHI_fec!I$142)</f>
        <v>2.2863241070531455</v>
      </c>
      <c r="J248" s="278">
        <f>IF(J$142=0,0,J$142/CHI_fec!J$142)</f>
        <v>2.2902380319503695</v>
      </c>
      <c r="K248" s="278">
        <f>IF(K$142=0,0,K$142/CHI_fec!K$142)</f>
        <v>2.2961532251437489</v>
      </c>
      <c r="L248" s="278">
        <f>IF(L$142=0,0,L$142/CHI_fec!L$142)</f>
        <v>2.2728808433043217</v>
      </c>
      <c r="M248" s="278">
        <f>IF(M$142=0,0,M$142/CHI_fec!M$142)</f>
        <v>2.2654798705759771</v>
      </c>
      <c r="N248" s="278">
        <f>IF(N$142=0,0,N$142/CHI_fec!N$142)</f>
        <v>2.2514665520791639</v>
      </c>
      <c r="O248" s="278">
        <f>IF(O$142=0,0,O$142/CHI_fec!O$142)</f>
        <v>2.2341988028630224</v>
      </c>
      <c r="P248" s="278">
        <f>IF(P$142=0,0,P$142/CHI_fec!P$142)</f>
        <v>2.1980912078471206</v>
      </c>
      <c r="Q248" s="278">
        <f>IF(Q$142=0,0,Q$142/CHI_fec!Q$142)</f>
        <v>2.1190127896166575</v>
      </c>
      <c r="R248" s="278">
        <f>IF(R$142=0,0,R$142/CHI_fec!R$142)</f>
        <v>2.0258429771263469</v>
      </c>
      <c r="S248" s="278">
        <f>IF(S$142=0,0,S$142/CHI_fec!S$142)</f>
        <v>2.1062483114138821</v>
      </c>
      <c r="T248" s="278">
        <f>IF(T$142=0,0,T$142/CHI_fec!T$142)</f>
        <v>2.1072206771026054</v>
      </c>
      <c r="U248" s="278">
        <f>IF(U$142=0,0,U$142/CHI_fec!U$142)</f>
        <v>2.1403111004825233</v>
      </c>
      <c r="V248" s="278">
        <f>IF(V$142=0,0,V$142/CHI_fec!V$142)</f>
        <v>2.2149865754869165</v>
      </c>
      <c r="W248" s="278">
        <f>IF(W$142=0,0,W$142/CHI_fec!W$142)</f>
        <v>2.2501467138816835</v>
      </c>
      <c r="DA248" s="79"/>
    </row>
    <row r="249" spans="1:105" ht="12" customHeight="1" x14ac:dyDescent="0.25">
      <c r="A249" s="41" t="s">
        <v>1040</v>
      </c>
      <c r="B249" s="279">
        <f>IF(B$156=0,0,B$156/CHI_fec!B$156)</f>
        <v>0</v>
      </c>
      <c r="C249" s="279">
        <f>IF(C$156=0,0,C$156/CHI_fec!C$156)</f>
        <v>0</v>
      </c>
      <c r="D249" s="279">
        <f>IF(D$156=0,0,D$156/CHI_fec!D$156)</f>
        <v>0</v>
      </c>
      <c r="E249" s="279">
        <f>IF(E$156=0,0,E$156/CHI_fec!E$156)</f>
        <v>0</v>
      </c>
      <c r="F249" s="279">
        <f>IF(F$156=0,0,F$156/CHI_fec!F$156)</f>
        <v>0</v>
      </c>
      <c r="G249" s="279">
        <f>IF(G$156=0,0,G$156/CHI_fec!G$156)</f>
        <v>0</v>
      </c>
      <c r="H249" s="279">
        <f>IF(H$156=0,0,H$156/CHI_fec!H$156)</f>
        <v>0</v>
      </c>
      <c r="I249" s="279">
        <f>IF(I$156=0,0,I$156/CHI_fec!I$156)</f>
        <v>0</v>
      </c>
      <c r="J249" s="279">
        <f>IF(J$156=0,0,J$156/CHI_fec!J$156)</f>
        <v>0</v>
      </c>
      <c r="K249" s="279">
        <f>IF(K$156=0,0,K$156/CHI_fec!K$156)</f>
        <v>0</v>
      </c>
      <c r="L249" s="279">
        <f>IF(L$156=0,0,L$156/CHI_fec!L$156)</f>
        <v>0</v>
      </c>
      <c r="M249" s="279">
        <f>IF(M$156=0,0,M$156/CHI_fec!M$156)</f>
        <v>0</v>
      </c>
      <c r="N249" s="279">
        <f>IF(N$156=0,0,N$156/CHI_fec!N$156)</f>
        <v>0</v>
      </c>
      <c r="O249" s="279">
        <f>IF(O$156=0,0,O$156/CHI_fec!O$156)</f>
        <v>0</v>
      </c>
      <c r="P249" s="279">
        <f>IF(P$156=0,0,P$156/CHI_fec!P$156)</f>
        <v>0</v>
      </c>
      <c r="Q249" s="279">
        <f>IF(Q$156=0,0,Q$156/CHI_fec!Q$156)</f>
        <v>0</v>
      </c>
      <c r="R249" s="279">
        <f>IF(R$156=0,0,R$156/CHI_fec!R$156)</f>
        <v>0</v>
      </c>
      <c r="S249" s="279">
        <f>IF(S$156=0,0,S$156/CHI_fec!S$156)</f>
        <v>0</v>
      </c>
      <c r="T249" s="279">
        <f>IF(T$156=0,0,T$156/CHI_fec!T$156)</f>
        <v>0</v>
      </c>
      <c r="U249" s="279">
        <f>IF(U$156=0,0,U$156/CHI_fec!U$156)</f>
        <v>0</v>
      </c>
      <c r="V249" s="279">
        <f>IF(V$156=0,0,V$156/CHI_fec!V$156)</f>
        <v>0</v>
      </c>
      <c r="W249" s="279">
        <f>IF(W$156=0,0,W$156/CHI_fec!W$156)</f>
        <v>0</v>
      </c>
      <c r="DA249" s="82"/>
    </row>
  </sheetData>
  <pageMargins left="0.39370078740157483" right="0.39370078740157483" top="0.39370078740157483" bottom="0.39370078740157483" header="0.31496062992125978" footer="0.31496062992125978"/>
  <pageSetup paperSize="9" scale="28" orientation="portrait"/>
  <ignoredErrors>
    <ignoredError sqref="B61:W61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79998168889431442"/>
    <pageSetUpPr fitToPage="1"/>
  </sheetPr>
  <dimension ref="A1:DA79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Non-metallic mineral products"</f>
        <v>RO: Non-metallic mineral products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f t="shared" ref="B3:W3" si="0">SUM(B4:B6)</f>
        <v>959.52157807827916</v>
      </c>
      <c r="C3" s="205">
        <f t="shared" si="0"/>
        <v>1017.9122132567278</v>
      </c>
      <c r="D3" s="205">
        <f t="shared" si="0"/>
        <v>1040.1901022832933</v>
      </c>
      <c r="E3" s="205">
        <f t="shared" si="0"/>
        <v>995.61716440729788</v>
      </c>
      <c r="F3" s="205">
        <f t="shared" si="0"/>
        <v>1165.9107729092739</v>
      </c>
      <c r="G3" s="205">
        <f t="shared" si="0"/>
        <v>1157.6752115934974</v>
      </c>
      <c r="H3" s="205">
        <f t="shared" si="0"/>
        <v>1378.7511224886405</v>
      </c>
      <c r="I3" s="205">
        <f t="shared" si="0"/>
        <v>1647.2180680937463</v>
      </c>
      <c r="J3" s="205">
        <f t="shared" si="0"/>
        <v>1987.3233174443976</v>
      </c>
      <c r="K3" s="205">
        <f t="shared" si="0"/>
        <v>1274.5366566237562</v>
      </c>
      <c r="L3" s="205">
        <f t="shared" si="0"/>
        <v>629.09891053507192</v>
      </c>
      <c r="M3" s="205">
        <f t="shared" si="0"/>
        <v>668.14841219085167</v>
      </c>
      <c r="N3" s="205">
        <f t="shared" si="0"/>
        <v>1282.1113370452777</v>
      </c>
      <c r="O3" s="205">
        <f t="shared" si="0"/>
        <v>1000.4806988943924</v>
      </c>
      <c r="P3" s="205">
        <f t="shared" si="0"/>
        <v>1203.2553827135057</v>
      </c>
      <c r="Q3" s="205">
        <f t="shared" si="0"/>
        <v>1197.5</v>
      </c>
      <c r="R3" s="205">
        <f t="shared" si="0"/>
        <v>1319.6891441811076</v>
      </c>
      <c r="S3" s="205">
        <f t="shared" si="0"/>
        <v>1265.7285384558115</v>
      </c>
      <c r="T3" s="205">
        <f t="shared" si="0"/>
        <v>1261.3630299041145</v>
      </c>
      <c r="U3" s="205">
        <f t="shared" si="0"/>
        <v>1186.6202255951321</v>
      </c>
      <c r="V3" s="205">
        <f t="shared" si="0"/>
        <v>1133.6294574287019</v>
      </c>
      <c r="W3" s="205">
        <f t="shared" si="0"/>
        <v>1314.2203119872586</v>
      </c>
      <c r="DA3" s="112"/>
    </row>
    <row r="4" spans="1:105" ht="12" customHeight="1" x14ac:dyDescent="0.25">
      <c r="A4" s="50" t="s">
        <v>49</v>
      </c>
      <c r="B4" s="243">
        <v>567.32986969708679</v>
      </c>
      <c r="C4" s="243">
        <v>547.33487878787344</v>
      </c>
      <c r="D4" s="243">
        <v>527.82779607950351</v>
      </c>
      <c r="E4" s="243">
        <v>699.99670417020684</v>
      </c>
      <c r="F4" s="243">
        <v>794.80393231822336</v>
      </c>
      <c r="G4" s="243">
        <v>913.5815185614324</v>
      </c>
      <c r="H4" s="243">
        <v>1273.7267868838751</v>
      </c>
      <c r="I4" s="243">
        <v>1592.8055360808919</v>
      </c>
      <c r="J4" s="243">
        <v>1568.32406463245</v>
      </c>
      <c r="K4" s="243">
        <v>1116.18356265175</v>
      </c>
      <c r="L4" s="243">
        <v>531.80830426244802</v>
      </c>
      <c r="M4" s="243">
        <v>545.84661929117249</v>
      </c>
      <c r="N4" s="243">
        <v>1103.698193598075</v>
      </c>
      <c r="O4" s="243">
        <v>797.13555780933007</v>
      </c>
      <c r="P4" s="243">
        <v>989.25709642836898</v>
      </c>
      <c r="Q4" s="243">
        <v>922.96214573799239</v>
      </c>
      <c r="R4" s="243">
        <v>1029.519390119128</v>
      </c>
      <c r="S4" s="243">
        <v>946.96040801948413</v>
      </c>
      <c r="T4" s="243">
        <v>988.07663149380346</v>
      </c>
      <c r="U4" s="243">
        <v>923.01225655775033</v>
      </c>
      <c r="V4" s="243">
        <v>901.37814310365616</v>
      </c>
      <c r="W4" s="243">
        <v>1030.878869777569</v>
      </c>
      <c r="DA4" s="83" t="s">
        <v>1406</v>
      </c>
    </row>
    <row r="5" spans="1:105" ht="12" customHeight="1" x14ac:dyDescent="0.25">
      <c r="A5" s="144" t="s">
        <v>50</v>
      </c>
      <c r="B5" s="284">
        <v>299.10397842235022</v>
      </c>
      <c r="C5" s="284">
        <v>370.87072726320031</v>
      </c>
      <c r="D5" s="284">
        <v>416.41239504808169</v>
      </c>
      <c r="E5" s="284">
        <v>153.68003906792609</v>
      </c>
      <c r="F5" s="284">
        <v>245.58257639252659</v>
      </c>
      <c r="G5" s="284">
        <v>201.89592243969949</v>
      </c>
      <c r="H5" s="284">
        <v>71.328849351554737</v>
      </c>
      <c r="I5" s="284">
        <v>43.753379451831009</v>
      </c>
      <c r="J5" s="284">
        <v>398.70000035741191</v>
      </c>
      <c r="K5" s="284">
        <v>60.396199536248723</v>
      </c>
      <c r="L5" s="284">
        <v>25.478504357266392</v>
      </c>
      <c r="M5" s="284">
        <v>54.776434407060307</v>
      </c>
      <c r="N5" s="284">
        <v>69.43174233896562</v>
      </c>
      <c r="O5" s="284">
        <v>102.4212783454698</v>
      </c>
      <c r="P5" s="284">
        <v>122.8863420501965</v>
      </c>
      <c r="Q5" s="284">
        <v>87.499226110682855</v>
      </c>
      <c r="R5" s="284">
        <v>111.0145549984765</v>
      </c>
      <c r="S5" s="284">
        <v>131.0193221274553</v>
      </c>
      <c r="T5" s="284">
        <v>122.69067566697581</v>
      </c>
      <c r="U5" s="284">
        <v>138.22430556826569</v>
      </c>
      <c r="V5" s="284">
        <v>81.766893403898791</v>
      </c>
      <c r="W5" s="284">
        <v>116.5627880161197</v>
      </c>
      <c r="DA5" s="94" t="s">
        <v>1407</v>
      </c>
    </row>
    <row r="6" spans="1:105" ht="12" customHeight="1" x14ac:dyDescent="0.25">
      <c r="A6" s="49" t="s">
        <v>58</v>
      </c>
      <c r="B6" s="244">
        <v>93.087729958842175</v>
      </c>
      <c r="C6" s="244">
        <v>99.706607205653981</v>
      </c>
      <c r="D6" s="244">
        <v>95.94991115570825</v>
      </c>
      <c r="E6" s="244">
        <v>141.94042116916489</v>
      </c>
      <c r="F6" s="244">
        <v>125.52426419852389</v>
      </c>
      <c r="G6" s="244">
        <v>42.197770592365423</v>
      </c>
      <c r="H6" s="244">
        <v>33.695486253210653</v>
      </c>
      <c r="I6" s="244">
        <v>10.65915256102339</v>
      </c>
      <c r="J6" s="244">
        <v>20.299252454535662</v>
      </c>
      <c r="K6" s="244">
        <v>97.956894435757548</v>
      </c>
      <c r="L6" s="244">
        <v>71.812101915357516</v>
      </c>
      <c r="M6" s="244">
        <v>67.525358492618878</v>
      </c>
      <c r="N6" s="244">
        <v>108.98140110823699</v>
      </c>
      <c r="O6" s="244">
        <v>100.92386273959249</v>
      </c>
      <c r="P6" s="244">
        <v>91.111944234940253</v>
      </c>
      <c r="Q6" s="244">
        <v>187.03862815132479</v>
      </c>
      <c r="R6" s="244">
        <v>179.15519906350309</v>
      </c>
      <c r="S6" s="244">
        <v>187.7488083088721</v>
      </c>
      <c r="T6" s="244">
        <v>150.59572274333519</v>
      </c>
      <c r="U6" s="244">
        <v>125.383663469116</v>
      </c>
      <c r="V6" s="244">
        <v>150.48442092114701</v>
      </c>
      <c r="W6" s="244">
        <v>166.77865419356991</v>
      </c>
      <c r="DA6" s="84" t="s">
        <v>1408</v>
      </c>
    </row>
    <row r="7" spans="1:105" ht="12" customHeight="1" x14ac:dyDescent="0.25">
      <c r="A7" s="201"/>
      <c r="B7" s="201"/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DA7" s="173"/>
    </row>
    <row r="8" spans="1:105" ht="12" customHeight="1" x14ac:dyDescent="0.25">
      <c r="A8" s="30" t="s">
        <v>439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DA8" s="112"/>
    </row>
    <row r="9" spans="1:105" ht="12" customHeight="1" x14ac:dyDescent="0.25">
      <c r="A9" s="50" t="s">
        <v>1409</v>
      </c>
      <c r="B9" s="243">
        <v>6058</v>
      </c>
      <c r="C9" s="243">
        <v>5668</v>
      </c>
      <c r="D9" s="243">
        <v>5680</v>
      </c>
      <c r="E9" s="243">
        <v>5292</v>
      </c>
      <c r="F9" s="243">
        <v>6238.5839999999998</v>
      </c>
      <c r="G9" s="243">
        <v>7032.1</v>
      </c>
      <c r="H9" s="243">
        <v>8252.768</v>
      </c>
      <c r="I9" s="243">
        <v>6891.2941999999994</v>
      </c>
      <c r="J9" s="243">
        <v>6061.7409999999991</v>
      </c>
      <c r="K9" s="243">
        <v>5528.3591999999999</v>
      </c>
      <c r="L9" s="243">
        <v>4807.3172000000004</v>
      </c>
      <c r="M9" s="243">
        <v>5352.6283999999996</v>
      </c>
      <c r="N9" s="243">
        <v>7727.0460000000003</v>
      </c>
      <c r="O9" s="243">
        <v>7120.9340000000002</v>
      </c>
      <c r="P9" s="243">
        <v>7554.6049999999996</v>
      </c>
      <c r="Q9" s="243">
        <v>7909.3419999999996</v>
      </c>
      <c r="R9" s="243">
        <v>7501.4520000000002</v>
      </c>
      <c r="S9" s="243">
        <v>7805.8459999999995</v>
      </c>
      <c r="T9" s="243">
        <v>8100.25</v>
      </c>
      <c r="U9" s="243">
        <v>9120.9290000000001</v>
      </c>
      <c r="V9" s="243">
        <v>9729.11</v>
      </c>
      <c r="W9" s="243">
        <v>9858.9242098351242</v>
      </c>
      <c r="DA9" s="83" t="s">
        <v>1410</v>
      </c>
    </row>
    <row r="10" spans="1:105" ht="12" customHeight="1" x14ac:dyDescent="0.25">
      <c r="A10" s="144" t="s">
        <v>1411</v>
      </c>
      <c r="B10" s="284">
        <v>5000</v>
      </c>
      <c r="C10" s="284">
        <v>6012.4775589903011</v>
      </c>
      <c r="D10" s="284">
        <v>7015.1009060392589</v>
      </c>
      <c r="E10" s="284">
        <v>1818.844192931627</v>
      </c>
      <c r="F10" s="284">
        <v>3017.7118370533999</v>
      </c>
      <c r="G10" s="284">
        <v>2021.3345378905899</v>
      </c>
      <c r="H10" s="284">
        <v>601.12043037064177</v>
      </c>
      <c r="I10" s="284">
        <v>246.21956159999999</v>
      </c>
      <c r="J10" s="284">
        <v>2004.38305324</v>
      </c>
      <c r="K10" s="284">
        <v>483.95854170000001</v>
      </c>
      <c r="L10" s="284">
        <v>345.55658499999998</v>
      </c>
      <c r="M10" s="284">
        <v>501.23648300000002</v>
      </c>
      <c r="N10" s="284">
        <v>512.95509400000003</v>
      </c>
      <c r="O10" s="284">
        <v>1187.5824573800001</v>
      </c>
      <c r="P10" s="284">
        <v>1158.0219110999999</v>
      </c>
      <c r="Q10" s="284">
        <v>1401.5606359999999</v>
      </c>
      <c r="R10" s="284">
        <v>2852.5773853999999</v>
      </c>
      <c r="S10" s="284">
        <v>2131.827320115</v>
      </c>
      <c r="T10" s="284">
        <v>3234.4021443800011</v>
      </c>
      <c r="U10" s="284">
        <v>3840.68948</v>
      </c>
      <c r="V10" s="284">
        <v>3918.9453574213499</v>
      </c>
      <c r="W10" s="284">
        <v>4765.4823836468886</v>
      </c>
      <c r="DA10" s="94" t="s">
        <v>1412</v>
      </c>
    </row>
    <row r="11" spans="1:105" ht="12" customHeight="1" x14ac:dyDescent="0.25">
      <c r="A11" s="49" t="s">
        <v>1413</v>
      </c>
      <c r="B11" s="244">
        <v>389.05</v>
      </c>
      <c r="C11" s="244">
        <v>404.12900000000002</v>
      </c>
      <c r="D11" s="244">
        <v>404.12900000000002</v>
      </c>
      <c r="E11" s="244">
        <v>420</v>
      </c>
      <c r="F11" s="244">
        <v>385.63200000000001</v>
      </c>
      <c r="G11" s="244">
        <v>211.29429999999999</v>
      </c>
      <c r="H11" s="244">
        <v>142.02199999999999</v>
      </c>
      <c r="I11" s="244">
        <v>30</v>
      </c>
      <c r="J11" s="244">
        <v>51.038999999999987</v>
      </c>
      <c r="K11" s="244">
        <v>258.02199999999999</v>
      </c>
      <c r="L11" s="244">
        <v>200.30500000000001</v>
      </c>
      <c r="M11" s="244">
        <v>186.43100000000001</v>
      </c>
      <c r="N11" s="244">
        <v>227.07900000000001</v>
      </c>
      <c r="O11" s="244">
        <v>223.584</v>
      </c>
      <c r="P11" s="244">
        <v>213.75630000000001</v>
      </c>
      <c r="Q11" s="244">
        <v>394.66</v>
      </c>
      <c r="R11" s="244">
        <v>411.33</v>
      </c>
      <c r="S11" s="244">
        <v>401.93200000000002</v>
      </c>
      <c r="T11" s="244">
        <v>394.27851800000002</v>
      </c>
      <c r="U11" s="244">
        <v>358.70249999999999</v>
      </c>
      <c r="V11" s="244">
        <v>423.39875404999998</v>
      </c>
      <c r="W11" s="244">
        <v>428.23602634828723</v>
      </c>
      <c r="DA11" s="84" t="s">
        <v>1414</v>
      </c>
    </row>
    <row r="12" spans="1:105" ht="12" customHeight="1" x14ac:dyDescent="0.25">
      <c r="A12" s="201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DA12" s="173"/>
    </row>
    <row r="13" spans="1:105" ht="12" customHeight="1" x14ac:dyDescent="0.25">
      <c r="A13" s="30" t="s">
        <v>447</v>
      </c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DA13" s="112"/>
    </row>
    <row r="14" spans="1:105" ht="12" customHeight="1" x14ac:dyDescent="0.25">
      <c r="A14" s="50" t="s">
        <v>1409</v>
      </c>
      <c r="B14" s="243">
        <v>10800</v>
      </c>
      <c r="C14" s="243">
        <v>10800</v>
      </c>
      <c r="D14" s="243">
        <v>10800</v>
      </c>
      <c r="E14" s="243">
        <v>10800</v>
      </c>
      <c r="F14" s="243">
        <v>9849.515965812072</v>
      </c>
      <c r="G14" s="243">
        <v>9849.515965812072</v>
      </c>
      <c r="H14" s="243">
        <v>9849.515965812072</v>
      </c>
      <c r="I14" s="243">
        <v>9849.515965812072</v>
      </c>
      <c r="J14" s="243">
        <v>8899.0319316241439</v>
      </c>
      <c r="K14" s="243">
        <v>8899.0319316241439</v>
      </c>
      <c r="L14" s="243">
        <v>8899.0319316241439</v>
      </c>
      <c r="M14" s="243">
        <v>8899.0319316241439</v>
      </c>
      <c r="N14" s="243">
        <v>8899.0319316241439</v>
      </c>
      <c r="O14" s="243">
        <v>8899.0319316241439</v>
      </c>
      <c r="P14" s="243">
        <v>8899.0319316241439</v>
      </c>
      <c r="Q14" s="243">
        <v>8899.0319316241439</v>
      </c>
      <c r="R14" s="243">
        <v>8899.0319316241439</v>
      </c>
      <c r="S14" s="243">
        <v>8899.0319316241439</v>
      </c>
      <c r="T14" s="243">
        <v>8899.0319316241439</v>
      </c>
      <c r="U14" s="243">
        <v>9849.515965812072</v>
      </c>
      <c r="V14" s="243">
        <v>10800</v>
      </c>
      <c r="W14" s="243">
        <v>10800</v>
      </c>
      <c r="DA14" s="83" t="s">
        <v>1415</v>
      </c>
    </row>
    <row r="15" spans="1:105" ht="12" customHeight="1" x14ac:dyDescent="0.25">
      <c r="A15" s="107" t="s">
        <v>1411</v>
      </c>
      <c r="B15" s="284">
        <v>5555.5555555555557</v>
      </c>
      <c r="C15" s="284">
        <v>6521.2602266736521</v>
      </c>
      <c r="D15" s="284">
        <v>7486.9648977917486</v>
      </c>
      <c r="E15" s="284">
        <v>7486.9648977917486</v>
      </c>
      <c r="F15" s="284">
        <v>7004.1125622326999</v>
      </c>
      <c r="G15" s="284">
        <v>7004.1125622326999</v>
      </c>
      <c r="H15" s="284">
        <v>7004.1125622326999</v>
      </c>
      <c r="I15" s="284">
        <v>7004.1125622326999</v>
      </c>
      <c r="J15" s="284">
        <v>6521.2602266736512</v>
      </c>
      <c r="K15" s="284">
        <v>6521.2602266736512</v>
      </c>
      <c r="L15" s="284">
        <v>6521.2602266736512</v>
      </c>
      <c r="M15" s="284">
        <v>6038.4078911146034</v>
      </c>
      <c r="N15" s="284">
        <v>6038.4078911146034</v>
      </c>
      <c r="O15" s="284">
        <v>6038.4078911146034</v>
      </c>
      <c r="P15" s="284">
        <v>6038.4078911146034</v>
      </c>
      <c r="Q15" s="284">
        <v>5555.5555555555538</v>
      </c>
      <c r="R15" s="284">
        <v>5555.5555555555538</v>
      </c>
      <c r="S15" s="284">
        <v>5555.5555555555538</v>
      </c>
      <c r="T15" s="284">
        <v>5555.5555555555538</v>
      </c>
      <c r="U15" s="284">
        <v>5555.5555555555538</v>
      </c>
      <c r="V15" s="284">
        <v>5555.5555555555538</v>
      </c>
      <c r="W15" s="284">
        <v>5555.5555555555538</v>
      </c>
      <c r="DA15" s="94" t="s">
        <v>1416</v>
      </c>
    </row>
    <row r="16" spans="1:105" ht="12" customHeight="1" x14ac:dyDescent="0.25">
      <c r="A16" s="49" t="s">
        <v>1413</v>
      </c>
      <c r="B16" s="244">
        <v>432.27777777777783</v>
      </c>
      <c r="C16" s="244">
        <v>448.21306888884658</v>
      </c>
      <c r="D16" s="244">
        <v>448.21306888884658</v>
      </c>
      <c r="E16" s="244">
        <v>464.14835999991539</v>
      </c>
      <c r="F16" s="244">
        <v>464.14835999991539</v>
      </c>
      <c r="G16" s="244">
        <v>448.21306888884658</v>
      </c>
      <c r="H16" s="244">
        <v>409.34640773260571</v>
      </c>
      <c r="I16" s="244">
        <v>409.34640773260571</v>
      </c>
      <c r="J16" s="244">
        <v>370.47974657636479</v>
      </c>
      <c r="K16" s="244">
        <v>446.26993564598422</v>
      </c>
      <c r="L16" s="244">
        <v>423.3385656008121</v>
      </c>
      <c r="M16" s="244">
        <v>407.4032744897433</v>
      </c>
      <c r="N16" s="244">
        <v>391.46798337867449</v>
      </c>
      <c r="O16" s="244">
        <v>391.46798337867449</v>
      </c>
      <c r="P16" s="244">
        <v>352.60132222243362</v>
      </c>
      <c r="Q16" s="244">
        <v>497.18562142756912</v>
      </c>
      <c r="R16" s="244">
        <v>520.11699147274112</v>
      </c>
      <c r="S16" s="244">
        <v>520.11699147274112</v>
      </c>
      <c r="T16" s="244">
        <v>520.11699147274112</v>
      </c>
      <c r="U16" s="244">
        <v>520.11699147274112</v>
      </c>
      <c r="V16" s="244">
        <v>543.04836151791324</v>
      </c>
      <c r="W16" s="244">
        <v>543.04836151791324</v>
      </c>
      <c r="DA16" s="84" t="s">
        <v>1417</v>
      </c>
    </row>
    <row r="17" spans="1:105" ht="12" customHeight="1" x14ac:dyDescent="0.25">
      <c r="A17" s="108" t="s">
        <v>452</v>
      </c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DA17" s="109"/>
    </row>
    <row r="18" spans="1:105" ht="12" customHeight="1" x14ac:dyDescent="0.25">
      <c r="A18" s="51" t="s">
        <v>1409</v>
      </c>
      <c r="B18" s="248">
        <v>0</v>
      </c>
      <c r="C18" s="243">
        <v>0</v>
      </c>
      <c r="D18" s="243">
        <v>0</v>
      </c>
      <c r="E18" s="243">
        <v>0</v>
      </c>
      <c r="F18" s="243">
        <v>0</v>
      </c>
      <c r="G18" s="243">
        <v>0</v>
      </c>
      <c r="H18" s="243">
        <v>0</v>
      </c>
      <c r="I18" s="243">
        <v>0</v>
      </c>
      <c r="J18" s="243">
        <v>0</v>
      </c>
      <c r="K18" s="243">
        <v>0</v>
      </c>
      <c r="L18" s="243">
        <v>0</v>
      </c>
      <c r="M18" s="243">
        <v>0</v>
      </c>
      <c r="N18" s="243">
        <v>950.48403418792873</v>
      </c>
      <c r="O18" s="243">
        <v>0</v>
      </c>
      <c r="P18" s="243">
        <v>0</v>
      </c>
      <c r="Q18" s="243">
        <v>0</v>
      </c>
      <c r="R18" s="243">
        <v>950.48403418792873</v>
      </c>
      <c r="S18" s="243">
        <v>0</v>
      </c>
      <c r="T18" s="243">
        <v>0</v>
      </c>
      <c r="U18" s="243">
        <v>950.48403418792873</v>
      </c>
      <c r="V18" s="243">
        <v>1900.968068375857</v>
      </c>
      <c r="W18" s="243">
        <v>0</v>
      </c>
      <c r="DA18" s="83" t="s">
        <v>1418</v>
      </c>
    </row>
    <row r="19" spans="1:105" ht="12" customHeight="1" x14ac:dyDescent="0.25">
      <c r="A19" s="99" t="s">
        <v>1411</v>
      </c>
      <c r="B19" s="285">
        <v>0</v>
      </c>
      <c r="C19" s="284">
        <v>1448.557006677145</v>
      </c>
      <c r="D19" s="284">
        <v>965.70467111809671</v>
      </c>
      <c r="E19" s="284">
        <v>0</v>
      </c>
      <c r="F19" s="284">
        <v>0</v>
      </c>
      <c r="G19" s="284">
        <v>0</v>
      </c>
      <c r="H19" s="284">
        <v>0</v>
      </c>
      <c r="I19" s="284">
        <v>0</v>
      </c>
      <c r="J19" s="284">
        <v>0</v>
      </c>
      <c r="K19" s="284">
        <v>0</v>
      </c>
      <c r="L19" s="284">
        <v>0</v>
      </c>
      <c r="M19" s="284">
        <v>0</v>
      </c>
      <c r="N19" s="284">
        <v>0</v>
      </c>
      <c r="O19" s="284">
        <v>0</v>
      </c>
      <c r="P19" s="284">
        <v>0</v>
      </c>
      <c r="Q19" s="284">
        <v>0</v>
      </c>
      <c r="R19" s="284">
        <v>0</v>
      </c>
      <c r="S19" s="284">
        <v>0</v>
      </c>
      <c r="T19" s="284">
        <v>482.85233555904841</v>
      </c>
      <c r="U19" s="284">
        <v>0</v>
      </c>
      <c r="V19" s="284">
        <v>0</v>
      </c>
      <c r="W19" s="284">
        <v>0</v>
      </c>
      <c r="DA19" s="94" t="s">
        <v>1419</v>
      </c>
    </row>
    <row r="20" spans="1:105" ht="12" customHeight="1" x14ac:dyDescent="0.25">
      <c r="A20" s="52" t="s">
        <v>1413</v>
      </c>
      <c r="B20" s="249">
        <v>0</v>
      </c>
      <c r="C20" s="244">
        <v>38.866661156240887</v>
      </c>
      <c r="D20" s="244">
        <v>15.935291111068841</v>
      </c>
      <c r="E20" s="244">
        <v>54.801952267309723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91.725480180688209</v>
      </c>
      <c r="L20" s="244">
        <v>0</v>
      </c>
      <c r="M20" s="244">
        <v>0</v>
      </c>
      <c r="N20" s="244">
        <v>6.996078934103215</v>
      </c>
      <c r="O20" s="244">
        <v>0</v>
      </c>
      <c r="P20" s="244">
        <v>0</v>
      </c>
      <c r="Q20" s="244">
        <v>160.51959031620439</v>
      </c>
      <c r="R20" s="244">
        <v>45.862740090344097</v>
      </c>
      <c r="S20" s="244">
        <v>15.935291111068841</v>
      </c>
      <c r="T20" s="244">
        <v>38.866661156240887</v>
      </c>
      <c r="U20" s="244">
        <v>0</v>
      </c>
      <c r="V20" s="244">
        <v>61.79803120141294</v>
      </c>
      <c r="W20" s="244">
        <v>15.935291111068841</v>
      </c>
      <c r="DA20" s="84" t="s">
        <v>1420</v>
      </c>
    </row>
    <row r="21" spans="1:105" ht="12" customHeight="1" x14ac:dyDescent="0.25">
      <c r="A21" s="108" t="s">
        <v>457</v>
      </c>
      <c r="B21" s="247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DA21" s="109"/>
    </row>
    <row r="22" spans="1:105" ht="12" customHeight="1" x14ac:dyDescent="0.25">
      <c r="A22" s="51" t="s">
        <v>1409</v>
      </c>
      <c r="B22" s="248"/>
      <c r="C22" s="243">
        <f t="shared" ref="C22:W22" si="1">B14+C18-C14</f>
        <v>0</v>
      </c>
      <c r="D22" s="243">
        <f t="shared" si="1"/>
        <v>0</v>
      </c>
      <c r="E22" s="243">
        <f t="shared" si="1"/>
        <v>0</v>
      </c>
      <c r="F22" s="243">
        <f t="shared" si="1"/>
        <v>950.48403418792805</v>
      </c>
      <c r="G22" s="243">
        <f t="shared" si="1"/>
        <v>0</v>
      </c>
      <c r="H22" s="243">
        <f t="shared" si="1"/>
        <v>0</v>
      </c>
      <c r="I22" s="243">
        <f t="shared" si="1"/>
        <v>0</v>
      </c>
      <c r="J22" s="243">
        <f t="shared" si="1"/>
        <v>950.48403418792805</v>
      </c>
      <c r="K22" s="243">
        <f t="shared" si="1"/>
        <v>0</v>
      </c>
      <c r="L22" s="243">
        <f t="shared" si="1"/>
        <v>0</v>
      </c>
      <c r="M22" s="243">
        <f t="shared" si="1"/>
        <v>0</v>
      </c>
      <c r="N22" s="243">
        <f t="shared" si="1"/>
        <v>950.48403418792805</v>
      </c>
      <c r="O22" s="243">
        <f t="shared" si="1"/>
        <v>0</v>
      </c>
      <c r="P22" s="243">
        <f t="shared" si="1"/>
        <v>0</v>
      </c>
      <c r="Q22" s="243">
        <f t="shared" si="1"/>
        <v>0</v>
      </c>
      <c r="R22" s="243">
        <f t="shared" si="1"/>
        <v>950.48403418792805</v>
      </c>
      <c r="S22" s="243">
        <f t="shared" si="1"/>
        <v>0</v>
      </c>
      <c r="T22" s="243">
        <f t="shared" si="1"/>
        <v>0</v>
      </c>
      <c r="U22" s="243">
        <f t="shared" si="1"/>
        <v>0</v>
      </c>
      <c r="V22" s="243">
        <f t="shared" si="1"/>
        <v>950.48403418792805</v>
      </c>
      <c r="W22" s="243">
        <f t="shared" si="1"/>
        <v>0</v>
      </c>
      <c r="DA22" s="83"/>
    </row>
    <row r="23" spans="1:105" ht="12" customHeight="1" x14ac:dyDescent="0.25">
      <c r="A23" s="99" t="s">
        <v>1411</v>
      </c>
      <c r="B23" s="285"/>
      <c r="C23" s="284">
        <f t="shared" ref="C23:W23" si="2">B15+C19-C15</f>
        <v>482.8523355590487</v>
      </c>
      <c r="D23" s="284">
        <f t="shared" si="2"/>
        <v>0</v>
      </c>
      <c r="E23" s="284">
        <f t="shared" si="2"/>
        <v>0</v>
      </c>
      <c r="F23" s="284">
        <f t="shared" si="2"/>
        <v>482.8523355590487</v>
      </c>
      <c r="G23" s="284">
        <f t="shared" si="2"/>
        <v>0</v>
      </c>
      <c r="H23" s="284">
        <f t="shared" si="2"/>
        <v>0</v>
      </c>
      <c r="I23" s="284">
        <f t="shared" si="2"/>
        <v>0</v>
      </c>
      <c r="J23" s="284">
        <f t="shared" si="2"/>
        <v>482.8523355590487</v>
      </c>
      <c r="K23" s="284">
        <f t="shared" si="2"/>
        <v>0</v>
      </c>
      <c r="L23" s="284">
        <f t="shared" si="2"/>
        <v>0</v>
      </c>
      <c r="M23" s="284">
        <f t="shared" si="2"/>
        <v>482.85233555904779</v>
      </c>
      <c r="N23" s="284">
        <f t="shared" si="2"/>
        <v>0</v>
      </c>
      <c r="O23" s="284">
        <f t="shared" si="2"/>
        <v>0</v>
      </c>
      <c r="P23" s="284">
        <f t="shared" si="2"/>
        <v>0</v>
      </c>
      <c r="Q23" s="284">
        <f t="shared" si="2"/>
        <v>482.85233555904961</v>
      </c>
      <c r="R23" s="284">
        <f t="shared" si="2"/>
        <v>0</v>
      </c>
      <c r="S23" s="284">
        <f t="shared" si="2"/>
        <v>0</v>
      </c>
      <c r="T23" s="284">
        <f t="shared" si="2"/>
        <v>482.8523355590487</v>
      </c>
      <c r="U23" s="284">
        <f t="shared" si="2"/>
        <v>0</v>
      </c>
      <c r="V23" s="284">
        <f t="shared" si="2"/>
        <v>0</v>
      </c>
      <c r="W23" s="284">
        <f t="shared" si="2"/>
        <v>0</v>
      </c>
      <c r="DA23" s="94"/>
    </row>
    <row r="24" spans="1:105" ht="12" customHeight="1" x14ac:dyDescent="0.25">
      <c r="A24" s="52" t="s">
        <v>1413</v>
      </c>
      <c r="B24" s="249"/>
      <c r="C24" s="244">
        <f t="shared" ref="C24:W24" si="3">B16+C20-C16</f>
        <v>22.931370045172116</v>
      </c>
      <c r="D24" s="244">
        <f t="shared" si="3"/>
        <v>15.935291111068864</v>
      </c>
      <c r="E24" s="244">
        <f t="shared" si="3"/>
        <v>38.866661156240923</v>
      </c>
      <c r="F24" s="244">
        <f t="shared" si="3"/>
        <v>0</v>
      </c>
      <c r="G24" s="244">
        <f t="shared" si="3"/>
        <v>15.935291111068807</v>
      </c>
      <c r="H24" s="244">
        <f t="shared" si="3"/>
        <v>38.866661156240866</v>
      </c>
      <c r="I24" s="244">
        <f t="shared" si="3"/>
        <v>0</v>
      </c>
      <c r="J24" s="244">
        <f t="shared" si="3"/>
        <v>38.866661156240923</v>
      </c>
      <c r="K24" s="244">
        <f t="shared" si="3"/>
        <v>15.93529111106875</v>
      </c>
      <c r="L24" s="244">
        <f t="shared" si="3"/>
        <v>22.931370045172116</v>
      </c>
      <c r="M24" s="244">
        <f t="shared" si="3"/>
        <v>15.935291111068807</v>
      </c>
      <c r="N24" s="244">
        <f t="shared" si="3"/>
        <v>22.931370045172002</v>
      </c>
      <c r="O24" s="244">
        <f t="shared" si="3"/>
        <v>0</v>
      </c>
      <c r="P24" s="244">
        <f t="shared" si="3"/>
        <v>38.866661156240866</v>
      </c>
      <c r="Q24" s="244">
        <f t="shared" si="3"/>
        <v>15.935291111068864</v>
      </c>
      <c r="R24" s="244">
        <f t="shared" si="3"/>
        <v>22.931370045172116</v>
      </c>
      <c r="S24" s="244">
        <f t="shared" si="3"/>
        <v>15.935291111068864</v>
      </c>
      <c r="T24" s="244">
        <f t="shared" si="3"/>
        <v>38.866661156240866</v>
      </c>
      <c r="U24" s="244">
        <f t="shared" si="3"/>
        <v>0</v>
      </c>
      <c r="V24" s="244">
        <f t="shared" si="3"/>
        <v>38.866661156240866</v>
      </c>
      <c r="W24" s="244">
        <f t="shared" si="3"/>
        <v>15.935291111068864</v>
      </c>
      <c r="DA24" s="84"/>
    </row>
    <row r="25" spans="1:105" ht="12" customHeight="1" x14ac:dyDescent="0.25">
      <c r="A25" s="30" t="s">
        <v>458</v>
      </c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DA25" s="112"/>
    </row>
    <row r="26" spans="1:105" ht="12" customHeight="1" x14ac:dyDescent="0.25">
      <c r="A26" s="50" t="s">
        <v>1409</v>
      </c>
      <c r="B26" s="243">
        <f t="shared" ref="B26:W26" si="4">B14-B9</f>
        <v>4742</v>
      </c>
      <c r="C26" s="243">
        <f t="shared" si="4"/>
        <v>5132</v>
      </c>
      <c r="D26" s="243">
        <f t="shared" si="4"/>
        <v>5120</v>
      </c>
      <c r="E26" s="243">
        <f t="shared" si="4"/>
        <v>5508</v>
      </c>
      <c r="F26" s="243">
        <f t="shared" si="4"/>
        <v>3610.9319658120721</v>
      </c>
      <c r="G26" s="243">
        <f t="shared" si="4"/>
        <v>2817.4159658120716</v>
      </c>
      <c r="H26" s="243">
        <f t="shared" si="4"/>
        <v>1596.7479658120719</v>
      </c>
      <c r="I26" s="243">
        <f t="shared" si="4"/>
        <v>2958.2217658120726</v>
      </c>
      <c r="J26" s="243">
        <f t="shared" si="4"/>
        <v>2837.2909316241448</v>
      </c>
      <c r="K26" s="243">
        <f t="shared" si="4"/>
        <v>3370.672731624144</v>
      </c>
      <c r="L26" s="243">
        <f t="shared" si="4"/>
        <v>4091.7147316241435</v>
      </c>
      <c r="M26" s="243">
        <f t="shared" si="4"/>
        <v>3546.4035316241443</v>
      </c>
      <c r="N26" s="243">
        <f t="shared" si="4"/>
        <v>1171.9859316241436</v>
      </c>
      <c r="O26" s="243">
        <f t="shared" si="4"/>
        <v>1778.0979316241437</v>
      </c>
      <c r="P26" s="243">
        <f t="shared" si="4"/>
        <v>1344.4269316241443</v>
      </c>
      <c r="Q26" s="243">
        <f t="shared" si="4"/>
        <v>989.68993162414426</v>
      </c>
      <c r="R26" s="243">
        <f t="shared" si="4"/>
        <v>1397.5799316241437</v>
      </c>
      <c r="S26" s="243">
        <f t="shared" si="4"/>
        <v>1093.1859316241444</v>
      </c>
      <c r="T26" s="243">
        <f t="shared" si="4"/>
        <v>798.78193162414391</v>
      </c>
      <c r="U26" s="243">
        <f t="shared" si="4"/>
        <v>728.58696581207187</v>
      </c>
      <c r="V26" s="243">
        <f t="shared" si="4"/>
        <v>1070.8899999999994</v>
      </c>
      <c r="W26" s="243">
        <f t="shared" si="4"/>
        <v>941.0757901648758</v>
      </c>
      <c r="DA26" s="83"/>
    </row>
    <row r="27" spans="1:105" ht="12" customHeight="1" x14ac:dyDescent="0.25">
      <c r="A27" s="107" t="s">
        <v>1411</v>
      </c>
      <c r="B27" s="284">
        <f t="shared" ref="B27:W27" si="5">B15-B10</f>
        <v>555.55555555555566</v>
      </c>
      <c r="C27" s="284">
        <f t="shared" si="5"/>
        <v>508.78266768335106</v>
      </c>
      <c r="D27" s="284">
        <f t="shared" si="5"/>
        <v>471.86399175248971</v>
      </c>
      <c r="E27" s="284">
        <f t="shared" si="5"/>
        <v>5668.1207048601218</v>
      </c>
      <c r="F27" s="284">
        <f t="shared" si="5"/>
        <v>3986.4007251793</v>
      </c>
      <c r="G27" s="284">
        <f t="shared" si="5"/>
        <v>4982.7780243421103</v>
      </c>
      <c r="H27" s="284">
        <f t="shared" si="5"/>
        <v>6402.9921318620582</v>
      </c>
      <c r="I27" s="284">
        <f t="shared" si="5"/>
        <v>6757.8930006327</v>
      </c>
      <c r="J27" s="284">
        <f t="shared" si="5"/>
        <v>4516.8771734336515</v>
      </c>
      <c r="K27" s="284">
        <f t="shared" si="5"/>
        <v>6037.3016849736514</v>
      </c>
      <c r="L27" s="284">
        <f t="shared" si="5"/>
        <v>6175.703641673651</v>
      </c>
      <c r="M27" s="284">
        <f t="shared" si="5"/>
        <v>5537.1714081146038</v>
      </c>
      <c r="N27" s="284">
        <f t="shared" si="5"/>
        <v>5525.4527971146035</v>
      </c>
      <c r="O27" s="284">
        <f t="shared" si="5"/>
        <v>4850.8254337346034</v>
      </c>
      <c r="P27" s="284">
        <f t="shared" si="5"/>
        <v>4880.3859800146038</v>
      </c>
      <c r="Q27" s="284">
        <f t="shared" si="5"/>
        <v>4153.9949195555537</v>
      </c>
      <c r="R27" s="284">
        <f t="shared" si="5"/>
        <v>2702.9781701555539</v>
      </c>
      <c r="S27" s="284">
        <f t="shared" si="5"/>
        <v>3423.7282354405538</v>
      </c>
      <c r="T27" s="284">
        <f t="shared" si="5"/>
        <v>2321.1534111755527</v>
      </c>
      <c r="U27" s="284">
        <f t="shared" si="5"/>
        <v>1714.8660755555538</v>
      </c>
      <c r="V27" s="284">
        <f t="shared" si="5"/>
        <v>1636.610198134204</v>
      </c>
      <c r="W27" s="284">
        <f t="shared" si="5"/>
        <v>790.07317190866524</v>
      </c>
      <c r="DA27" s="94"/>
    </row>
    <row r="28" spans="1:105" ht="12" customHeight="1" x14ac:dyDescent="0.25">
      <c r="A28" s="49" t="s">
        <v>1413</v>
      </c>
      <c r="B28" s="244">
        <f t="shared" ref="B28:W28" si="6">B16-B11</f>
        <v>43.227777777777817</v>
      </c>
      <c r="C28" s="244">
        <f t="shared" si="6"/>
        <v>44.084068888846559</v>
      </c>
      <c r="D28" s="244">
        <f t="shared" si="6"/>
        <v>44.084068888846559</v>
      </c>
      <c r="E28" s="244">
        <f t="shared" si="6"/>
        <v>44.148359999915385</v>
      </c>
      <c r="F28" s="244">
        <f t="shared" si="6"/>
        <v>78.51635999991538</v>
      </c>
      <c r="G28" s="244">
        <f t="shared" si="6"/>
        <v>236.91876888884659</v>
      </c>
      <c r="H28" s="244">
        <f t="shared" si="6"/>
        <v>267.32440773260572</v>
      </c>
      <c r="I28" s="244">
        <f t="shared" si="6"/>
        <v>379.34640773260571</v>
      </c>
      <c r="J28" s="244">
        <f t="shared" si="6"/>
        <v>319.4407465763648</v>
      </c>
      <c r="K28" s="244">
        <f t="shared" si="6"/>
        <v>188.24793564598423</v>
      </c>
      <c r="L28" s="244">
        <f t="shared" si="6"/>
        <v>223.0335656008121</v>
      </c>
      <c r="M28" s="244">
        <f t="shared" si="6"/>
        <v>220.97227448974328</v>
      </c>
      <c r="N28" s="244">
        <f t="shared" si="6"/>
        <v>164.38898337867448</v>
      </c>
      <c r="O28" s="244">
        <f t="shared" si="6"/>
        <v>167.88398337867449</v>
      </c>
      <c r="P28" s="244">
        <f t="shared" si="6"/>
        <v>138.84502222243361</v>
      </c>
      <c r="Q28" s="244">
        <f t="shared" si="6"/>
        <v>102.52562142756909</v>
      </c>
      <c r="R28" s="244">
        <f t="shared" si="6"/>
        <v>108.78699147274114</v>
      </c>
      <c r="S28" s="244">
        <f t="shared" si="6"/>
        <v>118.1849914727411</v>
      </c>
      <c r="T28" s="244">
        <f t="shared" si="6"/>
        <v>125.8384734727411</v>
      </c>
      <c r="U28" s="244">
        <f t="shared" si="6"/>
        <v>161.41449147274113</v>
      </c>
      <c r="V28" s="244">
        <f t="shared" si="6"/>
        <v>119.64960746791326</v>
      </c>
      <c r="W28" s="244">
        <f t="shared" si="6"/>
        <v>114.81233516962601</v>
      </c>
      <c r="DA28" s="84"/>
    </row>
    <row r="29" spans="1:105" ht="12" customHeight="1" x14ac:dyDescent="0.25">
      <c r="A29" s="142"/>
      <c r="B29" s="246"/>
      <c r="C29" s="246"/>
      <c r="D29" s="246"/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DA29" s="173"/>
    </row>
    <row r="30" spans="1:105" ht="12" customHeight="1" x14ac:dyDescent="0.25">
      <c r="A30" s="30" t="s">
        <v>67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DA30" s="112"/>
    </row>
    <row r="31" spans="1:105" ht="12" customHeight="1" x14ac:dyDescent="0.25">
      <c r="A31" s="31" t="s">
        <v>68</v>
      </c>
      <c r="B31" s="212">
        <v>1167.7981083404991</v>
      </c>
      <c r="C31" s="212">
        <v>1255.559243336199</v>
      </c>
      <c r="D31" s="212">
        <v>1373.123043852107</v>
      </c>
      <c r="E31" s="212">
        <v>851.3393809114358</v>
      </c>
      <c r="F31" s="212">
        <v>1169.352020636285</v>
      </c>
      <c r="G31" s="212">
        <v>1096.28581255374</v>
      </c>
      <c r="H31" s="212">
        <v>1056.2406706792781</v>
      </c>
      <c r="I31" s="212">
        <v>834.23903697334481</v>
      </c>
      <c r="J31" s="212">
        <v>772.52269991401545</v>
      </c>
      <c r="K31" s="212">
        <v>644.43809114359408</v>
      </c>
      <c r="L31" s="212">
        <v>595.39836629406705</v>
      </c>
      <c r="M31" s="212">
        <v>686.81066208082552</v>
      </c>
      <c r="N31" s="212">
        <v>886.64178847807398</v>
      </c>
      <c r="O31" s="212">
        <v>789.58718830610485</v>
      </c>
      <c r="P31" s="212">
        <v>846.88667239896824</v>
      </c>
      <c r="Q31" s="212">
        <v>939.99802235597599</v>
      </c>
      <c r="R31" s="212">
        <v>998.87506448839213</v>
      </c>
      <c r="S31" s="212">
        <v>1020.908426483233</v>
      </c>
      <c r="T31" s="212">
        <v>1129.533877901978</v>
      </c>
      <c r="U31" s="212">
        <v>1092.354772141015</v>
      </c>
      <c r="V31" s="212">
        <v>1202.2777300085979</v>
      </c>
      <c r="W31" s="212">
        <v>1265.633877901977</v>
      </c>
      <c r="DA31" s="109" t="s">
        <v>1421</v>
      </c>
    </row>
    <row r="32" spans="1:105" ht="12" customHeight="1" x14ac:dyDescent="0.25">
      <c r="A32" s="24" t="s">
        <v>30</v>
      </c>
      <c r="B32" s="215">
        <v>6.57463456577816</v>
      </c>
      <c r="C32" s="215">
        <v>13.663198624247631</v>
      </c>
      <c r="D32" s="215">
        <v>7.187360275150473</v>
      </c>
      <c r="E32" s="215">
        <v>9.1567497850386932</v>
      </c>
      <c r="F32" s="215">
        <v>34.812467755803958</v>
      </c>
      <c r="G32" s="215">
        <v>31.666638005159069</v>
      </c>
      <c r="H32" s="215">
        <v>34.021582115219267</v>
      </c>
      <c r="I32" s="215">
        <v>40.178073946689587</v>
      </c>
      <c r="J32" s="215">
        <v>90.659931212381778</v>
      </c>
      <c r="K32" s="215">
        <v>87.908598452278582</v>
      </c>
      <c r="L32" s="215">
        <v>56.946517626827173</v>
      </c>
      <c r="M32" s="215">
        <v>14.19527085124678</v>
      </c>
      <c r="N32" s="215">
        <v>147.9391229578676</v>
      </c>
      <c r="O32" s="215">
        <v>98.774720550300941</v>
      </c>
      <c r="P32" s="215">
        <v>72.504901117798795</v>
      </c>
      <c r="Q32" s="215">
        <v>74.173086844367987</v>
      </c>
      <c r="R32" s="215">
        <v>76.641272570937232</v>
      </c>
      <c r="S32" s="215">
        <v>60.264402407566642</v>
      </c>
      <c r="T32" s="215">
        <v>66.908770421324164</v>
      </c>
      <c r="U32" s="215">
        <v>85.873172828890802</v>
      </c>
      <c r="V32" s="215">
        <v>88.377128116938948</v>
      </c>
      <c r="W32" s="215">
        <v>140.64058469475489</v>
      </c>
      <c r="DA32" s="85" t="s">
        <v>1422</v>
      </c>
    </row>
    <row r="33" spans="1:105" ht="12" customHeight="1" x14ac:dyDescent="0.25">
      <c r="A33" s="14" t="s">
        <v>31</v>
      </c>
      <c r="B33" s="206">
        <f t="shared" ref="B33:W33" si="7">B34+B35+B36+B37+B38</f>
        <v>407.19415305245047</v>
      </c>
      <c r="C33" s="206">
        <f t="shared" si="7"/>
        <v>482.73869303525356</v>
      </c>
      <c r="D33" s="206">
        <f t="shared" si="7"/>
        <v>423.4426483233018</v>
      </c>
      <c r="E33" s="206">
        <f t="shared" si="7"/>
        <v>251.47368873602747</v>
      </c>
      <c r="F33" s="206">
        <f t="shared" si="7"/>
        <v>413.20103181427339</v>
      </c>
      <c r="G33" s="206">
        <f t="shared" si="7"/>
        <v>313.07618228718826</v>
      </c>
      <c r="H33" s="206">
        <f t="shared" si="7"/>
        <v>240.05133276010321</v>
      </c>
      <c r="I33" s="206">
        <f t="shared" si="7"/>
        <v>189.92416165090279</v>
      </c>
      <c r="J33" s="206">
        <f t="shared" si="7"/>
        <v>222.26835769561478</v>
      </c>
      <c r="K33" s="206">
        <f t="shared" si="7"/>
        <v>141.55864144453997</v>
      </c>
      <c r="L33" s="206">
        <f t="shared" si="7"/>
        <v>69.986672398968167</v>
      </c>
      <c r="M33" s="206">
        <f t="shared" si="7"/>
        <v>170.0000859845228</v>
      </c>
      <c r="N33" s="206">
        <f t="shared" si="7"/>
        <v>264.06577815993126</v>
      </c>
      <c r="O33" s="206">
        <f t="shared" si="7"/>
        <v>218.06715391229577</v>
      </c>
      <c r="P33" s="206">
        <f t="shared" si="7"/>
        <v>284.01917454858125</v>
      </c>
      <c r="Q33" s="206">
        <f t="shared" si="7"/>
        <v>332.3291487532245</v>
      </c>
      <c r="R33" s="206">
        <f t="shared" si="7"/>
        <v>338.23895098882201</v>
      </c>
      <c r="S33" s="206">
        <f t="shared" si="7"/>
        <v>337.89965606190884</v>
      </c>
      <c r="T33" s="206">
        <f t="shared" si="7"/>
        <v>332.36852966466034</v>
      </c>
      <c r="U33" s="206">
        <f t="shared" si="7"/>
        <v>354.58521066208084</v>
      </c>
      <c r="V33" s="206">
        <f t="shared" si="7"/>
        <v>330.88013757523646</v>
      </c>
      <c r="W33" s="206">
        <f t="shared" si="7"/>
        <v>267.75425623387787</v>
      </c>
      <c r="DA33" s="71"/>
    </row>
    <row r="34" spans="1:105" ht="12" customHeight="1" x14ac:dyDescent="0.25">
      <c r="A34" s="18" t="s">
        <v>32</v>
      </c>
      <c r="B34" s="206">
        <v>0</v>
      </c>
      <c r="C34" s="206">
        <v>0</v>
      </c>
      <c r="D34" s="206">
        <v>0</v>
      </c>
      <c r="E34" s="206">
        <v>0</v>
      </c>
      <c r="F34" s="206">
        <v>0</v>
      </c>
      <c r="G34" s="206">
        <v>0</v>
      </c>
      <c r="H34" s="206">
        <v>0</v>
      </c>
      <c r="I34" s="206">
        <v>0</v>
      </c>
      <c r="J34" s="206">
        <v>0</v>
      </c>
      <c r="K34" s="206">
        <v>0</v>
      </c>
      <c r="L34" s="206">
        <v>0</v>
      </c>
      <c r="M34" s="206">
        <v>0</v>
      </c>
      <c r="N34" s="206">
        <v>0</v>
      </c>
      <c r="O34" s="206">
        <v>0</v>
      </c>
      <c r="P34" s="206">
        <v>0</v>
      </c>
      <c r="Q34" s="206">
        <v>0</v>
      </c>
      <c r="R34" s="206">
        <v>0</v>
      </c>
      <c r="S34" s="206">
        <v>0</v>
      </c>
      <c r="T34" s="206">
        <v>0</v>
      </c>
      <c r="U34" s="206">
        <v>0</v>
      </c>
      <c r="V34" s="206">
        <v>0</v>
      </c>
      <c r="W34" s="206">
        <v>0</v>
      </c>
      <c r="DA34" s="71" t="s">
        <v>1423</v>
      </c>
    </row>
    <row r="35" spans="1:105" ht="12" customHeight="1" x14ac:dyDescent="0.25">
      <c r="A35" s="18" t="s">
        <v>33</v>
      </c>
      <c r="B35" s="206">
        <v>0</v>
      </c>
      <c r="C35" s="206">
        <v>2.259501289767841</v>
      </c>
      <c r="D35" s="206">
        <v>0</v>
      </c>
      <c r="E35" s="206">
        <v>0</v>
      </c>
      <c r="F35" s="206">
        <v>0</v>
      </c>
      <c r="G35" s="206">
        <v>0</v>
      </c>
      <c r="H35" s="206">
        <v>28.74514187446259</v>
      </c>
      <c r="I35" s="206">
        <v>0</v>
      </c>
      <c r="J35" s="206">
        <v>0</v>
      </c>
      <c r="K35" s="206">
        <v>0</v>
      </c>
      <c r="L35" s="206">
        <v>0</v>
      </c>
      <c r="M35" s="206">
        <v>0</v>
      </c>
      <c r="N35" s="206">
        <v>0</v>
      </c>
      <c r="O35" s="206">
        <v>0</v>
      </c>
      <c r="P35" s="206">
        <v>0</v>
      </c>
      <c r="Q35" s="206">
        <v>0</v>
      </c>
      <c r="R35" s="206">
        <v>0</v>
      </c>
      <c r="S35" s="206">
        <v>0.34264832330180572</v>
      </c>
      <c r="T35" s="206">
        <v>0.3805674978503869</v>
      </c>
      <c r="U35" s="206">
        <v>0.36904557179707648</v>
      </c>
      <c r="V35" s="206">
        <v>0.19200343938091141</v>
      </c>
      <c r="W35" s="206">
        <v>0.58177128116938948</v>
      </c>
      <c r="DA35" s="71" t="s">
        <v>1424</v>
      </c>
    </row>
    <row r="36" spans="1:105" ht="12" customHeight="1" x14ac:dyDescent="0.25">
      <c r="A36" s="18" t="s">
        <v>69</v>
      </c>
      <c r="B36" s="206">
        <v>13.351504729148751</v>
      </c>
      <c r="C36" s="206">
        <v>11.297420464316421</v>
      </c>
      <c r="D36" s="206">
        <v>1.026999140154772</v>
      </c>
      <c r="E36" s="206">
        <v>4.1081685296646597</v>
      </c>
      <c r="F36" s="206">
        <v>13.351504729148751</v>
      </c>
      <c r="G36" s="206">
        <v>8.2163370593293195</v>
      </c>
      <c r="H36" s="206">
        <v>11.297420464316421</v>
      </c>
      <c r="I36" s="206">
        <v>12.32441960447119</v>
      </c>
      <c r="J36" s="206">
        <v>17.45967325881341</v>
      </c>
      <c r="K36" s="206">
        <v>28.757007738607051</v>
      </c>
      <c r="L36" s="206">
        <v>6.1622527944969896</v>
      </c>
      <c r="M36" s="206">
        <v>1.026999140154772</v>
      </c>
      <c r="N36" s="206">
        <v>22.29793637145314</v>
      </c>
      <c r="O36" s="206">
        <v>16.216680997420461</v>
      </c>
      <c r="P36" s="206">
        <v>18.24376612209802</v>
      </c>
      <c r="Q36" s="206">
        <v>22.29793637145314</v>
      </c>
      <c r="R36" s="206">
        <v>27.365692175408419</v>
      </c>
      <c r="S36" s="206">
        <v>26.606534823731732</v>
      </c>
      <c r="T36" s="206">
        <v>28.758297506448841</v>
      </c>
      <c r="U36" s="206">
        <v>29.335941530524501</v>
      </c>
      <c r="V36" s="206">
        <v>21.764402407566639</v>
      </c>
      <c r="W36" s="206">
        <v>30.11083404987102</v>
      </c>
      <c r="DA36" s="71" t="s">
        <v>1425</v>
      </c>
    </row>
    <row r="37" spans="1:105" ht="12" customHeight="1" x14ac:dyDescent="0.25">
      <c r="A37" s="18" t="s">
        <v>70</v>
      </c>
      <c r="B37" s="206">
        <v>206.49664660361131</v>
      </c>
      <c r="C37" s="206">
        <v>220.0057609630266</v>
      </c>
      <c r="D37" s="206">
        <v>80.089767841788472</v>
      </c>
      <c r="E37" s="206">
        <v>9.6493551160791053</v>
      </c>
      <c r="F37" s="206">
        <v>20.263714531384348</v>
      </c>
      <c r="G37" s="206">
        <v>20.263714531384348</v>
      </c>
      <c r="H37" s="206">
        <v>46.317024935511597</v>
      </c>
      <c r="I37" s="206">
        <v>3.8597592433362</v>
      </c>
      <c r="J37" s="206">
        <v>8.6844368013757514</v>
      </c>
      <c r="K37" s="206">
        <v>1.9298366294067071</v>
      </c>
      <c r="L37" s="206">
        <v>10.338435081685301</v>
      </c>
      <c r="M37" s="206">
        <v>0.96491831470335332</v>
      </c>
      <c r="N37" s="206">
        <v>0</v>
      </c>
      <c r="O37" s="206">
        <v>1.8797936371453139</v>
      </c>
      <c r="P37" s="206">
        <v>1.879707652622528</v>
      </c>
      <c r="Q37" s="206">
        <v>1.879707652622528</v>
      </c>
      <c r="R37" s="206">
        <v>8.4585554600171964</v>
      </c>
      <c r="S37" s="206">
        <v>0</v>
      </c>
      <c r="T37" s="206">
        <v>2.1364574376612211</v>
      </c>
      <c r="U37" s="206">
        <v>2.1439380911435939</v>
      </c>
      <c r="V37" s="206">
        <v>1.708340498710232</v>
      </c>
      <c r="W37" s="206">
        <v>2.126913155631986</v>
      </c>
      <c r="DA37" s="71" t="s">
        <v>1426</v>
      </c>
    </row>
    <row r="38" spans="1:105" ht="12" customHeight="1" x14ac:dyDescent="0.25">
      <c r="A38" s="18" t="s">
        <v>34</v>
      </c>
      <c r="B38" s="206">
        <v>187.34600171969041</v>
      </c>
      <c r="C38" s="206">
        <v>249.17601031814269</v>
      </c>
      <c r="D38" s="206">
        <v>342.32588134135852</v>
      </c>
      <c r="E38" s="206">
        <v>237.71616509028371</v>
      </c>
      <c r="F38" s="206">
        <v>379.58581255374031</v>
      </c>
      <c r="G38" s="206">
        <v>284.59613069647457</v>
      </c>
      <c r="H38" s="206">
        <v>153.69174548581259</v>
      </c>
      <c r="I38" s="206">
        <v>173.73998280309539</v>
      </c>
      <c r="J38" s="206">
        <v>196.1242476354256</v>
      </c>
      <c r="K38" s="206">
        <v>110.87179707652621</v>
      </c>
      <c r="L38" s="206">
        <v>53.485984522785877</v>
      </c>
      <c r="M38" s="206">
        <v>168.00816852966469</v>
      </c>
      <c r="N38" s="206">
        <v>241.76784178847811</v>
      </c>
      <c r="O38" s="206">
        <v>199.97067927773</v>
      </c>
      <c r="P38" s="206">
        <v>263.89570077386071</v>
      </c>
      <c r="Q38" s="206">
        <v>308.15150472914883</v>
      </c>
      <c r="R38" s="206">
        <v>302.41470335339642</v>
      </c>
      <c r="S38" s="206">
        <v>310.95047291487532</v>
      </c>
      <c r="T38" s="206">
        <v>301.0932072226999</v>
      </c>
      <c r="U38" s="206">
        <v>322.73628546861568</v>
      </c>
      <c r="V38" s="206">
        <v>307.2153912295787</v>
      </c>
      <c r="W38" s="206">
        <v>234.9347377472055</v>
      </c>
      <c r="DA38" s="71" t="s">
        <v>1427</v>
      </c>
    </row>
    <row r="39" spans="1:105" ht="12" customHeight="1" x14ac:dyDescent="0.25">
      <c r="A39" s="14" t="s">
        <v>35</v>
      </c>
      <c r="B39" s="206">
        <f t="shared" ref="B39:W39" si="8">B40+B41</f>
        <v>570.48581255374029</v>
      </c>
      <c r="C39" s="206">
        <f t="shared" si="8"/>
        <v>597.64024075666373</v>
      </c>
      <c r="D39" s="206">
        <f t="shared" si="8"/>
        <v>785.95348237317273</v>
      </c>
      <c r="E39" s="206">
        <f t="shared" si="8"/>
        <v>494.00498710232154</v>
      </c>
      <c r="F39" s="206">
        <f t="shared" si="8"/>
        <v>536.64849527085119</v>
      </c>
      <c r="G39" s="206">
        <f t="shared" si="8"/>
        <v>532.07222699914007</v>
      </c>
      <c r="H39" s="206">
        <f t="shared" si="8"/>
        <v>492.26139294926912</v>
      </c>
      <c r="I39" s="206">
        <f t="shared" si="8"/>
        <v>381.13594153052446</v>
      </c>
      <c r="J39" s="206">
        <f t="shared" si="8"/>
        <v>244.67609630266551</v>
      </c>
      <c r="K39" s="206">
        <f t="shared" si="8"/>
        <v>226.34471195184861</v>
      </c>
      <c r="L39" s="206">
        <f t="shared" si="8"/>
        <v>249.50558899398109</v>
      </c>
      <c r="M39" s="206">
        <f t="shared" si="8"/>
        <v>284.15735167669823</v>
      </c>
      <c r="N39" s="206">
        <f t="shared" si="8"/>
        <v>247.14101461736891</v>
      </c>
      <c r="O39" s="206">
        <f t="shared" si="8"/>
        <v>238.84350816852961</v>
      </c>
      <c r="P39" s="206">
        <f t="shared" si="8"/>
        <v>243.61564918314701</v>
      </c>
      <c r="Q39" s="206">
        <f t="shared" si="8"/>
        <v>245.91573516766979</v>
      </c>
      <c r="R39" s="206">
        <f t="shared" si="8"/>
        <v>261.37145313843507</v>
      </c>
      <c r="S39" s="206">
        <f t="shared" si="8"/>
        <v>275.5036973344798</v>
      </c>
      <c r="T39" s="206">
        <f t="shared" si="8"/>
        <v>369.820464316423</v>
      </c>
      <c r="U39" s="206">
        <f t="shared" si="8"/>
        <v>301.01152192605332</v>
      </c>
      <c r="V39" s="206">
        <f t="shared" si="8"/>
        <v>287.32098022355967</v>
      </c>
      <c r="W39" s="206">
        <f t="shared" si="8"/>
        <v>314.64892519346517</v>
      </c>
      <c r="DA39" s="71"/>
    </row>
    <row r="40" spans="1:105" ht="12" customHeight="1" x14ac:dyDescent="0.25">
      <c r="A40" s="18" t="s">
        <v>72</v>
      </c>
      <c r="B40" s="206">
        <v>570.48581255374029</v>
      </c>
      <c r="C40" s="206">
        <v>588.56405846947541</v>
      </c>
      <c r="D40" s="206">
        <v>776.16079105760957</v>
      </c>
      <c r="E40" s="206">
        <v>490.5417024935511</v>
      </c>
      <c r="F40" s="206">
        <v>533.23301805674976</v>
      </c>
      <c r="G40" s="206">
        <v>528.63284608770414</v>
      </c>
      <c r="H40" s="206">
        <v>488.60705073086842</v>
      </c>
      <c r="I40" s="206">
        <v>379.5356835769561</v>
      </c>
      <c r="J40" s="206">
        <v>243.3147033533964</v>
      </c>
      <c r="K40" s="206">
        <v>226.225279449699</v>
      </c>
      <c r="L40" s="206">
        <v>249.50558899398109</v>
      </c>
      <c r="M40" s="206">
        <v>284.15735167669823</v>
      </c>
      <c r="N40" s="206">
        <v>247.14101461736891</v>
      </c>
      <c r="O40" s="206">
        <v>238.84350816852961</v>
      </c>
      <c r="P40" s="206">
        <v>243.61564918314701</v>
      </c>
      <c r="Q40" s="206">
        <v>245.91573516766979</v>
      </c>
      <c r="R40" s="206">
        <v>261.37145313843507</v>
      </c>
      <c r="S40" s="206">
        <v>275.5036973344798</v>
      </c>
      <c r="T40" s="206">
        <v>369.820464316423</v>
      </c>
      <c r="U40" s="206">
        <v>301.01152192605332</v>
      </c>
      <c r="V40" s="206">
        <v>287.32098022355967</v>
      </c>
      <c r="W40" s="206">
        <v>314.64892519346517</v>
      </c>
      <c r="DA40" s="71" t="s">
        <v>1428</v>
      </c>
    </row>
    <row r="41" spans="1:105" ht="12" customHeight="1" x14ac:dyDescent="0.25">
      <c r="A41" s="18" t="s">
        <v>36</v>
      </c>
      <c r="B41" s="206">
        <v>0</v>
      </c>
      <c r="C41" s="206">
        <v>9.0761822871883044</v>
      </c>
      <c r="D41" s="206">
        <v>9.7926913155631983</v>
      </c>
      <c r="E41" s="206">
        <v>3.463284608770421</v>
      </c>
      <c r="F41" s="206">
        <v>3.415477214101462</v>
      </c>
      <c r="G41" s="206">
        <v>3.4393809114359408</v>
      </c>
      <c r="H41" s="206">
        <v>3.654342218400688</v>
      </c>
      <c r="I41" s="206">
        <v>1.6002579535683581</v>
      </c>
      <c r="J41" s="206">
        <v>1.361392949269131</v>
      </c>
      <c r="K41" s="206">
        <v>0.1194325021496131</v>
      </c>
      <c r="L41" s="206">
        <v>0</v>
      </c>
      <c r="M41" s="206">
        <v>0</v>
      </c>
      <c r="N41" s="206">
        <v>0</v>
      </c>
      <c r="O41" s="206">
        <v>0</v>
      </c>
      <c r="P41" s="206">
        <v>0</v>
      </c>
      <c r="Q41" s="206">
        <v>0</v>
      </c>
      <c r="R41" s="206">
        <v>0</v>
      </c>
      <c r="S41" s="206">
        <v>0</v>
      </c>
      <c r="T41" s="206">
        <v>0</v>
      </c>
      <c r="U41" s="206">
        <v>0</v>
      </c>
      <c r="V41" s="206">
        <v>0</v>
      </c>
      <c r="W41" s="206">
        <v>0</v>
      </c>
      <c r="DA41" s="71" t="s">
        <v>1429</v>
      </c>
    </row>
    <row r="42" spans="1:105" ht="12" customHeight="1" x14ac:dyDescent="0.25">
      <c r="A42" s="14" t="s">
        <v>37</v>
      </c>
      <c r="B42" s="206">
        <f t="shared" ref="B42:W42" si="9">B43+B44+B45+B46+B47+B48</f>
        <v>10.103181427343079</v>
      </c>
      <c r="C42" s="206">
        <f t="shared" si="9"/>
        <v>13.112639724849521</v>
      </c>
      <c r="D42" s="206">
        <f t="shared" si="9"/>
        <v>7.2847807394668953</v>
      </c>
      <c r="E42" s="206">
        <f t="shared" si="9"/>
        <v>6.2338779019776442</v>
      </c>
      <c r="F42" s="206">
        <f t="shared" si="9"/>
        <v>4.8963886500429918</v>
      </c>
      <c r="G42" s="206">
        <f t="shared" si="9"/>
        <v>14.808512467755801</v>
      </c>
      <c r="H42" s="206">
        <f t="shared" si="9"/>
        <v>9.8643164230438511</v>
      </c>
      <c r="I42" s="206">
        <f t="shared" si="9"/>
        <v>20.588478073946689</v>
      </c>
      <c r="J42" s="206">
        <f t="shared" si="9"/>
        <v>28.494325021496131</v>
      </c>
      <c r="K42" s="206">
        <f t="shared" si="9"/>
        <v>38.478073946689591</v>
      </c>
      <c r="L42" s="206">
        <f t="shared" si="9"/>
        <v>47.769217540842646</v>
      </c>
      <c r="M42" s="206">
        <f t="shared" si="9"/>
        <v>46.479363714531381</v>
      </c>
      <c r="N42" s="206">
        <f t="shared" si="9"/>
        <v>60.236887360275126</v>
      </c>
      <c r="O42" s="206">
        <f t="shared" si="9"/>
        <v>78.126483233018064</v>
      </c>
      <c r="P42" s="206">
        <f t="shared" si="9"/>
        <v>80.658297506448832</v>
      </c>
      <c r="Q42" s="206">
        <f t="shared" si="9"/>
        <v>79.129664660361129</v>
      </c>
      <c r="R42" s="206">
        <f t="shared" si="9"/>
        <v>96.541444539982791</v>
      </c>
      <c r="S42" s="206">
        <f t="shared" si="9"/>
        <v>112.66517626827169</v>
      </c>
      <c r="T42" s="206">
        <f t="shared" si="9"/>
        <v>140.89114359415299</v>
      </c>
      <c r="U42" s="206">
        <f t="shared" si="9"/>
        <v>124.1920894239037</v>
      </c>
      <c r="V42" s="206">
        <f t="shared" si="9"/>
        <v>270.82347377472041</v>
      </c>
      <c r="W42" s="206">
        <f t="shared" si="9"/>
        <v>307.13000859845232</v>
      </c>
      <c r="DA42" s="71"/>
    </row>
    <row r="43" spans="1:105" ht="12" customHeight="1" x14ac:dyDescent="0.25">
      <c r="A43" s="18" t="s">
        <v>73</v>
      </c>
      <c r="B43" s="206">
        <v>10.103181427343079</v>
      </c>
      <c r="C43" s="206">
        <v>13.112639724849521</v>
      </c>
      <c r="D43" s="206">
        <v>7.2847807394668953</v>
      </c>
      <c r="E43" s="206">
        <v>6.2338779019776442</v>
      </c>
      <c r="F43" s="206">
        <v>4.8963886500429918</v>
      </c>
      <c r="G43" s="206">
        <v>14.808512467755801</v>
      </c>
      <c r="H43" s="206">
        <v>9.8643164230438511</v>
      </c>
      <c r="I43" s="206">
        <v>20.588478073946689</v>
      </c>
      <c r="J43" s="206">
        <v>28.494325021496131</v>
      </c>
      <c r="K43" s="206">
        <v>38.478073946689591</v>
      </c>
      <c r="L43" s="206">
        <v>47.769217540842646</v>
      </c>
      <c r="M43" s="206">
        <v>46.479363714531381</v>
      </c>
      <c r="N43" s="206">
        <v>60.236887360275126</v>
      </c>
      <c r="O43" s="206">
        <v>78.126483233018064</v>
      </c>
      <c r="P43" s="206">
        <v>80.658297506448832</v>
      </c>
      <c r="Q43" s="206">
        <v>79.129664660361129</v>
      </c>
      <c r="R43" s="206">
        <v>96.541444539982791</v>
      </c>
      <c r="S43" s="206">
        <v>112.66517626827169</v>
      </c>
      <c r="T43" s="206">
        <v>140.89114359415299</v>
      </c>
      <c r="U43" s="206">
        <v>124.1920894239037</v>
      </c>
      <c r="V43" s="206">
        <v>270.82347377472041</v>
      </c>
      <c r="W43" s="206">
        <v>307.13000859845232</v>
      </c>
      <c r="DA43" s="71" t="s">
        <v>1430</v>
      </c>
    </row>
    <row r="44" spans="1:105" ht="12" customHeight="1" x14ac:dyDescent="0.25">
      <c r="A44" s="18" t="s">
        <v>74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  <c r="R44" s="206">
        <v>0</v>
      </c>
      <c r="S44" s="206">
        <v>0</v>
      </c>
      <c r="T44" s="206">
        <v>0</v>
      </c>
      <c r="U44" s="206">
        <v>0</v>
      </c>
      <c r="V44" s="206">
        <v>0</v>
      </c>
      <c r="W44" s="206">
        <v>0</v>
      </c>
      <c r="DA44" s="71" t="s">
        <v>1431</v>
      </c>
    </row>
    <row r="45" spans="1:105" ht="12" customHeight="1" x14ac:dyDescent="0.25">
      <c r="A45" s="18" t="s">
        <v>75</v>
      </c>
      <c r="B45" s="206">
        <v>0</v>
      </c>
      <c r="C45" s="206">
        <v>0</v>
      </c>
      <c r="D45" s="206">
        <v>0</v>
      </c>
      <c r="E45" s="206">
        <v>0</v>
      </c>
      <c r="F45" s="206">
        <v>0</v>
      </c>
      <c r="G45" s="206">
        <v>0</v>
      </c>
      <c r="H45" s="206">
        <v>0</v>
      </c>
      <c r="I45" s="206">
        <v>0</v>
      </c>
      <c r="J45" s="206">
        <v>0</v>
      </c>
      <c r="K45" s="206">
        <v>0</v>
      </c>
      <c r="L45" s="206">
        <v>0</v>
      </c>
      <c r="M45" s="206">
        <v>0</v>
      </c>
      <c r="N45" s="206">
        <v>0</v>
      </c>
      <c r="O45" s="206">
        <v>0</v>
      </c>
      <c r="P45" s="206">
        <v>0</v>
      </c>
      <c r="Q45" s="206">
        <v>0</v>
      </c>
      <c r="R45" s="206">
        <v>0</v>
      </c>
      <c r="S45" s="206">
        <v>0</v>
      </c>
      <c r="T45" s="206">
        <v>0</v>
      </c>
      <c r="U45" s="206">
        <v>0</v>
      </c>
      <c r="V45" s="206">
        <v>0</v>
      </c>
      <c r="W45" s="206">
        <v>0</v>
      </c>
      <c r="DA45" s="71" t="s">
        <v>1432</v>
      </c>
    </row>
    <row r="46" spans="1:105" ht="12" customHeight="1" x14ac:dyDescent="0.25">
      <c r="A46" s="18" t="s">
        <v>76</v>
      </c>
      <c r="B46" s="206">
        <v>0</v>
      </c>
      <c r="C46" s="206">
        <v>0</v>
      </c>
      <c r="D46" s="206">
        <v>0</v>
      </c>
      <c r="E46" s="206">
        <v>0</v>
      </c>
      <c r="F46" s="206">
        <v>0</v>
      </c>
      <c r="G46" s="206">
        <v>0</v>
      </c>
      <c r="H46" s="206">
        <v>0</v>
      </c>
      <c r="I46" s="206">
        <v>0</v>
      </c>
      <c r="J46" s="206">
        <v>0</v>
      </c>
      <c r="K46" s="206">
        <v>0</v>
      </c>
      <c r="L46" s="206">
        <v>0</v>
      </c>
      <c r="M46" s="206">
        <v>0</v>
      </c>
      <c r="N46" s="206">
        <v>0</v>
      </c>
      <c r="O46" s="206">
        <v>0</v>
      </c>
      <c r="P46" s="206">
        <v>0</v>
      </c>
      <c r="Q46" s="206">
        <v>0</v>
      </c>
      <c r="R46" s="206">
        <v>0</v>
      </c>
      <c r="S46" s="206">
        <v>0</v>
      </c>
      <c r="T46" s="206">
        <v>0</v>
      </c>
      <c r="U46" s="206">
        <v>0</v>
      </c>
      <c r="V46" s="206">
        <v>0</v>
      </c>
      <c r="W46" s="206">
        <v>0</v>
      </c>
      <c r="DA46" s="71" t="s">
        <v>1433</v>
      </c>
    </row>
    <row r="47" spans="1:105" ht="12" customHeight="1" x14ac:dyDescent="0.25">
      <c r="A47" s="18" t="s">
        <v>77</v>
      </c>
      <c r="B47" s="206">
        <v>0</v>
      </c>
      <c r="C47" s="206">
        <v>0</v>
      </c>
      <c r="D47" s="206">
        <v>0</v>
      </c>
      <c r="E47" s="206">
        <v>0</v>
      </c>
      <c r="F47" s="206">
        <v>0</v>
      </c>
      <c r="G47" s="206">
        <v>0</v>
      </c>
      <c r="H47" s="206">
        <v>0</v>
      </c>
      <c r="I47" s="206">
        <v>0</v>
      </c>
      <c r="J47" s="206">
        <v>0</v>
      </c>
      <c r="K47" s="206">
        <v>0</v>
      </c>
      <c r="L47" s="206">
        <v>0</v>
      </c>
      <c r="M47" s="206">
        <v>0</v>
      </c>
      <c r="N47" s="206">
        <v>0</v>
      </c>
      <c r="O47" s="206">
        <v>0</v>
      </c>
      <c r="P47" s="206">
        <v>0</v>
      </c>
      <c r="Q47" s="206">
        <v>0</v>
      </c>
      <c r="R47" s="206">
        <v>0</v>
      </c>
      <c r="S47" s="206">
        <v>0</v>
      </c>
      <c r="T47" s="206">
        <v>0</v>
      </c>
      <c r="U47" s="206">
        <v>0</v>
      </c>
      <c r="V47" s="206">
        <v>0</v>
      </c>
      <c r="W47" s="206">
        <v>0</v>
      </c>
      <c r="DA47" s="71" t="s">
        <v>1434</v>
      </c>
    </row>
    <row r="48" spans="1:105" ht="12" customHeight="1" x14ac:dyDescent="0.25">
      <c r="A48" s="18" t="s">
        <v>78</v>
      </c>
      <c r="B48" s="206">
        <v>0</v>
      </c>
      <c r="C48" s="206">
        <v>0</v>
      </c>
      <c r="D48" s="206">
        <v>0</v>
      </c>
      <c r="E48" s="206">
        <v>0</v>
      </c>
      <c r="F48" s="206">
        <v>0</v>
      </c>
      <c r="G48" s="206">
        <v>0</v>
      </c>
      <c r="H48" s="206">
        <v>0</v>
      </c>
      <c r="I48" s="206">
        <v>0</v>
      </c>
      <c r="J48" s="206">
        <v>0</v>
      </c>
      <c r="K48" s="206">
        <v>0</v>
      </c>
      <c r="L48" s="206">
        <v>0</v>
      </c>
      <c r="M48" s="206">
        <v>0</v>
      </c>
      <c r="N48" s="206">
        <v>0</v>
      </c>
      <c r="O48" s="206">
        <v>0</v>
      </c>
      <c r="P48" s="206">
        <v>0</v>
      </c>
      <c r="Q48" s="206">
        <v>0</v>
      </c>
      <c r="R48" s="206">
        <v>0</v>
      </c>
      <c r="S48" s="206">
        <v>0</v>
      </c>
      <c r="T48" s="206">
        <v>0</v>
      </c>
      <c r="U48" s="206">
        <v>0</v>
      </c>
      <c r="V48" s="206">
        <v>0</v>
      </c>
      <c r="W48" s="206">
        <v>0</v>
      </c>
      <c r="DA48" s="71" t="s">
        <v>1435</v>
      </c>
    </row>
    <row r="49" spans="1:105" ht="12" customHeight="1" x14ac:dyDescent="0.25">
      <c r="A49" s="14" t="s">
        <v>79</v>
      </c>
      <c r="B49" s="206">
        <v>21.16173688736027</v>
      </c>
      <c r="C49" s="206">
        <v>11.345141874462589</v>
      </c>
      <c r="D49" s="206">
        <v>1.791315563198624</v>
      </c>
      <c r="E49" s="206">
        <v>1.218142734307825</v>
      </c>
      <c r="F49" s="206">
        <v>3.0094582975064492</v>
      </c>
      <c r="G49" s="206">
        <v>25.12656921754084</v>
      </c>
      <c r="H49" s="206">
        <v>10.22261392949269</v>
      </c>
      <c r="I49" s="206">
        <v>13.59036973344798</v>
      </c>
      <c r="J49" s="206">
        <v>6.5443680137575244</v>
      </c>
      <c r="K49" s="206">
        <v>2.7705932932072228</v>
      </c>
      <c r="L49" s="206">
        <v>6.6159931212381773</v>
      </c>
      <c r="M49" s="206">
        <v>6.5443680137575244</v>
      </c>
      <c r="N49" s="206">
        <v>4.4902837489251937</v>
      </c>
      <c r="O49" s="206">
        <v>3.1527944969905422</v>
      </c>
      <c r="P49" s="206">
        <v>2.4601031814273431</v>
      </c>
      <c r="Q49" s="206">
        <v>4.3231298366294064</v>
      </c>
      <c r="R49" s="206">
        <v>6.3055030094582971</v>
      </c>
      <c r="S49" s="206">
        <v>7.0135855546001711</v>
      </c>
      <c r="T49" s="206">
        <v>2.7299226139294919</v>
      </c>
      <c r="U49" s="206">
        <v>0.41083404987102318</v>
      </c>
      <c r="V49" s="206">
        <v>3.634823731728289</v>
      </c>
      <c r="W49" s="206">
        <v>4.0197764402407561</v>
      </c>
      <c r="DA49" s="71" t="s">
        <v>1436</v>
      </c>
    </row>
    <row r="50" spans="1:105" ht="12" customHeight="1" x14ac:dyDescent="0.25">
      <c r="A50" s="21" t="s">
        <v>38</v>
      </c>
      <c r="B50" s="209">
        <v>152.2785898538263</v>
      </c>
      <c r="C50" s="209">
        <v>137.0593293207223</v>
      </c>
      <c r="D50" s="209">
        <v>147.463456577816</v>
      </c>
      <c r="E50" s="209">
        <v>89.251934651762681</v>
      </c>
      <c r="F50" s="209">
        <v>176.7841788478074</v>
      </c>
      <c r="G50" s="209">
        <v>179.5356835769561</v>
      </c>
      <c r="H50" s="209">
        <v>269.8194325021496</v>
      </c>
      <c r="I50" s="209">
        <v>188.82201203783319</v>
      </c>
      <c r="J50" s="209">
        <v>179.8796216680997</v>
      </c>
      <c r="K50" s="209">
        <v>147.3774720550301</v>
      </c>
      <c r="L50" s="209">
        <v>164.57437661220979</v>
      </c>
      <c r="M50" s="209">
        <v>165.4342218400688</v>
      </c>
      <c r="N50" s="209">
        <v>162.76870163370589</v>
      </c>
      <c r="O50" s="209">
        <v>152.6225279449699</v>
      </c>
      <c r="P50" s="209">
        <v>163.6285468615649</v>
      </c>
      <c r="Q50" s="209">
        <v>204.1272570937231</v>
      </c>
      <c r="R50" s="209">
        <v>219.77644024075661</v>
      </c>
      <c r="S50" s="209">
        <v>227.56190885640581</v>
      </c>
      <c r="T50" s="209">
        <v>216.8150472914875</v>
      </c>
      <c r="U50" s="209">
        <v>226.28194325021499</v>
      </c>
      <c r="V50" s="209">
        <v>221.24118658641439</v>
      </c>
      <c r="W50" s="209">
        <v>231.4403267411866</v>
      </c>
      <c r="DA50" s="86" t="s">
        <v>1437</v>
      </c>
    </row>
    <row r="51" spans="1:105" ht="12" customHeight="1" x14ac:dyDescent="0.25">
      <c r="A51" s="114" t="s">
        <v>145</v>
      </c>
      <c r="B51" s="286">
        <f t="shared" ref="B51:W51" si="10">SUM(B52:B54)</f>
        <v>1167.7981083404986</v>
      </c>
      <c r="C51" s="286">
        <f t="shared" si="10"/>
        <v>1255.5592433361994</v>
      </c>
      <c r="D51" s="286">
        <f t="shared" si="10"/>
        <v>1373.1230438521068</v>
      </c>
      <c r="E51" s="286">
        <f t="shared" si="10"/>
        <v>851.3393809114358</v>
      </c>
      <c r="F51" s="286">
        <f t="shared" si="10"/>
        <v>1169.3520206362853</v>
      </c>
      <c r="G51" s="286">
        <f t="shared" si="10"/>
        <v>1096.28581255374</v>
      </c>
      <c r="H51" s="286">
        <f t="shared" si="10"/>
        <v>1056.2406706792776</v>
      </c>
      <c r="I51" s="286">
        <f t="shared" si="10"/>
        <v>834.2390369733447</v>
      </c>
      <c r="J51" s="286">
        <f t="shared" si="10"/>
        <v>772.52269991401533</v>
      </c>
      <c r="K51" s="286">
        <f t="shared" si="10"/>
        <v>644.43809114359419</v>
      </c>
      <c r="L51" s="286">
        <f t="shared" si="10"/>
        <v>595.39836629406705</v>
      </c>
      <c r="M51" s="286">
        <f t="shared" si="10"/>
        <v>686.81066208082564</v>
      </c>
      <c r="N51" s="286">
        <f t="shared" si="10"/>
        <v>886.64178847807409</v>
      </c>
      <c r="O51" s="286">
        <f t="shared" si="10"/>
        <v>789.58718830610462</v>
      </c>
      <c r="P51" s="286">
        <f t="shared" si="10"/>
        <v>846.88667239896847</v>
      </c>
      <c r="Q51" s="286">
        <f t="shared" si="10"/>
        <v>939.99802235597599</v>
      </c>
      <c r="R51" s="286">
        <f t="shared" si="10"/>
        <v>998.87506448839213</v>
      </c>
      <c r="S51" s="286">
        <f t="shared" si="10"/>
        <v>1020.908426483233</v>
      </c>
      <c r="T51" s="286">
        <f t="shared" si="10"/>
        <v>1129.5338779019773</v>
      </c>
      <c r="U51" s="286">
        <f t="shared" si="10"/>
        <v>1092.3547721410148</v>
      </c>
      <c r="V51" s="286">
        <f t="shared" si="10"/>
        <v>1202.2777300085979</v>
      </c>
      <c r="W51" s="286">
        <f t="shared" si="10"/>
        <v>1265.6338779019777</v>
      </c>
      <c r="DA51" s="118"/>
    </row>
    <row r="52" spans="1:105" ht="12" customHeight="1" x14ac:dyDescent="0.25">
      <c r="A52" s="51" t="s">
        <v>49</v>
      </c>
      <c r="B52" s="243">
        <f>NMM_fec!B5</f>
        <v>621.55080000000009</v>
      </c>
      <c r="C52" s="243">
        <f>NMM_fec!C5</f>
        <v>612.99889268338973</v>
      </c>
      <c r="D52" s="243">
        <f>NMM_fec!D5</f>
        <v>637.13201199984258</v>
      </c>
      <c r="E52" s="243">
        <f>NMM_fec!E5</f>
        <v>582.01565689220024</v>
      </c>
      <c r="F52" s="243">
        <f>NMM_fec!F5</f>
        <v>764.16391064235518</v>
      </c>
      <c r="G52" s="243">
        <f>NMM_fec!G5</f>
        <v>844.18467009659753</v>
      </c>
      <c r="H52" s="243">
        <f>NMM_fec!H5</f>
        <v>962.73255590363681</v>
      </c>
      <c r="I52" s="243">
        <f>NMM_fec!I5</f>
        <v>803.55292696832009</v>
      </c>
      <c r="J52" s="243">
        <f>NMM_fec!J5</f>
        <v>602.03703635549914</v>
      </c>
      <c r="K52" s="243">
        <f>NMM_fec!K5</f>
        <v>541.46181377825951</v>
      </c>
      <c r="L52" s="243">
        <f>NMM_fec!L5</f>
        <v>511.40631571071663</v>
      </c>
      <c r="M52" s="243">
        <f>NMM_fec!M5</f>
        <v>590.35124451062097</v>
      </c>
      <c r="N52" s="243">
        <f>NMM_fec!N5</f>
        <v>781.26221631108433</v>
      </c>
      <c r="O52" s="243">
        <f>NMM_fec!O5</f>
        <v>644.20313176524951</v>
      </c>
      <c r="P52" s="243">
        <f>NMM_fec!P5</f>
        <v>702.55729790739247</v>
      </c>
      <c r="Q52" s="243">
        <f>NMM_fec!Q5</f>
        <v>742.87863328784817</v>
      </c>
      <c r="R52" s="243">
        <f>NMM_fec!R5</f>
        <v>674.27504208326559</v>
      </c>
      <c r="S52" s="243">
        <f>NMM_fec!S5</f>
        <v>743.17022335913339</v>
      </c>
      <c r="T52" s="243">
        <f>NMM_fec!T5</f>
        <v>777.93170744226381</v>
      </c>
      <c r="U52" s="243">
        <f>NMM_fec!U5</f>
        <v>737.57781516298155</v>
      </c>
      <c r="V52" s="243">
        <f>NMM_fec!V5</f>
        <v>783.73664139201037</v>
      </c>
      <c r="W52" s="243">
        <f>NMM_fec!W5</f>
        <v>783.02608491755996</v>
      </c>
      <c r="DA52" s="83"/>
    </row>
    <row r="53" spans="1:105" ht="12" customHeight="1" x14ac:dyDescent="0.25">
      <c r="A53" s="99" t="s">
        <v>50</v>
      </c>
      <c r="B53" s="284">
        <f>NMM_fec!B48</f>
        <v>441.79173438167851</v>
      </c>
      <c r="C53" s="284">
        <f>NMM_fec!C48</f>
        <v>531.28394119936229</v>
      </c>
      <c r="D53" s="284">
        <f>NMM_fec!D48</f>
        <v>622.12712100430508</v>
      </c>
      <c r="E53" s="284">
        <f>NMM_fec!E48</f>
        <v>158.15191376847079</v>
      </c>
      <c r="F53" s="284">
        <f>NMM_fec!F48</f>
        <v>292.24183361634442</v>
      </c>
      <c r="G53" s="284">
        <f>NMM_fec!G48</f>
        <v>191.84688037908299</v>
      </c>
      <c r="H53" s="284">
        <f>NMM_fec!H48</f>
        <v>55.441073623482048</v>
      </c>
      <c r="I53" s="284">
        <f>NMM_fec!I48</f>
        <v>22.698667936363869</v>
      </c>
      <c r="J53" s="284">
        <f>NMM_fec!J48</f>
        <v>157.3876592987435</v>
      </c>
      <c r="K53" s="284">
        <f>NMM_fec!K48</f>
        <v>37.475191555166639</v>
      </c>
      <c r="L53" s="284">
        <f>NMM_fec!L48</f>
        <v>29.063412301368931</v>
      </c>
      <c r="M53" s="284">
        <f>NMM_fec!M48</f>
        <v>43.706918134170031</v>
      </c>
      <c r="N53" s="284">
        <f>NMM_fec!N48</f>
        <v>44.083941259339952</v>
      </c>
      <c r="O53" s="284">
        <f>NMM_fec!O48</f>
        <v>91.320312566810486</v>
      </c>
      <c r="P53" s="284">
        <f>NMM_fec!P48</f>
        <v>91.538651188852526</v>
      </c>
      <c r="Q53" s="284">
        <f>NMM_fec!Q48</f>
        <v>111.8940899143053</v>
      </c>
      <c r="R53" s="284">
        <f>NMM_fec!R48</f>
        <v>235.3804677124902</v>
      </c>
      <c r="S53" s="284">
        <f>NMM_fec!S48</f>
        <v>186.32090350379249</v>
      </c>
      <c r="T53" s="284">
        <f>NMM_fec!T48</f>
        <v>263.61566983735878</v>
      </c>
      <c r="U53" s="284">
        <f>NMM_fec!U48</f>
        <v>282.52921282876548</v>
      </c>
      <c r="V53" s="284">
        <f>NMM_fec!V48</f>
        <v>325.62833142029729</v>
      </c>
      <c r="W53" s="284">
        <f>NMM_fec!W48</f>
        <v>390.39972974197963</v>
      </c>
      <c r="DA53" s="94"/>
    </row>
    <row r="54" spans="1:105" ht="12" customHeight="1" x14ac:dyDescent="0.25">
      <c r="A54" s="52" t="s">
        <v>51</v>
      </c>
      <c r="B54" s="244">
        <f>NMM_fec!B99</f>
        <v>104.45557395882</v>
      </c>
      <c r="C54" s="244">
        <f>NMM_fec!C99</f>
        <v>111.2764094534474</v>
      </c>
      <c r="D54" s="244">
        <f>NMM_fec!D99</f>
        <v>113.863910847959</v>
      </c>
      <c r="E54" s="244">
        <f>NMM_fec!E99</f>
        <v>111.17181025076481</v>
      </c>
      <c r="F54" s="244">
        <f>NMM_fec!F99</f>
        <v>112.9462763775857</v>
      </c>
      <c r="G54" s="244">
        <f>NMM_fec!G99</f>
        <v>60.254262078059632</v>
      </c>
      <c r="H54" s="244">
        <f>NMM_fec!H99</f>
        <v>38.067041152158907</v>
      </c>
      <c r="I54" s="244">
        <f>NMM_fec!I99</f>
        <v>7.9874420686607417</v>
      </c>
      <c r="J54" s="244">
        <f>NMM_fec!J99</f>
        <v>13.098004259772679</v>
      </c>
      <c r="K54" s="244">
        <f>NMM_fec!K99</f>
        <v>65.501085810168036</v>
      </c>
      <c r="L54" s="244">
        <f>NMM_fec!L99</f>
        <v>54.928638281981563</v>
      </c>
      <c r="M54" s="244">
        <f>NMM_fec!M99</f>
        <v>52.752499436034647</v>
      </c>
      <c r="N54" s="244">
        <f>NMM_fec!N99</f>
        <v>61.295630907649773</v>
      </c>
      <c r="O54" s="244">
        <f>NMM_fec!O99</f>
        <v>54.063743974044662</v>
      </c>
      <c r="P54" s="244">
        <f>NMM_fec!P99</f>
        <v>52.790723302723428</v>
      </c>
      <c r="Q54" s="244">
        <f>NMM_fec!Q99</f>
        <v>85.225299153822547</v>
      </c>
      <c r="R54" s="244">
        <f>NMM_fec!R99</f>
        <v>89.219554692636336</v>
      </c>
      <c r="S54" s="244">
        <f>NMM_fec!S99</f>
        <v>91.417299620307148</v>
      </c>
      <c r="T54" s="244">
        <f>NMM_fec!T99</f>
        <v>87.986500622354768</v>
      </c>
      <c r="U54" s="244">
        <f>NMM_fec!U99</f>
        <v>72.247744149267689</v>
      </c>
      <c r="V54" s="244">
        <f>NMM_fec!V99</f>
        <v>92.912757196290244</v>
      </c>
      <c r="W54" s="244">
        <f>NMM_fec!W99</f>
        <v>92.208063242438158</v>
      </c>
      <c r="DA54" s="84"/>
    </row>
    <row r="55" spans="1:105" ht="12" customHeight="1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  <c r="U55" s="201"/>
      <c r="V55" s="201"/>
      <c r="W55" s="201"/>
      <c r="DA55" s="173"/>
    </row>
    <row r="56" spans="1:105" ht="12" customHeight="1" x14ac:dyDescent="0.25">
      <c r="A56" s="30" t="s">
        <v>85</v>
      </c>
      <c r="B56" s="205">
        <f t="shared" ref="B56:W56" si="11">SUM(B57:B58)</f>
        <v>6527.0973386567985</v>
      </c>
      <c r="C56" s="205">
        <f t="shared" si="11"/>
        <v>7204.8513725737703</v>
      </c>
      <c r="D56" s="205">
        <f t="shared" si="11"/>
        <v>7382.8383634345846</v>
      </c>
      <c r="E56" s="205">
        <f t="shared" si="11"/>
        <v>6012.7604212465494</v>
      </c>
      <c r="F56" s="205">
        <f t="shared" si="11"/>
        <v>7265.2975032049271</v>
      </c>
      <c r="G56" s="205">
        <f t="shared" si="11"/>
        <v>6848.1743105262867</v>
      </c>
      <c r="H56" s="205">
        <f t="shared" si="11"/>
        <v>7026.7961321325365</v>
      </c>
      <c r="I56" s="205">
        <f t="shared" si="11"/>
        <v>7343.1805875824393</v>
      </c>
      <c r="J56" s="205">
        <f t="shared" si="11"/>
        <v>7285.028718899599</v>
      </c>
      <c r="K56" s="205">
        <f t="shared" si="11"/>
        <v>5480.6131895066401</v>
      </c>
      <c r="L56" s="205">
        <f t="shared" si="11"/>
        <v>4904.0895701170621</v>
      </c>
      <c r="M56" s="205">
        <f t="shared" si="11"/>
        <v>5586.8464014521096</v>
      </c>
      <c r="N56" s="205">
        <f t="shared" si="11"/>
        <v>6406.0096241453484</v>
      </c>
      <c r="O56" s="205">
        <f t="shared" si="11"/>
        <v>5535.5678672375507</v>
      </c>
      <c r="P56" s="205">
        <f t="shared" si="11"/>
        <v>6357.4796224295678</v>
      </c>
      <c r="Q56" s="205">
        <f t="shared" si="11"/>
        <v>6910.9839211149838</v>
      </c>
      <c r="R56" s="205">
        <f t="shared" si="11"/>
        <v>6921.2166493137011</v>
      </c>
      <c r="S56" s="205">
        <f t="shared" si="11"/>
        <v>7184.0649679564067</v>
      </c>
      <c r="T56" s="205">
        <f t="shared" si="11"/>
        <v>8069.151445655426</v>
      </c>
      <c r="U56" s="205">
        <f t="shared" si="11"/>
        <v>8151.343453533812</v>
      </c>
      <c r="V56" s="205">
        <f t="shared" si="11"/>
        <v>8681.8529478771743</v>
      </c>
      <c r="W56" s="205">
        <f t="shared" si="11"/>
        <v>9081.124336104167</v>
      </c>
      <c r="DA56" s="112"/>
    </row>
    <row r="57" spans="1:105" ht="12" customHeight="1" x14ac:dyDescent="0.25">
      <c r="A57" s="24" t="s">
        <v>146</v>
      </c>
      <c r="B57" s="215">
        <f>(NMM_emi!B5-NMM_emi!B46)+(NMM_emi!B48-NMM_emi!B97)+(NMM_emi!B99-NMM_emi!B128)</f>
        <v>2892.6341365931094</v>
      </c>
      <c r="C57" s="215">
        <f>(NMM_emi!C5-NMM_emi!C46)+(NMM_emi!C48-NMM_emi!C97)+(NMM_emi!C99-NMM_emi!C128)</f>
        <v>3325.5855651261718</v>
      </c>
      <c r="D57" s="215">
        <f>(NMM_emi!D5-NMM_emi!D46)+(NMM_emi!D48-NMM_emi!D97)+(NMM_emi!D99-NMM_emi!D128)</f>
        <v>3656.5105395225828</v>
      </c>
      <c r="E57" s="215">
        <f>(NMM_emi!E5-NMM_emi!E46)+(NMM_emi!E48-NMM_emi!E97)+(NMM_emi!E99-NMM_emi!E128)</f>
        <v>2270.5795937138755</v>
      </c>
      <c r="F57" s="215">
        <f>(NMM_emi!F5-NMM_emi!F46)+(NMM_emi!F48-NMM_emi!F97)+(NMM_emi!F99-NMM_emi!F128)</f>
        <v>3113.5399644763188</v>
      </c>
      <c r="G57" s="215">
        <f>(NMM_emi!G5-NMM_emi!G46)+(NMM_emi!G48-NMM_emi!G97)+(NMM_emi!G99-NMM_emi!G128)</f>
        <v>2678.0995638224017</v>
      </c>
      <c r="H57" s="215">
        <f>(NMM_emi!H5-NMM_emi!H46)+(NMM_emi!H48-NMM_emi!H97)+(NMM_emi!H99-NMM_emi!H128)</f>
        <v>2223.2395015969855</v>
      </c>
      <c r="I57" s="215">
        <f>(NMM_emi!I5-NMM_emi!I46)+(NMM_emi!I48-NMM_emi!I97)+(NMM_emi!I99-NMM_emi!I128)</f>
        <v>1853.2208913810996</v>
      </c>
      <c r="J57" s="215">
        <f>(NMM_emi!J5-NMM_emi!J46)+(NMM_emi!J48-NMM_emi!J97)+(NMM_emi!J99-NMM_emi!J128)</f>
        <v>1848.0480784288616</v>
      </c>
      <c r="K57" s="215">
        <f>(NMM_emi!K5-NMM_emi!K46)+(NMM_emi!K48-NMM_emi!K97)+(NMM_emi!K99-NMM_emi!K128)</f>
        <v>1441.1963924965085</v>
      </c>
      <c r="L57" s="215">
        <f>(NMM_emi!L5-NMM_emi!L46)+(NMM_emi!L48-NMM_emi!L97)+(NMM_emi!L99-NMM_emi!L128)</f>
        <v>1091.3274255603287</v>
      </c>
      <c r="M57" s="215">
        <f>(NMM_emi!M5-NMM_emi!M46)+(NMM_emi!M48-NMM_emi!M97)+(NMM_emi!M99-NMM_emi!M128)</f>
        <v>1424.1636857182514</v>
      </c>
      <c r="N57" s="215">
        <f>(NMM_emi!N5-NMM_emi!N46)+(NMM_emi!N48-NMM_emi!N97)+(NMM_emi!N99-NMM_emi!N128)</f>
        <v>2234.0771979276801</v>
      </c>
      <c r="O57" s="215">
        <f>(NMM_emi!O5-NMM_emi!O46)+(NMM_emi!O48-NMM_emi!O97)+(NMM_emi!O99-NMM_emi!O128)</f>
        <v>1859.4756632837375</v>
      </c>
      <c r="P57" s="215">
        <f>(NMM_emi!P5-NMM_emi!P46)+(NMM_emi!P48-NMM_emi!P97)+(NMM_emi!P99-NMM_emi!P128)</f>
        <v>2200.697906555371</v>
      </c>
      <c r="Q57" s="215">
        <f>(NMM_emi!Q5-NMM_emi!Q46)+(NMM_emi!Q48-NMM_emi!Q97)+(NMM_emi!Q99-NMM_emi!Q128)</f>
        <v>2449.432324504337</v>
      </c>
      <c r="R57" s="215">
        <f>(NMM_emi!R5-NMM_emi!R46)+(NMM_emi!R48-NMM_emi!R97)+(NMM_emi!R99-NMM_emi!R128)</f>
        <v>2576.7586546998659</v>
      </c>
      <c r="S57" s="215">
        <f>(NMM_emi!S5-NMM_emi!S46)+(NMM_emi!S48-NMM_emi!S97)+(NMM_emi!S99-NMM_emi!S128)</f>
        <v>2625.6851783262223</v>
      </c>
      <c r="T57" s="215">
        <f>(NMM_emi!T5-NMM_emi!T46)+(NMM_emi!T48-NMM_emi!T97)+(NMM_emi!T99-NMM_emi!T128)</f>
        <v>3292.8022052969845</v>
      </c>
      <c r="U57" s="215">
        <f>(NMM_emi!U5-NMM_emi!U46)+(NMM_emi!U48-NMM_emi!U97)+(NMM_emi!U99-NMM_emi!U128)</f>
        <v>3195.6354672360667</v>
      </c>
      <c r="V57" s="215">
        <f>(NMM_emi!V5-NMM_emi!V46)+(NMM_emi!V48-NMM_emi!V97)+(NMM_emi!V99-NMM_emi!V128)</f>
        <v>3959.4677351958239</v>
      </c>
      <c r="W57" s="215">
        <f>(NMM_emi!W5-NMM_emi!W46)+(NMM_emi!W48-NMM_emi!W97)+(NMM_emi!W99-NMM_emi!W128)</f>
        <v>4175.2861595954791</v>
      </c>
      <c r="DA57" s="85"/>
    </row>
    <row r="58" spans="1:105" ht="12" customHeight="1" x14ac:dyDescent="0.25">
      <c r="A58" s="14" t="s">
        <v>147</v>
      </c>
      <c r="B58" s="206">
        <f>NMM_emi!B46+NMM_emi!B97+NMM_emi!B128</f>
        <v>3634.4632020636891</v>
      </c>
      <c r="C58" s="206">
        <f>NMM_emi!C46+NMM_emi!C97+NMM_emi!C128</f>
        <v>3879.265807447598</v>
      </c>
      <c r="D58" s="206">
        <f>NMM_emi!D46+NMM_emi!D97+NMM_emi!D128</f>
        <v>3726.3278239120013</v>
      </c>
      <c r="E58" s="206">
        <f>NMM_emi!E46+NMM_emi!E97+NMM_emi!E128</f>
        <v>3742.1808275326739</v>
      </c>
      <c r="F58" s="206">
        <f>NMM_emi!F46+NMM_emi!F97+NMM_emi!F128</f>
        <v>4151.7575387286088</v>
      </c>
      <c r="G58" s="206">
        <f>NMM_emi!G46+NMM_emi!G97+NMM_emi!G128</f>
        <v>4170.0747467038846</v>
      </c>
      <c r="H58" s="206">
        <f>NMM_emi!H46+NMM_emi!H97+NMM_emi!H128</f>
        <v>4803.5566305355514</v>
      </c>
      <c r="I58" s="206">
        <f>NMM_emi!I46+NMM_emi!I97+NMM_emi!I128</f>
        <v>5489.9596962013402</v>
      </c>
      <c r="J58" s="206">
        <f>NMM_emi!J46+NMM_emi!J97+NMM_emi!J128</f>
        <v>5436.9806404707379</v>
      </c>
      <c r="K58" s="206">
        <f>NMM_emi!K46+NMM_emi!K97+NMM_emi!K128</f>
        <v>4039.4167970101316</v>
      </c>
      <c r="L58" s="206">
        <f>NMM_emi!L46+NMM_emi!L97+NMM_emi!L128</f>
        <v>3812.7621445567333</v>
      </c>
      <c r="M58" s="206">
        <f>NMM_emi!M46+NMM_emi!M97+NMM_emi!M128</f>
        <v>4162.6827157338585</v>
      </c>
      <c r="N58" s="206">
        <f>NMM_emi!N46+NMM_emi!N97+NMM_emi!N128</f>
        <v>4171.9324262176688</v>
      </c>
      <c r="O58" s="206">
        <f>NMM_emi!O46+NMM_emi!O97+NMM_emi!O128</f>
        <v>3676.0922039538127</v>
      </c>
      <c r="P58" s="206">
        <f>NMM_emi!P46+NMM_emi!P97+NMM_emi!P128</f>
        <v>4156.7817158741973</v>
      </c>
      <c r="Q58" s="206">
        <f>NMM_emi!Q46+NMM_emi!Q97+NMM_emi!Q128</f>
        <v>4461.5515966106468</v>
      </c>
      <c r="R58" s="206">
        <f>NMM_emi!R46+NMM_emi!R97+NMM_emi!R128</f>
        <v>4344.4579946138347</v>
      </c>
      <c r="S58" s="206">
        <f>NMM_emi!S46+NMM_emi!S97+NMM_emi!S128</f>
        <v>4558.3797896301849</v>
      </c>
      <c r="T58" s="206">
        <f>NMM_emi!T46+NMM_emi!T97+NMM_emi!T128</f>
        <v>4776.3492403584414</v>
      </c>
      <c r="U58" s="206">
        <f>NMM_emi!U46+NMM_emi!U97+NMM_emi!U128</f>
        <v>4955.7079862977453</v>
      </c>
      <c r="V58" s="206">
        <f>NMM_emi!V46+NMM_emi!V97+NMM_emi!V128</f>
        <v>4722.3852126813508</v>
      </c>
      <c r="W58" s="206">
        <f>NMM_emi!W46+NMM_emi!W97+NMM_emi!W128</f>
        <v>4905.8381765086888</v>
      </c>
      <c r="DA58" s="71"/>
    </row>
    <row r="59" spans="1:105" ht="12" customHeight="1" x14ac:dyDescent="0.25">
      <c r="A59" s="31" t="s">
        <v>145</v>
      </c>
      <c r="B59" s="212">
        <f t="shared" ref="B59:W59" si="12">SUM(B60:B62)</f>
        <v>6527.0973386567994</v>
      </c>
      <c r="C59" s="212">
        <f t="shared" si="12"/>
        <v>7204.8513725737694</v>
      </c>
      <c r="D59" s="212">
        <f t="shared" si="12"/>
        <v>7382.8383634345846</v>
      </c>
      <c r="E59" s="212">
        <f t="shared" si="12"/>
        <v>6012.7604212465503</v>
      </c>
      <c r="F59" s="212">
        <f t="shared" si="12"/>
        <v>7265.2975032049271</v>
      </c>
      <c r="G59" s="212">
        <f t="shared" si="12"/>
        <v>6848.1743105262858</v>
      </c>
      <c r="H59" s="212">
        <f t="shared" si="12"/>
        <v>7026.7961321325374</v>
      </c>
      <c r="I59" s="212">
        <f t="shared" si="12"/>
        <v>7343.1805875824402</v>
      </c>
      <c r="J59" s="212">
        <f t="shared" si="12"/>
        <v>7285.028718899599</v>
      </c>
      <c r="K59" s="212">
        <f t="shared" si="12"/>
        <v>5480.6131895066401</v>
      </c>
      <c r="L59" s="212">
        <f t="shared" si="12"/>
        <v>4904.0895701170621</v>
      </c>
      <c r="M59" s="212">
        <f t="shared" si="12"/>
        <v>5586.8464014521096</v>
      </c>
      <c r="N59" s="212">
        <f t="shared" si="12"/>
        <v>6406.0096241453493</v>
      </c>
      <c r="O59" s="212">
        <f t="shared" si="12"/>
        <v>5535.5678672375507</v>
      </c>
      <c r="P59" s="212">
        <f t="shared" si="12"/>
        <v>6357.4796224295678</v>
      </c>
      <c r="Q59" s="212">
        <f t="shared" si="12"/>
        <v>6910.9839211149838</v>
      </c>
      <c r="R59" s="212">
        <f t="shared" si="12"/>
        <v>6921.2166493137001</v>
      </c>
      <c r="S59" s="212">
        <f t="shared" si="12"/>
        <v>7184.0649679564067</v>
      </c>
      <c r="T59" s="212">
        <f t="shared" si="12"/>
        <v>8069.1514456554269</v>
      </c>
      <c r="U59" s="212">
        <f t="shared" si="12"/>
        <v>8151.343453533812</v>
      </c>
      <c r="V59" s="212">
        <f t="shared" si="12"/>
        <v>8681.8529478771743</v>
      </c>
      <c r="W59" s="212">
        <f t="shared" si="12"/>
        <v>9081.124336104167</v>
      </c>
      <c r="DA59" s="109"/>
    </row>
    <row r="60" spans="1:105" ht="12" customHeight="1" x14ac:dyDescent="0.25">
      <c r="A60" s="51" t="s">
        <v>49</v>
      </c>
      <c r="B60" s="243">
        <f>NMM_emi!B$5</f>
        <v>5219.8837343640544</v>
      </c>
      <c r="C60" s="243">
        <f>NMM_emi!C$5</f>
        <v>5498.4187725391193</v>
      </c>
      <c r="D60" s="243">
        <f>NMM_emi!D$5</f>
        <v>5414.4764528070837</v>
      </c>
      <c r="E60" s="243">
        <f>NMM_emi!E$5</f>
        <v>5270.7102353615983</v>
      </c>
      <c r="F60" s="243">
        <f>NMM_emi!F$5</f>
        <v>6225.2868663991512</v>
      </c>
      <c r="G60" s="243">
        <f>NMM_emi!G$5</f>
        <v>6265.6636104125428</v>
      </c>
      <c r="H60" s="243">
        <f>NMM_emi!H$5</f>
        <v>6750.5184365599598</v>
      </c>
      <c r="I60" s="243">
        <f>NMM_emi!I$5</f>
        <v>7079.8994867500596</v>
      </c>
      <c r="J60" s="243">
        <f>NMM_emi!J$5</f>
        <v>6724.51176870787</v>
      </c>
      <c r="K60" s="243">
        <f>NMM_emi!K$5</f>
        <v>5141.7927494663018</v>
      </c>
      <c r="L60" s="243">
        <f>NMM_emi!L$5</f>
        <v>4601.651413581777</v>
      </c>
      <c r="M60" s="243">
        <f>NMM_emi!M$5</f>
        <v>5213.2050266844471</v>
      </c>
      <c r="N60" s="243">
        <f>NMM_emi!N$5</f>
        <v>5906.5483709717082</v>
      </c>
      <c r="O60" s="243">
        <f>NMM_emi!O$5</f>
        <v>4977.548730311144</v>
      </c>
      <c r="P60" s="243">
        <f>NMM_emi!P$5</f>
        <v>5771.0182950757617</v>
      </c>
      <c r="Q60" s="243">
        <f>NMM_emi!Q$5</f>
        <v>6194.4177021590849</v>
      </c>
      <c r="R60" s="243">
        <f>NMM_emi!R$5</f>
        <v>5875.3666327027931</v>
      </c>
      <c r="S60" s="243">
        <f>NMM_emi!S$5</f>
        <v>6231.7164871043715</v>
      </c>
      <c r="T60" s="243">
        <f>NMM_emi!T$5</f>
        <v>6850.8464325718851</v>
      </c>
      <c r="U60" s="243">
        <f>NMM_emi!U$5</f>
        <v>6943.6192739054632</v>
      </c>
      <c r="V60" s="243">
        <f>NMM_emi!V$5</f>
        <v>7275.9784849559383</v>
      </c>
      <c r="W60" s="243">
        <f>NMM_emi!W$5</f>
        <v>7404.1522137007105</v>
      </c>
      <c r="DA60" s="83"/>
    </row>
    <row r="61" spans="1:105" ht="12" customHeight="1" x14ac:dyDescent="0.25">
      <c r="A61" s="99" t="s">
        <v>50</v>
      </c>
      <c r="B61" s="284">
        <f>NMM_emi!B$48</f>
        <v>1048.566486538243</v>
      </c>
      <c r="C61" s="284">
        <f>NMM_emi!C$48</f>
        <v>1417.9690613656471</v>
      </c>
      <c r="D61" s="284">
        <f>NMM_emi!D$48</f>
        <v>1689.0882133337852</v>
      </c>
      <c r="E61" s="284">
        <f>NMM_emi!E$48</f>
        <v>457.25274619737741</v>
      </c>
      <c r="F61" s="284">
        <f>NMM_emi!F$48</f>
        <v>791.64792694767334</v>
      </c>
      <c r="G61" s="284">
        <f>NMM_emi!G$48</f>
        <v>443.73867961866205</v>
      </c>
      <c r="H61" s="284">
        <f>NMM_emi!H$48</f>
        <v>187.77410038811377</v>
      </c>
      <c r="I61" s="284">
        <f>NMM_emi!I$48</f>
        <v>178.85660234608167</v>
      </c>
      <c r="J61" s="284">
        <f>NMM_emi!J$48</f>
        <v>464.59814956142247</v>
      </c>
      <c r="K61" s="284">
        <f>NMM_emi!K$48</f>
        <v>181.08522517150141</v>
      </c>
      <c r="L61" s="284">
        <f>NMM_emi!L$48</f>
        <v>168.67139107810357</v>
      </c>
      <c r="M61" s="284">
        <f>NMM_emi!M$48</f>
        <v>246.46390390808116</v>
      </c>
      <c r="N61" s="284">
        <f>NMM_emi!N$48</f>
        <v>333.94982357157642</v>
      </c>
      <c r="O61" s="284">
        <f>NMM_emi!O$48</f>
        <v>409.28001766433363</v>
      </c>
      <c r="P61" s="284">
        <f>NMM_emi!P$48</f>
        <v>449.69663218501483</v>
      </c>
      <c r="Q61" s="284">
        <f>NMM_emi!Q$48</f>
        <v>533.64587583543948</v>
      </c>
      <c r="R61" s="284">
        <f>NMM_emi!R$48</f>
        <v>855.53015396878459</v>
      </c>
      <c r="S61" s="284">
        <f>NMM_emi!S$48</f>
        <v>769.62525785908883</v>
      </c>
      <c r="T61" s="284">
        <f>NMM_emi!T$48</f>
        <v>1031.908229064185</v>
      </c>
      <c r="U61" s="284">
        <f>NMM_emi!U$48</f>
        <v>1054.4168619548468</v>
      </c>
      <c r="V61" s="284">
        <f>NMM_emi!V$48</f>
        <v>1197.8649358332229</v>
      </c>
      <c r="W61" s="284">
        <f>NMM_emi!W$48</f>
        <v>1449.7351177800997</v>
      </c>
      <c r="DA61" s="94"/>
    </row>
    <row r="62" spans="1:105" ht="12" customHeight="1" x14ac:dyDescent="0.25">
      <c r="A62" s="52" t="s">
        <v>51</v>
      </c>
      <c r="B62" s="244">
        <f>NMM_emi!B$99</f>
        <v>258.64711775450138</v>
      </c>
      <c r="C62" s="244">
        <f>NMM_emi!C$99</f>
        <v>288.46353866900324</v>
      </c>
      <c r="D62" s="244">
        <f>NMM_emi!D$99</f>
        <v>279.2736972937156</v>
      </c>
      <c r="E62" s="244">
        <f>NMM_emi!E$99</f>
        <v>284.79743968757384</v>
      </c>
      <c r="F62" s="244">
        <f>NMM_emi!F$99</f>
        <v>248.36270985810253</v>
      </c>
      <c r="G62" s="244">
        <f>NMM_emi!G$99</f>
        <v>138.77202049508088</v>
      </c>
      <c r="H62" s="244">
        <f>NMM_emi!H$99</f>
        <v>88.503595184463606</v>
      </c>
      <c r="I62" s="244">
        <f>NMM_emi!I$99</f>
        <v>84.42449848629856</v>
      </c>
      <c r="J62" s="244">
        <f>NMM_emi!J$99</f>
        <v>95.918800630306876</v>
      </c>
      <c r="K62" s="244">
        <f>NMM_emi!K$99</f>
        <v>157.73521486883706</v>
      </c>
      <c r="L62" s="244">
        <f>NMM_emi!L$99</f>
        <v>133.76676545718152</v>
      </c>
      <c r="M62" s="244">
        <f>NMM_emi!M$99</f>
        <v>127.17747085958102</v>
      </c>
      <c r="N62" s="244">
        <f>NMM_emi!N$99</f>
        <v>165.5114296020644</v>
      </c>
      <c r="O62" s="244">
        <f>NMM_emi!O$99</f>
        <v>148.73911926207259</v>
      </c>
      <c r="P62" s="244">
        <f>NMM_emi!P$99</f>
        <v>136.76469516879149</v>
      </c>
      <c r="Q62" s="244">
        <f>NMM_emi!Q$99</f>
        <v>182.92034312045939</v>
      </c>
      <c r="R62" s="244">
        <f>NMM_emi!R$99</f>
        <v>190.31986264212273</v>
      </c>
      <c r="S62" s="244">
        <f>NMM_emi!S$99</f>
        <v>182.72322299294689</v>
      </c>
      <c r="T62" s="244">
        <f>NMM_emi!T$99</f>
        <v>186.39678401935612</v>
      </c>
      <c r="U62" s="244">
        <f>NMM_emi!U$99</f>
        <v>153.30731767350207</v>
      </c>
      <c r="V62" s="244">
        <f>NMM_emi!V$99</f>
        <v>208.00952708801358</v>
      </c>
      <c r="W62" s="244">
        <f>NMM_emi!W$99</f>
        <v>227.23700462335802</v>
      </c>
      <c r="DA62" s="84"/>
    </row>
    <row r="63" spans="1:105" ht="12" customHeight="1" x14ac:dyDescent="0.25">
      <c r="A63" s="143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DA63" s="145"/>
    </row>
    <row r="64" spans="1:105" ht="12" customHeight="1" x14ac:dyDescent="0.25">
      <c r="A64" s="115" t="s">
        <v>148</v>
      </c>
      <c r="B64" s="314"/>
      <c r="C64" s="314"/>
      <c r="D64" s="314"/>
      <c r="E64" s="314"/>
      <c r="F64" s="314"/>
      <c r="G64" s="314"/>
      <c r="H64" s="314"/>
      <c r="I64" s="314"/>
      <c r="J64" s="314"/>
      <c r="K64" s="314"/>
      <c r="L64" s="314"/>
      <c r="M64" s="314"/>
      <c r="N64" s="314"/>
      <c r="O64" s="314"/>
      <c r="P64" s="314"/>
      <c r="Q64" s="314"/>
      <c r="R64" s="314"/>
      <c r="S64" s="314"/>
      <c r="T64" s="314"/>
      <c r="U64" s="314"/>
      <c r="V64" s="314"/>
      <c r="W64" s="314"/>
      <c r="DA64" s="118"/>
    </row>
    <row r="65" spans="1:105" ht="12" customHeight="1" x14ac:dyDescent="0.25">
      <c r="A65" s="50" t="s">
        <v>49</v>
      </c>
      <c r="B65" s="289">
        <f t="shared" ref="B65:W65" si="13">IF(B$9=0,"",B$4/B$9*1000)</f>
        <v>93.649697870103466</v>
      </c>
      <c r="C65" s="289">
        <f t="shared" si="13"/>
        <v>96.565786659822422</v>
      </c>
      <c r="D65" s="289">
        <f t="shared" si="13"/>
        <v>92.927428887236545</v>
      </c>
      <c r="E65" s="289">
        <f t="shared" si="13"/>
        <v>132.27450948038677</v>
      </c>
      <c r="F65" s="289">
        <f t="shared" si="13"/>
        <v>127.40133535401998</v>
      </c>
      <c r="G65" s="289">
        <f t="shared" si="13"/>
        <v>129.91588836356598</v>
      </c>
      <c r="H65" s="289">
        <f t="shared" si="13"/>
        <v>154.339342495012</v>
      </c>
      <c r="I65" s="289">
        <f t="shared" si="13"/>
        <v>231.13300489781616</v>
      </c>
      <c r="J65" s="289">
        <f t="shared" si="13"/>
        <v>258.72502052338598</v>
      </c>
      <c r="K65" s="289">
        <f t="shared" si="13"/>
        <v>201.90141817336146</v>
      </c>
      <c r="L65" s="289">
        <f t="shared" si="13"/>
        <v>110.62475849574643</v>
      </c>
      <c r="M65" s="289">
        <f t="shared" si="13"/>
        <v>101.97730507336779</v>
      </c>
      <c r="N65" s="289">
        <f t="shared" si="13"/>
        <v>142.83572190434415</v>
      </c>
      <c r="O65" s="289">
        <f t="shared" si="13"/>
        <v>111.94255666592754</v>
      </c>
      <c r="P65" s="289">
        <f t="shared" si="13"/>
        <v>130.94756065053951</v>
      </c>
      <c r="Q65" s="289">
        <f t="shared" si="13"/>
        <v>116.69265859764219</v>
      </c>
      <c r="R65" s="289">
        <f t="shared" si="13"/>
        <v>137.24268183268092</v>
      </c>
      <c r="S65" s="289">
        <f t="shared" si="13"/>
        <v>121.31425703498175</v>
      </c>
      <c r="T65" s="289">
        <f t="shared" si="13"/>
        <v>121.98100447440554</v>
      </c>
      <c r="U65" s="289">
        <f t="shared" si="13"/>
        <v>101.19717591900455</v>
      </c>
      <c r="V65" s="289">
        <f t="shared" si="13"/>
        <v>92.647543619473524</v>
      </c>
      <c r="W65" s="289">
        <f t="shared" si="13"/>
        <v>104.5630180166289</v>
      </c>
      <c r="DA65" s="83"/>
    </row>
    <row r="66" spans="1:105" ht="12" customHeight="1" x14ac:dyDescent="0.25">
      <c r="A66" s="107" t="s">
        <v>50</v>
      </c>
      <c r="B66" s="290">
        <f t="shared" ref="B66:W66" si="14">IF(B$10=0,"",B$5/B$10*1000)</f>
        <v>59.820795684470049</v>
      </c>
      <c r="C66" s="290">
        <f t="shared" si="14"/>
        <v>61.683511268769223</v>
      </c>
      <c r="D66" s="290">
        <f t="shared" si="14"/>
        <v>59.359430552110048</v>
      </c>
      <c r="E66" s="290">
        <f t="shared" si="14"/>
        <v>84.493240083540869</v>
      </c>
      <c r="F66" s="290">
        <f t="shared" si="14"/>
        <v>81.380393375240914</v>
      </c>
      <c r="G66" s="290">
        <f t="shared" si="14"/>
        <v>99.882487858933345</v>
      </c>
      <c r="H66" s="290">
        <f t="shared" si="14"/>
        <v>118.65983211978745</v>
      </c>
      <c r="I66" s="290">
        <f t="shared" si="14"/>
        <v>177.70066345464167</v>
      </c>
      <c r="J66" s="290">
        <f t="shared" si="14"/>
        <v>198.91407468893249</v>
      </c>
      <c r="K66" s="290">
        <f t="shared" si="14"/>
        <v>124.79622598269501</v>
      </c>
      <c r="L66" s="290">
        <f t="shared" si="14"/>
        <v>73.731786524242892</v>
      </c>
      <c r="M66" s="290">
        <f t="shared" si="14"/>
        <v>109.28261661883121</v>
      </c>
      <c r="N66" s="290">
        <f t="shared" si="14"/>
        <v>135.35637554067378</v>
      </c>
      <c r="O66" s="290">
        <f t="shared" si="14"/>
        <v>86.243508995095624</v>
      </c>
      <c r="P66" s="290">
        <f t="shared" si="14"/>
        <v>106.11745846282589</v>
      </c>
      <c r="Q66" s="290">
        <f t="shared" si="14"/>
        <v>62.429854166283008</v>
      </c>
      <c r="R66" s="290">
        <f t="shared" si="14"/>
        <v>38.917280760433982</v>
      </c>
      <c r="S66" s="290">
        <f t="shared" si="14"/>
        <v>61.458693624579098</v>
      </c>
      <c r="T66" s="290">
        <f t="shared" si="14"/>
        <v>37.933030646841303</v>
      </c>
      <c r="U66" s="290">
        <f t="shared" si="14"/>
        <v>35.989450927510461</v>
      </c>
      <c r="V66" s="290">
        <f t="shared" si="14"/>
        <v>20.864514798364294</v>
      </c>
      <c r="W66" s="290">
        <f t="shared" si="14"/>
        <v>24.459808815181791</v>
      </c>
      <c r="DA66" s="94"/>
    </row>
    <row r="67" spans="1:105" ht="12" customHeight="1" x14ac:dyDescent="0.25">
      <c r="A67" s="49" t="s">
        <v>58</v>
      </c>
      <c r="B67" s="291">
        <f t="shared" ref="B67:W67" si="15">IF(B$11=0,"",B$6/B$11*1000)</f>
        <v>239.26932260337276</v>
      </c>
      <c r="C67" s="291">
        <f t="shared" si="15"/>
        <v>246.71975336007557</v>
      </c>
      <c r="D67" s="291">
        <f t="shared" si="15"/>
        <v>237.42396896958209</v>
      </c>
      <c r="E67" s="291">
        <f t="shared" si="15"/>
        <v>337.9533837361069</v>
      </c>
      <c r="F67" s="291">
        <f t="shared" si="15"/>
        <v>325.50271813159668</v>
      </c>
      <c r="G67" s="291">
        <f t="shared" si="15"/>
        <v>199.71088000180518</v>
      </c>
      <c r="H67" s="291">
        <f t="shared" si="15"/>
        <v>237.2553988340585</v>
      </c>
      <c r="I67" s="291">
        <f t="shared" si="15"/>
        <v>355.30508536744634</v>
      </c>
      <c r="J67" s="291">
        <f t="shared" si="15"/>
        <v>397.72041878829259</v>
      </c>
      <c r="K67" s="291">
        <f t="shared" si="15"/>
        <v>379.64551253675091</v>
      </c>
      <c r="L67" s="291">
        <f t="shared" si="15"/>
        <v>358.51377606828345</v>
      </c>
      <c r="M67" s="291">
        <f t="shared" si="15"/>
        <v>362.20026976532273</v>
      </c>
      <c r="N67" s="291">
        <f t="shared" si="15"/>
        <v>479.92725486829249</v>
      </c>
      <c r="O67" s="291">
        <f t="shared" si="15"/>
        <v>451.39125670706534</v>
      </c>
      <c r="P67" s="291">
        <f t="shared" si="15"/>
        <v>426.24214694462927</v>
      </c>
      <c r="Q67" s="291">
        <f t="shared" si="15"/>
        <v>473.92344841464751</v>
      </c>
      <c r="R67" s="291">
        <f t="shared" si="15"/>
        <v>435.55101515450633</v>
      </c>
      <c r="S67" s="291">
        <f t="shared" si="15"/>
        <v>467.11585121083192</v>
      </c>
      <c r="T67" s="291">
        <f t="shared" si="15"/>
        <v>381.95264481372323</v>
      </c>
      <c r="U67" s="291">
        <f t="shared" si="15"/>
        <v>349.54778254714148</v>
      </c>
      <c r="V67" s="291">
        <f t="shared" si="15"/>
        <v>355.42008445158535</v>
      </c>
      <c r="W67" s="291">
        <f t="shared" si="15"/>
        <v>389.45498260795017</v>
      </c>
      <c r="DA67" s="84"/>
    </row>
    <row r="68" spans="1:105" ht="12" customHeight="1" x14ac:dyDescent="0.25">
      <c r="A68" s="115" t="s">
        <v>149</v>
      </c>
      <c r="B68" s="288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8"/>
      <c r="N68" s="288"/>
      <c r="O68" s="288"/>
      <c r="P68" s="288"/>
      <c r="Q68" s="288"/>
      <c r="R68" s="288"/>
      <c r="S68" s="288"/>
      <c r="T68" s="288"/>
      <c r="U68" s="288"/>
      <c r="V68" s="288"/>
      <c r="W68" s="288"/>
      <c r="DA68" s="118"/>
    </row>
    <row r="69" spans="1:105" ht="12" customHeight="1" x14ac:dyDescent="0.25">
      <c r="A69" s="50" t="s">
        <v>49</v>
      </c>
      <c r="B69" s="254">
        <f t="shared" ref="B69:W69" si="16">IF(B$52=0,"",B$52/B$9)</f>
        <v>0.10260000000000001</v>
      </c>
      <c r="C69" s="254">
        <f t="shared" si="16"/>
        <v>0.10815082792579211</v>
      </c>
      <c r="D69" s="254">
        <f t="shared" si="16"/>
        <v>0.11217112887321172</v>
      </c>
      <c r="E69" s="254">
        <f t="shared" si="16"/>
        <v>0.10998028285944828</v>
      </c>
      <c r="F69" s="254">
        <f t="shared" si="16"/>
        <v>0.12248996096587866</v>
      </c>
      <c r="G69" s="254">
        <f t="shared" si="16"/>
        <v>0.12004730736147061</v>
      </c>
      <c r="H69" s="254">
        <f t="shared" si="16"/>
        <v>0.11665571550098547</v>
      </c>
      <c r="I69" s="254">
        <f t="shared" si="16"/>
        <v>0.11660406647104403</v>
      </c>
      <c r="J69" s="254">
        <f t="shared" si="16"/>
        <v>9.9317512304715624E-2</v>
      </c>
      <c r="K69" s="254">
        <f t="shared" si="16"/>
        <v>9.794258914620807E-2</v>
      </c>
      <c r="L69" s="254">
        <f t="shared" si="16"/>
        <v>0.10638081375423211</v>
      </c>
      <c r="M69" s="254">
        <f t="shared" si="16"/>
        <v>0.11029184176331408</v>
      </c>
      <c r="N69" s="254">
        <f t="shared" si="16"/>
        <v>0.10110748872351534</v>
      </c>
      <c r="O69" s="254">
        <f t="shared" si="16"/>
        <v>9.0466100621807405E-2</v>
      </c>
      <c r="P69" s="254">
        <f t="shared" si="16"/>
        <v>9.2997224594454975E-2</v>
      </c>
      <c r="Q69" s="254">
        <f t="shared" si="16"/>
        <v>9.3924201695646511E-2</v>
      </c>
      <c r="R69" s="254">
        <f t="shared" si="16"/>
        <v>8.9885937027026977E-2</v>
      </c>
      <c r="S69" s="254">
        <f t="shared" si="16"/>
        <v>9.5206877429958703E-2</v>
      </c>
      <c r="T69" s="254">
        <f t="shared" si="16"/>
        <v>9.6037987400668351E-2</v>
      </c>
      <c r="U69" s="254">
        <f t="shared" si="16"/>
        <v>8.0866523044196656E-2</v>
      </c>
      <c r="V69" s="254">
        <f t="shared" si="16"/>
        <v>8.0555841324849886E-2</v>
      </c>
      <c r="W69" s="254">
        <f t="shared" si="16"/>
        <v>7.9423075809470584E-2</v>
      </c>
      <c r="DA69" s="83"/>
    </row>
    <row r="70" spans="1:105" ht="12" customHeight="1" x14ac:dyDescent="0.25">
      <c r="A70" s="107" t="s">
        <v>50</v>
      </c>
      <c r="B70" s="293">
        <f t="shared" ref="B70:W70" si="17">IF(B$53=0,"",B$53/B$10)</f>
        <v>8.8358346876335703E-2</v>
      </c>
      <c r="C70" s="293">
        <f t="shared" si="17"/>
        <v>8.836356327100918E-2</v>
      </c>
      <c r="D70" s="293">
        <f t="shared" si="17"/>
        <v>8.8683987491715119E-2</v>
      </c>
      <c r="E70" s="293">
        <f t="shared" si="17"/>
        <v>8.6951875472939949E-2</v>
      </c>
      <c r="F70" s="293">
        <f t="shared" si="17"/>
        <v>9.6842193488460987E-2</v>
      </c>
      <c r="G70" s="293">
        <f t="shared" si="17"/>
        <v>9.4910999036947746E-2</v>
      </c>
      <c r="H70" s="293">
        <f t="shared" si="17"/>
        <v>9.2229561369754007E-2</v>
      </c>
      <c r="I70" s="293">
        <f t="shared" si="17"/>
        <v>9.2188726959230638E-2</v>
      </c>
      <c r="J70" s="293">
        <f t="shared" si="17"/>
        <v>7.8521747150243085E-2</v>
      </c>
      <c r="K70" s="293">
        <f t="shared" si="17"/>
        <v>7.7434714600816065E-2</v>
      </c>
      <c r="L70" s="293">
        <f t="shared" si="17"/>
        <v>8.4106087289203102E-2</v>
      </c>
      <c r="M70" s="293">
        <f t="shared" si="17"/>
        <v>8.719819808920419E-2</v>
      </c>
      <c r="N70" s="293">
        <f t="shared" si="17"/>
        <v>8.5941131640930632E-2</v>
      </c>
      <c r="O70" s="293">
        <f t="shared" si="17"/>
        <v>7.6895976358793597E-2</v>
      </c>
      <c r="P70" s="293">
        <f t="shared" si="17"/>
        <v>7.9047425883246342E-2</v>
      </c>
      <c r="Q70" s="293">
        <f t="shared" si="17"/>
        <v>7.9835354275963916E-2</v>
      </c>
      <c r="R70" s="293">
        <f t="shared" si="17"/>
        <v>8.2515015689744106E-2</v>
      </c>
      <c r="S70" s="293">
        <f t="shared" si="17"/>
        <v>8.7399622730110024E-2</v>
      </c>
      <c r="T70" s="293">
        <f t="shared" si="17"/>
        <v>8.1503677672057365E-2</v>
      </c>
      <c r="U70" s="293">
        <f t="shared" si="17"/>
        <v>7.356210761114837E-2</v>
      </c>
      <c r="V70" s="293">
        <f t="shared" si="17"/>
        <v>8.3090806766073264E-2</v>
      </c>
      <c r="W70" s="293">
        <f t="shared" si="17"/>
        <v>8.1922394904168708E-2</v>
      </c>
      <c r="DA70" s="94"/>
    </row>
    <row r="71" spans="1:105" ht="12" customHeight="1" x14ac:dyDescent="0.25">
      <c r="A71" s="49" t="s">
        <v>51</v>
      </c>
      <c r="B71" s="255">
        <f t="shared" ref="B71:W71" si="18">IF(B$54=0,"",B$54/B$11)</f>
        <v>0.2684888162416656</v>
      </c>
      <c r="C71" s="255">
        <f t="shared" si="18"/>
        <v>0.27534873630312945</v>
      </c>
      <c r="D71" s="255">
        <f t="shared" si="18"/>
        <v>0.2817513983108339</v>
      </c>
      <c r="E71" s="255">
        <f t="shared" si="18"/>
        <v>0.2646947863113448</v>
      </c>
      <c r="F71" s="255">
        <f t="shared" si="18"/>
        <v>0.29288616187864519</v>
      </c>
      <c r="G71" s="255">
        <f t="shared" si="18"/>
        <v>0.28516747530841879</v>
      </c>
      <c r="H71" s="255">
        <f t="shared" si="18"/>
        <v>0.26803622785314185</v>
      </c>
      <c r="I71" s="255">
        <f t="shared" si="18"/>
        <v>0.26624806895535807</v>
      </c>
      <c r="J71" s="255">
        <f t="shared" si="18"/>
        <v>0.25662736847847101</v>
      </c>
      <c r="K71" s="255">
        <f t="shared" si="18"/>
        <v>0.25385853070733516</v>
      </c>
      <c r="L71" s="255">
        <f t="shared" si="18"/>
        <v>0.27422499828751934</v>
      </c>
      <c r="M71" s="255">
        <f t="shared" si="18"/>
        <v>0.28295991243964064</v>
      </c>
      <c r="N71" s="255">
        <f t="shared" si="18"/>
        <v>0.26993086506303871</v>
      </c>
      <c r="O71" s="255">
        <f t="shared" si="18"/>
        <v>0.24180506643608068</v>
      </c>
      <c r="P71" s="255">
        <f t="shared" si="18"/>
        <v>0.24696686508291651</v>
      </c>
      <c r="Q71" s="255">
        <f t="shared" si="18"/>
        <v>0.21594612870273791</v>
      </c>
      <c r="R71" s="255">
        <f t="shared" si="18"/>
        <v>0.21690505115755315</v>
      </c>
      <c r="S71" s="255">
        <f t="shared" si="18"/>
        <v>0.22744469119230901</v>
      </c>
      <c r="T71" s="255">
        <f t="shared" si="18"/>
        <v>0.22315824120642241</v>
      </c>
      <c r="U71" s="255">
        <f t="shared" si="18"/>
        <v>0.20141410820740779</v>
      </c>
      <c r="V71" s="255">
        <f t="shared" si="18"/>
        <v>0.21944504160094433</v>
      </c>
      <c r="W71" s="255">
        <f t="shared" si="18"/>
        <v>0.21532065863007219</v>
      </c>
      <c r="DA71" s="84"/>
    </row>
    <row r="72" spans="1:105" ht="12" customHeight="1" x14ac:dyDescent="0.25">
      <c r="A72" s="115" t="s">
        <v>150</v>
      </c>
      <c r="B72" s="288"/>
      <c r="C72" s="288"/>
      <c r="D72" s="288"/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  <c r="R72" s="288"/>
      <c r="S72" s="288"/>
      <c r="T72" s="288"/>
      <c r="U72" s="288"/>
      <c r="V72" s="288"/>
      <c r="W72" s="288"/>
      <c r="DA72" s="118"/>
    </row>
    <row r="73" spans="1:105" ht="12" customHeight="1" x14ac:dyDescent="0.25">
      <c r="A73" s="50" t="s">
        <v>49</v>
      </c>
      <c r="B73" s="254">
        <f>IF(NMM_ued!B$5=0,"",NMM_ued!B$5/B$9)</f>
        <v>4.8718601401264043E-2</v>
      </c>
      <c r="C73" s="254">
        <f>IF(NMM_ued!C$5=0,"",NMM_ued!C$5/C$9)</f>
        <v>5.0907547162840537E-2</v>
      </c>
      <c r="D73" s="254">
        <f>IF(NMM_ued!D$5=0,"",NMM_ued!D$5/D$9)</f>
        <v>5.3196141323227475E-2</v>
      </c>
      <c r="E73" s="254">
        <f>IF(NMM_ued!E$5=0,"",NMM_ued!E$5/E$9)</f>
        <v>5.2339083420808674E-2</v>
      </c>
      <c r="F73" s="254">
        <f>IF(NMM_ued!F$5=0,"",NMM_ued!F$5/F$9)</f>
        <v>5.8573922085991006E-2</v>
      </c>
      <c r="G73" s="254">
        <f>IF(NMM_ued!G$5=0,"",NMM_ued!G$5/G$9)</f>
        <v>5.8366075463622644E-2</v>
      </c>
      <c r="H73" s="254">
        <f>IF(NMM_ued!H$5=0,"",NMM_ued!H$5/H$9)</f>
        <v>5.8597273307275592E-2</v>
      </c>
      <c r="I73" s="254">
        <f>IF(NMM_ued!I$5=0,"",NMM_ued!I$5/I$9)</f>
        <v>5.8317813422013316E-2</v>
      </c>
      <c r="J73" s="254">
        <f>IF(NMM_ued!J$5=0,"",NMM_ued!J$5/J$9)</f>
        <v>4.8715339435731066E-2</v>
      </c>
      <c r="K73" s="254">
        <f>IF(NMM_ued!K$5=0,"",NMM_ued!K$5/K$9)</f>
        <v>4.7985795876863663E-2</v>
      </c>
      <c r="L73" s="254">
        <f>IF(NMM_ued!L$5=0,"",NMM_ued!L$5/L$9)</f>
        <v>5.3249262702352237E-2</v>
      </c>
      <c r="M73" s="254">
        <f>IF(NMM_ued!M$5=0,"",NMM_ued!M$5/M$9)</f>
        <v>5.4528397264236673E-2</v>
      </c>
      <c r="N73" s="254">
        <f>IF(NMM_ued!N$5=0,"",NMM_ued!N$5/N$9)</f>
        <v>4.9756913908521057E-2</v>
      </c>
      <c r="O73" s="254">
        <f>IF(NMM_ued!O$5=0,"",NMM_ued!O$5/O$9)</f>
        <v>4.452983707740072E-2</v>
      </c>
      <c r="P73" s="254">
        <f>IF(NMM_ued!P$5=0,"",NMM_ued!P$5/P$9)</f>
        <v>4.5736299061672182E-2</v>
      </c>
      <c r="Q73" s="254">
        <f>IF(NMM_ued!Q$5=0,"",NMM_ued!Q$5/Q$9)</f>
        <v>4.6329508725332695E-2</v>
      </c>
      <c r="R73" s="254">
        <f>IF(NMM_ued!R$5=0,"",NMM_ued!R$5/R$9)</f>
        <v>4.5322153424432077E-2</v>
      </c>
      <c r="S73" s="254">
        <f>IF(NMM_ued!S$5=0,"",NMM_ued!S$5/S$9)</f>
        <v>4.8168372894114755E-2</v>
      </c>
      <c r="T73" s="254">
        <f>IF(NMM_ued!T$5=0,"",NMM_ued!T$5/T$9)</f>
        <v>4.8229766357163001E-2</v>
      </c>
      <c r="U73" s="254">
        <f>IF(NMM_ued!U$5=0,"",NMM_ued!U$5/U$9)</f>
        <v>4.1706633768919289E-2</v>
      </c>
      <c r="V73" s="254">
        <f>IF(NMM_ued!V$5=0,"",NMM_ued!V$5/V$9)</f>
        <v>4.2617733950902403E-2</v>
      </c>
      <c r="W73" s="254">
        <f>IF(NMM_ued!W$5=0,"",NMM_ued!W$5/W$9)</f>
        <v>4.2173283600891648E-2</v>
      </c>
      <c r="DA73" s="83"/>
    </row>
    <row r="74" spans="1:105" ht="12" customHeight="1" x14ac:dyDescent="0.25">
      <c r="A74" s="107" t="s">
        <v>50</v>
      </c>
      <c r="B74" s="293">
        <f>IF(NMM_ued!B$48=0,"",NMM_ued!B$48/B$10)</f>
        <v>3.2344323045714163E-2</v>
      </c>
      <c r="C74" s="293">
        <f>IF(NMM_ued!C$48=0,"",NMM_ued!C$48/C$10)</f>
        <v>3.2197304805645456E-2</v>
      </c>
      <c r="D74" s="293">
        <f>IF(NMM_ued!D$48=0,"",NMM_ued!D$48/D$10)</f>
        <v>3.2565505914407988E-2</v>
      </c>
      <c r="E74" s="293">
        <f>IF(NMM_ued!E$48=0,"",NMM_ued!E$48/E$10)</f>
        <v>3.2037530960799088E-2</v>
      </c>
      <c r="F74" s="293">
        <f>IF(NMM_ued!F$48=0,"",NMM_ued!F$48/F$10)</f>
        <v>3.5826874975419476E-2</v>
      </c>
      <c r="G74" s="293">
        <f>IF(NMM_ued!G$48=0,"",NMM_ued!G$48/G$10)</f>
        <v>3.5617365057035562E-2</v>
      </c>
      <c r="H74" s="293">
        <f>IF(NMM_ued!H$48=0,"",NMM_ued!H$48/H$10)</f>
        <v>3.5253734043508511E-2</v>
      </c>
      <c r="I74" s="293">
        <f>IF(NMM_ued!I$48=0,"",NMM_ued!I$48/I$10)</f>
        <v>3.5228444192489695E-2</v>
      </c>
      <c r="J74" s="293">
        <f>IF(NMM_ued!J$48=0,"",NMM_ued!J$48/J$10)</f>
        <v>2.9724757046598681E-2</v>
      </c>
      <c r="K74" s="293">
        <f>IF(NMM_ued!K$48=0,"",NMM_ued!K$48/K$10)</f>
        <v>2.9398786646147503E-2</v>
      </c>
      <c r="L74" s="293">
        <f>IF(NMM_ued!L$48=0,"",NMM_ued!L$48/L$10)</f>
        <v>3.2378642071105433E-2</v>
      </c>
      <c r="M74" s="293">
        <f>IF(NMM_ued!M$48=0,"",NMM_ued!M$48/M$10)</f>
        <v>3.319947342654319E-2</v>
      </c>
      <c r="N74" s="293">
        <f>IF(NMM_ued!N$48=0,"",NMM_ued!N$48/N$10)</f>
        <v>3.2282475257544997E-2</v>
      </c>
      <c r="O74" s="293">
        <f>IF(NMM_ued!O$48=0,"",NMM_ued!O$48/O$10)</f>
        <v>2.8913943421813085E-2</v>
      </c>
      <c r="P74" s="293">
        <f>IF(NMM_ued!P$48=0,"",NMM_ued!P$48/P$10)</f>
        <v>2.9644716411262158E-2</v>
      </c>
      <c r="Q74" s="293">
        <f>IF(NMM_ued!Q$48=0,"",NMM_ued!Q$48/Q$10)</f>
        <v>3.0004194276356994E-2</v>
      </c>
      <c r="R74" s="293">
        <f>IF(NMM_ued!R$48=0,"",NMM_ued!R$48/R$10)</f>
        <v>3.0983409835411528E-2</v>
      </c>
      <c r="S74" s="293">
        <f>IF(NMM_ued!S$48=0,"",NMM_ued!S$48/S$10)</f>
        <v>3.2922484731272537E-2</v>
      </c>
      <c r="T74" s="293">
        <f>IF(NMM_ued!T$48=0,"",NMM_ued!T$48/T$10)</f>
        <v>3.1358870265533127E-2</v>
      </c>
      <c r="U74" s="293">
        <f>IF(NMM_ued!U$48=0,"",NMM_ued!U$48/U$10)</f>
        <v>2.8287967233439452E-2</v>
      </c>
      <c r="V74" s="293">
        <f>IF(NMM_ued!V$48=0,"",NMM_ued!V$48/V$10)</f>
        <v>3.1980197302334229E-2</v>
      </c>
      <c r="W74" s="293">
        <f>IF(NMM_ued!W$48=0,"",NMM_ued!W$48/W$10)</f>
        <v>3.160661259567496E-2</v>
      </c>
      <c r="DA74" s="94"/>
    </row>
    <row r="75" spans="1:105" ht="12" customHeight="1" x14ac:dyDescent="0.25">
      <c r="A75" s="49" t="s">
        <v>51</v>
      </c>
      <c r="B75" s="255">
        <f>IF(NMM_ued!B$99=0,"",NMM_ued!B$99/B$11)</f>
        <v>9.3840745716263357E-2</v>
      </c>
      <c r="C75" s="255">
        <f>IF(NMM_ued!C$99=0,"",NMM_ued!C$99/C$11)</f>
        <v>9.502864109145448E-2</v>
      </c>
      <c r="D75" s="255">
        <f>IF(NMM_ued!D$99=0,"",NMM_ued!D$99/D$11)</f>
        <v>9.9133042276033617E-2</v>
      </c>
      <c r="E75" s="255">
        <f>IF(NMM_ued!E$99=0,"",NMM_ued!E$99/E$11)</f>
        <v>9.4457189471820857E-2</v>
      </c>
      <c r="F75" s="255">
        <f>IF(NMM_ued!F$99=0,"",NMM_ued!F$99/F$11)</f>
        <v>0.10626891093276319</v>
      </c>
      <c r="G75" s="255">
        <f>IF(NMM_ued!G$99=0,"",NMM_ued!G$99/G$11)</f>
        <v>0.10495545113594811</v>
      </c>
      <c r="H75" s="255">
        <f>IF(NMM_ued!H$99=0,"",NMM_ued!H$99/H$11)</f>
        <v>0.10248031646665355</v>
      </c>
      <c r="I75" s="255">
        <f>IF(NMM_ued!I$99=0,"",NMM_ued!I$99/I$11)</f>
        <v>0.10137380431468013</v>
      </c>
      <c r="J75" s="255">
        <f>IF(NMM_ued!J$99=0,"",NMM_ued!J$99/J$11)</f>
        <v>9.5783438375986296E-2</v>
      </c>
      <c r="K75" s="255">
        <f>IF(NMM_ued!K$99=0,"",NMM_ued!K$99/K$11)</f>
        <v>9.6905631185474295E-2</v>
      </c>
      <c r="L75" s="255">
        <f>IF(NMM_ued!L$99=0,"",NMM_ued!L$99/L$11)</f>
        <v>0.10744760337315908</v>
      </c>
      <c r="M75" s="255">
        <f>IF(NMM_ued!M$99=0,"",NMM_ued!M$99/M$11)</f>
        <v>0.11091350704681222</v>
      </c>
      <c r="N75" s="255">
        <f>IF(NMM_ued!N$99=0,"",NMM_ued!N$99/N$11)</f>
        <v>0.10101178812829495</v>
      </c>
      <c r="O75" s="255">
        <f>IF(NMM_ued!O$99=0,"",NMM_ued!O$99/O$11)</f>
        <v>9.1245895060674251E-2</v>
      </c>
      <c r="P75" s="255">
        <f>IF(NMM_ued!P$99=0,"",NMM_ued!P$99/P$11)</f>
        <v>9.3801508743124526E-2</v>
      </c>
      <c r="Q75" s="255">
        <f>IF(NMM_ued!Q$99=0,"",NMM_ued!Q$99/Q$11)</f>
        <v>8.8105182829160217E-2</v>
      </c>
      <c r="R75" s="255">
        <f>IF(NMM_ued!R$99=0,"",NMM_ued!R$99/R$11)</f>
        <v>8.933204741190777E-2</v>
      </c>
      <c r="S75" s="255">
        <f>IF(NMM_ued!S$99=0,"",NMM_ued!S$99/S$11)</f>
        <v>9.4903125876024994E-2</v>
      </c>
      <c r="T75" s="255">
        <f>IF(NMM_ued!T$99=0,"",NMM_ued!T$99/T$11)</f>
        <v>9.3042895961920738E-2</v>
      </c>
      <c r="U75" s="255">
        <f>IF(NMM_ued!U$99=0,"",NMM_ued!U$99/U$11)</f>
        <v>8.4072354943172459E-2</v>
      </c>
      <c r="V75" s="255">
        <f>IF(NMM_ued!V$99=0,"",NMM_ued!V$99/V$11)</f>
        <v>9.2492772760885092E-2</v>
      </c>
      <c r="W75" s="255">
        <f>IF(NMM_ued!W$99=0,"",NMM_ued!W$99/W$11)</f>
        <v>9.0355111253863182E-2</v>
      </c>
      <c r="DA75" s="84"/>
    </row>
    <row r="76" spans="1:105" ht="12" customHeight="1" x14ac:dyDescent="0.25">
      <c r="A76" s="110" t="s">
        <v>88</v>
      </c>
      <c r="B76" s="256">
        <f t="shared" ref="B76:W76" si="19">IF(B$51=0,"",B$59/B$51)</f>
        <v>5.5892343822444976</v>
      </c>
      <c r="C76" s="256">
        <f t="shared" si="19"/>
        <v>5.7383603448527483</v>
      </c>
      <c r="D76" s="256">
        <f t="shared" si="19"/>
        <v>5.3766764722868921</v>
      </c>
      <c r="E76" s="256">
        <f t="shared" si="19"/>
        <v>7.0627067842313913</v>
      </c>
      <c r="F76" s="256">
        <f t="shared" si="19"/>
        <v>6.2130969759231487</v>
      </c>
      <c r="G76" s="256">
        <f t="shared" si="19"/>
        <v>6.2467052224034756</v>
      </c>
      <c r="H76" s="256">
        <f t="shared" si="19"/>
        <v>6.6526468135463324</v>
      </c>
      <c r="I76" s="256">
        <f t="shared" si="19"/>
        <v>8.8022500292288139</v>
      </c>
      <c r="J76" s="256">
        <f t="shared" si="19"/>
        <v>9.430180782662374</v>
      </c>
      <c r="K76" s="256">
        <f t="shared" si="19"/>
        <v>8.5044836188701414</v>
      </c>
      <c r="L76" s="256">
        <f t="shared" si="19"/>
        <v>8.2366527147891659</v>
      </c>
      <c r="M76" s="256">
        <f t="shared" si="19"/>
        <v>8.1344782629402967</v>
      </c>
      <c r="N76" s="256">
        <f t="shared" si="19"/>
        <v>7.2250256049190993</v>
      </c>
      <c r="O76" s="256">
        <f t="shared" si="19"/>
        <v>7.010711355528656</v>
      </c>
      <c r="P76" s="256">
        <f t="shared" si="19"/>
        <v>7.5068835413607244</v>
      </c>
      <c r="Q76" s="256">
        <f t="shared" si="19"/>
        <v>7.3521260223436977</v>
      </c>
      <c r="R76" s="256">
        <f t="shared" si="19"/>
        <v>6.9290113402306597</v>
      </c>
      <c r="S76" s="256">
        <f t="shared" si="19"/>
        <v>7.0369337558547373</v>
      </c>
      <c r="T76" s="256">
        <f t="shared" si="19"/>
        <v>7.1437887818320753</v>
      </c>
      <c r="U76" s="256">
        <f t="shared" si="19"/>
        <v>7.4621758987303943</v>
      </c>
      <c r="V76" s="256">
        <f t="shared" si="19"/>
        <v>7.2211708918662971</v>
      </c>
      <c r="W76" s="256">
        <f t="shared" si="19"/>
        <v>7.1751590208361131</v>
      </c>
      <c r="DA76" s="109"/>
    </row>
    <row r="77" spans="1:105" ht="12" customHeight="1" x14ac:dyDescent="0.25">
      <c r="A77" s="50" t="s">
        <v>1438</v>
      </c>
      <c r="B77" s="257">
        <f t="shared" ref="B77:W77" si="20">IF(B$52=0,"",B$60/B$52)</f>
        <v>8.3981610744673709</v>
      </c>
      <c r="C77" s="257">
        <f t="shared" si="20"/>
        <v>8.9697042493338071</v>
      </c>
      <c r="D77" s="257">
        <f t="shared" si="20"/>
        <v>8.498201865280663</v>
      </c>
      <c r="E77" s="257">
        <f t="shared" si="20"/>
        <v>9.055959531236164</v>
      </c>
      <c r="F77" s="257">
        <f t="shared" si="20"/>
        <v>8.1465334592498397</v>
      </c>
      <c r="G77" s="257">
        <f t="shared" si="20"/>
        <v>7.4221480587838462</v>
      </c>
      <c r="H77" s="257">
        <f t="shared" si="20"/>
        <v>7.0118314740315508</v>
      </c>
      <c r="I77" s="257">
        <f t="shared" si="20"/>
        <v>8.8107444440049729</v>
      </c>
      <c r="J77" s="257">
        <f t="shared" si="20"/>
        <v>11.16959815199324</v>
      </c>
      <c r="K77" s="257">
        <f t="shared" si="20"/>
        <v>9.4961318021439993</v>
      </c>
      <c r="L77" s="257">
        <f t="shared" si="20"/>
        <v>8.9980339941377618</v>
      </c>
      <c r="M77" s="257">
        <f t="shared" si="20"/>
        <v>8.8306835551875533</v>
      </c>
      <c r="N77" s="257">
        <f t="shared" si="20"/>
        <v>7.5602636959213045</v>
      </c>
      <c r="O77" s="257">
        <f t="shared" si="20"/>
        <v>7.7266757717734675</v>
      </c>
      <c r="P77" s="257">
        <f t="shared" si="20"/>
        <v>8.2143026800306149</v>
      </c>
      <c r="Q77" s="257">
        <f t="shared" si="20"/>
        <v>8.3383979893777518</v>
      </c>
      <c r="R77" s="257">
        <f t="shared" si="20"/>
        <v>8.7136053776364601</v>
      </c>
      <c r="S77" s="257">
        <f t="shared" si="20"/>
        <v>8.3853150882942806</v>
      </c>
      <c r="T77" s="257">
        <f t="shared" si="20"/>
        <v>8.8064882393038832</v>
      </c>
      <c r="U77" s="257">
        <f t="shared" si="20"/>
        <v>9.4140836819653284</v>
      </c>
      <c r="V77" s="257">
        <f t="shared" si="20"/>
        <v>9.2837033522292991</v>
      </c>
      <c r="W77" s="257">
        <f t="shared" si="20"/>
        <v>9.4558180836086052</v>
      </c>
      <c r="DA77" s="83"/>
    </row>
    <row r="78" spans="1:105" ht="12" customHeight="1" x14ac:dyDescent="0.25">
      <c r="A78" s="107" t="s">
        <v>1439</v>
      </c>
      <c r="B78" s="295">
        <f t="shared" ref="B78:W78" si="21">IF(B$53=0,"",B$61/B$53)</f>
        <v>2.3734407073183306</v>
      </c>
      <c r="C78" s="295">
        <f t="shared" si="21"/>
        <v>2.6689477159136636</v>
      </c>
      <c r="D78" s="295">
        <f t="shared" si="21"/>
        <v>2.7150210243319335</v>
      </c>
      <c r="E78" s="295">
        <f t="shared" si="21"/>
        <v>2.8912248691898879</v>
      </c>
      <c r="F78" s="295">
        <f t="shared" si="21"/>
        <v>2.7088795507180881</v>
      </c>
      <c r="G78" s="295">
        <f t="shared" si="21"/>
        <v>2.312983556166508</v>
      </c>
      <c r="H78" s="295">
        <f t="shared" si="21"/>
        <v>3.386913133453139</v>
      </c>
      <c r="I78" s="295">
        <f t="shared" si="21"/>
        <v>7.8796078627833772</v>
      </c>
      <c r="J78" s="295">
        <f t="shared" si="21"/>
        <v>2.9519350604201504</v>
      </c>
      <c r="K78" s="295">
        <f t="shared" si="21"/>
        <v>4.8321360787423515</v>
      </c>
      <c r="L78" s="295">
        <f t="shared" si="21"/>
        <v>5.8035646100013825</v>
      </c>
      <c r="M78" s="295">
        <f t="shared" si="21"/>
        <v>5.6390135573387843</v>
      </c>
      <c r="N78" s="295">
        <f t="shared" si="21"/>
        <v>7.5753168621424773</v>
      </c>
      <c r="O78" s="295">
        <f t="shared" si="21"/>
        <v>4.4818070170850755</v>
      </c>
      <c r="P78" s="295">
        <f t="shared" si="21"/>
        <v>4.9126421063081862</v>
      </c>
      <c r="Q78" s="295">
        <f t="shared" si="21"/>
        <v>4.7692052032787</v>
      </c>
      <c r="R78" s="295">
        <f t="shared" si="21"/>
        <v>3.6346692751659737</v>
      </c>
      <c r="S78" s="295">
        <f t="shared" si="21"/>
        <v>4.1306436550390782</v>
      </c>
      <c r="T78" s="295">
        <f t="shared" si="21"/>
        <v>3.9144419210771293</v>
      </c>
      <c r="U78" s="295">
        <f t="shared" si="21"/>
        <v>3.7320631427727964</v>
      </c>
      <c r="V78" s="295">
        <f t="shared" si="21"/>
        <v>3.6786262749573417</v>
      </c>
      <c r="W78" s="295">
        <f t="shared" si="21"/>
        <v>3.7134634256490107</v>
      </c>
      <c r="DA78" s="94"/>
    </row>
    <row r="79" spans="1:105" ht="12" customHeight="1" x14ac:dyDescent="0.25">
      <c r="A79" s="49" t="s">
        <v>1440</v>
      </c>
      <c r="B79" s="258">
        <f t="shared" ref="B79:W79" si="22">IF(B$54=0,"",B$62/B$54)</f>
        <v>2.4761447182940093</v>
      </c>
      <c r="C79" s="258">
        <f t="shared" si="22"/>
        <v>2.5923152992250551</v>
      </c>
      <c r="D79" s="258">
        <f t="shared" si="22"/>
        <v>2.4526972173529691</v>
      </c>
      <c r="E79" s="258">
        <f t="shared" si="22"/>
        <v>2.5617774779880818</v>
      </c>
      <c r="F79" s="258">
        <f t="shared" si="22"/>
        <v>2.1989455325451557</v>
      </c>
      <c r="G79" s="258">
        <f t="shared" si="22"/>
        <v>2.3031071281779401</v>
      </c>
      <c r="H79" s="258">
        <f t="shared" si="22"/>
        <v>2.3249402240301063</v>
      </c>
      <c r="I79" s="258">
        <f t="shared" si="22"/>
        <v>10.569653934335708</v>
      </c>
      <c r="J79" s="258">
        <f t="shared" si="22"/>
        <v>7.3231615082687096</v>
      </c>
      <c r="K79" s="258">
        <f t="shared" si="22"/>
        <v>2.4081312991662056</v>
      </c>
      <c r="L79" s="258">
        <f t="shared" si="22"/>
        <v>2.4352827530600099</v>
      </c>
      <c r="M79" s="258">
        <f t="shared" si="22"/>
        <v>2.4108330831563878</v>
      </c>
      <c r="N79" s="258">
        <f t="shared" si="22"/>
        <v>2.7002157764136556</v>
      </c>
      <c r="O79" s="258">
        <f t="shared" si="22"/>
        <v>2.7511805200446422</v>
      </c>
      <c r="P79" s="258">
        <f t="shared" si="22"/>
        <v>2.5906956111309034</v>
      </c>
      <c r="Q79" s="258">
        <f t="shared" si="22"/>
        <v>2.1463150606289774</v>
      </c>
      <c r="R79" s="258">
        <f t="shared" si="22"/>
        <v>2.1331631086680445</v>
      </c>
      <c r="S79" s="258">
        <f t="shared" si="22"/>
        <v>1.9987816720890903</v>
      </c>
      <c r="T79" s="258">
        <f t="shared" si="22"/>
        <v>2.1184702505602115</v>
      </c>
      <c r="U79" s="258">
        <f t="shared" si="22"/>
        <v>2.121966844483905</v>
      </c>
      <c r="V79" s="258">
        <f t="shared" si="22"/>
        <v>2.2387617520440868</v>
      </c>
      <c r="W79" s="258">
        <f t="shared" si="22"/>
        <v>2.4643940739314183</v>
      </c>
      <c r="DA79" s="8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61"/>
  <sheetViews>
    <sheetView showGridLines="0" workbookViewId="0"/>
  </sheetViews>
  <sheetFormatPr defaultColWidth="9.140625" defaultRowHeight="15" x14ac:dyDescent="0.25"/>
  <cols>
    <col min="1" max="1" width="7.7109375" style="48" customWidth="1"/>
    <col min="2" max="2" width="15.85546875" style="48" customWidth="1"/>
    <col min="3" max="3" width="2.85546875" style="48" customWidth="1"/>
    <col min="4" max="4" width="54.7109375" style="48" customWidth="1"/>
    <col min="5" max="6" width="9.140625" style="48" customWidth="1"/>
    <col min="7" max="16384" width="9.140625" style="48"/>
  </cols>
  <sheetData>
    <row r="1" spans="1:4" ht="18" customHeight="1" x14ac:dyDescent="0.3">
      <c r="A1" s="177" t="s">
        <v>10</v>
      </c>
      <c r="B1" s="177" t="s">
        <v>11</v>
      </c>
      <c r="C1" s="178"/>
      <c r="D1" s="179"/>
    </row>
    <row r="2" spans="1:4" ht="18" customHeight="1" x14ac:dyDescent="0.3">
      <c r="A2" s="176"/>
      <c r="B2" s="178"/>
      <c r="C2" s="178"/>
      <c r="D2" s="179"/>
    </row>
    <row r="3" spans="1:4" ht="18" customHeight="1" x14ac:dyDescent="0.3">
      <c r="A3" s="176"/>
      <c r="B3" s="188" t="s">
        <v>12</v>
      </c>
      <c r="C3" s="180"/>
      <c r="D3" s="180"/>
    </row>
    <row r="4" spans="1:4" ht="15" customHeight="1" x14ac:dyDescent="0.3">
      <c r="A4" s="181"/>
      <c r="B4" s="182" t="str">
        <f ca="1">HYPERLINK("#"&amp;CELL("address",Ind_Summary!$B$2),MID(CELL("filename",Ind_Summary!$B$2),FIND("]",CELL("filename",Ind_Summary!$B$2))+1,256))</f>
        <v>Ind_Summary</v>
      </c>
      <c r="D4" s="189" t="s">
        <v>13</v>
      </c>
    </row>
    <row r="5" spans="1:4" ht="15" customHeight="1" x14ac:dyDescent="0.3">
      <c r="A5" s="181"/>
      <c r="B5" s="183" t="str">
        <f ca="1">HYPERLINK("#"&amp;CELL("address",Ind_Summary_fec!$B$2),MID(CELL("filename",Ind_Summary_fec!$B$2),FIND("]",CELL("filename",Ind_Summary_fec!$B$2))+1,256))</f>
        <v>Ind_Summary_fec</v>
      </c>
      <c r="D5" s="190" t="s">
        <v>14</v>
      </c>
    </row>
    <row r="6" spans="1:4" ht="15" customHeight="1" x14ac:dyDescent="0.3">
      <c r="A6" s="181"/>
      <c r="B6" s="183" t="str">
        <f ca="1">HYPERLINK("#"&amp;CELL("address",Ind_Summary_ued!$B$2),MID(CELL("filename",Ind_Summary_ued!$B$2),FIND("]",CELL("filename",Ind_Summary_ued!$B$2))+1,256))</f>
        <v>Ind_Summary_ued</v>
      </c>
      <c r="D6" s="190" t="s">
        <v>15</v>
      </c>
    </row>
    <row r="7" spans="1:4" ht="5.0999999999999996" customHeight="1" x14ac:dyDescent="0.3">
      <c r="A7" s="181"/>
      <c r="B7" s="185"/>
      <c r="D7" s="178"/>
    </row>
    <row r="8" spans="1:4" x14ac:dyDescent="0.25">
      <c r="A8" s="186"/>
      <c r="B8" s="182" t="str">
        <f ca="1">HYPERLINK("#"&amp;CELL("address",ISI!$B$2),MID(CELL("filename",ISI!$B$2),FIND("]",CELL("filename",ISI!$B$2))+1,256))</f>
        <v>ISI</v>
      </c>
      <c r="D8" s="189" t="s">
        <v>16</v>
      </c>
    </row>
    <row r="9" spans="1:4" x14ac:dyDescent="0.25">
      <c r="A9" s="186"/>
      <c r="B9" s="183" t="str">
        <f ca="1">HYPERLINK("#"&amp;CELL("address",ISI_fec!$B$2),MID(CELL("filename",ISI_fec!$B$2),FIND("]",CELL("filename",ISI_fec!$B$2))+1,256))</f>
        <v>ISI_fec</v>
      </c>
      <c r="D9" s="190" t="s">
        <v>17</v>
      </c>
    </row>
    <row r="10" spans="1:4" x14ac:dyDescent="0.25">
      <c r="A10" s="186"/>
      <c r="B10" s="183" t="str">
        <f ca="1">HYPERLINK("#"&amp;CELL("address",ISI_ued!$B$2),MID(CELL("filename",ISI_ued!$B$2),FIND("]",CELL("filename",ISI_ued!$B$2))+1,256))</f>
        <v>ISI_ued</v>
      </c>
      <c r="D10" s="190" t="s">
        <v>18</v>
      </c>
    </row>
    <row r="11" spans="1:4" x14ac:dyDescent="0.25">
      <c r="A11" s="186"/>
      <c r="B11" s="183" t="str">
        <f ca="1">HYPERLINK("#"&amp;CELL("address",ISI_emi!$B$2),MID(CELL("filename",ISI_emi!$B$2),FIND("]",CELL("filename",ISI_emi!$B$2))+1,256))</f>
        <v>ISI_emi</v>
      </c>
      <c r="D11" s="190" t="s">
        <v>19</v>
      </c>
    </row>
    <row r="12" spans="1:4" ht="5.0999999999999996" customHeight="1" x14ac:dyDescent="0.25">
      <c r="A12" s="186"/>
      <c r="B12" s="187"/>
      <c r="D12" s="184"/>
    </row>
    <row r="13" spans="1:4" x14ac:dyDescent="0.25">
      <c r="B13" s="182" t="str">
        <f ca="1">HYPERLINK("#"&amp;CELL("address",NFM!$B$2),MID(CELL("filename",NFM!$B$2),FIND("]",CELL("filename",NFM!$B$2))+1,256))</f>
        <v>NFM</v>
      </c>
      <c r="D13" s="189" t="s">
        <v>20</v>
      </c>
    </row>
    <row r="14" spans="1:4" x14ac:dyDescent="0.25">
      <c r="B14" s="183" t="str">
        <f ca="1">HYPERLINK("#"&amp;CELL("address",NFM_fec!$B$2),MID(CELL("filename",NFM_fec!$B$2),FIND("]",CELL("filename",NFM_fec!$B$2))+1,256))</f>
        <v>NFM_fec</v>
      </c>
      <c r="D14" s="190" t="s">
        <v>17</v>
      </c>
    </row>
    <row r="15" spans="1:4" x14ac:dyDescent="0.25">
      <c r="B15" s="183" t="str">
        <f ca="1">HYPERLINK("#"&amp;CELL("address",NFM_ued!$B$2),MID(CELL("filename",NFM_ued!$B$2),FIND("]",CELL("filename",NFM_ued!$B$2))+1,256))</f>
        <v>NFM_ued</v>
      </c>
      <c r="D15" s="190" t="s">
        <v>18</v>
      </c>
    </row>
    <row r="16" spans="1:4" x14ac:dyDescent="0.25">
      <c r="B16" s="183" t="str">
        <f ca="1">HYPERLINK("#"&amp;CELL("address",NFM_emi!$B$2),MID(CELL("filename",NFM_emi!$B$2),FIND("]",CELL("filename",NFM_emi!$B$2))+1,256))</f>
        <v>NFM_emi</v>
      </c>
      <c r="D16" s="190" t="s">
        <v>19</v>
      </c>
    </row>
    <row r="17" spans="2:4" ht="5.0999999999999996" customHeight="1" x14ac:dyDescent="0.25">
      <c r="B17" s="187"/>
      <c r="D17" s="184"/>
    </row>
    <row r="18" spans="2:4" x14ac:dyDescent="0.25">
      <c r="B18" s="182" t="str">
        <f ca="1">HYPERLINK("#"&amp;CELL("address",CHI!$B$2),MID(CELL("filename",CHI!$B$2),FIND("]",CELL("filename",CHI!$B$2))+1,256))</f>
        <v>CHI</v>
      </c>
      <c r="D18" s="189" t="s">
        <v>21</v>
      </c>
    </row>
    <row r="19" spans="2:4" x14ac:dyDescent="0.25">
      <c r="B19" s="183" t="str">
        <f ca="1">HYPERLINK("#"&amp;CELL("address",CHI_fec!$B$2),MID(CELL("filename",CHI_fec!$B$2),FIND("]",CELL("filename",CHI_fec!$B$2))+1,256))</f>
        <v>CHI_fec</v>
      </c>
      <c r="D19" s="190" t="s">
        <v>17</v>
      </c>
    </row>
    <row r="20" spans="2:4" x14ac:dyDescent="0.25">
      <c r="B20" s="183" t="str">
        <f ca="1">HYPERLINK("#"&amp;CELL("address",CHI_ued!$B$2),MID(CELL("filename",CHI_ued!$B$2),FIND("]",CELL("filename",CHI_ued!$B$2))+1,256))</f>
        <v>CHI_ued</v>
      </c>
      <c r="D20" s="190" t="s">
        <v>18</v>
      </c>
    </row>
    <row r="21" spans="2:4" x14ac:dyDescent="0.25">
      <c r="B21" s="183" t="str">
        <f ca="1">HYPERLINK("#"&amp;CELL("address",CHI_emi!$B$2),MID(CELL("filename",CHI_emi!$B$2),FIND("]",CELL("filename",CHI_emi!$B$2))+1,256))</f>
        <v>CHI_emi</v>
      </c>
      <c r="D21" s="190" t="s">
        <v>19</v>
      </c>
    </row>
    <row r="22" spans="2:4" ht="5.0999999999999996" customHeight="1" x14ac:dyDescent="0.25">
      <c r="B22" s="187"/>
      <c r="D22" s="184"/>
    </row>
    <row r="23" spans="2:4" x14ac:dyDescent="0.25">
      <c r="B23" s="182" t="str">
        <f ca="1">HYPERLINK("#"&amp;CELL("address",NMM!$B$2),MID(CELL("filename",NMM!$B$2),FIND("]",CELL("filename",NMM!$B$2))+1,256))</f>
        <v>NMM</v>
      </c>
      <c r="D23" s="189" t="s">
        <v>22</v>
      </c>
    </row>
    <row r="24" spans="2:4" x14ac:dyDescent="0.25">
      <c r="B24" s="183" t="str">
        <f ca="1">HYPERLINK("#"&amp;CELL("address",NMM_fec!$B$2),MID(CELL("filename",NMM_fec!$B$2),FIND("]",CELL("filename",NMM_fec!$B$2))+1,256))</f>
        <v>NMM_fec</v>
      </c>
      <c r="D24" s="190" t="s">
        <v>17</v>
      </c>
    </row>
    <row r="25" spans="2:4" x14ac:dyDescent="0.25">
      <c r="B25" s="183" t="str">
        <f ca="1">HYPERLINK("#"&amp;CELL("address",NMM_ued!$B$2),MID(CELL("filename",NMM_ued!$B$2),FIND("]",CELL("filename",NMM_ued!$B$2))+1,256))</f>
        <v>NMM_ued</v>
      </c>
      <c r="D25" s="190" t="s">
        <v>18</v>
      </c>
    </row>
    <row r="26" spans="2:4" x14ac:dyDescent="0.25">
      <c r="B26" s="183" t="str">
        <f ca="1">HYPERLINK("#"&amp;CELL("address",NMM_emi!$B$2),MID(CELL("filename",NMM_emi!$B$2),FIND("]",CELL("filename",NMM_emi!$B$2))+1,256))</f>
        <v>NMM_emi</v>
      </c>
      <c r="D26" s="190" t="s">
        <v>19</v>
      </c>
    </row>
    <row r="27" spans="2:4" ht="5.0999999999999996" customHeight="1" x14ac:dyDescent="0.25">
      <c r="B27" s="187"/>
      <c r="D27" s="184"/>
    </row>
    <row r="28" spans="2:4" x14ac:dyDescent="0.25">
      <c r="B28" s="182" t="str">
        <f ca="1">HYPERLINK("#"&amp;CELL("address",PPA!$B$2),MID(CELL("filename",PPA!$B$2),FIND("]",CELL("filename",PPA!$B$2))+1,256))</f>
        <v>PPA</v>
      </c>
      <c r="D28" s="189" t="s">
        <v>23</v>
      </c>
    </row>
    <row r="29" spans="2:4" x14ac:dyDescent="0.25">
      <c r="B29" s="183" t="str">
        <f ca="1">HYPERLINK("#"&amp;CELL("address",PPA_fec!$B$2),MID(CELL("filename",PPA_fec!$B$2),FIND("]",CELL("filename",PPA_fec!$B$2))+1,256))</f>
        <v>PPA_fec</v>
      </c>
      <c r="D29" s="190" t="s">
        <v>17</v>
      </c>
    </row>
    <row r="30" spans="2:4" x14ac:dyDescent="0.25">
      <c r="B30" s="183" t="str">
        <f ca="1">HYPERLINK("#"&amp;CELL("address",PPA_ued!$B$2),MID(CELL("filename",PPA_ued!$B$2),FIND("]",CELL("filename",PPA_ued!$B$2))+1,256))</f>
        <v>PPA_ued</v>
      </c>
      <c r="D30" s="190" t="s">
        <v>18</v>
      </c>
    </row>
    <row r="31" spans="2:4" x14ac:dyDescent="0.25">
      <c r="B31" s="183" t="str">
        <f ca="1">HYPERLINK("#"&amp;CELL("address",PPA_emi!$B$2),MID(CELL("filename",PPA_emi!$B$2),FIND("]",CELL("filename",PPA_emi!$B$2))+1,256))</f>
        <v>PPA_emi</v>
      </c>
      <c r="D31" s="190" t="s">
        <v>19</v>
      </c>
    </row>
    <row r="32" spans="2:4" ht="5.0999999999999996" customHeight="1" x14ac:dyDescent="0.25">
      <c r="B32" s="187"/>
      <c r="D32" s="184"/>
    </row>
    <row r="33" spans="2:4" x14ac:dyDescent="0.25">
      <c r="B33" s="182" t="str">
        <f ca="1">HYPERLINK("#"&amp;CELL("address",FBT!$B$2),MID(CELL("filename",FBT!$B$2),FIND("]",CELL("filename",FBT!$B$2))+1,256))</f>
        <v>FBT</v>
      </c>
      <c r="D33" s="189" t="s">
        <v>24</v>
      </c>
    </row>
    <row r="34" spans="2:4" x14ac:dyDescent="0.25">
      <c r="B34" s="183" t="str">
        <f ca="1">HYPERLINK("#"&amp;CELL("address",FBT_fec!$B$2),MID(CELL("filename",FBT_fec!$B$2),FIND("]",CELL("filename",FBT_fec!$B$2))+1,256))</f>
        <v>FBT_fec</v>
      </c>
      <c r="D34" s="190" t="s">
        <v>17</v>
      </c>
    </row>
    <row r="35" spans="2:4" x14ac:dyDescent="0.25">
      <c r="B35" s="183" t="str">
        <f ca="1">HYPERLINK("#"&amp;CELL("address",FBT_ued!$B$2),MID(CELL("filename",FBT_ued!$B$2),FIND("]",CELL("filename",FBT_ued!$B$2))+1,256))</f>
        <v>FBT_ued</v>
      </c>
      <c r="D35" s="190" t="s">
        <v>18</v>
      </c>
    </row>
    <row r="36" spans="2:4" x14ac:dyDescent="0.25">
      <c r="B36" s="183" t="str">
        <f ca="1">HYPERLINK("#"&amp;CELL("address",FBT_emi!$B$2),MID(CELL("filename",FBT_emi!$B$2),FIND("]",CELL("filename",FBT_emi!$B$2))+1,256))</f>
        <v>FBT_emi</v>
      </c>
      <c r="D36" s="190" t="s">
        <v>19</v>
      </c>
    </row>
    <row r="37" spans="2:4" ht="5.0999999999999996" customHeight="1" x14ac:dyDescent="0.25">
      <c r="B37" s="187"/>
      <c r="D37" s="184"/>
    </row>
    <row r="38" spans="2:4" x14ac:dyDescent="0.25">
      <c r="B38" s="182" t="str">
        <f ca="1">HYPERLINK("#"&amp;CELL("address",TRE!$B$2),MID(CELL("filename",TRE!$B$2),FIND("]",CELL("filename",TRE!$B$2))+1,256))</f>
        <v>TRE</v>
      </c>
      <c r="D38" s="189" t="s">
        <v>25</v>
      </c>
    </row>
    <row r="39" spans="2:4" x14ac:dyDescent="0.25">
      <c r="B39" s="183" t="str">
        <f ca="1">HYPERLINK("#"&amp;CELL("address",TRE_fec!$B$2),MID(CELL("filename",TRE_fec!$B$2),FIND("]",CELL("filename",TRE_fec!$B$2))+1,256))</f>
        <v>TRE_fec</v>
      </c>
      <c r="D39" s="190" t="s">
        <v>17</v>
      </c>
    </row>
    <row r="40" spans="2:4" x14ac:dyDescent="0.25">
      <c r="B40" s="183" t="str">
        <f ca="1">HYPERLINK("#"&amp;CELL("address",TRE_ued!$B$2),MID(CELL("filename",TRE_ued!$B$2),FIND("]",CELL("filename",TRE_ued!$B$2))+1,256))</f>
        <v>TRE_ued</v>
      </c>
      <c r="D40" s="190" t="s">
        <v>18</v>
      </c>
    </row>
    <row r="41" spans="2:4" x14ac:dyDescent="0.25">
      <c r="B41" s="183" t="str">
        <f ca="1">HYPERLINK("#"&amp;CELL("address",TRE_emi!$B$2),MID(CELL("filename",TRE_emi!$B$2),FIND("]",CELL("filename",TRE_emi!$B$2))+1,256))</f>
        <v>TRE_emi</v>
      </c>
      <c r="D41" s="190" t="s">
        <v>19</v>
      </c>
    </row>
    <row r="42" spans="2:4" ht="5.0999999999999996" customHeight="1" x14ac:dyDescent="0.25">
      <c r="B42" s="187"/>
      <c r="D42" s="184"/>
    </row>
    <row r="43" spans="2:4" x14ac:dyDescent="0.25">
      <c r="B43" s="182" t="str">
        <f ca="1">HYPERLINK("#"&amp;CELL("address",MAE!$B$2),MID(CELL("filename",MAE!$B$2),FIND("]",CELL("filename",MAE!$B$2))+1,256))</f>
        <v>MAE</v>
      </c>
      <c r="D43" s="189" t="s">
        <v>26</v>
      </c>
    </row>
    <row r="44" spans="2:4" x14ac:dyDescent="0.25">
      <c r="B44" s="183" t="str">
        <f ca="1">HYPERLINK("#"&amp;CELL("address",MAE_fec!$B$2),MID(CELL("filename",MAE_fec!$B$2),FIND("]",CELL("filename",MAE_fec!$B$2))+1,256))</f>
        <v>MAE_fec</v>
      </c>
      <c r="D44" s="190" t="s">
        <v>17</v>
      </c>
    </row>
    <row r="45" spans="2:4" x14ac:dyDescent="0.25">
      <c r="B45" s="183" t="str">
        <f ca="1">HYPERLINK("#"&amp;CELL("address",MAE_ued!$B$2),MID(CELL("filename",MAE_ued!$B$2),FIND("]",CELL("filename",MAE_ued!$B$2))+1,256))</f>
        <v>MAE_ued</v>
      </c>
      <c r="D45" s="190" t="s">
        <v>18</v>
      </c>
    </row>
    <row r="46" spans="2:4" x14ac:dyDescent="0.25">
      <c r="B46" s="183" t="str">
        <f ca="1">HYPERLINK("#"&amp;CELL("address",MAE_emi!$B$2),MID(CELL("filename",MAE_emi!$B$2),FIND("]",CELL("filename",MAE_emi!$B$2))+1,256))</f>
        <v>MAE_emi</v>
      </c>
      <c r="D46" s="190" t="s">
        <v>19</v>
      </c>
    </row>
    <row r="47" spans="2:4" ht="5.0999999999999996" customHeight="1" x14ac:dyDescent="0.25">
      <c r="B47" s="187"/>
      <c r="D47" s="184"/>
    </row>
    <row r="48" spans="2:4" x14ac:dyDescent="0.25">
      <c r="B48" s="182" t="str">
        <f ca="1">HYPERLINK("#"&amp;CELL("address",TEL!$B$2),MID(CELL("filename",TEL!$B$2),FIND("]",CELL("filename",TEL!$B$2))+1,256))</f>
        <v>TEL</v>
      </c>
      <c r="D48" s="189" t="s">
        <v>27</v>
      </c>
    </row>
    <row r="49" spans="2:4" x14ac:dyDescent="0.25">
      <c r="B49" s="183" t="str">
        <f ca="1">HYPERLINK("#"&amp;CELL("address",TEL_fec!$B$2),MID(CELL("filename",TEL_fec!$B$2),FIND("]",CELL("filename",TEL_fec!$B$2))+1,256))</f>
        <v>TEL_fec</v>
      </c>
      <c r="D49" s="190" t="s">
        <v>17</v>
      </c>
    </row>
    <row r="50" spans="2:4" x14ac:dyDescent="0.25">
      <c r="B50" s="183" t="str">
        <f ca="1">HYPERLINK("#"&amp;CELL("address",TEL_ued!$B$2),MID(CELL("filename",TEL_ued!$B$2),FIND("]",CELL("filename",TEL_ued!$B$2))+1,256))</f>
        <v>TEL_ued</v>
      </c>
      <c r="D50" s="190" t="s">
        <v>18</v>
      </c>
    </row>
    <row r="51" spans="2:4" x14ac:dyDescent="0.25">
      <c r="B51" s="183" t="str">
        <f ca="1">HYPERLINK("#"&amp;CELL("address",TEL_emi!$B$2),MID(CELL("filename",TEL_emi!$B$2),FIND("]",CELL("filename",TEL_emi!$B$2))+1,256))</f>
        <v>TEL_emi</v>
      </c>
      <c r="D51" s="190" t="s">
        <v>19</v>
      </c>
    </row>
    <row r="52" spans="2:4" ht="5.0999999999999996" customHeight="1" x14ac:dyDescent="0.25">
      <c r="B52" s="187"/>
      <c r="D52" s="184"/>
    </row>
    <row r="53" spans="2:4" x14ac:dyDescent="0.25">
      <c r="B53" s="182" t="str">
        <f ca="1">HYPERLINK("#"&amp;CELL("address",WWP!$B$2),MID(CELL("filename",WWP!$B$2),FIND("]",CELL("filename",WWP!$B$2))+1,256))</f>
        <v>WWP</v>
      </c>
      <c r="D53" s="189" t="s">
        <v>28</v>
      </c>
    </row>
    <row r="54" spans="2:4" x14ac:dyDescent="0.25">
      <c r="B54" s="183" t="str">
        <f ca="1">HYPERLINK("#"&amp;CELL("address",WWP_fec!$B$2),MID(CELL("filename",WWP_fec!$B$2),FIND("]",CELL("filename",WWP_fec!$B$2))+1,256))</f>
        <v>WWP_fec</v>
      </c>
      <c r="D54" s="190" t="s">
        <v>17</v>
      </c>
    </row>
    <row r="55" spans="2:4" x14ac:dyDescent="0.25">
      <c r="B55" s="183" t="str">
        <f ca="1">HYPERLINK("#"&amp;CELL("address",WWP_ued!$B$2),MID(CELL("filename",WWP_ued!$B$2),FIND("]",CELL("filename",WWP_ued!$B$2))+1,256))</f>
        <v>WWP_ued</v>
      </c>
      <c r="D55" s="190" t="s">
        <v>18</v>
      </c>
    </row>
    <row r="56" spans="2:4" x14ac:dyDescent="0.25">
      <c r="B56" s="183" t="str">
        <f ca="1">HYPERLINK("#"&amp;CELL("address",WWP_emi!$B$2),MID(CELL("filename",WWP_emi!$B$2),FIND("]",CELL("filename",WWP_emi!$B$2))+1,256))</f>
        <v>WWP_emi</v>
      </c>
      <c r="D56" s="190" t="s">
        <v>19</v>
      </c>
    </row>
    <row r="57" spans="2:4" ht="5.0999999999999996" customHeight="1" x14ac:dyDescent="0.25">
      <c r="B57" s="187"/>
      <c r="D57" s="184"/>
    </row>
    <row r="58" spans="2:4" x14ac:dyDescent="0.25">
      <c r="B58" s="182" t="str">
        <f ca="1">HYPERLINK("#"&amp;CELL("address",OIS!$B$2),MID(CELL("filename",OIS!$B$2),FIND("]",CELL("filename",OIS!$B$2))+1,256))</f>
        <v>OIS</v>
      </c>
      <c r="D58" s="189" t="s">
        <v>29</v>
      </c>
    </row>
    <row r="59" spans="2:4" x14ac:dyDescent="0.25">
      <c r="B59" s="183" t="str">
        <f ca="1">HYPERLINK("#"&amp;CELL("address",OIS_fec!$B$2),MID(CELL("filename",OIS_fec!$B$2),FIND("]",CELL("filename",OIS_fec!$B$2))+1,256))</f>
        <v>OIS_fec</v>
      </c>
      <c r="D59" s="190" t="s">
        <v>17</v>
      </c>
    </row>
    <row r="60" spans="2:4" x14ac:dyDescent="0.25">
      <c r="B60" s="183" t="str">
        <f ca="1">HYPERLINK("#"&amp;CELL("address",OIS_ued!$B$2),MID(CELL("filename",OIS_ued!$B$2),FIND("]",CELL("filename",OIS_ued!$B$2))+1,256))</f>
        <v>OIS_ued</v>
      </c>
      <c r="D60" s="190" t="s">
        <v>18</v>
      </c>
    </row>
    <row r="61" spans="2:4" x14ac:dyDescent="0.25">
      <c r="B61" s="183" t="str">
        <f ca="1">HYPERLINK("#"&amp;CELL("address",OIS_emi!$B$2),MID(CELL("filename",OIS_emi!$B$2),FIND("]",CELL("filename",OIS_emi!$B$2))+1,256))</f>
        <v>OIS_emi</v>
      </c>
      <c r="D61" s="190" t="s">
        <v>19</v>
      </c>
    </row>
  </sheetData>
  <pageMargins left="0.39370078740157483" right="0.39370078740157483" top="0.39370078740157483" bottom="0.39370078740157483" header="0.31496062992125978" footer="0.31496062992125978"/>
  <pageSetup paperSize="9" scale="9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4" tint="0.79998168889431442"/>
    <pageSetUpPr fitToPage="1"/>
  </sheetPr>
  <dimension ref="A1:DA215"/>
  <sheetViews>
    <sheetView workbookViewId="0">
      <pane xSplit="1" ySplit="1" topLeftCell="B2" activePane="bottomRight" state="frozen"/>
      <selection activeCell="J11" sqref="J11"/>
      <selection pane="topRight" activeCell="J11" sqref="J11"/>
      <selection pane="bottomLeft" activeCell="J11" sqref="J11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Non-metallic mineral products / final energy consumption"</f>
        <v>RO: Non-metallic mineral products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153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49</v>
      </c>
      <c r="B5" s="225">
        <v>621.55080000000009</v>
      </c>
      <c r="C5" s="225">
        <v>612.99889268338973</v>
      </c>
      <c r="D5" s="225">
        <v>637.13201199984258</v>
      </c>
      <c r="E5" s="225">
        <v>582.01565689220024</v>
      </c>
      <c r="F5" s="225">
        <v>764.16391064235518</v>
      </c>
      <c r="G5" s="225">
        <v>844.18467009659753</v>
      </c>
      <c r="H5" s="225">
        <v>962.73255590363681</v>
      </c>
      <c r="I5" s="225">
        <v>803.55292696832009</v>
      </c>
      <c r="J5" s="225">
        <v>602.03703635549914</v>
      </c>
      <c r="K5" s="225">
        <v>541.46181377825951</v>
      </c>
      <c r="L5" s="225">
        <v>511.40631571071663</v>
      </c>
      <c r="M5" s="225">
        <v>590.35124451062097</v>
      </c>
      <c r="N5" s="225">
        <v>781.26221631108433</v>
      </c>
      <c r="O5" s="225">
        <v>644.20313176524951</v>
      </c>
      <c r="P5" s="225">
        <v>702.55729790739247</v>
      </c>
      <c r="Q5" s="225">
        <v>742.87863328784817</v>
      </c>
      <c r="R5" s="225">
        <v>674.27504208326559</v>
      </c>
      <c r="S5" s="225">
        <v>743.17022335913339</v>
      </c>
      <c r="T5" s="225">
        <v>777.93170744226381</v>
      </c>
      <c r="U5" s="225">
        <v>737.57781516298155</v>
      </c>
      <c r="V5" s="225">
        <v>783.73664139201037</v>
      </c>
      <c r="W5" s="225">
        <v>783.02608491755996</v>
      </c>
      <c r="DA5" s="89" t="s">
        <v>1441</v>
      </c>
    </row>
    <row r="6" spans="1:105" ht="12" customHeight="1" x14ac:dyDescent="0.25">
      <c r="A6" s="55" t="s">
        <v>92</v>
      </c>
      <c r="B6" s="261">
        <v>3.038522530035197</v>
      </c>
      <c r="C6" s="261">
        <v>2.9967155481179502</v>
      </c>
      <c r="D6" s="261">
        <v>3.1146930758811009</v>
      </c>
      <c r="E6" s="261">
        <v>2.8452504385806212</v>
      </c>
      <c r="F6" s="261">
        <v>3.7357031140943491</v>
      </c>
      <c r="G6" s="261">
        <v>4.1268937946828146</v>
      </c>
      <c r="H6" s="261">
        <v>4.7064287609520097</v>
      </c>
      <c r="I6" s="261">
        <v>3.928260847978712</v>
      </c>
      <c r="J6" s="261">
        <v>2.943127253448365</v>
      </c>
      <c r="K6" s="261">
        <v>2.6469983150529379</v>
      </c>
      <c r="L6" s="261">
        <v>2.5000685580166109</v>
      </c>
      <c r="M6" s="261">
        <v>2.8859999167901789</v>
      </c>
      <c r="N6" s="261">
        <v>3.8192901467226461</v>
      </c>
      <c r="O6" s="261">
        <v>3.149261057646449</v>
      </c>
      <c r="P6" s="261">
        <v>3.4345321063593852</v>
      </c>
      <c r="Q6" s="261">
        <v>3.6316475891079461</v>
      </c>
      <c r="R6" s="261">
        <v>3.296271047855964</v>
      </c>
      <c r="S6" s="261">
        <v>3.6330730606884871</v>
      </c>
      <c r="T6" s="261">
        <v>3.8030085712918029</v>
      </c>
      <c r="U6" s="261">
        <v>3.6057339304012168</v>
      </c>
      <c r="V6" s="261">
        <v>3.8313866581541278</v>
      </c>
      <c r="W6" s="261">
        <v>3.82791302115367</v>
      </c>
      <c r="DA6" s="67" t="s">
        <v>1442</v>
      </c>
    </row>
    <row r="7" spans="1:105" ht="12" customHeight="1" x14ac:dyDescent="0.25">
      <c r="A7" s="202" t="s">
        <v>93</v>
      </c>
      <c r="B7" s="226">
        <v>1.214925438686882</v>
      </c>
      <c r="C7" s="226">
        <v>1.198209299397502</v>
      </c>
      <c r="D7" s="226">
        <v>1.245381534671723</v>
      </c>
      <c r="E7" s="226">
        <v>1.1376473608792239</v>
      </c>
      <c r="F7" s="226">
        <v>1.4936867177491211</v>
      </c>
      <c r="G7" s="226">
        <v>1.650100732957577</v>
      </c>
      <c r="H7" s="226">
        <v>1.881822487912223</v>
      </c>
      <c r="I7" s="226">
        <v>1.570679166216929</v>
      </c>
      <c r="J7" s="226">
        <v>1.176782509973902</v>
      </c>
      <c r="K7" s="226">
        <v>1.05837806280208</v>
      </c>
      <c r="L7" s="226">
        <v>0.99962954349409672</v>
      </c>
      <c r="M7" s="226">
        <v>1.1539406669846199</v>
      </c>
      <c r="N7" s="226">
        <v>1.527108228131435</v>
      </c>
      <c r="O7" s="226">
        <v>1.259203225969268</v>
      </c>
      <c r="P7" s="226">
        <v>1.3732662452743181</v>
      </c>
      <c r="Q7" s="226">
        <v>1.452081067933374</v>
      </c>
      <c r="R7" s="226">
        <v>1.3179838257776171</v>
      </c>
      <c r="S7" s="226">
        <v>1.4526510297053219</v>
      </c>
      <c r="T7" s="226">
        <v>1.5205981891314611</v>
      </c>
      <c r="U7" s="226">
        <v>1.4417197285452179</v>
      </c>
      <c r="V7" s="226">
        <v>1.5319449075742251</v>
      </c>
      <c r="W7" s="226">
        <v>1.530556005594758</v>
      </c>
      <c r="DA7" s="174" t="s">
        <v>1443</v>
      </c>
    </row>
    <row r="8" spans="1:105" ht="12" customHeight="1" x14ac:dyDescent="0.25">
      <c r="A8" s="202" t="s">
        <v>94</v>
      </c>
      <c r="B8" s="226">
        <v>4.9909187049270969</v>
      </c>
      <c r="C8" s="226">
        <v>3.84817912158287</v>
      </c>
      <c r="D8" s="226">
        <v>3.854503278232718</v>
      </c>
      <c r="E8" s="226">
        <v>3.768608013983731</v>
      </c>
      <c r="F8" s="226">
        <v>7.7299498053320246</v>
      </c>
      <c r="G8" s="226">
        <v>10.77670746748591</v>
      </c>
      <c r="H8" s="226">
        <v>22.010816855952299</v>
      </c>
      <c r="I8" s="226">
        <v>17.025429756113169</v>
      </c>
      <c r="J8" s="226">
        <v>11.642910452885641</v>
      </c>
      <c r="K8" s="226">
        <v>9.906015250949384</v>
      </c>
      <c r="L8" s="226">
        <v>11.833327071200049</v>
      </c>
      <c r="M8" s="226">
        <v>11.84294335428828</v>
      </c>
      <c r="N8" s="226">
        <v>11.79527032084107</v>
      </c>
      <c r="O8" s="226">
        <v>9.8637528383309974</v>
      </c>
      <c r="P8" s="226">
        <v>10.89491304992354</v>
      </c>
      <c r="Q8" s="226">
        <v>12.434078469807901</v>
      </c>
      <c r="R8" s="226">
        <v>10.65285673478116</v>
      </c>
      <c r="S8" s="226">
        <v>12.33053709799011</v>
      </c>
      <c r="T8" s="226">
        <v>10.736649651376741</v>
      </c>
      <c r="U8" s="226">
        <v>11.096133197338069</v>
      </c>
      <c r="V8" s="226">
        <v>9.9538035635125688</v>
      </c>
      <c r="W8" s="226">
        <v>9.749861347976255</v>
      </c>
      <c r="DA8" s="174" t="s">
        <v>1444</v>
      </c>
    </row>
    <row r="9" spans="1:105" ht="12" customHeight="1" x14ac:dyDescent="0.25">
      <c r="A9" s="202" t="s">
        <v>95</v>
      </c>
      <c r="B9" s="226">
        <v>0.60625378602544877</v>
      </c>
      <c r="C9" s="226">
        <v>0.59791235007455745</v>
      </c>
      <c r="D9" s="226">
        <v>0.62145152813406779</v>
      </c>
      <c r="E9" s="226">
        <v>0.56769164405705064</v>
      </c>
      <c r="F9" s="226">
        <v>0.74535703915301377</v>
      </c>
      <c r="G9" s="226">
        <v>0.8234084041899159</v>
      </c>
      <c r="H9" s="226">
        <v>0.93903870278466117</v>
      </c>
      <c r="I9" s="226">
        <v>0.78377665067207725</v>
      </c>
      <c r="J9" s="226">
        <v>0.58722027647334352</v>
      </c>
      <c r="K9" s="226">
        <v>0.52813587335330336</v>
      </c>
      <c r="L9" s="226">
        <v>0.49882007246567889</v>
      </c>
      <c r="M9" s="226">
        <v>0.57582208416368352</v>
      </c>
      <c r="N9" s="226">
        <v>0.76203453767166074</v>
      </c>
      <c r="O9" s="226">
        <v>0.62834862026135851</v>
      </c>
      <c r="P9" s="226">
        <v>0.68526662946356909</v>
      </c>
      <c r="Q9" s="226">
        <v>0.72459561469217793</v>
      </c>
      <c r="R9" s="226">
        <v>0.65768042947688865</v>
      </c>
      <c r="S9" s="226">
        <v>0.72488002842748256</v>
      </c>
      <c r="T9" s="226">
        <v>0.75878599610257991</v>
      </c>
      <c r="U9" s="226">
        <v>0.71942525523443723</v>
      </c>
      <c r="V9" s="226">
        <v>0.7644480645685473</v>
      </c>
      <c r="W9" s="226">
        <v>0.76375499563060489</v>
      </c>
      <c r="DA9" s="174" t="s">
        <v>1445</v>
      </c>
    </row>
    <row r="10" spans="1:105" ht="12" customHeight="1" x14ac:dyDescent="0.25">
      <c r="A10" s="56" t="s">
        <v>96</v>
      </c>
      <c r="B10" s="262">
        <v>2.5231366897282062</v>
      </c>
      <c r="C10" s="262">
        <v>2.4179053999274678</v>
      </c>
      <c r="D10" s="262">
        <v>2.5055573977079471</v>
      </c>
      <c r="E10" s="262">
        <v>2.297891572401622</v>
      </c>
      <c r="F10" s="262">
        <v>3.216595469081363</v>
      </c>
      <c r="G10" s="262">
        <v>3.902355433690905</v>
      </c>
      <c r="H10" s="262">
        <v>7.0860746274679656</v>
      </c>
      <c r="I10" s="262">
        <v>5.4093712519896906</v>
      </c>
      <c r="J10" s="262">
        <v>4.0967520720990613</v>
      </c>
      <c r="K10" s="262">
        <v>3.4002528978544859</v>
      </c>
      <c r="L10" s="262">
        <v>3.9695746606420572</v>
      </c>
      <c r="M10" s="262">
        <v>3.9731624531591261</v>
      </c>
      <c r="N10" s="262">
        <v>4.318773838860662</v>
      </c>
      <c r="O10" s="262">
        <v>3.5820351848743459</v>
      </c>
      <c r="P10" s="262">
        <v>3.9641896495728211</v>
      </c>
      <c r="Q10" s="262">
        <v>4.574574964532772</v>
      </c>
      <c r="R10" s="262">
        <v>3.9613316670587468</v>
      </c>
      <c r="S10" s="262">
        <v>4.5256387900786974</v>
      </c>
      <c r="T10" s="262">
        <v>3.953930055932767</v>
      </c>
      <c r="U10" s="262">
        <v>4.1137408051245492</v>
      </c>
      <c r="V10" s="262">
        <v>3.8816640853629738</v>
      </c>
      <c r="W10" s="262">
        <v>3.821199464985769</v>
      </c>
      <c r="DA10" s="68" t="s">
        <v>1446</v>
      </c>
    </row>
    <row r="11" spans="1:105" ht="12" customHeight="1" x14ac:dyDescent="0.25">
      <c r="A11" s="37" t="s">
        <v>160</v>
      </c>
      <c r="B11" s="228">
        <v>4.5862258379175472E-2</v>
      </c>
      <c r="C11" s="228">
        <v>4.0099561582988462E-2</v>
      </c>
      <c r="D11" s="228">
        <v>2.9941681138504531E-3</v>
      </c>
      <c r="E11" s="228">
        <v>1.709564510187887E-2</v>
      </c>
      <c r="F11" s="228">
        <v>5.0463150081379728E-2</v>
      </c>
      <c r="G11" s="228">
        <v>3.079046267722103E-2</v>
      </c>
      <c r="H11" s="228">
        <v>2.2851828819760049E-2</v>
      </c>
      <c r="I11" s="228">
        <v>3.1220729699585292E-2</v>
      </c>
      <c r="J11" s="228">
        <v>4.5059890946831042E-2</v>
      </c>
      <c r="K11" s="228">
        <v>8.1298339177864873E-2</v>
      </c>
      <c r="L11" s="228">
        <v>1.127946519651124E-2</v>
      </c>
      <c r="M11" s="228">
        <v>2.4782560179239829E-3</v>
      </c>
      <c r="N11" s="228">
        <v>0.102917686846537</v>
      </c>
      <c r="O11" s="228">
        <v>6.3873431687853269E-2</v>
      </c>
      <c r="P11" s="228">
        <v>7.2834984800087516E-2</v>
      </c>
      <c r="Q11" s="228">
        <v>7.2527798656960504E-2</v>
      </c>
      <c r="R11" s="228">
        <v>7.7998491262182348E-2</v>
      </c>
      <c r="S11" s="228">
        <v>7.6362567541975263E-2</v>
      </c>
      <c r="T11" s="228">
        <v>9.7427221672649916E-2</v>
      </c>
      <c r="U11" s="228">
        <v>9.1438288616450134E-2</v>
      </c>
      <c r="V11" s="228">
        <v>8.3271866255897498E-2</v>
      </c>
      <c r="W11" s="228">
        <v>0.1125291159048815</v>
      </c>
      <c r="DA11" s="69" t="s">
        <v>1447</v>
      </c>
    </row>
    <row r="12" spans="1:105" ht="12" customHeight="1" x14ac:dyDescent="0.25">
      <c r="A12" s="37" t="s">
        <v>162</v>
      </c>
      <c r="B12" s="228">
        <v>1.9596119139944781</v>
      </c>
      <c r="C12" s="228">
        <v>2.0890751816023871</v>
      </c>
      <c r="D12" s="228">
        <v>2.2628606012809431</v>
      </c>
      <c r="E12" s="228">
        <v>2.0413298025496869</v>
      </c>
      <c r="F12" s="228">
        <v>2.0153996395476268</v>
      </c>
      <c r="G12" s="228">
        <v>1.9810348333914649</v>
      </c>
      <c r="H12" s="228">
        <v>0.98832868252507056</v>
      </c>
      <c r="I12" s="228">
        <v>0.96145549799396846</v>
      </c>
      <c r="J12" s="228">
        <v>0.62794611539080469</v>
      </c>
      <c r="K12" s="228">
        <v>0.63955678791355908</v>
      </c>
      <c r="L12" s="228">
        <v>0.45669817536629798</v>
      </c>
      <c r="M12" s="228">
        <v>0.68570132076643386</v>
      </c>
      <c r="N12" s="228">
        <v>1.140696660247408</v>
      </c>
      <c r="O12" s="228">
        <v>0.94074456453305655</v>
      </c>
      <c r="P12" s="228">
        <v>0.97259206167007406</v>
      </c>
      <c r="Q12" s="228">
        <v>0.79988240300359403</v>
      </c>
      <c r="R12" s="228">
        <v>0.74496851287840227</v>
      </c>
      <c r="S12" s="228">
        <v>0.7907143803259602</v>
      </c>
      <c r="T12" s="228">
        <v>1.252875986416055</v>
      </c>
      <c r="U12" s="228">
        <v>0.93823402225260977</v>
      </c>
      <c r="V12" s="228">
        <v>1.0993067390341751</v>
      </c>
      <c r="W12" s="228">
        <v>1.1758945406094949</v>
      </c>
      <c r="DA12" s="69" t="s">
        <v>1448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1449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1450</v>
      </c>
    </row>
    <row r="15" spans="1:105" ht="12" customHeight="1" x14ac:dyDescent="0.25">
      <c r="A15" s="37" t="s">
        <v>38</v>
      </c>
      <c r="B15" s="228">
        <v>0.51766251735455271</v>
      </c>
      <c r="C15" s="228">
        <v>0.28873065674209281</v>
      </c>
      <c r="D15" s="228">
        <v>0.23970262831315389</v>
      </c>
      <c r="E15" s="228">
        <v>0.23946612475005641</v>
      </c>
      <c r="F15" s="228">
        <v>1.150732679452356</v>
      </c>
      <c r="G15" s="228">
        <v>1.890530137622219</v>
      </c>
      <c r="H15" s="228">
        <v>6.0748941161231347</v>
      </c>
      <c r="I15" s="228">
        <v>4.4166950242961374</v>
      </c>
      <c r="J15" s="228">
        <v>3.4237460657614252</v>
      </c>
      <c r="K15" s="228">
        <v>2.6793977707630621</v>
      </c>
      <c r="L15" s="228">
        <v>3.5015970200792479</v>
      </c>
      <c r="M15" s="228">
        <v>3.2849828763747682</v>
      </c>
      <c r="N15" s="228">
        <v>3.0751594917667169</v>
      </c>
      <c r="O15" s="228">
        <v>2.5774171886534361</v>
      </c>
      <c r="P15" s="228">
        <v>2.918762603102659</v>
      </c>
      <c r="Q15" s="228">
        <v>3.7021647628722172</v>
      </c>
      <c r="R15" s="228">
        <v>3.1383646629181632</v>
      </c>
      <c r="S15" s="228">
        <v>3.6585618422107622</v>
      </c>
      <c r="T15" s="228">
        <v>2.6036268478440618</v>
      </c>
      <c r="U15" s="228">
        <v>3.0840684942554888</v>
      </c>
      <c r="V15" s="228">
        <v>2.6990854800729012</v>
      </c>
      <c r="W15" s="228">
        <v>2.5327758084713921</v>
      </c>
      <c r="DA15" s="69" t="s">
        <v>1451</v>
      </c>
    </row>
    <row r="16" spans="1:105" ht="12" customHeight="1" x14ac:dyDescent="0.25">
      <c r="A16" s="57" t="s">
        <v>1452</v>
      </c>
      <c r="B16" s="263">
        <v>19.7758689308952</v>
      </c>
      <c r="C16" s="263">
        <v>15.247911342635639</v>
      </c>
      <c r="D16" s="263">
        <v>15.272969994238681</v>
      </c>
      <c r="E16" s="263">
        <v>14.93262113504054</v>
      </c>
      <c r="F16" s="263">
        <v>30.628924899484598</v>
      </c>
      <c r="G16" s="263">
        <v>42.701307511422222</v>
      </c>
      <c r="H16" s="263">
        <v>87.215010890787426</v>
      </c>
      <c r="I16" s="263">
        <v>67.461060228584742</v>
      </c>
      <c r="J16" s="263">
        <v>46.133524648099723</v>
      </c>
      <c r="K16" s="263">
        <v>39.251302377822547</v>
      </c>
      <c r="L16" s="263">
        <v>46.888025834891749</v>
      </c>
      <c r="M16" s="263">
        <v>46.926129111101673</v>
      </c>
      <c r="N16" s="263">
        <v>46.737230890808192</v>
      </c>
      <c r="O16" s="263">
        <v>39.083843041764929</v>
      </c>
      <c r="P16" s="263">
        <v>43.169681821522467</v>
      </c>
      <c r="Q16" s="263">
        <v>49.268425440918691</v>
      </c>
      <c r="R16" s="263">
        <v>42.210565024563692</v>
      </c>
      <c r="S16" s="263">
        <v>48.858156166051053</v>
      </c>
      <c r="T16" s="263">
        <v>42.54258360348696</v>
      </c>
      <c r="U16" s="263">
        <v>43.966990593071188</v>
      </c>
      <c r="V16" s="263">
        <v>39.44065737668182</v>
      </c>
      <c r="W16" s="263">
        <v>38.632562762770164</v>
      </c>
      <c r="DA16" s="70" t="s">
        <v>1453</v>
      </c>
    </row>
    <row r="17" spans="1:105" ht="12" customHeight="1" x14ac:dyDescent="0.25">
      <c r="A17" s="57" t="s">
        <v>1454</v>
      </c>
      <c r="B17" s="263">
        <v>326.64428279164002</v>
      </c>
      <c r="C17" s="263">
        <v>328.57770124950912</v>
      </c>
      <c r="D17" s="263">
        <v>342.94193615248219</v>
      </c>
      <c r="E17" s="263">
        <v>311.75739814717889</v>
      </c>
      <c r="F17" s="263">
        <v>393.56163156270782</v>
      </c>
      <c r="G17" s="263">
        <v>417.17717059539387</v>
      </c>
      <c r="H17" s="263">
        <v>420.48146107057988</v>
      </c>
      <c r="I17" s="263">
        <v>356.42784349343532</v>
      </c>
      <c r="J17" s="263">
        <v>276.99587766263971</v>
      </c>
      <c r="K17" s="263">
        <v>252.7781338039193</v>
      </c>
      <c r="L17" s="263">
        <v>222.7350498377732</v>
      </c>
      <c r="M17" s="263">
        <v>268.43509606639049</v>
      </c>
      <c r="N17" s="263">
        <v>379.06497783443348</v>
      </c>
      <c r="O17" s="263">
        <v>312.22924148169318</v>
      </c>
      <c r="P17" s="263">
        <v>339.86651968144639</v>
      </c>
      <c r="Q17" s="263">
        <v>353.67227856568559</v>
      </c>
      <c r="R17" s="263">
        <v>324.75013941544057</v>
      </c>
      <c r="S17" s="263">
        <v>354.26936350105723</v>
      </c>
      <c r="T17" s="263">
        <v>384.32858718436029</v>
      </c>
      <c r="U17" s="263">
        <v>359.18719607299118</v>
      </c>
      <c r="V17" s="263">
        <v>392.11460859001238</v>
      </c>
      <c r="W17" s="263">
        <v>392.90873600234431</v>
      </c>
      <c r="DA17" s="70" t="s">
        <v>1455</v>
      </c>
    </row>
    <row r="18" spans="1:105" ht="12" customHeight="1" x14ac:dyDescent="0.25">
      <c r="A18" s="18" t="s">
        <v>30</v>
      </c>
      <c r="B18" s="232">
        <v>2.0688371864646968</v>
      </c>
      <c r="C18" s="232">
        <v>3.8432322300961341</v>
      </c>
      <c r="D18" s="232">
        <v>1.868704853604177</v>
      </c>
      <c r="E18" s="232">
        <v>3.4643620949272411</v>
      </c>
      <c r="F18" s="232">
        <v>12.61597609978042</v>
      </c>
      <c r="G18" s="232">
        <v>14.29188950815184</v>
      </c>
      <c r="H18" s="232">
        <v>18.38146419657161</v>
      </c>
      <c r="I18" s="232">
        <v>22.649097956066381</v>
      </c>
      <c r="J18" s="232">
        <v>41.548314445047993</v>
      </c>
      <c r="K18" s="232">
        <v>43.360591957274472</v>
      </c>
      <c r="L18" s="232">
        <v>29.27428198792261</v>
      </c>
      <c r="M18" s="232">
        <v>7.0646030778270843</v>
      </c>
      <c r="N18" s="232">
        <v>74.605551882570353</v>
      </c>
      <c r="O18" s="232">
        <v>45.817353571025912</v>
      </c>
      <c r="P18" s="232">
        <v>33.673350036094803</v>
      </c>
      <c r="Q18" s="232">
        <v>32.131050117878956</v>
      </c>
      <c r="R18" s="232">
        <v>27.976844306420329</v>
      </c>
      <c r="S18" s="232">
        <v>23.734588985414948</v>
      </c>
      <c r="T18" s="232">
        <v>25.18620887421315</v>
      </c>
      <c r="U18" s="232">
        <v>31.469225936353681</v>
      </c>
      <c r="V18" s="232">
        <v>29.04944551729184</v>
      </c>
      <c r="W18" s="232">
        <v>45.747977319637087</v>
      </c>
      <c r="DA18" s="71" t="s">
        <v>1456</v>
      </c>
    </row>
    <row r="19" spans="1:105" ht="12" customHeight="1" x14ac:dyDescent="0.25">
      <c r="A19" s="18" t="s">
        <v>33</v>
      </c>
      <c r="B19" s="232">
        <v>0</v>
      </c>
      <c r="C19" s="232">
        <v>0.63556041448220746</v>
      </c>
      <c r="D19" s="232">
        <v>0</v>
      </c>
      <c r="E19" s="232">
        <v>0</v>
      </c>
      <c r="F19" s="232">
        <v>0</v>
      </c>
      <c r="G19" s="232">
        <v>0</v>
      </c>
      <c r="H19" s="232">
        <v>15.53066504671574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0.134948938265566</v>
      </c>
      <c r="T19" s="232">
        <v>0.14325554678765551</v>
      </c>
      <c r="U19" s="232">
        <v>0.1352410548849059</v>
      </c>
      <c r="V19" s="232">
        <v>6.3111277434227842E-2</v>
      </c>
      <c r="W19" s="232">
        <v>0.1892402497751135</v>
      </c>
      <c r="DA19" s="71" t="s">
        <v>1457</v>
      </c>
    </row>
    <row r="20" spans="1:105" ht="12" customHeight="1" x14ac:dyDescent="0.25">
      <c r="A20" s="18" t="s">
        <v>160</v>
      </c>
      <c r="B20" s="297">
        <v>4.1622076008014828</v>
      </c>
      <c r="C20" s="297">
        <v>3.1428763591239401</v>
      </c>
      <c r="D20" s="297">
        <v>0.26441813334375869</v>
      </c>
      <c r="E20" s="297">
        <v>1.5417302063884379</v>
      </c>
      <c r="F20" s="297">
        <v>4.8015003768037401</v>
      </c>
      <c r="G20" s="297">
        <v>3.686930334936986</v>
      </c>
      <c r="H20" s="297">
        <v>6.0896240285688101</v>
      </c>
      <c r="I20" s="297">
        <v>6.9288176664050312</v>
      </c>
      <c r="J20" s="297">
        <v>7.9706267852565684</v>
      </c>
      <c r="K20" s="297">
        <v>14.13155941485274</v>
      </c>
      <c r="L20" s="297">
        <v>3.1605583071214332</v>
      </c>
      <c r="M20" s="297">
        <v>0.5095487575629738</v>
      </c>
      <c r="N20" s="297">
        <v>11.180681475934909</v>
      </c>
      <c r="O20" s="297">
        <v>7.4806186583567307</v>
      </c>
      <c r="P20" s="297">
        <v>8.426633831993124</v>
      </c>
      <c r="Q20" s="297">
        <v>9.6131617630155812</v>
      </c>
      <c r="R20" s="297">
        <v>9.936110935671751</v>
      </c>
      <c r="S20" s="297">
        <v>10.428612668967681</v>
      </c>
      <c r="T20" s="297">
        <v>10.75778084990205</v>
      </c>
      <c r="U20" s="297">
        <v>10.68712821079512</v>
      </c>
      <c r="V20" s="297">
        <v>7.0985977845568273</v>
      </c>
      <c r="W20" s="297">
        <v>9.714821304536045</v>
      </c>
      <c r="DA20" s="122" t="s">
        <v>1458</v>
      </c>
    </row>
    <row r="21" spans="1:105" ht="12" customHeight="1" x14ac:dyDescent="0.25">
      <c r="A21" s="18" t="s">
        <v>70</v>
      </c>
      <c r="B21" s="297">
        <v>64.978203290184908</v>
      </c>
      <c r="C21" s="297">
        <v>61.883988851584839</v>
      </c>
      <c r="D21" s="297">
        <v>20.82324137937395</v>
      </c>
      <c r="E21" s="297">
        <v>3.6507342549925812</v>
      </c>
      <c r="F21" s="297">
        <v>7.3435339319803488</v>
      </c>
      <c r="G21" s="297">
        <v>9.1454851967579778</v>
      </c>
      <c r="H21" s="297">
        <v>25.02454861330407</v>
      </c>
      <c r="I21" s="297">
        <v>2.1758152295988071</v>
      </c>
      <c r="J21" s="297">
        <v>3.9799689474331679</v>
      </c>
      <c r="K21" s="297">
        <v>0.95188479972560869</v>
      </c>
      <c r="L21" s="297">
        <v>5.3146404118749899</v>
      </c>
      <c r="M21" s="297">
        <v>0.4802137956604271</v>
      </c>
      <c r="N21" s="297">
        <v>0</v>
      </c>
      <c r="O21" s="297">
        <v>0.8719555897886998</v>
      </c>
      <c r="P21" s="297">
        <v>0.87299000173032848</v>
      </c>
      <c r="Q21" s="297">
        <v>0.81427082737033307</v>
      </c>
      <c r="R21" s="297">
        <v>3.087679539025026</v>
      </c>
      <c r="S21" s="297">
        <v>0</v>
      </c>
      <c r="T21" s="297">
        <v>0.80421838477923147</v>
      </c>
      <c r="U21" s="297">
        <v>0.78567112360210722</v>
      </c>
      <c r="V21" s="297">
        <v>0.56152927006862463</v>
      </c>
      <c r="W21" s="297">
        <v>0.69184848040750957</v>
      </c>
      <c r="DA21" s="122" t="s">
        <v>1459</v>
      </c>
    </row>
    <row r="22" spans="1:105" ht="12" customHeight="1" x14ac:dyDescent="0.25">
      <c r="A22" s="18" t="s">
        <v>34</v>
      </c>
      <c r="B22" s="297">
        <v>73.621145171991586</v>
      </c>
      <c r="C22" s="297">
        <v>90.570765042464828</v>
      </c>
      <c r="D22" s="297">
        <v>117.6464280258803</v>
      </c>
      <c r="E22" s="297">
        <v>115.9669628194129</v>
      </c>
      <c r="F22" s="297">
        <v>174.78349186467469</v>
      </c>
      <c r="G22" s="297">
        <v>145.27921053968399</v>
      </c>
      <c r="H22" s="297">
        <v>86.528733147160466</v>
      </c>
      <c r="I22" s="297">
        <v>99.506565217338476</v>
      </c>
      <c r="J22" s="297">
        <v>98.158636065704968</v>
      </c>
      <c r="K22" s="297">
        <v>61.737951973090041</v>
      </c>
      <c r="L22" s="297">
        <v>30.117865035226391</v>
      </c>
      <c r="M22" s="297">
        <v>93.522301895427148</v>
      </c>
      <c r="N22" s="297">
        <v>135.57739215124451</v>
      </c>
      <c r="O22" s="297">
        <v>106.3377483664202</v>
      </c>
      <c r="P22" s="297">
        <v>141.20966484090499</v>
      </c>
      <c r="Q22" s="297">
        <v>163.18881345302901</v>
      </c>
      <c r="R22" s="297">
        <v>143.15041742232771</v>
      </c>
      <c r="S22" s="297">
        <v>155.60577531508829</v>
      </c>
      <c r="T22" s="297">
        <v>142.44274834030671</v>
      </c>
      <c r="U22" s="297">
        <v>149.0825467190792</v>
      </c>
      <c r="V22" s="297">
        <v>139.0509879673078</v>
      </c>
      <c r="W22" s="297">
        <v>101.8714683723864</v>
      </c>
      <c r="DA22" s="122" t="s">
        <v>1460</v>
      </c>
    </row>
    <row r="23" spans="1:105" ht="12" customHeight="1" x14ac:dyDescent="0.25">
      <c r="A23" s="18" t="s">
        <v>162</v>
      </c>
      <c r="B23" s="297">
        <v>177.8436538300187</v>
      </c>
      <c r="C23" s="297">
        <v>163.7350819186033</v>
      </c>
      <c r="D23" s="297">
        <v>199.83559822176611</v>
      </c>
      <c r="E23" s="297">
        <v>184.0924866559094</v>
      </c>
      <c r="F23" s="297">
        <v>191.762545800103</v>
      </c>
      <c r="G23" s="297">
        <v>237.21427957629649</v>
      </c>
      <c r="H23" s="297">
        <v>263.37279789283929</v>
      </c>
      <c r="I23" s="297">
        <v>213.37585328927611</v>
      </c>
      <c r="J23" s="297">
        <v>111.0771469229168</v>
      </c>
      <c r="K23" s="297">
        <v>111.1699800877801</v>
      </c>
      <c r="L23" s="297">
        <v>127.96894062385221</v>
      </c>
      <c r="M23" s="297">
        <v>140.98553722004669</v>
      </c>
      <c r="N23" s="297">
        <v>123.92200417316469</v>
      </c>
      <c r="O23" s="297">
        <v>110.1765030660149</v>
      </c>
      <c r="P23" s="297">
        <v>112.52390858722519</v>
      </c>
      <c r="Q23" s="297">
        <v>106.0200236854317</v>
      </c>
      <c r="R23" s="297">
        <v>94.900422658958831</v>
      </c>
      <c r="S23" s="297">
        <v>107.9855519482044</v>
      </c>
      <c r="T23" s="297">
        <v>138.34085651394909</v>
      </c>
      <c r="U23" s="297">
        <v>109.6589562125699</v>
      </c>
      <c r="V23" s="297">
        <v>93.711558694695668</v>
      </c>
      <c r="W23" s="297">
        <v>101.516885146924</v>
      </c>
      <c r="DA23" s="122" t="s">
        <v>1461</v>
      </c>
    </row>
    <row r="24" spans="1:105" ht="12" customHeight="1" x14ac:dyDescent="0.25">
      <c r="A24" s="18" t="s">
        <v>73</v>
      </c>
      <c r="B24" s="297">
        <v>3.9702357121786291</v>
      </c>
      <c r="C24" s="297">
        <v>4.7661964331538398</v>
      </c>
      <c r="D24" s="297">
        <v>2.50354553851394</v>
      </c>
      <c r="E24" s="297">
        <v>3.0411221155483368</v>
      </c>
      <c r="F24" s="297">
        <v>2.254583489365563</v>
      </c>
      <c r="G24" s="297">
        <v>7.559375439566649</v>
      </c>
      <c r="H24" s="297">
        <v>5.5536281454198546</v>
      </c>
      <c r="I24" s="297">
        <v>11.791694134750539</v>
      </c>
      <c r="J24" s="297">
        <v>14.26118449628019</v>
      </c>
      <c r="K24" s="297">
        <v>21.426165571196311</v>
      </c>
      <c r="L24" s="297">
        <v>26.898763471775599</v>
      </c>
      <c r="M24" s="297">
        <v>25.87289131986612</v>
      </c>
      <c r="N24" s="297">
        <v>33.779348151519002</v>
      </c>
      <c r="O24" s="297">
        <v>41.545062230086778</v>
      </c>
      <c r="P24" s="297">
        <v>43.159972383497873</v>
      </c>
      <c r="Q24" s="297">
        <v>41.904958718960067</v>
      </c>
      <c r="R24" s="297">
        <v>45.698664553036927</v>
      </c>
      <c r="S24" s="297">
        <v>56.379885645116318</v>
      </c>
      <c r="T24" s="297">
        <v>66.653518674422401</v>
      </c>
      <c r="U24" s="297">
        <v>57.3684268157063</v>
      </c>
      <c r="V24" s="297">
        <v>122.5793780786573</v>
      </c>
      <c r="W24" s="297">
        <v>133.1764951286782</v>
      </c>
      <c r="DA24" s="122" t="s">
        <v>1462</v>
      </c>
    </row>
    <row r="25" spans="1:105" ht="12" customHeight="1" x14ac:dyDescent="0.25">
      <c r="A25" s="57" t="s">
        <v>1463</v>
      </c>
      <c r="B25" s="263">
        <v>234.36787988039379</v>
      </c>
      <c r="C25" s="263">
        <v>235.75511121663439</v>
      </c>
      <c r="D25" s="263">
        <v>246.06147645144611</v>
      </c>
      <c r="E25" s="263">
        <v>223.6865124848656</v>
      </c>
      <c r="F25" s="263">
        <v>282.38120197088352</v>
      </c>
      <c r="G25" s="263">
        <v>299.32539510973561</v>
      </c>
      <c r="H25" s="263">
        <v>301.69622966578481</v>
      </c>
      <c r="I25" s="263">
        <v>255.73764002838129</v>
      </c>
      <c r="J25" s="263">
        <v>198.74505694260779</v>
      </c>
      <c r="K25" s="263">
        <v>181.36878072204641</v>
      </c>
      <c r="L25" s="263">
        <v>159.81281214963539</v>
      </c>
      <c r="M25" s="263">
        <v>192.6026802394716</v>
      </c>
      <c r="N25" s="263">
        <v>271.97982598285472</v>
      </c>
      <c r="O25" s="263">
        <v>224.02506095416891</v>
      </c>
      <c r="P25" s="263">
        <v>243.8548594186733</v>
      </c>
      <c r="Q25" s="263">
        <v>253.7605170722714</v>
      </c>
      <c r="R25" s="263">
        <v>233.00882848823301</v>
      </c>
      <c r="S25" s="263">
        <v>254.1889266229164</v>
      </c>
      <c r="T25" s="263">
        <v>275.75647547237861</v>
      </c>
      <c r="U25" s="263">
        <v>257.71748063170082</v>
      </c>
      <c r="V25" s="263">
        <v>281.34296029908552</v>
      </c>
      <c r="W25" s="263">
        <v>281.91274819309831</v>
      </c>
      <c r="DA25" s="70" t="s">
        <v>1464</v>
      </c>
    </row>
    <row r="26" spans="1:105" ht="12" customHeight="1" x14ac:dyDescent="0.25">
      <c r="A26" s="18" t="s">
        <v>30</v>
      </c>
      <c r="B26" s="232">
        <v>1.4843945256459261</v>
      </c>
      <c r="C26" s="232">
        <v>2.7575262666703</v>
      </c>
      <c r="D26" s="232">
        <v>1.3407992049283211</v>
      </c>
      <c r="E26" s="232">
        <v>2.485686240662031</v>
      </c>
      <c r="F26" s="232">
        <v>9.051986294869053</v>
      </c>
      <c r="G26" s="232">
        <v>10.254457279593691</v>
      </c>
      <c r="H26" s="232">
        <v>13.18873471787002</v>
      </c>
      <c r="I26" s="232">
        <v>16.250769870515839</v>
      </c>
      <c r="J26" s="232">
        <v>29.810992820288408</v>
      </c>
      <c r="K26" s="232">
        <v>31.111305302923739</v>
      </c>
      <c r="L26" s="232">
        <v>21.004351724431331</v>
      </c>
      <c r="M26" s="232">
        <v>5.0688658359374603</v>
      </c>
      <c r="N26" s="232">
        <v>53.529622109376298</v>
      </c>
      <c r="O26" s="232">
        <v>32.874036325997373</v>
      </c>
      <c r="P26" s="232">
        <v>24.160691223437212</v>
      </c>
      <c r="Q26" s="232">
        <v>23.05408816618267</v>
      </c>
      <c r="R26" s="232">
        <v>20.07343777702701</v>
      </c>
      <c r="S26" s="232">
        <v>17.029611701156082</v>
      </c>
      <c r="T26" s="232">
        <v>18.07115166879991</v>
      </c>
      <c r="U26" s="232">
        <v>22.579228086122431</v>
      </c>
      <c r="V26" s="232">
        <v>20.843031138957819</v>
      </c>
      <c r="W26" s="232">
        <v>32.82425873670946</v>
      </c>
      <c r="DA26" s="71" t="s">
        <v>1465</v>
      </c>
    </row>
    <row r="27" spans="1:105" ht="12" customHeight="1" x14ac:dyDescent="0.25">
      <c r="A27" s="18" t="s">
        <v>33</v>
      </c>
      <c r="B27" s="297">
        <v>0</v>
      </c>
      <c r="C27" s="297">
        <v>0.45601577840293861</v>
      </c>
      <c r="D27" s="297">
        <v>0</v>
      </c>
      <c r="E27" s="297">
        <v>0</v>
      </c>
      <c r="F27" s="297">
        <v>0</v>
      </c>
      <c r="G27" s="297">
        <v>0</v>
      </c>
      <c r="H27" s="297">
        <v>11.14328103043248</v>
      </c>
      <c r="I27" s="297">
        <v>0</v>
      </c>
      <c r="J27" s="297">
        <v>0</v>
      </c>
      <c r="K27" s="297">
        <v>0</v>
      </c>
      <c r="L27" s="297">
        <v>0</v>
      </c>
      <c r="M27" s="297">
        <v>0</v>
      </c>
      <c r="N27" s="297">
        <v>0</v>
      </c>
      <c r="O27" s="297">
        <v>0</v>
      </c>
      <c r="P27" s="297">
        <v>0</v>
      </c>
      <c r="Q27" s="297">
        <v>0</v>
      </c>
      <c r="R27" s="297">
        <v>0</v>
      </c>
      <c r="S27" s="297">
        <v>9.6826113970546801E-2</v>
      </c>
      <c r="T27" s="297">
        <v>0.1027861210206636</v>
      </c>
      <c r="U27" s="297">
        <v>9.7035708187740544E-2</v>
      </c>
      <c r="V27" s="297">
        <v>4.5282458833783942E-2</v>
      </c>
      <c r="W27" s="297">
        <v>0.1357802308639233</v>
      </c>
      <c r="DA27" s="122" t="s">
        <v>1466</v>
      </c>
    </row>
    <row r="28" spans="1:105" ht="12" customHeight="1" x14ac:dyDescent="0.25">
      <c r="A28" s="18" t="s">
        <v>160</v>
      </c>
      <c r="B28" s="297">
        <v>2.9863916878782431</v>
      </c>
      <c r="C28" s="297">
        <v>2.2550196278314938</v>
      </c>
      <c r="D28" s="297">
        <v>0.18972050202157731</v>
      </c>
      <c r="E28" s="297">
        <v>1.1061942879597459</v>
      </c>
      <c r="F28" s="297">
        <v>3.4450854426073731</v>
      </c>
      <c r="G28" s="297">
        <v>2.645379366450086</v>
      </c>
      <c r="H28" s="297">
        <v>4.3693165563677283</v>
      </c>
      <c r="I28" s="297">
        <v>4.9714395509227796</v>
      </c>
      <c r="J28" s="297">
        <v>5.7189395296107453</v>
      </c>
      <c r="K28" s="297">
        <v>10.13942013972277</v>
      </c>
      <c r="L28" s="297">
        <v>2.2677064583766682</v>
      </c>
      <c r="M28" s="297">
        <v>0.36560218040583242</v>
      </c>
      <c r="N28" s="297">
        <v>8.0221597351647347</v>
      </c>
      <c r="O28" s="297">
        <v>5.3673577880165304</v>
      </c>
      <c r="P28" s="297">
        <v>6.046125433006269</v>
      </c>
      <c r="Q28" s="297">
        <v>6.8974614283464621</v>
      </c>
      <c r="R28" s="297">
        <v>7.1291780598383196</v>
      </c>
      <c r="S28" s="297">
        <v>7.4825489686554034</v>
      </c>
      <c r="T28" s="297">
        <v>7.7187277501431639</v>
      </c>
      <c r="U28" s="297">
        <v>7.6680343502957022</v>
      </c>
      <c r="V28" s="297">
        <v>5.0932571011857419</v>
      </c>
      <c r="W28" s="297">
        <v>6.9704023382933276</v>
      </c>
      <c r="DA28" s="122" t="s">
        <v>1467</v>
      </c>
    </row>
    <row r="29" spans="1:105" ht="12" customHeight="1" x14ac:dyDescent="0.25">
      <c r="A29" s="18" t="s">
        <v>70</v>
      </c>
      <c r="B29" s="297">
        <v>46.621981604594687</v>
      </c>
      <c r="C29" s="297">
        <v>44.401876995163711</v>
      </c>
      <c r="D29" s="297">
        <v>14.94071438389328</v>
      </c>
      <c r="E29" s="297">
        <v>2.619408611829646</v>
      </c>
      <c r="F29" s="297">
        <v>5.2689992421077054</v>
      </c>
      <c r="G29" s="297">
        <v>6.5619026230100337</v>
      </c>
      <c r="H29" s="297">
        <v>17.95516013119709</v>
      </c>
      <c r="I29" s="297">
        <v>1.561151470383537</v>
      </c>
      <c r="J29" s="297">
        <v>2.8556351154467139</v>
      </c>
      <c r="K29" s="297">
        <v>0.68297911261581667</v>
      </c>
      <c r="L29" s="297">
        <v>3.8132643712987808</v>
      </c>
      <c r="M29" s="297">
        <v>0.34455429072990162</v>
      </c>
      <c r="N29" s="297">
        <v>0</v>
      </c>
      <c r="O29" s="297">
        <v>0.6256297559599171</v>
      </c>
      <c r="P29" s="297">
        <v>0.62637194845020228</v>
      </c>
      <c r="Q29" s="297">
        <v>0.58424083173368013</v>
      </c>
      <c r="R29" s="297">
        <v>2.2154158068426102</v>
      </c>
      <c r="S29" s="297">
        <v>0</v>
      </c>
      <c r="T29" s="297">
        <v>0.57702818549490054</v>
      </c>
      <c r="U29" s="297">
        <v>0.56372049113539668</v>
      </c>
      <c r="V29" s="297">
        <v>0.4028982947199371</v>
      </c>
      <c r="W29" s="297">
        <v>0.49640257030003071</v>
      </c>
      <c r="DA29" s="122" t="s">
        <v>1468</v>
      </c>
    </row>
    <row r="30" spans="1:105" ht="12" customHeight="1" x14ac:dyDescent="0.25">
      <c r="A30" s="18" t="s">
        <v>34</v>
      </c>
      <c r="B30" s="297">
        <v>52.823308465290438</v>
      </c>
      <c r="C30" s="297">
        <v>64.984692218501124</v>
      </c>
      <c r="D30" s="297">
        <v>84.411530721677721</v>
      </c>
      <c r="E30" s="297">
        <v>83.206511315219245</v>
      </c>
      <c r="F30" s="297">
        <v>125.4074801993267</v>
      </c>
      <c r="G30" s="297">
        <v>104.2381035231593</v>
      </c>
      <c r="H30" s="297">
        <v>62.084526822630117</v>
      </c>
      <c r="I30" s="297">
        <v>71.396145448667951</v>
      </c>
      <c r="J30" s="297">
        <v>70.429003777620139</v>
      </c>
      <c r="K30" s="297">
        <v>44.29709526347483</v>
      </c>
      <c r="L30" s="297">
        <v>21.609624128435861</v>
      </c>
      <c r="M30" s="297">
        <v>67.102425395110473</v>
      </c>
      <c r="N30" s="297">
        <v>97.277030801327584</v>
      </c>
      <c r="O30" s="297">
        <v>76.297532051984689</v>
      </c>
      <c r="P30" s="297">
        <v>101.3181969221686</v>
      </c>
      <c r="Q30" s="297">
        <v>117.0882768934915</v>
      </c>
      <c r="R30" s="297">
        <v>102.7106905056873</v>
      </c>
      <c r="S30" s="297">
        <v>111.6474329385555</v>
      </c>
      <c r="T30" s="297">
        <v>102.2029366243314</v>
      </c>
      <c r="U30" s="297">
        <v>106.967004299316</v>
      </c>
      <c r="V30" s="297">
        <v>99.769342254063034</v>
      </c>
      <c r="W30" s="297">
        <v>73.092967856928453</v>
      </c>
      <c r="DA30" s="122" t="s">
        <v>1469</v>
      </c>
    </row>
    <row r="31" spans="1:105" ht="12" customHeight="1" x14ac:dyDescent="0.25">
      <c r="A31" s="18" t="s">
        <v>162</v>
      </c>
      <c r="B31" s="297">
        <v>127.6031520959195</v>
      </c>
      <c r="C31" s="297">
        <v>117.48022553262891</v>
      </c>
      <c r="D31" s="297">
        <v>143.38241306289959</v>
      </c>
      <c r="E31" s="297">
        <v>132.08670126021079</v>
      </c>
      <c r="F31" s="297">
        <v>137.5899829488377</v>
      </c>
      <c r="G31" s="297">
        <v>170.2016863926402</v>
      </c>
      <c r="H31" s="297">
        <v>188.97047189307801</v>
      </c>
      <c r="I31" s="297">
        <v>153.0975712346295</v>
      </c>
      <c r="J31" s="297">
        <v>79.698059323122763</v>
      </c>
      <c r="K31" s="297">
        <v>79.764667291416814</v>
      </c>
      <c r="L31" s="297">
        <v>91.817952692236247</v>
      </c>
      <c r="M31" s="297">
        <v>101.157384937724</v>
      </c>
      <c r="N31" s="297">
        <v>88.914268268764076</v>
      </c>
      <c r="O31" s="297">
        <v>79.051845682199954</v>
      </c>
      <c r="P31" s="297">
        <v>80.736113505667561</v>
      </c>
      <c r="Q31" s="297">
        <v>76.069564002972655</v>
      </c>
      <c r="R31" s="297">
        <v>68.091229603797942</v>
      </c>
      <c r="S31" s="297">
        <v>77.479834183898703</v>
      </c>
      <c r="T31" s="297">
        <v>99.259821616696669</v>
      </c>
      <c r="U31" s="297">
        <v>78.680504853136611</v>
      </c>
      <c r="V31" s="297">
        <v>67.238217500266657</v>
      </c>
      <c r="W31" s="297">
        <v>72.838553733765053</v>
      </c>
      <c r="DA31" s="122" t="s">
        <v>1470</v>
      </c>
    </row>
    <row r="32" spans="1:105" ht="12" customHeight="1" x14ac:dyDescent="0.25">
      <c r="A32" s="18" t="s">
        <v>73</v>
      </c>
      <c r="B32" s="297">
        <v>2.8486515010650781</v>
      </c>
      <c r="C32" s="297">
        <v>3.419754797436025</v>
      </c>
      <c r="D32" s="297">
        <v>1.796298576025614</v>
      </c>
      <c r="E32" s="297">
        <v>2.1820107689840871</v>
      </c>
      <c r="F32" s="297">
        <v>1.61766784313505</v>
      </c>
      <c r="G32" s="297">
        <v>5.4238659248821817</v>
      </c>
      <c r="H32" s="297">
        <v>3.9847385142093401</v>
      </c>
      <c r="I32" s="297">
        <v>8.4605624532617369</v>
      </c>
      <c r="J32" s="297">
        <v>10.23242637651907</v>
      </c>
      <c r="K32" s="297">
        <v>15.373313611892449</v>
      </c>
      <c r="L32" s="297">
        <v>19.299912774856551</v>
      </c>
      <c r="M32" s="297">
        <v>18.563847599563921</v>
      </c>
      <c r="N32" s="297">
        <v>24.236745068222039</v>
      </c>
      <c r="O32" s="297">
        <v>29.808659350010409</v>
      </c>
      <c r="P32" s="297">
        <v>30.967360385943451</v>
      </c>
      <c r="Q32" s="297">
        <v>30.066885749544362</v>
      </c>
      <c r="R32" s="297">
        <v>32.788876735039807</v>
      </c>
      <c r="S32" s="297">
        <v>40.45267271668024</v>
      </c>
      <c r="T32" s="297">
        <v>47.824023505891972</v>
      </c>
      <c r="U32" s="297">
        <v>41.16195284350691</v>
      </c>
      <c r="V32" s="297">
        <v>87.950931551058545</v>
      </c>
      <c r="W32" s="297">
        <v>95.554382726238018</v>
      </c>
      <c r="DA32" s="122" t="s">
        <v>1471</v>
      </c>
    </row>
    <row r="33" spans="1:105" ht="12" customHeight="1" x14ac:dyDescent="0.25">
      <c r="A33" s="57" t="s">
        <v>1472</v>
      </c>
      <c r="B33" s="263">
        <f t="shared" ref="B33:W33" si="0">B34+B35</f>
        <v>28.389011247668126</v>
      </c>
      <c r="C33" s="263">
        <f t="shared" si="0"/>
        <v>22.359247155510111</v>
      </c>
      <c r="D33" s="263">
        <f t="shared" si="0"/>
        <v>21.514042587047975</v>
      </c>
      <c r="E33" s="263">
        <f t="shared" si="0"/>
        <v>21.022036095212954</v>
      </c>
      <c r="F33" s="263">
        <f t="shared" si="0"/>
        <v>40.670860063869412</v>
      </c>
      <c r="G33" s="263">
        <f t="shared" si="0"/>
        <v>63.701331047038728</v>
      </c>
      <c r="H33" s="263">
        <f t="shared" si="0"/>
        <v>116.71567284141548</v>
      </c>
      <c r="I33" s="263">
        <f t="shared" si="0"/>
        <v>95.208865544948168</v>
      </c>
      <c r="J33" s="263">
        <f t="shared" si="0"/>
        <v>59.715784537271539</v>
      </c>
      <c r="K33" s="263">
        <f t="shared" si="0"/>
        <v>50.523816474459139</v>
      </c>
      <c r="L33" s="263">
        <f t="shared" si="0"/>
        <v>62.16900798259767</v>
      </c>
      <c r="M33" s="263">
        <f t="shared" si="0"/>
        <v>61.955470618271406</v>
      </c>
      <c r="N33" s="263">
        <f t="shared" si="0"/>
        <v>61.257704530760584</v>
      </c>
      <c r="O33" s="263">
        <f t="shared" si="0"/>
        <v>50.382385360540212</v>
      </c>
      <c r="P33" s="263">
        <f t="shared" si="0"/>
        <v>55.314069305156671</v>
      </c>
      <c r="Q33" s="263">
        <f t="shared" si="0"/>
        <v>63.360434502898372</v>
      </c>
      <c r="R33" s="263">
        <f t="shared" si="0"/>
        <v>54.419385450078011</v>
      </c>
      <c r="S33" s="263">
        <f t="shared" si="0"/>
        <v>63.186997062218637</v>
      </c>
      <c r="T33" s="263">
        <f t="shared" si="0"/>
        <v>54.531088718202575</v>
      </c>
      <c r="U33" s="263">
        <f t="shared" si="0"/>
        <v>55.729394948574758</v>
      </c>
      <c r="V33" s="263">
        <f t="shared" si="0"/>
        <v>50.875167847058194</v>
      </c>
      <c r="W33" s="263">
        <f t="shared" si="0"/>
        <v>49.878753124006202</v>
      </c>
      <c r="DA33" s="70"/>
    </row>
    <row r="34" spans="1:105" ht="12" customHeight="1" x14ac:dyDescent="0.25">
      <c r="A34" s="60" t="s">
        <v>1473</v>
      </c>
      <c r="B34" s="264">
        <v>24.011053424610569</v>
      </c>
      <c r="C34" s="264">
        <v>18.513392010288602</v>
      </c>
      <c r="D34" s="264">
        <v>18.54381720295607</v>
      </c>
      <c r="E34" s="264">
        <v>18.13057950049312</v>
      </c>
      <c r="F34" s="264">
        <v>37.188391300013457</v>
      </c>
      <c r="G34" s="264">
        <v>51.846185851064419</v>
      </c>
      <c r="H34" s="264">
        <v>105.8929088397783</v>
      </c>
      <c r="I34" s="264">
        <v>81.908467682997255</v>
      </c>
      <c r="J34" s="264">
        <v>56.01344390286507</v>
      </c>
      <c r="K34" s="264">
        <v>47.657330338949521</v>
      </c>
      <c r="L34" s="264">
        <v>56.929528468772233</v>
      </c>
      <c r="M34" s="264">
        <v>56.975791912564553</v>
      </c>
      <c r="N34" s="264">
        <v>56.746439398390329</v>
      </c>
      <c r="O34" s="264">
        <v>47.454008043551021</v>
      </c>
      <c r="P34" s="264">
        <v>52.41486683402556</v>
      </c>
      <c r="Q34" s="264">
        <v>59.819712577089277</v>
      </c>
      <c r="R34" s="264">
        <v>51.250346340251419</v>
      </c>
      <c r="S34" s="264">
        <v>59.321580357880777</v>
      </c>
      <c r="T34" s="264">
        <v>51.653469756185693</v>
      </c>
      <c r="U34" s="264">
        <v>53.382926623280049</v>
      </c>
      <c r="V34" s="264">
        <v>47.887237455026913</v>
      </c>
      <c r="W34" s="264">
        <v>46.906081935915452</v>
      </c>
      <c r="DA34" s="72" t="s">
        <v>1474</v>
      </c>
    </row>
    <row r="35" spans="1:105" ht="12" customHeight="1" x14ac:dyDescent="0.25">
      <c r="A35" s="60" t="s">
        <v>1475</v>
      </c>
      <c r="B35" s="264">
        <v>4.3779578230575567</v>
      </c>
      <c r="C35" s="264">
        <v>3.8458551452215111</v>
      </c>
      <c r="D35" s="264">
        <v>2.970225384091906</v>
      </c>
      <c r="E35" s="264">
        <v>2.8914565947198332</v>
      </c>
      <c r="F35" s="264">
        <v>3.4824687638559562</v>
      </c>
      <c r="G35" s="264">
        <v>11.855145195974311</v>
      </c>
      <c r="H35" s="264">
        <v>10.82276400163718</v>
      </c>
      <c r="I35" s="264">
        <v>13.300397861950909</v>
      </c>
      <c r="J35" s="264">
        <v>3.7023406344064709</v>
      </c>
      <c r="K35" s="264">
        <v>2.8664861355096161</v>
      </c>
      <c r="L35" s="264">
        <v>5.239479513825434</v>
      </c>
      <c r="M35" s="264">
        <v>4.9796787057068546</v>
      </c>
      <c r="N35" s="264">
        <v>4.5112651323702551</v>
      </c>
      <c r="O35" s="264">
        <v>2.9283773169891911</v>
      </c>
      <c r="P35" s="264">
        <v>2.8992024711311131</v>
      </c>
      <c r="Q35" s="264">
        <v>3.540721925809093</v>
      </c>
      <c r="R35" s="264">
        <v>3.1690391098265902</v>
      </c>
      <c r="S35" s="264">
        <v>3.865416704337862</v>
      </c>
      <c r="T35" s="264">
        <v>2.8776189620168839</v>
      </c>
      <c r="U35" s="264">
        <v>2.3464683252947069</v>
      </c>
      <c r="V35" s="264">
        <v>2.9879303920312821</v>
      </c>
      <c r="W35" s="264">
        <v>2.9726711880907488</v>
      </c>
      <c r="DA35" s="72" t="s">
        <v>1476</v>
      </c>
    </row>
    <row r="36" spans="1:105" ht="12" customHeight="1" x14ac:dyDescent="0.25">
      <c r="A36" s="64" t="s">
        <v>30</v>
      </c>
      <c r="B36" s="231">
        <v>6.15054183050879E-3</v>
      </c>
      <c r="C36" s="231">
        <v>1.3118024392837191E-2</v>
      </c>
      <c r="D36" s="231">
        <v>8.6971494699247774E-3</v>
      </c>
      <c r="E36" s="231">
        <v>1.5106939383956131E-2</v>
      </c>
      <c r="F36" s="231">
        <v>5.7644145787752052E-2</v>
      </c>
      <c r="G36" s="231">
        <v>1.9828256714605169E-2</v>
      </c>
      <c r="H36" s="231">
        <v>2.8548683686189839E-2</v>
      </c>
      <c r="I36" s="231">
        <v>2.4118108596316339E-2</v>
      </c>
      <c r="J36" s="231">
        <v>0.1248093465789559</v>
      </c>
      <c r="K36" s="231">
        <v>0.15469688724287031</v>
      </c>
      <c r="L36" s="231">
        <v>4.9864884165593149E-2</v>
      </c>
      <c r="M36" s="231">
        <v>1.530273665482448E-2</v>
      </c>
      <c r="N36" s="231">
        <v>0.25352059857448878</v>
      </c>
      <c r="O36" s="231">
        <v>0.19781113788124241</v>
      </c>
      <c r="P36" s="231">
        <v>0.16005852718856001</v>
      </c>
      <c r="Q36" s="231">
        <v>0.12983875843315881</v>
      </c>
      <c r="R36" s="231">
        <v>0.1157232058993771</v>
      </c>
      <c r="S36" s="231">
        <v>8.773880421587428E-2</v>
      </c>
      <c r="T36" s="231">
        <v>0.13647731336126609</v>
      </c>
      <c r="U36" s="231">
        <v>0.19593648905298389</v>
      </c>
      <c r="V36" s="231">
        <v>0.15456013230771731</v>
      </c>
      <c r="W36" s="231">
        <v>0.24510634047866209</v>
      </c>
      <c r="DA36" s="73" t="s">
        <v>1477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1478</v>
      </c>
    </row>
    <row r="38" spans="1:105" ht="12" customHeight="1" x14ac:dyDescent="0.25">
      <c r="A38" s="64" t="s">
        <v>33</v>
      </c>
      <c r="B38" s="231">
        <v>0</v>
      </c>
      <c r="C38" s="231">
        <v>2.169345103585052E-3</v>
      </c>
      <c r="D38" s="231">
        <v>0</v>
      </c>
      <c r="E38" s="231">
        <v>0</v>
      </c>
      <c r="F38" s="231">
        <v>0</v>
      </c>
      <c r="G38" s="231">
        <v>0</v>
      </c>
      <c r="H38" s="231">
        <v>2.4121040582694649E-2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0</v>
      </c>
      <c r="O38" s="231">
        <v>0</v>
      </c>
      <c r="P38" s="231">
        <v>0</v>
      </c>
      <c r="Q38" s="231">
        <v>0</v>
      </c>
      <c r="R38" s="231">
        <v>0</v>
      </c>
      <c r="S38" s="231">
        <v>4.9886090215838636E-4</v>
      </c>
      <c r="T38" s="231">
        <v>7.7626340063016686E-4</v>
      </c>
      <c r="U38" s="231">
        <v>8.4204986559134707E-4</v>
      </c>
      <c r="V38" s="231">
        <v>3.3578910773139869E-4</v>
      </c>
      <c r="W38" s="231">
        <v>1.0139024239162579E-3</v>
      </c>
      <c r="DA38" s="73" t="s">
        <v>1479</v>
      </c>
    </row>
    <row r="39" spans="1:105" ht="12" customHeight="1" x14ac:dyDescent="0.25">
      <c r="A39" s="64" t="s">
        <v>160</v>
      </c>
      <c r="B39" s="231">
        <v>1.237401962971145E-2</v>
      </c>
      <c r="C39" s="231">
        <v>1.0727514309388449E-2</v>
      </c>
      <c r="D39" s="231">
        <v>1.230629879198827E-3</v>
      </c>
      <c r="E39" s="231">
        <v>6.7229764488037618E-3</v>
      </c>
      <c r="F39" s="231">
        <v>2.1938721628145631E-2</v>
      </c>
      <c r="G39" s="231">
        <v>5.11516697132998E-3</v>
      </c>
      <c r="H39" s="231">
        <v>9.457938078287452E-3</v>
      </c>
      <c r="I39" s="231">
        <v>7.3782177659606363E-3</v>
      </c>
      <c r="J39" s="231">
        <v>2.3943419466711101E-2</v>
      </c>
      <c r="K39" s="231">
        <v>5.0416937469845567E-2</v>
      </c>
      <c r="L39" s="231">
        <v>5.3835948546315576E-3</v>
      </c>
      <c r="M39" s="231">
        <v>1.1037407712617771E-3</v>
      </c>
      <c r="N39" s="231">
        <v>3.7993594159202691E-2</v>
      </c>
      <c r="O39" s="231">
        <v>3.2296707983609181E-2</v>
      </c>
      <c r="P39" s="231">
        <v>4.0054066460876822E-2</v>
      </c>
      <c r="Q39" s="231">
        <v>3.8845944447751891E-2</v>
      </c>
      <c r="R39" s="231">
        <v>4.1099653665510841E-2</v>
      </c>
      <c r="S39" s="231">
        <v>3.8551078586952177E-2</v>
      </c>
      <c r="T39" s="231">
        <v>5.8293530219512973E-2</v>
      </c>
      <c r="U39" s="231">
        <v>6.6541146703684148E-2</v>
      </c>
      <c r="V39" s="231">
        <v>3.7768714453681448E-2</v>
      </c>
      <c r="W39" s="231">
        <v>5.2049608264032911E-2</v>
      </c>
      <c r="DA39" s="73" t="s">
        <v>1480</v>
      </c>
    </row>
    <row r="40" spans="1:105" ht="12" customHeight="1" x14ac:dyDescent="0.25">
      <c r="A40" s="64" t="s">
        <v>70</v>
      </c>
      <c r="B40" s="231">
        <v>0.19317670816354779</v>
      </c>
      <c r="C40" s="231">
        <v>0.21122732811304731</v>
      </c>
      <c r="D40" s="231">
        <v>9.6913561483743249E-2</v>
      </c>
      <c r="E40" s="231">
        <v>1.5919646845767549E-2</v>
      </c>
      <c r="F40" s="231">
        <v>3.3553625753915857E-2</v>
      </c>
      <c r="G40" s="231">
        <v>1.2688247285812431E-2</v>
      </c>
      <c r="H40" s="231">
        <v>3.8866214089960618E-2</v>
      </c>
      <c r="I40" s="231">
        <v>2.3169376588319081E-3</v>
      </c>
      <c r="J40" s="231">
        <v>1.19556552502426E-2</v>
      </c>
      <c r="K40" s="231">
        <v>3.3960241058621039E-3</v>
      </c>
      <c r="L40" s="231">
        <v>9.0527900438091315E-3</v>
      </c>
      <c r="M40" s="231">
        <v>1.040197895345236E-3</v>
      </c>
      <c r="N40" s="231">
        <v>0</v>
      </c>
      <c r="O40" s="231">
        <v>3.7645676573316422E-3</v>
      </c>
      <c r="P40" s="231">
        <v>4.1495572545504769E-3</v>
      </c>
      <c r="Q40" s="231">
        <v>3.290397072807654E-3</v>
      </c>
      <c r="R40" s="231">
        <v>1.277185414953636E-2</v>
      </c>
      <c r="S40" s="231">
        <v>0</v>
      </c>
      <c r="T40" s="231">
        <v>4.3578438128011199E-3</v>
      </c>
      <c r="U40" s="231">
        <v>4.8918153188850571E-3</v>
      </c>
      <c r="V40" s="231">
        <v>2.9876659168864448E-3</v>
      </c>
      <c r="W40" s="231">
        <v>3.7067529349678642E-3</v>
      </c>
      <c r="DA40" s="73" t="s">
        <v>1481</v>
      </c>
    </row>
    <row r="41" spans="1:105" ht="12" customHeight="1" x14ac:dyDescent="0.25">
      <c r="A41" s="64" t="s">
        <v>34</v>
      </c>
      <c r="B41" s="231">
        <v>0.21887171013397749</v>
      </c>
      <c r="C41" s="231">
        <v>0.30914330281708208</v>
      </c>
      <c r="D41" s="231">
        <v>0.54753888350554714</v>
      </c>
      <c r="E41" s="231">
        <v>0.50569363994012828</v>
      </c>
      <c r="F41" s="231">
        <v>0.79861003275957665</v>
      </c>
      <c r="G41" s="231">
        <v>0.20155721748569111</v>
      </c>
      <c r="H41" s="231">
        <v>0.13438980736070821</v>
      </c>
      <c r="I41" s="231">
        <v>0.1059605177483639</v>
      </c>
      <c r="J41" s="231">
        <v>0.29486431380135908</v>
      </c>
      <c r="K41" s="231">
        <v>0.22026149929866351</v>
      </c>
      <c r="L41" s="231">
        <v>5.1301816793188133E-2</v>
      </c>
      <c r="M41" s="231">
        <v>0.20257998099716359</v>
      </c>
      <c r="N41" s="231">
        <v>0.46071184709487761</v>
      </c>
      <c r="O41" s="231">
        <v>0.45910095989028982</v>
      </c>
      <c r="P41" s="231">
        <v>0.67120767476352428</v>
      </c>
      <c r="Q41" s="231">
        <v>0.65943169772505106</v>
      </c>
      <c r="R41" s="231">
        <v>0.59212629732311017</v>
      </c>
      <c r="S41" s="231">
        <v>0.57522229113044698</v>
      </c>
      <c r="T41" s="231">
        <v>0.77185906375865199</v>
      </c>
      <c r="U41" s="231">
        <v>0.92823099120049235</v>
      </c>
      <c r="V41" s="231">
        <v>0.73983302314506594</v>
      </c>
      <c r="W41" s="231">
        <v>0.54580211574131021</v>
      </c>
      <c r="DA41" s="73" t="s">
        <v>1482</v>
      </c>
    </row>
    <row r="42" spans="1:105" ht="12" customHeight="1" x14ac:dyDescent="0.25">
      <c r="A42" s="64" t="s">
        <v>162</v>
      </c>
      <c r="B42" s="231">
        <v>0.52871963020020885</v>
      </c>
      <c r="C42" s="231">
        <v>0.55887353924425898</v>
      </c>
      <c r="D42" s="231">
        <v>0.93005594960298188</v>
      </c>
      <c r="E42" s="231">
        <v>0.80276655867607372</v>
      </c>
      <c r="F42" s="231">
        <v>0.87618968673569442</v>
      </c>
      <c r="G42" s="231">
        <v>0.32910593306267238</v>
      </c>
      <c r="H42" s="231">
        <v>0.4090504770556776</v>
      </c>
      <c r="I42" s="231">
        <v>0.22721531830736991</v>
      </c>
      <c r="J42" s="231">
        <v>0.33367096385197081</v>
      </c>
      <c r="K42" s="231">
        <v>0.39661935176939528</v>
      </c>
      <c r="L42" s="231">
        <v>0.21797823781415601</v>
      </c>
      <c r="M42" s="231">
        <v>0.3053907663954587</v>
      </c>
      <c r="N42" s="231">
        <v>0.42110513067420552</v>
      </c>
      <c r="O42" s="231">
        <v>0.47567434041076567</v>
      </c>
      <c r="P42" s="231">
        <v>0.53485652786746429</v>
      </c>
      <c r="Q42" s="231">
        <v>0.42841762699535491</v>
      </c>
      <c r="R42" s="231">
        <v>0.39254538614207951</v>
      </c>
      <c r="S42" s="231">
        <v>0.39918631859809228</v>
      </c>
      <c r="T42" s="231">
        <v>0.7496320116859998</v>
      </c>
      <c r="U42" s="231">
        <v>0.68276833109786494</v>
      </c>
      <c r="V42" s="231">
        <v>0.49860059814198038</v>
      </c>
      <c r="W42" s="231">
        <v>0.54390234657379111</v>
      </c>
      <c r="DA42" s="73" t="s">
        <v>1483</v>
      </c>
    </row>
    <row r="43" spans="1:105" ht="12" customHeight="1" x14ac:dyDescent="0.25">
      <c r="A43" s="64" t="s">
        <v>36</v>
      </c>
      <c r="B43" s="231">
        <v>0</v>
      </c>
      <c r="C43" s="231">
        <v>1.2108174236634759</v>
      </c>
      <c r="D43" s="231">
        <v>1.1616450133914209</v>
      </c>
      <c r="E43" s="231">
        <v>1.133351310949511</v>
      </c>
      <c r="F43" s="231">
        <v>0.89533237361928197</v>
      </c>
      <c r="G43" s="231">
        <v>1.357690058015935</v>
      </c>
      <c r="H43" s="231">
        <v>2.6780786531062568</v>
      </c>
      <c r="I43" s="231">
        <v>1.3611482703483271</v>
      </c>
      <c r="J43" s="231">
        <v>0.49426583915568167</v>
      </c>
      <c r="K43" s="231">
        <v>8.1190798203668701E-2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1484</v>
      </c>
    </row>
    <row r="44" spans="1:105" ht="12" customHeight="1" x14ac:dyDescent="0.25">
      <c r="A44" s="64" t="s">
        <v>73</v>
      </c>
      <c r="B44" s="231">
        <v>1.180329751635157E-2</v>
      </c>
      <c r="C44" s="231">
        <v>1.6268358852101351E-2</v>
      </c>
      <c r="D44" s="231">
        <v>1.165176497038794E-2</v>
      </c>
      <c r="E44" s="231">
        <v>1.326132956080679E-2</v>
      </c>
      <c r="F44" s="231">
        <v>1.030150487950823E-2</v>
      </c>
      <c r="G44" s="231">
        <v>1.048771309995887E-2</v>
      </c>
      <c r="H44" s="231">
        <v>8.6254702856524319E-3</v>
      </c>
      <c r="I44" s="231">
        <v>1.255649828651509E-2</v>
      </c>
      <c r="J44" s="231">
        <v>4.2839983816354558E-2</v>
      </c>
      <c r="K44" s="231">
        <v>7.6441786649971005E-2</v>
      </c>
      <c r="L44" s="231">
        <v>4.5818501211102168E-2</v>
      </c>
      <c r="M44" s="231">
        <v>5.604363585683337E-2</v>
      </c>
      <c r="N44" s="231">
        <v>0.1147871753071214</v>
      </c>
      <c r="O44" s="231">
        <v>0.17936601293090509</v>
      </c>
      <c r="P44" s="231">
        <v>0.20515100534389069</v>
      </c>
      <c r="Q44" s="231">
        <v>0.16933426677004321</v>
      </c>
      <c r="R44" s="231">
        <v>0.18902760831335219</v>
      </c>
      <c r="S44" s="231">
        <v>0.20841750204185211</v>
      </c>
      <c r="T44" s="231">
        <v>0.36117754760915138</v>
      </c>
      <c r="U44" s="231">
        <v>0.3571923934670822</v>
      </c>
      <c r="V44" s="231">
        <v>0.65219437261745117</v>
      </c>
      <c r="W44" s="231">
        <v>0.71352670153469477</v>
      </c>
      <c r="DA44" s="73" t="s">
        <v>1485</v>
      </c>
    </row>
    <row r="45" spans="1:105" ht="12" customHeight="1" x14ac:dyDescent="0.25">
      <c r="A45" s="146" t="s">
        <v>79</v>
      </c>
      <c r="B45" s="327">
        <v>3.4068619155832511</v>
      </c>
      <c r="C45" s="327">
        <v>1.513510308725734</v>
      </c>
      <c r="D45" s="327">
        <v>0.21249243178870181</v>
      </c>
      <c r="E45" s="327">
        <v>0.39863419291478558</v>
      </c>
      <c r="F45" s="327">
        <v>0.7888986726920818</v>
      </c>
      <c r="G45" s="327">
        <v>9.9186726033383099</v>
      </c>
      <c r="H45" s="327">
        <v>7.4916257173917558</v>
      </c>
      <c r="I45" s="327">
        <v>11.55970399323922</v>
      </c>
      <c r="J45" s="327">
        <v>2.3759911124851949</v>
      </c>
      <c r="K45" s="327">
        <v>1.8834628507693401</v>
      </c>
      <c r="L45" s="327">
        <v>4.8600796889429541</v>
      </c>
      <c r="M45" s="327">
        <v>4.3982176471359686</v>
      </c>
      <c r="N45" s="327">
        <v>3.2231467865603589</v>
      </c>
      <c r="O45" s="327">
        <v>1.580363590235047</v>
      </c>
      <c r="P45" s="327">
        <v>1.2837251122522471</v>
      </c>
      <c r="Q45" s="327">
        <v>2.111563234364926</v>
      </c>
      <c r="R45" s="327">
        <v>1.825745104333623</v>
      </c>
      <c r="S45" s="327">
        <v>2.5558018488624858</v>
      </c>
      <c r="T45" s="327">
        <v>0.79504538816887049</v>
      </c>
      <c r="U45" s="327">
        <v>0.1100651085881225</v>
      </c>
      <c r="V45" s="327">
        <v>0.90165009634076798</v>
      </c>
      <c r="W45" s="327">
        <v>0.86756342013937393</v>
      </c>
      <c r="DA45" s="148" t="s">
        <v>1486</v>
      </c>
    </row>
    <row r="46" spans="1:105" ht="12" hidden="1" customHeight="1" x14ac:dyDescent="0.25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DA46" s="94"/>
    </row>
    <row r="47" spans="1:105" ht="12" customHeight="1" x14ac:dyDescent="0.25">
      <c r="A47" s="201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DA47" s="173"/>
    </row>
    <row r="48" spans="1:105" ht="15" customHeight="1" x14ac:dyDescent="0.25">
      <c r="A48" s="34" t="s">
        <v>50</v>
      </c>
      <c r="B48" s="225">
        <v>441.79173438167851</v>
      </c>
      <c r="C48" s="225">
        <v>531.28394119936229</v>
      </c>
      <c r="D48" s="225">
        <v>622.12712100430508</v>
      </c>
      <c r="E48" s="225">
        <v>158.15191376847079</v>
      </c>
      <c r="F48" s="225">
        <v>292.24183361634442</v>
      </c>
      <c r="G48" s="225">
        <v>191.84688037908299</v>
      </c>
      <c r="H48" s="225">
        <v>55.441073623482048</v>
      </c>
      <c r="I48" s="225">
        <v>22.698667936363869</v>
      </c>
      <c r="J48" s="225">
        <v>157.3876592987435</v>
      </c>
      <c r="K48" s="225">
        <v>37.475191555166639</v>
      </c>
      <c r="L48" s="225">
        <v>29.063412301368931</v>
      </c>
      <c r="M48" s="225">
        <v>43.706918134170031</v>
      </c>
      <c r="N48" s="225">
        <v>44.083941259339952</v>
      </c>
      <c r="O48" s="225">
        <v>91.320312566810486</v>
      </c>
      <c r="P48" s="225">
        <v>91.538651188852526</v>
      </c>
      <c r="Q48" s="225">
        <v>111.8940899143053</v>
      </c>
      <c r="R48" s="225">
        <v>235.3804677124902</v>
      </c>
      <c r="S48" s="225">
        <v>186.32090350379249</v>
      </c>
      <c r="T48" s="225">
        <v>263.61566983735878</v>
      </c>
      <c r="U48" s="225">
        <v>282.52921282876548</v>
      </c>
      <c r="V48" s="225">
        <v>325.62833142029729</v>
      </c>
      <c r="W48" s="225">
        <v>390.39972974197963</v>
      </c>
      <c r="DA48" s="89" t="s">
        <v>1487</v>
      </c>
    </row>
    <row r="49" spans="1:105" ht="12" customHeight="1" x14ac:dyDescent="0.25">
      <c r="A49" s="55" t="s">
        <v>92</v>
      </c>
      <c r="B49" s="261">
        <v>3.1789346152234872</v>
      </c>
      <c r="C49" s="261">
        <v>3.8228802844279248</v>
      </c>
      <c r="D49" s="261">
        <v>4.4765469476194708</v>
      </c>
      <c r="E49" s="261">
        <v>1.1379900392344151</v>
      </c>
      <c r="F49" s="261">
        <v>2.102840792617938</v>
      </c>
      <c r="G49" s="261">
        <v>1.3804438639238841</v>
      </c>
      <c r="H49" s="261">
        <v>0.39892902997252561</v>
      </c>
      <c r="I49" s="261">
        <v>0.1633294052531768</v>
      </c>
      <c r="J49" s="261">
        <v>1.1324908078097651</v>
      </c>
      <c r="K49" s="261">
        <v>0.26965462315300509</v>
      </c>
      <c r="L49" s="261">
        <v>0.20912724302233299</v>
      </c>
      <c r="M49" s="261">
        <v>0.31449532476162129</v>
      </c>
      <c r="N49" s="261">
        <v>0.31720821359610091</v>
      </c>
      <c r="O49" s="261">
        <v>0.65709989594493423</v>
      </c>
      <c r="P49" s="261">
        <v>0.65867096246662782</v>
      </c>
      <c r="Q49" s="261">
        <v>0.80513954423618939</v>
      </c>
      <c r="R49" s="261">
        <v>1.69369197820268</v>
      </c>
      <c r="S49" s="261">
        <v>1.340681419756937</v>
      </c>
      <c r="T49" s="261">
        <v>1.8968597933005269</v>
      </c>
      <c r="U49" s="261">
        <v>2.0329531418916171</v>
      </c>
      <c r="V49" s="261">
        <v>2.3430750145155979</v>
      </c>
      <c r="W49" s="261">
        <v>2.8091408645012321</v>
      </c>
      <c r="DA49" s="67" t="s">
        <v>1488</v>
      </c>
    </row>
    <row r="50" spans="1:105" ht="12" customHeight="1" x14ac:dyDescent="0.25">
      <c r="A50" s="202" t="s">
        <v>93</v>
      </c>
      <c r="B50" s="226">
        <v>3.5592687196422639</v>
      </c>
      <c r="C50" s="226">
        <v>4.2802573384620741</v>
      </c>
      <c r="D50" s="226">
        <v>5.0121299904596794</v>
      </c>
      <c r="E50" s="226">
        <v>1.274141446796248</v>
      </c>
      <c r="F50" s="226">
        <v>2.3544288768036181</v>
      </c>
      <c r="G50" s="226">
        <v>1.5456029326796841</v>
      </c>
      <c r="H50" s="226">
        <v>0.44665769812903777</v>
      </c>
      <c r="I50" s="226">
        <v>0.1828704624283497</v>
      </c>
      <c r="J50" s="226">
        <v>1.2679842763096021</v>
      </c>
      <c r="K50" s="226">
        <v>0.30191664235533172</v>
      </c>
      <c r="L50" s="226">
        <v>0.23414764523619711</v>
      </c>
      <c r="M50" s="226">
        <v>0.35212217531535472</v>
      </c>
      <c r="N50" s="226">
        <v>0.35515963960360669</v>
      </c>
      <c r="O50" s="226">
        <v>0.7357166435939948</v>
      </c>
      <c r="P50" s="226">
        <v>0.73747567566101568</v>
      </c>
      <c r="Q50" s="226">
        <v>0.90146805191381119</v>
      </c>
      <c r="R50" s="226">
        <v>1.896328678752023</v>
      </c>
      <c r="S50" s="226">
        <v>1.5010832300528381</v>
      </c>
      <c r="T50" s="226">
        <v>2.1238038981707752</v>
      </c>
      <c r="U50" s="226">
        <v>2.276179727567186</v>
      </c>
      <c r="V50" s="226">
        <v>2.6234052021716141</v>
      </c>
      <c r="W50" s="226">
        <v>3.145232103927734</v>
      </c>
      <c r="DA50" s="174" t="s">
        <v>1489</v>
      </c>
    </row>
    <row r="51" spans="1:105" ht="12" customHeight="1" x14ac:dyDescent="0.25">
      <c r="A51" s="202" t="s">
        <v>94</v>
      </c>
      <c r="B51" s="226">
        <v>4.2391181810453178</v>
      </c>
      <c r="C51" s="226">
        <v>4.07406010939604</v>
      </c>
      <c r="D51" s="226">
        <v>4.6675650021695114</v>
      </c>
      <c r="E51" s="226">
        <v>1.262675766619124</v>
      </c>
      <c r="F51" s="226">
        <v>3.546090613222638</v>
      </c>
      <c r="G51" s="226">
        <v>2.692983123731707</v>
      </c>
      <c r="H51" s="226">
        <v>1.3077112364231001</v>
      </c>
      <c r="I51" s="226">
        <v>0.48744065994131602</v>
      </c>
      <c r="J51" s="226">
        <v>3.3290143523147941</v>
      </c>
      <c r="K51" s="226">
        <v>0.76043370438909963</v>
      </c>
      <c r="L51" s="226">
        <v>0.69678456347170703</v>
      </c>
      <c r="M51" s="226">
        <v>0.94183542969202261</v>
      </c>
      <c r="N51" s="226">
        <v>0.75575897784224488</v>
      </c>
      <c r="O51" s="226">
        <v>1.5995163318458689</v>
      </c>
      <c r="P51" s="226">
        <v>1.6271612476538739</v>
      </c>
      <c r="Q51" s="226">
        <v>2.1224695897580008</v>
      </c>
      <c r="R51" s="226">
        <v>4.2600277452043764</v>
      </c>
      <c r="S51" s="226">
        <v>3.505143059914039</v>
      </c>
      <c r="T51" s="226">
        <v>4.2585545373167184</v>
      </c>
      <c r="U51" s="226">
        <v>4.9418200091972553</v>
      </c>
      <c r="V51" s="226">
        <v>4.9175659907489688</v>
      </c>
      <c r="W51" s="226">
        <v>5.7735736137868416</v>
      </c>
      <c r="DA51" s="174" t="s">
        <v>1490</v>
      </c>
    </row>
    <row r="52" spans="1:105" ht="12" customHeight="1" x14ac:dyDescent="0.25">
      <c r="A52" s="202" t="s">
        <v>95</v>
      </c>
      <c r="B52" s="226">
        <v>2.6178981568768251</v>
      </c>
      <c r="C52" s="226">
        <v>3.1481966324938191</v>
      </c>
      <c r="D52" s="226">
        <v>3.686500485799296</v>
      </c>
      <c r="E52" s="226">
        <v>0.93715108577233819</v>
      </c>
      <c r="F52" s="226">
        <v>1.731719491441281</v>
      </c>
      <c r="G52" s="226">
        <v>1.136815280733352</v>
      </c>
      <c r="H52" s="226">
        <v>0.32852376619778728</v>
      </c>
      <c r="I52" s="226">
        <v>0.1345041030188095</v>
      </c>
      <c r="J52" s="226">
        <v>0.93262238998165126</v>
      </c>
      <c r="K52" s="226">
        <v>0.22206444183059679</v>
      </c>
      <c r="L52" s="226">
        <v>0.1722192779427168</v>
      </c>
      <c r="M52" s="226">
        <v>0.2589914014264636</v>
      </c>
      <c r="N52" s="226">
        <v>0.26122550421221608</v>
      </c>
      <c r="O52" s="226">
        <v>0.54113116961899532</v>
      </c>
      <c r="P52" s="226">
        <v>0.54242496538685292</v>
      </c>
      <c r="Q52" s="226">
        <v>0.66304393893184399</v>
      </c>
      <c r="R52" s="226">
        <v>1.394779586475434</v>
      </c>
      <c r="S52" s="226">
        <v>1.1040703388276341</v>
      </c>
      <c r="T52" s="226">
        <v>1.56209119022289</v>
      </c>
      <c r="U52" s="226">
        <v>1.6741660107409471</v>
      </c>
      <c r="V52" s="226">
        <v>1.929555811733263</v>
      </c>
      <c r="W52" s="226">
        <v>2.313367710165418</v>
      </c>
      <c r="DA52" s="174" t="s">
        <v>1491</v>
      </c>
    </row>
    <row r="53" spans="1:105" ht="12" customHeight="1" x14ac:dyDescent="0.25">
      <c r="A53" s="56" t="s">
        <v>96</v>
      </c>
      <c r="B53" s="262">
        <v>3.477260624598463</v>
      </c>
      <c r="C53" s="262">
        <v>4.1534873685814411</v>
      </c>
      <c r="D53" s="262">
        <v>4.9229763225149101</v>
      </c>
      <c r="E53" s="262">
        <v>1.249228391706156</v>
      </c>
      <c r="F53" s="262">
        <v>2.394258491990314</v>
      </c>
      <c r="G53" s="262">
        <v>1.582252521149951</v>
      </c>
      <c r="H53" s="262">
        <v>0.68309774632139153</v>
      </c>
      <c r="I53" s="262">
        <v>0.25128808346338027</v>
      </c>
      <c r="J53" s="262">
        <v>1.900619706003049</v>
      </c>
      <c r="K53" s="262">
        <v>0.42352106915107279</v>
      </c>
      <c r="L53" s="262">
        <v>0.379260018953191</v>
      </c>
      <c r="M53" s="262">
        <v>0.51268797319324599</v>
      </c>
      <c r="N53" s="262">
        <v>0.44899066746622612</v>
      </c>
      <c r="O53" s="262">
        <v>0.94249223399155657</v>
      </c>
      <c r="P53" s="262">
        <v>0.9606444604612101</v>
      </c>
      <c r="Q53" s="262">
        <v>1.2670100420803501</v>
      </c>
      <c r="R53" s="262">
        <v>2.5703305754346282</v>
      </c>
      <c r="S53" s="262">
        <v>2.0873971086800429</v>
      </c>
      <c r="T53" s="262">
        <v>2.544625351033186</v>
      </c>
      <c r="U53" s="262">
        <v>2.972717379907587</v>
      </c>
      <c r="V53" s="262">
        <v>3.1115767351340629</v>
      </c>
      <c r="W53" s="262">
        <v>3.671532793274265</v>
      </c>
      <c r="DA53" s="68" t="s">
        <v>1492</v>
      </c>
    </row>
    <row r="54" spans="1:105" ht="12" customHeight="1" x14ac:dyDescent="0.25">
      <c r="A54" s="37" t="s">
        <v>160</v>
      </c>
      <c r="B54" s="228">
        <v>6.3205067670846854E-2</v>
      </c>
      <c r="C54" s="228">
        <v>6.8883183984614307E-2</v>
      </c>
      <c r="D54" s="228">
        <v>5.8830098019702392E-3</v>
      </c>
      <c r="E54" s="228">
        <v>9.2938959750302457E-3</v>
      </c>
      <c r="F54" s="228">
        <v>3.7562020706766397E-2</v>
      </c>
      <c r="G54" s="228">
        <v>1.2484328510365329E-2</v>
      </c>
      <c r="H54" s="228">
        <v>2.2029167891614741E-3</v>
      </c>
      <c r="I54" s="228">
        <v>1.4503344224435161E-3</v>
      </c>
      <c r="J54" s="228">
        <v>2.0904783881640909E-2</v>
      </c>
      <c r="K54" s="228">
        <v>1.0126176070768661E-2</v>
      </c>
      <c r="L54" s="228">
        <v>1.077659585704528E-3</v>
      </c>
      <c r="M54" s="228">
        <v>3.1978859909771848E-4</v>
      </c>
      <c r="N54" s="228">
        <v>1.0699583408492889E-2</v>
      </c>
      <c r="O54" s="228">
        <v>1.6806147962587271E-2</v>
      </c>
      <c r="P54" s="228">
        <v>1.765014564414704E-2</v>
      </c>
      <c r="Q54" s="228">
        <v>2.0087866072981991E-2</v>
      </c>
      <c r="R54" s="228">
        <v>5.0609725157856812E-2</v>
      </c>
      <c r="S54" s="228">
        <v>3.5221326776663009E-2</v>
      </c>
      <c r="T54" s="228">
        <v>6.270110362143709E-2</v>
      </c>
      <c r="U54" s="228">
        <v>6.6076158570933033E-2</v>
      </c>
      <c r="V54" s="228">
        <v>6.6751474634316993E-2</v>
      </c>
      <c r="W54" s="228">
        <v>0.1081216364203777</v>
      </c>
      <c r="DA54" s="69" t="s">
        <v>1493</v>
      </c>
    </row>
    <row r="55" spans="1:105" ht="12" customHeight="1" x14ac:dyDescent="0.25">
      <c r="A55" s="37" t="s">
        <v>162</v>
      </c>
      <c r="B55" s="228">
        <v>2.7006390005612602</v>
      </c>
      <c r="C55" s="228">
        <v>3.5886215312901748</v>
      </c>
      <c r="D55" s="228">
        <v>4.446120121394415</v>
      </c>
      <c r="E55" s="228">
        <v>1.1097508589214189</v>
      </c>
      <c r="F55" s="228">
        <v>1.5001537333879349</v>
      </c>
      <c r="G55" s="228">
        <v>0.80323215372897638</v>
      </c>
      <c r="H55" s="228">
        <v>9.5274906228147535E-2</v>
      </c>
      <c r="I55" s="228">
        <v>4.4663658338733432E-2</v>
      </c>
      <c r="J55" s="228">
        <v>0.29132511321543531</v>
      </c>
      <c r="K55" s="228">
        <v>7.9660479010513943E-2</v>
      </c>
      <c r="L55" s="228">
        <v>4.3633732440566973E-2</v>
      </c>
      <c r="M55" s="228">
        <v>8.8481360755876245E-2</v>
      </c>
      <c r="N55" s="228">
        <v>0.1185897141110988</v>
      </c>
      <c r="O55" s="228">
        <v>0.2475253314054974</v>
      </c>
      <c r="P55" s="228">
        <v>0.23568881888195881</v>
      </c>
      <c r="Q55" s="228">
        <v>0.22154168309545361</v>
      </c>
      <c r="R55" s="228">
        <v>0.48337667918858102</v>
      </c>
      <c r="S55" s="228">
        <v>0.364707610979143</v>
      </c>
      <c r="T55" s="228">
        <v>0.80631168271460552</v>
      </c>
      <c r="U55" s="228">
        <v>0.67799716036958502</v>
      </c>
      <c r="V55" s="228">
        <v>0.88121413876414123</v>
      </c>
      <c r="W55" s="228">
        <v>1.1298377399139561</v>
      </c>
      <c r="DA55" s="69" t="s">
        <v>1494</v>
      </c>
    </row>
    <row r="56" spans="1:105" ht="12" customHeight="1" x14ac:dyDescent="0.25">
      <c r="A56" s="37" t="s">
        <v>97</v>
      </c>
      <c r="B56" s="228">
        <v>0</v>
      </c>
      <c r="C56" s="228">
        <v>0</v>
      </c>
      <c r="D56" s="228">
        <v>0</v>
      </c>
      <c r="E56" s="228">
        <v>0</v>
      </c>
      <c r="F56" s="228">
        <v>0</v>
      </c>
      <c r="G56" s="228">
        <v>0</v>
      </c>
      <c r="H56" s="228">
        <v>0</v>
      </c>
      <c r="I56" s="228">
        <v>0</v>
      </c>
      <c r="J56" s="228">
        <v>0</v>
      </c>
      <c r="K56" s="228">
        <v>0</v>
      </c>
      <c r="L56" s="228">
        <v>0</v>
      </c>
      <c r="M56" s="228">
        <v>0</v>
      </c>
      <c r="N56" s="228">
        <v>0</v>
      </c>
      <c r="O56" s="228">
        <v>0</v>
      </c>
      <c r="P56" s="228">
        <v>0</v>
      </c>
      <c r="Q56" s="228">
        <v>0</v>
      </c>
      <c r="R56" s="228">
        <v>0</v>
      </c>
      <c r="S56" s="228">
        <v>0</v>
      </c>
      <c r="T56" s="228">
        <v>0</v>
      </c>
      <c r="U56" s="228">
        <v>0</v>
      </c>
      <c r="V56" s="228">
        <v>0</v>
      </c>
      <c r="W56" s="228">
        <v>0</v>
      </c>
      <c r="DA56" s="69" t="s">
        <v>1495</v>
      </c>
    </row>
    <row r="57" spans="1:105" ht="12" customHeight="1" x14ac:dyDescent="0.25">
      <c r="A57" s="37" t="s">
        <v>78</v>
      </c>
      <c r="B57" s="228">
        <v>0</v>
      </c>
      <c r="C57" s="228">
        <v>0</v>
      </c>
      <c r="D57" s="228">
        <v>0</v>
      </c>
      <c r="E57" s="228">
        <v>0</v>
      </c>
      <c r="F57" s="228">
        <v>0</v>
      </c>
      <c r="G57" s="228">
        <v>0</v>
      </c>
      <c r="H57" s="228">
        <v>0</v>
      </c>
      <c r="I57" s="228">
        <v>0</v>
      </c>
      <c r="J57" s="228">
        <v>0</v>
      </c>
      <c r="K57" s="228">
        <v>0</v>
      </c>
      <c r="L57" s="228">
        <v>0</v>
      </c>
      <c r="M57" s="228">
        <v>0</v>
      </c>
      <c r="N57" s="228">
        <v>0</v>
      </c>
      <c r="O57" s="228">
        <v>0</v>
      </c>
      <c r="P57" s="228">
        <v>0</v>
      </c>
      <c r="Q57" s="228">
        <v>0</v>
      </c>
      <c r="R57" s="228">
        <v>0</v>
      </c>
      <c r="S57" s="228">
        <v>0</v>
      </c>
      <c r="T57" s="228">
        <v>0</v>
      </c>
      <c r="U57" s="228">
        <v>0</v>
      </c>
      <c r="V57" s="228">
        <v>0</v>
      </c>
      <c r="W57" s="228">
        <v>0</v>
      </c>
      <c r="DA57" s="69" t="s">
        <v>1496</v>
      </c>
    </row>
    <row r="58" spans="1:105" ht="12" customHeight="1" x14ac:dyDescent="0.25">
      <c r="A58" s="37" t="s">
        <v>38</v>
      </c>
      <c r="B58" s="228">
        <v>0.71341655636635648</v>
      </c>
      <c r="C58" s="228">
        <v>0.49598265330665159</v>
      </c>
      <c r="D58" s="228">
        <v>0.47097319131852411</v>
      </c>
      <c r="E58" s="228">
        <v>0.13018363680970671</v>
      </c>
      <c r="F58" s="228">
        <v>0.85654273789561208</v>
      </c>
      <c r="G58" s="228">
        <v>0.76653603891060973</v>
      </c>
      <c r="H58" s="228">
        <v>0.58561992330408252</v>
      </c>
      <c r="I58" s="228">
        <v>0.20517409070220341</v>
      </c>
      <c r="J58" s="228">
        <v>1.5883898089059729</v>
      </c>
      <c r="K58" s="228">
        <v>0.33373441406979032</v>
      </c>
      <c r="L58" s="228">
        <v>0.3345486269269195</v>
      </c>
      <c r="M58" s="228">
        <v>0.42388682383827198</v>
      </c>
      <c r="N58" s="228">
        <v>0.3197013699466344</v>
      </c>
      <c r="O58" s="228">
        <v>0.67816075462347192</v>
      </c>
      <c r="P58" s="228">
        <v>0.70730549593510428</v>
      </c>
      <c r="Q58" s="228">
        <v>1.0253804929119139</v>
      </c>
      <c r="R58" s="228">
        <v>2.03634417108819</v>
      </c>
      <c r="S58" s="228">
        <v>1.687468170924237</v>
      </c>
      <c r="T58" s="228">
        <v>1.675612564697144</v>
      </c>
      <c r="U58" s="228">
        <v>2.2286440609670688</v>
      </c>
      <c r="V58" s="228">
        <v>2.1636111217356051</v>
      </c>
      <c r="W58" s="228">
        <v>2.4335734169399319</v>
      </c>
      <c r="DA58" s="69" t="s">
        <v>1497</v>
      </c>
    </row>
    <row r="59" spans="1:105" ht="12" customHeight="1" x14ac:dyDescent="0.25">
      <c r="A59" s="57" t="s">
        <v>1498</v>
      </c>
      <c r="B59" s="263">
        <v>18.07717025260526</v>
      </c>
      <c r="C59" s="263">
        <v>17.373301491382161</v>
      </c>
      <c r="D59" s="263">
        <v>19.904226210677109</v>
      </c>
      <c r="E59" s="263">
        <v>5.3845172114036783</v>
      </c>
      <c r="F59" s="263">
        <v>15.121843979962801</v>
      </c>
      <c r="G59" s="263">
        <v>11.483877621710111</v>
      </c>
      <c r="H59" s="263">
        <v>5.5765651374777274</v>
      </c>
      <c r="I59" s="263">
        <v>2.0786275403222212</v>
      </c>
      <c r="J59" s="263">
        <v>14.19615039024967</v>
      </c>
      <c r="K59" s="263">
        <v>3.242771008726943</v>
      </c>
      <c r="L59" s="263">
        <v>2.9713474938222362</v>
      </c>
      <c r="M59" s="263">
        <v>4.0163351634324993</v>
      </c>
      <c r="N59" s="263">
        <v>3.2228362430368249</v>
      </c>
      <c r="O59" s="263">
        <v>6.8209301599301932</v>
      </c>
      <c r="P59" s="263">
        <v>6.9388183216508974</v>
      </c>
      <c r="Q59" s="263">
        <v>9.0509965732003863</v>
      </c>
      <c r="R59" s="263">
        <v>18.16633637986758</v>
      </c>
      <c r="S59" s="263">
        <v>14.94722844414289</v>
      </c>
      <c r="T59" s="263">
        <v>18.160054075703059</v>
      </c>
      <c r="U59" s="263">
        <v>21.07375115500113</v>
      </c>
      <c r="V59" s="263">
        <v>20.970323035738041</v>
      </c>
      <c r="W59" s="263">
        <v>24.62065663775331</v>
      </c>
      <c r="DA59" s="70" t="s">
        <v>1499</v>
      </c>
    </row>
    <row r="60" spans="1:105" ht="12" customHeight="1" x14ac:dyDescent="0.25">
      <c r="A60" s="57" t="s">
        <v>1500</v>
      </c>
      <c r="B60" s="263">
        <f t="shared" ref="B60:W60" si="1">B61+B67+B78</f>
        <v>76.862254905074053</v>
      </c>
      <c r="C60" s="263">
        <f t="shared" si="1"/>
        <v>92.076351549979279</v>
      </c>
      <c r="D60" s="263">
        <f t="shared" si="1"/>
        <v>101.29222075386478</v>
      </c>
      <c r="E60" s="263">
        <f t="shared" si="1"/>
        <v>25.867043146823043</v>
      </c>
      <c r="F60" s="263">
        <f t="shared" si="1"/>
        <v>44.043466202332148</v>
      </c>
      <c r="G60" s="263">
        <f t="shared" si="1"/>
        <v>38.532683677277632</v>
      </c>
      <c r="H60" s="263">
        <f t="shared" si="1"/>
        <v>8.9115785002229302</v>
      </c>
      <c r="I60" s="263">
        <f t="shared" si="1"/>
        <v>4.3687381805887124</v>
      </c>
      <c r="J60" s="263">
        <f t="shared" si="1"/>
        <v>22.031813187835475</v>
      </c>
      <c r="K60" s="263">
        <f t="shared" si="1"/>
        <v>5.1505240316312788</v>
      </c>
      <c r="L60" s="263">
        <f t="shared" si="1"/>
        <v>4.4824732097997213</v>
      </c>
      <c r="M60" s="263">
        <f t="shared" si="1"/>
        <v>6.5892867279840148</v>
      </c>
      <c r="N60" s="263">
        <f t="shared" si="1"/>
        <v>6.5102601261338924</v>
      </c>
      <c r="O60" s="263">
        <f t="shared" si="1"/>
        <v>12.706659076328597</v>
      </c>
      <c r="P60" s="263">
        <f t="shared" si="1"/>
        <v>12.413982827179188</v>
      </c>
      <c r="Q60" s="263">
        <f t="shared" si="1"/>
        <v>15.100477036707229</v>
      </c>
      <c r="R60" s="263">
        <f t="shared" si="1"/>
        <v>31.899512499864478</v>
      </c>
      <c r="S60" s="263">
        <f t="shared" si="1"/>
        <v>25.509621019947893</v>
      </c>
      <c r="T60" s="263">
        <f t="shared" si="1"/>
        <v>35.669171825416001</v>
      </c>
      <c r="U60" s="263">
        <f t="shared" si="1"/>
        <v>36.367401132870803</v>
      </c>
      <c r="V60" s="263">
        <f t="shared" si="1"/>
        <v>43.973087056651579</v>
      </c>
      <c r="W60" s="263">
        <f t="shared" si="1"/>
        <v>53.591519215401163</v>
      </c>
      <c r="DA60" s="70"/>
    </row>
    <row r="61" spans="1:105" ht="12" customHeight="1" x14ac:dyDescent="0.25">
      <c r="A61" s="60" t="s">
        <v>1501</v>
      </c>
      <c r="B61" s="264">
        <v>54.046509592796397</v>
      </c>
      <c r="C61" s="264">
        <v>67.094010415599996</v>
      </c>
      <c r="D61" s="264">
        <v>79.223385160859522</v>
      </c>
      <c r="E61" s="264">
        <v>19.92281302669457</v>
      </c>
      <c r="F61" s="264">
        <v>34.241155969874647</v>
      </c>
      <c r="G61" s="264">
        <v>20.355672529054171</v>
      </c>
      <c r="H61" s="264">
        <v>4.9662611517842219</v>
      </c>
      <c r="I61" s="264">
        <v>2.0322888835239761</v>
      </c>
      <c r="J61" s="264">
        <v>15.536523243352359</v>
      </c>
      <c r="K61" s="264">
        <v>3.8003794760292688</v>
      </c>
      <c r="L61" s="264">
        <v>2.5894852249468938</v>
      </c>
      <c r="M61" s="264">
        <v>4.1594071409867857</v>
      </c>
      <c r="N61" s="264">
        <v>4.7367166995336456</v>
      </c>
      <c r="O61" s="264">
        <v>9.7929808390319302</v>
      </c>
      <c r="P61" s="264">
        <v>9.7572160687883613</v>
      </c>
      <c r="Q61" s="264">
        <v>11.39206696799658</v>
      </c>
      <c r="R61" s="264">
        <v>24.123767698350552</v>
      </c>
      <c r="S61" s="264">
        <v>18.767630592100591</v>
      </c>
      <c r="T61" s="264">
        <v>28.666000085935821</v>
      </c>
      <c r="U61" s="264">
        <v>29.955334647801429</v>
      </c>
      <c r="V61" s="264">
        <v>34.915768031208472</v>
      </c>
      <c r="W61" s="264">
        <v>42.790588002693809</v>
      </c>
      <c r="DA61" s="72" t="s">
        <v>1502</v>
      </c>
    </row>
    <row r="62" spans="1:105" ht="12" customHeight="1" x14ac:dyDescent="0.25">
      <c r="A62" s="59" t="s">
        <v>30</v>
      </c>
      <c r="B62" s="232">
        <v>0.44895453129769192</v>
      </c>
      <c r="C62" s="232">
        <v>1.105543840778475</v>
      </c>
      <c r="D62" s="232">
        <v>0.66449939508260714</v>
      </c>
      <c r="E62" s="232">
        <v>0.35808085187837868</v>
      </c>
      <c r="F62" s="232">
        <v>1.995097498437908</v>
      </c>
      <c r="G62" s="232">
        <v>1.100562080529492</v>
      </c>
      <c r="H62" s="232">
        <v>0.27797625393631398</v>
      </c>
      <c r="I62" s="232">
        <v>0.18777623337139859</v>
      </c>
      <c r="J62" s="232">
        <v>3.9222980819306148</v>
      </c>
      <c r="K62" s="232">
        <v>0.97153942449344544</v>
      </c>
      <c r="L62" s="232">
        <v>0.45743448477190368</v>
      </c>
      <c r="M62" s="232">
        <v>0.19715901532429689</v>
      </c>
      <c r="N62" s="232">
        <v>1.68512867038295</v>
      </c>
      <c r="O62" s="232">
        <v>2.7301381794513411</v>
      </c>
      <c r="P62" s="232">
        <v>2.1129565227964271</v>
      </c>
      <c r="Q62" s="232">
        <v>2.4636071769695822</v>
      </c>
      <c r="R62" s="232">
        <v>4.9661636612253579</v>
      </c>
      <c r="S62" s="232">
        <v>3.1306607178409038</v>
      </c>
      <c r="T62" s="232">
        <v>4.1201752339618709</v>
      </c>
      <c r="U62" s="232">
        <v>6.1718901932051198</v>
      </c>
      <c r="V62" s="232">
        <v>7.7732274897070557</v>
      </c>
      <c r="W62" s="232">
        <v>12.400692194923231</v>
      </c>
      <c r="DA62" s="71" t="s">
        <v>1503</v>
      </c>
    </row>
    <row r="63" spans="1:105" ht="12" customHeight="1" x14ac:dyDescent="0.25">
      <c r="A63" s="59" t="s">
        <v>33</v>
      </c>
      <c r="B63" s="297">
        <v>0</v>
      </c>
      <c r="C63" s="297">
        <v>0.1828252521851492</v>
      </c>
      <c r="D63" s="297">
        <v>0</v>
      </c>
      <c r="E63" s="297">
        <v>0</v>
      </c>
      <c r="F63" s="297">
        <v>0</v>
      </c>
      <c r="G63" s="297">
        <v>0</v>
      </c>
      <c r="H63" s="297">
        <v>0.23486464650791519</v>
      </c>
      <c r="I63" s="297">
        <v>0</v>
      </c>
      <c r="J63" s="297">
        <v>0</v>
      </c>
      <c r="K63" s="297">
        <v>0</v>
      </c>
      <c r="L63" s="297">
        <v>0</v>
      </c>
      <c r="M63" s="297">
        <v>0</v>
      </c>
      <c r="N63" s="297">
        <v>0</v>
      </c>
      <c r="O63" s="297">
        <v>0</v>
      </c>
      <c r="P63" s="297">
        <v>0</v>
      </c>
      <c r="Q63" s="297">
        <v>0</v>
      </c>
      <c r="R63" s="297">
        <v>0</v>
      </c>
      <c r="S63" s="297">
        <v>1.7800154036876771E-2</v>
      </c>
      <c r="T63" s="297">
        <v>2.3434966292464859E-2</v>
      </c>
      <c r="U63" s="297">
        <v>2.6524101420576009E-2</v>
      </c>
      <c r="V63" s="297">
        <v>1.6887699848530641E-2</v>
      </c>
      <c r="W63" s="297">
        <v>5.1296477480420967E-2</v>
      </c>
      <c r="DA63" s="122" t="s">
        <v>1504</v>
      </c>
    </row>
    <row r="64" spans="1:105" ht="12" customHeight="1" x14ac:dyDescent="0.25">
      <c r="A64" s="59" t="s">
        <v>160</v>
      </c>
      <c r="B64" s="297">
        <v>0.90323297299906125</v>
      </c>
      <c r="C64" s="297">
        <v>0.90407953335436031</v>
      </c>
      <c r="D64" s="297">
        <v>9.4025383043724431E-2</v>
      </c>
      <c r="E64" s="297">
        <v>0.1593551859023544</v>
      </c>
      <c r="F64" s="297">
        <v>0.75931194817946301</v>
      </c>
      <c r="G64" s="297">
        <v>0.28391597331277368</v>
      </c>
      <c r="H64" s="297">
        <v>9.2091188016341405E-2</v>
      </c>
      <c r="I64" s="297">
        <v>5.7444551903942827E-2</v>
      </c>
      <c r="J64" s="297">
        <v>0.75245348864742634</v>
      </c>
      <c r="K64" s="297">
        <v>0.31663237242308051</v>
      </c>
      <c r="L64" s="297">
        <v>4.9386296183322603E-2</v>
      </c>
      <c r="M64" s="297">
        <v>1.4220491964530121E-2</v>
      </c>
      <c r="N64" s="297">
        <v>0.25254001122025288</v>
      </c>
      <c r="O64" s="297">
        <v>0.44575081302842839</v>
      </c>
      <c r="P64" s="297">
        <v>0.5287597135848211</v>
      </c>
      <c r="Q64" s="297">
        <v>0.73707688437971608</v>
      </c>
      <c r="R64" s="297">
        <v>1.7637569313460071</v>
      </c>
      <c r="S64" s="297">
        <v>1.3755640784164309</v>
      </c>
      <c r="T64" s="297">
        <v>1.759849703920175</v>
      </c>
      <c r="U64" s="297">
        <v>2.096009032161624</v>
      </c>
      <c r="V64" s="297">
        <v>1.899486012717355</v>
      </c>
      <c r="W64" s="297">
        <v>2.633351588082621</v>
      </c>
      <c r="DA64" s="122" t="s">
        <v>1505</v>
      </c>
    </row>
    <row r="65" spans="1:105" ht="12" customHeight="1" x14ac:dyDescent="0.25">
      <c r="A65" s="59" t="s">
        <v>70</v>
      </c>
      <c r="B65" s="297">
        <v>14.10079971182348</v>
      </c>
      <c r="C65" s="297">
        <v>17.801542717589591</v>
      </c>
      <c r="D65" s="297">
        <v>7.4046103500858216</v>
      </c>
      <c r="E65" s="297">
        <v>0.37734451428258559</v>
      </c>
      <c r="F65" s="297">
        <v>1.161310552708076</v>
      </c>
      <c r="G65" s="297">
        <v>0.70425776870543544</v>
      </c>
      <c r="H65" s="297">
        <v>0.37843722380238232</v>
      </c>
      <c r="I65" s="297">
        <v>1.8038969548310749E-2</v>
      </c>
      <c r="J65" s="297">
        <v>0.37572221104919212</v>
      </c>
      <c r="K65" s="297">
        <v>2.1327974752298709E-2</v>
      </c>
      <c r="L65" s="297">
        <v>8.3045582452097283E-2</v>
      </c>
      <c r="M65" s="297">
        <v>1.340181154617308E-2</v>
      </c>
      <c r="N65" s="297">
        <v>0</v>
      </c>
      <c r="O65" s="297">
        <v>5.1957589448674832E-2</v>
      </c>
      <c r="P65" s="297">
        <v>5.4778925070268533E-2</v>
      </c>
      <c r="Q65" s="297">
        <v>6.2433174357730402E-2</v>
      </c>
      <c r="R65" s="297">
        <v>0.54809333591266451</v>
      </c>
      <c r="S65" s="297">
        <v>0</v>
      </c>
      <c r="T65" s="297">
        <v>0.13156091447557039</v>
      </c>
      <c r="U65" s="297">
        <v>0.15408945592279649</v>
      </c>
      <c r="V65" s="297">
        <v>0.15025742077501419</v>
      </c>
      <c r="W65" s="297">
        <v>0.18753616124086511</v>
      </c>
      <c r="DA65" s="122" t="s">
        <v>1506</v>
      </c>
    </row>
    <row r="66" spans="1:105" ht="12" customHeight="1" x14ac:dyDescent="0.25">
      <c r="A66" s="59" t="s">
        <v>162</v>
      </c>
      <c r="B66" s="297">
        <v>38.593522376676169</v>
      </c>
      <c r="C66" s="297">
        <v>47.100019071692429</v>
      </c>
      <c r="D66" s="297">
        <v>71.06025003264736</v>
      </c>
      <c r="E66" s="297">
        <v>19.028032474631249</v>
      </c>
      <c r="F66" s="297">
        <v>30.325435970549211</v>
      </c>
      <c r="G66" s="297">
        <v>18.266936706506471</v>
      </c>
      <c r="H66" s="297">
        <v>3.9828918395212689</v>
      </c>
      <c r="I66" s="297">
        <v>1.7690291287003239</v>
      </c>
      <c r="J66" s="297">
        <v>10.48604946172512</v>
      </c>
      <c r="K66" s="297">
        <v>2.4908797043604438</v>
      </c>
      <c r="L66" s="297">
        <v>1.99961886153957</v>
      </c>
      <c r="M66" s="297">
        <v>3.9346258221517849</v>
      </c>
      <c r="N66" s="297">
        <v>2.7990480179304429</v>
      </c>
      <c r="O66" s="297">
        <v>6.5651342571034856</v>
      </c>
      <c r="P66" s="297">
        <v>7.0607209073368447</v>
      </c>
      <c r="Q66" s="297">
        <v>8.1289497322895521</v>
      </c>
      <c r="R66" s="297">
        <v>16.845753769866519</v>
      </c>
      <c r="S66" s="297">
        <v>14.24360564180637</v>
      </c>
      <c r="T66" s="297">
        <v>22.630979267285731</v>
      </c>
      <c r="U66" s="297">
        <v>21.506821865091311</v>
      </c>
      <c r="V66" s="297">
        <v>25.075909408160509</v>
      </c>
      <c r="W66" s="297">
        <v>27.517711580966669</v>
      </c>
      <c r="DA66" s="122" t="s">
        <v>1507</v>
      </c>
    </row>
    <row r="67" spans="1:105" ht="12" customHeight="1" x14ac:dyDescent="0.25">
      <c r="A67" s="60" t="s">
        <v>1508</v>
      </c>
      <c r="B67" s="264">
        <v>22.815745312277659</v>
      </c>
      <c r="C67" s="264">
        <v>24.98234113437929</v>
      </c>
      <c r="D67" s="264">
        <v>22.068835593005261</v>
      </c>
      <c r="E67" s="264">
        <v>5.9442301201284744</v>
      </c>
      <c r="F67" s="264">
        <v>9.8023102324574989</v>
      </c>
      <c r="G67" s="264">
        <v>18.17701114822346</v>
      </c>
      <c r="H67" s="264">
        <v>3.9453173484387092</v>
      </c>
      <c r="I67" s="264">
        <v>2.3364492970647368</v>
      </c>
      <c r="J67" s="264">
        <v>6.4952899444831171</v>
      </c>
      <c r="K67" s="264">
        <v>1.35014455560201</v>
      </c>
      <c r="L67" s="264">
        <v>1.892987984852827</v>
      </c>
      <c r="M67" s="264">
        <v>2.4298795869972292</v>
      </c>
      <c r="N67" s="264">
        <v>1.773543426600247</v>
      </c>
      <c r="O67" s="264">
        <v>2.9136782372966672</v>
      </c>
      <c r="P67" s="264">
        <v>2.6567667583908272</v>
      </c>
      <c r="Q67" s="264">
        <v>3.708410068710648</v>
      </c>
      <c r="R67" s="264">
        <v>7.7757448015139268</v>
      </c>
      <c r="S67" s="264">
        <v>6.7419904278473037</v>
      </c>
      <c r="T67" s="264">
        <v>7.0031717394801829</v>
      </c>
      <c r="U67" s="264">
        <v>6.4120664850693769</v>
      </c>
      <c r="V67" s="264">
        <v>9.0573190254431051</v>
      </c>
      <c r="W67" s="264">
        <v>10.800931212707351</v>
      </c>
      <c r="DA67" s="72" t="s">
        <v>1509</v>
      </c>
    </row>
    <row r="68" spans="1:105" ht="12" customHeight="1" x14ac:dyDescent="0.25">
      <c r="A68" s="147" t="s">
        <v>30</v>
      </c>
      <c r="B68" s="231">
        <v>3.2053574202638831E-2</v>
      </c>
      <c r="C68" s="231">
        <v>8.5213547576839813E-2</v>
      </c>
      <c r="D68" s="231">
        <v>6.461999914469245E-2</v>
      </c>
      <c r="E68" s="231">
        <v>3.1056708329307701E-2</v>
      </c>
      <c r="F68" s="231">
        <v>0.16225437711346699</v>
      </c>
      <c r="G68" s="231">
        <v>3.0401858213731821E-2</v>
      </c>
      <c r="H68" s="231">
        <v>1.040710275167929E-2</v>
      </c>
      <c r="I68" s="231">
        <v>4.2367708440962963E-3</v>
      </c>
      <c r="J68" s="231">
        <v>0.21896226572943661</v>
      </c>
      <c r="K68" s="231">
        <v>7.2863830559713058E-2</v>
      </c>
      <c r="L68" s="231">
        <v>1.801584037927222E-2</v>
      </c>
      <c r="M68" s="231">
        <v>7.467109751506368E-3</v>
      </c>
      <c r="N68" s="231">
        <v>9.9668225634370014E-2</v>
      </c>
      <c r="O68" s="231">
        <v>0.1968182188120649</v>
      </c>
      <c r="P68" s="231">
        <v>0.1466741901146543</v>
      </c>
      <c r="Q68" s="231">
        <v>0.13598790562249211</v>
      </c>
      <c r="R68" s="231">
        <v>0.28394541231643128</v>
      </c>
      <c r="S68" s="231">
        <v>0.15303244731942081</v>
      </c>
      <c r="T68" s="231">
        <v>0.33214059144992258</v>
      </c>
      <c r="U68" s="231">
        <v>0.53542499641498775</v>
      </c>
      <c r="V68" s="231">
        <v>0.46851842019452089</v>
      </c>
      <c r="W68" s="231">
        <v>0.89057166292541778</v>
      </c>
      <c r="DA68" s="73" t="s">
        <v>1510</v>
      </c>
    </row>
    <row r="69" spans="1:105" ht="12" customHeight="1" x14ac:dyDescent="0.25">
      <c r="A69" s="147" t="s">
        <v>32</v>
      </c>
      <c r="B69" s="231">
        <v>0</v>
      </c>
      <c r="C69" s="231">
        <v>0</v>
      </c>
      <c r="D69" s="231">
        <v>0</v>
      </c>
      <c r="E69" s="231">
        <v>0</v>
      </c>
      <c r="F69" s="231">
        <v>0</v>
      </c>
      <c r="G69" s="231">
        <v>0</v>
      </c>
      <c r="H69" s="231">
        <v>0</v>
      </c>
      <c r="I69" s="231">
        <v>0</v>
      </c>
      <c r="J69" s="231">
        <v>0</v>
      </c>
      <c r="K69" s="231">
        <v>0</v>
      </c>
      <c r="L69" s="231">
        <v>0</v>
      </c>
      <c r="M69" s="231">
        <v>0</v>
      </c>
      <c r="N69" s="231">
        <v>0</v>
      </c>
      <c r="O69" s="231">
        <v>0</v>
      </c>
      <c r="P69" s="231">
        <v>0</v>
      </c>
      <c r="Q69" s="231">
        <v>0</v>
      </c>
      <c r="R69" s="231">
        <v>0</v>
      </c>
      <c r="S69" s="231">
        <v>0</v>
      </c>
      <c r="T69" s="231">
        <v>0</v>
      </c>
      <c r="U69" s="231">
        <v>0</v>
      </c>
      <c r="V69" s="231">
        <v>0</v>
      </c>
      <c r="W69" s="231">
        <v>0</v>
      </c>
      <c r="DA69" s="73" t="s">
        <v>1511</v>
      </c>
    </row>
    <row r="70" spans="1:105" ht="12" customHeight="1" x14ac:dyDescent="0.25">
      <c r="A70" s="147" t="s">
        <v>33</v>
      </c>
      <c r="B70" s="231">
        <v>0</v>
      </c>
      <c r="C70" s="231">
        <v>1.409187745495174E-2</v>
      </c>
      <c r="D70" s="231">
        <v>0</v>
      </c>
      <c r="E70" s="231">
        <v>0</v>
      </c>
      <c r="F70" s="231">
        <v>0</v>
      </c>
      <c r="G70" s="231">
        <v>0</v>
      </c>
      <c r="H70" s="231">
        <v>8.7930550697496029E-3</v>
      </c>
      <c r="I70" s="231">
        <v>0</v>
      </c>
      <c r="J70" s="231">
        <v>0</v>
      </c>
      <c r="K70" s="231">
        <v>0</v>
      </c>
      <c r="L70" s="231">
        <v>0</v>
      </c>
      <c r="M70" s="231">
        <v>0</v>
      </c>
      <c r="N70" s="231">
        <v>0</v>
      </c>
      <c r="O70" s="231">
        <v>0</v>
      </c>
      <c r="P70" s="231">
        <v>0</v>
      </c>
      <c r="Q70" s="231">
        <v>0</v>
      </c>
      <c r="R70" s="231">
        <v>0</v>
      </c>
      <c r="S70" s="231">
        <v>8.7010423052312047E-4</v>
      </c>
      <c r="T70" s="231">
        <v>1.889168087033919E-3</v>
      </c>
      <c r="U70" s="231">
        <v>2.301023910577325E-3</v>
      </c>
      <c r="V70" s="231">
        <v>1.017878154760013E-3</v>
      </c>
      <c r="W70" s="231">
        <v>3.683922520926467E-3</v>
      </c>
      <c r="DA70" s="73" t="s">
        <v>1512</v>
      </c>
    </row>
    <row r="71" spans="1:105" ht="12" customHeight="1" x14ac:dyDescent="0.25">
      <c r="A71" s="147" t="s">
        <v>160</v>
      </c>
      <c r="B71" s="231">
        <v>6.4487254507958516E-2</v>
      </c>
      <c r="C71" s="231">
        <v>6.968500161376763E-2</v>
      </c>
      <c r="D71" s="231">
        <v>9.1436052716188376E-3</v>
      </c>
      <c r="E71" s="231">
        <v>1.382103372288938E-2</v>
      </c>
      <c r="F71" s="231">
        <v>6.1752213755535523E-2</v>
      </c>
      <c r="G71" s="231">
        <v>7.8428771243107577E-3</v>
      </c>
      <c r="H71" s="231">
        <v>3.447785350866183E-3</v>
      </c>
      <c r="I71" s="231">
        <v>1.2961139878518409E-3</v>
      </c>
      <c r="J71" s="231">
        <v>4.2005711266381508E-2</v>
      </c>
      <c r="K71" s="231">
        <v>2.3746897915114869E-2</v>
      </c>
      <c r="L71" s="231">
        <v>1.9450558682864961E-3</v>
      </c>
      <c r="M71" s="231">
        <v>5.3858036390017885E-4</v>
      </c>
      <c r="N71" s="231">
        <v>1.493667235172404E-2</v>
      </c>
      <c r="O71" s="231">
        <v>3.2134593668045053E-2</v>
      </c>
      <c r="P71" s="231">
        <v>3.6704684605941749E-2</v>
      </c>
      <c r="Q71" s="231">
        <v>4.0685683467136177E-2</v>
      </c>
      <c r="R71" s="231">
        <v>0.10084458009453411</v>
      </c>
      <c r="S71" s="231">
        <v>6.7240099243308607E-2</v>
      </c>
      <c r="T71" s="231">
        <v>0.14186715086895921</v>
      </c>
      <c r="U71" s="231">
        <v>0.18183337574062089</v>
      </c>
      <c r="V71" s="231">
        <v>0.1144883752647594</v>
      </c>
      <c r="W71" s="231">
        <v>0.18911753198955589</v>
      </c>
      <c r="DA71" s="73" t="s">
        <v>1513</v>
      </c>
    </row>
    <row r="72" spans="1:105" ht="12" customHeight="1" x14ac:dyDescent="0.25">
      <c r="A72" s="147" t="s">
        <v>70</v>
      </c>
      <c r="B72" s="231">
        <v>1.0067412140223699</v>
      </c>
      <c r="C72" s="231">
        <v>1.372114385114126</v>
      </c>
      <c r="D72" s="231">
        <v>0.72006975180142019</v>
      </c>
      <c r="E72" s="231">
        <v>3.2727464923812517E-2</v>
      </c>
      <c r="F72" s="231">
        <v>9.4445369468147522E-2</v>
      </c>
      <c r="G72" s="231">
        <v>1.9454372641842101E-2</v>
      </c>
      <c r="H72" s="231">
        <v>1.4168242853125009E-2</v>
      </c>
      <c r="I72" s="231">
        <v>4.070109345982069E-4</v>
      </c>
      <c r="J72" s="231">
        <v>2.0974690066317098E-2</v>
      </c>
      <c r="K72" s="231">
        <v>1.59956240514233E-3</v>
      </c>
      <c r="L72" s="231">
        <v>3.2707109049872189E-3</v>
      </c>
      <c r="M72" s="231">
        <v>5.0757403875077646E-4</v>
      </c>
      <c r="N72" s="231">
        <v>0</v>
      </c>
      <c r="O72" s="231">
        <v>3.7456712945979249E-3</v>
      </c>
      <c r="P72" s="231">
        <v>3.8025649763012508E-3</v>
      </c>
      <c r="Q72" s="231">
        <v>3.4462298623091181E-3</v>
      </c>
      <c r="R72" s="231">
        <v>3.1337788858776722E-2</v>
      </c>
      <c r="S72" s="231">
        <v>0</v>
      </c>
      <c r="T72" s="231">
        <v>1.060554890613009E-2</v>
      </c>
      <c r="U72" s="231">
        <v>1.336759789989167E-2</v>
      </c>
      <c r="V72" s="231">
        <v>9.0565173214383968E-3</v>
      </c>
      <c r="W72" s="231">
        <v>1.3468150676564761E-2</v>
      </c>
      <c r="DA72" s="73" t="s">
        <v>1514</v>
      </c>
    </row>
    <row r="73" spans="1:105" ht="12" customHeight="1" x14ac:dyDescent="0.25">
      <c r="A73" s="147" t="s">
        <v>34</v>
      </c>
      <c r="B73" s="231">
        <v>1.1406508231255379</v>
      </c>
      <c r="C73" s="231">
        <v>2.0081680559344708</v>
      </c>
      <c r="D73" s="231">
        <v>4.0682251473505309</v>
      </c>
      <c r="E73" s="231">
        <v>1.039600377048294</v>
      </c>
      <c r="F73" s="231">
        <v>2.247894762793115</v>
      </c>
      <c r="G73" s="231">
        <v>0.30903947009323879</v>
      </c>
      <c r="H73" s="231">
        <v>4.899029844440219E-2</v>
      </c>
      <c r="I73" s="231">
        <v>1.861383244166101E-2</v>
      </c>
      <c r="J73" s="231">
        <v>0.51730226944067126</v>
      </c>
      <c r="K73" s="231">
        <v>0.1037454395480466</v>
      </c>
      <c r="L73" s="231">
        <v>1.8534994274597649E-2</v>
      </c>
      <c r="M73" s="231">
        <v>9.8850747136590839E-2</v>
      </c>
      <c r="N73" s="231">
        <v>0.1811226882031364</v>
      </c>
      <c r="O73" s="231">
        <v>0.45679648855143928</v>
      </c>
      <c r="P73" s="231">
        <v>0.61508026984842046</v>
      </c>
      <c r="Q73" s="231">
        <v>0.69066229958505576</v>
      </c>
      <c r="R73" s="231">
        <v>1.4528766666126149</v>
      </c>
      <c r="S73" s="231">
        <v>1.003292394409566</v>
      </c>
      <c r="T73" s="231">
        <v>1.8784493894172869</v>
      </c>
      <c r="U73" s="231">
        <v>2.536526389433309</v>
      </c>
      <c r="V73" s="231">
        <v>2.2426572366123381</v>
      </c>
      <c r="W73" s="231">
        <v>1.98312249652418</v>
      </c>
      <c r="DA73" s="73" t="s">
        <v>1515</v>
      </c>
    </row>
    <row r="74" spans="1:105" ht="12" customHeight="1" x14ac:dyDescent="0.25">
      <c r="A74" s="147" t="s">
        <v>162</v>
      </c>
      <c r="B74" s="231">
        <v>2.7554245408021592</v>
      </c>
      <c r="C74" s="231">
        <v>3.630393990716418</v>
      </c>
      <c r="D74" s="231">
        <v>6.9103348028788814</v>
      </c>
      <c r="E74" s="231">
        <v>1.6503201764218649</v>
      </c>
      <c r="F74" s="231">
        <v>2.466262790639715</v>
      </c>
      <c r="G74" s="231">
        <v>0.50460471932963435</v>
      </c>
      <c r="H74" s="231">
        <v>0.14911476802698151</v>
      </c>
      <c r="I74" s="231">
        <v>3.9914375212812291E-2</v>
      </c>
      <c r="J74" s="231">
        <v>0.58538364518183705</v>
      </c>
      <c r="K74" s="231">
        <v>0.18681180829875019</v>
      </c>
      <c r="L74" s="231">
        <v>7.8754041131906469E-2</v>
      </c>
      <c r="M74" s="231">
        <v>0.1490182064299328</v>
      </c>
      <c r="N74" s="231">
        <v>0.16555183845345731</v>
      </c>
      <c r="O74" s="231">
        <v>0.47328667848044609</v>
      </c>
      <c r="P74" s="231">
        <v>0.49013101288928679</v>
      </c>
      <c r="Q74" s="231">
        <v>0.44870743166300769</v>
      </c>
      <c r="R74" s="231">
        <v>0.96317294923494223</v>
      </c>
      <c r="S74" s="231">
        <v>0.69625361112960737</v>
      </c>
      <c r="T74" s="231">
        <v>1.8243561043153389</v>
      </c>
      <c r="U74" s="231">
        <v>1.8657639166510029</v>
      </c>
      <c r="V74" s="231">
        <v>1.5114089323140401</v>
      </c>
      <c r="W74" s="231">
        <v>1.9762198575170129</v>
      </c>
      <c r="DA74" s="73" t="s">
        <v>1516</v>
      </c>
    </row>
    <row r="75" spans="1:105" ht="12" customHeight="1" x14ac:dyDescent="0.25">
      <c r="A75" s="147" t="s">
        <v>36</v>
      </c>
      <c r="B75" s="231">
        <v>0</v>
      </c>
      <c r="C75" s="231">
        <v>7.8653648635195674</v>
      </c>
      <c r="D75" s="231">
        <v>8.6310463021672224</v>
      </c>
      <c r="E75" s="231">
        <v>2.329933297817997</v>
      </c>
      <c r="F75" s="231">
        <v>2.520144840484134</v>
      </c>
      <c r="G75" s="231">
        <v>2.0816908534167959</v>
      </c>
      <c r="H75" s="231">
        <v>0.97626356529488789</v>
      </c>
      <c r="I75" s="231">
        <v>0.2391096832188862</v>
      </c>
      <c r="J75" s="231">
        <v>0.86712711011370092</v>
      </c>
      <c r="K75" s="231">
        <v>3.8241703946067122E-2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1517</v>
      </c>
    </row>
    <row r="76" spans="1:105" ht="12" customHeight="1" x14ac:dyDescent="0.25">
      <c r="A76" s="147" t="s">
        <v>73</v>
      </c>
      <c r="B76" s="231">
        <v>6.1512933852349787E-2</v>
      </c>
      <c r="C76" s="231">
        <v>0.10567784671886971</v>
      </c>
      <c r="D76" s="231">
        <v>8.6572852981810139E-2</v>
      </c>
      <c r="E76" s="231">
        <v>2.7262520472293598E-2</v>
      </c>
      <c r="F76" s="231">
        <v>2.8996253387297041E-2</v>
      </c>
      <c r="G76" s="231">
        <v>1.6080383224834419E-2</v>
      </c>
      <c r="H76" s="231">
        <v>3.1443185448078981E-3</v>
      </c>
      <c r="I76" s="231">
        <v>2.2057702257953001E-3</v>
      </c>
      <c r="J76" s="231">
        <v>7.5157351411236459E-2</v>
      </c>
      <c r="K76" s="231">
        <v>3.6004870488445639E-2</v>
      </c>
      <c r="L76" s="231">
        <v>1.655390999195934E-2</v>
      </c>
      <c r="M76" s="231">
        <v>2.7347002647692908E-2</v>
      </c>
      <c r="N76" s="231">
        <v>4.5127039588780012E-2</v>
      </c>
      <c r="O76" s="231">
        <v>0.17846567973172831</v>
      </c>
      <c r="P76" s="231">
        <v>0.1879959667789132</v>
      </c>
      <c r="Q76" s="231">
        <v>0.17735391624245311</v>
      </c>
      <c r="R76" s="231">
        <v>0.46380949926666831</v>
      </c>
      <c r="S76" s="231">
        <v>0.36351806577156898</v>
      </c>
      <c r="T76" s="231">
        <v>0.87898656067318692</v>
      </c>
      <c r="U76" s="231">
        <v>0.97608024373580005</v>
      </c>
      <c r="V76" s="231">
        <v>1.9769980301914361</v>
      </c>
      <c r="W76" s="231">
        <v>2.5925345704500891</v>
      </c>
      <c r="DA76" s="73" t="s">
        <v>1518</v>
      </c>
    </row>
    <row r="77" spans="1:105" ht="12" customHeight="1" x14ac:dyDescent="0.25">
      <c r="A77" s="147" t="s">
        <v>79</v>
      </c>
      <c r="B77" s="231">
        <v>17.754874971764639</v>
      </c>
      <c r="C77" s="231">
        <v>9.8316315657302784</v>
      </c>
      <c r="D77" s="231">
        <v>1.578823131409089</v>
      </c>
      <c r="E77" s="231">
        <v>0.81950854139201523</v>
      </c>
      <c r="F77" s="231">
        <v>2.2205596248160901</v>
      </c>
      <c r="G77" s="231">
        <v>15.207896614179081</v>
      </c>
      <c r="H77" s="231">
        <v>2.73098821210221</v>
      </c>
      <c r="I77" s="231">
        <v>2.0306657401990358</v>
      </c>
      <c r="J77" s="231">
        <v>4.168376901273537</v>
      </c>
      <c r="K77" s="231">
        <v>0.88713044244073025</v>
      </c>
      <c r="L77" s="231">
        <v>1.755913432301818</v>
      </c>
      <c r="M77" s="231">
        <v>2.1461503666288548</v>
      </c>
      <c r="N77" s="231">
        <v>1.26713696236878</v>
      </c>
      <c r="O77" s="231">
        <v>1.572430906758346</v>
      </c>
      <c r="P77" s="231">
        <v>1.1763780691773089</v>
      </c>
      <c r="Q77" s="231">
        <v>2.2115666022681939</v>
      </c>
      <c r="R77" s="231">
        <v>4.4797579051299596</v>
      </c>
      <c r="S77" s="231">
        <v>4.4577837057433083</v>
      </c>
      <c r="T77" s="231">
        <v>1.934877225762323</v>
      </c>
      <c r="U77" s="231">
        <v>0.30076894128318721</v>
      </c>
      <c r="V77" s="231">
        <v>2.7331736353898122</v>
      </c>
      <c r="W77" s="231">
        <v>3.152213020103602</v>
      </c>
      <c r="DA77" s="73" t="s">
        <v>1519</v>
      </c>
    </row>
    <row r="78" spans="1:105" ht="12" customHeight="1" x14ac:dyDescent="0.25">
      <c r="A78" s="60" t="s">
        <v>1520</v>
      </c>
      <c r="B78" s="264">
        <v>0</v>
      </c>
      <c r="C78" s="264">
        <v>0</v>
      </c>
      <c r="D78" s="264">
        <v>0</v>
      </c>
      <c r="E78" s="264">
        <v>0</v>
      </c>
      <c r="F78" s="264">
        <v>0</v>
      </c>
      <c r="G78" s="264">
        <v>0</v>
      </c>
      <c r="H78" s="264">
        <v>0</v>
      </c>
      <c r="I78" s="264">
        <v>0</v>
      </c>
      <c r="J78" s="264">
        <v>0</v>
      </c>
      <c r="K78" s="264">
        <v>0</v>
      </c>
      <c r="L78" s="264">
        <v>0</v>
      </c>
      <c r="M78" s="264">
        <v>0</v>
      </c>
      <c r="N78" s="264">
        <v>0</v>
      </c>
      <c r="O78" s="264">
        <v>0</v>
      </c>
      <c r="P78" s="264">
        <v>0</v>
      </c>
      <c r="Q78" s="264">
        <v>0</v>
      </c>
      <c r="R78" s="264">
        <v>0</v>
      </c>
      <c r="S78" s="264">
        <v>0</v>
      </c>
      <c r="T78" s="264">
        <v>0</v>
      </c>
      <c r="U78" s="264">
        <v>0</v>
      </c>
      <c r="V78" s="264">
        <v>0</v>
      </c>
      <c r="W78" s="264">
        <v>0</v>
      </c>
      <c r="DA78" s="72" t="s">
        <v>1521</v>
      </c>
    </row>
    <row r="79" spans="1:105" ht="12" customHeight="1" x14ac:dyDescent="0.25">
      <c r="A79" s="57" t="s">
        <v>1522</v>
      </c>
      <c r="B79" s="263">
        <f t="shared" ref="B79:W79" si="2">B80+B88</f>
        <v>282.06719507189274</v>
      </c>
      <c r="C79" s="263">
        <f t="shared" si="2"/>
        <v>348.42798851059268</v>
      </c>
      <c r="D79" s="263">
        <f t="shared" si="2"/>
        <v>415.12665955634594</v>
      </c>
      <c r="E79" s="263">
        <f t="shared" si="2"/>
        <v>104.7898168869073</v>
      </c>
      <c r="F79" s="263">
        <f t="shared" si="2"/>
        <v>186.8791450309115</v>
      </c>
      <c r="G79" s="263">
        <f t="shared" si="2"/>
        <v>110.62920296409482</v>
      </c>
      <c r="H79" s="263">
        <f t="shared" si="2"/>
        <v>29.306167170392918</v>
      </c>
      <c r="I79" s="263">
        <f t="shared" si="2"/>
        <v>11.773807552813901</v>
      </c>
      <c r="J79" s="263">
        <f t="shared" si="2"/>
        <v>89.463046260319402</v>
      </c>
      <c r="K79" s="263">
        <f t="shared" si="2"/>
        <v>21.685958771342015</v>
      </c>
      <c r="L79" s="263">
        <f t="shared" si="2"/>
        <v>15.42888843851453</v>
      </c>
      <c r="M79" s="263">
        <f t="shared" si="2"/>
        <v>24.301991590682633</v>
      </c>
      <c r="N79" s="263">
        <f t="shared" si="2"/>
        <v>26.316158903832445</v>
      </c>
      <c r="O79" s="263">
        <f t="shared" si="2"/>
        <v>54.961122469957189</v>
      </c>
      <c r="P79" s="263">
        <f t="shared" si="2"/>
        <v>55.199511409942012</v>
      </c>
      <c r="Q79" s="263">
        <f t="shared" si="2"/>
        <v>66.442095946697634</v>
      </c>
      <c r="R79" s="263">
        <f t="shared" si="2"/>
        <v>141.63562167909856</v>
      </c>
      <c r="S79" s="263">
        <f t="shared" si="2"/>
        <v>110.68429367745804</v>
      </c>
      <c r="T79" s="263">
        <f t="shared" si="2"/>
        <v>163.12325420878292</v>
      </c>
      <c r="U79" s="263">
        <f t="shared" si="2"/>
        <v>173.17682536435626</v>
      </c>
      <c r="V79" s="263">
        <f t="shared" si="2"/>
        <v>205.21178421080086</v>
      </c>
      <c r="W79" s="263">
        <f t="shared" si="2"/>
        <v>245.91111944813719</v>
      </c>
      <c r="DA79" s="70"/>
    </row>
    <row r="80" spans="1:105" ht="12" customHeight="1" x14ac:dyDescent="0.25">
      <c r="A80" s="60" t="s">
        <v>1523</v>
      </c>
      <c r="B80" s="264">
        <v>264.17766507119268</v>
      </c>
      <c r="C80" s="264">
        <v>331.23502114356268</v>
      </c>
      <c r="D80" s="264">
        <v>395.42903836005769</v>
      </c>
      <c r="E80" s="264">
        <v>99.461190733219922</v>
      </c>
      <c r="F80" s="264">
        <v>171.91426514289569</v>
      </c>
      <c r="G80" s="264">
        <v>99.264527499562803</v>
      </c>
      <c r="H80" s="264">
        <v>23.787486539867341</v>
      </c>
      <c r="I80" s="264">
        <v>9.7167560772093839</v>
      </c>
      <c r="J80" s="264">
        <v>75.414251302257838</v>
      </c>
      <c r="K80" s="264">
        <v>18.47684758660554</v>
      </c>
      <c r="L80" s="264">
        <v>12.48838340423921</v>
      </c>
      <c r="M80" s="264">
        <v>20.327345813988831</v>
      </c>
      <c r="N80" s="264">
        <v>23.126775562773211</v>
      </c>
      <c r="O80" s="264">
        <v>48.210993272542282</v>
      </c>
      <c r="P80" s="264">
        <v>48.332717724868921</v>
      </c>
      <c r="Q80" s="264">
        <v>57.48504832973633</v>
      </c>
      <c r="R80" s="264">
        <v>123.6578510917129</v>
      </c>
      <c r="S80" s="264">
        <v>95.892216823489477</v>
      </c>
      <c r="T80" s="264">
        <v>145.15170071551401</v>
      </c>
      <c r="U80" s="264">
        <v>152.32181884250599</v>
      </c>
      <c r="V80" s="264">
        <v>184.45913222877169</v>
      </c>
      <c r="W80" s="264">
        <v>221.54602417032149</v>
      </c>
      <c r="DA80" s="72" t="s">
        <v>1524</v>
      </c>
    </row>
    <row r="81" spans="1:105" ht="12" customHeight="1" x14ac:dyDescent="0.25">
      <c r="A81" s="59" t="s">
        <v>30</v>
      </c>
      <c r="B81" s="232">
        <v>1.673198050986022</v>
      </c>
      <c r="C81" s="232">
        <v>3.8743137594380999</v>
      </c>
      <c r="D81" s="232">
        <v>2.1547092534956631</v>
      </c>
      <c r="E81" s="232">
        <v>1.105249085155074</v>
      </c>
      <c r="F81" s="232">
        <v>5.5108681495251686</v>
      </c>
      <c r="G81" s="232">
        <v>3.4006598613196388</v>
      </c>
      <c r="H81" s="232">
        <v>1.039876600137684</v>
      </c>
      <c r="I81" s="232">
        <v>0.61744828364390114</v>
      </c>
      <c r="J81" s="232">
        <v>11.311847140773139</v>
      </c>
      <c r="K81" s="232">
        <v>3.1694475973978902</v>
      </c>
      <c r="L81" s="232">
        <v>1.641360251183027</v>
      </c>
      <c r="M81" s="232">
        <v>0.53496965153187026</v>
      </c>
      <c r="N81" s="232">
        <v>4.5516889056383469</v>
      </c>
      <c r="O81" s="232">
        <v>7.074610034268475</v>
      </c>
      <c r="P81" s="232">
        <v>4.7887168282146098</v>
      </c>
      <c r="Q81" s="232">
        <v>5.2225042245385067</v>
      </c>
      <c r="R81" s="232">
        <v>10.65297909798179</v>
      </c>
      <c r="S81" s="232">
        <v>6.4243837816335008</v>
      </c>
      <c r="T81" s="232">
        <v>9.5122277513916345</v>
      </c>
      <c r="U81" s="232">
        <v>13.34526894220658</v>
      </c>
      <c r="V81" s="232">
        <v>13.665482984974201</v>
      </c>
      <c r="W81" s="232">
        <v>25.7955132077775</v>
      </c>
      <c r="DA81" s="71" t="s">
        <v>1525</v>
      </c>
    </row>
    <row r="82" spans="1:105" ht="12" customHeight="1" x14ac:dyDescent="0.25">
      <c r="A82" s="59" t="s">
        <v>33</v>
      </c>
      <c r="B82" s="297">
        <v>0</v>
      </c>
      <c r="C82" s="297">
        <v>0.64070040823970842</v>
      </c>
      <c r="D82" s="297">
        <v>0</v>
      </c>
      <c r="E82" s="297">
        <v>0</v>
      </c>
      <c r="F82" s="297">
        <v>0</v>
      </c>
      <c r="G82" s="297">
        <v>0</v>
      </c>
      <c r="H82" s="297">
        <v>0.87860112741552543</v>
      </c>
      <c r="I82" s="297">
        <v>0</v>
      </c>
      <c r="J82" s="297">
        <v>0</v>
      </c>
      <c r="K82" s="297">
        <v>0</v>
      </c>
      <c r="L82" s="297">
        <v>0</v>
      </c>
      <c r="M82" s="297">
        <v>0</v>
      </c>
      <c r="N82" s="297">
        <v>0</v>
      </c>
      <c r="O82" s="297">
        <v>0</v>
      </c>
      <c r="P82" s="297">
        <v>0</v>
      </c>
      <c r="Q82" s="297">
        <v>0</v>
      </c>
      <c r="R82" s="297">
        <v>0</v>
      </c>
      <c r="S82" s="297">
        <v>3.6527439799977891E-2</v>
      </c>
      <c r="T82" s="297">
        <v>5.4104188307971063E-2</v>
      </c>
      <c r="U82" s="297">
        <v>5.7352165354084168E-2</v>
      </c>
      <c r="V82" s="297">
        <v>2.968890016933547E-2</v>
      </c>
      <c r="W82" s="297">
        <v>0.1067052501230841</v>
      </c>
      <c r="DA82" s="122" t="s">
        <v>1526</v>
      </c>
    </row>
    <row r="83" spans="1:105" ht="12" customHeight="1" x14ac:dyDescent="0.25">
      <c r="A83" s="59" t="s">
        <v>160</v>
      </c>
      <c r="B83" s="297">
        <v>3.3662376580541462</v>
      </c>
      <c r="C83" s="297">
        <v>3.1682938717606519</v>
      </c>
      <c r="D83" s="297">
        <v>0.30488720442341632</v>
      </c>
      <c r="E83" s="297">
        <v>0.4918642605696078</v>
      </c>
      <c r="F83" s="297">
        <v>2.0973752080048231</v>
      </c>
      <c r="G83" s="297">
        <v>0.87728050194836216</v>
      </c>
      <c r="H83" s="297">
        <v>0.34450234558169579</v>
      </c>
      <c r="I83" s="297">
        <v>0.1888899321333655</v>
      </c>
      <c r="J83" s="297">
        <v>2.1700642496634548</v>
      </c>
      <c r="K83" s="297">
        <v>1.032948006775918</v>
      </c>
      <c r="L83" s="297">
        <v>0.17720724214502129</v>
      </c>
      <c r="M83" s="297">
        <v>3.8585766003969908E-2</v>
      </c>
      <c r="N83" s="297">
        <v>0.68213400406972224</v>
      </c>
      <c r="O83" s="297">
        <v>1.1550745666902451</v>
      </c>
      <c r="P83" s="297">
        <v>1.198359034465341</v>
      </c>
      <c r="Q83" s="297">
        <v>1.5625003768733039</v>
      </c>
      <c r="R83" s="297">
        <v>3.7834568099822601</v>
      </c>
      <c r="S83" s="297">
        <v>2.8227752389823961</v>
      </c>
      <c r="T83" s="297">
        <v>4.0629561223324311</v>
      </c>
      <c r="U83" s="297">
        <v>4.5321292770707879</v>
      </c>
      <c r="V83" s="297">
        <v>3.3393328345731672</v>
      </c>
      <c r="W83" s="297">
        <v>5.4778116094935987</v>
      </c>
      <c r="DA83" s="122" t="s">
        <v>1527</v>
      </c>
    </row>
    <row r="84" spans="1:105" ht="12" customHeight="1" x14ac:dyDescent="0.25">
      <c r="A84" s="59" t="s">
        <v>70</v>
      </c>
      <c r="B84" s="297">
        <v>52.551937780806213</v>
      </c>
      <c r="C84" s="297">
        <v>62.38446576792262</v>
      </c>
      <c r="D84" s="297">
        <v>24.010228689337278</v>
      </c>
      <c r="E84" s="297">
        <v>1.16470812949464</v>
      </c>
      <c r="F84" s="297">
        <v>3.2077777359939819</v>
      </c>
      <c r="G84" s="297">
        <v>2.1761072532199832</v>
      </c>
      <c r="H84" s="297">
        <v>1.415689319071566</v>
      </c>
      <c r="I84" s="297">
        <v>5.9315977247659482E-2</v>
      </c>
      <c r="J84" s="297">
        <v>1.0835770586537881</v>
      </c>
      <c r="K84" s="297">
        <v>6.9578132015878938E-2</v>
      </c>
      <c r="L84" s="297">
        <v>0.297983039344277</v>
      </c>
      <c r="M84" s="297">
        <v>3.6364365286361153E-2</v>
      </c>
      <c r="N84" s="297">
        <v>0</v>
      </c>
      <c r="O84" s="297">
        <v>0.1346377580580434</v>
      </c>
      <c r="P84" s="297">
        <v>0.1241486786336377</v>
      </c>
      <c r="Q84" s="297">
        <v>0.13234963750822931</v>
      </c>
      <c r="R84" s="297">
        <v>1.175721794432373</v>
      </c>
      <c r="S84" s="297">
        <v>0</v>
      </c>
      <c r="T84" s="297">
        <v>0.30373401872755468</v>
      </c>
      <c r="U84" s="297">
        <v>0.33318240702207252</v>
      </c>
      <c r="V84" s="297">
        <v>0.26415542703285139</v>
      </c>
      <c r="W84" s="297">
        <v>0.39010657213192568</v>
      </c>
      <c r="DA84" s="122" t="s">
        <v>1528</v>
      </c>
    </row>
    <row r="85" spans="1:105" ht="12" customHeight="1" x14ac:dyDescent="0.25">
      <c r="A85" s="59" t="s">
        <v>34</v>
      </c>
      <c r="B85" s="297">
        <v>59.542025548967644</v>
      </c>
      <c r="C85" s="297">
        <v>91.303241698220091</v>
      </c>
      <c r="D85" s="297">
        <v>135.65215856274</v>
      </c>
      <c r="E85" s="297">
        <v>36.997396938399582</v>
      </c>
      <c r="F85" s="297">
        <v>76.348335694500221</v>
      </c>
      <c r="G85" s="297">
        <v>34.56821994633485</v>
      </c>
      <c r="H85" s="297">
        <v>4.8951054103770719</v>
      </c>
      <c r="I85" s="297">
        <v>2.712697787078505</v>
      </c>
      <c r="J85" s="297">
        <v>26.724441209055509</v>
      </c>
      <c r="K85" s="297">
        <v>4.5127429012543434</v>
      </c>
      <c r="L85" s="297">
        <v>1.688658548131438</v>
      </c>
      <c r="M85" s="297">
        <v>7.0820105113171694</v>
      </c>
      <c r="N85" s="297">
        <v>8.2715843008778815</v>
      </c>
      <c r="O85" s="297">
        <v>16.41950141114943</v>
      </c>
      <c r="P85" s="297">
        <v>20.081551066506531</v>
      </c>
      <c r="Q85" s="297">
        <v>26.52432038570824</v>
      </c>
      <c r="R85" s="297">
        <v>54.508592461854683</v>
      </c>
      <c r="S85" s="297">
        <v>42.11874997612405</v>
      </c>
      <c r="T85" s="297">
        <v>53.797213805147983</v>
      </c>
      <c r="U85" s="297">
        <v>63.221977069885199</v>
      </c>
      <c r="V85" s="297">
        <v>65.412570748725457</v>
      </c>
      <c r="W85" s="297">
        <v>57.441376905806941</v>
      </c>
      <c r="DA85" s="122" t="s">
        <v>1529</v>
      </c>
    </row>
    <row r="86" spans="1:105" ht="12" customHeight="1" x14ac:dyDescent="0.25">
      <c r="A86" s="59" t="s">
        <v>162</v>
      </c>
      <c r="B86" s="297">
        <v>143.83328804965771</v>
      </c>
      <c r="C86" s="297">
        <v>165.05926334930359</v>
      </c>
      <c r="D86" s="297">
        <v>230.42034264309049</v>
      </c>
      <c r="E86" s="297">
        <v>58.73175115219582</v>
      </c>
      <c r="F86" s="297">
        <v>83.76506879559183</v>
      </c>
      <c r="G86" s="297">
        <v>56.443556929743103</v>
      </c>
      <c r="H86" s="297">
        <v>14.899531762689319</v>
      </c>
      <c r="I86" s="297">
        <v>5.8169448796625716</v>
      </c>
      <c r="J86" s="297">
        <v>30.241604830614051</v>
      </c>
      <c r="K86" s="297">
        <v>8.1259828426506022</v>
      </c>
      <c r="L86" s="297">
        <v>7.175005440360497</v>
      </c>
      <c r="M86" s="297">
        <v>10.67618136316306</v>
      </c>
      <c r="N86" s="297">
        <v>7.560488426481828</v>
      </c>
      <c r="O86" s="297">
        <v>17.01223954201393</v>
      </c>
      <c r="P86" s="297">
        <v>16.002124352062818</v>
      </c>
      <c r="Q86" s="297">
        <v>17.23224169616369</v>
      </c>
      <c r="R86" s="297">
        <v>36.136034783005186</v>
      </c>
      <c r="S86" s="297">
        <v>29.22909804813111</v>
      </c>
      <c r="T86" s="297">
        <v>52.248027523927448</v>
      </c>
      <c r="U86" s="297">
        <v>46.5034718533648</v>
      </c>
      <c r="V86" s="297">
        <v>44.083929590858553</v>
      </c>
      <c r="W86" s="297">
        <v>57.241441153199453</v>
      </c>
      <c r="DA86" s="122" t="s">
        <v>1530</v>
      </c>
    </row>
    <row r="87" spans="1:105" ht="12" customHeight="1" x14ac:dyDescent="0.25">
      <c r="A87" s="59" t="s">
        <v>73</v>
      </c>
      <c r="B87" s="297">
        <v>3.210977982720896</v>
      </c>
      <c r="C87" s="297">
        <v>4.8047422886778879</v>
      </c>
      <c r="D87" s="297">
        <v>2.8867120069707899</v>
      </c>
      <c r="E87" s="297">
        <v>0.97022116740520892</v>
      </c>
      <c r="F87" s="297">
        <v>0.98483955927962286</v>
      </c>
      <c r="G87" s="297">
        <v>1.798703006996875</v>
      </c>
      <c r="H87" s="297">
        <v>0.31417997459447661</v>
      </c>
      <c r="I87" s="297">
        <v>0.32145921744338091</v>
      </c>
      <c r="J87" s="297">
        <v>3.8827168134978982</v>
      </c>
      <c r="K87" s="297">
        <v>1.566148106510908</v>
      </c>
      <c r="L87" s="297">
        <v>1.508168883074952</v>
      </c>
      <c r="M87" s="297">
        <v>1.9592341566864051</v>
      </c>
      <c r="N87" s="297">
        <v>2.06087992570543</v>
      </c>
      <c r="O87" s="297">
        <v>6.414929960362155</v>
      </c>
      <c r="P87" s="297">
        <v>6.137817764985984</v>
      </c>
      <c r="Q87" s="297">
        <v>6.8111320089443561</v>
      </c>
      <c r="R87" s="297">
        <v>17.401066144456578</v>
      </c>
      <c r="S87" s="297">
        <v>15.26068233881845</v>
      </c>
      <c r="T87" s="297">
        <v>25.17343730567902</v>
      </c>
      <c r="U87" s="297">
        <v>24.328437127602442</v>
      </c>
      <c r="V87" s="297">
        <v>57.6639717424381</v>
      </c>
      <c r="W87" s="297">
        <v>75.093069471788965</v>
      </c>
      <c r="DA87" s="122" t="s">
        <v>1531</v>
      </c>
    </row>
    <row r="88" spans="1:105" ht="12" customHeight="1" x14ac:dyDescent="0.25">
      <c r="A88" s="60" t="s">
        <v>1532</v>
      </c>
      <c r="B88" s="264">
        <v>17.889530000700059</v>
      </c>
      <c r="C88" s="264">
        <v>17.192967367030018</v>
      </c>
      <c r="D88" s="264">
        <v>19.697621196288239</v>
      </c>
      <c r="E88" s="264">
        <v>5.3286261536873809</v>
      </c>
      <c r="F88" s="264">
        <v>14.96487988801581</v>
      </c>
      <c r="G88" s="264">
        <v>11.36467546453202</v>
      </c>
      <c r="H88" s="264">
        <v>5.5186806305255756</v>
      </c>
      <c r="I88" s="264">
        <v>2.0570514756045171</v>
      </c>
      <c r="J88" s="264">
        <v>14.048794958061571</v>
      </c>
      <c r="K88" s="264">
        <v>3.2091111847364759</v>
      </c>
      <c r="L88" s="264">
        <v>2.9405050342753198</v>
      </c>
      <c r="M88" s="264">
        <v>3.9746457766938001</v>
      </c>
      <c r="N88" s="264">
        <v>3.1893833410592318</v>
      </c>
      <c r="O88" s="264">
        <v>6.7501291974149087</v>
      </c>
      <c r="P88" s="264">
        <v>6.8667936850730893</v>
      </c>
      <c r="Q88" s="264">
        <v>8.9570476169613009</v>
      </c>
      <c r="R88" s="264">
        <v>17.97777058738566</v>
      </c>
      <c r="S88" s="264">
        <v>14.79207685396857</v>
      </c>
      <c r="T88" s="264">
        <v>17.971553493268921</v>
      </c>
      <c r="U88" s="264">
        <v>20.85500652185026</v>
      </c>
      <c r="V88" s="264">
        <v>20.75265198202916</v>
      </c>
      <c r="W88" s="264">
        <v>24.365095277815701</v>
      </c>
      <c r="DA88" s="72" t="s">
        <v>1533</v>
      </c>
    </row>
    <row r="89" spans="1:105" ht="12" customHeight="1" x14ac:dyDescent="0.25">
      <c r="A89" s="57" t="s">
        <v>1534</v>
      </c>
      <c r="B89" s="263">
        <f t="shared" ref="B89:W89" si="3">B90+B96</f>
        <v>47.712633854720153</v>
      </c>
      <c r="C89" s="263">
        <f t="shared" si="3"/>
        <v>53.927417914046792</v>
      </c>
      <c r="D89" s="263">
        <f t="shared" si="3"/>
        <v>63.038295734854373</v>
      </c>
      <c r="E89" s="263">
        <f t="shared" si="3"/>
        <v>16.249349793208502</v>
      </c>
      <c r="F89" s="263">
        <f t="shared" si="3"/>
        <v>34.068040137062127</v>
      </c>
      <c r="G89" s="263">
        <f t="shared" si="3"/>
        <v>22.863018393781822</v>
      </c>
      <c r="H89" s="263">
        <f t="shared" si="3"/>
        <v>8.4818433383446443</v>
      </c>
      <c r="I89" s="263">
        <f t="shared" si="3"/>
        <v>3.2580619485339968</v>
      </c>
      <c r="J89" s="263">
        <f t="shared" si="3"/>
        <v>23.13391792792007</v>
      </c>
      <c r="K89" s="263">
        <f t="shared" si="3"/>
        <v>5.4183472625872913</v>
      </c>
      <c r="L89" s="263">
        <f t="shared" si="3"/>
        <v>4.4891644106062945</v>
      </c>
      <c r="M89" s="263">
        <f t="shared" si="3"/>
        <v>6.4191723476821743</v>
      </c>
      <c r="N89" s="263">
        <f t="shared" si="3"/>
        <v>5.8963429836163943</v>
      </c>
      <c r="O89" s="263">
        <f t="shared" si="3"/>
        <v>12.35564458559916</v>
      </c>
      <c r="P89" s="263">
        <f t="shared" si="3"/>
        <v>12.459961318450858</v>
      </c>
      <c r="Q89" s="263">
        <f t="shared" si="3"/>
        <v>15.54138919077988</v>
      </c>
      <c r="R89" s="263">
        <f t="shared" si="3"/>
        <v>31.86383858959049</v>
      </c>
      <c r="S89" s="263">
        <f t="shared" si="3"/>
        <v>25.641385205012174</v>
      </c>
      <c r="T89" s="263">
        <f t="shared" si="3"/>
        <v>34.277254957412708</v>
      </c>
      <c r="U89" s="263">
        <f t="shared" si="3"/>
        <v>38.013398907232713</v>
      </c>
      <c r="V89" s="263">
        <f t="shared" si="3"/>
        <v>40.547958362803413</v>
      </c>
      <c r="W89" s="263">
        <f t="shared" si="3"/>
        <v>48.563587355032524</v>
      </c>
      <c r="DA89" s="70"/>
    </row>
    <row r="90" spans="1:105" ht="12" customHeight="1" x14ac:dyDescent="0.25">
      <c r="A90" s="60" t="s">
        <v>1535</v>
      </c>
      <c r="B90" s="264">
        <v>28.794664985714601</v>
      </c>
      <c r="C90" s="264">
        <v>35.746055888181701</v>
      </c>
      <c r="D90" s="264">
        <v>42.208291560889897</v>
      </c>
      <c r="E90" s="264">
        <v>10.614389920809289</v>
      </c>
      <c r="F90" s="264">
        <v>18.242854576635899</v>
      </c>
      <c r="G90" s="264">
        <v>10.845006929201441</v>
      </c>
      <c r="H90" s="264">
        <v>2.6459030781935242</v>
      </c>
      <c r="I90" s="264">
        <v>1.0827540574991099</v>
      </c>
      <c r="J90" s="264">
        <v>8.2774814730075903</v>
      </c>
      <c r="K90" s="264">
        <v>2.0247496953149011</v>
      </c>
      <c r="L90" s="264">
        <v>1.379614707769063</v>
      </c>
      <c r="M90" s="264">
        <v>2.2160308975783871</v>
      </c>
      <c r="N90" s="264">
        <v>2.5236073804383139</v>
      </c>
      <c r="O90" s="264">
        <v>5.2174618600908014</v>
      </c>
      <c r="P90" s="264">
        <v>5.1984072609092076</v>
      </c>
      <c r="Q90" s="264">
        <v>6.0694160327794542</v>
      </c>
      <c r="R90" s="264">
        <v>12.85255633158949</v>
      </c>
      <c r="S90" s="264">
        <v>9.9989368332347048</v>
      </c>
      <c r="T90" s="264">
        <v>15.272547203769941</v>
      </c>
      <c r="U90" s="264">
        <v>15.95947327990589</v>
      </c>
      <c r="V90" s="264">
        <v>18.60227146493796</v>
      </c>
      <c r="W90" s="264">
        <v>22.797783896918531</v>
      </c>
      <c r="DA90" s="72" t="s">
        <v>1536</v>
      </c>
    </row>
    <row r="91" spans="1:105" ht="12" customHeight="1" x14ac:dyDescent="0.25">
      <c r="A91" s="59" t="s">
        <v>30</v>
      </c>
      <c r="B91" s="232">
        <v>0.2391920481069994</v>
      </c>
      <c r="C91" s="232">
        <v>0.58900685283993581</v>
      </c>
      <c r="D91" s="232">
        <v>0.35402910583450459</v>
      </c>
      <c r="E91" s="232">
        <v>0.19077676329743021</v>
      </c>
      <c r="F91" s="232">
        <v>1.062939392648842</v>
      </c>
      <c r="G91" s="232">
        <v>0.58635269221995523</v>
      </c>
      <c r="H91" s="232">
        <v>0.14809898301271501</v>
      </c>
      <c r="I91" s="232">
        <v>0.1000426072459904</v>
      </c>
      <c r="J91" s="232">
        <v>2.0897049614163512</v>
      </c>
      <c r="K91" s="232">
        <v>0.51761256109740339</v>
      </c>
      <c r="L91" s="232">
        <v>0.24370996094214989</v>
      </c>
      <c r="M91" s="232">
        <v>0.10504152512252481</v>
      </c>
      <c r="N91" s="232">
        <v>0.89779554474628098</v>
      </c>
      <c r="O91" s="232">
        <v>1.454551178869989</v>
      </c>
      <c r="P91" s="232">
        <v>1.1257318125019651</v>
      </c>
      <c r="Q91" s="232">
        <v>1.312549947290145</v>
      </c>
      <c r="R91" s="232">
        <v>2.64585113759638</v>
      </c>
      <c r="S91" s="232">
        <v>1.6679398398408469</v>
      </c>
      <c r="T91" s="232">
        <v>2.1951290922991111</v>
      </c>
      <c r="U91" s="232">
        <v>3.288232890170689</v>
      </c>
      <c r="V91" s="232">
        <v>4.1413864301367376</v>
      </c>
      <c r="W91" s="232">
        <v>6.6067870068592374</v>
      </c>
      <c r="DA91" s="71" t="s">
        <v>1537</v>
      </c>
    </row>
    <row r="92" spans="1:105" ht="12" customHeight="1" x14ac:dyDescent="0.25">
      <c r="A92" s="59" t="s">
        <v>33</v>
      </c>
      <c r="B92" s="297">
        <v>0</v>
      </c>
      <c r="C92" s="297">
        <v>9.7404844961566636E-2</v>
      </c>
      <c r="D92" s="297">
        <v>0</v>
      </c>
      <c r="E92" s="297">
        <v>0</v>
      </c>
      <c r="F92" s="297">
        <v>0</v>
      </c>
      <c r="G92" s="297">
        <v>0</v>
      </c>
      <c r="H92" s="297">
        <v>0.12513016777840349</v>
      </c>
      <c r="I92" s="297">
        <v>0</v>
      </c>
      <c r="J92" s="297">
        <v>0</v>
      </c>
      <c r="K92" s="297">
        <v>0</v>
      </c>
      <c r="L92" s="297">
        <v>0</v>
      </c>
      <c r="M92" s="297">
        <v>0</v>
      </c>
      <c r="N92" s="297">
        <v>0</v>
      </c>
      <c r="O92" s="297">
        <v>0</v>
      </c>
      <c r="P92" s="297">
        <v>0</v>
      </c>
      <c r="Q92" s="297">
        <v>0</v>
      </c>
      <c r="R92" s="297">
        <v>0</v>
      </c>
      <c r="S92" s="297">
        <v>9.4834888700064575E-3</v>
      </c>
      <c r="T92" s="297">
        <v>1.248557970583508E-2</v>
      </c>
      <c r="U92" s="297">
        <v>1.4131395722072679E-2</v>
      </c>
      <c r="V92" s="297">
        <v>8.9973554847759575E-3</v>
      </c>
      <c r="W92" s="297">
        <v>2.732951480353963E-2</v>
      </c>
      <c r="DA92" s="122" t="s">
        <v>1538</v>
      </c>
    </row>
    <row r="93" spans="1:105" ht="12" customHeight="1" x14ac:dyDescent="0.25">
      <c r="A93" s="59" t="s">
        <v>160</v>
      </c>
      <c r="B93" s="297">
        <v>0.48122054610952147</v>
      </c>
      <c r="C93" s="297">
        <v>0.48167157286415702</v>
      </c>
      <c r="D93" s="297">
        <v>5.0094435797911299E-2</v>
      </c>
      <c r="E93" s="297">
        <v>8.4900564835109299E-2</v>
      </c>
      <c r="F93" s="297">
        <v>0.4045429266794332</v>
      </c>
      <c r="G93" s="297">
        <v>0.15126352094204529</v>
      </c>
      <c r="H93" s="297">
        <v>4.9063943759662207E-2</v>
      </c>
      <c r="I93" s="297">
        <v>3.0605059231225432E-2</v>
      </c>
      <c r="J93" s="297">
        <v>0.40088890635451307</v>
      </c>
      <c r="K93" s="297">
        <v>0.168694022171782</v>
      </c>
      <c r="L93" s="297">
        <v>2.6311816696366098E-2</v>
      </c>
      <c r="M93" s="297">
        <v>7.5763320357928954E-3</v>
      </c>
      <c r="N93" s="297">
        <v>0.13454717193328269</v>
      </c>
      <c r="O93" s="297">
        <v>0.23748518498175619</v>
      </c>
      <c r="P93" s="297">
        <v>0.28171030701761829</v>
      </c>
      <c r="Q93" s="297">
        <v>0.39269662581979309</v>
      </c>
      <c r="R93" s="297">
        <v>0.93968676861806855</v>
      </c>
      <c r="S93" s="297">
        <v>0.73286706399378032</v>
      </c>
      <c r="T93" s="297">
        <v>0.93760509293544847</v>
      </c>
      <c r="U93" s="297">
        <v>1.116702601941387</v>
      </c>
      <c r="V93" s="297">
        <v>1.011999919945564</v>
      </c>
      <c r="W93" s="297">
        <v>1.402985638475813</v>
      </c>
      <c r="DA93" s="122" t="s">
        <v>1539</v>
      </c>
    </row>
    <row r="94" spans="1:105" ht="12" customHeight="1" x14ac:dyDescent="0.25">
      <c r="A94" s="59" t="s">
        <v>70</v>
      </c>
      <c r="B94" s="297">
        <v>7.5125629164910146</v>
      </c>
      <c r="C94" s="297">
        <v>9.4842287252940487</v>
      </c>
      <c r="D94" s="297">
        <v>3.9449961891506571</v>
      </c>
      <c r="E94" s="297">
        <v>0.20103997380827099</v>
      </c>
      <c r="F94" s="297">
        <v>0.61871799976628117</v>
      </c>
      <c r="G94" s="297">
        <v>0.37521139970457551</v>
      </c>
      <c r="H94" s="297">
        <v>0.20162214284723959</v>
      </c>
      <c r="I94" s="297">
        <v>9.610723962465607E-3</v>
      </c>
      <c r="J94" s="297">
        <v>0.20017565012737529</v>
      </c>
      <c r="K94" s="297">
        <v>1.136302589090925E-2</v>
      </c>
      <c r="L94" s="297">
        <v>4.4244665257169587E-2</v>
      </c>
      <c r="M94" s="297">
        <v>7.1401590330482812E-3</v>
      </c>
      <c r="N94" s="297">
        <v>0</v>
      </c>
      <c r="O94" s="297">
        <v>2.7681739170799309E-2</v>
      </c>
      <c r="P94" s="297">
        <v>2.9184878127378289E-2</v>
      </c>
      <c r="Q94" s="297">
        <v>3.326287586692124E-2</v>
      </c>
      <c r="R94" s="297">
        <v>0.29201079047316381</v>
      </c>
      <c r="S94" s="297">
        <v>0</v>
      </c>
      <c r="T94" s="297">
        <v>7.009245344574884E-2</v>
      </c>
      <c r="U94" s="297">
        <v>8.2095112053625408E-2</v>
      </c>
      <c r="V94" s="297">
        <v>8.0053496986801961E-2</v>
      </c>
      <c r="W94" s="297">
        <v>9.9914702657457333E-2</v>
      </c>
      <c r="DA94" s="122" t="s">
        <v>1540</v>
      </c>
    </row>
    <row r="95" spans="1:105" ht="12" customHeight="1" x14ac:dyDescent="0.25">
      <c r="A95" s="59" t="s">
        <v>162</v>
      </c>
      <c r="B95" s="297">
        <v>20.561689475007071</v>
      </c>
      <c r="C95" s="297">
        <v>25.09374389222199</v>
      </c>
      <c r="D95" s="297">
        <v>37.859171830106817</v>
      </c>
      <c r="E95" s="297">
        <v>10.13767261886848</v>
      </c>
      <c r="F95" s="297">
        <v>16.156654257541341</v>
      </c>
      <c r="G95" s="297">
        <v>9.7321793163348627</v>
      </c>
      <c r="H95" s="297">
        <v>2.1219878407955042</v>
      </c>
      <c r="I95" s="297">
        <v>0.94249566705942855</v>
      </c>
      <c r="J95" s="297">
        <v>5.5867119551093518</v>
      </c>
      <c r="K95" s="297">
        <v>1.3270800861548071</v>
      </c>
      <c r="L95" s="297">
        <v>1.065348264873377</v>
      </c>
      <c r="M95" s="297">
        <v>2.0962728813870211</v>
      </c>
      <c r="N95" s="297">
        <v>1.4912646637587501</v>
      </c>
      <c r="O95" s="297">
        <v>3.4977437570682568</v>
      </c>
      <c r="P95" s="297">
        <v>3.761780263262247</v>
      </c>
      <c r="Q95" s="297">
        <v>4.3309065838025953</v>
      </c>
      <c r="R95" s="297">
        <v>8.9750076349018748</v>
      </c>
      <c r="S95" s="297">
        <v>7.5886464405300718</v>
      </c>
      <c r="T95" s="297">
        <v>12.05723498538379</v>
      </c>
      <c r="U95" s="297">
        <v>11.45831128001811</v>
      </c>
      <c r="V95" s="297">
        <v>13.35983426238408</v>
      </c>
      <c r="W95" s="297">
        <v>14.66076703412249</v>
      </c>
      <c r="DA95" s="122" t="s">
        <v>1541</v>
      </c>
    </row>
    <row r="96" spans="1:105" ht="12" customHeight="1" x14ac:dyDescent="0.25">
      <c r="A96" s="61" t="s">
        <v>1542</v>
      </c>
      <c r="B96" s="265">
        <v>18.917968869005549</v>
      </c>
      <c r="C96" s="265">
        <v>18.181362025865091</v>
      </c>
      <c r="D96" s="265">
        <v>20.830004173964479</v>
      </c>
      <c r="E96" s="265">
        <v>5.6349598723992109</v>
      </c>
      <c r="F96" s="265">
        <v>15.825185560426229</v>
      </c>
      <c r="G96" s="265">
        <v>12.018011464580381</v>
      </c>
      <c r="H96" s="265">
        <v>5.8359402601511201</v>
      </c>
      <c r="I96" s="265">
        <v>2.1753078910348869</v>
      </c>
      <c r="J96" s="265">
        <v>14.85643645491248</v>
      </c>
      <c r="K96" s="265">
        <v>3.3935975672723901</v>
      </c>
      <c r="L96" s="265">
        <v>3.109549702837231</v>
      </c>
      <c r="M96" s="265">
        <v>4.2031414501037867</v>
      </c>
      <c r="N96" s="265">
        <v>3.37273560317808</v>
      </c>
      <c r="O96" s="265">
        <v>7.1381827255083588</v>
      </c>
      <c r="P96" s="265">
        <v>7.2615540575416517</v>
      </c>
      <c r="Q96" s="265">
        <v>9.4719731580004254</v>
      </c>
      <c r="R96" s="265">
        <v>19.011282258001</v>
      </c>
      <c r="S96" s="265">
        <v>15.642448371777469</v>
      </c>
      <c r="T96" s="265">
        <v>19.004707753642769</v>
      </c>
      <c r="U96" s="265">
        <v>22.053925627326819</v>
      </c>
      <c r="V96" s="265">
        <v>21.94568689786545</v>
      </c>
      <c r="W96" s="265">
        <v>25.765803458113989</v>
      </c>
      <c r="DA96" s="74" t="s">
        <v>1543</v>
      </c>
    </row>
    <row r="97" spans="1:105" ht="12" hidden="1" customHeight="1" x14ac:dyDescent="0.25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DA97" s="94"/>
    </row>
    <row r="98" spans="1:105" ht="12" customHeight="1" x14ac:dyDescent="0.25">
      <c r="A98" s="201"/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DA98" s="173"/>
    </row>
    <row r="99" spans="1:105" ht="15" customHeight="1" x14ac:dyDescent="0.25">
      <c r="A99" s="34" t="s">
        <v>51</v>
      </c>
      <c r="B99" s="225">
        <v>104.45557395882</v>
      </c>
      <c r="C99" s="225">
        <v>111.2764094534474</v>
      </c>
      <c r="D99" s="225">
        <v>113.863910847959</v>
      </c>
      <c r="E99" s="225">
        <v>111.17181025076481</v>
      </c>
      <c r="F99" s="225">
        <v>112.9462763775857</v>
      </c>
      <c r="G99" s="225">
        <v>60.254262078059632</v>
      </c>
      <c r="H99" s="225">
        <v>38.067041152158907</v>
      </c>
      <c r="I99" s="225">
        <v>7.9874420686607417</v>
      </c>
      <c r="J99" s="225">
        <v>13.098004259772679</v>
      </c>
      <c r="K99" s="225">
        <v>65.501085810168036</v>
      </c>
      <c r="L99" s="225">
        <v>54.928638281981563</v>
      </c>
      <c r="M99" s="225">
        <v>52.752499436034647</v>
      </c>
      <c r="N99" s="225">
        <v>61.295630907649773</v>
      </c>
      <c r="O99" s="225">
        <v>54.063743974044662</v>
      </c>
      <c r="P99" s="225">
        <v>52.790723302723428</v>
      </c>
      <c r="Q99" s="225">
        <v>85.225299153822547</v>
      </c>
      <c r="R99" s="225">
        <v>89.219554692636336</v>
      </c>
      <c r="S99" s="225">
        <v>91.417299620307148</v>
      </c>
      <c r="T99" s="225">
        <v>87.986500622354768</v>
      </c>
      <c r="U99" s="225">
        <v>72.247744149267689</v>
      </c>
      <c r="V99" s="225">
        <v>92.912757196290244</v>
      </c>
      <c r="W99" s="225">
        <v>92.208063242438158</v>
      </c>
      <c r="DA99" s="89" t="s">
        <v>1544</v>
      </c>
    </row>
    <row r="100" spans="1:105" ht="12" customHeight="1" x14ac:dyDescent="0.25">
      <c r="A100" s="55" t="s">
        <v>92</v>
      </c>
      <c r="B100" s="261">
        <v>0.88683902504539425</v>
      </c>
      <c r="C100" s="261">
        <v>0.94474864988188823</v>
      </c>
      <c r="D100" s="261">
        <v>0.9667168142126813</v>
      </c>
      <c r="E100" s="261">
        <v>0.94386059143388934</v>
      </c>
      <c r="F100" s="261">
        <v>0.95892599914813559</v>
      </c>
      <c r="G100" s="261">
        <v>0.51156514689305232</v>
      </c>
      <c r="H100" s="261">
        <v>0.32319326180708008</v>
      </c>
      <c r="I100" s="261">
        <v>6.7814239760496345E-2</v>
      </c>
      <c r="J100" s="261">
        <v>0.1112034608352816</v>
      </c>
      <c r="K100" s="261">
        <v>0.55611124306389359</v>
      </c>
      <c r="L100" s="261">
        <v>0.46635002972815109</v>
      </c>
      <c r="M100" s="261">
        <v>0.44787437755002429</v>
      </c>
      <c r="N100" s="261">
        <v>0.52040647993569733</v>
      </c>
      <c r="O100" s="261">
        <v>0.4590069842997907</v>
      </c>
      <c r="P100" s="261">
        <v>0.44819890227768228</v>
      </c>
      <c r="Q100" s="261">
        <v>0.72357192963607297</v>
      </c>
      <c r="R100" s="261">
        <v>0.75748358751672695</v>
      </c>
      <c r="S100" s="261">
        <v>0.77614267764543321</v>
      </c>
      <c r="T100" s="261">
        <v>0.74701482622385207</v>
      </c>
      <c r="U100" s="261">
        <v>0.61339109589518004</v>
      </c>
      <c r="V100" s="261">
        <v>0.78883927284326272</v>
      </c>
      <c r="W100" s="261">
        <v>0.78285634560166006</v>
      </c>
      <c r="DA100" s="67" t="s">
        <v>1545</v>
      </c>
    </row>
    <row r="101" spans="1:105" ht="12" customHeight="1" x14ac:dyDescent="0.25">
      <c r="A101" s="202" t="s">
        <v>93</v>
      </c>
      <c r="B101" s="226">
        <v>0.99431453215385546</v>
      </c>
      <c r="C101" s="226">
        <v>1.05924219083865</v>
      </c>
      <c r="D101" s="226">
        <v>1.0838726642638961</v>
      </c>
      <c r="E101" s="226">
        <v>1.058246509102382</v>
      </c>
      <c r="F101" s="226">
        <v>1.0751376848400891</v>
      </c>
      <c r="G101" s="226">
        <v>0.57356143035445173</v>
      </c>
      <c r="H101" s="226">
        <v>0.36236086576426441</v>
      </c>
      <c r="I101" s="226">
        <v>7.6032608147093964E-2</v>
      </c>
      <c r="J101" s="226">
        <v>0.1246801437596444</v>
      </c>
      <c r="K101" s="226">
        <v>0.62350604208500027</v>
      </c>
      <c r="L101" s="226">
        <v>0.5228667193635822</v>
      </c>
      <c r="M101" s="226">
        <v>0.50215201361324469</v>
      </c>
      <c r="N101" s="226">
        <v>0.58347423942085896</v>
      </c>
      <c r="O101" s="226">
        <v>0.51463377451847814</v>
      </c>
      <c r="P101" s="226">
        <v>0.50251586730443432</v>
      </c>
      <c r="Q101" s="226">
        <v>0.81126119214129944</v>
      </c>
      <c r="R101" s="226">
        <v>0.84928258417288938</v>
      </c>
      <c r="S101" s="226">
        <v>0.87020295861264929</v>
      </c>
      <c r="T101" s="226">
        <v>0.83754511977046064</v>
      </c>
      <c r="U101" s="226">
        <v>0.68772760706052338</v>
      </c>
      <c r="V101" s="226">
        <v>0.88443824681890559</v>
      </c>
      <c r="W101" s="226">
        <v>0.87773025209478983</v>
      </c>
      <c r="DA101" s="174" t="s">
        <v>1546</v>
      </c>
    </row>
    <row r="102" spans="1:105" ht="12" customHeight="1" x14ac:dyDescent="0.25">
      <c r="A102" s="202" t="s">
        <v>94</v>
      </c>
      <c r="B102" s="226">
        <v>1.736631756668481</v>
      </c>
      <c r="C102" s="226">
        <v>1.5207146322715219</v>
      </c>
      <c r="D102" s="226">
        <v>1.51928134296452</v>
      </c>
      <c r="E102" s="226">
        <v>1.571108170604782</v>
      </c>
      <c r="F102" s="226">
        <v>2.2897597149892981</v>
      </c>
      <c r="G102" s="226">
        <v>1.4347471954758271</v>
      </c>
      <c r="H102" s="226">
        <v>1.3169207348153751</v>
      </c>
      <c r="I102" s="226">
        <v>0.26455894556084608</v>
      </c>
      <c r="J102" s="226">
        <v>0.40992829380860363</v>
      </c>
      <c r="K102" s="226">
        <v>1.979431984485696</v>
      </c>
      <c r="L102" s="226">
        <v>1.918095330819074</v>
      </c>
      <c r="M102" s="226">
        <v>1.6980834019299671</v>
      </c>
      <c r="N102" s="226">
        <v>1.633695745839794</v>
      </c>
      <c r="O102" s="226">
        <v>1.460652403516739</v>
      </c>
      <c r="P102" s="226">
        <v>1.44328052308851</v>
      </c>
      <c r="Q102" s="226">
        <v>2.477632781707614</v>
      </c>
      <c r="R102" s="226">
        <v>2.5184079789671121</v>
      </c>
      <c r="S102" s="226">
        <v>2.6612142990397332</v>
      </c>
      <c r="T102" s="226">
        <v>2.248488213804122</v>
      </c>
      <c r="U102" s="226">
        <v>1.9627397719764319</v>
      </c>
      <c r="V102" s="226">
        <v>2.2979757903998812</v>
      </c>
      <c r="W102" s="226">
        <v>2.2211124662710691</v>
      </c>
      <c r="DA102" s="174" t="s">
        <v>1547</v>
      </c>
    </row>
    <row r="103" spans="1:105" ht="12" customHeight="1" x14ac:dyDescent="0.25">
      <c r="A103" s="202" t="s">
        <v>95</v>
      </c>
      <c r="B103" s="226">
        <v>0.79597120903553875</v>
      </c>
      <c r="C103" s="226">
        <v>0.8479472642091811</v>
      </c>
      <c r="D103" s="226">
        <v>0.86766451370863518</v>
      </c>
      <c r="E103" s="226">
        <v>0.84715019852241602</v>
      </c>
      <c r="F103" s="226">
        <v>0.86067196566872328</v>
      </c>
      <c r="G103" s="226">
        <v>0.45914886126268878</v>
      </c>
      <c r="H103" s="226">
        <v>0.29007804583199642</v>
      </c>
      <c r="I103" s="226">
        <v>6.086581768232991E-2</v>
      </c>
      <c r="J103" s="226">
        <v>9.9809267150218733E-2</v>
      </c>
      <c r="K103" s="226">
        <v>0.49913064941765051</v>
      </c>
      <c r="L103" s="226">
        <v>0.41856660173189292</v>
      </c>
      <c r="M103" s="226">
        <v>0.40198401257351563</v>
      </c>
      <c r="N103" s="226">
        <v>0.46708428849659928</v>
      </c>
      <c r="O103" s="226">
        <v>0.41197594369526042</v>
      </c>
      <c r="P103" s="226">
        <v>0.40227528565977022</v>
      </c>
      <c r="Q103" s="226">
        <v>0.64943288171956826</v>
      </c>
      <c r="R103" s="226">
        <v>0.67986986358590185</v>
      </c>
      <c r="S103" s="226">
        <v>0.6966170951688706</v>
      </c>
      <c r="T103" s="226">
        <v>0.6704737586017222</v>
      </c>
      <c r="U103" s="226">
        <v>0.55054146065158671</v>
      </c>
      <c r="V103" s="226">
        <v>0.70801276444462657</v>
      </c>
      <c r="W103" s="226">
        <v>0.70264286337399395</v>
      </c>
      <c r="DA103" s="174" t="s">
        <v>1548</v>
      </c>
    </row>
    <row r="104" spans="1:105" ht="12" customHeight="1" x14ac:dyDescent="0.25">
      <c r="A104" s="56" t="s">
        <v>96</v>
      </c>
      <c r="B104" s="262">
        <v>0.83641301625887887</v>
      </c>
      <c r="C104" s="262">
        <v>0.91029993601899029</v>
      </c>
      <c r="D104" s="262">
        <v>0.94086411067854125</v>
      </c>
      <c r="E104" s="262">
        <v>0.91265663090195326</v>
      </c>
      <c r="F104" s="262">
        <v>0.90774202824308803</v>
      </c>
      <c r="G104" s="262">
        <v>0.49495860027211158</v>
      </c>
      <c r="H104" s="262">
        <v>0.40390753820073871</v>
      </c>
      <c r="I104" s="262">
        <v>8.0079972938005284E-2</v>
      </c>
      <c r="J104" s="262">
        <v>0.137416467777525</v>
      </c>
      <c r="K104" s="262">
        <v>0.64729994769767341</v>
      </c>
      <c r="L104" s="262">
        <v>0.61299940868400582</v>
      </c>
      <c r="M104" s="262">
        <v>0.54273577425397368</v>
      </c>
      <c r="N104" s="262">
        <v>0.56987092934274175</v>
      </c>
      <c r="O104" s="262">
        <v>0.50534422270276425</v>
      </c>
      <c r="P104" s="262">
        <v>0.50030422087216952</v>
      </c>
      <c r="Q104" s="262">
        <v>0.86841405729405519</v>
      </c>
      <c r="R104" s="262">
        <v>0.89218304817487049</v>
      </c>
      <c r="S104" s="262">
        <v>0.93053026649499082</v>
      </c>
      <c r="T104" s="262">
        <v>0.78886661559723592</v>
      </c>
      <c r="U104" s="262">
        <v>0.69323542490899892</v>
      </c>
      <c r="V104" s="262">
        <v>0.85374287817027428</v>
      </c>
      <c r="W104" s="262">
        <v>0.82932466037887931</v>
      </c>
      <c r="DA104" s="68" t="s">
        <v>1549</v>
      </c>
    </row>
    <row r="105" spans="1:105" ht="12" customHeight="1" x14ac:dyDescent="0.25">
      <c r="A105" s="37" t="s">
        <v>160</v>
      </c>
      <c r="B105" s="228">
        <v>1.52032151169354E-2</v>
      </c>
      <c r="C105" s="228">
        <v>1.509679756059892E-2</v>
      </c>
      <c r="D105" s="228">
        <v>1.124342759913225E-3</v>
      </c>
      <c r="E105" s="228">
        <v>6.7898999453092019E-3</v>
      </c>
      <c r="F105" s="228">
        <v>1.424099568836653E-2</v>
      </c>
      <c r="G105" s="228">
        <v>3.9053347567660681E-3</v>
      </c>
      <c r="H105" s="228">
        <v>1.302558384891311E-3</v>
      </c>
      <c r="I105" s="228">
        <v>4.6218961002684978E-4</v>
      </c>
      <c r="J105" s="228">
        <v>1.511434166232424E-3</v>
      </c>
      <c r="K105" s="228">
        <v>1.547661667487878E-2</v>
      </c>
      <c r="L105" s="228">
        <v>1.741825280246741E-3</v>
      </c>
      <c r="M105" s="228">
        <v>3.3853088428792563E-4</v>
      </c>
      <c r="N105" s="228">
        <v>1.3580196610738419E-2</v>
      </c>
      <c r="O105" s="228">
        <v>9.0110978875794067E-3</v>
      </c>
      <c r="P105" s="228">
        <v>9.1922066156877261E-3</v>
      </c>
      <c r="Q105" s="228">
        <v>1.3768308615908831E-2</v>
      </c>
      <c r="R105" s="228">
        <v>1.7567055105740241E-2</v>
      </c>
      <c r="S105" s="228">
        <v>1.570113825275931E-2</v>
      </c>
      <c r="T105" s="228">
        <v>1.9438149269389068E-2</v>
      </c>
      <c r="U105" s="228">
        <v>1.54089097648089E-2</v>
      </c>
      <c r="V105" s="228">
        <v>1.8315021909288211E-2</v>
      </c>
      <c r="W105" s="228">
        <v>2.4422480869079409E-2</v>
      </c>
      <c r="DA105" s="69" t="s">
        <v>1550</v>
      </c>
    </row>
    <row r="106" spans="1:105" ht="12" customHeight="1" x14ac:dyDescent="0.25">
      <c r="A106" s="37" t="s">
        <v>162</v>
      </c>
      <c r="B106" s="228">
        <v>0.64960607102800882</v>
      </c>
      <c r="C106" s="228">
        <v>0.78650099553463082</v>
      </c>
      <c r="D106" s="228">
        <v>0.84972881849017978</v>
      </c>
      <c r="E106" s="228">
        <v>0.81075765389905374</v>
      </c>
      <c r="F106" s="228">
        <v>0.56875754943652679</v>
      </c>
      <c r="G106" s="228">
        <v>0.25126625313531098</v>
      </c>
      <c r="H106" s="228">
        <v>5.6334914050223957E-2</v>
      </c>
      <c r="I106" s="228">
        <v>1.423332337046259E-2</v>
      </c>
      <c r="J106" s="228">
        <v>2.1063060593610652E-2</v>
      </c>
      <c r="K106" s="228">
        <v>0.1217512602157792</v>
      </c>
      <c r="L106" s="228">
        <v>7.0525367420932641E-2</v>
      </c>
      <c r="M106" s="228">
        <v>9.3667108158951989E-2</v>
      </c>
      <c r="N106" s="228">
        <v>0.1505172278353992</v>
      </c>
      <c r="O106" s="228">
        <v>0.13271780040945749</v>
      </c>
      <c r="P106" s="228">
        <v>0.1227468806122175</v>
      </c>
      <c r="Q106" s="228">
        <v>0.1518456093377008</v>
      </c>
      <c r="R106" s="228">
        <v>0.16778405205026631</v>
      </c>
      <c r="S106" s="228">
        <v>0.16258117299576669</v>
      </c>
      <c r="T106" s="228">
        <v>0.24996700123313659</v>
      </c>
      <c r="U106" s="228">
        <v>0.15810842050868459</v>
      </c>
      <c r="V106" s="228">
        <v>0.24178426539123199</v>
      </c>
      <c r="W106" s="228">
        <v>0.25520738958231259</v>
      </c>
      <c r="DA106" s="69" t="s">
        <v>1551</v>
      </c>
    </row>
    <row r="107" spans="1:105" ht="12" customHeight="1" x14ac:dyDescent="0.25">
      <c r="A107" s="37" t="s">
        <v>97</v>
      </c>
      <c r="B107" s="228">
        <v>0</v>
      </c>
      <c r="C107" s="228">
        <v>0</v>
      </c>
      <c r="D107" s="228">
        <v>0</v>
      </c>
      <c r="E107" s="228">
        <v>0</v>
      </c>
      <c r="F107" s="228">
        <v>0</v>
      </c>
      <c r="G107" s="228">
        <v>0</v>
      </c>
      <c r="H107" s="228">
        <v>0</v>
      </c>
      <c r="I107" s="228">
        <v>0</v>
      </c>
      <c r="J107" s="228">
        <v>0</v>
      </c>
      <c r="K107" s="228">
        <v>0</v>
      </c>
      <c r="L107" s="228">
        <v>0</v>
      </c>
      <c r="M107" s="228">
        <v>0</v>
      </c>
      <c r="N107" s="228">
        <v>0</v>
      </c>
      <c r="O107" s="228">
        <v>0</v>
      </c>
      <c r="P107" s="228">
        <v>0</v>
      </c>
      <c r="Q107" s="228">
        <v>0</v>
      </c>
      <c r="R107" s="228">
        <v>0</v>
      </c>
      <c r="S107" s="228">
        <v>0</v>
      </c>
      <c r="T107" s="228">
        <v>0</v>
      </c>
      <c r="U107" s="228">
        <v>0</v>
      </c>
      <c r="V107" s="228">
        <v>0</v>
      </c>
      <c r="W107" s="228">
        <v>0</v>
      </c>
      <c r="DA107" s="69" t="s">
        <v>1552</v>
      </c>
    </row>
    <row r="108" spans="1:105" ht="12" customHeight="1" x14ac:dyDescent="0.25">
      <c r="A108" s="37" t="s">
        <v>78</v>
      </c>
      <c r="B108" s="228">
        <v>0</v>
      </c>
      <c r="C108" s="228">
        <v>0</v>
      </c>
      <c r="D108" s="228">
        <v>0</v>
      </c>
      <c r="E108" s="228">
        <v>0</v>
      </c>
      <c r="F108" s="228">
        <v>0</v>
      </c>
      <c r="G108" s="228">
        <v>0</v>
      </c>
      <c r="H108" s="228">
        <v>0</v>
      </c>
      <c r="I108" s="228">
        <v>0</v>
      </c>
      <c r="J108" s="228">
        <v>0</v>
      </c>
      <c r="K108" s="228">
        <v>0</v>
      </c>
      <c r="L108" s="228">
        <v>0</v>
      </c>
      <c r="M108" s="228">
        <v>0</v>
      </c>
      <c r="N108" s="228">
        <v>0</v>
      </c>
      <c r="O108" s="228">
        <v>0</v>
      </c>
      <c r="P108" s="228">
        <v>0</v>
      </c>
      <c r="Q108" s="228">
        <v>0</v>
      </c>
      <c r="R108" s="228">
        <v>0</v>
      </c>
      <c r="S108" s="228">
        <v>0</v>
      </c>
      <c r="T108" s="228">
        <v>0</v>
      </c>
      <c r="U108" s="228">
        <v>0</v>
      </c>
      <c r="V108" s="228">
        <v>0</v>
      </c>
      <c r="W108" s="228">
        <v>0</v>
      </c>
      <c r="DA108" s="69" t="s">
        <v>1553</v>
      </c>
    </row>
    <row r="109" spans="1:105" ht="12" customHeight="1" x14ac:dyDescent="0.25">
      <c r="A109" s="37" t="s">
        <v>38</v>
      </c>
      <c r="B109" s="228">
        <v>0.1716037301139347</v>
      </c>
      <c r="C109" s="228">
        <v>0.1087021429237606</v>
      </c>
      <c r="D109" s="228">
        <v>9.001094942844827E-2</v>
      </c>
      <c r="E109" s="228">
        <v>9.5109077057590308E-2</v>
      </c>
      <c r="F109" s="228">
        <v>0.32474348311819468</v>
      </c>
      <c r="G109" s="228">
        <v>0.2397870123800345</v>
      </c>
      <c r="H109" s="228">
        <v>0.34627006576562341</v>
      </c>
      <c r="I109" s="228">
        <v>6.5384459957515836E-2</v>
      </c>
      <c r="J109" s="228">
        <v>0.1148419730176819</v>
      </c>
      <c r="K109" s="228">
        <v>0.51007207080701544</v>
      </c>
      <c r="L109" s="228">
        <v>0.54073221598282639</v>
      </c>
      <c r="M109" s="228">
        <v>0.44873013521073368</v>
      </c>
      <c r="N109" s="228">
        <v>0.40577350489660408</v>
      </c>
      <c r="O109" s="228">
        <v>0.36361532440572719</v>
      </c>
      <c r="P109" s="228">
        <v>0.36836513364426432</v>
      </c>
      <c r="Q109" s="228">
        <v>0.70280013934044561</v>
      </c>
      <c r="R109" s="228">
        <v>0.70683194101886393</v>
      </c>
      <c r="S109" s="228">
        <v>0.75224795524646482</v>
      </c>
      <c r="T109" s="228">
        <v>0.51946146509471025</v>
      </c>
      <c r="U109" s="228">
        <v>0.51971809463550533</v>
      </c>
      <c r="V109" s="228">
        <v>0.59364359086975405</v>
      </c>
      <c r="W109" s="228">
        <v>0.54969478992748722</v>
      </c>
      <c r="DA109" s="69" t="s">
        <v>1554</v>
      </c>
    </row>
    <row r="110" spans="1:105" ht="12" customHeight="1" x14ac:dyDescent="0.25">
      <c r="A110" s="57" t="s">
        <v>1555</v>
      </c>
      <c r="B110" s="263">
        <f t="shared" ref="B110:W110" si="4">B111+B117</f>
        <v>77.811638398724995</v>
      </c>
      <c r="C110" s="263">
        <f t="shared" si="4"/>
        <v>85.783889600539567</v>
      </c>
      <c r="D110" s="263">
        <f t="shared" si="4"/>
        <v>88.094965842319624</v>
      </c>
      <c r="E110" s="263">
        <f t="shared" si="4"/>
        <v>85.24251115229427</v>
      </c>
      <c r="F110" s="263">
        <f t="shared" si="4"/>
        <v>80.494408738601038</v>
      </c>
      <c r="G110" s="263">
        <f t="shared" si="4"/>
        <v>41.04864761706299</v>
      </c>
      <c r="H110" s="263">
        <f t="shared" si="4"/>
        <v>22.223259596150999</v>
      </c>
      <c r="I110" s="263">
        <f t="shared" si="4"/>
        <v>4.7712442377920796</v>
      </c>
      <c r="J110" s="263">
        <f t="shared" si="4"/>
        <v>8.0295129277493018</v>
      </c>
      <c r="K110" s="263">
        <f t="shared" si="4"/>
        <v>40.814420186538158</v>
      </c>
      <c r="L110" s="263">
        <f t="shared" si="4"/>
        <v>31.881392238427818</v>
      </c>
      <c r="M110" s="263">
        <f t="shared" si="4"/>
        <v>31.932971939063997</v>
      </c>
      <c r="N110" s="263">
        <f t="shared" si="4"/>
        <v>40.158482288170347</v>
      </c>
      <c r="O110" s="263">
        <f t="shared" si="4"/>
        <v>35.243861051704307</v>
      </c>
      <c r="P110" s="263">
        <f t="shared" si="4"/>
        <v>34.257295880834093</v>
      </c>
      <c r="Q110" s="263">
        <f t="shared" si="4"/>
        <v>53.945073272325246</v>
      </c>
      <c r="R110" s="263">
        <f t="shared" si="4"/>
        <v>57.154492801394284</v>
      </c>
      <c r="S110" s="263">
        <f t="shared" si="4"/>
        <v>57.833788584514068</v>
      </c>
      <c r="T110" s="263">
        <f t="shared" si="4"/>
        <v>58.525434367145941</v>
      </c>
      <c r="U110" s="263">
        <f t="shared" si="4"/>
        <v>46.98591752225677</v>
      </c>
      <c r="V110" s="263">
        <f t="shared" si="4"/>
        <v>62.457991846364294</v>
      </c>
      <c r="W110" s="263">
        <f t="shared" si="4"/>
        <v>62.525852197920855</v>
      </c>
      <c r="DA110" s="70"/>
    </row>
    <row r="111" spans="1:105" ht="12" customHeight="1" x14ac:dyDescent="0.25">
      <c r="A111" s="60" t="s">
        <v>1556</v>
      </c>
      <c r="B111" s="264">
        <v>69.083542748881143</v>
      </c>
      <c r="C111" s="264">
        <v>78.140966617232209</v>
      </c>
      <c r="D111" s="264">
        <v>80.459246393162417</v>
      </c>
      <c r="E111" s="264">
        <v>77.346316500414787</v>
      </c>
      <c r="F111" s="264">
        <v>68.98636062716659</v>
      </c>
      <c r="G111" s="264">
        <v>33.837786300394818</v>
      </c>
      <c r="H111" s="264">
        <v>15.604579445569451</v>
      </c>
      <c r="I111" s="264">
        <v>3.4416038157450819</v>
      </c>
      <c r="J111" s="264">
        <v>5.9692642053589289</v>
      </c>
      <c r="K111" s="264">
        <v>30.86604072922902</v>
      </c>
      <c r="L111" s="264">
        <v>22.241283189043639</v>
      </c>
      <c r="M111" s="264">
        <v>23.398615535326819</v>
      </c>
      <c r="N111" s="264">
        <v>31.94773025183364</v>
      </c>
      <c r="O111" s="264">
        <v>27.90280337490281</v>
      </c>
      <c r="P111" s="264">
        <v>27.00354711878267</v>
      </c>
      <c r="Q111" s="264">
        <v>41.492798447282453</v>
      </c>
      <c r="R111" s="264">
        <v>44.497286896140878</v>
      </c>
      <c r="S111" s="264">
        <v>44.458855840390008</v>
      </c>
      <c r="T111" s="264">
        <v>47.224811697848921</v>
      </c>
      <c r="U111" s="264">
        <v>37.121431053100679</v>
      </c>
      <c r="V111" s="264">
        <v>50.908650759735458</v>
      </c>
      <c r="W111" s="264">
        <v>51.362816637714161</v>
      </c>
      <c r="DA111" s="72" t="s">
        <v>1557</v>
      </c>
    </row>
    <row r="112" spans="1:105" ht="12" customHeight="1" x14ac:dyDescent="0.25">
      <c r="A112" s="59" t="s">
        <v>30</v>
      </c>
      <c r="B112" s="232">
        <v>0.57386443248394148</v>
      </c>
      <c r="C112" s="232">
        <v>1.2875704376745889</v>
      </c>
      <c r="D112" s="232">
        <v>0.67486538789652006</v>
      </c>
      <c r="E112" s="232">
        <v>1.390176922556722</v>
      </c>
      <c r="F112" s="232">
        <v>4.019563931623285</v>
      </c>
      <c r="G112" s="232">
        <v>1.8294941834086029</v>
      </c>
      <c r="H112" s="232">
        <v>0.87343424076130183</v>
      </c>
      <c r="I112" s="232">
        <v>0.31799189894531549</v>
      </c>
      <c r="J112" s="232">
        <v>1.5069802411060189</v>
      </c>
      <c r="K112" s="232">
        <v>7.890679242852392</v>
      </c>
      <c r="L112" s="232">
        <v>3.9289391645224909</v>
      </c>
      <c r="M112" s="232">
        <v>1.109111910069563</v>
      </c>
      <c r="N112" s="232">
        <v>11.36568632156658</v>
      </c>
      <c r="O112" s="232">
        <v>7.7788887836807401</v>
      </c>
      <c r="P112" s="232">
        <v>5.8477049827551699</v>
      </c>
      <c r="Q112" s="232">
        <v>8.9730824383710779</v>
      </c>
      <c r="R112" s="232">
        <v>9.1602941949173076</v>
      </c>
      <c r="S112" s="232">
        <v>7.416258160912693</v>
      </c>
      <c r="T112" s="232">
        <v>6.7876403754513559</v>
      </c>
      <c r="U112" s="232">
        <v>7.6483671095020638</v>
      </c>
      <c r="V112" s="232">
        <v>11.333690932869199</v>
      </c>
      <c r="W112" s="232">
        <v>14.88492000503657</v>
      </c>
      <c r="DA112" s="71" t="s">
        <v>1558</v>
      </c>
    </row>
    <row r="113" spans="1:105" ht="12" customHeight="1" x14ac:dyDescent="0.25">
      <c r="A113" s="59" t="s">
        <v>33</v>
      </c>
      <c r="B113" s="297">
        <v>0</v>
      </c>
      <c r="C113" s="297">
        <v>0.21292723209261519</v>
      </c>
      <c r="D113" s="297">
        <v>0</v>
      </c>
      <c r="E113" s="297">
        <v>0</v>
      </c>
      <c r="F113" s="297">
        <v>0</v>
      </c>
      <c r="G113" s="297">
        <v>0</v>
      </c>
      <c r="H113" s="297">
        <v>0.73797247534428256</v>
      </c>
      <c r="I113" s="297">
        <v>0</v>
      </c>
      <c r="J113" s="297">
        <v>0</v>
      </c>
      <c r="K113" s="297">
        <v>0</v>
      </c>
      <c r="L113" s="297">
        <v>0</v>
      </c>
      <c r="M113" s="297">
        <v>0</v>
      </c>
      <c r="N113" s="297">
        <v>0</v>
      </c>
      <c r="O113" s="297">
        <v>0</v>
      </c>
      <c r="P113" s="297">
        <v>0</v>
      </c>
      <c r="Q113" s="297">
        <v>0</v>
      </c>
      <c r="R113" s="297">
        <v>0</v>
      </c>
      <c r="S113" s="297">
        <v>4.2166989507739741E-2</v>
      </c>
      <c r="T113" s="297">
        <v>3.8607125758367222E-2</v>
      </c>
      <c r="U113" s="297">
        <v>3.2869357451883033E-2</v>
      </c>
      <c r="V113" s="297">
        <v>2.4622973006225679E-2</v>
      </c>
      <c r="W113" s="297">
        <v>6.1572688994636651E-2</v>
      </c>
      <c r="DA113" s="122" t="s">
        <v>1559</v>
      </c>
    </row>
    <row r="114" spans="1:105" ht="12" customHeight="1" x14ac:dyDescent="0.25">
      <c r="A114" s="59" t="s">
        <v>160</v>
      </c>
      <c r="B114" s="297">
        <v>1.154534014731202</v>
      </c>
      <c r="C114" s="297">
        <v>1.0529352500702529</v>
      </c>
      <c r="D114" s="297">
        <v>9.5492151038051212E-2</v>
      </c>
      <c r="E114" s="297">
        <v>0.61866447415186598</v>
      </c>
      <c r="F114" s="297">
        <v>1.529801386720433</v>
      </c>
      <c r="G114" s="297">
        <v>0.47196121958209891</v>
      </c>
      <c r="H114" s="297">
        <v>0.28936139597121019</v>
      </c>
      <c r="I114" s="297">
        <v>9.7280160625374784E-2</v>
      </c>
      <c r="J114" s="297">
        <v>0.28909902206739602</v>
      </c>
      <c r="K114" s="297">
        <v>2.5716346920214619</v>
      </c>
      <c r="L114" s="297">
        <v>0.42418260914919492</v>
      </c>
      <c r="M114" s="297">
        <v>7.999693536187584E-2</v>
      </c>
      <c r="N114" s="297">
        <v>1.7033064605814461</v>
      </c>
      <c r="O114" s="297">
        <v>1.270062455402988</v>
      </c>
      <c r="P114" s="297">
        <v>1.463366982922089</v>
      </c>
      <c r="Q114" s="297">
        <v>2.6846210340612919</v>
      </c>
      <c r="R114" s="297">
        <v>3.253322580888828</v>
      </c>
      <c r="S114" s="297">
        <v>3.2585895572388361</v>
      </c>
      <c r="T114" s="297">
        <v>2.8992036082815891</v>
      </c>
      <c r="U114" s="297">
        <v>2.597428995164794</v>
      </c>
      <c r="V114" s="297">
        <v>2.7695300861776122</v>
      </c>
      <c r="W114" s="297">
        <v>3.1608903049616011</v>
      </c>
      <c r="DA114" s="122" t="s">
        <v>1560</v>
      </c>
    </row>
    <row r="115" spans="1:105" ht="12" customHeight="1" x14ac:dyDescent="0.25">
      <c r="A115" s="59" t="s">
        <v>70</v>
      </c>
      <c r="B115" s="297">
        <v>18.023979846702371</v>
      </c>
      <c r="C115" s="297">
        <v>20.732547460107909</v>
      </c>
      <c r="D115" s="297">
        <v>7.5201200679980174</v>
      </c>
      <c r="E115" s="297">
        <v>1.4649642192741339</v>
      </c>
      <c r="F115" s="297">
        <v>2.339716236792305</v>
      </c>
      <c r="G115" s="297">
        <v>1.170706781799201</v>
      </c>
      <c r="H115" s="297">
        <v>1.189094480434927</v>
      </c>
      <c r="I115" s="297">
        <v>3.0548307837970419E-2</v>
      </c>
      <c r="J115" s="297">
        <v>0.14435566506386041</v>
      </c>
      <c r="K115" s="297">
        <v>0.1732222114998471</v>
      </c>
      <c r="L115" s="297">
        <v>0.71328474830515765</v>
      </c>
      <c r="M115" s="297">
        <v>7.539147412518328E-2</v>
      </c>
      <c r="N115" s="297">
        <v>0</v>
      </c>
      <c r="O115" s="297">
        <v>0.1480409720033326</v>
      </c>
      <c r="P115" s="297">
        <v>0.15160321077474609</v>
      </c>
      <c r="Q115" s="297">
        <v>0.22739746240316591</v>
      </c>
      <c r="R115" s="297">
        <v>1.0109808185408911</v>
      </c>
      <c r="S115" s="297">
        <v>0</v>
      </c>
      <c r="T115" s="297">
        <v>0.21673548434662229</v>
      </c>
      <c r="U115" s="297">
        <v>0.19095166791827861</v>
      </c>
      <c r="V115" s="297">
        <v>0.21908160666712581</v>
      </c>
      <c r="W115" s="297">
        <v>0.2251052372112522</v>
      </c>
      <c r="DA115" s="122" t="s">
        <v>1561</v>
      </c>
    </row>
    <row r="116" spans="1:105" ht="12" customHeight="1" x14ac:dyDescent="0.25">
      <c r="A116" s="59" t="s">
        <v>162</v>
      </c>
      <c r="B116" s="297">
        <v>49.331164454963627</v>
      </c>
      <c r="C116" s="297">
        <v>54.854986237286852</v>
      </c>
      <c r="D116" s="297">
        <v>72.168768786229833</v>
      </c>
      <c r="E116" s="297">
        <v>73.87251088443206</v>
      </c>
      <c r="F116" s="297">
        <v>61.097279072030567</v>
      </c>
      <c r="G116" s="297">
        <v>30.36562411560492</v>
      </c>
      <c r="H116" s="297">
        <v>12.514716853057729</v>
      </c>
      <c r="I116" s="297">
        <v>2.9957834483364221</v>
      </c>
      <c r="J116" s="297">
        <v>4.0288292771216536</v>
      </c>
      <c r="K116" s="297">
        <v>20.230504582855311</v>
      </c>
      <c r="L116" s="297">
        <v>17.174876667066801</v>
      </c>
      <c r="M116" s="297">
        <v>22.134115215770191</v>
      </c>
      <c r="N116" s="297">
        <v>18.878737469685611</v>
      </c>
      <c r="O116" s="297">
        <v>18.705811163815749</v>
      </c>
      <c r="P116" s="297">
        <v>19.540871942330661</v>
      </c>
      <c r="Q116" s="297">
        <v>29.607697512446912</v>
      </c>
      <c r="R116" s="297">
        <v>31.072689301793851</v>
      </c>
      <c r="S116" s="297">
        <v>33.741841132730741</v>
      </c>
      <c r="T116" s="297">
        <v>37.282625104010982</v>
      </c>
      <c r="U116" s="297">
        <v>26.65181392306366</v>
      </c>
      <c r="V116" s="297">
        <v>36.561725161015303</v>
      </c>
      <c r="W116" s="297">
        <v>33.030328401510097</v>
      </c>
      <c r="DA116" s="122" t="s">
        <v>1562</v>
      </c>
    </row>
    <row r="117" spans="1:105" ht="12" customHeight="1" x14ac:dyDescent="0.25">
      <c r="A117" s="60" t="s">
        <v>1563</v>
      </c>
      <c r="B117" s="264">
        <v>8.7280956498438567</v>
      </c>
      <c r="C117" s="264">
        <v>7.6429229833073622</v>
      </c>
      <c r="D117" s="264">
        <v>7.6357194491572002</v>
      </c>
      <c r="E117" s="264">
        <v>7.8961946518794859</v>
      </c>
      <c r="F117" s="264">
        <v>11.508048111434441</v>
      </c>
      <c r="G117" s="264">
        <v>7.2108613166681703</v>
      </c>
      <c r="H117" s="264">
        <v>6.6186801505815476</v>
      </c>
      <c r="I117" s="264">
        <v>1.3296404220469979</v>
      </c>
      <c r="J117" s="264">
        <v>2.060248722390372</v>
      </c>
      <c r="K117" s="264">
        <v>9.9483794573091355</v>
      </c>
      <c r="L117" s="264">
        <v>9.6401090493841792</v>
      </c>
      <c r="M117" s="264">
        <v>8.5343564037371777</v>
      </c>
      <c r="N117" s="264">
        <v>8.2107520363367055</v>
      </c>
      <c r="O117" s="264">
        <v>7.3410576768014959</v>
      </c>
      <c r="P117" s="264">
        <v>7.2537487620514263</v>
      </c>
      <c r="Q117" s="264">
        <v>12.452274825042791</v>
      </c>
      <c r="R117" s="264">
        <v>12.657205905253409</v>
      </c>
      <c r="S117" s="264">
        <v>13.37493274412406</v>
      </c>
      <c r="T117" s="264">
        <v>11.30062266929702</v>
      </c>
      <c r="U117" s="264">
        <v>9.8644864691560947</v>
      </c>
      <c r="V117" s="264">
        <v>11.549341086628839</v>
      </c>
      <c r="W117" s="264">
        <v>11.163035560206691</v>
      </c>
      <c r="DA117" s="72" t="s">
        <v>1564</v>
      </c>
    </row>
    <row r="118" spans="1:105" ht="12" customHeight="1" x14ac:dyDescent="0.25">
      <c r="A118" s="57" t="s">
        <v>1565</v>
      </c>
      <c r="B118" s="263">
        <v>7.1507557953227376</v>
      </c>
      <c r="C118" s="263">
        <v>6.2616953352325124</v>
      </c>
      <c r="D118" s="263">
        <v>6.2557936224606117</v>
      </c>
      <c r="E118" s="263">
        <v>6.4691957940371294</v>
      </c>
      <c r="F118" s="263">
        <v>9.4283157548995113</v>
      </c>
      <c r="G118" s="263">
        <v>5.9077157742142639</v>
      </c>
      <c r="H118" s="263">
        <v>5.4225534804955178</v>
      </c>
      <c r="I118" s="263">
        <v>1.089348047396574</v>
      </c>
      <c r="J118" s="263">
        <v>1.6879209489074261</v>
      </c>
      <c r="K118" s="263">
        <v>8.1505101355867513</v>
      </c>
      <c r="L118" s="263">
        <v>7.8979502995776967</v>
      </c>
      <c r="M118" s="263">
        <v>6.9920290704496448</v>
      </c>
      <c r="N118" s="263">
        <v>6.726906425325784</v>
      </c>
      <c r="O118" s="263">
        <v>6.0143830718818796</v>
      </c>
      <c r="P118" s="263">
        <v>5.9428526082871604</v>
      </c>
      <c r="Q118" s="263">
        <v>10.201901988977299</v>
      </c>
      <c r="R118" s="263">
        <v>10.36979796173558</v>
      </c>
      <c r="S118" s="263">
        <v>10.95781733714249</v>
      </c>
      <c r="T118" s="263">
        <v>9.2583762008470654</v>
      </c>
      <c r="U118" s="263">
        <v>8.0817782729572389</v>
      </c>
      <c r="V118" s="263">
        <v>9.4621462711453699</v>
      </c>
      <c r="W118" s="263">
        <v>9.1456538090264701</v>
      </c>
      <c r="DA118" s="70" t="s">
        <v>1566</v>
      </c>
    </row>
    <row r="119" spans="1:105" ht="12" customHeight="1" x14ac:dyDescent="0.25">
      <c r="A119" s="57" t="s">
        <v>1567</v>
      </c>
      <c r="B119" s="263">
        <f t="shared" ref="B119:W119" si="5">B120+B126</f>
        <v>7.8623358236298717</v>
      </c>
      <c r="C119" s="263">
        <f t="shared" si="5"/>
        <v>8.3605129299398513</v>
      </c>
      <c r="D119" s="263">
        <f t="shared" si="5"/>
        <v>8.5526591665394829</v>
      </c>
      <c r="E119" s="263">
        <f t="shared" si="5"/>
        <v>8.3545680338040835</v>
      </c>
      <c r="F119" s="263">
        <f t="shared" si="5"/>
        <v>8.5183558175931946</v>
      </c>
      <c r="G119" s="263">
        <f t="shared" si="5"/>
        <v>4.5524172232253477</v>
      </c>
      <c r="H119" s="263">
        <f t="shared" si="5"/>
        <v>2.8861814464969351</v>
      </c>
      <c r="I119" s="263">
        <f t="shared" si="5"/>
        <v>0.60546455709098668</v>
      </c>
      <c r="J119" s="263">
        <f t="shared" si="5"/>
        <v>0.99138790306728031</v>
      </c>
      <c r="K119" s="263">
        <f t="shared" si="5"/>
        <v>4.9579127310773394</v>
      </c>
      <c r="L119" s="263">
        <f t="shared" si="5"/>
        <v>4.1630158478723027</v>
      </c>
      <c r="M119" s="263">
        <f t="shared" si="5"/>
        <v>3.9956275221990389</v>
      </c>
      <c r="N119" s="263">
        <f t="shared" si="5"/>
        <v>4.63324016236571</v>
      </c>
      <c r="O119" s="263">
        <f t="shared" si="5"/>
        <v>4.0872062422000637</v>
      </c>
      <c r="P119" s="263">
        <f t="shared" si="5"/>
        <v>3.9911469177741372</v>
      </c>
      <c r="Q119" s="263">
        <f t="shared" si="5"/>
        <v>6.4447754290877981</v>
      </c>
      <c r="R119" s="263">
        <f t="shared" si="5"/>
        <v>6.7449863781556516</v>
      </c>
      <c r="S119" s="263">
        <f t="shared" si="5"/>
        <v>6.9132417008540639</v>
      </c>
      <c r="T119" s="263">
        <f t="shared" si="5"/>
        <v>6.6489812180700465</v>
      </c>
      <c r="U119" s="263">
        <f t="shared" si="5"/>
        <v>5.4609800730760121</v>
      </c>
      <c r="V119" s="263">
        <f t="shared" si="5"/>
        <v>7.0164642226200504</v>
      </c>
      <c r="W119" s="263">
        <f t="shared" si="5"/>
        <v>6.9621534027929401</v>
      </c>
      <c r="DA119" s="70"/>
    </row>
    <row r="120" spans="1:105" ht="12" customHeight="1" x14ac:dyDescent="0.25">
      <c r="A120" s="60" t="s">
        <v>1568</v>
      </c>
      <c r="B120" s="264">
        <v>5.7771427530984383</v>
      </c>
      <c r="C120" s="264">
        <v>6.5345739527835862</v>
      </c>
      <c r="D120" s="264">
        <v>6.7284411557997021</v>
      </c>
      <c r="E120" s="264">
        <v>6.4681209745350863</v>
      </c>
      <c r="F120" s="264">
        <v>5.7690158538710126</v>
      </c>
      <c r="G120" s="264">
        <v>2.8297003038308381</v>
      </c>
      <c r="H120" s="264">
        <v>1.3049400692552131</v>
      </c>
      <c r="I120" s="264">
        <v>0.28780568789648031</v>
      </c>
      <c r="J120" s="264">
        <v>0.49918244017498309</v>
      </c>
      <c r="K120" s="264">
        <v>2.5811867258153121</v>
      </c>
      <c r="L120" s="264">
        <v>1.8599374450476429</v>
      </c>
      <c r="M120" s="264">
        <v>1.95671989005861</v>
      </c>
      <c r="N120" s="264">
        <v>2.6716435052154832</v>
      </c>
      <c r="O120" s="264">
        <v>2.333384651311345</v>
      </c>
      <c r="P120" s="264">
        <v>2.258183936980477</v>
      </c>
      <c r="Q120" s="264">
        <v>3.469854184039717</v>
      </c>
      <c r="R120" s="264">
        <v>3.7211059001276521</v>
      </c>
      <c r="S120" s="264">
        <v>3.7178920855722488</v>
      </c>
      <c r="T120" s="264">
        <v>3.9491964049728012</v>
      </c>
      <c r="U120" s="264">
        <v>3.104296593077331</v>
      </c>
      <c r="V120" s="264">
        <v>4.2572591257472574</v>
      </c>
      <c r="W120" s="264">
        <v>4.2952389543181022</v>
      </c>
      <c r="DA120" s="72" t="s">
        <v>1569</v>
      </c>
    </row>
    <row r="121" spans="1:105" ht="12" customHeight="1" x14ac:dyDescent="0.25">
      <c r="A121" s="59" t="s">
        <v>30</v>
      </c>
      <c r="B121" s="232">
        <v>4.7989674754183677E-2</v>
      </c>
      <c r="C121" s="232">
        <v>0.1076736647707027</v>
      </c>
      <c r="D121" s="232">
        <v>5.6435925690369891E-2</v>
      </c>
      <c r="E121" s="232">
        <v>0.1162541788406375</v>
      </c>
      <c r="F121" s="232">
        <v>0.33613786604146639</v>
      </c>
      <c r="G121" s="232">
        <v>0.15299228503572851</v>
      </c>
      <c r="H121" s="232">
        <v>7.3041336525896644E-2</v>
      </c>
      <c r="I121" s="232">
        <v>2.659221750126145E-2</v>
      </c>
      <c r="J121" s="232">
        <v>0.12602190959740811</v>
      </c>
      <c r="K121" s="232">
        <v>0.65986164853433582</v>
      </c>
      <c r="L121" s="232">
        <v>0.32855932858268688</v>
      </c>
      <c r="M121" s="232">
        <v>9.274998905202092E-2</v>
      </c>
      <c r="N121" s="232">
        <v>0.95046069952299705</v>
      </c>
      <c r="O121" s="232">
        <v>0.65051312042805942</v>
      </c>
      <c r="P121" s="232">
        <v>0.48901699477374888</v>
      </c>
      <c r="Q121" s="232">
        <v>0.75037810915726211</v>
      </c>
      <c r="R121" s="232">
        <v>0.76603377763618408</v>
      </c>
      <c r="S121" s="232">
        <v>0.62018796929921238</v>
      </c>
      <c r="T121" s="232">
        <v>0.56761952044377806</v>
      </c>
      <c r="U121" s="232">
        <v>0.63959818592847006</v>
      </c>
      <c r="V121" s="232">
        <v>0.94778507055854777</v>
      </c>
      <c r="W121" s="232">
        <v>1.244758220494413</v>
      </c>
      <c r="DA121" s="71" t="s">
        <v>1570</v>
      </c>
    </row>
    <row r="122" spans="1:105" ht="12" customHeight="1" x14ac:dyDescent="0.25">
      <c r="A122" s="59" t="s">
        <v>33</v>
      </c>
      <c r="B122" s="297">
        <v>0</v>
      </c>
      <c r="C122" s="297">
        <v>1.7806136843511601E-2</v>
      </c>
      <c r="D122" s="297">
        <v>0</v>
      </c>
      <c r="E122" s="297">
        <v>0</v>
      </c>
      <c r="F122" s="297">
        <v>0</v>
      </c>
      <c r="G122" s="297">
        <v>0</v>
      </c>
      <c r="H122" s="297">
        <v>6.17132846446325E-2</v>
      </c>
      <c r="I122" s="297">
        <v>0</v>
      </c>
      <c r="J122" s="297">
        <v>0</v>
      </c>
      <c r="K122" s="297">
        <v>0</v>
      </c>
      <c r="L122" s="297">
        <v>0</v>
      </c>
      <c r="M122" s="297">
        <v>0</v>
      </c>
      <c r="N122" s="297">
        <v>0</v>
      </c>
      <c r="O122" s="297">
        <v>0</v>
      </c>
      <c r="P122" s="297">
        <v>0</v>
      </c>
      <c r="Q122" s="297">
        <v>0</v>
      </c>
      <c r="R122" s="297">
        <v>0</v>
      </c>
      <c r="S122" s="297">
        <v>3.5262337187906001E-3</v>
      </c>
      <c r="T122" s="297">
        <v>3.228538490037462E-3</v>
      </c>
      <c r="U122" s="297">
        <v>2.7487149999299021E-3</v>
      </c>
      <c r="V122" s="297">
        <v>2.0591073416679831E-3</v>
      </c>
      <c r="W122" s="297">
        <v>5.1490441841868344E-3</v>
      </c>
      <c r="DA122" s="122" t="s">
        <v>1571</v>
      </c>
    </row>
    <row r="123" spans="1:105" ht="12" customHeight="1" x14ac:dyDescent="0.25">
      <c r="A123" s="59" t="s">
        <v>160</v>
      </c>
      <c r="B123" s="297">
        <v>9.6548433259353014E-2</v>
      </c>
      <c r="C123" s="297">
        <v>8.8052190252269166E-2</v>
      </c>
      <c r="D123" s="297">
        <v>7.9855746592583949E-3</v>
      </c>
      <c r="E123" s="297">
        <v>5.1736098660108067E-2</v>
      </c>
      <c r="F123" s="297">
        <v>0.1279303383020991</v>
      </c>
      <c r="G123" s="297">
        <v>3.9467972124176909E-2</v>
      </c>
      <c r="H123" s="297">
        <v>2.4197978639255581E-2</v>
      </c>
      <c r="I123" s="297">
        <v>8.1350977760363645E-3</v>
      </c>
      <c r="J123" s="297">
        <v>2.4176037501949792E-2</v>
      </c>
      <c r="K123" s="297">
        <v>0.21505412336238269</v>
      </c>
      <c r="L123" s="297">
        <v>3.5472464047544047E-2</v>
      </c>
      <c r="M123" s="297">
        <v>6.6897801850706378E-3</v>
      </c>
      <c r="N123" s="297">
        <v>0.14243977919347839</v>
      </c>
      <c r="O123" s="297">
        <v>0.1062095517724822</v>
      </c>
      <c r="P123" s="297">
        <v>0.1223747310013106</v>
      </c>
      <c r="Q123" s="297">
        <v>0.22450265771863609</v>
      </c>
      <c r="R123" s="297">
        <v>0.27206058380637688</v>
      </c>
      <c r="S123" s="297">
        <v>0.2725010371045205</v>
      </c>
      <c r="T123" s="297">
        <v>0.24244722330213861</v>
      </c>
      <c r="U123" s="297">
        <v>0.21721118372069989</v>
      </c>
      <c r="V123" s="297">
        <v>0.2316032159064137</v>
      </c>
      <c r="W123" s="297">
        <v>0.26433089259806047</v>
      </c>
      <c r="DA123" s="122" t="s">
        <v>1572</v>
      </c>
    </row>
    <row r="124" spans="1:105" ht="12" customHeight="1" x14ac:dyDescent="0.25">
      <c r="A124" s="59" t="s">
        <v>70</v>
      </c>
      <c r="B124" s="297">
        <v>1.507263530648264</v>
      </c>
      <c r="C124" s="297">
        <v>1.733768731980261</v>
      </c>
      <c r="D124" s="297">
        <v>0.62887346862315485</v>
      </c>
      <c r="E124" s="297">
        <v>0.1225083006193273</v>
      </c>
      <c r="F124" s="297">
        <v>0.19565983682720639</v>
      </c>
      <c r="G124" s="297">
        <v>9.7900888277533918E-2</v>
      </c>
      <c r="H124" s="297">
        <v>9.9438567957710181E-2</v>
      </c>
      <c r="I124" s="297">
        <v>2.554616167949917E-3</v>
      </c>
      <c r="J124" s="297">
        <v>1.207180829338538E-2</v>
      </c>
      <c r="K124" s="297">
        <v>1.448578639748805E-2</v>
      </c>
      <c r="L124" s="297">
        <v>5.9648762217446111E-2</v>
      </c>
      <c r="M124" s="297">
        <v>6.3046463898200301E-3</v>
      </c>
      <c r="N124" s="297">
        <v>0</v>
      </c>
      <c r="O124" s="297">
        <v>1.237999376609205E-2</v>
      </c>
      <c r="P124" s="297">
        <v>1.267788760714598E-2</v>
      </c>
      <c r="Q124" s="297">
        <v>1.9016216449274391E-2</v>
      </c>
      <c r="R124" s="297">
        <v>8.4543731791311902E-2</v>
      </c>
      <c r="S124" s="297">
        <v>0</v>
      </c>
      <c r="T124" s="297">
        <v>1.8124603674189069E-2</v>
      </c>
      <c r="U124" s="297">
        <v>1.596842027219296E-2</v>
      </c>
      <c r="V124" s="297">
        <v>1.832079922268675E-2</v>
      </c>
      <c r="W124" s="297">
        <v>1.8824528072723251E-2</v>
      </c>
      <c r="DA124" s="122" t="s">
        <v>1573</v>
      </c>
    </row>
    <row r="125" spans="1:105" ht="12" customHeight="1" x14ac:dyDescent="0.25">
      <c r="A125" s="59" t="s">
        <v>162</v>
      </c>
      <c r="B125" s="297">
        <v>4.1253411144366376</v>
      </c>
      <c r="C125" s="297">
        <v>4.5872732289368416</v>
      </c>
      <c r="D125" s="297">
        <v>6.0351461868269194</v>
      </c>
      <c r="E125" s="297">
        <v>6.1776223964150132</v>
      </c>
      <c r="F125" s="297">
        <v>5.1092878127002406</v>
      </c>
      <c r="G125" s="297">
        <v>2.5393391583933989</v>
      </c>
      <c r="H125" s="297">
        <v>1.0465489014877181</v>
      </c>
      <c r="I125" s="297">
        <v>0.25052375645123248</v>
      </c>
      <c r="J125" s="297">
        <v>0.3369126847822399</v>
      </c>
      <c r="K125" s="297">
        <v>1.691785167521106</v>
      </c>
      <c r="L125" s="297">
        <v>1.4362568901999659</v>
      </c>
      <c r="M125" s="297">
        <v>1.850975474431698</v>
      </c>
      <c r="N125" s="297">
        <v>1.5787430264990081</v>
      </c>
      <c r="O125" s="297">
        <v>1.564281985344711</v>
      </c>
      <c r="P125" s="297">
        <v>1.634114323598272</v>
      </c>
      <c r="Q125" s="297">
        <v>2.4759572007145438</v>
      </c>
      <c r="R125" s="297">
        <v>2.5984678068937792</v>
      </c>
      <c r="S125" s="297">
        <v>2.8216768454497259</v>
      </c>
      <c r="T125" s="297">
        <v>3.117776519062657</v>
      </c>
      <c r="U125" s="297">
        <v>2.2287700881560379</v>
      </c>
      <c r="V125" s="297">
        <v>3.0574909327179398</v>
      </c>
      <c r="W125" s="297">
        <v>2.762176268968719</v>
      </c>
      <c r="DA125" s="122" t="s">
        <v>1574</v>
      </c>
    </row>
    <row r="126" spans="1:105" ht="12" customHeight="1" x14ac:dyDescent="0.25">
      <c r="A126" s="60" t="s">
        <v>1575</v>
      </c>
      <c r="B126" s="264">
        <v>2.085193070531433</v>
      </c>
      <c r="C126" s="264">
        <v>1.8259389771562651</v>
      </c>
      <c r="D126" s="264">
        <v>1.8242180107397801</v>
      </c>
      <c r="E126" s="264">
        <v>1.886447059268997</v>
      </c>
      <c r="F126" s="264">
        <v>2.749339963722182</v>
      </c>
      <c r="G126" s="264">
        <v>1.7227169193945091</v>
      </c>
      <c r="H126" s="264">
        <v>1.581241377241722</v>
      </c>
      <c r="I126" s="264">
        <v>0.31765886919450631</v>
      </c>
      <c r="J126" s="264">
        <v>0.49220546289229727</v>
      </c>
      <c r="K126" s="264">
        <v>2.3767260052620269</v>
      </c>
      <c r="L126" s="264">
        <v>2.30307840282466</v>
      </c>
      <c r="M126" s="264">
        <v>2.0389076321404289</v>
      </c>
      <c r="N126" s="264">
        <v>1.961596657150227</v>
      </c>
      <c r="O126" s="264">
        <v>1.7538215908887189</v>
      </c>
      <c r="P126" s="264">
        <v>1.73296298079366</v>
      </c>
      <c r="Q126" s="264">
        <v>2.9749212450480811</v>
      </c>
      <c r="R126" s="264">
        <v>3.023880478028</v>
      </c>
      <c r="S126" s="264">
        <v>3.195349615281815</v>
      </c>
      <c r="T126" s="264">
        <v>2.6997848130972448</v>
      </c>
      <c r="U126" s="264">
        <v>2.3566834799986811</v>
      </c>
      <c r="V126" s="264">
        <v>2.759205096872793</v>
      </c>
      <c r="W126" s="264">
        <v>2.6669144484748379</v>
      </c>
      <c r="DA126" s="72" t="s">
        <v>1576</v>
      </c>
    </row>
    <row r="127" spans="1:105" ht="12" customHeight="1" x14ac:dyDescent="0.25">
      <c r="A127" s="132" t="s">
        <v>1577</v>
      </c>
      <c r="B127" s="318">
        <v>6.3806744019802979</v>
      </c>
      <c r="C127" s="318">
        <v>5.5873589145151756</v>
      </c>
      <c r="D127" s="318">
        <v>5.5820927708110162</v>
      </c>
      <c r="E127" s="318">
        <v>5.7725131700639114</v>
      </c>
      <c r="F127" s="318">
        <v>8.412958673602656</v>
      </c>
      <c r="G127" s="318">
        <v>5.2715002292988924</v>
      </c>
      <c r="H127" s="318">
        <v>4.8385861825960079</v>
      </c>
      <c r="I127" s="318">
        <v>0.97203364229232947</v>
      </c>
      <c r="J127" s="318">
        <v>1.5061448467173979</v>
      </c>
      <c r="K127" s="318">
        <v>7.2727628902158834</v>
      </c>
      <c r="L127" s="318">
        <v>7.0474018057770333</v>
      </c>
      <c r="M127" s="318">
        <v>6.2390413244012342</v>
      </c>
      <c r="N127" s="318">
        <v>6.0024703487522491</v>
      </c>
      <c r="O127" s="318">
        <v>5.3666802795253803</v>
      </c>
      <c r="P127" s="318">
        <v>5.3028530966254754</v>
      </c>
      <c r="Q127" s="318">
        <v>9.1032356209336047</v>
      </c>
      <c r="R127" s="318">
        <v>9.2530504889333045</v>
      </c>
      <c r="S127" s="318">
        <v>9.7777447008348553</v>
      </c>
      <c r="T127" s="318">
        <v>8.2613203022943171</v>
      </c>
      <c r="U127" s="318">
        <v>7.2114329204849339</v>
      </c>
      <c r="V127" s="318">
        <v>8.4431459034835736</v>
      </c>
      <c r="W127" s="318">
        <v>8.1607372449774775</v>
      </c>
      <c r="DA127" s="139" t="s">
        <v>1578</v>
      </c>
    </row>
    <row r="128" spans="1:105" ht="12" hidden="1" customHeight="1" x14ac:dyDescent="0.25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DA128" s="94"/>
    </row>
    <row r="129" spans="1:105" ht="12" customHeight="1" x14ac:dyDescent="0.25">
      <c r="A129" s="201"/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DA129" s="173"/>
    </row>
    <row r="130" spans="1:105" ht="15" customHeight="1" x14ac:dyDescent="0.25">
      <c r="A130" s="32" t="s">
        <v>253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DA130" s="88"/>
    </row>
    <row r="131" spans="1:105" ht="12" customHeight="1" x14ac:dyDescent="0.25">
      <c r="A131" s="201"/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201"/>
      <c r="V131" s="201"/>
      <c r="W131" s="201"/>
      <c r="DA131" s="173"/>
    </row>
    <row r="132" spans="1:105" ht="12" customHeight="1" x14ac:dyDescent="0.25">
      <c r="A132" s="35" t="s">
        <v>49</v>
      </c>
      <c r="B132" s="234">
        <f t="shared" ref="B132:W132" si="6">SUM(B133:B138,B140:B141,B139)</f>
        <v>0.99999999999999978</v>
      </c>
      <c r="C132" s="234">
        <f t="shared" si="6"/>
        <v>0.99999999999999978</v>
      </c>
      <c r="D132" s="234">
        <f t="shared" si="6"/>
        <v>0.99999999999999989</v>
      </c>
      <c r="E132" s="234">
        <f t="shared" si="6"/>
        <v>1</v>
      </c>
      <c r="F132" s="234">
        <f t="shared" si="6"/>
        <v>1</v>
      </c>
      <c r="G132" s="234">
        <f t="shared" si="6"/>
        <v>1</v>
      </c>
      <c r="H132" s="234">
        <f t="shared" si="6"/>
        <v>1</v>
      </c>
      <c r="I132" s="234">
        <f t="shared" si="6"/>
        <v>1</v>
      </c>
      <c r="J132" s="234">
        <f t="shared" si="6"/>
        <v>0.99999999999999978</v>
      </c>
      <c r="K132" s="234">
        <f t="shared" si="6"/>
        <v>1.0000000000000002</v>
      </c>
      <c r="L132" s="234">
        <f t="shared" si="6"/>
        <v>0.99999999999999978</v>
      </c>
      <c r="M132" s="234">
        <f t="shared" si="6"/>
        <v>1.0000000000000002</v>
      </c>
      <c r="N132" s="234">
        <f t="shared" si="6"/>
        <v>1.0000000000000002</v>
      </c>
      <c r="O132" s="234">
        <f t="shared" si="6"/>
        <v>1.0000000000000002</v>
      </c>
      <c r="P132" s="234">
        <f t="shared" si="6"/>
        <v>1</v>
      </c>
      <c r="Q132" s="234">
        <f t="shared" si="6"/>
        <v>1</v>
      </c>
      <c r="R132" s="234">
        <f t="shared" si="6"/>
        <v>1</v>
      </c>
      <c r="S132" s="234">
        <f t="shared" si="6"/>
        <v>1</v>
      </c>
      <c r="T132" s="234">
        <f t="shared" si="6"/>
        <v>1</v>
      </c>
      <c r="U132" s="234">
        <f t="shared" si="6"/>
        <v>0.99999999999999978</v>
      </c>
      <c r="V132" s="234">
        <f t="shared" si="6"/>
        <v>1</v>
      </c>
      <c r="W132" s="234">
        <f t="shared" si="6"/>
        <v>1</v>
      </c>
      <c r="DA132" s="95"/>
    </row>
    <row r="133" spans="1:105" ht="12" customHeight="1" x14ac:dyDescent="0.25">
      <c r="A133" s="55" t="s">
        <v>92</v>
      </c>
      <c r="B133" s="268">
        <f t="shared" ref="B133:W133" si="7">IF(B$6=0,0,B$6/B$5)</f>
        <v>4.8886149451262814E-3</v>
      </c>
      <c r="C133" s="268">
        <f t="shared" si="7"/>
        <v>4.888614945126395E-3</v>
      </c>
      <c r="D133" s="268">
        <f t="shared" si="7"/>
        <v>4.888614945126742E-3</v>
      </c>
      <c r="E133" s="268">
        <f t="shared" si="7"/>
        <v>4.8886149451261461E-3</v>
      </c>
      <c r="F133" s="268">
        <f t="shared" si="7"/>
        <v>4.8886149451288817E-3</v>
      </c>
      <c r="G133" s="268">
        <f t="shared" si="7"/>
        <v>4.8886149451287551E-3</v>
      </c>
      <c r="H133" s="268">
        <f t="shared" si="7"/>
        <v>4.8886149451282217E-3</v>
      </c>
      <c r="I133" s="268">
        <f t="shared" si="7"/>
        <v>4.8886149451280421E-3</v>
      </c>
      <c r="J133" s="268">
        <f t="shared" si="7"/>
        <v>4.8886149451285027E-3</v>
      </c>
      <c r="K133" s="268">
        <f t="shared" si="7"/>
        <v>4.8886149451287837E-3</v>
      </c>
      <c r="L133" s="268">
        <f t="shared" si="7"/>
        <v>4.8886149451286909E-3</v>
      </c>
      <c r="M133" s="268">
        <f t="shared" si="7"/>
        <v>4.888614945129089E-3</v>
      </c>
      <c r="N133" s="268">
        <f t="shared" si="7"/>
        <v>4.8886149451285825E-3</v>
      </c>
      <c r="O133" s="268">
        <f t="shared" si="7"/>
        <v>4.888614945128913E-3</v>
      </c>
      <c r="P133" s="268">
        <f t="shared" si="7"/>
        <v>4.8886149451287993E-3</v>
      </c>
      <c r="Q133" s="268">
        <f t="shared" si="7"/>
        <v>4.8886149451289537E-3</v>
      </c>
      <c r="R133" s="268">
        <f t="shared" si="7"/>
        <v>4.8886149451293362E-3</v>
      </c>
      <c r="S133" s="268">
        <f t="shared" si="7"/>
        <v>4.8886149451292295E-3</v>
      </c>
      <c r="T133" s="268">
        <f t="shared" si="7"/>
        <v>4.8886149451287829E-3</v>
      </c>
      <c r="U133" s="268">
        <f t="shared" si="7"/>
        <v>4.8886149451288236E-3</v>
      </c>
      <c r="V133" s="268">
        <f t="shared" si="7"/>
        <v>4.8886149451289216E-3</v>
      </c>
      <c r="W133" s="268">
        <f t="shared" si="7"/>
        <v>4.8886149451287915E-3</v>
      </c>
      <c r="DA133" s="76"/>
    </row>
    <row r="134" spans="1:105" ht="12" customHeight="1" x14ac:dyDescent="0.25">
      <c r="A134" s="202" t="s">
        <v>93</v>
      </c>
      <c r="B134" s="269">
        <f t="shared" ref="B134:W134" si="8">IF(B$7=0,0,B$7/B$5)</f>
        <v>1.9546679671024183E-3</v>
      </c>
      <c r="C134" s="269">
        <f t="shared" si="8"/>
        <v>1.9546679671024626E-3</v>
      </c>
      <c r="D134" s="269">
        <f t="shared" si="8"/>
        <v>1.9546679671026022E-3</v>
      </c>
      <c r="E134" s="269">
        <f t="shared" si="8"/>
        <v>1.9546679671023637E-3</v>
      </c>
      <c r="F134" s="269">
        <f t="shared" si="8"/>
        <v>1.9546679671034583E-3</v>
      </c>
      <c r="G134" s="269">
        <f t="shared" si="8"/>
        <v>1.9546679671034075E-3</v>
      </c>
      <c r="H134" s="269">
        <f t="shared" si="8"/>
        <v>1.9546679671031929E-3</v>
      </c>
      <c r="I134" s="269">
        <f t="shared" si="8"/>
        <v>1.9546679671031213E-3</v>
      </c>
      <c r="J134" s="269">
        <f t="shared" si="8"/>
        <v>1.9546679671033048E-3</v>
      </c>
      <c r="K134" s="269">
        <f t="shared" si="8"/>
        <v>1.954667967103418E-3</v>
      </c>
      <c r="L134" s="269">
        <f t="shared" si="8"/>
        <v>1.954667967103382E-3</v>
      </c>
      <c r="M134" s="269">
        <f t="shared" si="8"/>
        <v>1.9546679671035394E-3</v>
      </c>
      <c r="N134" s="269">
        <f t="shared" si="8"/>
        <v>1.9546679671033373E-3</v>
      </c>
      <c r="O134" s="269">
        <f t="shared" si="8"/>
        <v>1.9546679671034683E-3</v>
      </c>
      <c r="P134" s="269">
        <f t="shared" si="8"/>
        <v>1.9546679671034249E-3</v>
      </c>
      <c r="Q134" s="269">
        <f t="shared" si="8"/>
        <v>1.9546679671034856E-3</v>
      </c>
      <c r="R134" s="269">
        <f t="shared" si="8"/>
        <v>1.9546679671036387E-3</v>
      </c>
      <c r="S134" s="269">
        <f t="shared" si="8"/>
        <v>1.9546679671035949E-3</v>
      </c>
      <c r="T134" s="269">
        <f t="shared" si="8"/>
        <v>1.9546679671034184E-3</v>
      </c>
      <c r="U134" s="269">
        <f t="shared" si="8"/>
        <v>1.9546679671034344E-3</v>
      </c>
      <c r="V134" s="269">
        <f t="shared" si="8"/>
        <v>1.9546679671034739E-3</v>
      </c>
      <c r="W134" s="269">
        <f t="shared" si="8"/>
        <v>1.9546679671034214E-3</v>
      </c>
      <c r="DA134" s="77"/>
    </row>
    <row r="135" spans="1:105" ht="12" customHeight="1" x14ac:dyDescent="0.25">
      <c r="A135" s="202" t="s">
        <v>94</v>
      </c>
      <c r="B135" s="269">
        <f t="shared" ref="B135:W135" si="9">IF(B$8=0,0,B$8/B$5)</f>
        <v>8.0297840577585877E-3</v>
      </c>
      <c r="C135" s="269">
        <f t="shared" si="9"/>
        <v>6.2776281776587674E-3</v>
      </c>
      <c r="D135" s="269">
        <f t="shared" si="9"/>
        <v>6.049771798679722E-3</v>
      </c>
      <c r="E135" s="269">
        <f t="shared" si="9"/>
        <v>6.4750973094212568E-3</v>
      </c>
      <c r="F135" s="269">
        <f t="shared" si="9"/>
        <v>1.0115565126380071E-2</v>
      </c>
      <c r="G135" s="269">
        <f t="shared" si="9"/>
        <v>1.2765817538777105E-2</v>
      </c>
      <c r="H135" s="269">
        <f t="shared" si="9"/>
        <v>2.2862857104995873E-2</v>
      </c>
      <c r="I135" s="269">
        <f t="shared" si="9"/>
        <v>2.1187689304234709E-2</v>
      </c>
      <c r="J135" s="269">
        <f t="shared" si="9"/>
        <v>1.9339193022687353E-2</v>
      </c>
      <c r="K135" s="269">
        <f t="shared" si="9"/>
        <v>1.8294947120695966E-2</v>
      </c>
      <c r="L135" s="269">
        <f t="shared" si="9"/>
        <v>2.3138797288326251E-2</v>
      </c>
      <c r="M135" s="269">
        <f t="shared" si="9"/>
        <v>2.0060842531306317E-2</v>
      </c>
      <c r="N135" s="269">
        <f t="shared" si="9"/>
        <v>1.5097709929625483E-2</v>
      </c>
      <c r="O135" s="269">
        <f t="shared" si="9"/>
        <v>1.5311556793122504E-2</v>
      </c>
      <c r="P135" s="269">
        <f t="shared" si="9"/>
        <v>1.5507508188121692E-2</v>
      </c>
      <c r="Q135" s="269">
        <f t="shared" si="9"/>
        <v>1.6737698343505844E-2</v>
      </c>
      <c r="R135" s="269">
        <f t="shared" si="9"/>
        <v>1.5798978265408863E-2</v>
      </c>
      <c r="S135" s="269">
        <f t="shared" si="9"/>
        <v>1.6591807247410984E-2</v>
      </c>
      <c r="T135" s="269">
        <f t="shared" si="9"/>
        <v>1.3801532382164264E-2</v>
      </c>
      <c r="U135" s="269">
        <f t="shared" si="9"/>
        <v>1.5044017009766179E-2</v>
      </c>
      <c r="V135" s="269">
        <f t="shared" si="9"/>
        <v>1.2700444304649861E-2</v>
      </c>
      <c r="W135" s="269">
        <f t="shared" si="9"/>
        <v>1.2451515391090398E-2</v>
      </c>
      <c r="DA135" s="77"/>
    </row>
    <row r="136" spans="1:105" ht="12" customHeight="1" x14ac:dyDescent="0.25">
      <c r="A136" s="202" t="s">
        <v>95</v>
      </c>
      <c r="B136" s="269">
        <f t="shared" ref="B136:W136" si="10">IF(B$9=0,0,B$9/B$5)</f>
        <v>9.7538895618097293E-4</v>
      </c>
      <c r="C136" s="269">
        <f t="shared" si="10"/>
        <v>9.7538895618099527E-4</v>
      </c>
      <c r="D136" s="269">
        <f t="shared" si="10"/>
        <v>9.7538895618106433E-4</v>
      </c>
      <c r="E136" s="269">
        <f t="shared" si="10"/>
        <v>9.7538895618094572E-4</v>
      </c>
      <c r="F136" s="269">
        <f t="shared" si="10"/>
        <v>9.7538895618149205E-4</v>
      </c>
      <c r="G136" s="269">
        <f t="shared" si="10"/>
        <v>9.7538895618146646E-4</v>
      </c>
      <c r="H136" s="269">
        <f t="shared" si="10"/>
        <v>9.753889561813601E-4</v>
      </c>
      <c r="I136" s="269">
        <f t="shared" si="10"/>
        <v>9.7538895618132378E-4</v>
      </c>
      <c r="J136" s="269">
        <f t="shared" si="10"/>
        <v>9.7538895618141605E-4</v>
      </c>
      <c r="K136" s="269">
        <f t="shared" si="10"/>
        <v>9.7538895618147243E-4</v>
      </c>
      <c r="L136" s="269">
        <f t="shared" si="10"/>
        <v>9.7538895618145378E-4</v>
      </c>
      <c r="M136" s="269">
        <f t="shared" si="10"/>
        <v>9.7538895618153292E-4</v>
      </c>
      <c r="N136" s="269">
        <f t="shared" si="10"/>
        <v>9.7538895618143209E-4</v>
      </c>
      <c r="O136" s="269">
        <f t="shared" si="10"/>
        <v>9.7538895618149769E-4</v>
      </c>
      <c r="P136" s="269">
        <f t="shared" si="10"/>
        <v>9.7538895618147492E-4</v>
      </c>
      <c r="Q136" s="269">
        <f t="shared" si="10"/>
        <v>9.7538895618150593E-4</v>
      </c>
      <c r="R136" s="269">
        <f t="shared" si="10"/>
        <v>9.7538895618158193E-4</v>
      </c>
      <c r="S136" s="269">
        <f t="shared" si="10"/>
        <v>9.753889561815609E-4</v>
      </c>
      <c r="T136" s="269">
        <f t="shared" si="10"/>
        <v>9.7538895618147199E-4</v>
      </c>
      <c r="U136" s="269">
        <f t="shared" si="10"/>
        <v>9.7538895618148012E-4</v>
      </c>
      <c r="V136" s="269">
        <f t="shared" si="10"/>
        <v>9.7538895618149964E-4</v>
      </c>
      <c r="W136" s="269">
        <f t="shared" si="10"/>
        <v>9.7538895618147384E-4</v>
      </c>
      <c r="DA136" s="77"/>
    </row>
    <row r="137" spans="1:105" ht="12" customHeight="1" x14ac:dyDescent="0.25">
      <c r="A137" s="56" t="s">
        <v>96</v>
      </c>
      <c r="B137" s="270">
        <f t="shared" ref="B137:W137" si="11">IF(B$10=0,0,B$10/B$5)</f>
        <v>4.0594215142643305E-3</v>
      </c>
      <c r="C137" s="270">
        <f t="shared" si="11"/>
        <v>3.9443878753893631E-3</v>
      </c>
      <c r="D137" s="270">
        <f t="shared" si="11"/>
        <v>3.9325561273298041E-3</v>
      </c>
      <c r="E137" s="270">
        <f t="shared" si="11"/>
        <v>3.9481610935893311E-3</v>
      </c>
      <c r="F137" s="270">
        <f t="shared" si="11"/>
        <v>4.2093004187772976E-3</v>
      </c>
      <c r="G137" s="270">
        <f t="shared" si="11"/>
        <v>4.6226324309399866E-3</v>
      </c>
      <c r="H137" s="270">
        <f t="shared" si="11"/>
        <v>7.3603770683924345E-3</v>
      </c>
      <c r="I137" s="270">
        <f t="shared" si="11"/>
        <v>6.7318169972927673E-3</v>
      </c>
      <c r="J137" s="270">
        <f t="shared" si="11"/>
        <v>6.8048173529310155E-3</v>
      </c>
      <c r="K137" s="270">
        <f t="shared" si="11"/>
        <v>6.2797649092332193E-3</v>
      </c>
      <c r="L137" s="270">
        <f t="shared" si="11"/>
        <v>7.762075943714971E-3</v>
      </c>
      <c r="M137" s="270">
        <f t="shared" si="11"/>
        <v>6.7301669812735443E-3</v>
      </c>
      <c r="N137" s="270">
        <f t="shared" si="11"/>
        <v>5.5279440739535333E-3</v>
      </c>
      <c r="O137" s="270">
        <f t="shared" si="11"/>
        <v>5.5604125597136268E-3</v>
      </c>
      <c r="P137" s="270">
        <f t="shared" si="11"/>
        <v>5.6425143705437107E-3</v>
      </c>
      <c r="Q137" s="270">
        <f t="shared" si="11"/>
        <v>6.1579035384104674E-3</v>
      </c>
      <c r="R137" s="270">
        <f t="shared" si="11"/>
        <v>5.8749492711752567E-3</v>
      </c>
      <c r="S137" s="270">
        <f t="shared" si="11"/>
        <v>6.0896395574391903E-3</v>
      </c>
      <c r="T137" s="270">
        <f t="shared" si="11"/>
        <v>5.0826184588011773E-3</v>
      </c>
      <c r="U137" s="270">
        <f t="shared" si="11"/>
        <v>5.5773651546386889E-3</v>
      </c>
      <c r="V137" s="270">
        <f t="shared" si="11"/>
        <v>4.9527658659274526E-3</v>
      </c>
      <c r="W137" s="270">
        <f t="shared" si="11"/>
        <v>4.8800410849506757E-3</v>
      </c>
      <c r="DA137" s="78"/>
    </row>
    <row r="138" spans="1:105" ht="12" customHeight="1" x14ac:dyDescent="0.25">
      <c r="A138" s="203" t="s">
        <v>1452</v>
      </c>
      <c r="B138" s="271">
        <f t="shared" ref="B138:W138" si="12">IF(B$16=0,0,B$16/B$5)</f>
        <v>3.1816979289376178E-2</v>
      </c>
      <c r="C138" s="271">
        <f t="shared" si="12"/>
        <v>2.4874288558480472E-2</v>
      </c>
      <c r="D138" s="271">
        <f t="shared" si="12"/>
        <v>2.3971437169354556E-2</v>
      </c>
      <c r="E138" s="271">
        <f t="shared" si="12"/>
        <v>2.5656734416349782E-2</v>
      </c>
      <c r="F138" s="271">
        <f t="shared" si="12"/>
        <v>4.0081616617746271E-2</v>
      </c>
      <c r="G138" s="271">
        <f t="shared" si="12"/>
        <v>5.0582898533961813E-2</v>
      </c>
      <c r="H138" s="271">
        <f t="shared" si="12"/>
        <v>9.0591110019049848E-2</v>
      </c>
      <c r="I138" s="271">
        <f t="shared" si="12"/>
        <v>8.3953474580827928E-2</v>
      </c>
      <c r="J138" s="271">
        <f t="shared" si="12"/>
        <v>7.6629047487467475E-2</v>
      </c>
      <c r="K138" s="271">
        <f t="shared" si="12"/>
        <v>7.249135835439878E-2</v>
      </c>
      <c r="L138" s="271">
        <f t="shared" si="12"/>
        <v>9.1684487254972719E-2</v>
      </c>
      <c r="M138" s="271">
        <f t="shared" si="12"/>
        <v>7.9488490195361028E-2</v>
      </c>
      <c r="N138" s="271">
        <f t="shared" si="12"/>
        <v>5.9822720099647418E-2</v>
      </c>
      <c r="O138" s="271">
        <f t="shared" si="12"/>
        <v>6.0670060598226425E-2</v>
      </c>
      <c r="P138" s="271">
        <f t="shared" si="12"/>
        <v>6.1446492620752587E-2</v>
      </c>
      <c r="Q138" s="271">
        <f t="shared" si="12"/>
        <v>6.6320961773884163E-2</v>
      </c>
      <c r="R138" s="271">
        <f t="shared" si="12"/>
        <v>6.2601405050005027E-2</v>
      </c>
      <c r="S138" s="271">
        <f t="shared" si="12"/>
        <v>6.5742887201820227E-2</v>
      </c>
      <c r="T138" s="271">
        <f t="shared" si="12"/>
        <v>5.4686784452277086E-2</v>
      </c>
      <c r="U138" s="271">
        <f t="shared" si="12"/>
        <v>5.9609968859158084E-2</v>
      </c>
      <c r="V138" s="271">
        <f t="shared" si="12"/>
        <v>5.0323865561051832E-2</v>
      </c>
      <c r="W138" s="271">
        <f t="shared" si="12"/>
        <v>4.933751698302305E-2</v>
      </c>
      <c r="DA138" s="79"/>
    </row>
    <row r="139" spans="1:105" ht="12" customHeight="1" x14ac:dyDescent="0.25">
      <c r="A139" s="203" t="s">
        <v>1454</v>
      </c>
      <c r="B139" s="271">
        <f t="shared" ref="B139:W139" si="13">IF(B$17=0,0,B$17/B$5)</f>
        <v>0.52553111152240484</v>
      </c>
      <c r="C139" s="271">
        <f t="shared" si="13"/>
        <v>0.53601679411061764</v>
      </c>
      <c r="D139" s="271">
        <f t="shared" si="13"/>
        <v>0.53825883756185666</v>
      </c>
      <c r="E139" s="271">
        <f t="shared" si="13"/>
        <v>0.53565122253218345</v>
      </c>
      <c r="F139" s="271">
        <f t="shared" si="13"/>
        <v>0.51502253126803699</v>
      </c>
      <c r="G139" s="271">
        <f t="shared" si="13"/>
        <v>0.49417761939180621</v>
      </c>
      <c r="H139" s="271">
        <f t="shared" si="13"/>
        <v>0.43675832762911915</v>
      </c>
      <c r="I139" s="271">
        <f t="shared" si="13"/>
        <v>0.44356486241445475</v>
      </c>
      <c r="J139" s="271">
        <f t="shared" si="13"/>
        <v>0.46009773641081336</v>
      </c>
      <c r="K139" s="271">
        <f t="shared" si="13"/>
        <v>0.46684387960817031</v>
      </c>
      <c r="L139" s="271">
        <f t="shared" si="13"/>
        <v>0.43553441362614315</v>
      </c>
      <c r="M139" s="271">
        <f t="shared" si="13"/>
        <v>0.45470404028522565</v>
      </c>
      <c r="N139" s="271">
        <f t="shared" si="13"/>
        <v>0.48519558468381985</v>
      </c>
      <c r="O139" s="271">
        <f t="shared" si="13"/>
        <v>0.48467513752396801</v>
      </c>
      <c r="P139" s="271">
        <f t="shared" si="13"/>
        <v>0.48375630100741746</v>
      </c>
      <c r="Q139" s="271">
        <f t="shared" si="13"/>
        <v>0.47608352524610276</v>
      </c>
      <c r="R139" s="271">
        <f t="shared" si="13"/>
        <v>0.48162859240953115</v>
      </c>
      <c r="S139" s="271">
        <f t="shared" si="13"/>
        <v>0.47670015881389571</v>
      </c>
      <c r="T139" s="271">
        <f t="shared" si="13"/>
        <v>0.49403897990992252</v>
      </c>
      <c r="U139" s="271">
        <f t="shared" si="13"/>
        <v>0.48698210370335243</v>
      </c>
      <c r="V139" s="271">
        <f t="shared" si="13"/>
        <v>0.50031424828316018</v>
      </c>
      <c r="W139" s="271">
        <f t="shared" si="13"/>
        <v>0.50178243556689595</v>
      </c>
      <c r="DA139" s="79"/>
    </row>
    <row r="140" spans="1:105" ht="12" customHeight="1" x14ac:dyDescent="0.25">
      <c r="A140" s="203" t="s">
        <v>1463</v>
      </c>
      <c r="B140" s="271">
        <f t="shared" ref="B140:W140" si="14">IF(B$25=0,0,B$25/B$5)</f>
        <v>0.37706954907047624</v>
      </c>
      <c r="C140" s="271">
        <f t="shared" si="14"/>
        <v>0.38459304581223852</v>
      </c>
      <c r="D140" s="271">
        <f t="shared" si="14"/>
        <v>0.38620171615471571</v>
      </c>
      <c r="E140" s="271">
        <f t="shared" si="14"/>
        <v>0.38433074752539925</v>
      </c>
      <c r="F140" s="271">
        <f t="shared" si="14"/>
        <v>0.36952962321069865</v>
      </c>
      <c r="G140" s="271">
        <f t="shared" si="14"/>
        <v>0.35457336020504221</v>
      </c>
      <c r="H140" s="271">
        <f t="shared" si="14"/>
        <v>0.31337491166755832</v>
      </c>
      <c r="I140" s="271">
        <f t="shared" si="14"/>
        <v>0.31825861302408487</v>
      </c>
      <c r="J140" s="271">
        <f t="shared" si="14"/>
        <v>0.33012098083821217</v>
      </c>
      <c r="K140" s="271">
        <f t="shared" si="14"/>
        <v>0.33496135111814351</v>
      </c>
      <c r="L140" s="271">
        <f t="shared" si="14"/>
        <v>0.31249675109611963</v>
      </c>
      <c r="M140" s="271">
        <f t="shared" si="14"/>
        <v>0.32625099384542161</v>
      </c>
      <c r="N140" s="271">
        <f t="shared" si="14"/>
        <v>0.34812873361145286</v>
      </c>
      <c r="O140" s="271">
        <f t="shared" si="14"/>
        <v>0.34775531180715313</v>
      </c>
      <c r="P140" s="271">
        <f t="shared" si="14"/>
        <v>0.34709604489912654</v>
      </c>
      <c r="Q140" s="271">
        <f t="shared" si="14"/>
        <v>0.34159081403266733</v>
      </c>
      <c r="R140" s="271">
        <f t="shared" si="14"/>
        <v>0.34556941002638947</v>
      </c>
      <c r="S140" s="271">
        <f t="shared" si="14"/>
        <v>0.34203324976340022</v>
      </c>
      <c r="T140" s="271">
        <f t="shared" si="14"/>
        <v>0.35447388611916758</v>
      </c>
      <c r="U140" s="271">
        <f t="shared" si="14"/>
        <v>0.3494105643277155</v>
      </c>
      <c r="V140" s="271">
        <f t="shared" si="14"/>
        <v>0.35897640283780358</v>
      </c>
      <c r="W140" s="271">
        <f t="shared" si="14"/>
        <v>0.36002982994210109</v>
      </c>
      <c r="DA140" s="79"/>
    </row>
    <row r="141" spans="1:105" ht="12" customHeight="1" x14ac:dyDescent="0.25">
      <c r="A141" s="203" t="s">
        <v>1472</v>
      </c>
      <c r="B141" s="271">
        <f t="shared" ref="B141:W141" si="15">IF(B$33=0,0,B$33/B$5)</f>
        <v>4.5674482677309919E-2</v>
      </c>
      <c r="C141" s="271">
        <f t="shared" si="15"/>
        <v>3.6475183597205176E-2</v>
      </c>
      <c r="D141" s="271">
        <f t="shared" si="15"/>
        <v>3.3767009319653034E-2</v>
      </c>
      <c r="E141" s="271">
        <f t="shared" si="15"/>
        <v>3.6119365254647456E-2</v>
      </c>
      <c r="F141" s="271">
        <f t="shared" si="15"/>
        <v>5.3222691489946891E-2</v>
      </c>
      <c r="G141" s="271">
        <f t="shared" si="15"/>
        <v>7.5459000031059056E-2</v>
      </c>
      <c r="H141" s="271">
        <f t="shared" si="15"/>
        <v>0.12123374464247157</v>
      </c>
      <c r="I141" s="271">
        <f t="shared" si="15"/>
        <v>0.1184848718106925</v>
      </c>
      <c r="J141" s="271">
        <f t="shared" si="15"/>
        <v>9.9189553019475268E-2</v>
      </c>
      <c r="K141" s="271">
        <f t="shared" si="15"/>
        <v>9.3310027020944736E-2</v>
      </c>
      <c r="L141" s="271">
        <f t="shared" si="15"/>
        <v>0.12156480292230952</v>
      </c>
      <c r="M141" s="271">
        <f t="shared" si="15"/>
        <v>0.10494679429299783</v>
      </c>
      <c r="N141" s="271">
        <f t="shared" si="15"/>
        <v>7.8408635733087706E-2</v>
      </c>
      <c r="O141" s="271">
        <f t="shared" si="15"/>
        <v>7.8208848849402643E-2</v>
      </c>
      <c r="P141" s="271">
        <f t="shared" si="15"/>
        <v>7.8732467045624352E-2</v>
      </c>
      <c r="Q141" s="271">
        <f t="shared" si="15"/>
        <v>8.529042519701556E-2</v>
      </c>
      <c r="R141" s="271">
        <f t="shared" si="15"/>
        <v>8.0707993109075823E-2</v>
      </c>
      <c r="S141" s="271">
        <f t="shared" si="15"/>
        <v>8.5023585547619324E-2</v>
      </c>
      <c r="T141" s="271">
        <f t="shared" si="15"/>
        <v>7.0097526809253671E-2</v>
      </c>
      <c r="U141" s="271">
        <f t="shared" si="15"/>
        <v>7.5557309076955237E-2</v>
      </c>
      <c r="V141" s="271">
        <f t="shared" si="15"/>
        <v>6.4913601278993135E-2</v>
      </c>
      <c r="W141" s="271">
        <f t="shared" si="15"/>
        <v>6.3699989163525289E-2</v>
      </c>
      <c r="DA141" s="79"/>
    </row>
    <row r="142" spans="1:105" ht="12" customHeight="1" x14ac:dyDescent="0.25">
      <c r="A142" s="62" t="s">
        <v>1579</v>
      </c>
      <c r="B142" s="320">
        <f t="shared" ref="B142:W142" si="16">IF(B$34=0,0,B$34/B$5)</f>
        <v>3.8630878481067943E-2</v>
      </c>
      <c r="C142" s="320">
        <f t="shared" si="16"/>
        <v>3.0201346578697098E-2</v>
      </c>
      <c r="D142" s="320">
        <f t="shared" si="16"/>
        <v>2.910514124812277E-2</v>
      </c>
      <c r="E142" s="320">
        <f t="shared" si="16"/>
        <v>3.1151360424400455E-2</v>
      </c>
      <c r="F142" s="320">
        <f t="shared" si="16"/>
        <v>4.866546402165596E-2</v>
      </c>
      <c r="G142" s="320">
        <f t="shared" si="16"/>
        <v>6.14156921910603E-2</v>
      </c>
      <c r="H142" s="320">
        <f t="shared" si="16"/>
        <v>0.10999203069473999</v>
      </c>
      <c r="I142" s="320">
        <f t="shared" si="16"/>
        <v>0.10193288448593564</v>
      </c>
      <c r="J142" s="320">
        <f t="shared" si="16"/>
        <v>9.3039863862776503E-2</v>
      </c>
      <c r="K142" s="320">
        <f t="shared" si="16"/>
        <v>8.8016050488218256E-2</v>
      </c>
      <c r="L142" s="320">
        <f t="shared" si="16"/>
        <v>0.11131956473720034</v>
      </c>
      <c r="M142" s="320">
        <f t="shared" si="16"/>
        <v>9.65116825658517E-2</v>
      </c>
      <c r="N142" s="320">
        <f t="shared" si="16"/>
        <v>7.263430665613417E-2</v>
      </c>
      <c r="O142" s="320">
        <f t="shared" si="16"/>
        <v>7.3663112927621524E-2</v>
      </c>
      <c r="P142" s="320">
        <f t="shared" si="16"/>
        <v>7.4605825019747524E-2</v>
      </c>
      <c r="Q142" s="320">
        <f t="shared" si="16"/>
        <v>8.052420664239314E-2</v>
      </c>
      <c r="R142" s="320">
        <f t="shared" si="16"/>
        <v>7.6008072584010253E-2</v>
      </c>
      <c r="S142" s="320">
        <f t="shared" si="16"/>
        <v>7.9822332075882851E-2</v>
      </c>
      <c r="T142" s="320">
        <f t="shared" si="16"/>
        <v>6.6398463081053016E-2</v>
      </c>
      <c r="U142" s="320">
        <f t="shared" si="16"/>
        <v>7.2375992777770973E-2</v>
      </c>
      <c r="V142" s="320">
        <f t="shared" si="16"/>
        <v>6.1101184920962011E-2</v>
      </c>
      <c r="W142" s="320">
        <f t="shared" si="16"/>
        <v>5.9903600709360669E-2</v>
      </c>
      <c r="DA142" s="141"/>
    </row>
    <row r="143" spans="1:105" ht="12" customHeight="1" x14ac:dyDescent="0.25">
      <c r="A143" s="63" t="s">
        <v>1580</v>
      </c>
      <c r="B143" s="328">
        <f t="shared" ref="B143:W143" si="17">IF(B$35=0,0,B$35/B$5)</f>
        <v>7.0436041962419742E-3</v>
      </c>
      <c r="C143" s="328">
        <f t="shared" si="17"/>
        <v>6.2738370185080779E-3</v>
      </c>
      <c r="D143" s="328">
        <f t="shared" si="17"/>
        <v>4.6618680715302683E-3</v>
      </c>
      <c r="E143" s="328">
        <f t="shared" si="17"/>
        <v>4.9680048302470029E-3</v>
      </c>
      <c r="F143" s="328">
        <f t="shared" si="17"/>
        <v>4.5572274682909291E-3</v>
      </c>
      <c r="G143" s="328">
        <f t="shared" si="17"/>
        <v>1.4043307839998756E-2</v>
      </c>
      <c r="H143" s="328">
        <f t="shared" si="17"/>
        <v>1.1241713947731572E-2</v>
      </c>
      <c r="I143" s="328">
        <f t="shared" si="17"/>
        <v>1.6551987324756861E-2</v>
      </c>
      <c r="J143" s="328">
        <f t="shared" si="17"/>
        <v>6.1496891566987615E-3</v>
      </c>
      <c r="K143" s="328">
        <f t="shared" si="17"/>
        <v>5.2939765327264703E-3</v>
      </c>
      <c r="L143" s="328">
        <f t="shared" si="17"/>
        <v>1.0245238185109178E-2</v>
      </c>
      <c r="M143" s="328">
        <f t="shared" si="17"/>
        <v>8.4351117271461353E-3</v>
      </c>
      <c r="N143" s="328">
        <f t="shared" si="17"/>
        <v>5.7743290769535329E-3</v>
      </c>
      <c r="O143" s="328">
        <f t="shared" si="17"/>
        <v>4.5457359217811206E-3</v>
      </c>
      <c r="P143" s="328">
        <f t="shared" si="17"/>
        <v>4.1266420258768291E-3</v>
      </c>
      <c r="Q143" s="328">
        <f t="shared" si="17"/>
        <v>4.7662185546224287E-3</v>
      </c>
      <c r="R143" s="328">
        <f t="shared" si="17"/>
        <v>4.6999205250655689E-3</v>
      </c>
      <c r="S143" s="328">
        <f t="shared" si="17"/>
        <v>5.2012534717364722E-3</v>
      </c>
      <c r="T143" s="328">
        <f t="shared" si="17"/>
        <v>3.699063728200658E-3</v>
      </c>
      <c r="U143" s="328">
        <f t="shared" si="17"/>
        <v>3.1813162991842577E-3</v>
      </c>
      <c r="V143" s="328">
        <f t="shared" si="17"/>
        <v>3.8124163580311355E-3</v>
      </c>
      <c r="W143" s="328">
        <f t="shared" si="17"/>
        <v>3.7963884541646186E-3</v>
      </c>
      <c r="DA143" s="149"/>
    </row>
    <row r="144" spans="1:105" ht="12" hidden="1" customHeight="1" x14ac:dyDescent="0.25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DA144" s="94"/>
    </row>
    <row r="145" spans="1:105" ht="12" customHeight="1" x14ac:dyDescent="0.25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01"/>
      <c r="P145" s="201"/>
      <c r="Q145" s="201"/>
      <c r="R145" s="201"/>
      <c r="S145" s="201"/>
      <c r="T145" s="201"/>
      <c r="U145" s="201"/>
      <c r="V145" s="201"/>
      <c r="W145" s="201"/>
      <c r="DA145" s="173"/>
    </row>
    <row r="146" spans="1:105" ht="12" customHeight="1" x14ac:dyDescent="0.25">
      <c r="A146" s="35" t="s">
        <v>50</v>
      </c>
      <c r="B146" s="234">
        <f t="shared" ref="B146:W146" si="18">SUM(B147:B152,B154:B156,B158:B159,B161:B162)</f>
        <v>1</v>
      </c>
      <c r="C146" s="234">
        <f t="shared" si="18"/>
        <v>0.99999999999999989</v>
      </c>
      <c r="D146" s="234">
        <f t="shared" si="18"/>
        <v>0.99999999999999989</v>
      </c>
      <c r="E146" s="234">
        <f t="shared" si="18"/>
        <v>1.0000000000000002</v>
      </c>
      <c r="F146" s="234">
        <f t="shared" si="18"/>
        <v>0.99999999999999978</v>
      </c>
      <c r="G146" s="234">
        <f t="shared" si="18"/>
        <v>1</v>
      </c>
      <c r="H146" s="234">
        <f t="shared" si="18"/>
        <v>1.0000000000000004</v>
      </c>
      <c r="I146" s="234">
        <f t="shared" si="18"/>
        <v>0.99999999999999978</v>
      </c>
      <c r="J146" s="234">
        <f t="shared" si="18"/>
        <v>0.99999999999999989</v>
      </c>
      <c r="K146" s="234">
        <f t="shared" si="18"/>
        <v>0.99999999999999989</v>
      </c>
      <c r="L146" s="234">
        <f t="shared" si="18"/>
        <v>0.99999999999999978</v>
      </c>
      <c r="M146" s="234">
        <f t="shared" si="18"/>
        <v>0.99999999999999989</v>
      </c>
      <c r="N146" s="234">
        <f t="shared" si="18"/>
        <v>1</v>
      </c>
      <c r="O146" s="234">
        <f t="shared" si="18"/>
        <v>1</v>
      </c>
      <c r="P146" s="234">
        <f t="shared" si="18"/>
        <v>1</v>
      </c>
      <c r="Q146" s="234">
        <f t="shared" si="18"/>
        <v>1.0000000000000002</v>
      </c>
      <c r="R146" s="234">
        <f t="shared" si="18"/>
        <v>1.0000000000000002</v>
      </c>
      <c r="S146" s="234">
        <f t="shared" si="18"/>
        <v>1</v>
      </c>
      <c r="T146" s="234">
        <f t="shared" si="18"/>
        <v>1</v>
      </c>
      <c r="U146" s="234">
        <f t="shared" si="18"/>
        <v>1</v>
      </c>
      <c r="V146" s="234">
        <f t="shared" si="18"/>
        <v>1.0000000000000004</v>
      </c>
      <c r="W146" s="234">
        <f t="shared" si="18"/>
        <v>1</v>
      </c>
      <c r="DA146" s="95"/>
    </row>
    <row r="147" spans="1:105" ht="12" customHeight="1" x14ac:dyDescent="0.25">
      <c r="A147" s="55" t="s">
        <v>92</v>
      </c>
      <c r="B147" s="268">
        <f t="shared" ref="B147:W147" si="19">IF(B$49=0,0,B$49/B$48)</f>
        <v>7.195550228373219E-3</v>
      </c>
      <c r="C147" s="268">
        <f t="shared" si="19"/>
        <v>7.1955502283728981E-3</v>
      </c>
      <c r="D147" s="268">
        <f t="shared" si="19"/>
        <v>7.1955502283728495E-3</v>
      </c>
      <c r="E147" s="268">
        <f t="shared" si="19"/>
        <v>7.1955502283734306E-3</v>
      </c>
      <c r="F147" s="268">
        <f t="shared" si="19"/>
        <v>7.195550228371996E-3</v>
      </c>
      <c r="G147" s="268">
        <f t="shared" si="19"/>
        <v>7.1955502283705284E-3</v>
      </c>
      <c r="H147" s="268">
        <f t="shared" si="19"/>
        <v>7.1955502283700245E-3</v>
      </c>
      <c r="I147" s="268">
        <f t="shared" si="19"/>
        <v>7.195550228369073E-3</v>
      </c>
      <c r="J147" s="268">
        <f t="shared" si="19"/>
        <v>7.1955502283704547E-3</v>
      </c>
      <c r="K147" s="268">
        <f t="shared" si="19"/>
        <v>7.1955502283704348E-3</v>
      </c>
      <c r="L147" s="268">
        <f t="shared" si="19"/>
        <v>7.195550228370217E-3</v>
      </c>
      <c r="M147" s="268">
        <f t="shared" si="19"/>
        <v>7.1955502283687469E-3</v>
      </c>
      <c r="N147" s="268">
        <f t="shared" si="19"/>
        <v>7.1955502283701737E-3</v>
      </c>
      <c r="O147" s="268">
        <f t="shared" si="19"/>
        <v>7.1955502283700141E-3</v>
      </c>
      <c r="P147" s="268">
        <f t="shared" si="19"/>
        <v>7.1955502283699811E-3</v>
      </c>
      <c r="Q147" s="268">
        <f t="shared" si="19"/>
        <v>7.1955502283705059E-3</v>
      </c>
      <c r="R147" s="268">
        <f t="shared" si="19"/>
        <v>7.1955502283709933E-3</v>
      </c>
      <c r="S147" s="268">
        <f t="shared" si="19"/>
        <v>7.1955502283706342E-3</v>
      </c>
      <c r="T147" s="268">
        <f t="shared" si="19"/>
        <v>7.1955502283715528E-3</v>
      </c>
      <c r="U147" s="268">
        <f t="shared" si="19"/>
        <v>7.1955502283714062E-3</v>
      </c>
      <c r="V147" s="268">
        <f t="shared" si="19"/>
        <v>7.1955502283716447E-3</v>
      </c>
      <c r="W147" s="268">
        <f t="shared" si="19"/>
        <v>7.1955502283719067E-3</v>
      </c>
      <c r="DA147" s="76"/>
    </row>
    <row r="148" spans="1:105" ht="12" customHeight="1" x14ac:dyDescent="0.25">
      <c r="A148" s="202" t="s">
        <v>93</v>
      </c>
      <c r="B148" s="269">
        <f t="shared" ref="B148:W148" si="20">IF(B$50=0,0,B$50/B$48)</f>
        <v>8.0564402695847952E-3</v>
      </c>
      <c r="C148" s="269">
        <f t="shared" si="20"/>
        <v>8.0564402695844396E-3</v>
      </c>
      <c r="D148" s="269">
        <f t="shared" si="20"/>
        <v>8.0564402695843824E-3</v>
      </c>
      <c r="E148" s="269">
        <f t="shared" si="20"/>
        <v>8.0564402695850346E-3</v>
      </c>
      <c r="F148" s="269">
        <f t="shared" si="20"/>
        <v>8.0564402695834317E-3</v>
      </c>
      <c r="G148" s="269">
        <f t="shared" si="20"/>
        <v>8.0564402695817855E-3</v>
      </c>
      <c r="H148" s="269">
        <f t="shared" si="20"/>
        <v>8.0564402695812165E-3</v>
      </c>
      <c r="I148" s="269">
        <f t="shared" si="20"/>
        <v>8.0564402695801531E-3</v>
      </c>
      <c r="J148" s="269">
        <f t="shared" si="20"/>
        <v>8.0564402695817022E-3</v>
      </c>
      <c r="K148" s="269">
        <f t="shared" si="20"/>
        <v>8.0564402695816779E-3</v>
      </c>
      <c r="L148" s="269">
        <f t="shared" si="20"/>
        <v>8.0564402695814351E-3</v>
      </c>
      <c r="M148" s="269">
        <f t="shared" si="20"/>
        <v>8.0564402695797923E-3</v>
      </c>
      <c r="N148" s="269">
        <f t="shared" si="20"/>
        <v>8.0564402695813848E-3</v>
      </c>
      <c r="O148" s="269">
        <f t="shared" si="20"/>
        <v>8.0564402695812078E-3</v>
      </c>
      <c r="P148" s="269">
        <f t="shared" si="20"/>
        <v>8.0564402695811697E-3</v>
      </c>
      <c r="Q148" s="269">
        <f t="shared" si="20"/>
        <v>8.0564402695817577E-3</v>
      </c>
      <c r="R148" s="269">
        <f t="shared" si="20"/>
        <v>8.0564402695823024E-3</v>
      </c>
      <c r="S148" s="269">
        <f t="shared" si="20"/>
        <v>8.0564402695819052E-3</v>
      </c>
      <c r="T148" s="269">
        <f t="shared" si="20"/>
        <v>8.0564402695829287E-3</v>
      </c>
      <c r="U148" s="269">
        <f t="shared" si="20"/>
        <v>8.0564402695827656E-3</v>
      </c>
      <c r="V148" s="269">
        <f t="shared" si="20"/>
        <v>8.0564402695830362E-3</v>
      </c>
      <c r="W148" s="269">
        <f t="shared" si="20"/>
        <v>8.0564402695833311E-3</v>
      </c>
      <c r="DA148" s="77"/>
    </row>
    <row r="149" spans="1:105" ht="12" customHeight="1" x14ac:dyDescent="0.25">
      <c r="A149" s="202" t="s">
        <v>94</v>
      </c>
      <c r="B149" s="269">
        <f t="shared" ref="B149:W149" si="21">IF(B$51=0,0,B$51/B$48)</f>
        <v>9.5952863105922288E-3</v>
      </c>
      <c r="C149" s="269">
        <f t="shared" si="21"/>
        <v>7.6683291051465536E-3</v>
      </c>
      <c r="D149" s="269">
        <f t="shared" si="21"/>
        <v>7.502590458738757E-3</v>
      </c>
      <c r="E149" s="269">
        <f t="shared" si="21"/>
        <v>7.9839423787665311E-3</v>
      </c>
      <c r="F149" s="269">
        <f t="shared" si="21"/>
        <v>1.2134096509529679E-2</v>
      </c>
      <c r="G149" s="269">
        <f t="shared" si="21"/>
        <v>1.4037148367544277E-2</v>
      </c>
      <c r="H149" s="269">
        <f t="shared" si="21"/>
        <v>2.3587408232823605E-2</v>
      </c>
      <c r="I149" s="269">
        <f t="shared" si="21"/>
        <v>2.1474416970540512E-2</v>
      </c>
      <c r="J149" s="269">
        <f t="shared" si="21"/>
        <v>2.1151686016219768E-2</v>
      </c>
      <c r="K149" s="269">
        <f t="shared" si="21"/>
        <v>2.029165623529041E-2</v>
      </c>
      <c r="L149" s="269">
        <f t="shared" si="21"/>
        <v>2.3974630241160203E-2</v>
      </c>
      <c r="M149" s="269">
        <f t="shared" si="21"/>
        <v>2.1548886764351762E-2</v>
      </c>
      <c r="N149" s="269">
        <f t="shared" si="21"/>
        <v>1.7143634535674013E-2</v>
      </c>
      <c r="O149" s="269">
        <f t="shared" si="21"/>
        <v>1.7515449595900727E-2</v>
      </c>
      <c r="P149" s="269">
        <f t="shared" si="21"/>
        <v>1.7775674280986434E-2</v>
      </c>
      <c r="Q149" s="269">
        <f t="shared" si="21"/>
        <v>1.8968558494765055E-2</v>
      </c>
      <c r="R149" s="269">
        <f t="shared" si="21"/>
        <v>1.8098475997625537E-2</v>
      </c>
      <c r="S149" s="269">
        <f t="shared" si="21"/>
        <v>1.8812398362176755E-2</v>
      </c>
      <c r="T149" s="269">
        <f t="shared" si="21"/>
        <v>1.615440591958775E-2</v>
      </c>
      <c r="U149" s="269">
        <f t="shared" si="21"/>
        <v>1.7491359423396618E-2</v>
      </c>
      <c r="V149" s="269">
        <f t="shared" si="21"/>
        <v>1.5101775601956862E-2</v>
      </c>
      <c r="W149" s="269">
        <f t="shared" si="21"/>
        <v>1.4788877076330646E-2</v>
      </c>
      <c r="DA149" s="77"/>
    </row>
    <row r="150" spans="1:105" ht="12" customHeight="1" x14ac:dyDescent="0.25">
      <c r="A150" s="202" t="s">
        <v>95</v>
      </c>
      <c r="B150" s="269">
        <f t="shared" ref="B150:W150" si="22">IF(B$52=0,0,B$52/B$48)</f>
        <v>5.9256386055768443E-3</v>
      </c>
      <c r="C150" s="269">
        <f t="shared" si="22"/>
        <v>5.9256386055765806E-3</v>
      </c>
      <c r="D150" s="269">
        <f t="shared" si="22"/>
        <v>5.9256386055765373E-3</v>
      </c>
      <c r="E150" s="269">
        <f t="shared" si="22"/>
        <v>5.9256386055770187E-3</v>
      </c>
      <c r="F150" s="269">
        <f t="shared" si="22"/>
        <v>5.9256386055758373E-3</v>
      </c>
      <c r="G150" s="269">
        <f t="shared" si="22"/>
        <v>5.9256386055746291E-3</v>
      </c>
      <c r="H150" s="269">
        <f t="shared" si="22"/>
        <v>5.9256386055742101E-3</v>
      </c>
      <c r="I150" s="269">
        <f t="shared" si="22"/>
        <v>5.9256386055734286E-3</v>
      </c>
      <c r="J150" s="269">
        <f t="shared" si="22"/>
        <v>5.9256386055745658E-3</v>
      </c>
      <c r="K150" s="269">
        <f t="shared" si="22"/>
        <v>5.9256386055745501E-3</v>
      </c>
      <c r="L150" s="269">
        <f t="shared" si="22"/>
        <v>5.9256386055743706E-3</v>
      </c>
      <c r="M150" s="269">
        <f t="shared" si="22"/>
        <v>5.9256386055731606E-3</v>
      </c>
      <c r="N150" s="269">
        <f t="shared" si="22"/>
        <v>5.925638605574335E-3</v>
      </c>
      <c r="O150" s="269">
        <f t="shared" si="22"/>
        <v>5.9256386055742041E-3</v>
      </c>
      <c r="P150" s="269">
        <f t="shared" si="22"/>
        <v>5.9256386055741754E-3</v>
      </c>
      <c r="Q150" s="269">
        <f t="shared" si="22"/>
        <v>5.9256386055746091E-3</v>
      </c>
      <c r="R150" s="269">
        <f t="shared" si="22"/>
        <v>5.9256386055750098E-3</v>
      </c>
      <c r="S150" s="269">
        <f t="shared" si="22"/>
        <v>5.9256386055747158E-3</v>
      </c>
      <c r="T150" s="269">
        <f t="shared" si="22"/>
        <v>5.9256386055754695E-3</v>
      </c>
      <c r="U150" s="269">
        <f t="shared" si="22"/>
        <v>5.9256386055753498E-3</v>
      </c>
      <c r="V150" s="269">
        <f t="shared" si="22"/>
        <v>5.9256386055755485E-3</v>
      </c>
      <c r="W150" s="269">
        <f t="shared" si="22"/>
        <v>5.925638605575761E-3</v>
      </c>
      <c r="DA150" s="77"/>
    </row>
    <row r="151" spans="1:105" ht="12" customHeight="1" x14ac:dyDescent="0.25">
      <c r="A151" s="56" t="s">
        <v>96</v>
      </c>
      <c r="B151" s="270">
        <f t="shared" ref="B151:W151" si="23">IF(B$53=0,0,B$53/B$48)</f>
        <v>7.8708141279853431E-3</v>
      </c>
      <c r="C151" s="270">
        <f t="shared" si="23"/>
        <v>7.8178296885936943E-3</v>
      </c>
      <c r="D151" s="270">
        <f t="shared" si="23"/>
        <v>7.9131356861081824E-3</v>
      </c>
      <c r="E151" s="270">
        <f t="shared" si="23"/>
        <v>7.8989141638525183E-3</v>
      </c>
      <c r="F151" s="270">
        <f t="shared" si="23"/>
        <v>8.1927301863753722E-3</v>
      </c>
      <c r="G151" s="270">
        <f t="shared" si="23"/>
        <v>8.2474758933972405E-3</v>
      </c>
      <c r="H151" s="270">
        <f t="shared" si="23"/>
        <v>1.2321149315406938E-2</v>
      </c>
      <c r="I151" s="270">
        <f t="shared" si="23"/>
        <v>1.1070609260766801E-2</v>
      </c>
      <c r="J151" s="270">
        <f t="shared" si="23"/>
        <v>1.207604023384966E-2</v>
      </c>
      <c r="K151" s="270">
        <f t="shared" si="23"/>
        <v>1.1301371696195711E-2</v>
      </c>
      <c r="L151" s="270">
        <f t="shared" si="23"/>
        <v>1.3049397469936016E-2</v>
      </c>
      <c r="M151" s="270">
        <f t="shared" si="23"/>
        <v>1.1730133239305815E-2</v>
      </c>
      <c r="N151" s="270">
        <f t="shared" si="23"/>
        <v>1.0184903042694706E-2</v>
      </c>
      <c r="O151" s="270">
        <f t="shared" si="23"/>
        <v>1.0320729391963301E-2</v>
      </c>
      <c r="P151" s="270">
        <f t="shared" si="23"/>
        <v>1.0494413539908007E-2</v>
      </c>
      <c r="Q151" s="270">
        <f t="shared" si="23"/>
        <v>1.1323297263069897E-2</v>
      </c>
      <c r="R151" s="270">
        <f t="shared" si="23"/>
        <v>1.0919897476685304E-2</v>
      </c>
      <c r="S151" s="270">
        <f t="shared" si="23"/>
        <v>1.1203236295156516E-2</v>
      </c>
      <c r="T151" s="270">
        <f t="shared" si="23"/>
        <v>9.6527848765709818E-3</v>
      </c>
      <c r="U151" s="270">
        <f t="shared" si="23"/>
        <v>1.0521805338796181E-2</v>
      </c>
      <c r="V151" s="270">
        <f t="shared" si="23"/>
        <v>9.555608142455721E-3</v>
      </c>
      <c r="W151" s="270">
        <f t="shared" si="23"/>
        <v>9.4045474767639557E-3</v>
      </c>
      <c r="DA151" s="78"/>
    </row>
    <row r="152" spans="1:105" ht="12" customHeight="1" x14ac:dyDescent="0.25">
      <c r="A152" s="203" t="s">
        <v>1498</v>
      </c>
      <c r="B152" s="271">
        <f t="shared" ref="B152:W152" si="24">IF(B$59=0,0,B$59/B$48)</f>
        <v>4.0917855282887196E-2</v>
      </c>
      <c r="C152" s="271">
        <f t="shared" si="24"/>
        <v>3.2700595941526675E-2</v>
      </c>
      <c r="D152" s="271">
        <f t="shared" si="24"/>
        <v>3.1993824957422763E-2</v>
      </c>
      <c r="E152" s="271">
        <f t="shared" si="24"/>
        <v>3.4046487855255644E-2</v>
      </c>
      <c r="F152" s="271">
        <f t="shared" si="24"/>
        <v>5.1744282441831317E-2</v>
      </c>
      <c r="G152" s="271">
        <f t="shared" si="24"/>
        <v>5.985960052630699E-2</v>
      </c>
      <c r="H152" s="271">
        <f t="shared" si="24"/>
        <v>0.10058544636689314</v>
      </c>
      <c r="I152" s="271">
        <f t="shared" si="24"/>
        <v>9.157486889317433E-2</v>
      </c>
      <c r="J152" s="271">
        <f t="shared" si="24"/>
        <v>9.019862455228092E-2</v>
      </c>
      <c r="K152" s="271">
        <f t="shared" si="24"/>
        <v>8.6531138979057939E-2</v>
      </c>
      <c r="L152" s="271">
        <f t="shared" si="24"/>
        <v>0.10223670445201925</v>
      </c>
      <c r="M152" s="271">
        <f t="shared" si="24"/>
        <v>9.1892435680394763E-2</v>
      </c>
      <c r="N152" s="271">
        <f t="shared" si="24"/>
        <v>7.310680830639231E-2</v>
      </c>
      <c r="O152" s="271">
        <f t="shared" si="24"/>
        <v>7.4692365457465562E-2</v>
      </c>
      <c r="P152" s="271">
        <f t="shared" si="24"/>
        <v>7.5802059911670397E-2</v>
      </c>
      <c r="Q152" s="271">
        <f t="shared" si="24"/>
        <v>8.0888960088349102E-2</v>
      </c>
      <c r="R152" s="271">
        <f t="shared" si="24"/>
        <v>7.7178606009302292E-2</v>
      </c>
      <c r="S152" s="271">
        <f t="shared" si="24"/>
        <v>8.0223035435412884E-2</v>
      </c>
      <c r="T152" s="271">
        <f t="shared" si="24"/>
        <v>6.8888371039958082E-2</v>
      </c>
      <c r="U152" s="271">
        <f t="shared" si="24"/>
        <v>7.4589636038003088E-2</v>
      </c>
      <c r="V152" s="271">
        <f t="shared" si="24"/>
        <v>6.4399565431765449E-2</v>
      </c>
      <c r="W152" s="271">
        <f t="shared" si="24"/>
        <v>6.3065250209126497E-2</v>
      </c>
      <c r="DA152" s="79"/>
    </row>
    <row r="153" spans="1:105" ht="12" customHeight="1" x14ac:dyDescent="0.25">
      <c r="A153" s="203" t="s">
        <v>1500</v>
      </c>
      <c r="B153" s="271">
        <f t="shared" ref="B153:W153" si="25">IF(B$60=0,0,B$60/B$48)</f>
        <v>0.17397848108826366</v>
      </c>
      <c r="C153" s="271">
        <f t="shared" si="25"/>
        <v>0.17330911855178394</v>
      </c>
      <c r="D153" s="271">
        <f t="shared" si="25"/>
        <v>0.16281595406152347</v>
      </c>
      <c r="E153" s="271">
        <f t="shared" si="25"/>
        <v>0.16355820508559601</v>
      </c>
      <c r="F153" s="271">
        <f t="shared" si="25"/>
        <v>0.15070897159833896</v>
      </c>
      <c r="G153" s="271">
        <f t="shared" si="25"/>
        <v>0.20085123928592608</v>
      </c>
      <c r="H153" s="271">
        <f t="shared" si="25"/>
        <v>0.16073964513646133</v>
      </c>
      <c r="I153" s="271">
        <f t="shared" si="25"/>
        <v>0.19246672063913839</v>
      </c>
      <c r="J153" s="271">
        <f t="shared" si="25"/>
        <v>0.13998437543324824</v>
      </c>
      <c r="K153" s="271">
        <f t="shared" si="25"/>
        <v>0.13743823094404398</v>
      </c>
      <c r="L153" s="271">
        <f t="shared" si="25"/>
        <v>0.15423079586523947</v>
      </c>
      <c r="M153" s="271">
        <f t="shared" si="25"/>
        <v>0.15076072643137278</v>
      </c>
      <c r="N153" s="271">
        <f t="shared" si="25"/>
        <v>0.14767872245893124</v>
      </c>
      <c r="O153" s="271">
        <f t="shared" si="25"/>
        <v>0.13914384126787049</v>
      </c>
      <c r="P153" s="271">
        <f t="shared" si="25"/>
        <v>0.13561465748023768</v>
      </c>
      <c r="Q153" s="271">
        <f t="shared" si="25"/>
        <v>0.13495330314828971</v>
      </c>
      <c r="R153" s="271">
        <f t="shared" si="25"/>
        <v>0.13552319276903096</v>
      </c>
      <c r="S153" s="271">
        <f t="shared" si="25"/>
        <v>0.136912287028646</v>
      </c>
      <c r="T153" s="271">
        <f t="shared" si="25"/>
        <v>0.13530747943558352</v>
      </c>
      <c r="U153" s="271">
        <f t="shared" si="25"/>
        <v>0.12872085250494877</v>
      </c>
      <c r="V153" s="271">
        <f t="shared" si="25"/>
        <v>0.1350407283815066</v>
      </c>
      <c r="W153" s="271">
        <f t="shared" si="25"/>
        <v>0.13727345367482838</v>
      </c>
      <c r="DA153" s="79"/>
    </row>
    <row r="154" spans="1:105" ht="12" customHeight="1" x14ac:dyDescent="0.25">
      <c r="A154" s="62" t="s">
        <v>1501</v>
      </c>
      <c r="B154" s="320">
        <f t="shared" ref="B154:W154" si="26">IF(B$61=0,0,B$61/B$48)</f>
        <v>0.12233481386526762</v>
      </c>
      <c r="C154" s="320">
        <f t="shared" si="26"/>
        <v>0.12628653948044558</v>
      </c>
      <c r="D154" s="320">
        <f t="shared" si="26"/>
        <v>0.12734276080581175</v>
      </c>
      <c r="E154" s="320">
        <f t="shared" si="26"/>
        <v>0.12597263322314844</v>
      </c>
      <c r="F154" s="320">
        <f t="shared" si="26"/>
        <v>0.11716719521691235</v>
      </c>
      <c r="G154" s="320">
        <f t="shared" si="26"/>
        <v>0.10610374528286333</v>
      </c>
      <c r="H154" s="320">
        <f t="shared" si="26"/>
        <v>8.9577290395054035E-2</v>
      </c>
      <c r="I154" s="320">
        <f t="shared" si="26"/>
        <v>8.953339857746434E-2</v>
      </c>
      <c r="J154" s="320">
        <f t="shared" si="26"/>
        <v>9.8715002895251744E-2</v>
      </c>
      <c r="K154" s="320">
        <f t="shared" si="26"/>
        <v>0.10141054170289671</v>
      </c>
      <c r="L154" s="320">
        <f t="shared" si="26"/>
        <v>8.9097770010472074E-2</v>
      </c>
      <c r="M154" s="320">
        <f t="shared" si="26"/>
        <v>9.5165875759493659E-2</v>
      </c>
      <c r="N154" s="320">
        <f t="shared" si="26"/>
        <v>0.10744766833954733</v>
      </c>
      <c r="O154" s="320">
        <f t="shared" si="26"/>
        <v>0.10723770608940182</v>
      </c>
      <c r="P154" s="320">
        <f t="shared" si="26"/>
        <v>0.10659121520873562</v>
      </c>
      <c r="Q154" s="320">
        <f t="shared" si="26"/>
        <v>0.1018111588978583</v>
      </c>
      <c r="R154" s="320">
        <f t="shared" si="26"/>
        <v>0.10248840072752753</v>
      </c>
      <c r="S154" s="320">
        <f t="shared" si="26"/>
        <v>0.10072745590630192</v>
      </c>
      <c r="T154" s="320">
        <f t="shared" si="26"/>
        <v>0.10874163931006717</v>
      </c>
      <c r="U154" s="320">
        <f t="shared" si="26"/>
        <v>0.10602561890106803</v>
      </c>
      <c r="V154" s="320">
        <f t="shared" si="26"/>
        <v>0.10722582976400093</v>
      </c>
      <c r="W154" s="320">
        <f t="shared" si="26"/>
        <v>0.10960711481786803</v>
      </c>
      <c r="DA154" s="141"/>
    </row>
    <row r="155" spans="1:105" ht="12" customHeight="1" x14ac:dyDescent="0.25">
      <c r="A155" s="62" t="s">
        <v>1508</v>
      </c>
      <c r="B155" s="320">
        <f t="shared" ref="B155:W155" si="27">IF(B$67=0,0,B$67/B$48)</f>
        <v>5.1643667222996029E-2</v>
      </c>
      <c r="C155" s="320">
        <f t="shared" si="27"/>
        <v>4.7022579071338354E-2</v>
      </c>
      <c r="D155" s="320">
        <f t="shared" si="27"/>
        <v>3.5473193255711716E-2</v>
      </c>
      <c r="E155" s="320">
        <f t="shared" si="27"/>
        <v>3.7585571862447598E-2</v>
      </c>
      <c r="F155" s="320">
        <f t="shared" si="27"/>
        <v>3.3541776381426587E-2</v>
      </c>
      <c r="G155" s="320">
        <f t="shared" si="27"/>
        <v>9.4747494003062746E-2</v>
      </c>
      <c r="H155" s="320">
        <f t="shared" si="27"/>
        <v>7.1162354741407308E-2</v>
      </c>
      <c r="I155" s="320">
        <f t="shared" si="27"/>
        <v>0.10293332206167406</v>
      </c>
      <c r="J155" s="320">
        <f t="shared" si="27"/>
        <v>4.1269372537996514E-2</v>
      </c>
      <c r="K155" s="320">
        <f t="shared" si="27"/>
        <v>3.6027689241147264E-2</v>
      </c>
      <c r="L155" s="320">
        <f t="shared" si="27"/>
        <v>6.5133025854767379E-2</v>
      </c>
      <c r="M155" s="320">
        <f t="shared" si="27"/>
        <v>5.5594850671879137E-2</v>
      </c>
      <c r="N155" s="320">
        <f t="shared" si="27"/>
        <v>4.0231054119383915E-2</v>
      </c>
      <c r="O155" s="320">
        <f t="shared" si="27"/>
        <v>3.1906135178468679E-2</v>
      </c>
      <c r="P155" s="320">
        <f t="shared" si="27"/>
        <v>2.9023442271502088E-2</v>
      </c>
      <c r="Q155" s="320">
        <f t="shared" si="27"/>
        <v>3.3142144250431403E-2</v>
      </c>
      <c r="R155" s="320">
        <f t="shared" si="27"/>
        <v>3.3034792041503433E-2</v>
      </c>
      <c r="S155" s="320">
        <f t="shared" si="27"/>
        <v>3.6184831122344108E-2</v>
      </c>
      <c r="T155" s="320">
        <f t="shared" si="27"/>
        <v>2.6565840125516375E-2</v>
      </c>
      <c r="U155" s="320">
        <f t="shared" si="27"/>
        <v>2.2695233603880757E-2</v>
      </c>
      <c r="V155" s="320">
        <f t="shared" si="27"/>
        <v>2.7814898617505669E-2</v>
      </c>
      <c r="W155" s="320">
        <f t="shared" si="27"/>
        <v>2.7666338856960352E-2</v>
      </c>
      <c r="DA155" s="141"/>
    </row>
    <row r="156" spans="1:105" ht="12" customHeight="1" x14ac:dyDescent="0.25">
      <c r="A156" s="62" t="s">
        <v>1520</v>
      </c>
      <c r="B156" s="320">
        <f t="shared" ref="B156:W156" si="28">IF(B$78=0,0,B$78/B$48)</f>
        <v>0</v>
      </c>
      <c r="C156" s="320">
        <f t="shared" si="28"/>
        <v>0</v>
      </c>
      <c r="D156" s="320">
        <f t="shared" si="28"/>
        <v>0</v>
      </c>
      <c r="E156" s="320">
        <f t="shared" si="28"/>
        <v>0</v>
      </c>
      <c r="F156" s="320">
        <f t="shared" si="28"/>
        <v>0</v>
      </c>
      <c r="G156" s="320">
        <f t="shared" si="28"/>
        <v>0</v>
      </c>
      <c r="H156" s="320">
        <f t="shared" si="28"/>
        <v>0</v>
      </c>
      <c r="I156" s="320">
        <f t="shared" si="28"/>
        <v>0</v>
      </c>
      <c r="J156" s="320">
        <f t="shared" si="28"/>
        <v>0</v>
      </c>
      <c r="K156" s="320">
        <f t="shared" si="28"/>
        <v>0</v>
      </c>
      <c r="L156" s="320">
        <f t="shared" si="28"/>
        <v>0</v>
      </c>
      <c r="M156" s="320">
        <f t="shared" si="28"/>
        <v>0</v>
      </c>
      <c r="N156" s="320">
        <f t="shared" si="28"/>
        <v>0</v>
      </c>
      <c r="O156" s="320">
        <f t="shared" si="28"/>
        <v>0</v>
      </c>
      <c r="P156" s="320">
        <f t="shared" si="28"/>
        <v>0</v>
      </c>
      <c r="Q156" s="320">
        <f t="shared" si="28"/>
        <v>0</v>
      </c>
      <c r="R156" s="320">
        <f t="shared" si="28"/>
        <v>0</v>
      </c>
      <c r="S156" s="320">
        <f t="shared" si="28"/>
        <v>0</v>
      </c>
      <c r="T156" s="320">
        <f t="shared" si="28"/>
        <v>0</v>
      </c>
      <c r="U156" s="320">
        <f t="shared" si="28"/>
        <v>0</v>
      </c>
      <c r="V156" s="320">
        <f t="shared" si="28"/>
        <v>0</v>
      </c>
      <c r="W156" s="320">
        <f t="shared" si="28"/>
        <v>0</v>
      </c>
      <c r="DA156" s="141"/>
    </row>
    <row r="157" spans="1:105" ht="12" customHeight="1" x14ac:dyDescent="0.25">
      <c r="A157" s="203" t="s">
        <v>1522</v>
      </c>
      <c r="B157" s="271">
        <f t="shared" ref="B157:W157" si="29">IF(B$79=0,0,B$79/B$48)</f>
        <v>0.6384619111687716</v>
      </c>
      <c r="C157" s="271">
        <f t="shared" si="29"/>
        <v>0.65582254890675573</v>
      </c>
      <c r="D157" s="271">
        <f t="shared" si="29"/>
        <v>0.66726983206615953</v>
      </c>
      <c r="E157" s="271">
        <f t="shared" si="29"/>
        <v>0.66258962278708911</v>
      </c>
      <c r="F157" s="271">
        <f t="shared" si="29"/>
        <v>0.63946746678385125</v>
      </c>
      <c r="G157" s="271">
        <f t="shared" si="29"/>
        <v>0.57665364558180576</v>
      </c>
      <c r="H157" s="271">
        <f t="shared" si="29"/>
        <v>0.52860028233616851</v>
      </c>
      <c r="I157" s="271">
        <f t="shared" si="29"/>
        <v>0.51870037421675963</v>
      </c>
      <c r="J157" s="271">
        <f t="shared" si="29"/>
        <v>0.56842478412177277</v>
      </c>
      <c r="K157" s="271">
        <f t="shared" si="29"/>
        <v>0.5786750613247289</v>
      </c>
      <c r="L157" s="271">
        <f t="shared" si="29"/>
        <v>0.53086981936349598</v>
      </c>
      <c r="M157" s="271">
        <f t="shared" si="29"/>
        <v>0.55602162376402731</v>
      </c>
      <c r="N157" s="271">
        <f t="shared" si="29"/>
        <v>0.59695567483447065</v>
      </c>
      <c r="O157" s="271">
        <f t="shared" si="29"/>
        <v>0.60184991624669815</v>
      </c>
      <c r="P157" s="271">
        <f t="shared" si="29"/>
        <v>0.6030186232049719</v>
      </c>
      <c r="Q157" s="271">
        <f t="shared" si="29"/>
        <v>0.59379450690901259</v>
      </c>
      <c r="R157" s="271">
        <f t="shared" si="29"/>
        <v>0.60173056437334471</v>
      </c>
      <c r="S157" s="271">
        <f t="shared" si="29"/>
        <v>0.59405193725461458</v>
      </c>
      <c r="T157" s="271">
        <f t="shared" si="29"/>
        <v>0.61879194931554715</v>
      </c>
      <c r="U157" s="271">
        <f t="shared" si="29"/>
        <v>0.61295192674222609</v>
      </c>
      <c r="V157" s="271">
        <f t="shared" si="29"/>
        <v>0.63020248672996593</v>
      </c>
      <c r="W157" s="271">
        <f t="shared" si="29"/>
        <v>0.62989572152281748</v>
      </c>
      <c r="DA157" s="79"/>
    </row>
    <row r="158" spans="1:105" ht="12" customHeight="1" x14ac:dyDescent="0.25">
      <c r="A158" s="62" t="s">
        <v>1523</v>
      </c>
      <c r="B158" s="320">
        <f t="shared" ref="B158:W158" si="30">IF(B$80=0,0,B$80/B$48)</f>
        <v>0.59796878146878329</v>
      </c>
      <c r="C158" s="320">
        <f t="shared" si="30"/>
        <v>0.62346138374859705</v>
      </c>
      <c r="D158" s="320">
        <f t="shared" si="30"/>
        <v>0.63560810163960257</v>
      </c>
      <c r="E158" s="320">
        <f t="shared" si="30"/>
        <v>0.62889653601554163</v>
      </c>
      <c r="F158" s="320">
        <f t="shared" si="30"/>
        <v>0.58826028777449102</v>
      </c>
      <c r="G158" s="320">
        <f t="shared" si="30"/>
        <v>0.51741538514162666</v>
      </c>
      <c r="H158" s="320">
        <f t="shared" si="30"/>
        <v>0.4290589085885263</v>
      </c>
      <c r="I158" s="320">
        <f t="shared" si="30"/>
        <v>0.42807604853511616</v>
      </c>
      <c r="J158" s="320">
        <f t="shared" si="30"/>
        <v>0.4791624174237904</v>
      </c>
      <c r="K158" s="320">
        <f t="shared" si="30"/>
        <v>0.49304211185701519</v>
      </c>
      <c r="L158" s="320">
        <f t="shared" si="30"/>
        <v>0.42969432751882985</v>
      </c>
      <c r="M158" s="320">
        <f t="shared" si="30"/>
        <v>0.46508302762479448</v>
      </c>
      <c r="N158" s="320">
        <f t="shared" si="30"/>
        <v>0.52460771206280021</v>
      </c>
      <c r="O158" s="320">
        <f t="shared" si="30"/>
        <v>0.52793285433917925</v>
      </c>
      <c r="P158" s="320">
        <f t="shared" si="30"/>
        <v>0.52800338542408876</v>
      </c>
      <c r="Q158" s="320">
        <f t="shared" si="30"/>
        <v>0.51374517075711124</v>
      </c>
      <c r="R158" s="320">
        <f t="shared" si="30"/>
        <v>0.52535306898428402</v>
      </c>
      <c r="S158" s="320">
        <f t="shared" si="30"/>
        <v>0.51466161348631301</v>
      </c>
      <c r="T158" s="320">
        <f t="shared" si="30"/>
        <v>0.55061863661241117</v>
      </c>
      <c r="U158" s="320">
        <f t="shared" si="30"/>
        <v>0.53913652792720157</v>
      </c>
      <c r="V158" s="320">
        <f t="shared" si="30"/>
        <v>0.5664713860253312</v>
      </c>
      <c r="W158" s="320">
        <f t="shared" si="30"/>
        <v>0.56748508590603841</v>
      </c>
      <c r="DA158" s="141"/>
    </row>
    <row r="159" spans="1:105" ht="12" customHeight="1" x14ac:dyDescent="0.25">
      <c r="A159" s="62" t="s">
        <v>1532</v>
      </c>
      <c r="B159" s="320">
        <f t="shared" ref="B159:W159" si="31">IF(B$88=0,0,B$88/B$48)</f>
        <v>4.0493129699988237E-2</v>
      </c>
      <c r="C159" s="320">
        <f t="shared" si="31"/>
        <v>3.2361165158158664E-2</v>
      </c>
      <c r="D159" s="320">
        <f t="shared" si="31"/>
        <v>3.1661730426556879E-2</v>
      </c>
      <c r="E159" s="320">
        <f t="shared" si="31"/>
        <v>3.3693086771547483E-2</v>
      </c>
      <c r="F159" s="320">
        <f t="shared" si="31"/>
        <v>5.1207179009360206E-2</v>
      </c>
      <c r="G159" s="320">
        <f t="shared" si="31"/>
        <v>5.9238260440179186E-2</v>
      </c>
      <c r="H159" s="320">
        <f t="shared" si="31"/>
        <v>9.9541373747642228E-2</v>
      </c>
      <c r="I159" s="320">
        <f t="shared" si="31"/>
        <v>9.0624325681643456E-2</v>
      </c>
      <c r="J159" s="320">
        <f t="shared" si="31"/>
        <v>8.9262366697982459E-2</v>
      </c>
      <c r="K159" s="320">
        <f t="shared" si="31"/>
        <v>8.5632949467713701E-2</v>
      </c>
      <c r="L159" s="320">
        <f t="shared" si="31"/>
        <v>0.10117549184466607</v>
      </c>
      <c r="M159" s="320">
        <f t="shared" si="31"/>
        <v>9.093859613923283E-2</v>
      </c>
      <c r="N159" s="320">
        <f t="shared" si="31"/>
        <v>7.234796277167041E-2</v>
      </c>
      <c r="O159" s="320">
        <f t="shared" si="31"/>
        <v>7.3917061907518913E-2</v>
      </c>
      <c r="P159" s="320">
        <f t="shared" si="31"/>
        <v>7.5015237780883093E-2</v>
      </c>
      <c r="Q159" s="320">
        <f t="shared" si="31"/>
        <v>8.0049336151901365E-2</v>
      </c>
      <c r="R159" s="320">
        <f t="shared" si="31"/>
        <v>7.6377495389060648E-2</v>
      </c>
      <c r="S159" s="320">
        <f t="shared" si="31"/>
        <v>7.9390323768301629E-2</v>
      </c>
      <c r="T159" s="320">
        <f t="shared" si="31"/>
        <v>6.8173312703136021E-2</v>
      </c>
      <c r="U159" s="320">
        <f t="shared" si="31"/>
        <v>7.3815398815024497E-2</v>
      </c>
      <c r="V159" s="320">
        <f t="shared" si="31"/>
        <v>6.3731100704634794E-2</v>
      </c>
      <c r="W159" s="320">
        <f t="shared" si="31"/>
        <v>6.241063561677903E-2</v>
      </c>
      <c r="DA159" s="141"/>
    </row>
    <row r="160" spans="1:105" ht="12" customHeight="1" x14ac:dyDescent="0.25">
      <c r="A160" s="203" t="s">
        <v>1534</v>
      </c>
      <c r="B160" s="271">
        <f t="shared" ref="B160:W160" si="32">IF(B$89=0,0,B$89/B$48)</f>
        <v>0.1079980229179653</v>
      </c>
      <c r="C160" s="271">
        <f t="shared" si="32"/>
        <v>0.10150394870265941</v>
      </c>
      <c r="D160" s="271">
        <f t="shared" si="32"/>
        <v>0.10132703366651355</v>
      </c>
      <c r="E160" s="271">
        <f t="shared" si="32"/>
        <v>0.10274519862590481</v>
      </c>
      <c r="F160" s="271">
        <f t="shared" si="32"/>
        <v>0.116574823376542</v>
      </c>
      <c r="G160" s="271">
        <f t="shared" si="32"/>
        <v>0.11917326124149251</v>
      </c>
      <c r="H160" s="271">
        <f t="shared" si="32"/>
        <v>0.15298843950872124</v>
      </c>
      <c r="I160" s="271">
        <f t="shared" si="32"/>
        <v>0.14353538091609749</v>
      </c>
      <c r="J160" s="271">
        <f t="shared" si="32"/>
        <v>0.14698686053910173</v>
      </c>
      <c r="K160" s="271">
        <f t="shared" si="32"/>
        <v>0.14458491171715634</v>
      </c>
      <c r="L160" s="271">
        <f t="shared" si="32"/>
        <v>0.15446102350462296</v>
      </c>
      <c r="M160" s="271">
        <f t="shared" si="32"/>
        <v>0.14686856501702578</v>
      </c>
      <c r="N160" s="271">
        <f t="shared" si="32"/>
        <v>0.13375262771831117</v>
      </c>
      <c r="O160" s="271">
        <f t="shared" si="32"/>
        <v>0.13530006893657637</v>
      </c>
      <c r="P160" s="271">
        <f t="shared" si="32"/>
        <v>0.1361169424787004</v>
      </c>
      <c r="Q160" s="271">
        <f t="shared" si="32"/>
        <v>0.13889374499298701</v>
      </c>
      <c r="R160" s="271">
        <f t="shared" si="32"/>
        <v>0.13537163427048315</v>
      </c>
      <c r="S160" s="271">
        <f t="shared" si="32"/>
        <v>0.13761947652046597</v>
      </c>
      <c r="T160" s="271">
        <f t="shared" si="32"/>
        <v>0.13002738030922259</v>
      </c>
      <c r="U160" s="271">
        <f t="shared" si="32"/>
        <v>0.13454679084909979</v>
      </c>
      <c r="V160" s="271">
        <f t="shared" si="32"/>
        <v>0.12452220660881952</v>
      </c>
      <c r="W160" s="271">
        <f t="shared" si="32"/>
        <v>0.12439452093660219</v>
      </c>
      <c r="DA160" s="79"/>
    </row>
    <row r="161" spans="1:105" ht="12" customHeight="1" x14ac:dyDescent="0.25">
      <c r="A161" s="62" t="s">
        <v>1535</v>
      </c>
      <c r="B161" s="320">
        <f t="shared" ref="B161:W161" si="33">IF(B$90=0,0,B$90/B$48)</f>
        <v>6.5177011575408825E-2</v>
      </c>
      <c r="C161" s="320">
        <f t="shared" si="33"/>
        <v>6.7282394810363993E-2</v>
      </c>
      <c r="D161" s="320">
        <f t="shared" si="33"/>
        <v>6.7845123827350098E-2</v>
      </c>
      <c r="E161" s="320">
        <f t="shared" si="33"/>
        <v>6.711515319598603E-2</v>
      </c>
      <c r="F161" s="320">
        <f t="shared" si="33"/>
        <v>6.242383012346258E-2</v>
      </c>
      <c r="G161" s="320">
        <f t="shared" si="33"/>
        <v>5.6529493248845493E-2</v>
      </c>
      <c r="H161" s="320">
        <f t="shared" si="33"/>
        <v>4.7724600287553827E-2</v>
      </c>
      <c r="I161" s="320">
        <f t="shared" si="33"/>
        <v>4.7701215795333485E-2</v>
      </c>
      <c r="J161" s="320">
        <f t="shared" si="33"/>
        <v>5.2592951123923815E-2</v>
      </c>
      <c r="K161" s="320">
        <f t="shared" si="33"/>
        <v>5.402906859953735E-2</v>
      </c>
      <c r="L161" s="320">
        <f t="shared" si="33"/>
        <v>4.7469123496695569E-2</v>
      </c>
      <c r="M161" s="320">
        <f t="shared" si="33"/>
        <v>5.0702062560798497E-2</v>
      </c>
      <c r="N161" s="320">
        <f t="shared" si="33"/>
        <v>5.7245502746505084E-2</v>
      </c>
      <c r="O161" s="320">
        <f t="shared" si="33"/>
        <v>5.7133639969461067E-2</v>
      </c>
      <c r="P161" s="320">
        <f t="shared" si="33"/>
        <v>5.6789205361835876E-2</v>
      </c>
      <c r="Q161" s="320">
        <f t="shared" si="33"/>
        <v>5.4242507691226141E-2</v>
      </c>
      <c r="R161" s="320">
        <f t="shared" si="33"/>
        <v>5.4603325656096838E-2</v>
      </c>
      <c r="S161" s="320">
        <f t="shared" si="33"/>
        <v>5.3665137111312794E-2</v>
      </c>
      <c r="T161" s="320">
        <f t="shared" si="33"/>
        <v>5.7934898988336099E-2</v>
      </c>
      <c r="U161" s="320">
        <f t="shared" si="33"/>
        <v>5.6487869413980075E-2</v>
      </c>
      <c r="V161" s="320">
        <f t="shared" si="33"/>
        <v>5.7127312552320599E-2</v>
      </c>
      <c r="W161" s="320">
        <f t="shared" si="33"/>
        <v>5.8396003275888252E-2</v>
      </c>
      <c r="DA161" s="141"/>
    </row>
    <row r="162" spans="1:105" ht="12" customHeight="1" x14ac:dyDescent="0.25">
      <c r="A162" s="63" t="s">
        <v>1542</v>
      </c>
      <c r="B162" s="328">
        <f t="shared" ref="B162:W162" si="34">IF(B$96=0,0,B$96/B$48)</f>
        <v>4.2821011342556468E-2</v>
      </c>
      <c r="C162" s="328">
        <f t="shared" si="34"/>
        <v>3.4221553892295427E-2</v>
      </c>
      <c r="D162" s="328">
        <f t="shared" si="34"/>
        <v>3.3481909839163458E-2</v>
      </c>
      <c r="E162" s="328">
        <f t="shared" si="34"/>
        <v>3.5630045429918773E-2</v>
      </c>
      <c r="F162" s="328">
        <f t="shared" si="34"/>
        <v>5.4150993253079434E-2</v>
      </c>
      <c r="G162" s="328">
        <f t="shared" si="34"/>
        <v>6.2643767992647023E-2</v>
      </c>
      <c r="H162" s="328">
        <f t="shared" si="34"/>
        <v>0.10526383922116742</v>
      </c>
      <c r="I162" s="328">
        <f t="shared" si="34"/>
        <v>9.5834165120764023E-2</v>
      </c>
      <c r="J162" s="328">
        <f t="shared" si="34"/>
        <v>9.4393909415177932E-2</v>
      </c>
      <c r="K162" s="328">
        <f t="shared" si="34"/>
        <v>9.0555843117618995E-2</v>
      </c>
      <c r="L162" s="328">
        <f t="shared" si="34"/>
        <v>0.10699190000792737</v>
      </c>
      <c r="M162" s="328">
        <f t="shared" si="34"/>
        <v>9.6166502456227279E-2</v>
      </c>
      <c r="N162" s="328">
        <f t="shared" si="34"/>
        <v>7.6507124971806076E-2</v>
      </c>
      <c r="O162" s="328">
        <f t="shared" si="34"/>
        <v>7.8166428967115301E-2</v>
      </c>
      <c r="P162" s="328">
        <f t="shared" si="34"/>
        <v>7.9327737116864527E-2</v>
      </c>
      <c r="Q162" s="328">
        <f t="shared" si="34"/>
        <v>8.465123730176087E-2</v>
      </c>
      <c r="R162" s="328">
        <f t="shared" si="34"/>
        <v>8.0768308614386303E-2</v>
      </c>
      <c r="S162" s="328">
        <f t="shared" si="34"/>
        <v>8.3954339409153159E-2</v>
      </c>
      <c r="T162" s="328">
        <f t="shared" si="34"/>
        <v>7.2092481320886498E-2</v>
      </c>
      <c r="U162" s="328">
        <f t="shared" si="34"/>
        <v>7.8058921435119707E-2</v>
      </c>
      <c r="V162" s="328">
        <f t="shared" si="34"/>
        <v>6.7394894056498914E-2</v>
      </c>
      <c r="W162" s="328">
        <f t="shared" si="34"/>
        <v>6.5998517660713935E-2</v>
      </c>
      <c r="DA162" s="149"/>
    </row>
    <row r="163" spans="1:105" ht="12" hidden="1" customHeight="1" x14ac:dyDescent="0.25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DA163" s="94"/>
    </row>
    <row r="164" spans="1:105" ht="12" customHeight="1" x14ac:dyDescent="0.25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DA164" s="173"/>
    </row>
    <row r="165" spans="1:105" ht="12" customHeight="1" x14ac:dyDescent="0.25">
      <c r="A165" s="35" t="s">
        <v>51</v>
      </c>
      <c r="B165" s="234">
        <f t="shared" ref="B165:W165" si="35">SUM(B166:B170,B172:B174,B176:B178)</f>
        <v>1.0000000000000004</v>
      </c>
      <c r="C165" s="234">
        <f t="shared" si="35"/>
        <v>0.99999999999999956</v>
      </c>
      <c r="D165" s="234">
        <f t="shared" si="35"/>
        <v>0.99999999999999989</v>
      </c>
      <c r="E165" s="234">
        <f t="shared" si="35"/>
        <v>1.0000000000000002</v>
      </c>
      <c r="F165" s="234">
        <f t="shared" si="35"/>
        <v>1.0000000000000002</v>
      </c>
      <c r="G165" s="234">
        <f t="shared" si="35"/>
        <v>0.99999999999999989</v>
      </c>
      <c r="H165" s="234">
        <f t="shared" si="35"/>
        <v>1.0000000000000002</v>
      </c>
      <c r="I165" s="234">
        <f t="shared" si="35"/>
        <v>1</v>
      </c>
      <c r="J165" s="234">
        <f t="shared" si="35"/>
        <v>1</v>
      </c>
      <c r="K165" s="234">
        <f t="shared" si="35"/>
        <v>1</v>
      </c>
      <c r="L165" s="234">
        <f t="shared" si="35"/>
        <v>1</v>
      </c>
      <c r="M165" s="234">
        <f t="shared" si="35"/>
        <v>0.99999999999999978</v>
      </c>
      <c r="N165" s="234">
        <f t="shared" si="35"/>
        <v>1</v>
      </c>
      <c r="O165" s="234">
        <f t="shared" si="35"/>
        <v>1</v>
      </c>
      <c r="P165" s="234">
        <f t="shared" si="35"/>
        <v>1.0000000000000002</v>
      </c>
      <c r="Q165" s="234">
        <f t="shared" si="35"/>
        <v>1</v>
      </c>
      <c r="R165" s="234">
        <f t="shared" si="35"/>
        <v>0.99999999999999989</v>
      </c>
      <c r="S165" s="234">
        <f t="shared" si="35"/>
        <v>1</v>
      </c>
      <c r="T165" s="234">
        <f t="shared" si="35"/>
        <v>0.99999999999999989</v>
      </c>
      <c r="U165" s="234">
        <f t="shared" si="35"/>
        <v>0.99999999999999978</v>
      </c>
      <c r="V165" s="234">
        <f t="shared" si="35"/>
        <v>1</v>
      </c>
      <c r="W165" s="234">
        <f t="shared" si="35"/>
        <v>0.99999999999999956</v>
      </c>
      <c r="DA165" s="95"/>
    </row>
    <row r="166" spans="1:105" ht="12" customHeight="1" x14ac:dyDescent="0.25">
      <c r="A166" s="55" t="s">
        <v>92</v>
      </c>
      <c r="B166" s="268">
        <f t="shared" ref="B166:W166" si="36">IF(B$100=0,0,B$100/B$99)</f>
        <v>8.4901072430564294E-3</v>
      </c>
      <c r="C166" s="268">
        <f t="shared" si="36"/>
        <v>8.4901072430551856E-3</v>
      </c>
      <c r="D166" s="268">
        <f t="shared" si="36"/>
        <v>8.4901072430537336E-3</v>
      </c>
      <c r="E166" s="268">
        <f t="shared" si="36"/>
        <v>8.4901072430580132E-3</v>
      </c>
      <c r="F166" s="268">
        <f t="shared" si="36"/>
        <v>8.4901072430435195E-3</v>
      </c>
      <c r="G166" s="268">
        <f t="shared" si="36"/>
        <v>8.490107243041457E-3</v>
      </c>
      <c r="H166" s="268">
        <f t="shared" si="36"/>
        <v>8.4901072430408932E-3</v>
      </c>
      <c r="I166" s="268">
        <f t="shared" si="36"/>
        <v>8.4901072430396719E-3</v>
      </c>
      <c r="J166" s="268">
        <f t="shared" si="36"/>
        <v>8.4901072430412818E-3</v>
      </c>
      <c r="K166" s="268">
        <f t="shared" si="36"/>
        <v>8.4901072430400206E-3</v>
      </c>
      <c r="L166" s="268">
        <f t="shared" si="36"/>
        <v>8.4901072430395488E-3</v>
      </c>
      <c r="M166" s="268">
        <f t="shared" si="36"/>
        <v>8.4901072430339907E-3</v>
      </c>
      <c r="N166" s="268">
        <f t="shared" si="36"/>
        <v>8.4901072430392417E-3</v>
      </c>
      <c r="O166" s="268">
        <f t="shared" si="36"/>
        <v>8.4901072430380378E-3</v>
      </c>
      <c r="P166" s="268">
        <f t="shared" si="36"/>
        <v>8.4901072430382876E-3</v>
      </c>
      <c r="Q166" s="268">
        <f t="shared" si="36"/>
        <v>8.4901072430394534E-3</v>
      </c>
      <c r="R166" s="268">
        <f t="shared" si="36"/>
        <v>8.4901072430396841E-3</v>
      </c>
      <c r="S166" s="268">
        <f t="shared" si="36"/>
        <v>8.4901072430389676E-3</v>
      </c>
      <c r="T166" s="268">
        <f t="shared" si="36"/>
        <v>8.4901072430428916E-3</v>
      </c>
      <c r="U166" s="268">
        <f t="shared" si="36"/>
        <v>8.4901072430425134E-3</v>
      </c>
      <c r="V166" s="268">
        <f t="shared" si="36"/>
        <v>8.4901072430423902E-3</v>
      </c>
      <c r="W166" s="268">
        <f t="shared" si="36"/>
        <v>8.4901072430437468E-3</v>
      </c>
      <c r="DA166" s="76"/>
    </row>
    <row r="167" spans="1:105" ht="12" customHeight="1" x14ac:dyDescent="0.25">
      <c r="A167" s="202" t="s">
        <v>93</v>
      </c>
      <c r="B167" s="269">
        <f t="shared" ref="B167:W167" si="37">IF(B$101=0,0,B$101/B$99)</f>
        <v>9.5190184158659517E-3</v>
      </c>
      <c r="C167" s="269">
        <f t="shared" si="37"/>
        <v>9.5190184158645517E-3</v>
      </c>
      <c r="D167" s="269">
        <f t="shared" si="37"/>
        <v>9.5190184158629246E-3</v>
      </c>
      <c r="E167" s="269">
        <f t="shared" si="37"/>
        <v>9.5190184158677211E-3</v>
      </c>
      <c r="F167" s="269">
        <f t="shared" si="37"/>
        <v>9.5190184158514789E-3</v>
      </c>
      <c r="G167" s="269">
        <f t="shared" si="37"/>
        <v>9.5190184158491665E-3</v>
      </c>
      <c r="H167" s="269">
        <f t="shared" si="37"/>
        <v>9.5190184158485281E-3</v>
      </c>
      <c r="I167" s="269">
        <f t="shared" si="37"/>
        <v>9.5190184158471629E-3</v>
      </c>
      <c r="J167" s="269">
        <f t="shared" si="37"/>
        <v>9.5190184158489705E-3</v>
      </c>
      <c r="K167" s="269">
        <f t="shared" si="37"/>
        <v>9.5190184158475515E-3</v>
      </c>
      <c r="L167" s="269">
        <f t="shared" si="37"/>
        <v>9.5190184158470224E-3</v>
      </c>
      <c r="M167" s="269">
        <f t="shared" si="37"/>
        <v>9.5190184158407895E-3</v>
      </c>
      <c r="N167" s="269">
        <f t="shared" si="37"/>
        <v>9.5190184158466772E-3</v>
      </c>
      <c r="O167" s="269">
        <f t="shared" si="37"/>
        <v>9.519018415845331E-3</v>
      </c>
      <c r="P167" s="269">
        <f t="shared" si="37"/>
        <v>9.5190184158456103E-3</v>
      </c>
      <c r="Q167" s="269">
        <f t="shared" si="37"/>
        <v>9.5190184158469165E-3</v>
      </c>
      <c r="R167" s="269">
        <f t="shared" si="37"/>
        <v>9.5190184158471733E-3</v>
      </c>
      <c r="S167" s="269">
        <f t="shared" si="37"/>
        <v>9.5190184158463718E-3</v>
      </c>
      <c r="T167" s="269">
        <f t="shared" si="37"/>
        <v>9.5190184158507746E-3</v>
      </c>
      <c r="U167" s="269">
        <f t="shared" si="37"/>
        <v>9.5190184158503478E-3</v>
      </c>
      <c r="V167" s="269">
        <f t="shared" si="37"/>
        <v>9.5190184158502056E-3</v>
      </c>
      <c r="W167" s="269">
        <f t="shared" si="37"/>
        <v>9.5190184158517304E-3</v>
      </c>
      <c r="DA167" s="77"/>
    </row>
    <row r="168" spans="1:105" ht="12" customHeight="1" x14ac:dyDescent="0.25">
      <c r="A168" s="202" t="s">
        <v>94</v>
      </c>
      <c r="B168" s="269">
        <f t="shared" ref="B168:W168" si="38">IF(B$102=0,0,B$102/B$99)</f>
        <v>1.66255537244295E-2</v>
      </c>
      <c r="C168" s="269">
        <f t="shared" si="38"/>
        <v>1.3666100836114005E-2</v>
      </c>
      <c r="D168" s="269">
        <f t="shared" si="38"/>
        <v>1.3342957673333359E-2</v>
      </c>
      <c r="E168" s="269">
        <f t="shared" si="38"/>
        <v>1.4132253194950322E-2</v>
      </c>
      <c r="F168" s="269">
        <f t="shared" si="38"/>
        <v>2.0272998707230538E-2</v>
      </c>
      <c r="G168" s="269">
        <f t="shared" si="38"/>
        <v>2.3811547034085431E-2</v>
      </c>
      <c r="H168" s="269">
        <f t="shared" si="38"/>
        <v>3.4594775295286859E-2</v>
      </c>
      <c r="I168" s="269">
        <f t="shared" si="38"/>
        <v>3.312186095206382E-2</v>
      </c>
      <c r="J168" s="269">
        <f t="shared" si="38"/>
        <v>3.1297004160213804E-2</v>
      </c>
      <c r="K168" s="269">
        <f t="shared" si="38"/>
        <v>3.021983467911336E-2</v>
      </c>
      <c r="L168" s="269">
        <f t="shared" si="38"/>
        <v>3.491976846344421E-2</v>
      </c>
      <c r="M168" s="269">
        <f t="shared" si="38"/>
        <v>3.2189629308256536E-2</v>
      </c>
      <c r="N168" s="269">
        <f t="shared" si="38"/>
        <v>2.6652727472553133E-2</v>
      </c>
      <c r="O168" s="269">
        <f t="shared" si="38"/>
        <v>2.7017226261984006E-2</v>
      </c>
      <c r="P168" s="269">
        <f t="shared" si="38"/>
        <v>2.7339661834374834E-2</v>
      </c>
      <c r="Q168" s="269">
        <f t="shared" si="38"/>
        <v>2.9071564503818894E-2</v>
      </c>
      <c r="R168" s="269">
        <f t="shared" si="38"/>
        <v>2.8227085280161872E-2</v>
      </c>
      <c r="S168" s="269">
        <f t="shared" si="38"/>
        <v>2.9110620310300431E-2</v>
      </c>
      <c r="T168" s="269">
        <f t="shared" si="38"/>
        <v>2.555492260630772E-2</v>
      </c>
      <c r="U168" s="269">
        <f t="shared" si="38"/>
        <v>2.7166796625806157E-2</v>
      </c>
      <c r="V168" s="269">
        <f t="shared" si="38"/>
        <v>2.4732618638634407E-2</v>
      </c>
      <c r="W168" s="269">
        <f t="shared" si="38"/>
        <v>2.4088050308910692E-2</v>
      </c>
      <c r="DA168" s="77"/>
    </row>
    <row r="169" spans="1:105" ht="12" customHeight="1" x14ac:dyDescent="0.25">
      <c r="A169" s="202" t="s">
        <v>95</v>
      </c>
      <c r="B169" s="269">
        <f t="shared" ref="B169:W169" si="39">IF(B$103=0,0,B$103/B$99)</f>
        <v>7.6201889364883313E-3</v>
      </c>
      <c r="C169" s="269">
        <f t="shared" si="39"/>
        <v>7.6201889364872141E-3</v>
      </c>
      <c r="D169" s="269">
        <f t="shared" si="39"/>
        <v>7.6201889364859096E-3</v>
      </c>
      <c r="E169" s="269">
        <f t="shared" si="39"/>
        <v>7.620188936489752E-3</v>
      </c>
      <c r="F169" s="269">
        <f t="shared" si="39"/>
        <v>7.6201889364767451E-3</v>
      </c>
      <c r="G169" s="269">
        <f t="shared" si="39"/>
        <v>7.6201889364748941E-3</v>
      </c>
      <c r="H169" s="269">
        <f t="shared" si="39"/>
        <v>7.620188936474385E-3</v>
      </c>
      <c r="I169" s="269">
        <f t="shared" si="39"/>
        <v>7.6201889364732895E-3</v>
      </c>
      <c r="J169" s="269">
        <f t="shared" si="39"/>
        <v>7.6201889364747363E-3</v>
      </c>
      <c r="K169" s="269">
        <f t="shared" si="39"/>
        <v>7.6201889364736018E-3</v>
      </c>
      <c r="L169" s="269">
        <f t="shared" si="39"/>
        <v>7.6201889364731767E-3</v>
      </c>
      <c r="M169" s="269">
        <f t="shared" si="39"/>
        <v>7.6201889364681894E-3</v>
      </c>
      <c r="N169" s="269">
        <f t="shared" si="39"/>
        <v>7.6201889364729018E-3</v>
      </c>
      <c r="O169" s="269">
        <f t="shared" si="39"/>
        <v>7.6201889364718245E-3</v>
      </c>
      <c r="P169" s="269">
        <f t="shared" si="39"/>
        <v>7.6201889364720483E-3</v>
      </c>
      <c r="Q169" s="269">
        <f t="shared" si="39"/>
        <v>7.6201889364730935E-3</v>
      </c>
      <c r="R169" s="269">
        <f t="shared" si="39"/>
        <v>7.620188936473299E-3</v>
      </c>
      <c r="S169" s="269">
        <f t="shared" si="39"/>
        <v>7.6201889364726572E-3</v>
      </c>
      <c r="T169" s="269">
        <f t="shared" si="39"/>
        <v>7.6201889364761787E-3</v>
      </c>
      <c r="U169" s="269">
        <f t="shared" si="39"/>
        <v>7.6201889364758395E-3</v>
      </c>
      <c r="V169" s="269">
        <f t="shared" si="39"/>
        <v>7.6201889364757285E-3</v>
      </c>
      <c r="W169" s="269">
        <f t="shared" si="39"/>
        <v>7.620188936476948E-3</v>
      </c>
      <c r="DA169" s="77"/>
    </row>
    <row r="170" spans="1:105" ht="12" customHeight="1" x14ac:dyDescent="0.25">
      <c r="A170" s="56" t="s">
        <v>96</v>
      </c>
      <c r="B170" s="270">
        <f t="shared" ref="B170:W170" si="40">IF(B$104=0,0,B$104/B$99)</f>
        <v>8.0073564727969598E-3</v>
      </c>
      <c r="C170" s="270">
        <f t="shared" si="40"/>
        <v>8.1805293726682944E-3</v>
      </c>
      <c r="D170" s="270">
        <f t="shared" si="40"/>
        <v>8.2630580986706569E-3</v>
      </c>
      <c r="E170" s="270">
        <f t="shared" si="40"/>
        <v>8.2094249328433025E-3</v>
      </c>
      <c r="F170" s="270">
        <f t="shared" si="40"/>
        <v>8.036936297115771E-3</v>
      </c>
      <c r="G170" s="270">
        <f t="shared" si="40"/>
        <v>8.2144994096996944E-3</v>
      </c>
      <c r="H170" s="270">
        <f t="shared" si="40"/>
        <v>1.0610426394483034E-2</v>
      </c>
      <c r="I170" s="270">
        <f t="shared" si="40"/>
        <v>1.0025734427821939E-2</v>
      </c>
      <c r="J170" s="270">
        <f t="shared" si="40"/>
        <v>1.0491405030273666E-2</v>
      </c>
      <c r="K170" s="270">
        <f t="shared" si="40"/>
        <v>9.8822781285434827E-3</v>
      </c>
      <c r="L170" s="270">
        <f t="shared" si="40"/>
        <v>1.1159923636502932E-2</v>
      </c>
      <c r="M170" s="270">
        <f t="shared" si="40"/>
        <v>1.0288342354509119E-2</v>
      </c>
      <c r="N170" s="270">
        <f t="shared" si="40"/>
        <v>9.2970888936819984E-3</v>
      </c>
      <c r="O170" s="270">
        <f t="shared" si="40"/>
        <v>9.3471925093714155E-3</v>
      </c>
      <c r="P170" s="270">
        <f t="shared" si="40"/>
        <v>9.4771238121368808E-3</v>
      </c>
      <c r="Q170" s="270">
        <f t="shared" si="40"/>
        <v>1.0189627562663766E-2</v>
      </c>
      <c r="R170" s="270">
        <f t="shared" si="40"/>
        <v>9.999859910178481E-3</v>
      </c>
      <c r="S170" s="270">
        <f t="shared" si="40"/>
        <v>1.017892970323842E-2</v>
      </c>
      <c r="T170" s="270">
        <f t="shared" si="40"/>
        <v>8.9657687260812392E-3</v>
      </c>
      <c r="U170" s="270">
        <f t="shared" si="40"/>
        <v>9.5952535691181933E-3</v>
      </c>
      <c r="V170" s="270">
        <f t="shared" si="40"/>
        <v>9.1886507723221659E-3</v>
      </c>
      <c r="W170" s="270">
        <f t="shared" si="40"/>
        <v>8.9940579079117681E-3</v>
      </c>
      <c r="DA170" s="78"/>
    </row>
    <row r="171" spans="1:105" ht="12" customHeight="1" x14ac:dyDescent="0.25">
      <c r="A171" s="203" t="s">
        <v>1555</v>
      </c>
      <c r="B171" s="271">
        <f t="shared" ref="B171:W171" si="41">IF(B$110=0,0,B$110/B$99)</f>
        <v>0.74492566982975017</v>
      </c>
      <c r="C171" s="271">
        <f t="shared" si="41"/>
        <v>0.7709081378693059</v>
      </c>
      <c r="D171" s="271">
        <f t="shared" si="41"/>
        <v>0.77368645768677036</v>
      </c>
      <c r="E171" s="271">
        <f t="shared" si="41"/>
        <v>0.76676372328575848</v>
      </c>
      <c r="F171" s="271">
        <f t="shared" si="41"/>
        <v>0.71267872939435151</v>
      </c>
      <c r="G171" s="271">
        <f t="shared" si="41"/>
        <v>0.68125716258684421</v>
      </c>
      <c r="H171" s="271">
        <f t="shared" si="41"/>
        <v>0.58379267007702917</v>
      </c>
      <c r="I171" s="271">
        <f t="shared" si="41"/>
        <v>0.5973432040918798</v>
      </c>
      <c r="J171" s="271">
        <f t="shared" si="41"/>
        <v>0.61303331167863406</v>
      </c>
      <c r="K171" s="271">
        <f t="shared" si="41"/>
        <v>0.62311058941563913</v>
      </c>
      <c r="L171" s="271">
        <f t="shared" si="41"/>
        <v>0.580414756957228</v>
      </c>
      <c r="M171" s="271">
        <f t="shared" si="41"/>
        <v>0.60533571452447499</v>
      </c>
      <c r="N171" s="271">
        <f t="shared" si="41"/>
        <v>0.65516059943447813</v>
      </c>
      <c r="O171" s="271">
        <f t="shared" si="41"/>
        <v>0.65189456854161731</v>
      </c>
      <c r="P171" s="271">
        <f t="shared" si="41"/>
        <v>0.64892643513120396</v>
      </c>
      <c r="Q171" s="271">
        <f t="shared" si="41"/>
        <v>0.63297018382957104</v>
      </c>
      <c r="R171" s="271">
        <f t="shared" si="41"/>
        <v>0.64060499963593165</v>
      </c>
      <c r="S171" s="271">
        <f t="shared" si="41"/>
        <v>0.63263505731104586</v>
      </c>
      <c r="T171" s="271">
        <f t="shared" si="41"/>
        <v>0.66516379164051398</v>
      </c>
      <c r="U171" s="271">
        <f t="shared" si="41"/>
        <v>0.65034442355987421</v>
      </c>
      <c r="V171" s="271">
        <f t="shared" si="41"/>
        <v>0.67222191796992625</v>
      </c>
      <c r="W171" s="271">
        <f t="shared" si="41"/>
        <v>0.67809527712912354</v>
      </c>
      <c r="DA171" s="79"/>
    </row>
    <row r="172" spans="1:105" ht="12" customHeight="1" x14ac:dyDescent="0.25">
      <c r="A172" s="62" t="s">
        <v>1556</v>
      </c>
      <c r="B172" s="320">
        <f t="shared" ref="B172:W172" si="42">IF(B$111=0,0,B$111/B$99)</f>
        <v>0.66136770045527937</v>
      </c>
      <c r="C172" s="320">
        <f t="shared" si="42"/>
        <v>0.70222401136983637</v>
      </c>
      <c r="D172" s="320">
        <f t="shared" si="42"/>
        <v>0.7066264086133367</v>
      </c>
      <c r="E172" s="320">
        <f t="shared" si="42"/>
        <v>0.6957367728918733</v>
      </c>
      <c r="F172" s="320">
        <f t="shared" si="42"/>
        <v>0.61078915427491687</v>
      </c>
      <c r="G172" s="320">
        <f t="shared" si="42"/>
        <v>0.56158328279844894</v>
      </c>
      <c r="H172" s="320">
        <f t="shared" si="42"/>
        <v>0.40992362351452322</v>
      </c>
      <c r="I172" s="320">
        <f t="shared" si="42"/>
        <v>0.43087684219312744</v>
      </c>
      <c r="J172" s="320">
        <f t="shared" si="42"/>
        <v>0.45573845350562803</v>
      </c>
      <c r="K172" s="320">
        <f t="shared" si="42"/>
        <v>0.47122945135113381</v>
      </c>
      <c r="L172" s="320">
        <f t="shared" si="42"/>
        <v>0.40491233507129426</v>
      </c>
      <c r="M172" s="320">
        <f t="shared" si="42"/>
        <v>0.44355463315437682</v>
      </c>
      <c r="N172" s="320">
        <f t="shared" si="42"/>
        <v>0.52120729942346544</v>
      </c>
      <c r="O172" s="320">
        <f t="shared" si="42"/>
        <v>0.51610934285828602</v>
      </c>
      <c r="P172" s="320">
        <f t="shared" si="42"/>
        <v>0.51152068828330644</v>
      </c>
      <c r="Q172" s="320">
        <f t="shared" si="42"/>
        <v>0.48686010913722216</v>
      </c>
      <c r="R172" s="320">
        <f t="shared" si="42"/>
        <v>0.49873917270081852</v>
      </c>
      <c r="S172" s="320">
        <f t="shared" si="42"/>
        <v>0.48632869298311737</v>
      </c>
      <c r="T172" s="320">
        <f t="shared" si="42"/>
        <v>0.53672792262237656</v>
      </c>
      <c r="U172" s="320">
        <f t="shared" si="42"/>
        <v>0.51380747579337316</v>
      </c>
      <c r="V172" s="320">
        <f t="shared" si="42"/>
        <v>0.54791884662495094</v>
      </c>
      <c r="W172" s="320">
        <f t="shared" si="42"/>
        <v>0.55703172620238661</v>
      </c>
      <c r="DA172" s="141"/>
    </row>
    <row r="173" spans="1:105" ht="12" customHeight="1" x14ac:dyDescent="0.25">
      <c r="A173" s="62" t="s">
        <v>1563</v>
      </c>
      <c r="B173" s="320">
        <f t="shared" ref="B173:W173" si="43">IF(B$117=0,0,B$117/B$99)</f>
        <v>8.3557969374470853E-2</v>
      </c>
      <c r="C173" s="320">
        <f t="shared" si="43"/>
        <v>6.8684126499469658E-2</v>
      </c>
      <c r="D173" s="320">
        <f t="shared" si="43"/>
        <v>6.7060049073433603E-2</v>
      </c>
      <c r="E173" s="320">
        <f t="shared" si="43"/>
        <v>7.1026950393885166E-2</v>
      </c>
      <c r="F173" s="320">
        <f t="shared" si="43"/>
        <v>0.10188957511943461</v>
      </c>
      <c r="G173" s="320">
        <f t="shared" si="43"/>
        <v>0.11967387978839523</v>
      </c>
      <c r="H173" s="320">
        <f t="shared" si="43"/>
        <v>0.17386904656250596</v>
      </c>
      <c r="I173" s="320">
        <f t="shared" si="43"/>
        <v>0.16646636189875233</v>
      </c>
      <c r="J173" s="320">
        <f t="shared" si="43"/>
        <v>0.15729485817300601</v>
      </c>
      <c r="K173" s="320">
        <f t="shared" si="43"/>
        <v>0.15188113806450523</v>
      </c>
      <c r="L173" s="320">
        <f t="shared" si="43"/>
        <v>0.17550242188593373</v>
      </c>
      <c r="M173" s="320">
        <f t="shared" si="43"/>
        <v>0.16178108137009814</v>
      </c>
      <c r="N173" s="320">
        <f t="shared" si="43"/>
        <v>0.13395330001101258</v>
      </c>
      <c r="O173" s="320">
        <f t="shared" si="43"/>
        <v>0.13578522568333129</v>
      </c>
      <c r="P173" s="320">
        <f t="shared" si="43"/>
        <v>0.13740574684789764</v>
      </c>
      <c r="Q173" s="320">
        <f t="shared" si="43"/>
        <v>0.14611007469234888</v>
      </c>
      <c r="R173" s="320">
        <f t="shared" si="43"/>
        <v>0.14186582693511315</v>
      </c>
      <c r="S173" s="320">
        <f t="shared" si="43"/>
        <v>0.14630636432792851</v>
      </c>
      <c r="T173" s="320">
        <f t="shared" si="43"/>
        <v>0.12843586901813739</v>
      </c>
      <c r="U173" s="320">
        <f t="shared" si="43"/>
        <v>0.13653694776650105</v>
      </c>
      <c r="V173" s="320">
        <f t="shared" si="43"/>
        <v>0.12430307134497537</v>
      </c>
      <c r="W173" s="320">
        <f t="shared" si="43"/>
        <v>0.12106355092673692</v>
      </c>
      <c r="DA173" s="141"/>
    </row>
    <row r="174" spans="1:105" ht="12" customHeight="1" x14ac:dyDescent="0.25">
      <c r="A174" s="203" t="s">
        <v>1565</v>
      </c>
      <c r="B174" s="271">
        <f t="shared" ref="B174:W174" si="44">IF(B$118=0,0,B$118/B$99)</f>
        <v>6.845738838352286E-2</v>
      </c>
      <c r="C174" s="271">
        <f t="shared" si="44"/>
        <v>5.6271543681071942E-2</v>
      </c>
      <c r="D174" s="271">
        <f t="shared" si="44"/>
        <v>5.4940969231365072E-2</v>
      </c>
      <c r="E174" s="271">
        <f t="shared" si="44"/>
        <v>5.8190972868435636E-2</v>
      </c>
      <c r="F174" s="271">
        <f t="shared" si="44"/>
        <v>8.3476109680500898E-2</v>
      </c>
      <c r="G174" s="271">
        <f t="shared" si="44"/>
        <v>9.8046438052146329E-2</v>
      </c>
      <c r="H174" s="271">
        <f t="shared" si="44"/>
        <v>0.14244746416777881</v>
      </c>
      <c r="I174" s="271">
        <f t="shared" si="44"/>
        <v>0.13638259132679073</v>
      </c>
      <c r="J174" s="271">
        <f t="shared" si="44"/>
        <v>0.12886856008219993</v>
      </c>
      <c r="K174" s="271">
        <f t="shared" si="44"/>
        <v>0.12443320648467036</v>
      </c>
      <c r="L174" s="271">
        <f t="shared" si="44"/>
        <v>0.14378565620055594</v>
      </c>
      <c r="M174" s="271">
        <f t="shared" si="44"/>
        <v>0.13254403384104807</v>
      </c>
      <c r="N174" s="271">
        <f t="shared" si="44"/>
        <v>0.10974528405557626</v>
      </c>
      <c r="O174" s="271">
        <f t="shared" si="44"/>
        <v>0.11124614445439278</v>
      </c>
      <c r="P174" s="271">
        <f t="shared" si="44"/>
        <v>0.11257380532955444</v>
      </c>
      <c r="Q174" s="271">
        <f t="shared" si="44"/>
        <v>0.1197050886329417</v>
      </c>
      <c r="R174" s="271">
        <f t="shared" si="44"/>
        <v>0.11622786055657643</v>
      </c>
      <c r="S174" s="271">
        <f t="shared" si="44"/>
        <v>0.11986590484136719</v>
      </c>
      <c r="T174" s="271">
        <f t="shared" si="44"/>
        <v>0.10522496218578768</v>
      </c>
      <c r="U174" s="271">
        <f t="shared" si="44"/>
        <v>0.11186201545974715</v>
      </c>
      <c r="V174" s="271">
        <f t="shared" si="44"/>
        <v>0.10183904295462204</v>
      </c>
      <c r="W174" s="271">
        <f t="shared" si="44"/>
        <v>9.9184968075733779E-2</v>
      </c>
      <c r="DA174" s="79"/>
    </row>
    <row r="175" spans="1:105" ht="12" customHeight="1" x14ac:dyDescent="0.25">
      <c r="A175" s="203" t="s">
        <v>1567</v>
      </c>
      <c r="B175" s="271">
        <f t="shared" ref="B175:W175" si="45">IF(B$119=0,0,B$119/B$99)</f>
        <v>7.5269662744177512E-2</v>
      </c>
      <c r="C175" s="271">
        <f t="shared" si="45"/>
        <v>7.5132842360783395E-2</v>
      </c>
      <c r="D175" s="271">
        <f t="shared" si="45"/>
        <v>7.5112993246470666E-2</v>
      </c>
      <c r="E175" s="271">
        <f t="shared" si="45"/>
        <v>7.5150058409223466E-2</v>
      </c>
      <c r="F175" s="271">
        <f t="shared" si="45"/>
        <v>7.5419536533598119E-2</v>
      </c>
      <c r="G175" s="271">
        <f t="shared" si="45"/>
        <v>7.5553447444558747E-2</v>
      </c>
      <c r="H175" s="271">
        <f t="shared" si="45"/>
        <v>7.5818381443424857E-2</v>
      </c>
      <c r="I175" s="271">
        <f t="shared" si="45"/>
        <v>7.5802059268331598E-2</v>
      </c>
      <c r="J175" s="271">
        <f t="shared" si="45"/>
        <v>7.5689996995350353E-2</v>
      </c>
      <c r="K175" s="271">
        <f t="shared" si="45"/>
        <v>7.56920693718897E-2</v>
      </c>
      <c r="L175" s="271">
        <f t="shared" si="45"/>
        <v>7.5789533075643567E-2</v>
      </c>
      <c r="M175" s="271">
        <f t="shared" si="45"/>
        <v>7.5742904410509695E-2</v>
      </c>
      <c r="N175" s="271">
        <f t="shared" si="45"/>
        <v>7.5588424391068235E-2</v>
      </c>
      <c r="O175" s="271">
        <f t="shared" si="45"/>
        <v>7.5599763201051731E-2</v>
      </c>
      <c r="P175" s="271">
        <f t="shared" si="45"/>
        <v>7.560318684946371E-2</v>
      </c>
      <c r="Q175" s="271">
        <f t="shared" si="45"/>
        <v>7.5620449480097079E-2</v>
      </c>
      <c r="R175" s="271">
        <f t="shared" si="45"/>
        <v>7.5599865986692077E-2</v>
      </c>
      <c r="S175" s="271">
        <f t="shared" si="45"/>
        <v>7.5622904303316113E-2</v>
      </c>
      <c r="T175" s="271">
        <f t="shared" si="45"/>
        <v>7.5568197064774925E-2</v>
      </c>
      <c r="U175" s="271">
        <f t="shared" si="45"/>
        <v>7.5586859318310842E-2</v>
      </c>
      <c r="V175" s="271">
        <f t="shared" si="45"/>
        <v>7.5516693663463891E-2</v>
      </c>
      <c r="W175" s="271">
        <f t="shared" si="45"/>
        <v>7.5504822007677247E-2</v>
      </c>
      <c r="DA175" s="79"/>
    </row>
    <row r="176" spans="1:105" ht="12" customHeight="1" x14ac:dyDescent="0.25">
      <c r="A176" s="62" t="s">
        <v>1568</v>
      </c>
      <c r="B176" s="320">
        <f t="shared" ref="B176:W176" si="46">IF(B$120=0,0,B$120/B$99)</f>
        <v>5.5307175425372591E-2</v>
      </c>
      <c r="C176" s="320">
        <f t="shared" si="46"/>
        <v>5.8723803049354609E-2</v>
      </c>
      <c r="D176" s="320">
        <f t="shared" si="46"/>
        <v>5.9091955525610758E-2</v>
      </c>
      <c r="E176" s="320">
        <f t="shared" si="46"/>
        <v>5.8181304774522088E-2</v>
      </c>
      <c r="F176" s="320">
        <f t="shared" si="46"/>
        <v>5.1077521445548772E-2</v>
      </c>
      <c r="G176" s="320">
        <f t="shared" si="46"/>
        <v>4.696265801355181E-2</v>
      </c>
      <c r="H176" s="320">
        <f t="shared" si="46"/>
        <v>3.428004987409445E-2</v>
      </c>
      <c r="I176" s="320">
        <f t="shared" si="46"/>
        <v>3.6032272337311218E-2</v>
      </c>
      <c r="J176" s="320">
        <f t="shared" si="46"/>
        <v>3.811133591612121E-2</v>
      </c>
      <c r="K176" s="320">
        <f t="shared" si="46"/>
        <v>3.9406777672296577E-2</v>
      </c>
      <c r="L176" s="320">
        <f t="shared" si="46"/>
        <v>3.3860978593706827E-2</v>
      </c>
      <c r="M176" s="320">
        <f t="shared" si="46"/>
        <v>3.7092458385431432E-2</v>
      </c>
      <c r="N176" s="320">
        <f t="shared" si="46"/>
        <v>4.3586197999016904E-2</v>
      </c>
      <c r="O176" s="320">
        <f t="shared" si="46"/>
        <v>4.3159879057424771E-2</v>
      </c>
      <c r="P176" s="320">
        <f t="shared" si="46"/>
        <v>4.2776150726920981E-2</v>
      </c>
      <c r="Q176" s="320">
        <f t="shared" si="46"/>
        <v>4.0713898554665104E-2</v>
      </c>
      <c r="R176" s="320">
        <f t="shared" si="46"/>
        <v>4.170729066006839E-2</v>
      </c>
      <c r="S176" s="320">
        <f t="shared" si="46"/>
        <v>4.0669458636539819E-2</v>
      </c>
      <c r="T176" s="320">
        <f t="shared" si="46"/>
        <v>4.4884117188875076E-2</v>
      </c>
      <c r="U176" s="320">
        <f t="shared" si="46"/>
        <v>4.2967384374848976E-2</v>
      </c>
      <c r="V176" s="320">
        <f t="shared" si="46"/>
        <v>4.5819963309809496E-2</v>
      </c>
      <c r="W176" s="320">
        <f t="shared" si="46"/>
        <v>4.6582032018445504E-2</v>
      </c>
      <c r="DA176" s="141"/>
    </row>
    <row r="177" spans="1:105" ht="12" customHeight="1" x14ac:dyDescent="0.25">
      <c r="A177" s="62" t="s">
        <v>1575</v>
      </c>
      <c r="B177" s="320">
        <f t="shared" ref="B177:W177" si="47">IF(B$126=0,0,B$126/B$99)</f>
        <v>1.9962487318804914E-2</v>
      </c>
      <c r="C177" s="320">
        <f t="shared" si="47"/>
        <v>1.6409039311428793E-2</v>
      </c>
      <c r="D177" s="320">
        <f t="shared" si="47"/>
        <v>1.6021037720859901E-2</v>
      </c>
      <c r="E177" s="320">
        <f t="shared" si="47"/>
        <v>1.6968753634701378E-2</v>
      </c>
      <c r="F177" s="320">
        <f t="shared" si="47"/>
        <v>2.434201508804934E-2</v>
      </c>
      <c r="G177" s="320">
        <f t="shared" si="47"/>
        <v>2.8590789431006933E-2</v>
      </c>
      <c r="H177" s="320">
        <f t="shared" si="47"/>
        <v>4.1538331569330407E-2</v>
      </c>
      <c r="I177" s="320">
        <f t="shared" si="47"/>
        <v>3.9769786931020373E-2</v>
      </c>
      <c r="J177" s="320">
        <f t="shared" si="47"/>
        <v>3.7578661079229157E-2</v>
      </c>
      <c r="K177" s="320">
        <f t="shared" si="47"/>
        <v>3.6285291699593117E-2</v>
      </c>
      <c r="L177" s="320">
        <f t="shared" si="47"/>
        <v>4.192855448193674E-2</v>
      </c>
      <c r="M177" s="320">
        <f t="shared" si="47"/>
        <v>3.8650446025078271E-2</v>
      </c>
      <c r="N177" s="320">
        <f t="shared" si="47"/>
        <v>3.2002226392051331E-2</v>
      </c>
      <c r="O177" s="320">
        <f t="shared" si="47"/>
        <v>3.243988414362696E-2</v>
      </c>
      <c r="P177" s="320">
        <f t="shared" si="47"/>
        <v>3.2827036122542723E-2</v>
      </c>
      <c r="Q177" s="320">
        <f t="shared" si="47"/>
        <v>3.4906550925431969E-2</v>
      </c>
      <c r="R177" s="320">
        <f t="shared" si="47"/>
        <v>3.3892575326623701E-2</v>
      </c>
      <c r="S177" s="320">
        <f t="shared" si="47"/>
        <v>3.4953445666776294E-2</v>
      </c>
      <c r="T177" s="320">
        <f t="shared" si="47"/>
        <v>3.0684079875899842E-2</v>
      </c>
      <c r="U177" s="320">
        <f t="shared" si="47"/>
        <v>3.2619474943461867E-2</v>
      </c>
      <c r="V177" s="320">
        <f t="shared" si="47"/>
        <v>2.9696730353654392E-2</v>
      </c>
      <c r="W177" s="320">
        <f t="shared" si="47"/>
        <v>2.8922789989231746E-2</v>
      </c>
      <c r="DA177" s="141"/>
    </row>
    <row r="178" spans="1:105" ht="12" customHeight="1" x14ac:dyDescent="0.25">
      <c r="A178" s="41" t="s">
        <v>1577</v>
      </c>
      <c r="B178" s="321">
        <f t="shared" ref="B178:W178" si="48">IF(B$127=0,0,B$127/B$99)</f>
        <v>6.1085054249912799E-2</v>
      </c>
      <c r="C178" s="321">
        <f t="shared" si="48"/>
        <v>5.0211531284648905E-2</v>
      </c>
      <c r="D178" s="321">
        <f t="shared" si="48"/>
        <v>4.9024249467987377E-2</v>
      </c>
      <c r="E178" s="321">
        <f t="shared" si="48"/>
        <v>5.1924252713373434E-2</v>
      </c>
      <c r="F178" s="321">
        <f t="shared" si="48"/>
        <v>7.4486374791831705E-2</v>
      </c>
      <c r="G178" s="321">
        <f t="shared" si="48"/>
        <v>8.7487590877299987E-2</v>
      </c>
      <c r="H178" s="321">
        <f t="shared" si="48"/>
        <v>0.1271069680266336</v>
      </c>
      <c r="I178" s="321">
        <f t="shared" si="48"/>
        <v>0.12169523533775198</v>
      </c>
      <c r="J178" s="321">
        <f t="shared" si="48"/>
        <v>0.11499040745796318</v>
      </c>
      <c r="K178" s="321">
        <f t="shared" si="48"/>
        <v>0.11103270732478299</v>
      </c>
      <c r="L178" s="321">
        <f t="shared" si="48"/>
        <v>0.12830104707126552</v>
      </c>
      <c r="M178" s="321">
        <f t="shared" si="48"/>
        <v>0.1182700609658585</v>
      </c>
      <c r="N178" s="321">
        <f t="shared" si="48"/>
        <v>9.7926561157283612E-2</v>
      </c>
      <c r="O178" s="321">
        <f t="shared" si="48"/>
        <v>9.9265790436227602E-2</v>
      </c>
      <c r="P178" s="321">
        <f t="shared" si="48"/>
        <v>0.10045047244791029</v>
      </c>
      <c r="Q178" s="321">
        <f t="shared" si="48"/>
        <v>0.10681377139554815</v>
      </c>
      <c r="R178" s="321">
        <f t="shared" si="48"/>
        <v>0.10371101403509916</v>
      </c>
      <c r="S178" s="321">
        <f t="shared" si="48"/>
        <v>0.10695726893537401</v>
      </c>
      <c r="T178" s="321">
        <f t="shared" si="48"/>
        <v>9.3893043181164537E-2</v>
      </c>
      <c r="U178" s="321">
        <f t="shared" si="48"/>
        <v>9.981533687177456E-2</v>
      </c>
      <c r="V178" s="321">
        <f t="shared" si="48"/>
        <v>9.0871761405662874E-2</v>
      </c>
      <c r="W178" s="321">
        <f t="shared" si="48"/>
        <v>8.8503509975270275E-2</v>
      </c>
      <c r="DA178" s="82"/>
    </row>
    <row r="179" spans="1:105" ht="12" hidden="1" customHeight="1" x14ac:dyDescent="0.25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DA179" s="94"/>
    </row>
    <row r="180" spans="1:105" ht="12" customHeight="1" x14ac:dyDescent="0.25">
      <c r="A180" s="201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DA180" s="173"/>
    </row>
    <row r="181" spans="1:105" ht="15" customHeight="1" x14ac:dyDescent="0.25">
      <c r="A181" s="32" t="s">
        <v>254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DA181" s="88"/>
    </row>
    <row r="182" spans="1:105" ht="12" customHeight="1" x14ac:dyDescent="0.25">
      <c r="A182" s="201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DA182" s="173"/>
    </row>
    <row r="183" spans="1:105" ht="12" customHeight="1" x14ac:dyDescent="0.25">
      <c r="A183" s="35" t="s">
        <v>49</v>
      </c>
      <c r="B183" s="322">
        <f t="shared" ref="B183:W183" si="49">SUM(B184:B190,B191:B192)</f>
        <v>102.6</v>
      </c>
      <c r="C183" s="322">
        <f t="shared" si="49"/>
        <v>108.15082792579209</v>
      </c>
      <c r="D183" s="322">
        <f t="shared" si="49"/>
        <v>112.1711288732117</v>
      </c>
      <c r="E183" s="322">
        <f t="shared" si="49"/>
        <v>109.98028285944827</v>
      </c>
      <c r="F183" s="322">
        <f t="shared" si="49"/>
        <v>122.48996096587869</v>
      </c>
      <c r="G183" s="322">
        <f t="shared" si="49"/>
        <v>120.04730736147062</v>
      </c>
      <c r="H183" s="322">
        <f t="shared" si="49"/>
        <v>116.65571550098545</v>
      </c>
      <c r="I183" s="322">
        <f t="shared" si="49"/>
        <v>116.60406647104402</v>
      </c>
      <c r="J183" s="322">
        <f t="shared" si="49"/>
        <v>99.317512304715621</v>
      </c>
      <c r="K183" s="322">
        <f t="shared" si="49"/>
        <v>97.942589146208078</v>
      </c>
      <c r="L183" s="322">
        <f t="shared" si="49"/>
        <v>106.38081375423208</v>
      </c>
      <c r="M183" s="322">
        <f t="shared" si="49"/>
        <v>110.2918417633141</v>
      </c>
      <c r="N183" s="322">
        <f t="shared" si="49"/>
        <v>101.10748872351535</v>
      </c>
      <c r="O183" s="322">
        <f t="shared" si="49"/>
        <v>90.466100621807428</v>
      </c>
      <c r="P183" s="322">
        <f t="shared" si="49"/>
        <v>92.997224594454977</v>
      </c>
      <c r="Q183" s="322">
        <f t="shared" si="49"/>
        <v>93.924201695646516</v>
      </c>
      <c r="R183" s="322">
        <f t="shared" si="49"/>
        <v>89.885937027026984</v>
      </c>
      <c r="S183" s="322">
        <f t="shared" si="49"/>
        <v>95.206877429958695</v>
      </c>
      <c r="T183" s="322">
        <f t="shared" si="49"/>
        <v>96.037987400668342</v>
      </c>
      <c r="U183" s="322">
        <f t="shared" si="49"/>
        <v>80.86652304419664</v>
      </c>
      <c r="V183" s="322">
        <f t="shared" si="49"/>
        <v>80.555841324849894</v>
      </c>
      <c r="W183" s="322">
        <f t="shared" si="49"/>
        <v>79.423075809470589</v>
      </c>
      <c r="DA183" s="95"/>
    </row>
    <row r="184" spans="1:105" ht="12" customHeight="1" x14ac:dyDescent="0.25">
      <c r="A184" s="55" t="s">
        <v>92</v>
      </c>
      <c r="B184" s="275">
        <f>IF(B$6=0,0,B$6/NMM!B$9*1000)</f>
        <v>0.50157189336995656</v>
      </c>
      <c r="C184" s="275">
        <f>IF(C$6=0,0,C$6/NMM!C$9*1000)</f>
        <v>0.52870775372582035</v>
      </c>
      <c r="D184" s="275">
        <f>IF(D$6=0,0,D$6/NMM!D$9*1000)</f>
        <v>0.54836145702132055</v>
      </c>
      <c r="E184" s="275">
        <f>IF(E$6=0,0,E$6/NMM!E$9*1000)</f>
        <v>0.53765125445589967</v>
      </c>
      <c r="F184" s="275">
        <f>IF(F$6=0,0,F$6/NMM!F$9*1000)</f>
        <v>0.59880625380604779</v>
      </c>
      <c r="G184" s="275">
        <f>IF(G$6=0,0,G$6/NMM!G$9*1000)</f>
        <v>0.58686506088975054</v>
      </c>
      <c r="H184" s="275">
        <f>IF(H$6=0,0,H$6/NMM!H$9*1000)</f>
        <v>0.57028487423274354</v>
      </c>
      <c r="I184" s="275">
        <f>IF(I$6=0,0,I$6/NMM!I$9*1000)</f>
        <v>0.57003238201304951</v>
      </c>
      <c r="J184" s="275">
        <f>IF(J$6=0,0,J$6/NMM!J$9*1000)</f>
        <v>0.48552507496581682</v>
      </c>
      <c r="K184" s="275">
        <f>IF(K$6=0,0,K$6/NMM!K$9*1000)</f>
        <v>0.47880360506476094</v>
      </c>
      <c r="L184" s="275">
        <f>IF(L$6=0,0,L$6/NMM!L$9*1000)</f>
        <v>0.52005483599389091</v>
      </c>
      <c r="M184" s="275">
        <f>IF(M$6=0,0,M$6/NMM!M$9*1000)</f>
        <v>0.53917434596994984</v>
      </c>
      <c r="N184" s="275">
        <f>IF(N$6=0,0,N$6/NMM!N$9*1000)</f>
        <v>0.49427558043819669</v>
      </c>
      <c r="O184" s="275">
        <f>IF(O$6=0,0,O$6/NMM!O$9*1000)</f>
        <v>0.44225393152730375</v>
      </c>
      <c r="P184" s="275">
        <f>IF(P$6=0,0,P$6/NMM!P$9*1000)</f>
        <v>0.4546276220079522</v>
      </c>
      <c r="Q184" s="275">
        <f>IF(Q$6=0,0,Q$6/NMM!Q$9*1000)</f>
        <v>0.45915925611864378</v>
      </c>
      <c r="R184" s="275">
        <f>IF(R$6=0,0,R$6/NMM!R$9*1000)</f>
        <v>0.43941773510727844</v>
      </c>
      <c r="S184" s="275">
        <f>IF(S$6=0,0,S$6/NMM!S$9*1000)</f>
        <v>0.46542976388318286</v>
      </c>
      <c r="T184" s="275">
        <f>IF(T$6=0,0,T$6/NMM!T$9*1000)</f>
        <v>0.46949274050699702</v>
      </c>
      <c r="U184" s="275">
        <f>IF(U$6=0,0,U$6/NMM!U$9*1000)</f>
        <v>0.39532529311446418</v>
      </c>
      <c r="V184" s="275">
        <f>IF(V$6=0,0,V$6/NMM!V$9*1000)</f>
        <v>0.39380648981809513</v>
      </c>
      <c r="W184" s="275">
        <f>IF(W$6=0,0,W$6/NMM!W$9*1000)</f>
        <v>0.3882688353902749</v>
      </c>
      <c r="DA184" s="76"/>
    </row>
    <row r="185" spans="1:105" ht="12" customHeight="1" x14ac:dyDescent="0.25">
      <c r="A185" s="202" t="s">
        <v>93</v>
      </c>
      <c r="B185" s="276">
        <f>IF(B$7=0,0,B$7/NMM!B$9*1000)</f>
        <v>0.20054893342470814</v>
      </c>
      <c r="C185" s="276">
        <f>IF(C$7=0,0,C$7/NMM!C$9*1000)</f>
        <v>0.2113989589621563</v>
      </c>
      <c r="D185" s="276">
        <f>IF(D$7=0,0,D$7/NMM!D$9*1000)</f>
        <v>0.21925731244220475</v>
      </c>
      <c r="E185" s="276">
        <f>IF(E$7=0,0,E$7/NMM!E$9*1000)</f>
        <v>0.21497493591822067</v>
      </c>
      <c r="F185" s="276">
        <f>IF(F$7=0,0,F$7/NMM!F$9*1000)</f>
        <v>0.23942720299175602</v>
      </c>
      <c r="G185" s="276">
        <f>IF(G$7=0,0,G$7/NMM!G$9*1000)</f>
        <v>0.2346526262364837</v>
      </c>
      <c r="H185" s="276">
        <f>IF(H$7=0,0,H$7/NMM!H$9*1000)</f>
        <v>0.22802319026927972</v>
      </c>
      <c r="I185" s="276">
        <f>IF(I$7=0,0,I$7/NMM!I$9*1000)</f>
        <v>0.22792223356491284</v>
      </c>
      <c r="J185" s="276">
        <f>IF(J$7=0,0,J$7/NMM!J$9*1000)</f>
        <v>0.19413275987441597</v>
      </c>
      <c r="K185" s="276">
        <f>IF(K$7=0,0,K$7/NMM!K$9*1000)</f>
        <v>0.19144524161926382</v>
      </c>
      <c r="L185" s="276">
        <f>IF(L$7=0,0,L$7/NMM!L$9*1000)</f>
        <v>0.20793916895978837</v>
      </c>
      <c r="M185" s="276">
        <f>IF(M$7=0,0,M$7/NMM!M$9*1000)</f>
        <v>0.21558393012760235</v>
      </c>
      <c r="N185" s="276">
        <f>IF(N$7=0,0,N$7/NMM!N$9*1000)</f>
        <v>0.19763156944211732</v>
      </c>
      <c r="O185" s="276">
        <f>IF(O$7=0,0,O$7/NMM!O$9*1000)</f>
        <v>0.17683118899420611</v>
      </c>
      <c r="P185" s="276">
        <f>IF(P$7=0,0,P$7/NMM!P$9*1000)</f>
        <v>0.18177869594430393</v>
      </c>
      <c r="Q185" s="276">
        <f>IF(Q$7=0,0,Q$7/NMM!Q$9*1000)</f>
        <v>0.18359062839024715</v>
      </c>
      <c r="R185" s="276">
        <f>IF(R$7=0,0,R$7/NMM!R$9*1000)</f>
        <v>0.17569716179982448</v>
      </c>
      <c r="S185" s="276">
        <f>IF(S$7=0,0,S$7/NMM!S$9*1000)</f>
        <v>0.18609783356029855</v>
      </c>
      <c r="T185" s="276">
        <f>IF(T$7=0,0,T$7/NMM!T$9*1000)</f>
        <v>0.18772237759716812</v>
      </c>
      <c r="U185" s="276">
        <f>IF(U$7=0,0,U$7/NMM!U$9*1000)</f>
        <v>0.15806720220552289</v>
      </c>
      <c r="V185" s="276">
        <f>IF(V$7=0,0,V$7/NMM!V$9*1000)</f>
        <v>0.15745992260075431</v>
      </c>
      <c r="W185" s="276">
        <f>IF(W$7=0,0,W$7/NMM!W$9*1000)</f>
        <v>0.15524574213359882</v>
      </c>
      <c r="DA185" s="77"/>
    </row>
    <row r="186" spans="1:105" ht="12" customHeight="1" x14ac:dyDescent="0.25">
      <c r="A186" s="202" t="s">
        <v>94</v>
      </c>
      <c r="B186" s="276">
        <f>IF(B$8=0,0,B$8/NMM!B$9*1000)</f>
        <v>0.82385584432603109</v>
      </c>
      <c r="C186" s="276">
        <f>IF(C$8=0,0,C$8/NMM!C$9*1000)</f>
        <v>0.67893068482407726</v>
      </c>
      <c r="D186" s="276">
        <f>IF(D$8=0,0,D$8/NMM!D$9*1000)</f>
        <v>0.67860973208322506</v>
      </c>
      <c r="E186" s="276">
        <f>IF(E$8=0,0,E$8/NMM!E$9*1000)</f>
        <v>0.71213303363260227</v>
      </c>
      <c r="F186" s="276">
        <f>IF(F$8=0,0,F$8/NMM!F$9*1000)</f>
        <v>1.2390551774780985</v>
      </c>
      <c r="G186" s="276">
        <f>IF(G$8=0,0,G$8/NMM!G$9*1000)</f>
        <v>1.5325020217980274</v>
      </c>
      <c r="H186" s="276">
        <f>IF(H$8=0,0,H$8/NMM!H$9*1000)</f>
        <v>2.6670829539800827</v>
      </c>
      <c r="I186" s="276">
        <f>IF(I$8=0,0,I$8/NMM!I$9*1000)</f>
        <v>2.4705707319988122</v>
      </c>
      <c r="J186" s="276">
        <f>IF(J$8=0,0,J$8/NMM!J$9*1000)</f>
        <v>1.9207205409940218</v>
      </c>
      <c r="K186" s="276">
        <f>IF(K$8=0,0,K$8/NMM!K$9*1000)</f>
        <v>1.7918544892939272</v>
      </c>
      <c r="L186" s="276">
        <f>IF(L$8=0,0,L$8/NMM!L$9*1000)</f>
        <v>2.4615240848263662</v>
      </c>
      <c r="M186" s="276">
        <f>IF(M$8=0,0,M$8/NMM!M$9*1000)</f>
        <v>2.2125472701015974</v>
      </c>
      <c r="N186" s="276">
        <f>IF(N$8=0,0,N$8/NMM!N$9*1000)</f>
        <v>1.5264915364605141</v>
      </c>
      <c r="O186" s="276">
        <f>IF(O$8=0,0,O$8/NMM!O$9*1000)</f>
        <v>1.385176837523139</v>
      </c>
      <c r="P186" s="276">
        <f>IF(P$8=0,0,P$8/NMM!P$9*1000)</f>
        <v>1.4421552218711025</v>
      </c>
      <c r="Q186" s="276">
        <f>IF(Q$8=0,0,Q$8/NMM!Q$9*1000)</f>
        <v>1.5720749551363313</v>
      </c>
      <c r="R186" s="276">
        <f>IF(R$8=0,0,R$8/NMM!R$9*1000)</f>
        <v>1.4201059654559092</v>
      </c>
      <c r="S186" s="276">
        <f>IF(S$8=0,0,S$8/NMM!S$9*1000)</f>
        <v>1.5796541589457582</v>
      </c>
      <c r="T186" s="276">
        <f>IF(T$8=0,0,T$8/NMM!T$9*1000)</f>
        <v>1.3254713930282078</v>
      </c>
      <c r="U186" s="276">
        <f>IF(U$8=0,0,U$8/NMM!U$9*1000)</f>
        <v>1.2165573481975431</v>
      </c>
      <c r="V186" s="276">
        <f>IF(V$8=0,0,V$8/NMM!V$9*1000)</f>
        <v>1.0230949761604677</v>
      </c>
      <c r="W186" s="276">
        <f>IF(W$8=0,0,W$8/NMM!W$9*1000)</f>
        <v>0.98893765084936258</v>
      </c>
      <c r="DA186" s="77"/>
    </row>
    <row r="187" spans="1:105" ht="12" customHeight="1" x14ac:dyDescent="0.25">
      <c r="A187" s="202" t="s">
        <v>95</v>
      </c>
      <c r="B187" s="276">
        <f>IF(B$9=0,0,B$9/NMM!B$9*1000)</f>
        <v>0.10007490690416784</v>
      </c>
      <c r="C187" s="276">
        <f>IF(C$9=0,0,C$9/NMM!C$9*1000)</f>
        <v>0.10548912316064882</v>
      </c>
      <c r="D187" s="276">
        <f>IF(D$9=0,0,D$9/NMM!D$9*1000)</f>
        <v>0.10941048030529363</v>
      </c>
      <c r="E187" s="276">
        <f>IF(E$9=0,0,E$9/NMM!E$9*1000)</f>
        <v>0.1072735532987624</v>
      </c>
      <c r="F187" s="276">
        <f>IF(F$9=0,0,F$9/NMM!F$9*1000)</f>
        <v>0.1194753551692201</v>
      </c>
      <c r="G187" s="276">
        <f>IF(G$9=0,0,G$9/NMM!G$9*1000)</f>
        <v>0.11709281781970049</v>
      </c>
      <c r="H187" s="276">
        <f>IF(H$9=0,0,H$9/NMM!H$9*1000)</f>
        <v>0.11378469657509591</v>
      </c>
      <c r="I187" s="276">
        <f>IF(I$9=0,0,I$9/NMM!I$9*1000)</f>
        <v>0.11373431868168933</v>
      </c>
      <c r="J187" s="276">
        <f>IF(J$9=0,0,J$9/NMM!J$9*1000)</f>
        <v>9.687320465743153E-2</v>
      </c>
      <c r="K187" s="276">
        <f>IF(K$9=0,0,K$9/NMM!K$9*1000)</f>
        <v>9.5532119793030695E-2</v>
      </c>
      <c r="L187" s="276">
        <f>IF(L$9=0,0,L$9/NMM!L$9*1000)</f>
        <v>0.1037626708854741</v>
      </c>
      <c r="M187" s="276">
        <f>IF(M$9=0,0,M$9/NMM!M$9*1000)</f>
        <v>0.10757744441285773</v>
      </c>
      <c r="N187" s="276">
        <f>IF(N$9=0,0,N$9/NMM!N$9*1000)</f>
        <v>9.8619127888155536E-2</v>
      </c>
      <c r="O187" s="276">
        <f>IF(O$9=0,0,O$9/NMM!O$9*1000)</f>
        <v>8.823963545531506E-2</v>
      </c>
      <c r="P187" s="276">
        <f>IF(P$9=0,0,P$9/NMM!P$9*1000)</f>
        <v>9.070846582495963E-2</v>
      </c>
      <c r="Q187" s="276">
        <f>IF(Q$9=0,0,Q$9/NMM!Q$9*1000)</f>
        <v>9.1612629052097883E-2</v>
      </c>
      <c r="R187" s="276">
        <f>IF(R$9=0,0,R$9/NMM!R$9*1000)</f>
        <v>8.7673750292195249E-2</v>
      </c>
      <c r="S187" s="276">
        <f>IF(S$9=0,0,S$9/NMM!S$9*1000)</f>
        <v>9.2863736797713217E-2</v>
      </c>
      <c r="T187" s="276">
        <f>IF(T$9=0,0,T$9/NMM!T$9*1000)</f>
        <v>9.367439228450726E-2</v>
      </c>
      <c r="U187" s="276">
        <f>IF(U$9=0,0,U$9/NMM!U$9*1000)</f>
        <v>7.887631350210457E-2</v>
      </c>
      <c r="V187" s="276">
        <f>IF(V$9=0,0,V$9/NMM!V$9*1000)</f>
        <v>7.8573277984167855E-2</v>
      </c>
      <c r="W187" s="276">
        <f>IF(W$9=0,0,W$9/NMM!W$9*1000)</f>
        <v>7.7468391010521581E-2</v>
      </c>
      <c r="DA187" s="77"/>
    </row>
    <row r="188" spans="1:105" ht="12" customHeight="1" x14ac:dyDescent="0.25">
      <c r="A188" s="56" t="s">
        <v>96</v>
      </c>
      <c r="B188" s="277">
        <f>IF(B$10=0,0,B$10/NMM!B$9*1000)</f>
        <v>0.41649664736352038</v>
      </c>
      <c r="C188" s="277">
        <f>IF(C$10=0,0,C$10/NMM!C$9*1000)</f>
        <v>0.42658881438381574</v>
      </c>
      <c r="D188" s="277">
        <f>IF(D$10=0,0,D$10/NMM!D$9*1000)</f>
        <v>0.44111926015984987</v>
      </c>
      <c r="E188" s="277">
        <f>IF(E$10=0,0,E$10/NMM!E$9*1000)</f>
        <v>0.43421987384762317</v>
      </c>
      <c r="F188" s="277">
        <f>IF(F$10=0,0,F$10/NMM!F$9*1000)</f>
        <v>0.51559704398968786</v>
      </c>
      <c r="G188" s="277">
        <f>IF(G$10=0,0,G$10/NMM!G$9*1000)</f>
        <v>0.55493457625615461</v>
      </c>
      <c r="H188" s="277">
        <f>IF(H$10=0,0,H$10/NMM!H$9*1000)</f>
        <v>0.85863005327036523</v>
      </c>
      <c r="I188" s="277">
        <f>IF(I$10=0,0,I$10/NMM!I$9*1000)</f>
        <v>0.7849572366232298</v>
      </c>
      <c r="J188" s="277">
        <f>IF(J$10=0,0,J$10/NMM!J$9*1000)</f>
        <v>0.6758375311810686</v>
      </c>
      <c r="K188" s="277">
        <f>IF(K$10=0,0,K$10/NMM!K$9*1000)</f>
        <v>0.61505643443980385</v>
      </c>
      <c r="L188" s="277">
        <f>IF(L$10=0,0,L$10/NMM!L$9*1000)</f>
        <v>0.8257359553145478</v>
      </c>
      <c r="M188" s="277">
        <f>IF(M$10=0,0,M$10/NMM!M$9*1000)</f>
        <v>0.74228251173930293</v>
      </c>
      <c r="N188" s="277">
        <f>IF(N$10=0,0,N$10/NMM!N$9*1000)</f>
        <v>0.55891654312148031</v>
      </c>
      <c r="O188" s="277">
        <f>IF(O$10=0,0,O$10/NMM!O$9*1000)</f>
        <v>0.50302884212581467</v>
      </c>
      <c r="P188" s="277">
        <f>IF(P$10=0,0,P$10/NMM!P$9*1000)</f>
        <v>0.52473817619489316</v>
      </c>
      <c r="Q188" s="277">
        <f>IF(Q$10=0,0,Q$10/NMM!Q$9*1000)</f>
        <v>0.57837617396399998</v>
      </c>
      <c r="R188" s="277">
        <f>IF(R$10=0,0,R$10/NMM!R$9*1000)</f>
        <v>0.52807532022583714</v>
      </c>
      <c r="S188" s="277">
        <f>IF(S$10=0,0,S$10/NMM!S$9*1000)</f>
        <v>0.5797755669377409</v>
      </c>
      <c r="T188" s="277">
        <f>IF(T$10=0,0,T$10/NMM!T$9*1000)</f>
        <v>0.48812444750875184</v>
      </c>
      <c r="U188" s="277">
        <f>IF(U$10=0,0,U$10/NMM!U$9*1000)</f>
        <v>0.45102212780348899</v>
      </c>
      <c r="V188" s="277">
        <f>IF(V$10=0,0,V$10/NMM!V$9*1000)</f>
        <v>0.39897422121478471</v>
      </c>
      <c r="W188" s="277">
        <f>IF(W$10=0,0,W$10/NMM!W$9*1000)</f>
        <v>0.38758787304336856</v>
      </c>
      <c r="DA188" s="78"/>
    </row>
    <row r="189" spans="1:105" ht="12" customHeight="1" x14ac:dyDescent="0.25">
      <c r="A189" s="203" t="s">
        <v>1452</v>
      </c>
      <c r="B189" s="278">
        <f>IF(B$16=0,0,B$16/NMM!B$9*1000)</f>
        <v>3.2644220750899966</v>
      </c>
      <c r="C189" s="278">
        <f>IF(C$16=0,0,C$16/NMM!C$9*1000)</f>
        <v>2.6901749016647214</v>
      </c>
      <c r="D189" s="278">
        <f>IF(D$16=0,0,D$16/NMM!D$9*1000)</f>
        <v>2.6889031679997677</v>
      </c>
      <c r="E189" s="278">
        <f>IF(E$16=0,0,E$16/NMM!E$9*1000)</f>
        <v>2.8217349083598906</v>
      </c>
      <c r="F189" s="278">
        <f>IF(F$16=0,0,F$16/NMM!F$9*1000)</f>
        <v>4.9095956549570543</v>
      </c>
      <c r="G189" s="278">
        <f>IF(G$16=0,0,G$16/NMM!G$9*1000)</f>
        <v>6.0723407675405952</v>
      </c>
      <c r="H189" s="278">
        <f>IF(H$16=0,0,H$16/NMM!H$9*1000)</f>
        <v>10.567970757300753</v>
      </c>
      <c r="I189" s="278">
        <f>IF(I$16=0,0,I$16/NMM!I$9*1000)</f>
        <v>9.789316530497965</v>
      </c>
      <c r="J189" s="278">
        <f>IF(J$16=0,0,J$16/NMM!J$9*1000)</f>
        <v>7.6106063667351886</v>
      </c>
      <c r="K189" s="278">
        <f>IF(K$16=0,0,K$16/NMM!K$9*1000)</f>
        <v>7.0999913279554168</v>
      </c>
      <c r="L189" s="278">
        <f>IF(L$16=0,0,L$16/NMM!L$9*1000)</f>
        <v>9.7534703628235189</v>
      </c>
      <c r="M189" s="278">
        <f>IF(M$16=0,0,M$16/NMM!M$9*1000)</f>
        <v>8.7669319826315011</v>
      </c>
      <c r="N189" s="278">
        <f>IF(N$16=0,0,N$16/NMM!N$9*1000)</f>
        <v>6.0485249978851154</v>
      </c>
      <c r="O189" s="278">
        <f>IF(O$16=0,0,O$16/NMM!O$9*1000)</f>
        <v>5.4885838068103041</v>
      </c>
      <c r="P189" s="278">
        <f>IF(P$16=0,0,P$16/NMM!P$9*1000)</f>
        <v>5.7143532747936483</v>
      </c>
      <c r="Q189" s="278">
        <f>IF(Q$16=0,0,Q$16/NMM!Q$9*1000)</f>
        <v>6.2291433902995585</v>
      </c>
      <c r="R189" s="278">
        <f>IF(R$16=0,0,R$16/NMM!R$9*1000)</f>
        <v>5.6269859521281607</v>
      </c>
      <c r="S189" s="278">
        <f>IF(S$16=0,0,S$16/NMM!S$9*1000)</f>
        <v>6.2591750037152991</v>
      </c>
      <c r="T189" s="278">
        <f>IF(T$16=0,0,T$16/NMM!T$9*1000)</f>
        <v>5.2520087162108524</v>
      </c>
      <c r="U189" s="278">
        <f>IF(U$16=0,0,U$16/NMM!U$9*1000)</f>
        <v>4.8204509204129522</v>
      </c>
      <c r="V189" s="278">
        <f>IF(V$16=0,0,V$16/NMM!V$9*1000)</f>
        <v>4.0538813289891698</v>
      </c>
      <c r="W189" s="278">
        <f>IF(W$16=0,0,W$16/NMM!W$9*1000)</f>
        <v>3.9185373515936819</v>
      </c>
      <c r="DA189" s="79"/>
    </row>
    <row r="190" spans="1:105" ht="12" customHeight="1" x14ac:dyDescent="0.25">
      <c r="A190" s="203" t="s">
        <v>1454</v>
      </c>
      <c r="B190" s="278">
        <f>IF(B$17=0,0,B$17/NMM!B$9*1000)</f>
        <v>53.919492042198748</v>
      </c>
      <c r="C190" s="278">
        <f>IF(C$17=0,0,C$17/NMM!C$9*1000)</f>
        <v>57.970660065192149</v>
      </c>
      <c r="D190" s="278">
        <f>IF(D$17=0,0,D$17/NMM!D$9*1000)</f>
        <v>60.377101435296161</v>
      </c>
      <c r="E190" s="278">
        <f>IF(E$17=0,0,E$17/NMM!E$9*1000)</f>
        <v>58.911072968098807</v>
      </c>
      <c r="F190" s="278">
        <f>IF(F$17=0,0,F$17/NMM!F$9*1000)</f>
        <v>63.085089751569889</v>
      </c>
      <c r="G190" s="278">
        <f>IF(G$17=0,0,G$17/NMM!G$9*1000)</f>
        <v>59.324692566288</v>
      </c>
      <c r="H190" s="278">
        <f>IF(H$17=0,0,H$17/NMM!H$9*1000)</f>
        <v>50.950355210588725</v>
      </c>
      <c r="I190" s="278">
        <f>IF(I$17=0,0,I$17/NMM!I$9*1000)</f>
        <v>51.721466701194579</v>
      </c>
      <c r="J190" s="278">
        <f>IF(J$17=0,0,J$17/NMM!J$9*1000)</f>
        <v>45.695762597352768</v>
      </c>
      <c r="K190" s="278">
        <f>IF(K$17=0,0,K$17/NMM!K$9*1000)</f>
        <v>45.723898295884844</v>
      </c>
      <c r="L190" s="278">
        <f>IF(L$17=0,0,L$17/NMM!L$9*1000)</f>
        <v>46.332505339521425</v>
      </c>
      <c r="M190" s="278">
        <f>IF(M$17=0,0,M$17/NMM!M$9*1000)</f>
        <v>50.150146060277699</v>
      </c>
      <c r="N190" s="278">
        <f>IF(N$17=0,0,N$17/NMM!N$9*1000)</f>
        <v>49.056907107118739</v>
      </c>
      <c r="O190" s="278">
        <f>IF(O$17=0,0,O$17/NMM!O$9*1000)</f>
        <v>43.846669760131633</v>
      </c>
      <c r="P190" s="278">
        <f>IF(P$17=0,0,P$17/NMM!P$9*1000)</f>
        <v>44.987993373769562</v>
      </c>
      <c r="Q190" s="278">
        <f>IF(Q$17=0,0,Q$17/NMM!Q$9*1000)</f>
        <v>44.715765049189379</v>
      </c>
      <c r="R190" s="278">
        <f>IF(R$17=0,0,R$17/NMM!R$9*1000)</f>
        <v>43.291637327738762</v>
      </c>
      <c r="S190" s="278">
        <f>IF(S$17=0,0,S$17/NMM!S$9*1000)</f>
        <v>45.385133591036414</v>
      </c>
      <c r="T190" s="278">
        <f>IF(T$17=0,0,T$17/NMM!T$9*1000)</f>
        <v>47.446509328028185</v>
      </c>
      <c r="U190" s="278">
        <f>IF(U$17=0,0,U$17/NMM!U$9*1000)</f>
        <v>39.380549511238513</v>
      </c>
      <c r="V190" s="278">
        <f>IF(V$17=0,0,V$17/NMM!V$9*1000)</f>
        <v>40.303235197259802</v>
      </c>
      <c r="W190" s="278">
        <f>IF(W$17=0,0,W$17/NMM!W$9*1000)</f>
        <v>39.853104419890364</v>
      </c>
      <c r="DA190" s="79"/>
    </row>
    <row r="191" spans="1:105" ht="12" customHeight="1" x14ac:dyDescent="0.25">
      <c r="A191" s="203" t="s">
        <v>1463</v>
      </c>
      <c r="B191" s="278">
        <f>IF(B$25=0,0,B$25/NMM!B$9*1000)</f>
        <v>38.687335734630864</v>
      </c>
      <c r="C191" s="278">
        <f>IF(C$25=0,0,C$25/NMM!C$9*1000)</f>
        <v>41.594056319095692</v>
      </c>
      <c r="D191" s="278">
        <f>IF(D$25=0,0,D$25/NMM!D$9*1000)</f>
        <v>43.320682473846148</v>
      </c>
      <c r="E191" s="278">
        <f>IF(E$25=0,0,E$25/NMM!E$9*1000)</f>
        <v>42.268804324426604</v>
      </c>
      <c r="F191" s="278">
        <f>IF(F$25=0,0,F$25/NMM!F$9*1000)</f>
        <v>45.263669122814335</v>
      </c>
      <c r="G191" s="278">
        <f>IF(G$25=0,0,G$25/NMM!G$9*1000)</f>
        <v>42.565577154724139</v>
      </c>
      <c r="H191" s="278">
        <f>IF(H$25=0,0,H$25/NMM!H$9*1000)</f>
        <v>36.556974540637128</v>
      </c>
      <c r="I191" s="278">
        <f>IF(I$25=0,0,I$25/NMM!I$9*1000)</f>
        <v>37.110248468042663</v>
      </c>
      <c r="J191" s="278">
        <f>IF(J$25=0,0,J$25/NMM!J$9*1000)</f>
        <v>32.786794576443938</v>
      </c>
      <c r="K191" s="278">
        <f>IF(K$25=0,0,K$25/NMM!K$9*1000)</f>
        <v>32.806981992423076</v>
      </c>
      <c r="L191" s="278">
        <f>IF(L$25=0,0,L$25/NMM!L$9*1000)</f>
        <v>33.243658677158926</v>
      </c>
      <c r="M191" s="278">
        <f>IF(M$25=0,0,M$25/NMM!M$9*1000)</f>
        <v>35.9828229883232</v>
      </c>
      <c r="N191" s="278">
        <f>IF(N$25=0,0,N$25/NMM!N$9*1000)</f>
        <v>35.198422007951649</v>
      </c>
      <c r="O191" s="278">
        <f>IF(O$25=0,0,O$25/NMM!O$9*1000)</f>
        <v>31.460067029713926</v>
      </c>
      <c r="P191" s="278">
        <f>IF(P$25=0,0,P$25/NMM!P$9*1000)</f>
        <v>32.2789688433311</v>
      </c>
      <c r="Q191" s="278">
        <f>IF(Q$25=0,0,Q$25/NMM!Q$9*1000)</f>
        <v>32.083644514584321</v>
      </c>
      <c r="R191" s="278">
        <f>IF(R$25=0,0,R$25/NMM!R$9*1000)</f>
        <v>31.061830228098906</v>
      </c>
      <c r="S191" s="278">
        <f>IF(S$25=0,0,S$25/NMM!S$9*1000)</f>
        <v>32.563917687194497</v>
      </c>
      <c r="T191" s="278">
        <f>IF(T$25=0,0,T$25/NMM!T$9*1000)</f>
        <v>34.042958608978566</v>
      </c>
      <c r="U191" s="278">
        <f>IF(U$25=0,0,U$25/NMM!U$9*1000)</f>
        <v>28.255617452092963</v>
      </c>
      <c r="V191" s="278">
        <f>IF(V$25=0,0,V$25/NMM!V$9*1000)</f>
        <v>28.917646146367499</v>
      </c>
      <c r="W191" s="278">
        <f>IF(W$25=0,0,W$25/NMM!W$9*1000)</f>
        <v>28.594676477162295</v>
      </c>
      <c r="DA191" s="79"/>
    </row>
    <row r="192" spans="1:105" ht="12" customHeight="1" x14ac:dyDescent="0.25">
      <c r="A192" s="41" t="s">
        <v>1472</v>
      </c>
      <c r="B192" s="279">
        <f>IF(B$33=0,0,B$33/NMM!B$9*1000)</f>
        <v>4.686201922691998</v>
      </c>
      <c r="C192" s="279">
        <f>IF(C$33=0,0,C$33/NMM!C$9*1000)</f>
        <v>3.9448213047830114</v>
      </c>
      <c r="D192" s="279">
        <f>IF(D$33=0,0,D$33/NMM!D$9*1000)</f>
        <v>3.7876835540577418</v>
      </c>
      <c r="E192" s="279">
        <f>IF(E$33=0,0,E$33/NMM!E$9*1000)</f>
        <v>3.9724180074098552</v>
      </c>
      <c r="F192" s="279">
        <f>IF(F$33=0,0,F$33/NMM!F$9*1000)</f>
        <v>6.5192454031025973</v>
      </c>
      <c r="G192" s="279">
        <f>IF(G$33=0,0,G$33/NMM!G$9*1000)</f>
        <v>9.0586497699177677</v>
      </c>
      <c r="H192" s="279">
        <f>IF(H$33=0,0,H$33/NMM!H$9*1000)</f>
        <v>14.142609224131283</v>
      </c>
      <c r="I192" s="279">
        <f>IF(I$33=0,0,I$33/NMM!I$9*1000)</f>
        <v>13.81581786842712</v>
      </c>
      <c r="J192" s="279">
        <f>IF(J$33=0,0,J$33/NMM!J$9*1000)</f>
        <v>9.8512596525109792</v>
      </c>
      <c r="K192" s="279">
        <f>IF(K$33=0,0,K$33/NMM!K$9*1000)</f>
        <v>9.139025639733962</v>
      </c>
      <c r="L192" s="279">
        <f>IF(L$33=0,0,L$33/NMM!L$9*1000)</f>
        <v>12.93216265874814</v>
      </c>
      <c r="M192" s="279">
        <f>IF(M$33=0,0,M$33/NMM!M$9*1000)</f>
        <v>11.57477522973039</v>
      </c>
      <c r="N192" s="279">
        <f>IF(N$33=0,0,N$33/NMM!N$9*1000)</f>
        <v>7.9277002532093865</v>
      </c>
      <c r="O192" s="279">
        <f>IF(O$33=0,0,O$33/NMM!O$9*1000)</f>
        <v>7.0752495895257859</v>
      </c>
      <c r="P192" s="279">
        <f>IF(P$33=0,0,P$33/NMM!P$9*1000)</f>
        <v>7.3219009207174528</v>
      </c>
      <c r="Q192" s="279">
        <f>IF(Q$33=0,0,Q$33/NMM!Q$9*1000)</f>
        <v>8.0108350989119419</v>
      </c>
      <c r="R192" s="279">
        <f>IF(R$33=0,0,R$33/NMM!R$9*1000)</f>
        <v>7.2545135861801162</v>
      </c>
      <c r="S192" s="279">
        <f>IF(S$33=0,0,S$33/NMM!S$9*1000)</f>
        <v>8.0948300878878019</v>
      </c>
      <c r="T192" s="279">
        <f>IF(T$33=0,0,T$33/NMM!T$9*1000)</f>
        <v>6.7320253965251169</v>
      </c>
      <c r="U192" s="279">
        <f>IF(U$33=0,0,U$33/NMM!U$9*1000)</f>
        <v>6.1100568756290903</v>
      </c>
      <c r="V192" s="279">
        <f>IF(V$33=0,0,V$33/NMM!V$9*1000)</f>
        <v>5.2291697644551443</v>
      </c>
      <c r="W192" s="279">
        <f>IF(W$33=0,0,W$33/NMM!W$9*1000)</f>
        <v>5.0592490683971238</v>
      </c>
      <c r="DA192" s="82"/>
    </row>
    <row r="193" spans="1:105" ht="12" customHeight="1" x14ac:dyDescent="0.25">
      <c r="A193" s="201"/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DA193" s="173"/>
    </row>
    <row r="194" spans="1:105" ht="12" customHeight="1" x14ac:dyDescent="0.25">
      <c r="A194" s="35" t="s">
        <v>50</v>
      </c>
      <c r="B194" s="322">
        <f t="shared" ref="B194:W194" si="50">SUM(B195:B201,B202,B203)</f>
        <v>88.358346876335702</v>
      </c>
      <c r="C194" s="322">
        <f t="shared" si="50"/>
        <v>88.363563271009156</v>
      </c>
      <c r="D194" s="322">
        <f t="shared" si="50"/>
        <v>88.683987491715129</v>
      </c>
      <c r="E194" s="322">
        <f t="shared" si="50"/>
        <v>86.951875472939946</v>
      </c>
      <c r="F194" s="322">
        <f t="shared" si="50"/>
        <v>96.842193488460978</v>
      </c>
      <c r="G194" s="322">
        <f t="shared" si="50"/>
        <v>94.910999036947715</v>
      </c>
      <c r="H194" s="322">
        <f t="shared" si="50"/>
        <v>92.229561369754023</v>
      </c>
      <c r="I194" s="322">
        <f t="shared" si="50"/>
        <v>92.188726959230621</v>
      </c>
      <c r="J194" s="322">
        <f t="shared" si="50"/>
        <v>78.521747150243073</v>
      </c>
      <c r="K194" s="322">
        <f t="shared" si="50"/>
        <v>77.434714600816051</v>
      </c>
      <c r="L194" s="322">
        <f t="shared" si="50"/>
        <v>84.106087289203103</v>
      </c>
      <c r="M194" s="322">
        <f t="shared" si="50"/>
        <v>87.198198089204197</v>
      </c>
      <c r="N194" s="322">
        <f t="shared" si="50"/>
        <v>85.941131640930649</v>
      </c>
      <c r="O194" s="322">
        <f t="shared" si="50"/>
        <v>76.89597635879359</v>
      </c>
      <c r="P194" s="322">
        <f t="shared" si="50"/>
        <v>79.047425883246348</v>
      </c>
      <c r="Q194" s="322">
        <f t="shared" si="50"/>
        <v>79.835354275963951</v>
      </c>
      <c r="R194" s="322">
        <f t="shared" si="50"/>
        <v>82.515015689744118</v>
      </c>
      <c r="S194" s="322">
        <f t="shared" si="50"/>
        <v>87.399622730110011</v>
      </c>
      <c r="T194" s="322">
        <f t="shared" si="50"/>
        <v>81.503677672057378</v>
      </c>
      <c r="U194" s="322">
        <f t="shared" si="50"/>
        <v>73.562107611148363</v>
      </c>
      <c r="V194" s="322">
        <f t="shared" si="50"/>
        <v>83.090806766073285</v>
      </c>
      <c r="W194" s="322">
        <f t="shared" si="50"/>
        <v>81.922394904168726</v>
      </c>
      <c r="DA194" s="95"/>
    </row>
    <row r="195" spans="1:105" ht="12" customHeight="1" x14ac:dyDescent="0.25">
      <c r="A195" s="55" t="s">
        <v>92</v>
      </c>
      <c r="B195" s="275">
        <f>IF(B$49=0,0,B$49/NMM!B$10*1000)</f>
        <v>0.63578692304469753</v>
      </c>
      <c r="C195" s="275">
        <f>IF(C$49=0,0,C$49/NMM!C$10*1000)</f>
        <v>0.63582445787455322</v>
      </c>
      <c r="D195" s="275">
        <f>IF(D$49=0,0,D$49/NMM!D$10*1000)</f>
        <v>0.63813008644902569</v>
      </c>
      <c r="E195" s="275">
        <f>IF(E$49=0,0,E$49/NMM!E$10*1000)</f>
        <v>0.62566658741681114</v>
      </c>
      <c r="F195" s="275">
        <f>IF(F$49=0,0,F$49/NMM!F$10*1000)</f>
        <v>0.69683286747194051</v>
      </c>
      <c r="G195" s="275">
        <f>IF(G$49=0,0,G$49/NMM!G$10*1000)</f>
        <v>0.68293686079518434</v>
      </c>
      <c r="H195" s="275">
        <f>IF(H$49=0,0,H$49/NMM!H$10*1000)</f>
        <v>0.66364244137660078</v>
      </c>
      <c r="I195" s="275">
        <f>IF(I$49=0,0,I$49/NMM!I$10*1000)</f>
        <v>0.66334861532454625</v>
      </c>
      <c r="J195" s="275">
        <f>IF(J$49=0,0,J$49/NMM!J$10*1000)</f>
        <v>0.56500717563897873</v>
      </c>
      <c r="K195" s="275">
        <f>IF(K$49=0,0,K$49/NMM!K$10*1000)</f>
        <v>0.55718537832970139</v>
      </c>
      <c r="L195" s="275">
        <f>IF(L$49=0,0,L$49/NMM!L$10*1000)</f>
        <v>0.60518957560115083</v>
      </c>
      <c r="M195" s="275">
        <f>IF(M$49=0,0,M$49/NMM!M$10*1000)</f>
        <v>0.62743901417411641</v>
      </c>
      <c r="N195" s="275">
        <f>IF(N$49=0,0,N$49/NMM!N$10*1000)</f>
        <v>0.61839372940528958</v>
      </c>
      <c r="O195" s="275">
        <f>IF(O$49=0,0,O$49/NMM!O$10*1000)</f>
        <v>0.55330886024925241</v>
      </c>
      <c r="P195" s="275">
        <f>IF(P$49=0,0,P$49/NMM!P$10*1000)</f>
        <v>0.56878972336625233</v>
      </c>
      <c r="Q195" s="275">
        <f>IF(Q$49=0,0,Q$49/NMM!Q$10*1000)</f>
        <v>0.57445930169245241</v>
      </c>
      <c r="R195" s="275">
        <f>IF(R$49=0,0,R$49/NMM!R$10*1000)</f>
        <v>0.59374093999037425</v>
      </c>
      <c r="S195" s="275">
        <f>IF(S$49=0,0,S$49/NMM!S$10*1000)</f>
        <v>0.62888837529515051</v>
      </c>
      <c r="T195" s="275">
        <f>IF(T$49=0,0,T$49/NMM!T$10*1000)</f>
        <v>0.58646380648629381</v>
      </c>
      <c r="U195" s="275">
        <f>IF(U$49=0,0,U$49/NMM!U$10*1000)</f>
        <v>0.52931984022088063</v>
      </c>
      <c r="V195" s="275">
        <f>IF(V$49=0,0,V$49/NMM!V$10*1000)</f>
        <v>0.59788407360120266</v>
      </c>
      <c r="W195" s="275">
        <f>IF(W$49=0,0,W$49/NMM!W$10*1000)</f>
        <v>0.58947670736146462</v>
      </c>
      <c r="DA195" s="76"/>
    </row>
    <row r="196" spans="1:105" ht="12" customHeight="1" x14ac:dyDescent="0.25">
      <c r="A196" s="202" t="s">
        <v>93</v>
      </c>
      <c r="B196" s="276">
        <f>IF(B$50=0,0,B$50/NMM!B$10*1000)</f>
        <v>0.71185374392845269</v>
      </c>
      <c r="C196" s="276">
        <f>IF(C$50=0,0,C$50/NMM!C$10*1000)</f>
        <v>0.71189576950053091</v>
      </c>
      <c r="D196" s="276">
        <f>IF(D$50=0,0,D$50/NMM!D$10*1000)</f>
        <v>0.71447724809557145</v>
      </c>
      <c r="E196" s="276">
        <f>IF(E$50=0,0,E$50/NMM!E$10*1000)</f>
        <v>0.70052259107613668</v>
      </c>
      <c r="F196" s="276">
        <f>IF(F$50=0,0,F$50/NMM!F$10*1000)</f>
        <v>0.78020334741522746</v>
      </c>
      <c r="G196" s="276">
        <f>IF(G$50=0,0,G$50/NMM!G$10*1000)</f>
        <v>0.76464479466750401</v>
      </c>
      <c r="H196" s="276">
        <f>IF(H$50=0,0,H$50/NMM!H$10*1000)</f>
        <v>0.74304195226509828</v>
      </c>
      <c r="I196" s="276">
        <f>IF(I$50=0,0,I$50/NMM!I$10*1000)</f>
        <v>0.74271297227567523</v>
      </c>
      <c r="J196" s="276">
        <f>IF(J$50=0,0,J$50/NMM!J$10*1000)</f>
        <v>0.63260576577913064</v>
      </c>
      <c r="K196" s="276">
        <f>IF(K$50=0,0,K$50/NMM!K$10*1000)</f>
        <v>0.62384815297357876</v>
      </c>
      <c r="L196" s="276">
        <f>IF(L$50=0,0,L$50/NMM!L$10*1000)</f>
        <v>0.67759566855366715</v>
      </c>
      <c r="M196" s="276">
        <f>IF(M$50=0,0,M$50/NMM!M$10*1000)</f>
        <v>0.70250707452066041</v>
      </c>
      <c r="N196" s="276">
        <f>IF(N$50=0,0,N$50/NMM!N$10*1000)</f>
        <v>0.6923795937653886</v>
      </c>
      <c r="O196" s="276">
        <f>IF(O$50=0,0,O$50/NMM!O$10*1000)</f>
        <v>0.61950784050574925</v>
      </c>
      <c r="P196" s="276">
        <f>IF(P$50=0,0,P$50/NMM!P$10*1000)</f>
        <v>0.63684086509251858</v>
      </c>
      <c r="Q196" s="276">
        <f>IF(Q$50=0,0,Q$50/NMM!Q$10*1000)</f>
        <v>0.6431887631252019</v>
      </c>
      <c r="R196" s="276">
        <f>IF(R$50=0,0,R$50/NMM!R$10*1000)</f>
        <v>0.66477729524806983</v>
      </c>
      <c r="S196" s="276">
        <f>IF(S$50=0,0,S$50/NMM!S$10*1000)</f>
        <v>0.70412984010912438</v>
      </c>
      <c r="T196" s="276">
        <f>IF(T$50=0,0,T$50/NMM!T$10*1000)</f>
        <v>0.65662951091627009</v>
      </c>
      <c r="U196" s="276">
        <f>IF(U$50=0,0,U$50/NMM!U$10*1000)</f>
        <v>0.59264872607383667</v>
      </c>
      <c r="V196" s="276">
        <f>IF(V$50=0,0,V$50/NMM!V$10*1000)</f>
        <v>0.66941612166233522</v>
      </c>
      <c r="W196" s="276">
        <f>IF(W$50=0,0,W$50/NMM!W$10*1000)</f>
        <v>0.66000288128665308</v>
      </c>
      <c r="DA196" s="77"/>
    </row>
    <row r="197" spans="1:105" ht="12" customHeight="1" x14ac:dyDescent="0.25">
      <c r="A197" s="202" t="s">
        <v>94</v>
      </c>
      <c r="B197" s="276">
        <f>IF(B$51=0,0,B$51/NMM!B$10*1000)</f>
        <v>0.84782363620906354</v>
      </c>
      <c r="C197" s="276">
        <f>IF(C$51=0,0,C$51/NMM!C$10*1000)</f>
        <v>0.67760088406553864</v>
      </c>
      <c r="D197" s="276">
        <f>IF(D$51=0,0,D$51/NMM!D$10*1000)</f>
        <v>0.66535963839824919</v>
      </c>
      <c r="E197" s="276">
        <f>IF(E$51=0,0,E$51/NMM!E$10*1000)</f>
        <v>0.69421876350163536</v>
      </c>
      <c r="F197" s="276">
        <f>IF(F$51=0,0,F$51/NMM!F$10*1000)</f>
        <v>1.1750925219835324</v>
      </c>
      <c r="G197" s="276">
        <f>IF(G$51=0,0,G$51/NMM!G$10*1000)</f>
        <v>1.3322797751934876</v>
      </c>
      <c r="H197" s="276">
        <f>IF(H$51=0,0,H$51/NMM!H$10*1000)</f>
        <v>2.1754563151626458</v>
      </c>
      <c r="I197" s="276">
        <f>IF(I$51=0,0,I$51/NMM!I$10*1000)</f>
        <v>1.979699162705828</v>
      </c>
      <c r="J197" s="276">
        <f>IF(J$51=0,0,J$51/NMM!J$10*1000)</f>
        <v>1.6608673411669412</v>
      </c>
      <c r="K197" s="276">
        <f>IF(K$51=0,0,K$51/NMM!K$10*1000)</f>
        <v>1.5712786093575826</v>
      </c>
      <c r="L197" s="276">
        <f>IF(L$51=0,0,L$51/NMM!L$10*1000)</f>
        <v>2.0164123437893884</v>
      </c>
      <c r="M197" s="276">
        <f>IF(M$51=0,0,M$51/NMM!M$10*1000)</f>
        <v>1.8790240966797753</v>
      </c>
      <c r="N197" s="276">
        <f>IF(N$51=0,0,N$51/NMM!N$10*1000)</f>
        <v>1.4733433524343651</v>
      </c>
      <c r="O197" s="276">
        <f>IF(O$51=0,0,O$51/NMM!O$10*1000)</f>
        <v>1.3468675980400231</v>
      </c>
      <c r="P197" s="276">
        <f>IF(P$51=0,0,P$51/NMM!P$10*1000)</f>
        <v>1.4051212952510033</v>
      </c>
      <c r="Q197" s="276">
        <f>IF(Q$51=0,0,Q$51/NMM!Q$10*1000)</f>
        <v>1.5143615875339131</v>
      </c>
      <c r="R197" s="276">
        <f>IF(R$51=0,0,R$51/NMM!R$10*1000)</f>
        <v>1.4933960309045282</v>
      </c>
      <c r="S197" s="276">
        <f>IF(S$51=0,0,S$51/NMM!S$10*1000)</f>
        <v>1.6441965195027881</v>
      </c>
      <c r="T197" s="276">
        <f>IF(T$51=0,0,T$51/NMM!T$10*1000)</f>
        <v>1.3166434930536555</v>
      </c>
      <c r="U197" s="276">
        <f>IF(U$51=0,0,U$51/NMM!U$10*1000)</f>
        <v>1.286701264169176</v>
      </c>
      <c r="V197" s="276">
        <f>IF(V$51=0,0,V$51/NMM!V$10*1000)</f>
        <v>1.2548187183667974</v>
      </c>
      <c r="W197" s="276">
        <f>IF(W$51=0,0,W$51/NMM!W$10*1000)</f>
        <v>1.211540228036367</v>
      </c>
      <c r="DA197" s="77"/>
    </row>
    <row r="198" spans="1:105" ht="12" customHeight="1" x14ac:dyDescent="0.25">
      <c r="A198" s="202" t="s">
        <v>95</v>
      </c>
      <c r="B198" s="276">
        <f>IF(B$52=0,0,B$52/NMM!B$10*1000)</f>
        <v>0.52357963137536501</v>
      </c>
      <c r="C198" s="276">
        <f>IF(C$52=0,0,C$52/NMM!C$10*1000)</f>
        <v>0.52361054184500078</v>
      </c>
      <c r="D198" s="276">
        <f>IF(D$52=0,0,D$52/NMM!D$10*1000)</f>
        <v>0.52550925997737385</v>
      </c>
      <c r="E198" s="276">
        <f>IF(E$52=0,0,E$52/NMM!E$10*1000)</f>
        <v>0.51524539012977844</v>
      </c>
      <c r="F198" s="276">
        <f>IF(F$52=0,0,F$52/NMM!F$10*1000)</f>
        <v>0.57385184038386938</v>
      </c>
      <c r="G198" s="276">
        <f>IF(G$52=0,0,G$52/NMM!G$10*1000)</f>
        <v>0.56240827998699405</v>
      </c>
      <c r="H198" s="276">
        <f>IF(H$52=0,0,H$52/NMM!H$10*1000)</f>
        <v>0.54651904942779017</v>
      </c>
      <c r="I198" s="276">
        <f>IF(I$52=0,0,I$52/NMM!I$10*1000)</f>
        <v>0.54627707946828497</v>
      </c>
      <c r="J198" s="276">
        <f>IF(J$52=0,0,J$52/NMM!J$10*1000)</f>
        <v>0.46529149629064503</v>
      </c>
      <c r="K198" s="276">
        <f>IF(K$52=0,0,K$52/NMM!K$10*1000)</f>
        <v>0.45885013425024296</v>
      </c>
      <c r="L198" s="276">
        <f>IF(L$52=0,0,L$52/NMM!L$10*1000)</f>
        <v>0.49838227780470978</v>
      </c>
      <c r="M198" s="276">
        <f>IF(M$52=0,0,M$52/NMM!M$10*1000)</f>
        <v>0.51670500893380422</v>
      </c>
      <c r="N198" s="276">
        <f>IF(N$52=0,0,N$52/NMM!N$10*1000)</f>
        <v>0.50925608745824458</v>
      </c>
      <c r="O198" s="276">
        <f>IF(O$52=0,0,O$52/NMM!O$10*1000)</f>
        <v>0.45565776612498865</v>
      </c>
      <c r="P198" s="276">
        <f>IF(P$52=0,0,P$52/NMM!P$10*1000)</f>
        <v>0.46840647848502787</v>
      </c>
      <c r="Q198" s="276">
        <f>IF(Q$52=0,0,Q$52/NMM!Q$10*1000)</f>
        <v>0.47307545738737777</v>
      </c>
      <c r="R198" s="276">
        <f>IF(R$52=0,0,R$52/NMM!R$10*1000)</f>
        <v>0.48895416251077523</v>
      </c>
      <c r="S198" s="276">
        <f>IF(S$52=0,0,S$52/NMM!S$10*1000)</f>
        <v>0.51789857856220534</v>
      </c>
      <c r="T198" s="276">
        <f>IF(T$52=0,0,T$52/NMM!T$10*1000)</f>
        <v>0.48296133890992254</v>
      </c>
      <c r="U198" s="276">
        <f>IF(U$52=0,0,U$52/NMM!U$10*1000)</f>
        <v>0.43590246476810901</v>
      </c>
      <c r="V198" s="276">
        <f>IF(V$52=0,0,V$52/NMM!V$10*1000)</f>
        <v>0.49236609234146167</v>
      </c>
      <c r="W198" s="276">
        <f>IF(W$52=0,0,W$52/NMM!W$10*1000)</f>
        <v>0.48544250590536508</v>
      </c>
      <c r="DA198" s="77"/>
    </row>
    <row r="199" spans="1:105" ht="12" customHeight="1" x14ac:dyDescent="0.25">
      <c r="A199" s="56" t="s">
        <v>96</v>
      </c>
      <c r="B199" s="277">
        <f>IF(B$53=0,0,B$53/NMM!B$10*1000)</f>
        <v>0.69545212491969255</v>
      </c>
      <c r="C199" s="277">
        <f>IF(C$53=0,0,C$53/NMM!C$10*1000)</f>
        <v>0.69081128833002292</v>
      </c>
      <c r="D199" s="277">
        <f>IF(D$53=0,0,D$53/NMM!D$10*1000)</f>
        <v>0.7017684262070627</v>
      </c>
      <c r="E199" s="277">
        <f>IF(E$53=0,0,E$53/NMM!E$10*1000)</f>
        <v>0.6868254007467457</v>
      </c>
      <c r="F199" s="277">
        <f>IF(F$53=0,0,F$53/NMM!F$10*1000)</f>
        <v>0.79340196190771894</v>
      </c>
      <c r="G199" s="277">
        <f>IF(G$53=0,0,G$53/NMM!G$10*1000)</f>
        <v>0.78277617657547516</v>
      </c>
      <c r="H199" s="277">
        <f>IF(H$53=0,0,H$53/NMM!H$10*1000)</f>
        <v>1.1363741969312269</v>
      </c>
      <c r="I199" s="277">
        <f>IF(I$53=0,0,I$53/NMM!I$10*1000)</f>
        <v>1.0205853744131608</v>
      </c>
      <c r="J199" s="277">
        <f>IF(J$53=0,0,J$53/NMM!J$10*1000)</f>
        <v>0.94823177781850532</v>
      </c>
      <c r="K199" s="277">
        <f>IF(K$53=0,0,K$53/NMM!K$10*1000)</f>
        <v>0.87511849189265545</v>
      </c>
      <c r="L199" s="277">
        <f>IF(L$53=0,0,L$53/NMM!L$10*1000)</f>
        <v>1.0975337626779447</v>
      </c>
      <c r="M199" s="277">
        <f>IF(M$53=0,0,M$53/NMM!M$10*1000)</f>
        <v>1.0228464818137468</v>
      </c>
      <c r="N199" s="277">
        <f>IF(N$53=0,0,N$53/NMM!N$10*1000)</f>
        <v>0.87530209314234064</v>
      </c>
      <c r="O199" s="277">
        <f>IF(O$53=0,0,O$53/NMM!O$10*1000)</f>
        <v>0.7936225633299161</v>
      </c>
      <c r="P199" s="277">
        <f>IF(P$53=0,0,P$53/NMM!P$10*1000)</f>
        <v>0.82955637648401503</v>
      </c>
      <c r="Q199" s="277">
        <f>IF(Q$53=0,0,Q$53/NMM!Q$10*1000)</f>
        <v>0.90399944856923764</v>
      </c>
      <c r="R199" s="277">
        <f>IF(R$53=0,0,R$53/NMM!R$10*1000)</f>
        <v>0.90105551161908481</v>
      </c>
      <c r="S199" s="277">
        <f>IF(S$53=0,0,S$53/NMM!S$10*1000)</f>
        <v>0.97915862555295508</v>
      </c>
      <c r="T199" s="277">
        <f>IF(T$53=0,0,T$53/NMM!T$10*1000)</f>
        <v>0.7867374672177514</v>
      </c>
      <c r="U199" s="277">
        <f>IF(U$53=0,0,U$53/NMM!U$10*1000)</f>
        <v>0.77400617659608006</v>
      </c>
      <c r="V199" s="277">
        <f>IF(V$53=0,0,V$53/NMM!V$10*1000)</f>
        <v>0.79398318969710457</v>
      </c>
      <c r="W199" s="277">
        <f>IF(W$53=0,0,W$53/NMM!W$10*1000)</f>
        <v>0.77044305228646015</v>
      </c>
      <c r="DA199" s="78"/>
    </row>
    <row r="200" spans="1:105" ht="12" customHeight="1" x14ac:dyDescent="0.25">
      <c r="A200" s="203" t="s">
        <v>1498</v>
      </c>
      <c r="B200" s="278">
        <f>IF(B$59=0,0,B$59/NMM!B$10*1000)</f>
        <v>3.6154340505210518</v>
      </c>
      <c r="C200" s="278">
        <f>IF(C$59=0,0,C$59/NMM!C$10*1000)</f>
        <v>2.8895411784787979</v>
      </c>
      <c r="D200" s="278">
        <f>IF(D$59=0,0,D$59/NMM!D$10*1000)</f>
        <v>2.8373399723362036</v>
      </c>
      <c r="E200" s="278">
        <f>IF(E$59=0,0,E$59/NMM!E$10*1000)</f>
        <v>2.9604059722811509</v>
      </c>
      <c r="F200" s="278">
        <f>IF(F$59=0,0,F$59/NMM!F$10*1000)</f>
        <v>5.0110298121534038</v>
      </c>
      <c r="G200" s="278">
        <f>IF(G$59=0,0,G$59/NMM!G$10*1000)</f>
        <v>5.6813344879044001</v>
      </c>
      <c r="H200" s="278">
        <f>IF(H$59=0,0,H$59/NMM!H$10*1000)</f>
        <v>9.2769515985994708</v>
      </c>
      <c r="I200" s="278">
        <f>IF(I$59=0,0,I$59/NMM!I$10*1000)</f>
        <v>8.4421705847201913</v>
      </c>
      <c r="J200" s="278">
        <f>IF(J$59=0,0,J$59/NMM!J$10*1000)</f>
        <v>7.0825535903939105</v>
      </c>
      <c r="K200" s="278">
        <f>IF(K$59=0,0,K$59/NMM!K$10*1000)</f>
        <v>6.7005140509269019</v>
      </c>
      <c r="L200" s="278">
        <f>IF(L$59=0,0,L$59/NMM!L$10*1000)</f>
        <v>8.5987291888019914</v>
      </c>
      <c r="M200" s="278">
        <f>IF(M$59=0,0,M$59/NMM!M$10*1000)</f>
        <v>8.012854809358517</v>
      </c>
      <c r="N200" s="278">
        <f>IF(N$59=0,0,N$59/NMM!N$10*1000)</f>
        <v>6.2828818365079435</v>
      </c>
      <c r="O200" s="278">
        <f>IF(O$59=0,0,O$59/NMM!O$10*1000)</f>
        <v>5.7435423683996421</v>
      </c>
      <c r="P200" s="278">
        <f>IF(P$59=0,0,P$59/NMM!P$10*1000)</f>
        <v>5.9919577126651635</v>
      </c>
      <c r="Q200" s="278">
        <f>IF(Q$59=0,0,Q$59/NMM!Q$10*1000)</f>
        <v>6.4577987856676557</v>
      </c>
      <c r="R200" s="278">
        <f>IF(R$59=0,0,R$59/NMM!R$10*1000)</f>
        <v>6.368393885770157</v>
      </c>
      <c r="S200" s="278">
        <f>IF(S$59=0,0,S$59/NMM!S$10*1000)</f>
        <v>7.0114630313193338</v>
      </c>
      <c r="T200" s="278">
        <f>IF(T$59=0,0,T$59/NMM!T$10*1000)</f>
        <v>5.6146555885938358</v>
      </c>
      <c r="U200" s="278">
        <f>IF(U$59=0,0,U$59/NMM!U$10*1000)</f>
        <v>5.4869708329039737</v>
      </c>
      <c r="V200" s="278">
        <f>IF(V$59=0,0,V$59/NMM!V$10*1000)</f>
        <v>5.3510118471099144</v>
      </c>
      <c r="W200" s="278">
        <f>IF(W$59=0,0,W$59/NMM!W$10*1000)</f>
        <v>5.1664563323622694</v>
      </c>
      <c r="DA200" s="79"/>
    </row>
    <row r="201" spans="1:105" ht="12" customHeight="1" x14ac:dyDescent="0.25">
      <c r="A201" s="203" t="s">
        <v>1500</v>
      </c>
      <c r="B201" s="278">
        <f>IF(B$60=0,0,B$60/NMM!B$10*1000)</f>
        <v>15.37245098101481</v>
      </c>
      <c r="C201" s="278">
        <f>IF(C$60=0,0,C$60/NMM!C$10*1000)</f>
        <v>15.314211262593389</v>
      </c>
      <c r="D201" s="278">
        <f>IF(D$60=0,0,D$60/NMM!D$10*1000)</f>
        <v>14.43916803344381</v>
      </c>
      <c r="E201" s="278">
        <f>IF(E$60=0,0,E$60/NMM!E$10*1000)</f>
        <v>14.221692681180318</v>
      </c>
      <c r="F201" s="278">
        <f>IF(F$60=0,0,F$60/NMM!F$10*1000)</f>
        <v>14.594987387973314</v>
      </c>
      <c r="G201" s="278">
        <f>IF(G$60=0,0,G$60/NMM!G$10*1000)</f>
        <v>19.062991778436288</v>
      </c>
      <c r="H201" s="278">
        <f>IF(H$60=0,0,H$60/NMM!H$10*1000)</f>
        <v>14.82494696566574</v>
      </c>
      <c r="I201" s="278">
        <f>IF(I$60=0,0,I$60/NMM!I$10*1000)</f>
        <v>17.743261957740049</v>
      </c>
      <c r="J201" s="278">
        <f>IF(J$60=0,0,J$60/NMM!J$10*1000)</f>
        <v>10.991817732754219</v>
      </c>
      <c r="K201" s="278">
        <f>IF(K$60=0,0,K$60/NMM!K$10*1000)</f>
        <v>10.642490188393092</v>
      </c>
      <c r="L201" s="278">
        <f>IF(L$60=0,0,L$60/NMM!L$10*1000)</f>
        <v>12.971748779725097</v>
      </c>
      <c r="M201" s="278">
        <f>IF(M$60=0,0,M$60/NMM!M$10*1000)</f>
        <v>13.146063687435168</v>
      </c>
      <c r="N201" s="278">
        <f>IF(N$60=0,0,N$60/NMM!N$10*1000)</f>
        <v>12.69167652740747</v>
      </c>
      <c r="O201" s="278">
        <f>IF(O$60=0,0,O$60/NMM!O$10*1000)</f>
        <v>10.699601528605898</v>
      </c>
      <c r="P201" s="278">
        <f>IF(P$60=0,0,P$60/NMM!P$10*1000)</f>
        <v>10.719989585850927</v>
      </c>
      <c r="Q201" s="278">
        <f>IF(Q$60=0,0,Q$60/NMM!Q$10*1000)</f>
        <v>10.774044767555266</v>
      </c>
      <c r="R201" s="278">
        <f>IF(R$60=0,0,R$60/NMM!R$10*1000)</f>
        <v>11.182698377660804</v>
      </c>
      <c r="S201" s="278">
        <f>IF(S$60=0,0,S$60/NMM!S$10*1000)</f>
        <v>11.966082233420197</v>
      </c>
      <c r="T201" s="278">
        <f>IF(T$60=0,0,T$60/NMM!T$10*1000)</f>
        <v>11.02805719053633</v>
      </c>
      <c r="U201" s="278">
        <f>IF(U$60=0,0,U$60/NMM!U$10*1000)</f>
        <v>9.4689772037677997</v>
      </c>
      <c r="V201" s="278">
        <f>IF(V$60=0,0,V$60/NMM!V$10*1000)</f>
        <v>11.22064306749755</v>
      </c>
      <c r="W201" s="278">
        <f>IF(W$60=0,0,W$60/NMM!W$10*1000)</f>
        <v>11.2457700818084</v>
      </c>
      <c r="DA201" s="79"/>
    </row>
    <row r="202" spans="1:105" ht="12" customHeight="1" x14ac:dyDescent="0.25">
      <c r="A202" s="203" t="s">
        <v>1522</v>
      </c>
      <c r="B202" s="278">
        <f>IF(B$79=0,0,B$79/NMM!B$10*1000)</f>
        <v>56.413439014378547</v>
      </c>
      <c r="C202" s="278">
        <f>IF(C$79=0,0,C$79/NMM!C$10*1000)</f>
        <v>57.950817294876614</v>
      </c>
      <c r="D202" s="278">
        <f>IF(D$79=0,0,D$79/NMM!D$10*1000)</f>
        <v>59.176149440554141</v>
      </c>
      <c r="E202" s="278">
        <f>IF(E$79=0,0,E$79/NMM!E$10*1000)</f>
        <v>57.613410370245219</v>
      </c>
      <c r="F202" s="278">
        <f>IF(F$79=0,0,F$79/NMM!F$10*1000)</f>
        <v>61.927432147857722</v>
      </c>
      <c r="G202" s="278">
        <f>IF(G$79=0,0,G$79/NMM!G$10*1000)</f>
        <v>54.730773600467174</v>
      </c>
      <c r="H202" s="278">
        <f>IF(H$79=0,0,H$79/NMM!H$10*1000)</f>
        <v>48.752572179792949</v>
      </c>
      <c r="I202" s="278">
        <f>IF(I$79=0,0,I$79/NMM!I$10*1000)</f>
        <v>47.818327172319613</v>
      </c>
      <c r="J202" s="278">
        <f>IF(J$79=0,0,J$79/NMM!J$10*1000)</f>
        <v>44.633707172741353</v>
      </c>
      <c r="K202" s="278">
        <f>IF(K$79=0,0,K$79/NMM!K$10*1000)</f>
        <v>44.809538220290108</v>
      </c>
      <c r="L202" s="278">
        <f>IF(L$79=0,0,L$79/NMM!L$10*1000)</f>
        <v>44.649383366589674</v>
      </c>
      <c r="M202" s="278">
        <f>IF(M$79=0,0,M$79/NMM!M$10*1000)</f>
        <v>48.484083690856622</v>
      </c>
      <c r="N202" s="278">
        <f>IF(N$79=0,0,N$79/NMM!N$10*1000)</f>
        <v>51.303046234749829</v>
      </c>
      <c r="O202" s="278">
        <f>IF(O$79=0,0,O$79/NMM!O$10*1000)</f>
        <v>46.279836931248006</v>
      </c>
      <c r="P202" s="278">
        <f>IF(P$79=0,0,P$79/NMM!P$10*1000)</f>
        <v>47.667069924012267</v>
      </c>
      <c r="Q202" s="278">
        <f>IF(Q$79=0,0,Q$79/NMM!Q$10*1000)</f>
        <v>47.405794826202325</v>
      </c>
      <c r="R202" s="278">
        <f>IF(R$79=0,0,R$79/NMM!R$10*1000)</f>
        <v>49.651806960265112</v>
      </c>
      <c r="S202" s="278">
        <f>IF(S$79=0,0,S$79/NMM!S$10*1000)</f>
        <v>51.919915198144309</v>
      </c>
      <c r="T202" s="278">
        <f>IF(T$79=0,0,T$79/NMM!T$10*1000)</f>
        <v>50.433819583078417</v>
      </c>
      <c r="U202" s="278">
        <f>IF(U$79=0,0,U$79/NMM!U$10*1000)</f>
        <v>45.090035595472365</v>
      </c>
      <c r="V202" s="278">
        <f>IF(V$79=0,0,V$79/NMM!V$10*1000)</f>
        <v>52.364033048378452</v>
      </c>
      <c r="W202" s="278">
        <f>IF(W$79=0,0,W$79/NMM!W$10*1000)</f>
        <v>51.602566047038536</v>
      </c>
      <c r="DA202" s="79"/>
    </row>
    <row r="203" spans="1:105" ht="12" customHeight="1" x14ac:dyDescent="0.25">
      <c r="A203" s="41" t="s">
        <v>1534</v>
      </c>
      <c r="B203" s="279">
        <f>IF(B$89=0,0,B$89/NMM!B$10*1000)</f>
        <v>9.5425267709440291</v>
      </c>
      <c r="C203" s="279">
        <f>IF(C$89=0,0,C$89/NMM!C$10*1000)</f>
        <v>8.9692505934447144</v>
      </c>
      <c r="D203" s="279">
        <f>IF(D$89=0,0,D$89/NMM!D$10*1000)</f>
        <v>8.9860853862536842</v>
      </c>
      <c r="E203" s="279">
        <f>IF(E$89=0,0,E$89/NMM!E$10*1000)</f>
        <v>8.9338877163621557</v>
      </c>
      <c r="F203" s="279">
        <f>IF(F$89=0,0,F$89/NMM!F$10*1000)</f>
        <v>11.289361601314246</v>
      </c>
      <c r="G203" s="279">
        <f>IF(G$89=0,0,G$89/NMM!G$10*1000)</f>
        <v>11.310853282921219</v>
      </c>
      <c r="H203" s="279">
        <f>IF(H$89=0,0,H$89/NMM!H$10*1000)</f>
        <v>14.110056670532506</v>
      </c>
      <c r="I203" s="279">
        <f>IF(I$89=0,0,I$89/NMM!I$10*1000)</f>
        <v>13.232344040263277</v>
      </c>
      <c r="J203" s="279">
        <f>IF(J$89=0,0,J$89/NMM!J$10*1000)</f>
        <v>11.541665097659388</v>
      </c>
      <c r="K203" s="279">
        <f>IF(K$89=0,0,K$89/NMM!K$10*1000)</f>
        <v>11.195891374402187</v>
      </c>
      <c r="L203" s="279">
        <f>IF(L$89=0,0,L$89/NMM!L$10*1000)</f>
        <v>12.99111232565947</v>
      </c>
      <c r="M203" s="279">
        <f>IF(M$89=0,0,M$89/NMM!M$10*1000)</f>
        <v>12.806674225431779</v>
      </c>
      <c r="N203" s="279">
        <f>IF(N$89=0,0,N$89/NMM!N$10*1000)</f>
        <v>11.494852186059768</v>
      </c>
      <c r="O203" s="279">
        <f>IF(O$89=0,0,O$89/NMM!O$10*1000)</f>
        <v>10.404030902290121</v>
      </c>
      <c r="P203" s="279">
        <f>IF(P$89=0,0,P$89/NMM!P$10*1000)</f>
        <v>10.759693922039174</v>
      </c>
      <c r="Q203" s="279">
        <f>IF(Q$89=0,0,Q$89/NMM!Q$10*1000)</f>
        <v>11.088631338230508</v>
      </c>
      <c r="R203" s="279">
        <f>IF(R$89=0,0,R$89/NMM!R$10*1000)</f>
        <v>11.170192525775217</v>
      </c>
      <c r="S203" s="279">
        <f>IF(S$89=0,0,S$89/NMM!S$10*1000)</f>
        <v>12.027890328203958</v>
      </c>
      <c r="T203" s="279">
        <f>IF(T$89=0,0,T$89/NMM!T$10*1000)</f>
        <v>10.597709693264898</v>
      </c>
      <c r="U203" s="279">
        <f>IF(U$89=0,0,U$89/NMM!U$10*1000)</f>
        <v>9.8975455071761527</v>
      </c>
      <c r="V203" s="279">
        <f>IF(V$89=0,0,V$89/NMM!V$10*1000)</f>
        <v>10.346650607418471</v>
      </c>
      <c r="W203" s="279">
        <f>IF(W$89=0,0,W$89/NMM!W$10*1000)</f>
        <v>10.190697068083209</v>
      </c>
      <c r="DA203" s="82"/>
    </row>
    <row r="204" spans="1:105" ht="12" customHeight="1" x14ac:dyDescent="0.25">
      <c r="A204" s="201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DA204" s="173"/>
    </row>
    <row r="205" spans="1:105" ht="12" customHeight="1" x14ac:dyDescent="0.25">
      <c r="A205" s="35" t="s">
        <v>51</v>
      </c>
      <c r="B205" s="322">
        <f t="shared" ref="B205:W205" si="51">SUM(B206:B211,B212:B213,B214)</f>
        <v>268.48881624166575</v>
      </c>
      <c r="C205" s="322">
        <f t="shared" si="51"/>
        <v>275.34873630312927</v>
      </c>
      <c r="D205" s="322">
        <f t="shared" si="51"/>
        <v>281.75139831083396</v>
      </c>
      <c r="E205" s="322">
        <f t="shared" si="51"/>
        <v>264.69478631134479</v>
      </c>
      <c r="F205" s="322">
        <f t="shared" si="51"/>
        <v>292.88616187864528</v>
      </c>
      <c r="G205" s="322">
        <f t="shared" si="51"/>
        <v>285.16747530841872</v>
      </c>
      <c r="H205" s="322">
        <f t="shared" si="51"/>
        <v>268.0362278531419</v>
      </c>
      <c r="I205" s="322">
        <f t="shared" si="51"/>
        <v>266.24806895535806</v>
      </c>
      <c r="J205" s="322">
        <f t="shared" si="51"/>
        <v>256.627368478471</v>
      </c>
      <c r="K205" s="322">
        <f t="shared" si="51"/>
        <v>253.85853070733518</v>
      </c>
      <c r="L205" s="322">
        <f t="shared" si="51"/>
        <v>274.22499828751933</v>
      </c>
      <c r="M205" s="322">
        <f t="shared" si="51"/>
        <v>282.95991243964062</v>
      </c>
      <c r="N205" s="322">
        <f t="shared" si="51"/>
        <v>269.93086506303877</v>
      </c>
      <c r="O205" s="322">
        <f t="shared" si="51"/>
        <v>241.80506643608069</v>
      </c>
      <c r="P205" s="322">
        <f t="shared" si="51"/>
        <v>246.96686508291651</v>
      </c>
      <c r="Q205" s="322">
        <f t="shared" si="51"/>
        <v>215.94612870273789</v>
      </c>
      <c r="R205" s="322">
        <f t="shared" si="51"/>
        <v>216.90505115755312</v>
      </c>
      <c r="S205" s="322">
        <f t="shared" si="51"/>
        <v>227.44469119230905</v>
      </c>
      <c r="T205" s="322">
        <f t="shared" si="51"/>
        <v>223.15824120642239</v>
      </c>
      <c r="U205" s="322">
        <f t="shared" si="51"/>
        <v>201.41410820740776</v>
      </c>
      <c r="V205" s="322">
        <f t="shared" si="51"/>
        <v>219.44504160094431</v>
      </c>
      <c r="W205" s="322">
        <f t="shared" si="51"/>
        <v>215.32065863007216</v>
      </c>
      <c r="DA205" s="95"/>
    </row>
    <row r="206" spans="1:105" ht="12" customHeight="1" x14ac:dyDescent="0.25">
      <c r="A206" s="55" t="s">
        <v>92</v>
      </c>
      <c r="B206" s="275">
        <f>IF(B$100=0,0,B$100/NMM!B$11*1000)</f>
        <v>2.2794988434530117</v>
      </c>
      <c r="C206" s="275">
        <f>IF(C$100=0,0,C$100/NMM!C$11*1000)</f>
        <v>2.3377403004532913</v>
      </c>
      <c r="D206" s="275">
        <f>IF(D$100=0,0,D$100/NMM!D$11*1000)</f>
        <v>2.3920995875393283</v>
      </c>
      <c r="E206" s="275">
        <f>IF(E$100=0,0,E$100/NMM!E$11*1000)</f>
        <v>2.2472871224616413</v>
      </c>
      <c r="F206" s="275">
        <f>IF(F$100=0,0,F$100/NMM!F$11*1000)</f>
        <v>2.4866349243531025</v>
      </c>
      <c r="G206" s="275">
        <f>IF(G$100=0,0,G$100/NMM!G$11*1000)</f>
        <v>2.4211024475958522</v>
      </c>
      <c r="H206" s="275">
        <f>IF(H$100=0,0,H$100/NMM!H$11*1000)</f>
        <v>2.2756563194933186</v>
      </c>
      <c r="I206" s="275">
        <f>IF(I$100=0,0,I$100/NMM!I$11*1000)</f>
        <v>2.2604746586832114</v>
      </c>
      <c r="J206" s="275">
        <f>IF(J$100=0,0,J$100/NMM!J$11*1000)</f>
        <v>2.1787938798816908</v>
      </c>
      <c r="K206" s="275">
        <f>IF(K$100=0,0,K$100/NMM!K$11*1000)</f>
        <v>2.155286150265844</v>
      </c>
      <c r="L206" s="275">
        <f>IF(L$100=0,0,L$100/NMM!L$11*1000)</f>
        <v>2.3281996441833761</v>
      </c>
      <c r="M206" s="275">
        <f>IF(M$100=0,0,M$100/NMM!M$11*1000)</f>
        <v>2.402360002092057</v>
      </c>
      <c r="N206" s="275">
        <f>IF(N$100=0,0,N$100/NMM!N$11*1000)</f>
        <v>2.291741992591553</v>
      </c>
      <c r="O206" s="275">
        <f>IF(O$100=0,0,O$100/NMM!O$11*1000)</f>
        <v>2.0529509459522628</v>
      </c>
      <c r="P206" s="275">
        <f>IF(P$100=0,0,P$100/NMM!P$11*1000)</f>
        <v>2.0967751700309289</v>
      </c>
      <c r="Q206" s="275">
        <f>IF(Q$100=0,0,Q$100/NMM!Q$11*1000)</f>
        <v>1.8334057914054451</v>
      </c>
      <c r="R206" s="275">
        <f>IF(R$100=0,0,R$100/NMM!R$11*1000)</f>
        <v>1.8415471458846351</v>
      </c>
      <c r="S206" s="275">
        <f>IF(S$100=0,0,S$100/NMM!S$11*1000)</f>
        <v>1.9310298200825839</v>
      </c>
      <c r="T206" s="275">
        <f>IF(T$100=0,0,T$100/NMM!T$11*1000)</f>
        <v>1.8946374000113595</v>
      </c>
      <c r="U206" s="275">
        <f>IF(U$100=0,0,U$100/NMM!U$11*1000)</f>
        <v>1.7100273789426617</v>
      </c>
      <c r="V206" s="275">
        <f>IF(V$100=0,0,V$100/NMM!V$11*1000)</f>
        <v>1.8631119371459159</v>
      </c>
      <c r="W206" s="275">
        <f>IF(W$100=0,0,W$100/NMM!W$11*1000)</f>
        <v>1.8280954834121259</v>
      </c>
      <c r="DA206" s="76"/>
    </row>
    <row r="207" spans="1:105" ht="12" customHeight="1" x14ac:dyDescent="0.25">
      <c r="A207" s="202" t="s">
        <v>93</v>
      </c>
      <c r="B207" s="276">
        <f>IF(B$101=0,0,B$101/NMM!B$11*1000)</f>
        <v>2.5557499862584643</v>
      </c>
      <c r="C207" s="276">
        <f>IF(C$101=0,0,C$101/NMM!C$11*1000)</f>
        <v>2.6210496916545214</v>
      </c>
      <c r="D207" s="276">
        <f>IF(D$101=0,0,D$101/NMM!D$11*1000)</f>
        <v>2.6819967492159584</v>
      </c>
      <c r="E207" s="276">
        <f>IF(E$101=0,0,E$101/NMM!E$11*1000)</f>
        <v>2.5196345454818623</v>
      </c>
      <c r="F207" s="276">
        <f>IF(F$101=0,0,F$101/NMM!F$11*1000)</f>
        <v>2.7879887686708806</v>
      </c>
      <c r="G207" s="276">
        <f>IF(G$101=0,0,G$101/NMM!G$11*1000)</f>
        <v>2.7145144490620514</v>
      </c>
      <c r="H207" s="276">
        <f>IF(H$101=0,0,H$101/NMM!H$11*1000)</f>
        <v>2.5514417890486292</v>
      </c>
      <c r="I207" s="276">
        <f>IF(I$101=0,0,I$101/NMM!I$11*1000)</f>
        <v>2.5344202715697985</v>
      </c>
      <c r="J207" s="276">
        <f>IF(J$101=0,0,J$101/NMM!J$11*1000)</f>
        <v>2.4428406465574253</v>
      </c>
      <c r="K207" s="276">
        <f>IF(K$101=0,0,K$101/NMM!K$11*1000)</f>
        <v>2.4164840288231249</v>
      </c>
      <c r="L207" s="276">
        <f>IF(L$101=0,0,L$101/NMM!L$11*1000)</f>
        <v>2.6103528087845143</v>
      </c>
      <c r="M207" s="276">
        <f>IF(M$101=0,0,M$101/NMM!M$11*1000)</f>
        <v>2.6935006174576368</v>
      </c>
      <c r="N207" s="276">
        <f>IF(N$101=0,0,N$101/NMM!N$11*1000)</f>
        <v>2.5694768755404902</v>
      </c>
      <c r="O207" s="276">
        <f>IF(O$101=0,0,O$101/NMM!O$11*1000)</f>
        <v>2.3017468804497554</v>
      </c>
      <c r="P207" s="276">
        <f>IF(P$101=0,0,P$101/NMM!P$11*1000)</f>
        <v>2.3508821368279404</v>
      </c>
      <c r="Q207" s="276">
        <f>IF(Q$101=0,0,Q$101/NMM!Q$11*1000)</f>
        <v>2.0555951759522104</v>
      </c>
      <c r="R207" s="276">
        <f>IF(R$101=0,0,R$101/NMM!R$11*1000)</f>
        <v>2.0647231764590215</v>
      </c>
      <c r="S207" s="276">
        <f>IF(S$101=0,0,S$101/NMM!S$11*1000)</f>
        <v>2.1650502040460808</v>
      </c>
      <c r="T207" s="276">
        <f>IF(T$101=0,0,T$101/NMM!T$11*1000)</f>
        <v>2.124247407692804</v>
      </c>
      <c r="U207" s="276">
        <f>IF(U$101=0,0,U$101/NMM!U$11*1000)</f>
        <v>1.9172646052383895</v>
      </c>
      <c r="V207" s="276">
        <f>IF(V$101=0,0,V$101/NMM!V$11*1000)</f>
        <v>2.0889013922664037</v>
      </c>
      <c r="W207" s="276">
        <f>IF(W$101=0,0,W$101/NMM!W$11*1000)</f>
        <v>2.0496413148129808</v>
      </c>
      <c r="DA207" s="77"/>
    </row>
    <row r="208" spans="1:105" ht="12" customHeight="1" x14ac:dyDescent="0.25">
      <c r="A208" s="202" t="s">
        <v>94</v>
      </c>
      <c r="B208" s="276">
        <f>IF(B$102=0,0,B$102/NMM!B$11*1000)</f>
        <v>4.4637752388342911</v>
      </c>
      <c r="C208" s="276">
        <f>IF(C$102=0,0,C$102/NMM!C$11*1000)</f>
        <v>3.7629435954151322</v>
      </c>
      <c r="D208" s="276">
        <f>IF(D$102=0,0,D$102/NMM!D$11*1000)</f>
        <v>3.759396982063945</v>
      </c>
      <c r="E208" s="276">
        <f>IF(E$102=0,0,E$102/NMM!E$11*1000)</f>
        <v>3.7407337395351954</v>
      </c>
      <c r="F208" s="276">
        <f>IF(F$102=0,0,F$102/NMM!F$11*1000)</f>
        <v>5.9376807811314887</v>
      </c>
      <c r="G208" s="276">
        <f>IF(G$102=0,0,G$102/NMM!G$11*1000)</f>
        <v>6.7902787508978104</v>
      </c>
      <c r="H208" s="276">
        <f>IF(H$102=0,0,H$102/NMM!H$11*1000)</f>
        <v>9.27265307357575</v>
      </c>
      <c r="I208" s="276">
        <f>IF(I$102=0,0,I$102/NMM!I$11*1000)</f>
        <v>8.8186315186948683</v>
      </c>
      <c r="J208" s="276">
        <f>IF(J$102=0,0,J$102/NMM!J$11*1000)</f>
        <v>8.0316678188954285</v>
      </c>
      <c r="K208" s="276">
        <f>IF(K$102=0,0,K$102/NMM!K$11*1000)</f>
        <v>7.6715628298582912</v>
      </c>
      <c r="L208" s="276">
        <f>IF(L$102=0,0,L$102/NMM!L$11*1000)</f>
        <v>9.5758734470885596</v>
      </c>
      <c r="M208" s="276">
        <f>IF(M$102=0,0,M$102/NMM!M$11*1000)</f>
        <v>9.1083746905287573</v>
      </c>
      <c r="N208" s="276">
        <f>IF(N$102=0,0,N$102/NMM!N$11*1000)</f>
        <v>7.194393782955685</v>
      </c>
      <c r="O208" s="276">
        <f>IF(O$102=0,0,O$102/NMM!O$11*1000)</f>
        <v>6.5329021911976666</v>
      </c>
      <c r="P208" s="276">
        <f>IF(P$102=0,0,P$102/NMM!P$11*1000)</f>
        <v>6.751990575662612</v>
      </c>
      <c r="Q208" s="276">
        <f>IF(Q$102=0,0,Q$102/NMM!Q$11*1000)</f>
        <v>6.2778918099316217</v>
      </c>
      <c r="R208" s="276">
        <f>IF(R$102=0,0,R$102/NMM!R$11*1000)</f>
        <v>6.1225973767221262</v>
      </c>
      <c r="S208" s="276">
        <f>IF(S$102=0,0,S$102/NMM!S$11*1000)</f>
        <v>6.6210560468928401</v>
      </c>
      <c r="T208" s="276">
        <f>IF(T$102=0,0,T$102/NMM!T$11*1000)</f>
        <v>5.7027915829898745</v>
      </c>
      <c r="U208" s="276">
        <f>IF(U$102=0,0,U$102/NMM!U$11*1000)</f>
        <v>5.4717761152387618</v>
      </c>
      <c r="V208" s="276">
        <f>IF(V$102=0,0,V$102/NMM!V$11*1000)</f>
        <v>5.4274505260554182</v>
      </c>
      <c r="W208" s="276">
        <f>IF(W$102=0,0,W$102/NMM!W$11*1000)</f>
        <v>5.1866548576289642</v>
      </c>
      <c r="DA208" s="77"/>
    </row>
    <row r="209" spans="1:105" ht="12" customHeight="1" x14ac:dyDescent="0.25">
      <c r="A209" s="202" t="s">
        <v>95</v>
      </c>
      <c r="B209" s="276">
        <f>IF(B$103=0,0,B$103/NMM!B$11*1000)</f>
        <v>2.0459355070955887</v>
      </c>
      <c r="C209" s="276">
        <f>IF(C$103=0,0,C$103/NMM!C$11*1000)</f>
        <v>2.0982093940528421</v>
      </c>
      <c r="D209" s="276">
        <f>IF(D$103=0,0,D$103/NMM!D$11*1000)</f>
        <v>2.1469988882476514</v>
      </c>
      <c r="E209" s="276">
        <f>IF(E$103=0,0,E$103/NMM!E$11*1000)</f>
        <v>2.0170242821962288</v>
      </c>
      <c r="F209" s="276">
        <f>IF(F$103=0,0,F$103/NMM!F$11*1000)</f>
        <v>2.2318478903947891</v>
      </c>
      <c r="G209" s="276">
        <f>IF(G$103=0,0,G$103/NMM!G$11*1000)</f>
        <v>2.1730300403876903</v>
      </c>
      <c r="H209" s="276">
        <f>IF(H$103=0,0,H$103/NMM!H$11*1000)</f>
        <v>2.0424866980608387</v>
      </c>
      <c r="I209" s="276">
        <f>IF(I$103=0,0,I$103/NMM!I$11*1000)</f>
        <v>2.0288605894109968</v>
      </c>
      <c r="J209" s="276">
        <f>IF(J$103=0,0,J$103/NMM!J$11*1000)</f>
        <v>1.9555490340762705</v>
      </c>
      <c r="K209" s="276">
        <f>IF(K$103=0,0,K$103/NMM!K$11*1000)</f>
        <v>1.9344499671254798</v>
      </c>
      <c r="L209" s="276">
        <f>IF(L$103=0,0,L$103/NMM!L$11*1000)</f>
        <v>2.0896462980549306</v>
      </c>
      <c r="M209" s="276">
        <f>IF(M$103=0,0,M$103/NMM!M$11*1000)</f>
        <v>2.1562079942365568</v>
      </c>
      <c r="N209" s="276">
        <f>IF(N$103=0,0,N$103/NMM!N$11*1000)</f>
        <v>2.0569241915659275</v>
      </c>
      <c r="O209" s="276">
        <f>IF(O$103=0,0,O$103/NMM!O$11*1000)</f>
        <v>1.8426002920390565</v>
      </c>
      <c r="P209" s="276">
        <f>IF(P$103=0,0,P$103/NMM!P$11*1000)</f>
        <v>1.8819341729800254</v>
      </c>
      <c r="Q209" s="276">
        <f>IF(Q$103=0,0,Q$103/NMM!Q$11*1000)</f>
        <v>1.6455503008147983</v>
      </c>
      <c r="R209" s="276">
        <f>IF(R$103=0,0,R$103/NMM!R$11*1000)</f>
        <v>1.6528574710959614</v>
      </c>
      <c r="S209" s="276">
        <f>IF(S$103=0,0,S$103/NMM!S$11*1000)</f>
        <v>1.7331715194830732</v>
      </c>
      <c r="T209" s="276">
        <f>IF(T$103=0,0,T$103/NMM!T$11*1000)</f>
        <v>1.7005079607246625</v>
      </c>
      <c r="U209" s="276">
        <f>IF(U$103=0,0,U$103/NMM!U$11*1000)</f>
        <v>1.5348135590122363</v>
      </c>
      <c r="V209" s="276">
        <f>IF(V$103=0,0,V$103/NMM!V$11*1000)</f>
        <v>1.6722126781719722</v>
      </c>
      <c r="W209" s="276">
        <f>IF(W$103=0,0,W$103/NMM!W$11*1000)</f>
        <v>1.6407841006878057</v>
      </c>
      <c r="DA209" s="77"/>
    </row>
    <row r="210" spans="1:105" ht="12" customHeight="1" x14ac:dyDescent="0.25">
      <c r="A210" s="56" t="s">
        <v>96</v>
      </c>
      <c r="B210" s="277">
        <f>IF(B$104=0,0,B$104/NMM!B$11*1000)</f>
        <v>2.1498856606062944</v>
      </c>
      <c r="C210" s="277">
        <f>IF(C$104=0,0,C$104/NMM!C$11*1000)</f>
        <v>2.252498425054847</v>
      </c>
      <c r="D210" s="277">
        <f>IF(D$104=0,0,D$104/NMM!D$11*1000)</f>
        <v>2.3281281736241182</v>
      </c>
      <c r="E210" s="277">
        <f>IF(E$104=0,0,E$104/NMM!E$11*1000)</f>
        <v>2.1729919783379841</v>
      </c>
      <c r="F210" s="277">
        <f>IF(F$104=0,0,F$104/NMM!F$11*1000)</f>
        <v>2.3539074253254086</v>
      </c>
      <c r="G210" s="277">
        <f>IF(G$104=0,0,G$104/NMM!G$11*1000)</f>
        <v>2.3425080575865582</v>
      </c>
      <c r="H210" s="277">
        <f>IF(H$104=0,0,H$104/NMM!H$11*1000)</f>
        <v>2.8439786666906444</v>
      </c>
      <c r="I210" s="277">
        <f>IF(I$104=0,0,I$104/NMM!I$11*1000)</f>
        <v>2.6693324312668429</v>
      </c>
      <c r="J210" s="277">
        <f>IF(J$104=0,0,J$104/NMM!J$11*1000)</f>
        <v>2.6923816645609246</v>
      </c>
      <c r="K210" s="277">
        <f>IF(K$104=0,0,K$104/NMM!K$11*1000)</f>
        <v>2.5087006057532828</v>
      </c>
      <c r="L210" s="277">
        <f>IF(L$104=0,0,L$104/NMM!L$11*1000)</f>
        <v>3.0603300401088629</v>
      </c>
      <c r="M210" s="277">
        <f>IF(M$104=0,0,M$104/NMM!M$11*1000)</f>
        <v>2.9111884517809465</v>
      </c>
      <c r="N210" s="277">
        <f>IF(N$104=0,0,N$104/NMM!N$11*1000)</f>
        <v>2.5095712476395517</v>
      </c>
      <c r="O210" s="277">
        <f>IF(O$104=0,0,O$104/NMM!O$11*1000)</f>
        <v>2.2601985057193907</v>
      </c>
      <c r="P210" s="277">
        <f>IF(P$104=0,0,P$104/NMM!P$11*1000)</f>
        <v>2.3405355578861045</v>
      </c>
      <c r="Q210" s="277">
        <f>IF(Q$104=0,0,Q$104/NMM!Q$11*1000)</f>
        <v>2.2004106250799551</v>
      </c>
      <c r="R210" s="277">
        <f>IF(R$104=0,0,R$104/NMM!R$11*1000)</f>
        <v>2.1690201253856283</v>
      </c>
      <c r="S210" s="277">
        <f>IF(S$104=0,0,S$104/NMM!S$11*1000)</f>
        <v>2.3151435230212845</v>
      </c>
      <c r="T210" s="277">
        <f>IF(T$104=0,0,T$104/NMM!T$11*1000)</f>
        <v>2.000785179975836</v>
      </c>
      <c r="U210" s="277">
        <f>IF(U$104=0,0,U$104/NMM!U$11*1000)</f>
        <v>1.9326194406478878</v>
      </c>
      <c r="V210" s="277">
        <f>IF(V$104=0,0,V$104/NMM!V$11*1000)</f>
        <v>2.0164038509887874</v>
      </c>
      <c r="W210" s="277">
        <f>IF(W$104=0,0,W$104/NMM!W$11*1000)</f>
        <v>1.936606472488571</v>
      </c>
      <c r="DA210" s="78"/>
    </row>
    <row r="211" spans="1:105" ht="12" customHeight="1" x14ac:dyDescent="0.25">
      <c r="A211" s="203" t="s">
        <v>1555</v>
      </c>
      <c r="B211" s="278">
        <f>IF(B$110=0,0,B$110/NMM!B$11*1000)</f>
        <v>200.00421128061944</v>
      </c>
      <c r="C211" s="278">
        <f>IF(C$110=0,0,C$110/NMM!C$11*1000)</f>
        <v>212.26858156811207</v>
      </c>
      <c r="D211" s="278">
        <f>IF(D$110=0,0,D$110/NMM!D$11*1000)</f>
        <v>217.98724130740337</v>
      </c>
      <c r="E211" s="278">
        <f>IF(E$110=0,0,E$110/NMM!E$11*1000)</f>
        <v>202.95835988641491</v>
      </c>
      <c r="F211" s="278">
        <f>IF(F$110=0,0,F$110/NMM!F$11*1000)</f>
        <v>208.7337377048612</v>
      </c>
      <c r="G211" s="278">
        <f>IF(G$110=0,0,G$110/NMM!G$11*1000)</f>
        <v>194.27238509066731</v>
      </c>
      <c r="H211" s="278">
        <f>IF(H$110=0,0,H$110/NMM!H$11*1000)</f>
        <v>156.47758513576065</v>
      </c>
      <c r="I211" s="278">
        <f>IF(I$110=0,0,I$110/NMM!I$11*1000)</f>
        <v>159.04147459306932</v>
      </c>
      <c r="J211" s="278">
        <f>IF(J$110=0,0,J$110/NMM!J$11*1000)</f>
        <v>157.3211255657302</v>
      </c>
      <c r="K211" s="278">
        <f>IF(K$110=0,0,K$110/NMM!K$11*1000)</f>
        <v>158.18193869723572</v>
      </c>
      <c r="L211" s="278">
        <f>IF(L$110=0,0,L$110/NMM!L$11*1000)</f>
        <v>159.1642357326468</v>
      </c>
      <c r="M211" s="278">
        <f>IF(M$110=0,0,M$110/NMM!M$11*1000)</f>
        <v>171.28574077843277</v>
      </c>
      <c r="N211" s="278">
        <f>IF(N$110=0,0,N$110/NMM!N$11*1000)</f>
        <v>176.84806736056765</v>
      </c>
      <c r="O211" s="278">
        <f>IF(O$110=0,0,O$110/NMM!O$11*1000)</f>
        <v>157.63140945552593</v>
      </c>
      <c r="P211" s="278">
        <f>IF(P$110=0,0,P$110/NMM!P$11*1000)</f>
        <v>160.26332735378602</v>
      </c>
      <c r="Q211" s="278">
        <f>IF(Q$110=0,0,Q$110/NMM!Q$11*1000)</f>
        <v>136.68746078225621</v>
      </c>
      <c r="R211" s="278">
        <f>IF(R$110=0,0,R$110/NMM!R$11*1000)</f>
        <v>138.95046021781607</v>
      </c>
      <c r="S211" s="278">
        <f>IF(S$110=0,0,S$110/NMM!S$11*1000)</f>
        <v>143.88948524753957</v>
      </c>
      <c r="T211" s="278">
        <f>IF(T$110=0,0,T$110/NMM!T$11*1000)</f>
        <v>148.43678185669231</v>
      </c>
      <c r="U211" s="278">
        <f>IF(U$110=0,0,U$110/NMM!U$11*1000)</f>
        <v>130.98854209897277</v>
      </c>
      <c r="V211" s="278">
        <f>IF(V$110=0,0,V$110/NMM!V$11*1000)</f>
        <v>147.51576675397703</v>
      </c>
      <c r="W211" s="278">
        <f>IF(W$110=0,0,W$110/NMM!W$11*1000)</f>
        <v>146.00792168538425</v>
      </c>
      <c r="DA211" s="79"/>
    </row>
    <row r="212" spans="1:105" ht="12" customHeight="1" x14ac:dyDescent="0.25">
      <c r="A212" s="203" t="s">
        <v>1565</v>
      </c>
      <c r="B212" s="278">
        <f>IF(B$118=0,0,B$118/NMM!B$11*1000)</f>
        <v>18.380043170088001</v>
      </c>
      <c r="C212" s="278">
        <f>IF(C$118=0,0,C$118/NMM!C$11*1000)</f>
        <v>15.494298442409509</v>
      </c>
      <c r="D212" s="278">
        <f>IF(D$118=0,0,D$118/NMM!D$11*1000)</f>
        <v>15.479694905489612</v>
      </c>
      <c r="E212" s="278">
        <f>IF(E$118=0,0,E$118/NMM!E$11*1000)</f>
        <v>15.402847128659833</v>
      </c>
      <c r="F212" s="278">
        <f>IF(F$118=0,0,F$118/NMM!F$11*1000)</f>
        <v>24.448997372882726</v>
      </c>
      <c r="G212" s="278">
        <f>IF(G$118=0,0,G$118/NMM!G$11*1000)</f>
        <v>27.959655202313854</v>
      </c>
      <c r="H212" s="278">
        <f>IF(H$118=0,0,H$118/NMM!H$11*1000)</f>
        <v>38.181080962777024</v>
      </c>
      <c r="I212" s="278">
        <f>IF(I$118=0,0,I$118/NMM!I$11*1000)</f>
        <v>36.311601579885796</v>
      </c>
      <c r="J212" s="278">
        <f>IF(J$118=0,0,J$118/NMM!J$11*1000)</f>
        <v>33.071199453504704</v>
      </c>
      <c r="K212" s="278">
        <f>IF(K$118=0,0,K$118/NMM!K$11*1000)</f>
        <v>31.588430969400871</v>
      </c>
      <c r="L212" s="278">
        <f>IF(L$118=0,0,L$118/NMM!L$11*1000)</f>
        <v>39.429621325367293</v>
      </c>
      <c r="M212" s="278">
        <f>IF(M$118=0,0,M$118/NMM!M$11*1000)</f>
        <v>37.50464821005972</v>
      </c>
      <c r="N212" s="278">
        <f>IF(N$118=0,0,N$118/NMM!N$11*1000)</f>
        <v>29.62363946171061</v>
      </c>
      <c r="O212" s="278">
        <f>IF(O$118=0,0,O$118/NMM!O$11*1000)</f>
        <v>26.89988135055227</v>
      </c>
      <c r="P212" s="278">
        <f>IF(P$118=0,0,P$118/NMM!P$11*1000)</f>
        <v>27.801999792694577</v>
      </c>
      <c r="Q212" s="278">
        <f>IF(Q$118=0,0,Q$118/NMM!Q$11*1000)</f>
        <v>25.849850476301878</v>
      </c>
      <c r="R212" s="278">
        <f>IF(R$118=0,0,R$118/NMM!R$11*1000)</f>
        <v>25.210410039957164</v>
      </c>
      <c r="S212" s="278">
        <f>IF(S$118=0,0,S$118/NMM!S$11*1000)</f>
        <v>27.262863711131462</v>
      </c>
      <c r="T212" s="278">
        <f>IF(T$118=0,0,T$118/NMM!T$11*1000)</f>
        <v>23.481817492392686</v>
      </c>
      <c r="U212" s="278">
        <f>IF(U$118=0,0,U$118/NMM!U$11*1000)</f>
        <v>22.530588086108235</v>
      </c>
      <c r="V212" s="278">
        <f>IF(V$118=0,0,V$118/NMM!V$11*1000)</f>
        <v>22.348073017777391</v>
      </c>
      <c r="W212" s="278">
        <f>IF(W$118=0,0,W$118/NMM!W$11*1000)</f>
        <v>21.356572652269683</v>
      </c>
      <c r="DA212" s="79"/>
    </row>
    <row r="213" spans="1:105" ht="12" customHeight="1" x14ac:dyDescent="0.25">
      <c r="A213" s="203" t="s">
        <v>1567</v>
      </c>
      <c r="B213" s="278">
        <f>IF(B$119=0,0,B$119/NMM!B$11*1000)</f>
        <v>20.209062649093614</v>
      </c>
      <c r="C213" s="278">
        <f>IF(C$119=0,0,C$119/NMM!C$11*1000)</f>
        <v>20.687733198903942</v>
      </c>
      <c r="D213" s="278">
        <f>IF(D$119=0,0,D$119/NMM!D$11*1000)</f>
        <v>21.163190878505336</v>
      </c>
      <c r="E213" s="278">
        <f>IF(E$119=0,0,E$119/NMM!E$11*1000)</f>
        <v>19.891828651914484</v>
      </c>
      <c r="F213" s="278">
        <f>IF(F$119=0,0,F$119/NMM!F$11*1000)</f>
        <v>22.089338585991811</v>
      </c>
      <c r="G213" s="278">
        <f>IF(G$119=0,0,G$119/NMM!G$11*1000)</f>
        <v>21.545385858612125</v>
      </c>
      <c r="H213" s="278">
        <f>IF(H$119=0,0,H$119/NMM!H$11*1000)</f>
        <v>20.322072964026244</v>
      </c>
      <c r="I213" s="278">
        <f>IF(I$119=0,0,I$119/NMM!I$11*1000)</f>
        <v>20.182151903032889</v>
      </c>
      <c r="J213" s="278">
        <f>IF(J$119=0,0,J$119/NMM!J$11*1000)</f>
        <v>19.424124749060141</v>
      </c>
      <c r="K213" s="278">
        <f>IF(K$119=0,0,K$119/NMM!K$11*1000)</f>
        <v>19.215077516945609</v>
      </c>
      <c r="L213" s="278">
        <f>IF(L$119=0,0,L$119/NMM!L$11*1000)</f>
        <v>20.783384577880245</v>
      </c>
      <c r="M213" s="278">
        <f>IF(M$119=0,0,M$119/NMM!M$11*1000)</f>
        <v>21.432205599921893</v>
      </c>
      <c r="N213" s="278">
        <f>IF(N$119=0,0,N$119/NMM!N$11*1000)</f>
        <v>20.403648784633145</v>
      </c>
      <c r="O213" s="278">
        <f>IF(O$119=0,0,O$119/NMM!O$11*1000)</f>
        <v>18.28040576338228</v>
      </c>
      <c r="P213" s="278">
        <f>IF(P$119=0,0,P$119/NMM!P$11*1000)</f>
        <v>18.671482046490031</v>
      </c>
      <c r="Q213" s="278">
        <f>IF(Q$119=0,0,Q$119/NMM!Q$11*1000)</f>
        <v>16.329943315987933</v>
      </c>
      <c r="R213" s="278">
        <f>IF(R$119=0,0,R$119/NMM!R$11*1000)</f>
        <v>16.397992799347609</v>
      </c>
      <c r="S213" s="278">
        <f>IF(S$119=0,0,S$119/NMM!S$11*1000)</f>
        <v>17.200028116333268</v>
      </c>
      <c r="T213" s="278">
        <f>IF(T$119=0,0,T$119/NMM!T$11*1000)</f>
        <v>16.863665948115507</v>
      </c>
      <c r="U213" s="278">
        <f>IF(U$119=0,0,U$119/NMM!U$11*1000)</f>
        <v>15.224259861796369</v>
      </c>
      <c r="V213" s="278">
        <f>IF(V$119=0,0,V$119/NMM!V$11*1000)</f>
        <v>16.571763982544603</v>
      </c>
      <c r="W213" s="278">
        <f>IF(W$119=0,0,W$119/NMM!W$11*1000)</f>
        <v>16.257748004439435</v>
      </c>
      <c r="DA213" s="79"/>
    </row>
    <row r="214" spans="1:105" ht="12" customHeight="1" x14ac:dyDescent="0.25">
      <c r="A214" s="41" t="s">
        <v>1577</v>
      </c>
      <c r="B214" s="279">
        <f>IF(B$127=0,0,B$127/NMM!B$11*1000)</f>
        <v>16.400653905617009</v>
      </c>
      <c r="C214" s="279">
        <f>IF(C$127=0,0,C$127/NMM!C$11*1000)</f>
        <v>13.825681687073127</v>
      </c>
      <c r="D214" s="279">
        <f>IF(D$127=0,0,D$127/NMM!D$11*1000)</f>
        <v>13.812650838744599</v>
      </c>
      <c r="E214" s="279">
        <f>IF(E$127=0,0,E$127/NMM!E$11*1000)</f>
        <v>13.744078976342646</v>
      </c>
      <c r="F214" s="279">
        <f>IF(F$127=0,0,F$127/NMM!F$11*1000)</f>
        <v>21.816028425033856</v>
      </c>
      <c r="G214" s="279">
        <f>IF(G$127=0,0,G$127/NMM!G$11*1000)</f>
        <v>24.948615411295492</v>
      </c>
      <c r="H214" s="279">
        <f>IF(H$127=0,0,H$127/NMM!H$11*1000)</f>
        <v>34.069272243708781</v>
      </c>
      <c r="I214" s="279">
        <f>IF(I$127=0,0,I$127/NMM!I$11*1000)</f>
        <v>32.401121409744313</v>
      </c>
      <c r="J214" s="279">
        <f>IF(J$127=0,0,J$127/NMM!J$11*1000)</f>
        <v>29.509685666204241</v>
      </c>
      <c r="K214" s="279">
        <f>IF(K$127=0,0,K$127/NMM!K$11*1000)</f>
        <v>28.186599941926982</v>
      </c>
      <c r="L214" s="279">
        <f>IF(L$127=0,0,L$127/NMM!L$11*1000)</f>
        <v>35.183354413404722</v>
      </c>
      <c r="M214" s="279">
        <f>IF(M$127=0,0,M$127/NMM!M$11*1000)</f>
        <v>33.46568609513028</v>
      </c>
      <c r="N214" s="279">
        <f>IF(N$127=0,0,N$127/NMM!N$11*1000)</f>
        <v>26.433401365834133</v>
      </c>
      <c r="O214" s="279">
        <f>IF(O$127=0,0,O$127/NMM!O$11*1000)</f>
        <v>24.002971051262076</v>
      </c>
      <c r="P214" s="279">
        <f>IF(P$127=0,0,P$127/NMM!P$11*1000)</f>
        <v>24.807938276558282</v>
      </c>
      <c r="Q214" s="279">
        <f>IF(Q$127=0,0,Q$127/NMM!Q$11*1000)</f>
        <v>23.066020425007864</v>
      </c>
      <c r="R214" s="279">
        <f>IF(R$127=0,0,R$127/NMM!R$11*1000)</f>
        <v>22.495442804884895</v>
      </c>
      <c r="S214" s="279">
        <f>IF(S$127=0,0,S$127/NMM!S$11*1000)</f>
        <v>24.326863003778882</v>
      </c>
      <c r="T214" s="279">
        <f>IF(T$127=0,0,T$127/NMM!T$11*1000)</f>
        <v>20.953006377827354</v>
      </c>
      <c r="U214" s="279">
        <f>IF(U$127=0,0,U$127/NMM!U$11*1000)</f>
        <v>20.104217061450459</v>
      </c>
      <c r="V214" s="279">
        <f>IF(V$127=0,0,V$127/NMM!V$11*1000)</f>
        <v>19.941357462016779</v>
      </c>
      <c r="W214" s="279">
        <f>IF(W$127=0,0,W$127/NMM!W$11*1000)</f>
        <v>19.056634058948358</v>
      </c>
      <c r="DA214" s="82"/>
    </row>
    <row r="215" spans="1:105" ht="12" customHeight="1" x14ac:dyDescent="0.25"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  <c r="T215" s="313"/>
      <c r="U215" s="313"/>
      <c r="V215" s="313"/>
      <c r="W215" s="313"/>
      <c r="DA215" s="150"/>
    </row>
  </sheetData>
  <conditionalFormatting sqref="B50:V59 B101:V110 B144:V144 B134:V139 B157:V157 B159:V160 B162:V163 B148:V152 B167:V171 B178:V179 B193:V193 B185:V190 B196:V200 B215:V215 B207:V211 B20:W25 B6:W15 B27:W32 B34:W44 B49:W58 B100:W109 B133:W138 B156:W156 B158:W159 B161:W162 B147:W151 B166:W170 B177:W178 B192:W192 B184:W189 B195:W199 B214:W214 B206:W210">
    <cfRule type="cellIs" dxfId="561" priority="436" operator="lessThan">
      <formula>0</formula>
    </cfRule>
  </conditionalFormatting>
  <conditionalFormatting sqref="B16:W16">
    <cfRule type="cellIs" dxfId="560" priority="433" operator="lessThan">
      <formula>0</formula>
    </cfRule>
  </conditionalFormatting>
  <conditionalFormatting sqref="B20:V24">
    <cfRule type="cellIs" dxfId="559" priority="431" operator="lessThan">
      <formula>0</formula>
    </cfRule>
  </conditionalFormatting>
  <conditionalFormatting sqref="B16:V16">
    <cfRule type="cellIs" dxfId="558" priority="428" operator="lessThan">
      <formula>0</formula>
    </cfRule>
  </conditionalFormatting>
  <conditionalFormatting sqref="B46:V46">
    <cfRule type="cellIs" dxfId="557" priority="429" operator="lessThan">
      <formula>0</formula>
    </cfRule>
  </conditionalFormatting>
  <conditionalFormatting sqref="B28:V45">
    <cfRule type="cellIs" dxfId="556" priority="427" operator="lessThan">
      <formula>0</formula>
    </cfRule>
  </conditionalFormatting>
  <conditionalFormatting sqref="B63:W66">
    <cfRule type="cellIs" dxfId="555" priority="426" operator="lessThan">
      <formula>0</formula>
    </cfRule>
  </conditionalFormatting>
  <conditionalFormatting sqref="B92:W95">
    <cfRule type="cellIs" dxfId="554" priority="419" operator="lessThan">
      <formula>0</formula>
    </cfRule>
  </conditionalFormatting>
  <conditionalFormatting sqref="B70:W70">
    <cfRule type="cellIs" dxfId="553" priority="423" operator="lessThan">
      <formula>0</formula>
    </cfRule>
  </conditionalFormatting>
  <conditionalFormatting sqref="B68:W69 B71:W77">
    <cfRule type="cellIs" dxfId="552" priority="424" operator="lessThan">
      <formula>0</formula>
    </cfRule>
  </conditionalFormatting>
  <conditionalFormatting sqref="B71:V71">
    <cfRule type="cellIs" dxfId="551" priority="414" operator="lessThan">
      <formula>0</formula>
    </cfRule>
  </conditionalFormatting>
  <conditionalFormatting sqref="B82:W87">
    <cfRule type="cellIs" dxfId="550" priority="422" operator="lessThan">
      <formula>0</formula>
    </cfRule>
  </conditionalFormatting>
  <conditionalFormatting sqref="B88:W88">
    <cfRule type="cellIs" dxfId="549" priority="421" operator="lessThan">
      <formula>0</formula>
    </cfRule>
  </conditionalFormatting>
  <conditionalFormatting sqref="B78:W78 B80:W80">
    <cfRule type="cellIs" dxfId="548" priority="425" operator="lessThan">
      <formula>0</formula>
    </cfRule>
  </conditionalFormatting>
  <conditionalFormatting sqref="B90:W90">
    <cfRule type="cellIs" dxfId="547" priority="420" operator="lessThan">
      <formula>0</formula>
    </cfRule>
  </conditionalFormatting>
  <conditionalFormatting sqref="B96:W96">
    <cfRule type="cellIs" dxfId="546" priority="418" operator="lessThan">
      <formula>0</formula>
    </cfRule>
  </conditionalFormatting>
  <conditionalFormatting sqref="B64:V67">
    <cfRule type="cellIs" dxfId="545" priority="417" operator="lessThan">
      <formula>0</formula>
    </cfRule>
  </conditionalFormatting>
  <conditionalFormatting sqref="B69:V70 B72:V78">
    <cfRule type="cellIs" dxfId="544" priority="415" operator="lessThan">
      <formula>0</formula>
    </cfRule>
  </conditionalFormatting>
  <conditionalFormatting sqref="B83:V88">
    <cfRule type="cellIs" dxfId="543" priority="413" operator="lessThan">
      <formula>0</formula>
    </cfRule>
  </conditionalFormatting>
  <conditionalFormatting sqref="B89:V89">
    <cfRule type="cellIs" dxfId="542" priority="412" operator="lessThan">
      <formula>0</formula>
    </cfRule>
  </conditionalFormatting>
  <conditionalFormatting sqref="B79:V79 B81:V81">
    <cfRule type="cellIs" dxfId="541" priority="416" operator="lessThan">
      <formula>0</formula>
    </cfRule>
  </conditionalFormatting>
  <conditionalFormatting sqref="B91:V91">
    <cfRule type="cellIs" dxfId="540" priority="411" operator="lessThan">
      <formula>0</formula>
    </cfRule>
  </conditionalFormatting>
  <conditionalFormatting sqref="B93:V96">
    <cfRule type="cellIs" dxfId="539" priority="410" operator="lessThan">
      <formula>0</formula>
    </cfRule>
  </conditionalFormatting>
  <conditionalFormatting sqref="B97:V97">
    <cfRule type="cellIs" dxfId="538" priority="409" operator="lessThan">
      <formula>0</formula>
    </cfRule>
  </conditionalFormatting>
  <conditionalFormatting sqref="B126:W127">
    <cfRule type="cellIs" dxfId="537" priority="408" operator="lessThan">
      <formula>0</formula>
    </cfRule>
  </conditionalFormatting>
  <conditionalFormatting sqref="B113:W116">
    <cfRule type="cellIs" dxfId="536" priority="407" operator="lessThan">
      <formula>0</formula>
    </cfRule>
  </conditionalFormatting>
  <conditionalFormatting sqref="B122:W125">
    <cfRule type="cellIs" dxfId="535" priority="406" operator="lessThan">
      <formula>0</formula>
    </cfRule>
  </conditionalFormatting>
  <conditionalFormatting sqref="B127:V128">
    <cfRule type="cellIs" dxfId="534" priority="405" operator="lessThan">
      <formula>0</formula>
    </cfRule>
  </conditionalFormatting>
  <conditionalFormatting sqref="B114:V117">
    <cfRule type="cellIs" dxfId="533" priority="404" operator="lessThan">
      <formula>0</formula>
    </cfRule>
  </conditionalFormatting>
  <conditionalFormatting sqref="B123:V126">
    <cfRule type="cellIs" dxfId="532" priority="403" operator="lessThan">
      <formula>0</formula>
    </cfRule>
  </conditionalFormatting>
  <conditionalFormatting sqref="B139:V139">
    <cfRule type="cellIs" dxfId="531" priority="399" operator="lessThan">
      <formula>0</formula>
    </cfRule>
  </conditionalFormatting>
  <conditionalFormatting sqref="B144:V144">
    <cfRule type="cellIs" dxfId="530" priority="400" operator="lessThan">
      <formula>0</formula>
    </cfRule>
  </conditionalFormatting>
  <conditionalFormatting sqref="B160:V160">
    <cfRule type="cellIs" dxfId="529" priority="392" operator="lessThan">
      <formula>0</formula>
    </cfRule>
  </conditionalFormatting>
  <conditionalFormatting sqref="B157:V157 B159:V159">
    <cfRule type="cellIs" dxfId="528" priority="393" operator="lessThan">
      <formula>0</formula>
    </cfRule>
  </conditionalFormatting>
  <conditionalFormatting sqref="B162:V162">
    <cfRule type="cellIs" dxfId="527" priority="391" operator="lessThan">
      <formula>0</formula>
    </cfRule>
  </conditionalFormatting>
  <conditionalFormatting sqref="B163:V163">
    <cfRule type="cellIs" dxfId="526" priority="390" operator="lessThan">
      <formula>0</formula>
    </cfRule>
  </conditionalFormatting>
  <conditionalFormatting sqref="B178:V179">
    <cfRule type="cellIs" dxfId="525" priority="387" operator="lessThan">
      <formula>0</formula>
    </cfRule>
  </conditionalFormatting>
  <conditionalFormatting sqref="B193:V193">
    <cfRule type="cellIs" dxfId="524" priority="383" operator="lessThan">
      <formula>0</formula>
    </cfRule>
  </conditionalFormatting>
  <conditionalFormatting sqref="B190:V190">
    <cfRule type="cellIs" dxfId="523" priority="382" operator="lessThan">
      <formula>0</formula>
    </cfRule>
  </conditionalFormatting>
  <conditionalFormatting sqref="W6:W15 W50:W59 W101:W110">
    <cfRule type="cellIs" dxfId="522" priority="377" operator="lessThan">
      <formula>0</formula>
    </cfRule>
  </conditionalFormatting>
  <conditionalFormatting sqref="W20:W24">
    <cfRule type="cellIs" dxfId="521" priority="376" operator="lessThan">
      <formula>0</formula>
    </cfRule>
  </conditionalFormatting>
  <conditionalFormatting sqref="W16">
    <cfRule type="cellIs" dxfId="520" priority="373" operator="lessThan">
      <formula>0</formula>
    </cfRule>
  </conditionalFormatting>
  <conditionalFormatting sqref="W46">
    <cfRule type="cellIs" dxfId="519" priority="374" operator="lessThan">
      <formula>0</formula>
    </cfRule>
  </conditionalFormatting>
  <conditionalFormatting sqref="W28:W45">
    <cfRule type="cellIs" dxfId="518" priority="372" operator="lessThan">
      <formula>0</formula>
    </cfRule>
  </conditionalFormatting>
  <conditionalFormatting sqref="W71">
    <cfRule type="cellIs" dxfId="517" priority="368" operator="lessThan">
      <formula>0</formula>
    </cfRule>
  </conditionalFormatting>
  <conditionalFormatting sqref="W64:W67">
    <cfRule type="cellIs" dxfId="516" priority="371" operator="lessThan">
      <formula>0</formula>
    </cfRule>
  </conditionalFormatting>
  <conditionalFormatting sqref="W69:W70 W72:W78">
    <cfRule type="cellIs" dxfId="515" priority="369" operator="lessThan">
      <formula>0</formula>
    </cfRule>
  </conditionalFormatting>
  <conditionalFormatting sqref="W83:W88">
    <cfRule type="cellIs" dxfId="514" priority="367" operator="lessThan">
      <formula>0</formula>
    </cfRule>
  </conditionalFormatting>
  <conditionalFormatting sqref="W89">
    <cfRule type="cellIs" dxfId="513" priority="366" operator="lessThan">
      <formula>0</formula>
    </cfRule>
  </conditionalFormatting>
  <conditionalFormatting sqref="W79 W81">
    <cfRule type="cellIs" dxfId="512" priority="370" operator="lessThan">
      <formula>0</formula>
    </cfRule>
  </conditionalFormatting>
  <conditionalFormatting sqref="W91">
    <cfRule type="cellIs" dxfId="511" priority="365" operator="lessThan">
      <formula>0</formula>
    </cfRule>
  </conditionalFormatting>
  <conditionalFormatting sqref="W93:W96">
    <cfRule type="cellIs" dxfId="510" priority="364" operator="lessThan">
      <formula>0</formula>
    </cfRule>
  </conditionalFormatting>
  <conditionalFormatting sqref="W97">
    <cfRule type="cellIs" dxfId="509" priority="363" operator="lessThan">
      <formula>0</formula>
    </cfRule>
  </conditionalFormatting>
  <conditionalFormatting sqref="W127:W128">
    <cfRule type="cellIs" dxfId="508" priority="362" operator="lessThan">
      <formula>0</formula>
    </cfRule>
  </conditionalFormatting>
  <conditionalFormatting sqref="W114:W117">
    <cfRule type="cellIs" dxfId="507" priority="361" operator="lessThan">
      <formula>0</formula>
    </cfRule>
  </conditionalFormatting>
  <conditionalFormatting sqref="W123:W126">
    <cfRule type="cellIs" dxfId="506" priority="360" operator="lessThan">
      <formula>0</formula>
    </cfRule>
  </conditionalFormatting>
  <conditionalFormatting sqref="W139">
    <cfRule type="cellIs" dxfId="505" priority="356" operator="lessThan">
      <formula>0</formula>
    </cfRule>
    <cfRule type="cellIs" dxfId="504" priority="358" operator="lessThan">
      <formula>0</formula>
    </cfRule>
  </conditionalFormatting>
  <conditionalFormatting sqref="W144">
    <cfRule type="cellIs" dxfId="503" priority="357" operator="lessThan">
      <formula>0</formula>
    </cfRule>
    <cfRule type="cellIs" dxfId="502" priority="359" operator="lessThan">
      <formula>0</formula>
    </cfRule>
  </conditionalFormatting>
  <conditionalFormatting sqref="W134:W138">
    <cfRule type="cellIs" dxfId="501" priority="355" operator="lessThan">
      <formula>0</formula>
    </cfRule>
  </conditionalFormatting>
  <conditionalFormatting sqref="W160">
    <cfRule type="cellIs" dxfId="500" priority="349" operator="lessThan">
      <formula>0</formula>
    </cfRule>
    <cfRule type="cellIs" dxfId="499" priority="353" operator="lessThan">
      <formula>0</formula>
    </cfRule>
  </conditionalFormatting>
  <conditionalFormatting sqref="W157 W159">
    <cfRule type="cellIs" dxfId="498" priority="350" operator="lessThan">
      <formula>0</formula>
    </cfRule>
    <cfRule type="cellIs" dxfId="497" priority="354" operator="lessThan">
      <formula>0</formula>
    </cfRule>
  </conditionalFormatting>
  <conditionalFormatting sqref="W162">
    <cfRule type="cellIs" dxfId="496" priority="348" operator="lessThan">
      <formula>0</formula>
    </cfRule>
    <cfRule type="cellIs" dxfId="495" priority="352" operator="lessThan">
      <formula>0</formula>
    </cfRule>
  </conditionalFormatting>
  <conditionalFormatting sqref="W163">
    <cfRule type="cellIs" dxfId="494" priority="347" operator="lessThan">
      <formula>0</formula>
    </cfRule>
    <cfRule type="cellIs" dxfId="493" priority="351" operator="lessThan">
      <formula>0</formula>
    </cfRule>
  </conditionalFormatting>
  <conditionalFormatting sqref="W148:W152">
    <cfRule type="cellIs" dxfId="492" priority="346" operator="lessThan">
      <formula>0</formula>
    </cfRule>
  </conditionalFormatting>
  <conditionalFormatting sqref="W167:W171">
    <cfRule type="cellIs" dxfId="491" priority="343" operator="lessThan">
      <formula>0</formula>
    </cfRule>
  </conditionalFormatting>
  <conditionalFormatting sqref="W178:W179">
    <cfRule type="cellIs" dxfId="490" priority="344" operator="lessThan">
      <formula>0</formula>
    </cfRule>
    <cfRule type="cellIs" dxfId="489" priority="345" operator="lessThan">
      <formula>0</formula>
    </cfRule>
  </conditionalFormatting>
  <conditionalFormatting sqref="W193">
    <cfRule type="cellIs" dxfId="488" priority="340" operator="lessThan">
      <formula>0</formula>
    </cfRule>
    <cfRule type="cellIs" dxfId="487" priority="342" operator="lessThan">
      <formula>0</formula>
    </cfRule>
  </conditionalFormatting>
  <conditionalFormatting sqref="W190">
    <cfRule type="cellIs" dxfId="486" priority="339" operator="lessThan">
      <formula>0</formula>
    </cfRule>
    <cfRule type="cellIs" dxfId="485" priority="341" operator="lessThan">
      <formula>0</formula>
    </cfRule>
  </conditionalFormatting>
  <conditionalFormatting sqref="W185:W189">
    <cfRule type="cellIs" dxfId="484" priority="338" operator="lessThan">
      <formula>0</formula>
    </cfRule>
  </conditionalFormatting>
  <conditionalFormatting sqref="W196:W200">
    <cfRule type="cellIs" dxfId="483" priority="337" operator="lessThan">
      <formula>0</formula>
    </cfRule>
  </conditionalFormatting>
  <conditionalFormatting sqref="W215">
    <cfRule type="cellIs" dxfId="482" priority="336" operator="lessThan">
      <formula>0</formula>
    </cfRule>
  </conditionalFormatting>
  <conditionalFormatting sqref="W207:W211">
    <cfRule type="cellIs" dxfId="481" priority="335" operator="lessThan">
      <formula>0</formula>
    </cfRule>
  </conditionalFormatting>
  <conditionalFormatting sqref="B45:W45">
    <cfRule type="cellIs" dxfId="480" priority="333" operator="lessThan">
      <formula>0</formula>
    </cfRule>
  </conditionalFormatting>
  <conditionalFormatting sqref="B142:W143">
    <cfRule type="cellIs" dxfId="479" priority="332" operator="lessThan">
      <formula>0</formula>
    </cfRule>
  </conditionalFormatting>
  <conditionalFormatting sqref="B144 B20:B25 B6:B15 B27:B32 B34:B44 B49:B59 B100:B110 B133:B139 B156:B163 B147:B152 B166:B171 B177:B179 B192:B193 B184:B190 B195:B200 B214:B215 B206:B211">
    <cfRule type="cellIs" dxfId="478" priority="331" operator="lessThan">
      <formula>0</formula>
    </cfRule>
  </conditionalFormatting>
  <conditionalFormatting sqref="B16">
    <cfRule type="cellIs" dxfId="477" priority="327" operator="lessThan">
      <formula>0</formula>
    </cfRule>
    <cfRule type="cellIs" dxfId="476" priority="330" operator="lessThan">
      <formula>0</formula>
    </cfRule>
  </conditionalFormatting>
  <conditionalFormatting sqref="B20:B24">
    <cfRule type="cellIs" dxfId="475" priority="329" operator="lessThan">
      <formula>0</formula>
    </cfRule>
  </conditionalFormatting>
  <conditionalFormatting sqref="B46">
    <cfRule type="cellIs" dxfId="474" priority="328" operator="lessThan">
      <formula>0</formula>
    </cfRule>
  </conditionalFormatting>
  <conditionalFormatting sqref="B28:B45">
    <cfRule type="cellIs" dxfId="473" priority="326" operator="lessThan">
      <formula>0</formula>
    </cfRule>
  </conditionalFormatting>
  <conditionalFormatting sqref="B63:B66">
    <cfRule type="cellIs" dxfId="472" priority="325" operator="lessThan">
      <formula>0</formula>
    </cfRule>
  </conditionalFormatting>
  <conditionalFormatting sqref="B92:B95">
    <cfRule type="cellIs" dxfId="471" priority="318" operator="lessThan">
      <formula>0</formula>
    </cfRule>
  </conditionalFormatting>
  <conditionalFormatting sqref="B70">
    <cfRule type="cellIs" dxfId="470" priority="322" operator="lessThan">
      <formula>0</formula>
    </cfRule>
  </conditionalFormatting>
  <conditionalFormatting sqref="B68:B69 B71:B77">
    <cfRule type="cellIs" dxfId="469" priority="323" operator="lessThan">
      <formula>0</formula>
    </cfRule>
  </conditionalFormatting>
  <conditionalFormatting sqref="B71">
    <cfRule type="cellIs" dxfId="468" priority="313" operator="lessThan">
      <formula>0</formula>
    </cfRule>
  </conditionalFormatting>
  <conditionalFormatting sqref="B82:B87">
    <cfRule type="cellIs" dxfId="467" priority="321" operator="lessThan">
      <formula>0</formula>
    </cfRule>
  </conditionalFormatting>
  <conditionalFormatting sqref="B88">
    <cfRule type="cellIs" dxfId="466" priority="320" operator="lessThan">
      <formula>0</formula>
    </cfRule>
  </conditionalFormatting>
  <conditionalFormatting sqref="B78 B80">
    <cfRule type="cellIs" dxfId="465" priority="324" operator="lessThan">
      <formula>0</formula>
    </cfRule>
  </conditionalFormatting>
  <conditionalFormatting sqref="B90">
    <cfRule type="cellIs" dxfId="464" priority="319" operator="lessThan">
      <formula>0</formula>
    </cfRule>
  </conditionalFormatting>
  <conditionalFormatting sqref="B96">
    <cfRule type="cellIs" dxfId="463" priority="317" operator="lessThan">
      <formula>0</formula>
    </cfRule>
  </conditionalFormatting>
  <conditionalFormatting sqref="B64:B67">
    <cfRule type="cellIs" dxfId="462" priority="316" operator="lessThan">
      <formula>0</formula>
    </cfRule>
  </conditionalFormatting>
  <conditionalFormatting sqref="B69:B70 B72:B78">
    <cfRule type="cellIs" dxfId="461" priority="314" operator="lessThan">
      <formula>0</formula>
    </cfRule>
  </conditionalFormatting>
  <conditionalFormatting sqref="B83:B88">
    <cfRule type="cellIs" dxfId="460" priority="312" operator="lessThan">
      <formula>0</formula>
    </cfRule>
  </conditionalFormatting>
  <conditionalFormatting sqref="B89">
    <cfRule type="cellIs" dxfId="459" priority="311" operator="lessThan">
      <formula>0</formula>
    </cfRule>
  </conditionalFormatting>
  <conditionalFormatting sqref="B79 B81">
    <cfRule type="cellIs" dxfId="458" priority="315" operator="lessThan">
      <formula>0</formula>
    </cfRule>
  </conditionalFormatting>
  <conditionalFormatting sqref="B91">
    <cfRule type="cellIs" dxfId="457" priority="310" operator="lessThan">
      <formula>0</formula>
    </cfRule>
  </conditionalFormatting>
  <conditionalFormatting sqref="B93:B96">
    <cfRule type="cellIs" dxfId="456" priority="309" operator="lessThan">
      <formula>0</formula>
    </cfRule>
  </conditionalFormatting>
  <conditionalFormatting sqref="B97">
    <cfRule type="cellIs" dxfId="455" priority="308" operator="lessThan">
      <formula>0</formula>
    </cfRule>
  </conditionalFormatting>
  <conditionalFormatting sqref="B126:B127">
    <cfRule type="cellIs" dxfId="454" priority="307" operator="lessThan">
      <formula>0</formula>
    </cfRule>
  </conditionalFormatting>
  <conditionalFormatting sqref="B113:B116">
    <cfRule type="cellIs" dxfId="453" priority="306" operator="lessThan">
      <formula>0</formula>
    </cfRule>
  </conditionalFormatting>
  <conditionalFormatting sqref="B122:B125">
    <cfRule type="cellIs" dxfId="452" priority="305" operator="lessThan">
      <formula>0</formula>
    </cfRule>
  </conditionalFormatting>
  <conditionalFormatting sqref="B127:B128">
    <cfRule type="cellIs" dxfId="451" priority="304" operator="lessThan">
      <formula>0</formula>
    </cfRule>
  </conditionalFormatting>
  <conditionalFormatting sqref="B114:B117">
    <cfRule type="cellIs" dxfId="450" priority="303" operator="lessThan">
      <formula>0</formula>
    </cfRule>
  </conditionalFormatting>
  <conditionalFormatting sqref="B123:B126">
    <cfRule type="cellIs" dxfId="449" priority="302" operator="lessThan">
      <formula>0</formula>
    </cfRule>
  </conditionalFormatting>
  <conditionalFormatting sqref="B139">
    <cfRule type="cellIs" dxfId="448" priority="300" operator="lessThan">
      <formula>0</formula>
    </cfRule>
  </conditionalFormatting>
  <conditionalFormatting sqref="B144">
    <cfRule type="cellIs" dxfId="447" priority="301" operator="lessThan">
      <formula>0</formula>
    </cfRule>
  </conditionalFormatting>
  <conditionalFormatting sqref="B160">
    <cfRule type="cellIs" dxfId="446" priority="298" operator="lessThan">
      <formula>0</formula>
    </cfRule>
  </conditionalFormatting>
  <conditionalFormatting sqref="B157 B159">
    <cfRule type="cellIs" dxfId="445" priority="299" operator="lessThan">
      <formula>0</formula>
    </cfRule>
  </conditionalFormatting>
  <conditionalFormatting sqref="B162">
    <cfRule type="cellIs" dxfId="444" priority="297" operator="lessThan">
      <formula>0</formula>
    </cfRule>
  </conditionalFormatting>
  <conditionalFormatting sqref="B163">
    <cfRule type="cellIs" dxfId="443" priority="296" operator="lessThan">
      <formula>0</formula>
    </cfRule>
  </conditionalFormatting>
  <conditionalFormatting sqref="B178:B179">
    <cfRule type="cellIs" dxfId="442" priority="295" operator="lessThan">
      <formula>0</formula>
    </cfRule>
  </conditionalFormatting>
  <conditionalFormatting sqref="B193">
    <cfRule type="cellIs" dxfId="441" priority="294" operator="lessThan">
      <formula>0</formula>
    </cfRule>
  </conditionalFormatting>
  <conditionalFormatting sqref="B190">
    <cfRule type="cellIs" dxfId="440" priority="293" operator="lessThan">
      <formula>0</formula>
    </cfRule>
  </conditionalFormatting>
  <conditionalFormatting sqref="B45">
    <cfRule type="cellIs" dxfId="439" priority="292" operator="lessThan">
      <formula>0</formula>
    </cfRule>
  </conditionalFormatting>
  <conditionalFormatting sqref="B142:B143">
    <cfRule type="cellIs" dxfId="438" priority="291" operator="lessThan">
      <formula>0</formula>
    </cfRule>
  </conditionalFormatting>
  <conditionalFormatting sqref="DA20:DA25 DA6:DA15 DA27:DA32 DA34:DA44 DA49:DA58 DA100:DA109 DA133:DA138 DA156 DA158:DA159 DA161:DA162 DA147:DA151 DA166:DA170 DA177:DA178 DA192 DA184:DA189 DA195:DA199 DA214 DA206:DA210">
    <cfRule type="cellIs" dxfId="437" priority="58" operator="lessThan">
      <formula>0</formula>
    </cfRule>
  </conditionalFormatting>
  <conditionalFormatting sqref="DA16">
    <cfRule type="cellIs" dxfId="436" priority="41" operator="lessThan">
      <formula>0</formula>
    </cfRule>
    <cfRule type="cellIs" dxfId="435" priority="57" operator="lessThan">
      <formula>0</formula>
    </cfRule>
  </conditionalFormatting>
  <conditionalFormatting sqref="DA63:DA66">
    <cfRule type="cellIs" dxfId="434" priority="56" operator="lessThan">
      <formula>0</formula>
    </cfRule>
  </conditionalFormatting>
  <conditionalFormatting sqref="DA92:DA95">
    <cfRule type="cellIs" dxfId="433" priority="49" operator="lessThan">
      <formula>0</formula>
    </cfRule>
  </conditionalFormatting>
  <conditionalFormatting sqref="DA70">
    <cfRule type="cellIs" dxfId="432" priority="53" operator="lessThan">
      <formula>0</formula>
    </cfRule>
  </conditionalFormatting>
  <conditionalFormatting sqref="DA68:DA69 DA71:DA77">
    <cfRule type="cellIs" dxfId="431" priority="54" operator="lessThan">
      <formula>0</formula>
    </cfRule>
  </conditionalFormatting>
  <conditionalFormatting sqref="DA82:DA87">
    <cfRule type="cellIs" dxfId="430" priority="52" operator="lessThan">
      <formula>0</formula>
    </cfRule>
  </conditionalFormatting>
  <conditionalFormatting sqref="DA88">
    <cfRule type="cellIs" dxfId="429" priority="51" operator="lessThan">
      <formula>0</formula>
    </cfRule>
  </conditionalFormatting>
  <conditionalFormatting sqref="DA78 DA80">
    <cfRule type="cellIs" dxfId="428" priority="55" operator="lessThan">
      <formula>0</formula>
    </cfRule>
  </conditionalFormatting>
  <conditionalFormatting sqref="DA90">
    <cfRule type="cellIs" dxfId="427" priority="50" operator="lessThan">
      <formula>0</formula>
    </cfRule>
  </conditionalFormatting>
  <conditionalFormatting sqref="DA96">
    <cfRule type="cellIs" dxfId="426" priority="48" operator="lessThan">
      <formula>0</formula>
    </cfRule>
  </conditionalFormatting>
  <conditionalFormatting sqref="DA126:DA127">
    <cfRule type="cellIs" dxfId="425" priority="47" operator="lessThan">
      <formula>0</formula>
    </cfRule>
  </conditionalFormatting>
  <conditionalFormatting sqref="DA113:DA116">
    <cfRule type="cellIs" dxfId="424" priority="46" operator="lessThan">
      <formula>0</formula>
    </cfRule>
  </conditionalFormatting>
  <conditionalFormatting sqref="DA122:DA125">
    <cfRule type="cellIs" dxfId="423" priority="45" operator="lessThan">
      <formula>0</formula>
    </cfRule>
  </conditionalFormatting>
  <conditionalFormatting sqref="DA6:DA15 DA50:DA59 DA101:DA110">
    <cfRule type="cellIs" dxfId="422" priority="44" operator="lessThan">
      <formula>0</formula>
    </cfRule>
  </conditionalFormatting>
  <conditionalFormatting sqref="DA20:DA24">
    <cfRule type="cellIs" dxfId="421" priority="43" operator="lessThan">
      <formula>0</formula>
    </cfRule>
  </conditionalFormatting>
  <conditionalFormatting sqref="DA46">
    <cfRule type="cellIs" dxfId="420" priority="42" operator="lessThan">
      <formula>0</formula>
    </cfRule>
  </conditionalFormatting>
  <conditionalFormatting sqref="DA28:DA45">
    <cfRule type="cellIs" dxfId="419" priority="40" operator="lessThan">
      <formula>0</formula>
    </cfRule>
  </conditionalFormatting>
  <conditionalFormatting sqref="DA71">
    <cfRule type="cellIs" dxfId="418" priority="36" operator="lessThan">
      <formula>0</formula>
    </cfRule>
  </conditionalFormatting>
  <conditionalFormatting sqref="DA64:DA67">
    <cfRule type="cellIs" dxfId="417" priority="39" operator="lessThan">
      <formula>0</formula>
    </cfRule>
  </conditionalFormatting>
  <conditionalFormatting sqref="DA69:DA70 DA72:DA78">
    <cfRule type="cellIs" dxfId="416" priority="37" operator="lessThan">
      <formula>0</formula>
    </cfRule>
  </conditionalFormatting>
  <conditionalFormatting sqref="DA83:DA88">
    <cfRule type="cellIs" dxfId="415" priority="35" operator="lessThan">
      <formula>0</formula>
    </cfRule>
  </conditionalFormatting>
  <conditionalFormatting sqref="DA89">
    <cfRule type="cellIs" dxfId="414" priority="34" operator="lessThan">
      <formula>0</formula>
    </cfRule>
  </conditionalFormatting>
  <conditionalFormatting sqref="DA79 DA81">
    <cfRule type="cellIs" dxfId="413" priority="38" operator="lessThan">
      <formula>0</formula>
    </cfRule>
  </conditionalFormatting>
  <conditionalFormatting sqref="DA91">
    <cfRule type="cellIs" dxfId="412" priority="33" operator="lessThan">
      <formula>0</formula>
    </cfRule>
  </conditionalFormatting>
  <conditionalFormatting sqref="DA93:DA96">
    <cfRule type="cellIs" dxfId="411" priority="32" operator="lessThan">
      <formula>0</formula>
    </cfRule>
  </conditionalFormatting>
  <conditionalFormatting sqref="DA97">
    <cfRule type="cellIs" dxfId="410" priority="31" operator="lessThan">
      <formula>0</formula>
    </cfRule>
  </conditionalFormatting>
  <conditionalFormatting sqref="DA127:DA128">
    <cfRule type="cellIs" dxfId="409" priority="30" operator="lessThan">
      <formula>0</formula>
    </cfRule>
  </conditionalFormatting>
  <conditionalFormatting sqref="DA114:DA117">
    <cfRule type="cellIs" dxfId="408" priority="29" operator="lessThan">
      <formula>0</formula>
    </cfRule>
  </conditionalFormatting>
  <conditionalFormatting sqref="DA123:DA126">
    <cfRule type="cellIs" dxfId="407" priority="28" operator="lessThan">
      <formula>0</formula>
    </cfRule>
  </conditionalFormatting>
  <conditionalFormatting sqref="DA139">
    <cfRule type="cellIs" dxfId="406" priority="24" operator="lessThan">
      <formula>0</formula>
    </cfRule>
    <cfRule type="cellIs" dxfId="405" priority="26" operator="lessThan">
      <formula>0</formula>
    </cfRule>
  </conditionalFormatting>
  <conditionalFormatting sqref="DA144">
    <cfRule type="cellIs" dxfId="404" priority="25" operator="lessThan">
      <formula>0</formula>
    </cfRule>
    <cfRule type="cellIs" dxfId="403" priority="27" operator="lessThan">
      <formula>0</formula>
    </cfRule>
  </conditionalFormatting>
  <conditionalFormatting sqref="DA134:DA138">
    <cfRule type="cellIs" dxfId="402" priority="23" operator="lessThan">
      <formula>0</formula>
    </cfRule>
  </conditionalFormatting>
  <conditionalFormatting sqref="DA160">
    <cfRule type="cellIs" dxfId="401" priority="17" operator="lessThan">
      <formula>0</formula>
    </cfRule>
    <cfRule type="cellIs" dxfId="400" priority="21" operator="lessThan">
      <formula>0</formula>
    </cfRule>
  </conditionalFormatting>
  <conditionalFormatting sqref="DA157 DA159">
    <cfRule type="cellIs" dxfId="399" priority="18" operator="lessThan">
      <formula>0</formula>
    </cfRule>
    <cfRule type="cellIs" dxfId="398" priority="22" operator="lessThan">
      <formula>0</formula>
    </cfRule>
  </conditionalFormatting>
  <conditionalFormatting sqref="DA162">
    <cfRule type="cellIs" dxfId="397" priority="16" operator="lessThan">
      <formula>0</formula>
    </cfRule>
    <cfRule type="cellIs" dxfId="396" priority="20" operator="lessThan">
      <formula>0</formula>
    </cfRule>
  </conditionalFormatting>
  <conditionalFormatting sqref="DA163">
    <cfRule type="cellIs" dxfId="395" priority="15" operator="lessThan">
      <formula>0</formula>
    </cfRule>
    <cfRule type="cellIs" dxfId="394" priority="19" operator="lessThan">
      <formula>0</formula>
    </cfRule>
  </conditionalFormatting>
  <conditionalFormatting sqref="DA148:DA152">
    <cfRule type="cellIs" dxfId="393" priority="14" operator="lessThan">
      <formula>0</formula>
    </cfRule>
  </conditionalFormatting>
  <conditionalFormatting sqref="DA167:DA171">
    <cfRule type="cellIs" dxfId="392" priority="11" operator="lessThan">
      <formula>0</formula>
    </cfRule>
  </conditionalFormatting>
  <conditionalFormatting sqref="DA178:DA179">
    <cfRule type="cellIs" dxfId="391" priority="12" operator="lessThan">
      <formula>0</formula>
    </cfRule>
    <cfRule type="cellIs" dxfId="390" priority="13" operator="lessThan">
      <formula>0</formula>
    </cfRule>
  </conditionalFormatting>
  <conditionalFormatting sqref="DA193">
    <cfRule type="cellIs" dxfId="389" priority="8" operator="lessThan">
      <formula>0</formula>
    </cfRule>
    <cfRule type="cellIs" dxfId="388" priority="10" operator="lessThan">
      <formula>0</formula>
    </cfRule>
  </conditionalFormatting>
  <conditionalFormatting sqref="DA190">
    <cfRule type="cellIs" dxfId="387" priority="7" operator="lessThan">
      <formula>0</formula>
    </cfRule>
    <cfRule type="cellIs" dxfId="386" priority="9" operator="lessThan">
      <formula>0</formula>
    </cfRule>
  </conditionalFormatting>
  <conditionalFormatting sqref="DA185:DA189">
    <cfRule type="cellIs" dxfId="385" priority="6" operator="lessThan">
      <formula>0</formula>
    </cfRule>
  </conditionalFormatting>
  <conditionalFormatting sqref="DA196:DA200">
    <cfRule type="cellIs" dxfId="384" priority="5" operator="lessThan">
      <formula>0</formula>
    </cfRule>
  </conditionalFormatting>
  <conditionalFormatting sqref="DA215">
    <cfRule type="cellIs" dxfId="383" priority="4" operator="lessThan">
      <formula>0</formula>
    </cfRule>
  </conditionalFormatting>
  <conditionalFormatting sqref="DA207:DA211">
    <cfRule type="cellIs" dxfId="382" priority="3" operator="lessThan">
      <formula>0</formula>
    </cfRule>
  </conditionalFormatting>
  <conditionalFormatting sqref="DA45">
    <cfRule type="cellIs" dxfId="381" priority="2" operator="lessThan">
      <formula>0</formula>
    </cfRule>
  </conditionalFormatting>
  <conditionalFormatting sqref="DA142:DA143">
    <cfRule type="cellIs" dxfId="380" priority="1" operator="lessThan">
      <formula>0</formula>
    </cfRule>
  </conditionalFormatting>
  <pageMargins left="0.39370078740157483" right="0.39370078740157483" top="0.39370078740157483" bottom="0.39370078740157483" header="0.31496062992125978" footer="0.31496062992125978"/>
  <pageSetup paperSize="9" scale="35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4" tint="0.79998168889431442"/>
    <pageSetUpPr fitToPage="1"/>
  </sheetPr>
  <dimension ref="A1:DA214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Non-metallic mineral products / useful energy demand"</f>
        <v>RO: Non-metallic mineral products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255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49</v>
      </c>
      <c r="B5" s="225">
        <v>295.13728728885758</v>
      </c>
      <c r="C5" s="225">
        <v>288.54397731898018</v>
      </c>
      <c r="D5" s="225">
        <v>302.15408271593208</v>
      </c>
      <c r="E5" s="225">
        <v>276.97842946291951</v>
      </c>
      <c r="F5" s="225">
        <v>365.41833314291011</v>
      </c>
      <c r="G5" s="225">
        <v>410.43607926774081</v>
      </c>
      <c r="H5" s="225">
        <v>483.58970203753819</v>
      </c>
      <c r="I5" s="225">
        <v>401.8852093918025</v>
      </c>
      <c r="J5" s="225">
        <v>295.29977038648781</v>
      </c>
      <c r="K5" s="225">
        <v>265.28271610518129</v>
      </c>
      <c r="L5" s="225">
        <v>255.9860964763364</v>
      </c>
      <c r="M5" s="225">
        <v>291.87024780303551</v>
      </c>
      <c r="N5" s="225">
        <v>384.47396258918201</v>
      </c>
      <c r="O5" s="225">
        <v>317.09403085892342</v>
      </c>
      <c r="P5" s="225">
        <v>345.51967357280398</v>
      </c>
      <c r="Q5" s="225">
        <v>366.43592920064032</v>
      </c>
      <c r="R5" s="225">
        <v>339.98195845001288</v>
      </c>
      <c r="S5" s="225">
        <v>375.99490088203407</v>
      </c>
      <c r="T5" s="225">
        <v>390.67316493460959</v>
      </c>
      <c r="U5" s="225">
        <v>380.40324543531523</v>
      </c>
      <c r="V5" s="225">
        <v>414.63262155906409</v>
      </c>
      <c r="W5" s="225">
        <v>415.78320670107331</v>
      </c>
      <c r="DA5" s="89" t="s">
        <v>1581</v>
      </c>
    </row>
    <row r="6" spans="1:105" ht="12" customHeight="1" x14ac:dyDescent="0.25">
      <c r="A6" s="55" t="s">
        <v>92</v>
      </c>
      <c r="B6" s="261">
        <v>1.284550023427621</v>
      </c>
      <c r="C6" s="261">
        <v>1.2668759206127189</v>
      </c>
      <c r="D6" s="261">
        <v>1.3167514882789331</v>
      </c>
      <c r="E6" s="261">
        <v>1.202843316581842</v>
      </c>
      <c r="F6" s="261">
        <v>1.579286470741734</v>
      </c>
      <c r="G6" s="261">
        <v>1.744664213689969</v>
      </c>
      <c r="H6" s="261">
        <v>1.989665409876459</v>
      </c>
      <c r="I6" s="261">
        <v>1.660691179486633</v>
      </c>
      <c r="J6" s="261">
        <v>1.2442212111304549</v>
      </c>
      <c r="K6" s="261">
        <v>1.11903127720917</v>
      </c>
      <c r="L6" s="261">
        <v>1.0569160152759161</v>
      </c>
      <c r="M6" s="261">
        <v>1.2200703546147449</v>
      </c>
      <c r="N6" s="261">
        <v>1.6489159530770581</v>
      </c>
      <c r="O6" s="261">
        <v>1.359641870312887</v>
      </c>
      <c r="P6" s="261">
        <v>1.4828029722724809</v>
      </c>
      <c r="Q6" s="261">
        <v>1.5679043527951151</v>
      </c>
      <c r="R6" s="261">
        <v>1.4606663766228309</v>
      </c>
      <c r="S6" s="261">
        <v>1.6099124090579811</v>
      </c>
      <c r="T6" s="261">
        <v>1.685215405361622</v>
      </c>
      <c r="U6" s="261">
        <v>1.636333300634645</v>
      </c>
      <c r="V6" s="261">
        <v>1.7755902100232359</v>
      </c>
      <c r="W6" s="261">
        <v>1.8071175876252561</v>
      </c>
      <c r="DA6" s="67" t="s">
        <v>1582</v>
      </c>
    </row>
    <row r="7" spans="1:105" ht="12" customHeight="1" x14ac:dyDescent="0.25">
      <c r="A7" s="202" t="s">
        <v>93</v>
      </c>
      <c r="B7" s="226">
        <v>0.13304822221572141</v>
      </c>
      <c r="C7" s="226">
        <v>0.13121761389693751</v>
      </c>
      <c r="D7" s="226">
        <v>0.1363835128412878</v>
      </c>
      <c r="E7" s="226">
        <v>0.124585389402154</v>
      </c>
      <c r="F7" s="226">
        <v>0.16357576853321221</v>
      </c>
      <c r="G7" s="226">
        <v>0.18070489102125581</v>
      </c>
      <c r="H7" s="226">
        <v>0.20608107178403959</v>
      </c>
      <c r="I7" s="226">
        <v>0.1720073216693033</v>
      </c>
      <c r="J7" s="226">
        <v>0.1288711355454086</v>
      </c>
      <c r="K7" s="226">
        <v>0.1159044952092963</v>
      </c>
      <c r="L7" s="226">
        <v>0.10947086084554369</v>
      </c>
      <c r="M7" s="226">
        <v>0.12636969265428</v>
      </c>
      <c r="N7" s="226">
        <v>0.17078769385301859</v>
      </c>
      <c r="O7" s="226">
        <v>0.1408259159985768</v>
      </c>
      <c r="P7" s="226">
        <v>0.1535824185582271</v>
      </c>
      <c r="Q7" s="226">
        <v>0.16239685721778771</v>
      </c>
      <c r="R7" s="226">
        <v>0.15128960423151411</v>
      </c>
      <c r="S7" s="226">
        <v>0.16674787282837381</v>
      </c>
      <c r="T7" s="226">
        <v>0.17454743656897659</v>
      </c>
      <c r="U7" s="226">
        <v>0.16982691577186521</v>
      </c>
      <c r="V7" s="226">
        <v>0.18810843316596279</v>
      </c>
      <c r="W7" s="226">
        <v>0.1884721802378507</v>
      </c>
      <c r="DA7" s="174" t="s">
        <v>1583</v>
      </c>
    </row>
    <row r="8" spans="1:105" ht="12" customHeight="1" x14ac:dyDescent="0.25">
      <c r="A8" s="202" t="s">
        <v>94</v>
      </c>
      <c r="B8" s="226">
        <v>2.9960299628524738</v>
      </c>
      <c r="C8" s="226">
        <v>2.3100476349782579</v>
      </c>
      <c r="D8" s="226">
        <v>2.3138440027279499</v>
      </c>
      <c r="E8" s="226">
        <v>2.2622813946047118</v>
      </c>
      <c r="F8" s="226">
        <v>4.6402601599696238</v>
      </c>
      <c r="G8" s="226">
        <v>6.4692174692425564</v>
      </c>
      <c r="H8" s="226">
        <v>13.21301161290998</v>
      </c>
      <c r="I8" s="226">
        <v>10.22030225204805</v>
      </c>
      <c r="J8" s="226">
        <v>6.9891959043967633</v>
      </c>
      <c r="K8" s="226">
        <v>5.9465441653094304</v>
      </c>
      <c r="L8" s="226">
        <v>7.1035022931848264</v>
      </c>
      <c r="M8" s="226">
        <v>7.1092749122088836</v>
      </c>
      <c r="N8" s="226">
        <v>7.231041628198696</v>
      </c>
      <c r="O8" s="226">
        <v>6.0469328335960171</v>
      </c>
      <c r="P8" s="226">
        <v>6.6790813314725979</v>
      </c>
      <c r="Q8" s="226">
        <v>7.6226603187385811</v>
      </c>
      <c r="R8" s="226">
        <v>6.6938000308057743</v>
      </c>
      <c r="S8" s="226">
        <v>7.7586686799799969</v>
      </c>
      <c r="T8" s="226">
        <v>6.7557565997375049</v>
      </c>
      <c r="U8" s="226">
        <v>7.1338983779656644</v>
      </c>
      <c r="V8" s="226">
        <v>6.5221478168318461</v>
      </c>
      <c r="W8" s="226">
        <v>6.4966601192978706</v>
      </c>
      <c r="DA8" s="174" t="s">
        <v>1584</v>
      </c>
    </row>
    <row r="9" spans="1:105" ht="12" customHeight="1" x14ac:dyDescent="0.25">
      <c r="A9" s="202" t="s">
        <v>95</v>
      </c>
      <c r="B9" s="226">
        <v>0.25332360541175591</v>
      </c>
      <c r="C9" s="226">
        <v>0.24983813005787109</v>
      </c>
      <c r="D9" s="226">
        <v>0.25967399350634152</v>
      </c>
      <c r="E9" s="226">
        <v>0.2372103850723376</v>
      </c>
      <c r="F9" s="226">
        <v>0.31144800548816159</v>
      </c>
      <c r="G9" s="226">
        <v>0.34406182770951621</v>
      </c>
      <c r="H9" s="226">
        <v>0.39237803588842751</v>
      </c>
      <c r="I9" s="226">
        <v>0.3275016693709627</v>
      </c>
      <c r="J9" s="226">
        <v>0.24537043897466251</v>
      </c>
      <c r="K9" s="226">
        <v>0.22068197621042021</v>
      </c>
      <c r="L9" s="226">
        <v>0.2084323465213869</v>
      </c>
      <c r="M9" s="226">
        <v>0.2406076956522836</v>
      </c>
      <c r="N9" s="226">
        <v>0.32517949993091749</v>
      </c>
      <c r="O9" s="226">
        <v>0.26813232211649302</v>
      </c>
      <c r="P9" s="226">
        <v>0.29242068288553341</v>
      </c>
      <c r="Q9" s="226">
        <v>0.30920336020158418</v>
      </c>
      <c r="R9" s="226">
        <v>0.28805516802099868</v>
      </c>
      <c r="S9" s="226">
        <v>0.31748768706684222</v>
      </c>
      <c r="T9" s="226">
        <v>0.33233804413666268</v>
      </c>
      <c r="U9" s="226">
        <v>0.32335017997860888</v>
      </c>
      <c r="V9" s="226">
        <v>0.35903285376579303</v>
      </c>
      <c r="W9" s="226">
        <v>0.35885073413649099</v>
      </c>
      <c r="DA9" s="174" t="s">
        <v>1585</v>
      </c>
    </row>
    <row r="10" spans="1:105" ht="12" customHeight="1" x14ac:dyDescent="0.25">
      <c r="A10" s="56" t="s">
        <v>96</v>
      </c>
      <c r="B10" s="262">
        <v>1.5849426969306899</v>
      </c>
      <c r="C10" s="262">
        <v>1.4885133206660039</v>
      </c>
      <c r="D10" s="262">
        <v>1.535984415081366</v>
      </c>
      <c r="E10" s="262">
        <v>1.410723879771737</v>
      </c>
      <c r="F10" s="262">
        <v>2.093345849816147</v>
      </c>
      <c r="G10" s="262">
        <v>2.6142989702235151</v>
      </c>
      <c r="H10" s="262">
        <v>5.1384444306973709</v>
      </c>
      <c r="I10" s="262">
        <v>3.889242690987825</v>
      </c>
      <c r="J10" s="262">
        <v>2.9558382509776071</v>
      </c>
      <c r="K10" s="262">
        <v>2.4268030181583038</v>
      </c>
      <c r="L10" s="262">
        <v>2.8931264560874488</v>
      </c>
      <c r="M10" s="262">
        <v>2.8638747883601661</v>
      </c>
      <c r="N10" s="262">
        <v>3.0984830022822392</v>
      </c>
      <c r="O10" s="262">
        <v>2.5752503565367668</v>
      </c>
      <c r="P10" s="262">
        <v>2.8598531785333039</v>
      </c>
      <c r="Q10" s="262">
        <v>3.3511558875873781</v>
      </c>
      <c r="R10" s="262">
        <v>2.967129886245532</v>
      </c>
      <c r="S10" s="262">
        <v>3.4018935707242148</v>
      </c>
      <c r="T10" s="262">
        <v>2.878682133506723</v>
      </c>
      <c r="U10" s="262">
        <v>3.133569771207029</v>
      </c>
      <c r="V10" s="262">
        <v>3.056193160980373</v>
      </c>
      <c r="W10" s="262">
        <v>2.9859661957616539</v>
      </c>
      <c r="DA10" s="68" t="s">
        <v>1586</v>
      </c>
    </row>
    <row r="11" spans="1:105" ht="12" customHeight="1" x14ac:dyDescent="0.25">
      <c r="A11" s="37" t="s">
        <v>160</v>
      </c>
      <c r="B11" s="228">
        <v>2.4762233007511299E-2</v>
      </c>
      <c r="C11" s="228">
        <v>2.1650802261143701E-2</v>
      </c>
      <c r="D11" s="228">
        <v>1.616629688966453E-3</v>
      </c>
      <c r="E11" s="228">
        <v>9.2303859946561723E-3</v>
      </c>
      <c r="F11" s="228">
        <v>2.7246374792034459E-2</v>
      </c>
      <c r="G11" s="228">
        <v>1.6624576245652709E-2</v>
      </c>
      <c r="H11" s="228">
        <v>1.233830015967115E-2</v>
      </c>
      <c r="I11" s="228">
        <v>1.6856888666361359E-2</v>
      </c>
      <c r="J11" s="228">
        <v>2.432901384169775E-2</v>
      </c>
      <c r="K11" s="228">
        <v>4.3895100001444087E-2</v>
      </c>
      <c r="L11" s="228">
        <v>6.0900783185798913E-3</v>
      </c>
      <c r="M11" s="228">
        <v>1.338075252656236E-3</v>
      </c>
      <c r="N11" s="228">
        <v>5.6748147981488757E-2</v>
      </c>
      <c r="O11" s="228">
        <v>3.5219397798093591E-2</v>
      </c>
      <c r="P11" s="228">
        <v>4.0160740318892309E-2</v>
      </c>
      <c r="Q11" s="228">
        <v>3.9991359863091477E-2</v>
      </c>
      <c r="R11" s="228">
        <v>4.4142825404491777E-2</v>
      </c>
      <c r="S11" s="228">
        <v>4.3216983199244129E-2</v>
      </c>
      <c r="T11" s="228">
        <v>5.5138410581355803E-2</v>
      </c>
      <c r="U11" s="228">
        <v>5.3104177786188159E-2</v>
      </c>
      <c r="V11" s="228">
        <v>5.0555830090993632E-2</v>
      </c>
      <c r="W11" s="228">
        <v>6.831842637577501E-2</v>
      </c>
      <c r="DA11" s="69" t="s">
        <v>1587</v>
      </c>
    </row>
    <row r="12" spans="1:105" ht="12" customHeight="1" x14ac:dyDescent="0.25">
      <c r="A12" s="37" t="s">
        <v>162</v>
      </c>
      <c r="B12" s="228">
        <v>1.173814834160841</v>
      </c>
      <c r="C12" s="228">
        <v>1.2513638135846961</v>
      </c>
      <c r="D12" s="228">
        <v>1.355461927156449</v>
      </c>
      <c r="E12" s="228">
        <v>1.2227641537263061</v>
      </c>
      <c r="F12" s="228">
        <v>1.2072318895230421</v>
      </c>
      <c r="G12" s="228">
        <v>1.1866472426595001</v>
      </c>
      <c r="H12" s="228">
        <v>0.59201256141058434</v>
      </c>
      <c r="I12" s="228">
        <v>0.57591542379957161</v>
      </c>
      <c r="J12" s="228">
        <v>0.37614206161714492</v>
      </c>
      <c r="K12" s="228">
        <v>0.3830968976969133</v>
      </c>
      <c r="L12" s="228">
        <v>0.27356390780785012</v>
      </c>
      <c r="M12" s="228">
        <v>0.41073764471998903</v>
      </c>
      <c r="N12" s="228">
        <v>0.69779362798084443</v>
      </c>
      <c r="O12" s="228">
        <v>0.57547776334017098</v>
      </c>
      <c r="P12" s="228">
        <v>0.59495970042634527</v>
      </c>
      <c r="Q12" s="228">
        <v>0.48930873859914259</v>
      </c>
      <c r="R12" s="228">
        <v>0.46774267534924707</v>
      </c>
      <c r="S12" s="228">
        <v>0.49646508986233578</v>
      </c>
      <c r="T12" s="228">
        <v>0.78664206021647842</v>
      </c>
      <c r="U12" s="228">
        <v>0.60451478966241223</v>
      </c>
      <c r="V12" s="228">
        <v>0.74043508816743853</v>
      </c>
      <c r="W12" s="228">
        <v>0.7920205952860383</v>
      </c>
      <c r="DA12" s="69" t="s">
        <v>1588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1589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1590</v>
      </c>
    </row>
    <row r="15" spans="1:105" ht="12" customHeight="1" x14ac:dyDescent="0.25">
      <c r="A15" s="37" t="s">
        <v>38</v>
      </c>
      <c r="B15" s="228">
        <v>0.38636562976233713</v>
      </c>
      <c r="C15" s="228">
        <v>0.2154987048201642</v>
      </c>
      <c r="D15" s="228">
        <v>0.17890585823595101</v>
      </c>
      <c r="E15" s="228">
        <v>0.1787293400507747</v>
      </c>
      <c r="F15" s="228">
        <v>0.85886758550107145</v>
      </c>
      <c r="G15" s="228">
        <v>1.4110271513183621</v>
      </c>
      <c r="H15" s="228">
        <v>4.5340935691271156</v>
      </c>
      <c r="I15" s="228">
        <v>3.2964703785218918</v>
      </c>
      <c r="J15" s="228">
        <v>2.5553671755187639</v>
      </c>
      <c r="K15" s="228">
        <v>1.999811020459946</v>
      </c>
      <c r="L15" s="228">
        <v>2.6134724699610188</v>
      </c>
      <c r="M15" s="228">
        <v>2.4517990683875199</v>
      </c>
      <c r="N15" s="228">
        <v>2.343941226319906</v>
      </c>
      <c r="O15" s="228">
        <v>1.9645531953985029</v>
      </c>
      <c r="P15" s="228">
        <v>2.224732737788067</v>
      </c>
      <c r="Q15" s="228">
        <v>2.8218557891251441</v>
      </c>
      <c r="R15" s="228">
        <v>2.4552443854917931</v>
      </c>
      <c r="S15" s="228">
        <v>2.8622114976626349</v>
      </c>
      <c r="T15" s="228">
        <v>2.0369016627088889</v>
      </c>
      <c r="U15" s="228">
        <v>2.4759508037584279</v>
      </c>
      <c r="V15" s="228">
        <v>2.2652022427219398</v>
      </c>
      <c r="W15" s="228">
        <v>2.1256271740998409</v>
      </c>
      <c r="DA15" s="69" t="s">
        <v>1591</v>
      </c>
    </row>
    <row r="16" spans="1:105" ht="12" customHeight="1" x14ac:dyDescent="0.25">
      <c r="A16" s="57" t="s">
        <v>1452</v>
      </c>
      <c r="B16" s="263">
        <v>11.675520440143661</v>
      </c>
      <c r="C16" s="263">
        <v>9.0022492145624273</v>
      </c>
      <c r="D16" s="263">
        <v>9.017043649133976</v>
      </c>
      <c r="E16" s="263">
        <v>8.8161043085551505</v>
      </c>
      <c r="F16" s="263">
        <v>18.08308094947359</v>
      </c>
      <c r="G16" s="263">
        <v>25.210522501571901</v>
      </c>
      <c r="H16" s="263">
        <v>51.491069540409107</v>
      </c>
      <c r="I16" s="263">
        <v>39.8284894769956</v>
      </c>
      <c r="J16" s="263">
        <v>27.236877018499602</v>
      </c>
      <c r="K16" s="263">
        <v>23.173666088501001</v>
      </c>
      <c r="L16" s="263">
        <v>27.682328697982602</v>
      </c>
      <c r="M16" s="263">
        <v>27.704824578278931</v>
      </c>
      <c r="N16" s="263">
        <v>28.179349132137091</v>
      </c>
      <c r="O16" s="263">
        <v>23.56488044986304</v>
      </c>
      <c r="P16" s="263">
        <v>26.02836138953198</v>
      </c>
      <c r="Q16" s="263">
        <v>29.705486080977039</v>
      </c>
      <c r="R16" s="263">
        <v>26.121697443403502</v>
      </c>
      <c r="S16" s="263">
        <v>30.235510286807319</v>
      </c>
      <c r="T16" s="263">
        <v>26.32716469690213</v>
      </c>
      <c r="U16" s="263">
        <v>27.871043555442562</v>
      </c>
      <c r="V16" s="263">
        <v>25.53654530498309</v>
      </c>
      <c r="W16" s="263">
        <v>25.48477295239239</v>
      </c>
      <c r="DA16" s="70" t="s">
        <v>1592</v>
      </c>
    </row>
    <row r="17" spans="1:105" ht="12" customHeight="1" x14ac:dyDescent="0.25">
      <c r="A17" s="57" t="s">
        <v>1454</v>
      </c>
      <c r="B17" s="263">
        <v>131.67087297018659</v>
      </c>
      <c r="C17" s="263">
        <v>132.01332347294721</v>
      </c>
      <c r="D17" s="263">
        <v>140.1552572554701</v>
      </c>
      <c r="E17" s="263">
        <v>127.8189199641552</v>
      </c>
      <c r="F17" s="263">
        <v>159.8290210185869</v>
      </c>
      <c r="G17" s="263">
        <v>170.05117513708009</v>
      </c>
      <c r="H17" s="263">
        <v>171.7886562106568</v>
      </c>
      <c r="I17" s="263">
        <v>145.03061801498791</v>
      </c>
      <c r="J17" s="263">
        <v>109.76997919815381</v>
      </c>
      <c r="K17" s="263">
        <v>99.835272738384901</v>
      </c>
      <c r="L17" s="263">
        <v>88.683223674751488</v>
      </c>
      <c r="M17" s="263">
        <v>108.2195317138639</v>
      </c>
      <c r="N17" s="263">
        <v>151.20576435130829</v>
      </c>
      <c r="O17" s="263">
        <v>124.6871187843966</v>
      </c>
      <c r="P17" s="263">
        <v>136.31393889732539</v>
      </c>
      <c r="Q17" s="263">
        <v>141.8126956753465</v>
      </c>
      <c r="R17" s="263">
        <v>133.16348591454971</v>
      </c>
      <c r="S17" s="263">
        <v>145.44587297744761</v>
      </c>
      <c r="T17" s="263">
        <v>158.123757664832</v>
      </c>
      <c r="U17" s="263">
        <v>150.95982130171109</v>
      </c>
      <c r="V17" s="263">
        <v>168.1084616784855</v>
      </c>
      <c r="W17" s="263">
        <v>167.27699869330391</v>
      </c>
      <c r="DA17" s="70" t="s">
        <v>1593</v>
      </c>
    </row>
    <row r="18" spans="1:105" ht="12" customHeight="1" x14ac:dyDescent="0.25">
      <c r="A18" s="18" t="s">
        <v>30</v>
      </c>
      <c r="B18" s="232">
        <v>0.72875035695668355</v>
      </c>
      <c r="C18" s="232">
        <v>1.353783119268086</v>
      </c>
      <c r="D18" s="232">
        <v>0.65825350492556478</v>
      </c>
      <c r="E18" s="232">
        <v>1.220325664012087</v>
      </c>
      <c r="F18" s="232">
        <v>4.4439925704268832</v>
      </c>
      <c r="G18" s="232">
        <v>5.034335059710056</v>
      </c>
      <c r="H18" s="232">
        <v>6.4748926026067641</v>
      </c>
      <c r="I18" s="232">
        <v>7.9781716648449832</v>
      </c>
      <c r="J18" s="232">
        <v>14.635443127604439</v>
      </c>
      <c r="K18" s="232">
        <v>15.27382003448732</v>
      </c>
      <c r="L18" s="232">
        <v>10.311900611572479</v>
      </c>
      <c r="M18" s="232">
        <v>2.488514827752796</v>
      </c>
      <c r="N18" s="232">
        <v>26.838047723568259</v>
      </c>
      <c r="O18" s="232">
        <v>16.481994847277161</v>
      </c>
      <c r="P18" s="232">
        <v>12.11340111394931</v>
      </c>
      <c r="Q18" s="232">
        <v>11.558585583943129</v>
      </c>
      <c r="R18" s="232">
        <v>10.329772300102761</v>
      </c>
      <c r="S18" s="232">
        <v>8.7634222491490679</v>
      </c>
      <c r="T18" s="232">
        <v>9.2993977420728644</v>
      </c>
      <c r="U18" s="232">
        <v>11.923527505817299</v>
      </c>
      <c r="V18" s="232">
        <v>11.50611981893398</v>
      </c>
      <c r="W18" s="232">
        <v>18.120198135977741</v>
      </c>
      <c r="DA18" s="71" t="s">
        <v>1594</v>
      </c>
    </row>
    <row r="19" spans="1:105" ht="12" customHeight="1" x14ac:dyDescent="0.25">
      <c r="A19" s="18" t="s">
        <v>33</v>
      </c>
      <c r="B19" s="232">
        <v>0</v>
      </c>
      <c r="C19" s="232">
        <v>0.25984305270301339</v>
      </c>
      <c r="D19" s="232">
        <v>0</v>
      </c>
      <c r="E19" s="232">
        <v>0</v>
      </c>
      <c r="F19" s="232">
        <v>0</v>
      </c>
      <c r="G19" s="232">
        <v>0</v>
      </c>
      <c r="H19" s="232">
        <v>6.3495701184196074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5.7831345683478551E-2</v>
      </c>
      <c r="T19" s="232">
        <v>6.1391079869404071E-2</v>
      </c>
      <c r="U19" s="232">
        <v>5.9474260478435112E-2</v>
      </c>
      <c r="V19" s="232">
        <v>2.901347975811408E-2</v>
      </c>
      <c r="W19" s="232">
        <v>8.6997417569193033E-2</v>
      </c>
      <c r="DA19" s="71" t="s">
        <v>1595</v>
      </c>
    </row>
    <row r="20" spans="1:105" ht="12" customHeight="1" x14ac:dyDescent="0.25">
      <c r="A20" s="18" t="s">
        <v>160</v>
      </c>
      <c r="B20" s="297">
        <v>1.6266680160022851</v>
      </c>
      <c r="C20" s="297">
        <v>1.228294439386485</v>
      </c>
      <c r="D20" s="297">
        <v>0.10333951633707431</v>
      </c>
      <c r="E20" s="297">
        <v>0.60253679214697309</v>
      </c>
      <c r="F20" s="297">
        <v>1.876515503519232</v>
      </c>
      <c r="G20" s="297">
        <v>1.4409208353556691</v>
      </c>
      <c r="H20" s="297">
        <v>2.379938145046967</v>
      </c>
      <c r="I20" s="297">
        <v>2.7079106012113172</v>
      </c>
      <c r="J20" s="297">
        <v>3.115068949605325</v>
      </c>
      <c r="K20" s="297">
        <v>5.5228758200216719</v>
      </c>
      <c r="L20" s="297">
        <v>1.2352048729897009</v>
      </c>
      <c r="M20" s="297">
        <v>0.1991411159697522</v>
      </c>
      <c r="N20" s="297">
        <v>4.4624233719105542</v>
      </c>
      <c r="O20" s="297">
        <v>2.9856576818909799</v>
      </c>
      <c r="P20" s="297">
        <v>3.3632303933668748</v>
      </c>
      <c r="Q20" s="297">
        <v>3.8367963367501741</v>
      </c>
      <c r="R20" s="297">
        <v>4.0703445857301537</v>
      </c>
      <c r="S20" s="297">
        <v>4.2720987505701293</v>
      </c>
      <c r="T20" s="297">
        <v>4.4069430504914102</v>
      </c>
      <c r="U20" s="297">
        <v>4.4926484864560052</v>
      </c>
      <c r="V20" s="297">
        <v>3.1195096769807851</v>
      </c>
      <c r="W20" s="297">
        <v>4.2692204840186312</v>
      </c>
      <c r="DA20" s="122" t="s">
        <v>1596</v>
      </c>
    </row>
    <row r="21" spans="1:105" ht="12" customHeight="1" x14ac:dyDescent="0.25">
      <c r="A21" s="18" t="s">
        <v>70</v>
      </c>
      <c r="B21" s="297">
        <v>23.672651473198389</v>
      </c>
      <c r="C21" s="297">
        <v>22.54537715228188</v>
      </c>
      <c r="D21" s="297">
        <v>7.5862567869841682</v>
      </c>
      <c r="E21" s="297">
        <v>1.3300238428223861</v>
      </c>
      <c r="F21" s="297">
        <v>2.6753728258232088</v>
      </c>
      <c r="G21" s="297">
        <v>3.331853954922285</v>
      </c>
      <c r="H21" s="297">
        <v>9.1168636188858727</v>
      </c>
      <c r="I21" s="297">
        <v>0.79268605458886188</v>
      </c>
      <c r="J21" s="297">
        <v>1.449969574350622</v>
      </c>
      <c r="K21" s="297">
        <v>0.34678762978266803</v>
      </c>
      <c r="L21" s="297">
        <v>1.9362128191484831</v>
      </c>
      <c r="M21" s="297">
        <v>0.17494995616488751</v>
      </c>
      <c r="N21" s="297">
        <v>0</v>
      </c>
      <c r="O21" s="297">
        <v>0.32441496420858118</v>
      </c>
      <c r="P21" s="297">
        <v>0.32479982178269429</v>
      </c>
      <c r="Q21" s="297">
        <v>0.30295309120210179</v>
      </c>
      <c r="R21" s="297">
        <v>1.179100928474704</v>
      </c>
      <c r="S21" s="297">
        <v>0</v>
      </c>
      <c r="T21" s="297">
        <v>0.3071091517771441</v>
      </c>
      <c r="U21" s="297">
        <v>0.3078833673657832</v>
      </c>
      <c r="V21" s="297">
        <v>0.23003302104743281</v>
      </c>
      <c r="W21" s="297">
        <v>0.28341887865572091</v>
      </c>
      <c r="DA21" s="122" t="s">
        <v>1597</v>
      </c>
    </row>
    <row r="22" spans="1:105" ht="12" customHeight="1" x14ac:dyDescent="0.25">
      <c r="A22" s="18" t="s">
        <v>34</v>
      </c>
      <c r="B22" s="297">
        <v>29.026190687070471</v>
      </c>
      <c r="C22" s="297">
        <v>35.708821027638507</v>
      </c>
      <c r="D22" s="297">
        <v>46.383788863298577</v>
      </c>
      <c r="E22" s="297">
        <v>45.721635656888438</v>
      </c>
      <c r="F22" s="297">
        <v>68.910894444306493</v>
      </c>
      <c r="G22" s="297">
        <v>57.278409051374041</v>
      </c>
      <c r="H22" s="297">
        <v>34.115192073861238</v>
      </c>
      <c r="I22" s="297">
        <v>39.231888200955382</v>
      </c>
      <c r="J22" s="297">
        <v>38.700447831526567</v>
      </c>
      <c r="K22" s="297">
        <v>24.341071609435719</v>
      </c>
      <c r="L22" s="297">
        <v>11.874399556780009</v>
      </c>
      <c r="M22" s="297">
        <v>36.872506695850483</v>
      </c>
      <c r="N22" s="297">
        <v>54.588612804173053</v>
      </c>
      <c r="O22" s="297">
        <v>42.815620509697283</v>
      </c>
      <c r="P22" s="297">
        <v>56.856379931013848</v>
      </c>
      <c r="Q22" s="297">
        <v>65.70602082109788</v>
      </c>
      <c r="R22" s="297">
        <v>59.158840050607601</v>
      </c>
      <c r="S22" s="297">
        <v>64.306184631357439</v>
      </c>
      <c r="T22" s="297">
        <v>58.866386261188808</v>
      </c>
      <c r="U22" s="297">
        <v>63.223787500358753</v>
      </c>
      <c r="V22" s="297">
        <v>61.645323041100461</v>
      </c>
      <c r="W22" s="297">
        <v>45.162567115046087</v>
      </c>
      <c r="DA22" s="122" t="s">
        <v>1598</v>
      </c>
    </row>
    <row r="23" spans="1:105" ht="12" customHeight="1" x14ac:dyDescent="0.25">
      <c r="A23" s="18" t="s">
        <v>162</v>
      </c>
      <c r="B23" s="297">
        <v>75.263248304958651</v>
      </c>
      <c r="C23" s="297">
        <v>69.29251542734842</v>
      </c>
      <c r="D23" s="297">
        <v>84.570216171503603</v>
      </c>
      <c r="E23" s="297">
        <v>77.907747821599841</v>
      </c>
      <c r="F23" s="297">
        <v>81.153708829772299</v>
      </c>
      <c r="G23" s="297">
        <v>100.38883502864211</v>
      </c>
      <c r="H23" s="297">
        <v>111.4590926225932</v>
      </c>
      <c r="I23" s="297">
        <v>90.300437955141192</v>
      </c>
      <c r="J23" s="297">
        <v>47.007732408918528</v>
      </c>
      <c r="K23" s="297">
        <v>47.047019307200117</v>
      </c>
      <c r="L23" s="297">
        <v>54.156321837050548</v>
      </c>
      <c r="M23" s="297">
        <v>59.664931903290118</v>
      </c>
      <c r="N23" s="297">
        <v>53.557503051566393</v>
      </c>
      <c r="O23" s="297">
        <v>47.616873520891772</v>
      </c>
      <c r="P23" s="297">
        <v>48.631392122364751</v>
      </c>
      <c r="Q23" s="297">
        <v>45.820496367417967</v>
      </c>
      <c r="R23" s="297">
        <v>42.097110588287492</v>
      </c>
      <c r="S23" s="297">
        <v>47.901575092423272</v>
      </c>
      <c r="T23" s="297">
        <v>61.366958885681527</v>
      </c>
      <c r="U23" s="297">
        <v>49.917741105610197</v>
      </c>
      <c r="V23" s="297">
        <v>44.593989340408939</v>
      </c>
      <c r="W23" s="297">
        <v>48.30826588705208</v>
      </c>
      <c r="DA23" s="122" t="s">
        <v>1599</v>
      </c>
    </row>
    <row r="24" spans="1:105" ht="12" customHeight="1" x14ac:dyDescent="0.25">
      <c r="A24" s="18" t="s">
        <v>73</v>
      </c>
      <c r="B24" s="297">
        <v>1.3533641320001271</v>
      </c>
      <c r="C24" s="297">
        <v>1.62468925432081</v>
      </c>
      <c r="D24" s="297">
        <v>0.85340241242111581</v>
      </c>
      <c r="E24" s="297">
        <v>1.0366501866855129</v>
      </c>
      <c r="F24" s="297">
        <v>0.76853684473879413</v>
      </c>
      <c r="G24" s="297">
        <v>2.576821207075954</v>
      </c>
      <c r="H24" s="297">
        <v>1.893107029243168</v>
      </c>
      <c r="I24" s="297">
        <v>4.0195235382461956</v>
      </c>
      <c r="J24" s="297">
        <v>4.8613173061482788</v>
      </c>
      <c r="K24" s="297">
        <v>7.3036983374574111</v>
      </c>
      <c r="L24" s="297">
        <v>9.1691839772102721</v>
      </c>
      <c r="M24" s="297">
        <v>8.8194872148358741</v>
      </c>
      <c r="N24" s="297">
        <v>11.759177400090101</v>
      </c>
      <c r="O24" s="297">
        <v>14.46255726043087</v>
      </c>
      <c r="P24" s="297">
        <v>15.024735514847951</v>
      </c>
      <c r="Q24" s="297">
        <v>14.587843474935291</v>
      </c>
      <c r="R24" s="297">
        <v>16.32831746134697</v>
      </c>
      <c r="S24" s="297">
        <v>20.144760908264221</v>
      </c>
      <c r="T24" s="297">
        <v>23.81557149375082</v>
      </c>
      <c r="U24" s="297">
        <v>21.034759075624581</v>
      </c>
      <c r="V24" s="297">
        <v>46.984473300255758</v>
      </c>
      <c r="W24" s="297">
        <v>51.046330774984462</v>
      </c>
      <c r="DA24" s="122" t="s">
        <v>1600</v>
      </c>
    </row>
    <row r="25" spans="1:105" ht="12" customHeight="1" x14ac:dyDescent="0.25">
      <c r="A25" s="57" t="s">
        <v>1463</v>
      </c>
      <c r="B25" s="263">
        <v>127.74415239746899</v>
      </c>
      <c r="C25" s="263">
        <v>128.17708749315199</v>
      </c>
      <c r="D25" s="263">
        <v>134.10881657909471</v>
      </c>
      <c r="E25" s="263">
        <v>122.08112263875481</v>
      </c>
      <c r="F25" s="263">
        <v>153.45854767065731</v>
      </c>
      <c r="G25" s="263">
        <v>163.7564665371533</v>
      </c>
      <c r="H25" s="263">
        <v>166.41380592797259</v>
      </c>
      <c r="I25" s="263">
        <v>140.9743923833945</v>
      </c>
      <c r="J25" s="263">
        <v>109.4772516271193</v>
      </c>
      <c r="K25" s="263">
        <v>100.9308766596661</v>
      </c>
      <c r="L25" s="263">
        <v>89.311006656511779</v>
      </c>
      <c r="M25" s="263">
        <v>105.6116182786001</v>
      </c>
      <c r="N25" s="263">
        <v>153.57476604934971</v>
      </c>
      <c r="O25" s="263">
        <v>126.40744323639051</v>
      </c>
      <c r="P25" s="263">
        <v>136.55946070274879</v>
      </c>
      <c r="Q25" s="263">
        <v>141.58654927638389</v>
      </c>
      <c r="R25" s="263">
        <v>133.60521920525571</v>
      </c>
      <c r="S25" s="263">
        <v>145.76038965921489</v>
      </c>
      <c r="T25" s="263">
        <v>158.87889174886249</v>
      </c>
      <c r="U25" s="263">
        <v>152.04429872116191</v>
      </c>
      <c r="V25" s="263">
        <v>174.42388976860789</v>
      </c>
      <c r="W25" s="263">
        <v>176.58806320911879</v>
      </c>
      <c r="DA25" s="70" t="s">
        <v>1601</v>
      </c>
    </row>
    <row r="26" spans="1:105" ht="12" customHeight="1" x14ac:dyDescent="0.25">
      <c r="A26" s="18" t="s">
        <v>30</v>
      </c>
      <c r="B26" s="232">
        <v>0.8716161514522921</v>
      </c>
      <c r="C26" s="232">
        <v>1.6191816869156821</v>
      </c>
      <c r="D26" s="232">
        <v>0.78729894423544811</v>
      </c>
      <c r="E26" s="232">
        <v>1.4595609437868191</v>
      </c>
      <c r="F26" s="232">
        <v>5.315202475500528</v>
      </c>
      <c r="G26" s="232">
        <v>6.0212769818603906</v>
      </c>
      <c r="H26" s="232">
        <v>7.7442445378952662</v>
      </c>
      <c r="I26" s="232">
        <v>9.5422296754377349</v>
      </c>
      <c r="J26" s="232">
        <v>17.504607019272729</v>
      </c>
      <c r="K26" s="232">
        <v>18.268132714240391</v>
      </c>
      <c r="L26" s="232">
        <v>12.33346788707177</v>
      </c>
      <c r="M26" s="232">
        <v>2.9763686512016072</v>
      </c>
      <c r="N26" s="232">
        <v>32.099436584838543</v>
      </c>
      <c r="O26" s="232">
        <v>19.713160727678559</v>
      </c>
      <c r="P26" s="232">
        <v>14.48813844020659</v>
      </c>
      <c r="Q26" s="232">
        <v>13.824555674978949</v>
      </c>
      <c r="R26" s="232">
        <v>12.354843180034591</v>
      </c>
      <c r="S26" s="232">
        <v>10.48142248087944</v>
      </c>
      <c r="T26" s="232">
        <v>11.122471767449809</v>
      </c>
      <c r="U26" s="232">
        <v>14.26104159970073</v>
      </c>
      <c r="V26" s="232">
        <v>13.684288154691981</v>
      </c>
      <c r="W26" s="232">
        <v>21.672520928552618</v>
      </c>
      <c r="DA26" s="71" t="s">
        <v>1602</v>
      </c>
    </row>
    <row r="27" spans="1:105" ht="12" customHeight="1" x14ac:dyDescent="0.25">
      <c r="A27" s="18" t="s">
        <v>33</v>
      </c>
      <c r="B27" s="297">
        <v>0</v>
      </c>
      <c r="C27" s="297">
        <v>0.257317845315371</v>
      </c>
      <c r="D27" s="297">
        <v>0</v>
      </c>
      <c r="E27" s="297">
        <v>0</v>
      </c>
      <c r="F27" s="297">
        <v>0</v>
      </c>
      <c r="G27" s="297">
        <v>0</v>
      </c>
      <c r="H27" s="297">
        <v>6.2878637106300097</v>
      </c>
      <c r="I27" s="297">
        <v>0</v>
      </c>
      <c r="J27" s="297">
        <v>0</v>
      </c>
      <c r="K27" s="297">
        <v>0</v>
      </c>
      <c r="L27" s="297">
        <v>0</v>
      </c>
      <c r="M27" s="297">
        <v>0</v>
      </c>
      <c r="N27" s="297">
        <v>0</v>
      </c>
      <c r="O27" s="297">
        <v>0</v>
      </c>
      <c r="P27" s="297">
        <v>0</v>
      </c>
      <c r="Q27" s="297">
        <v>0</v>
      </c>
      <c r="R27" s="297">
        <v>0</v>
      </c>
      <c r="S27" s="297">
        <v>5.7269328959005543E-2</v>
      </c>
      <c r="T27" s="297">
        <v>6.0794468927495432E-2</v>
      </c>
      <c r="U27" s="297">
        <v>5.8896277575400342E-2</v>
      </c>
      <c r="V27" s="297">
        <v>2.8731520888464639E-2</v>
      </c>
      <c r="W27" s="297">
        <v>8.6151959053884467E-2</v>
      </c>
      <c r="DA27" s="122" t="s">
        <v>1603</v>
      </c>
    </row>
    <row r="28" spans="1:105" ht="12" customHeight="1" x14ac:dyDescent="0.25">
      <c r="A28" s="18" t="s">
        <v>160</v>
      </c>
      <c r="B28" s="297">
        <v>1.6962763925329609</v>
      </c>
      <c r="C28" s="297">
        <v>1.2808556141229721</v>
      </c>
      <c r="D28" s="297">
        <v>0.1077616208432951</v>
      </c>
      <c r="E28" s="297">
        <v>0.62832054610829347</v>
      </c>
      <c r="F28" s="297">
        <v>1.956815353549868</v>
      </c>
      <c r="G28" s="297">
        <v>1.502580718670294</v>
      </c>
      <c r="H28" s="297">
        <v>2.481780456379358</v>
      </c>
      <c r="I28" s="297">
        <v>2.82378750964391</v>
      </c>
      <c r="J28" s="297">
        <v>3.248368977779506</v>
      </c>
      <c r="K28" s="297">
        <v>5.7592107180035157</v>
      </c>
      <c r="L28" s="297">
        <v>1.288061758995795</v>
      </c>
      <c r="M28" s="297">
        <v>0.2076627624561867</v>
      </c>
      <c r="N28" s="297">
        <v>4.6533793895217102</v>
      </c>
      <c r="O28" s="297">
        <v>3.1134199431933989</v>
      </c>
      <c r="P28" s="297">
        <v>3.5071497458578911</v>
      </c>
      <c r="Q28" s="297">
        <v>4.0009805227381579</v>
      </c>
      <c r="R28" s="297">
        <v>4.2445227682147486</v>
      </c>
      <c r="S28" s="297">
        <v>4.4549103971264694</v>
      </c>
      <c r="T28" s="297">
        <v>4.5955249542296697</v>
      </c>
      <c r="U28" s="297">
        <v>4.6848978971463069</v>
      </c>
      <c r="V28" s="297">
        <v>3.2513784430875261</v>
      </c>
      <c r="W28" s="297">
        <v>4.4519089637948426</v>
      </c>
      <c r="DA28" s="122" t="s">
        <v>1604</v>
      </c>
    </row>
    <row r="29" spans="1:105" ht="12" customHeight="1" x14ac:dyDescent="0.25">
      <c r="A29" s="18" t="s">
        <v>70</v>
      </c>
      <c r="B29" s="297">
        <v>24.559372736099839</v>
      </c>
      <c r="C29" s="297">
        <v>23.389873398242958</v>
      </c>
      <c r="D29" s="297">
        <v>7.870419936450773</v>
      </c>
      <c r="E29" s="297">
        <v>1.3798433749914689</v>
      </c>
      <c r="F29" s="297">
        <v>2.775585933490174</v>
      </c>
      <c r="G29" s="297">
        <v>3.456657285468371</v>
      </c>
      <c r="H29" s="297">
        <v>9.4583596625796442</v>
      </c>
      <c r="I29" s="297">
        <v>0.82237819026725012</v>
      </c>
      <c r="J29" s="297">
        <v>1.5042819885553651</v>
      </c>
      <c r="K29" s="297">
        <v>0.35977747020623169</v>
      </c>
      <c r="L29" s="297">
        <v>2.0087387496799711</v>
      </c>
      <c r="M29" s="297">
        <v>0.18150316573039471</v>
      </c>
      <c r="N29" s="297">
        <v>0</v>
      </c>
      <c r="O29" s="297">
        <v>0.33656677775143051</v>
      </c>
      <c r="P29" s="297">
        <v>0.33696605117560341</v>
      </c>
      <c r="Q29" s="297">
        <v>0.31430099398919648</v>
      </c>
      <c r="R29" s="297">
        <v>1.2232672469612109</v>
      </c>
      <c r="S29" s="297">
        <v>0</v>
      </c>
      <c r="T29" s="297">
        <v>0.31861273071593482</v>
      </c>
      <c r="U29" s="297">
        <v>0.3194159465804956</v>
      </c>
      <c r="V29" s="297">
        <v>0.2386495113110246</v>
      </c>
      <c r="W29" s="297">
        <v>0.29403507626654812</v>
      </c>
      <c r="DA29" s="122" t="s">
        <v>1605</v>
      </c>
    </row>
    <row r="30" spans="1:105" ht="12" customHeight="1" x14ac:dyDescent="0.25">
      <c r="A30" s="18" t="s">
        <v>34</v>
      </c>
      <c r="B30" s="297">
        <v>27.587886659336469</v>
      </c>
      <c r="C30" s="297">
        <v>33.939379709506348</v>
      </c>
      <c r="D30" s="297">
        <v>44.085382191100877</v>
      </c>
      <c r="E30" s="297">
        <v>43.456039959924233</v>
      </c>
      <c r="F30" s="297">
        <v>65.496226012525383</v>
      </c>
      <c r="G30" s="297">
        <v>54.440152825162279</v>
      </c>
      <c r="H30" s="297">
        <v>32.424718160292862</v>
      </c>
      <c r="I30" s="297">
        <v>37.287872073472982</v>
      </c>
      <c r="J30" s="297">
        <v>36.782765604764762</v>
      </c>
      <c r="K30" s="297">
        <v>23.1349243160257</v>
      </c>
      <c r="L30" s="297">
        <v>11.28600003534204</v>
      </c>
      <c r="M30" s="297">
        <v>35.045402496575903</v>
      </c>
      <c r="N30" s="297">
        <v>51.883641197284653</v>
      </c>
      <c r="O30" s="297">
        <v>40.694023497780037</v>
      </c>
      <c r="P30" s="297">
        <v>54.039036065992711</v>
      </c>
      <c r="Q30" s="297">
        <v>62.450160091310288</v>
      </c>
      <c r="R30" s="297">
        <v>56.227404822396167</v>
      </c>
      <c r="S30" s="297">
        <v>61.11968849892876</v>
      </c>
      <c r="T30" s="297">
        <v>55.949442685284843</v>
      </c>
      <c r="U30" s="297">
        <v>60.09092624444235</v>
      </c>
      <c r="V30" s="297">
        <v>58.590677759641807</v>
      </c>
      <c r="W30" s="297">
        <v>42.92467434831412</v>
      </c>
      <c r="DA30" s="122" t="s">
        <v>1606</v>
      </c>
    </row>
    <row r="31" spans="1:105" ht="12" customHeight="1" x14ac:dyDescent="0.25">
      <c r="A31" s="18" t="s">
        <v>162</v>
      </c>
      <c r="B31" s="297">
        <v>71.40303834768207</v>
      </c>
      <c r="C31" s="297">
        <v>65.738541023618538</v>
      </c>
      <c r="D31" s="297">
        <v>80.232657031995103</v>
      </c>
      <c r="E31" s="297">
        <v>73.911902961551206</v>
      </c>
      <c r="F31" s="297">
        <v>76.991380443077205</v>
      </c>
      <c r="G31" s="297">
        <v>95.239947765541729</v>
      </c>
      <c r="H31" s="297">
        <v>105.74241803226199</v>
      </c>
      <c r="I31" s="297">
        <v>85.668978941726451</v>
      </c>
      <c r="J31" s="297">
        <v>44.596732076078197</v>
      </c>
      <c r="K31" s="297">
        <v>44.63400397129584</v>
      </c>
      <c r="L31" s="297">
        <v>51.378674346235492</v>
      </c>
      <c r="M31" s="297">
        <v>56.604750879743513</v>
      </c>
      <c r="N31" s="297">
        <v>50.81056864170904</v>
      </c>
      <c r="O31" s="297">
        <v>45.174630680734992</v>
      </c>
      <c r="P31" s="297">
        <v>46.137115189932572</v>
      </c>
      <c r="Q31" s="297">
        <v>43.470388707857808</v>
      </c>
      <c r="R31" s="297">
        <v>39.937973305147203</v>
      </c>
      <c r="S31" s="297">
        <v>45.444730067720528</v>
      </c>
      <c r="T31" s="297">
        <v>58.219481849101328</v>
      </c>
      <c r="U31" s="297">
        <v>47.357488052488463</v>
      </c>
      <c r="V31" s="297">
        <v>42.306788541035623</v>
      </c>
      <c r="W31" s="297">
        <v>45.830561918704007</v>
      </c>
      <c r="DA31" s="122" t="s">
        <v>1607</v>
      </c>
    </row>
    <row r="32" spans="1:105" ht="12" customHeight="1" x14ac:dyDescent="0.25">
      <c r="A32" s="18" t="s">
        <v>73</v>
      </c>
      <c r="B32" s="297">
        <v>1.6259621103654061</v>
      </c>
      <c r="C32" s="297">
        <v>1.9519382154301199</v>
      </c>
      <c r="D32" s="297">
        <v>1.0252968544691969</v>
      </c>
      <c r="E32" s="297">
        <v>1.245454852392756</v>
      </c>
      <c r="F32" s="297">
        <v>0.92333745251417909</v>
      </c>
      <c r="G32" s="297">
        <v>3.095850960450278</v>
      </c>
      <c r="H32" s="297">
        <v>2.2744213679334568</v>
      </c>
      <c r="I32" s="297">
        <v>4.8291459928462128</v>
      </c>
      <c r="J32" s="297">
        <v>5.8404959606687621</v>
      </c>
      <c r="K32" s="297">
        <v>8.7748274698944382</v>
      </c>
      <c r="L32" s="297">
        <v>11.01606387918671</v>
      </c>
      <c r="M32" s="297">
        <v>10.59593032289251</v>
      </c>
      <c r="N32" s="297">
        <v>14.127740235995759</v>
      </c>
      <c r="O32" s="297">
        <v>17.37564160925206</v>
      </c>
      <c r="P32" s="297">
        <v>18.051055209583421</v>
      </c>
      <c r="Q32" s="297">
        <v>17.526163285509469</v>
      </c>
      <c r="R32" s="297">
        <v>19.617207882501749</v>
      </c>
      <c r="S32" s="297">
        <v>24.202368885600659</v>
      </c>
      <c r="T32" s="297">
        <v>28.612563293153428</v>
      </c>
      <c r="U32" s="297">
        <v>25.271632703228171</v>
      </c>
      <c r="V32" s="297">
        <v>56.323375837951417</v>
      </c>
      <c r="W32" s="297">
        <v>61.328210014432749</v>
      </c>
      <c r="DA32" s="122" t="s">
        <v>1608</v>
      </c>
    </row>
    <row r="33" spans="1:105" ht="12" customHeight="1" x14ac:dyDescent="0.25">
      <c r="A33" s="57" t="s">
        <v>1472</v>
      </c>
      <c r="B33" s="263">
        <f t="shared" ref="B33:W33" si="0">B34+B35</f>
        <v>17.794846970219975</v>
      </c>
      <c r="C33" s="263">
        <f t="shared" si="0"/>
        <v>13.904824518106775</v>
      </c>
      <c r="D33" s="263">
        <f t="shared" si="0"/>
        <v>13.310327819797411</v>
      </c>
      <c r="E33" s="263">
        <f t="shared" si="0"/>
        <v>13.024638186021496</v>
      </c>
      <c r="F33" s="263">
        <f t="shared" si="0"/>
        <v>25.25976724964335</v>
      </c>
      <c r="G33" s="263">
        <f t="shared" si="0"/>
        <v>40.064967720048685</v>
      </c>
      <c r="H33" s="263">
        <f t="shared" si="0"/>
        <v>72.956589797343426</v>
      </c>
      <c r="I33" s="263">
        <f t="shared" si="0"/>
        <v>59.781964402861568</v>
      </c>
      <c r="J33" s="263">
        <f t="shared" si="0"/>
        <v>37.252165601690102</v>
      </c>
      <c r="K33" s="263">
        <f t="shared" si="0"/>
        <v>31.513935686532683</v>
      </c>
      <c r="L33" s="263">
        <f t="shared" si="0"/>
        <v>38.938089475175467</v>
      </c>
      <c r="M33" s="263">
        <f t="shared" si="0"/>
        <v>38.774075788802215</v>
      </c>
      <c r="N33" s="263">
        <f t="shared" si="0"/>
        <v>39.039675279045028</v>
      </c>
      <c r="O33" s="263">
        <f t="shared" si="0"/>
        <v>32.043805089712485</v>
      </c>
      <c r="P33" s="263">
        <f t="shared" si="0"/>
        <v>35.150171999475603</v>
      </c>
      <c r="Q33" s="263">
        <f t="shared" si="0"/>
        <v>40.317877391392415</v>
      </c>
      <c r="R33" s="263">
        <f t="shared" si="0"/>
        <v>35.530614820877389</v>
      </c>
      <c r="S33" s="263">
        <f t="shared" si="0"/>
        <v>41.298417738906899</v>
      </c>
      <c r="T33" s="263">
        <f t="shared" si="0"/>
        <v>35.51681120470154</v>
      </c>
      <c r="U33" s="263">
        <f t="shared" si="0"/>
        <v>37.131103311441869</v>
      </c>
      <c r="V33" s="263">
        <f t="shared" si="0"/>
        <v>34.662652332220496</v>
      </c>
      <c r="W33" s="263">
        <f t="shared" si="0"/>
        <v>34.596305029199037</v>
      </c>
      <c r="DA33" s="70"/>
    </row>
    <row r="34" spans="1:105" ht="12" customHeight="1" x14ac:dyDescent="0.25">
      <c r="A34" s="60" t="s">
        <v>1473</v>
      </c>
      <c r="B34" s="264">
        <v>14.963492950066531</v>
      </c>
      <c r="C34" s="264">
        <v>11.53739512918786</v>
      </c>
      <c r="D34" s="264">
        <v>11.556355861477829</v>
      </c>
      <c r="E34" s="264">
        <v>11.29882949067861</v>
      </c>
      <c r="F34" s="264">
        <v>23.175502598803281</v>
      </c>
      <c r="G34" s="264">
        <v>32.310120791079953</v>
      </c>
      <c r="H34" s="264">
        <v>65.991598405339815</v>
      </c>
      <c r="I34" s="264">
        <v>51.044690003856417</v>
      </c>
      <c r="J34" s="264">
        <v>34.907122071136797</v>
      </c>
      <c r="K34" s="264">
        <v>29.699660149643311</v>
      </c>
      <c r="L34" s="264">
        <v>35.478018512088717</v>
      </c>
      <c r="M34" s="264">
        <v>35.50684951349421</v>
      </c>
      <c r="N34" s="264">
        <v>36.115006113681062</v>
      </c>
      <c r="O34" s="264">
        <v>30.20104536567856</v>
      </c>
      <c r="P34" s="264">
        <v>33.35827333357426</v>
      </c>
      <c r="Q34" s="264">
        <v>38.070922305329788</v>
      </c>
      <c r="R34" s="264">
        <v>33.477893986996392</v>
      </c>
      <c r="S34" s="264">
        <v>38.750207953277183</v>
      </c>
      <c r="T34" s="264">
        <v>33.741223387596449</v>
      </c>
      <c r="U34" s="264">
        <v>35.719877832506313</v>
      </c>
      <c r="V34" s="264">
        <v>32.727955691495261</v>
      </c>
      <c r="W34" s="264">
        <v>32.661603597216398</v>
      </c>
      <c r="DA34" s="72" t="s">
        <v>1609</v>
      </c>
    </row>
    <row r="35" spans="1:105" ht="12" customHeight="1" x14ac:dyDescent="0.25">
      <c r="A35" s="60" t="s">
        <v>1475</v>
      </c>
      <c r="B35" s="264">
        <v>2.8313540201534448</v>
      </c>
      <c r="C35" s="264">
        <v>2.3674293889189149</v>
      </c>
      <c r="D35" s="264">
        <v>1.7539719583195821</v>
      </c>
      <c r="E35" s="264">
        <v>1.7258086953428859</v>
      </c>
      <c r="F35" s="264">
        <v>2.08426465084007</v>
      </c>
      <c r="G35" s="264">
        <v>7.7548469289687301</v>
      </c>
      <c r="H35" s="264">
        <v>6.9649913920036068</v>
      </c>
      <c r="I35" s="264">
        <v>8.7372743990051518</v>
      </c>
      <c r="J35" s="264">
        <v>2.3450435305533048</v>
      </c>
      <c r="K35" s="264">
        <v>1.8142755368893719</v>
      </c>
      <c r="L35" s="264">
        <v>3.4600709630867499</v>
      </c>
      <c r="M35" s="264">
        <v>3.2672262753080048</v>
      </c>
      <c r="N35" s="264">
        <v>2.9246691653639689</v>
      </c>
      <c r="O35" s="264">
        <v>1.8427597240339231</v>
      </c>
      <c r="P35" s="264">
        <v>1.7918986659013409</v>
      </c>
      <c r="Q35" s="264">
        <v>2.2469550860626302</v>
      </c>
      <c r="R35" s="264">
        <v>2.0527208338809988</v>
      </c>
      <c r="S35" s="264">
        <v>2.5482097856297168</v>
      </c>
      <c r="T35" s="264">
        <v>1.7755878171050921</v>
      </c>
      <c r="U35" s="264">
        <v>1.4112254789355569</v>
      </c>
      <c r="V35" s="264">
        <v>1.934696640725232</v>
      </c>
      <c r="W35" s="264">
        <v>1.934701431982641</v>
      </c>
      <c r="DA35" s="72" t="s">
        <v>1610</v>
      </c>
    </row>
    <row r="36" spans="1:105" ht="12" customHeight="1" x14ac:dyDescent="0.25">
      <c r="A36" s="64" t="s">
        <v>30</v>
      </c>
      <c r="B36" s="231">
        <v>3.1206454649046309E-3</v>
      </c>
      <c r="C36" s="231">
        <v>6.6557881334869786E-3</v>
      </c>
      <c r="D36" s="231">
        <v>4.4127364383234049E-3</v>
      </c>
      <c r="E36" s="231">
        <v>7.6649185025105364E-3</v>
      </c>
      <c r="F36" s="231">
        <v>2.9247332525818959E-2</v>
      </c>
      <c r="G36" s="231">
        <v>1.0060407863005921E-2</v>
      </c>
      <c r="H36" s="231">
        <v>1.448495477786798E-2</v>
      </c>
      <c r="I36" s="231">
        <v>1.2236981437933879E-2</v>
      </c>
      <c r="J36" s="231">
        <v>6.332543247610263E-2</v>
      </c>
      <c r="K36" s="231">
        <v>7.8489692926678525E-2</v>
      </c>
      <c r="L36" s="231">
        <v>2.53003115688883E-2</v>
      </c>
      <c r="M36" s="231">
        <v>7.7642615981619164E-3</v>
      </c>
      <c r="N36" s="231">
        <v>0.13136256301183971</v>
      </c>
      <c r="O36" s="231">
        <v>0.1024965159063143</v>
      </c>
      <c r="P36" s="231">
        <v>8.2934871886600356E-2</v>
      </c>
      <c r="Q36" s="231">
        <v>6.7276395614234513E-2</v>
      </c>
      <c r="R36" s="231">
        <v>6.1544757847730933E-2</v>
      </c>
      <c r="S36" s="231">
        <v>4.6661889612794778E-2</v>
      </c>
      <c r="T36" s="231">
        <v>7.2582358371850328E-2</v>
      </c>
      <c r="U36" s="231">
        <v>0.10693321085365939</v>
      </c>
      <c r="V36" s="231">
        <v>8.8179394878442147E-2</v>
      </c>
      <c r="W36" s="231">
        <v>0.13983767004836251</v>
      </c>
      <c r="DA36" s="73" t="s">
        <v>1611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1612</v>
      </c>
    </row>
    <row r="38" spans="1:105" ht="12" customHeight="1" x14ac:dyDescent="0.25">
      <c r="A38" s="64" t="s">
        <v>33</v>
      </c>
      <c r="B38" s="231">
        <v>0</v>
      </c>
      <c r="C38" s="231">
        <v>1.290235393458178E-3</v>
      </c>
      <c r="D38" s="231">
        <v>0</v>
      </c>
      <c r="E38" s="231">
        <v>0</v>
      </c>
      <c r="F38" s="231">
        <v>0</v>
      </c>
      <c r="G38" s="231">
        <v>0</v>
      </c>
      <c r="H38" s="231">
        <v>1.434618228118794E-2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0</v>
      </c>
      <c r="O38" s="231">
        <v>0</v>
      </c>
      <c r="P38" s="231">
        <v>0</v>
      </c>
      <c r="Q38" s="231">
        <v>0</v>
      </c>
      <c r="R38" s="231">
        <v>0</v>
      </c>
      <c r="S38" s="231">
        <v>3.109992408424906E-4</v>
      </c>
      <c r="T38" s="231">
        <v>4.8393716012874261E-4</v>
      </c>
      <c r="U38" s="231">
        <v>5.3869673945951626E-4</v>
      </c>
      <c r="V38" s="231">
        <v>2.2426263765098291E-4</v>
      </c>
      <c r="W38" s="231">
        <v>6.7807080376809561E-4</v>
      </c>
      <c r="DA38" s="73" t="s">
        <v>1613</v>
      </c>
    </row>
    <row r="39" spans="1:105" ht="12" customHeight="1" x14ac:dyDescent="0.25">
      <c r="A39" s="64" t="s">
        <v>160</v>
      </c>
      <c r="B39" s="231">
        <v>7.1689142945304714E-3</v>
      </c>
      <c r="C39" s="231">
        <v>6.2150079746679989E-3</v>
      </c>
      <c r="D39" s="231">
        <v>7.1296800847813933E-4</v>
      </c>
      <c r="E39" s="231">
        <v>3.8949705437589378E-3</v>
      </c>
      <c r="F39" s="231">
        <v>1.271024451150039E-2</v>
      </c>
      <c r="G39" s="231">
        <v>2.963482741826937E-3</v>
      </c>
      <c r="H39" s="231">
        <v>5.4794763153127521E-3</v>
      </c>
      <c r="I39" s="231">
        <v>4.2745859787994616E-3</v>
      </c>
      <c r="J39" s="231">
        <v>1.3871670420070851E-2</v>
      </c>
      <c r="K39" s="231">
        <v>2.9209158747912311E-2</v>
      </c>
      <c r="L39" s="231">
        <v>3.1189970005105652E-3</v>
      </c>
      <c r="M39" s="231">
        <v>6.394545369522057E-4</v>
      </c>
      <c r="N39" s="231">
        <v>2.247917011532706E-2</v>
      </c>
      <c r="O39" s="231">
        <v>1.910856840462255E-2</v>
      </c>
      <c r="P39" s="231">
        <v>2.3698262660064189E-2</v>
      </c>
      <c r="Q39" s="231">
        <v>2.2983468999340499E-2</v>
      </c>
      <c r="R39" s="231">
        <v>2.4958604880965331E-2</v>
      </c>
      <c r="S39" s="231">
        <v>2.341093056446375E-2</v>
      </c>
      <c r="T39" s="231">
        <v>3.5399937909607007E-2</v>
      </c>
      <c r="U39" s="231">
        <v>4.1466664151263627E-2</v>
      </c>
      <c r="V39" s="231">
        <v>2.4590584731223129E-2</v>
      </c>
      <c r="W39" s="231">
        <v>3.3907723372206523E-2</v>
      </c>
      <c r="DA39" s="73" t="s">
        <v>1614</v>
      </c>
    </row>
    <row r="40" spans="1:105" ht="12" customHeight="1" x14ac:dyDescent="0.25">
      <c r="A40" s="64" t="s">
        <v>70</v>
      </c>
      <c r="B40" s="231">
        <v>0.10114368089333479</v>
      </c>
      <c r="C40" s="231">
        <v>0.1105946450465978</v>
      </c>
      <c r="D40" s="231">
        <v>5.0742112908609797E-2</v>
      </c>
      <c r="E40" s="231">
        <v>8.3352268283797912E-3</v>
      </c>
      <c r="F40" s="231">
        <v>1.756804559064766E-2</v>
      </c>
      <c r="G40" s="231">
        <v>6.6433269661341984E-3</v>
      </c>
      <c r="H40" s="231">
        <v>2.0349616642803929E-2</v>
      </c>
      <c r="I40" s="231">
        <v>1.2131048584607001E-3</v>
      </c>
      <c r="J40" s="231">
        <v>6.2597555937100391E-3</v>
      </c>
      <c r="K40" s="231">
        <v>1.7780941695030119E-3</v>
      </c>
      <c r="L40" s="231">
        <v>4.7398701224900973E-3</v>
      </c>
      <c r="M40" s="231">
        <v>5.4462799885607457E-4</v>
      </c>
      <c r="N40" s="231">
        <v>0</v>
      </c>
      <c r="O40" s="231">
        <v>2.012919500379501E-3</v>
      </c>
      <c r="P40" s="231">
        <v>2.2187739671403238E-3</v>
      </c>
      <c r="Q40" s="231">
        <v>1.75937983713668E-3</v>
      </c>
      <c r="R40" s="231">
        <v>7.009346021827477E-3</v>
      </c>
      <c r="S40" s="231">
        <v>0</v>
      </c>
      <c r="T40" s="231">
        <v>2.391636706414462E-3</v>
      </c>
      <c r="U40" s="231">
        <v>2.754991587483675E-3</v>
      </c>
      <c r="V40" s="231">
        <v>1.758954497017712E-3</v>
      </c>
      <c r="W40" s="231">
        <v>2.182308840973111E-3</v>
      </c>
      <c r="DA40" s="73" t="s">
        <v>1615</v>
      </c>
    </row>
    <row r="41" spans="1:105" ht="12" customHeight="1" x14ac:dyDescent="0.25">
      <c r="A41" s="64" t="s">
        <v>34</v>
      </c>
      <c r="B41" s="231">
        <v>0.11645543063213171</v>
      </c>
      <c r="C41" s="231">
        <v>0.1644863853559024</v>
      </c>
      <c r="D41" s="231">
        <v>0.29132991389085161</v>
      </c>
      <c r="E41" s="231">
        <v>0.26906524635417289</v>
      </c>
      <c r="F41" s="231">
        <v>0.4249177530308868</v>
      </c>
      <c r="G41" s="231">
        <v>0.1072428800640442</v>
      </c>
      <c r="H41" s="231">
        <v>7.1505005736832938E-2</v>
      </c>
      <c r="I41" s="231">
        <v>5.6378586875553222E-2</v>
      </c>
      <c r="J41" s="231">
        <v>0.1568889401959061</v>
      </c>
      <c r="K41" s="231">
        <v>0.11719489803777459</v>
      </c>
      <c r="L41" s="231">
        <v>2.7296242000413699E-2</v>
      </c>
      <c r="M41" s="231">
        <v>0.1077870635269981</v>
      </c>
      <c r="N41" s="231">
        <v>0.25033801337442069</v>
      </c>
      <c r="O41" s="231">
        <v>0.2494627020380405</v>
      </c>
      <c r="P41" s="231">
        <v>0.36471559592293618</v>
      </c>
      <c r="Q41" s="231">
        <v>0.35831685728414642</v>
      </c>
      <c r="R41" s="231">
        <v>0.33023569910700729</v>
      </c>
      <c r="S41" s="231">
        <v>0.32080813892604609</v>
      </c>
      <c r="T41" s="231">
        <v>0.43047474615593329</v>
      </c>
      <c r="U41" s="231">
        <v>0.53124200786013409</v>
      </c>
      <c r="V41" s="231">
        <v>0.44263158970158151</v>
      </c>
      <c r="W41" s="231">
        <v>0.32654565367473742</v>
      </c>
      <c r="DA41" s="73" t="s">
        <v>1616</v>
      </c>
    </row>
    <row r="42" spans="1:105" ht="12" customHeight="1" x14ac:dyDescent="0.25">
      <c r="A42" s="64" t="s">
        <v>162</v>
      </c>
      <c r="B42" s="231">
        <v>0.32472181331987349</v>
      </c>
      <c r="C42" s="231">
        <v>0.34324133002432933</v>
      </c>
      <c r="D42" s="231">
        <v>0.57120908170112006</v>
      </c>
      <c r="E42" s="231">
        <v>0.49303221918796519</v>
      </c>
      <c r="F42" s="231">
        <v>0.53812623484633804</v>
      </c>
      <c r="G42" s="231">
        <v>0.20212579456899021</v>
      </c>
      <c r="H42" s="231">
        <v>0.25122504454502942</v>
      </c>
      <c r="I42" s="231">
        <v>0.1395480060895084</v>
      </c>
      <c r="J42" s="231">
        <v>0.20492948293441121</v>
      </c>
      <c r="K42" s="231">
        <v>0.24359026551660631</v>
      </c>
      <c r="L42" s="231">
        <v>0.13387490194090279</v>
      </c>
      <c r="M42" s="231">
        <v>0.187560736864504</v>
      </c>
      <c r="N42" s="231">
        <v>0.26412156873915849</v>
      </c>
      <c r="O42" s="231">
        <v>0.29834795125176489</v>
      </c>
      <c r="P42" s="231">
        <v>0.33546764192723089</v>
      </c>
      <c r="Q42" s="231">
        <v>0.26870804337234361</v>
      </c>
      <c r="R42" s="231">
        <v>0.25270594641865929</v>
      </c>
      <c r="S42" s="231">
        <v>0.25698112880684743</v>
      </c>
      <c r="T42" s="231">
        <v>0.4825848772306513</v>
      </c>
      <c r="U42" s="231">
        <v>0.45105097731990917</v>
      </c>
      <c r="V42" s="231">
        <v>0.34306650000614669</v>
      </c>
      <c r="W42" s="231">
        <v>0.37561725913949229</v>
      </c>
      <c r="DA42" s="73" t="s">
        <v>1617</v>
      </c>
    </row>
    <row r="43" spans="1:105" ht="12" customHeight="1" x14ac:dyDescent="0.25">
      <c r="A43" s="64" t="s">
        <v>36</v>
      </c>
      <c r="B43" s="231">
        <v>0</v>
      </c>
      <c r="C43" s="231">
        <v>0.71690559771270246</v>
      </c>
      <c r="D43" s="231">
        <v>0.6877914013953067</v>
      </c>
      <c r="E43" s="231">
        <v>0.67103915348062837</v>
      </c>
      <c r="F43" s="231">
        <v>0.53011195405415601</v>
      </c>
      <c r="G43" s="231">
        <v>0.80386653142598641</v>
      </c>
      <c r="H43" s="231">
        <v>1.5856474642706979</v>
      </c>
      <c r="I43" s="231">
        <v>0.8059140835430264</v>
      </c>
      <c r="J43" s="231">
        <v>0.29264688459534188</v>
      </c>
      <c r="K43" s="231">
        <v>4.8071770836318792E-2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1618</v>
      </c>
    </row>
    <row r="44" spans="1:105" ht="12" customHeight="1" x14ac:dyDescent="0.25">
      <c r="A44" s="64" t="s">
        <v>73</v>
      </c>
      <c r="B44" s="231">
        <v>6.1032158679694996E-3</v>
      </c>
      <c r="C44" s="231">
        <v>8.4119972197953738E-3</v>
      </c>
      <c r="D44" s="231">
        <v>6.0248618454806276E-3</v>
      </c>
      <c r="E44" s="231">
        <v>6.857130974946969E-3</v>
      </c>
      <c r="F44" s="231">
        <v>5.3266731570123039E-3</v>
      </c>
      <c r="G44" s="231">
        <v>5.4229571796954824E-3</v>
      </c>
      <c r="H44" s="231">
        <v>4.4600339052002034E-3</v>
      </c>
      <c r="I44" s="231">
        <v>6.4926788028705756E-3</v>
      </c>
      <c r="J44" s="231">
        <v>2.2151578289822709E-2</v>
      </c>
      <c r="K44" s="231">
        <v>3.952630395122423E-2</v>
      </c>
      <c r="L44" s="231">
        <v>2.3691701683430599E-2</v>
      </c>
      <c r="M44" s="231">
        <v>2.8978885534849879E-2</v>
      </c>
      <c r="N44" s="231">
        <v>6.0614433770661003E-2</v>
      </c>
      <c r="O44" s="231">
        <v>9.4715888620994393E-2</v>
      </c>
      <c r="P44" s="231">
        <v>0.1083318932897403</v>
      </c>
      <c r="Q44" s="231">
        <v>8.9418531911547403E-2</v>
      </c>
      <c r="R44" s="231">
        <v>0.1024519366098898</v>
      </c>
      <c r="S44" s="231">
        <v>0.1129611536542683</v>
      </c>
      <c r="T44" s="231">
        <v>0.19575626831836959</v>
      </c>
      <c r="U44" s="231">
        <v>0.19866611977335091</v>
      </c>
      <c r="V44" s="231">
        <v>0.37868878201334299</v>
      </c>
      <c r="W44" s="231">
        <v>0.41486250480866033</v>
      </c>
      <c r="DA44" s="73" t="s">
        <v>1619</v>
      </c>
    </row>
    <row r="45" spans="1:105" ht="12" customHeight="1" x14ac:dyDescent="0.25">
      <c r="A45" s="146" t="s">
        <v>79</v>
      </c>
      <c r="B45" s="327">
        <v>2.272640319680701</v>
      </c>
      <c r="C45" s="327">
        <v>1.0096284020579751</v>
      </c>
      <c r="D45" s="327">
        <v>0.14174888213141151</v>
      </c>
      <c r="E45" s="327">
        <v>0.26591982947052267</v>
      </c>
      <c r="F45" s="327">
        <v>0.52625641312370997</v>
      </c>
      <c r="G45" s="327">
        <v>6.6165215481590467</v>
      </c>
      <c r="H45" s="327">
        <v>4.9974936135286736</v>
      </c>
      <c r="I45" s="327">
        <v>7.711216371418999</v>
      </c>
      <c r="J45" s="327">
        <v>1.584969786047939</v>
      </c>
      <c r="K45" s="327">
        <v>1.256415352703355</v>
      </c>
      <c r="L45" s="327">
        <v>3.2420489387701141</v>
      </c>
      <c r="M45" s="327">
        <v>2.933951245247683</v>
      </c>
      <c r="N45" s="327">
        <v>2.195753416352562</v>
      </c>
      <c r="O45" s="327">
        <v>1.0766151783118061</v>
      </c>
      <c r="P45" s="327">
        <v>0.87453162624762815</v>
      </c>
      <c r="Q45" s="327">
        <v>1.43849240904388</v>
      </c>
      <c r="R45" s="327">
        <v>1.273814542994919</v>
      </c>
      <c r="S45" s="327">
        <v>1.787075544824454</v>
      </c>
      <c r="T45" s="327">
        <v>0.55591405525213711</v>
      </c>
      <c r="U45" s="327">
        <v>7.8572810650296115E-2</v>
      </c>
      <c r="V45" s="327">
        <v>0.655556572259827</v>
      </c>
      <c r="W45" s="327">
        <v>0.64107024129444035</v>
      </c>
      <c r="DA45" s="148" t="s">
        <v>1620</v>
      </c>
    </row>
    <row r="46" spans="1:105" ht="12" hidden="1" customHeight="1" x14ac:dyDescent="0.25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DA46" s="94"/>
    </row>
    <row r="47" spans="1:105" ht="12" customHeight="1" x14ac:dyDescent="0.25">
      <c r="A47" s="201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DA47" s="173"/>
    </row>
    <row r="48" spans="1:105" ht="15" customHeight="1" x14ac:dyDescent="0.25">
      <c r="A48" s="34" t="s">
        <v>50</v>
      </c>
      <c r="B48" s="225">
        <v>161.72161522857081</v>
      </c>
      <c r="C48" s="225">
        <v>193.5855726039139</v>
      </c>
      <c r="D48" s="225">
        <v>228.4503100457903</v>
      </c>
      <c r="E48" s="225">
        <v>58.271277143916627</v>
      </c>
      <c r="F48" s="225">
        <v>108.1151846979556</v>
      </c>
      <c r="G48" s="225">
        <v>71.99461013844342</v>
      </c>
      <c r="H48" s="225">
        <v>21.191739780405982</v>
      </c>
      <c r="I48" s="225">
        <v>8.6739320849248784</v>
      </c>
      <c r="J48" s="225">
        <v>59.579799285878671</v>
      </c>
      <c r="K48" s="225">
        <v>14.22779391301898</v>
      </c>
      <c r="L48" s="225">
        <v>11.18865298102852</v>
      </c>
      <c r="M48" s="225">
        <v>16.640787297772469</v>
      </c>
      <c r="N48" s="225">
        <v>16.55946013028667</v>
      </c>
      <c r="O48" s="225">
        <v>34.33769198142307</v>
      </c>
      <c r="P48" s="225">
        <v>34.329231152587333</v>
      </c>
      <c r="Q48" s="225">
        <v>42.052697612638468</v>
      </c>
      <c r="R48" s="225">
        <v>88.382574219074854</v>
      </c>
      <c r="S48" s="225">
        <v>70.185052396195744</v>
      </c>
      <c r="T48" s="225">
        <v>101.42719723217461</v>
      </c>
      <c r="U48" s="225">
        <v>108.6452981640556</v>
      </c>
      <c r="V48" s="225">
        <v>125.3286457474015</v>
      </c>
      <c r="W48" s="225">
        <v>150.62075553144089</v>
      </c>
      <c r="DA48" s="89" t="s">
        <v>1621</v>
      </c>
    </row>
    <row r="49" spans="1:105" ht="12" customHeight="1" x14ac:dyDescent="0.25">
      <c r="A49" s="55" t="s">
        <v>92</v>
      </c>
      <c r="B49" s="261">
        <v>1.0492863829236281</v>
      </c>
      <c r="C49" s="261">
        <v>1.2661050281331201</v>
      </c>
      <c r="D49" s="261">
        <v>1.48779799399715</v>
      </c>
      <c r="E49" s="261">
        <v>0.3782154677193888</v>
      </c>
      <c r="F49" s="261">
        <v>0.69888741245438424</v>
      </c>
      <c r="G49" s="261">
        <v>0.4587959504510068</v>
      </c>
      <c r="H49" s="261">
        <v>0.13258563296336609</v>
      </c>
      <c r="I49" s="261">
        <v>5.4283170564232909E-2</v>
      </c>
      <c r="J49" s="261">
        <v>0.37638777651501731</v>
      </c>
      <c r="K49" s="261">
        <v>8.9620775140634504E-2</v>
      </c>
      <c r="L49" s="261">
        <v>6.9504262168910882E-2</v>
      </c>
      <c r="M49" s="261">
        <v>0.1045237587758672</v>
      </c>
      <c r="N49" s="261">
        <v>0.1054253980556747</v>
      </c>
      <c r="O49" s="261">
        <v>0.21838973621453739</v>
      </c>
      <c r="P49" s="261">
        <v>0.21891188635542999</v>
      </c>
      <c r="Q49" s="261">
        <v>0.26759129588474229</v>
      </c>
      <c r="R49" s="261">
        <v>0.56290519391492666</v>
      </c>
      <c r="S49" s="261">
        <v>0.44558074566029948</v>
      </c>
      <c r="T49" s="261">
        <v>0.64706637406100642</v>
      </c>
      <c r="U49" s="261">
        <v>0.69349122312875477</v>
      </c>
      <c r="V49" s="261">
        <v>0.79928155952818092</v>
      </c>
      <c r="W49" s="261">
        <v>0.95826829154126514</v>
      </c>
      <c r="DA49" s="67" t="s">
        <v>1622</v>
      </c>
    </row>
    <row r="50" spans="1:105" ht="12" customHeight="1" x14ac:dyDescent="0.25">
      <c r="A50" s="202" t="s">
        <v>93</v>
      </c>
      <c r="B50" s="226">
        <v>0.30497169563864862</v>
      </c>
      <c r="C50" s="226">
        <v>0.36798933405626838</v>
      </c>
      <c r="D50" s="226">
        <v>0.43242367801709619</v>
      </c>
      <c r="E50" s="226">
        <v>0.1099271032049044</v>
      </c>
      <c r="F50" s="226">
        <v>0.20312936744956739</v>
      </c>
      <c r="G50" s="226">
        <v>0.13334756005441559</v>
      </c>
      <c r="H50" s="226">
        <v>3.8535585670613152E-2</v>
      </c>
      <c r="I50" s="226">
        <v>1.5777228067602799E-2</v>
      </c>
      <c r="J50" s="226">
        <v>0.1093958906639126</v>
      </c>
      <c r="K50" s="226">
        <v>2.604798861768768E-2</v>
      </c>
      <c r="L50" s="226">
        <v>2.0201189144097301E-2</v>
      </c>
      <c r="M50" s="226">
        <v>3.0379492641068082E-2</v>
      </c>
      <c r="N50" s="226">
        <v>3.0641551183418669E-2</v>
      </c>
      <c r="O50" s="226">
        <v>6.3474270940074032E-2</v>
      </c>
      <c r="P50" s="226">
        <v>6.3626032190803566E-2</v>
      </c>
      <c r="Q50" s="226">
        <v>7.7774545226375016E-2</v>
      </c>
      <c r="R50" s="226">
        <v>0.16360657515988411</v>
      </c>
      <c r="S50" s="226">
        <v>0.12950660349686971</v>
      </c>
      <c r="T50" s="226">
        <v>0.18806775013919169</v>
      </c>
      <c r="U50" s="226">
        <v>0.2015609824639174</v>
      </c>
      <c r="V50" s="226">
        <v>0.23230860179737481</v>
      </c>
      <c r="W50" s="226">
        <v>0.27851758157178091</v>
      </c>
      <c r="DA50" s="174" t="s">
        <v>1623</v>
      </c>
    </row>
    <row r="51" spans="1:105" ht="12" customHeight="1" x14ac:dyDescent="0.25">
      <c r="A51" s="202" t="s">
        <v>94</v>
      </c>
      <c r="B51" s="226">
        <v>1.9837610997214841</v>
      </c>
      <c r="C51" s="226">
        <v>1.9129687337583829</v>
      </c>
      <c r="D51" s="226">
        <v>2.199341170733585</v>
      </c>
      <c r="E51" s="226">
        <v>0.59496863943453182</v>
      </c>
      <c r="F51" s="226">
        <v>1.670906152820026</v>
      </c>
      <c r="G51" s="226">
        <v>1.2689247291384129</v>
      </c>
      <c r="H51" s="226">
        <v>0.61618920365531415</v>
      </c>
      <c r="I51" s="226">
        <v>0.2296804246325849</v>
      </c>
      <c r="J51" s="226">
        <v>1.5686205376048941</v>
      </c>
      <c r="K51" s="226">
        <v>0.35831384306357461</v>
      </c>
      <c r="L51" s="226">
        <v>0.32832257865989117</v>
      </c>
      <c r="M51" s="226">
        <v>0.44378973525048188</v>
      </c>
      <c r="N51" s="226">
        <v>0.35611112739670342</v>
      </c>
      <c r="O51" s="226">
        <v>0.75368679820297146</v>
      </c>
      <c r="P51" s="226">
        <v>0.76671299097580869</v>
      </c>
      <c r="Q51" s="226">
        <v>1.000100641386904</v>
      </c>
      <c r="R51" s="226">
        <v>2.0073109649550598</v>
      </c>
      <c r="S51" s="226">
        <v>1.651611801313287</v>
      </c>
      <c r="T51" s="226">
        <v>2.0595731328912659</v>
      </c>
      <c r="U51" s="226">
        <v>2.3900221611204819</v>
      </c>
      <c r="V51" s="226">
        <v>2.3782921423258392</v>
      </c>
      <c r="W51" s="226">
        <v>2.792284797934701</v>
      </c>
      <c r="DA51" s="174" t="s">
        <v>1624</v>
      </c>
    </row>
    <row r="52" spans="1:105" ht="12" customHeight="1" x14ac:dyDescent="0.25">
      <c r="A52" s="202" t="s">
        <v>95</v>
      </c>
      <c r="B52" s="226">
        <v>0.85584587248597199</v>
      </c>
      <c r="C52" s="226">
        <v>1.0326930570110471</v>
      </c>
      <c r="D52" s="226">
        <v>1.2135159599684311</v>
      </c>
      <c r="E52" s="226">
        <v>0.30848980052145603</v>
      </c>
      <c r="F52" s="226">
        <v>0.57004447690904725</v>
      </c>
      <c r="G52" s="226">
        <v>0.37421492063273282</v>
      </c>
      <c r="H52" s="226">
        <v>0.10814289460849311</v>
      </c>
      <c r="I52" s="226">
        <v>4.4275831869088657E-2</v>
      </c>
      <c r="J52" s="226">
        <v>0.30699905214341838</v>
      </c>
      <c r="K52" s="226">
        <v>7.3098795277788425E-2</v>
      </c>
      <c r="L52" s="226">
        <v>5.6690849005113633E-2</v>
      </c>
      <c r="M52" s="226">
        <v>8.5254349032714324E-2</v>
      </c>
      <c r="N52" s="226">
        <v>8.5989767187998473E-2</v>
      </c>
      <c r="O52" s="226">
        <v>0.1781286380670738</v>
      </c>
      <c r="P52" s="226">
        <v>0.1785545275574679</v>
      </c>
      <c r="Q52" s="226">
        <v>0.21825967612199351</v>
      </c>
      <c r="R52" s="226">
        <v>0.45913117205493198</v>
      </c>
      <c r="S52" s="226">
        <v>0.3634359963483344</v>
      </c>
      <c r="T52" s="226">
        <v>0.52777687243167382</v>
      </c>
      <c r="U52" s="226">
        <v>0.56564309856596307</v>
      </c>
      <c r="V52" s="226">
        <v>0.65193052612609126</v>
      </c>
      <c r="W52" s="226">
        <v>0.78160736229574079</v>
      </c>
      <c r="DA52" s="174" t="s">
        <v>1625</v>
      </c>
    </row>
    <row r="53" spans="1:105" ht="12" customHeight="1" x14ac:dyDescent="0.25">
      <c r="A53" s="56" t="s">
        <v>96</v>
      </c>
      <c r="B53" s="262">
        <v>1.703094053571417</v>
      </c>
      <c r="C53" s="262">
        <v>2.0004214924784081</v>
      </c>
      <c r="D53" s="262">
        <v>2.3693389148573698</v>
      </c>
      <c r="E53" s="262">
        <v>0.60210373186021027</v>
      </c>
      <c r="F53" s="262">
        <v>1.223298839646406</v>
      </c>
      <c r="G53" s="262">
        <v>0.83218754657635796</v>
      </c>
      <c r="H53" s="262">
        <v>0.38888911048061192</v>
      </c>
      <c r="I53" s="262">
        <v>0.14184274818188281</v>
      </c>
      <c r="J53" s="262">
        <v>1.076597081477505</v>
      </c>
      <c r="K53" s="262">
        <v>0.2373096040609351</v>
      </c>
      <c r="L53" s="262">
        <v>0.21700887318414969</v>
      </c>
      <c r="M53" s="262">
        <v>0.2901267818354244</v>
      </c>
      <c r="N53" s="262">
        <v>0.24763706648072081</v>
      </c>
      <c r="O53" s="262">
        <v>0.52090325290022854</v>
      </c>
      <c r="P53" s="262">
        <v>0.53277235003851331</v>
      </c>
      <c r="Q53" s="262">
        <v>0.71353227034825584</v>
      </c>
      <c r="R53" s="262">
        <v>1.441988398462843</v>
      </c>
      <c r="S53" s="262">
        <v>1.1752312835885059</v>
      </c>
      <c r="T53" s="262">
        <v>1.424225594502033</v>
      </c>
      <c r="U53" s="262">
        <v>1.696366152554045</v>
      </c>
      <c r="V53" s="262">
        <v>1.755636292414031</v>
      </c>
      <c r="W53" s="262">
        <v>2.0560031427702241</v>
      </c>
      <c r="DA53" s="68" t="s">
        <v>1626</v>
      </c>
    </row>
    <row r="54" spans="1:105" ht="12" customHeight="1" x14ac:dyDescent="0.25">
      <c r="A54" s="37" t="s">
        <v>160</v>
      </c>
      <c r="B54" s="228">
        <v>2.6608161840747331E-2</v>
      </c>
      <c r="C54" s="228">
        <v>2.9096635932833639E-2</v>
      </c>
      <c r="D54" s="228">
        <v>2.4937386052703379E-3</v>
      </c>
      <c r="E54" s="228">
        <v>3.9395731039811683E-3</v>
      </c>
      <c r="F54" s="228">
        <v>1.5922098429456438E-2</v>
      </c>
      <c r="G54" s="228">
        <v>5.2919599006530198E-3</v>
      </c>
      <c r="H54" s="228">
        <v>9.3379049606382683E-4</v>
      </c>
      <c r="I54" s="228">
        <v>6.1477968957124492E-4</v>
      </c>
      <c r="J54" s="228">
        <v>8.8612918141020569E-3</v>
      </c>
      <c r="K54" s="228">
        <v>4.2923668396716791E-3</v>
      </c>
      <c r="L54" s="228">
        <v>4.5680721308861332E-4</v>
      </c>
      <c r="M54" s="228">
        <v>1.355546228782799E-4</v>
      </c>
      <c r="N54" s="228">
        <v>4.5354274604697794E-3</v>
      </c>
      <c r="O54" s="228">
        <v>7.1239282936692511E-3</v>
      </c>
      <c r="P54" s="228">
        <v>7.4816889760599874E-3</v>
      </c>
      <c r="Q54" s="228">
        <v>8.5150099710727747E-3</v>
      </c>
      <c r="R54" s="228">
        <v>2.1452866759800689E-2</v>
      </c>
      <c r="S54" s="228">
        <v>1.492990582514259E-2</v>
      </c>
      <c r="T54" s="228">
        <v>2.72796828368356E-2</v>
      </c>
      <c r="U54" s="228">
        <v>2.8748084878608662E-2</v>
      </c>
      <c r="V54" s="228">
        <v>2.9041898016810518E-2</v>
      </c>
      <c r="W54" s="228">
        <v>4.7041021273812697E-2</v>
      </c>
      <c r="DA54" s="69" t="s">
        <v>1627</v>
      </c>
    </row>
    <row r="55" spans="1:105" ht="12" customHeight="1" x14ac:dyDescent="0.25">
      <c r="A55" s="37" t="s">
        <v>162</v>
      </c>
      <c r="B55" s="228">
        <v>1.261318196503018</v>
      </c>
      <c r="C55" s="228">
        <v>1.681714925120416</v>
      </c>
      <c r="D55" s="228">
        <v>2.0908732276747841</v>
      </c>
      <c r="E55" s="228">
        <v>0.52188161744495809</v>
      </c>
      <c r="F55" s="228">
        <v>0.70547605392934876</v>
      </c>
      <c r="G55" s="228">
        <v>0.37773531978095842</v>
      </c>
      <c r="H55" s="228">
        <v>4.4804851255161912E-2</v>
      </c>
      <c r="I55" s="228">
        <v>2.100394162116859E-2</v>
      </c>
      <c r="J55" s="228">
        <v>0.13700121974672211</v>
      </c>
      <c r="K55" s="228">
        <v>3.7461867497766851E-2</v>
      </c>
      <c r="L55" s="228">
        <v>2.0519599221915159E-2</v>
      </c>
      <c r="M55" s="228">
        <v>4.1610056251623319E-2</v>
      </c>
      <c r="N55" s="228">
        <v>5.5769086651383047E-2</v>
      </c>
      <c r="O55" s="228">
        <v>0.1164035326253776</v>
      </c>
      <c r="P55" s="228">
        <v>0.1108371856826994</v>
      </c>
      <c r="Q55" s="228">
        <v>0.1041842238515632</v>
      </c>
      <c r="R55" s="228">
        <v>0.2273171506398195</v>
      </c>
      <c r="S55" s="228">
        <v>0.17151074620232321</v>
      </c>
      <c r="T55" s="228">
        <v>0.38919050590255128</v>
      </c>
      <c r="U55" s="228">
        <v>0.32725565497992293</v>
      </c>
      <c r="V55" s="228">
        <v>0.42534442179909249</v>
      </c>
      <c r="W55" s="228">
        <v>0.54535005632623024</v>
      </c>
      <c r="DA55" s="69" t="s">
        <v>1628</v>
      </c>
    </row>
    <row r="56" spans="1:105" ht="12" customHeight="1" x14ac:dyDescent="0.25">
      <c r="A56" s="37" t="s">
        <v>97</v>
      </c>
      <c r="B56" s="228">
        <v>0</v>
      </c>
      <c r="C56" s="228">
        <v>0</v>
      </c>
      <c r="D56" s="228">
        <v>0</v>
      </c>
      <c r="E56" s="228">
        <v>0</v>
      </c>
      <c r="F56" s="228">
        <v>0</v>
      </c>
      <c r="G56" s="228">
        <v>0</v>
      </c>
      <c r="H56" s="228">
        <v>0</v>
      </c>
      <c r="I56" s="228">
        <v>0</v>
      </c>
      <c r="J56" s="228">
        <v>0</v>
      </c>
      <c r="K56" s="228">
        <v>0</v>
      </c>
      <c r="L56" s="228">
        <v>0</v>
      </c>
      <c r="M56" s="228">
        <v>0</v>
      </c>
      <c r="N56" s="228">
        <v>0</v>
      </c>
      <c r="O56" s="228">
        <v>0</v>
      </c>
      <c r="P56" s="228">
        <v>0</v>
      </c>
      <c r="Q56" s="228">
        <v>0</v>
      </c>
      <c r="R56" s="228">
        <v>0</v>
      </c>
      <c r="S56" s="228">
        <v>0</v>
      </c>
      <c r="T56" s="228">
        <v>0</v>
      </c>
      <c r="U56" s="228">
        <v>0</v>
      </c>
      <c r="V56" s="228">
        <v>0</v>
      </c>
      <c r="W56" s="228">
        <v>0</v>
      </c>
      <c r="DA56" s="69" t="s">
        <v>1629</v>
      </c>
    </row>
    <row r="57" spans="1:105" ht="12" customHeight="1" x14ac:dyDescent="0.25">
      <c r="A57" s="37" t="s">
        <v>78</v>
      </c>
      <c r="B57" s="228">
        <v>0</v>
      </c>
      <c r="C57" s="228">
        <v>0</v>
      </c>
      <c r="D57" s="228">
        <v>0</v>
      </c>
      <c r="E57" s="228">
        <v>0</v>
      </c>
      <c r="F57" s="228">
        <v>0</v>
      </c>
      <c r="G57" s="228">
        <v>0</v>
      </c>
      <c r="H57" s="228">
        <v>0</v>
      </c>
      <c r="I57" s="228">
        <v>0</v>
      </c>
      <c r="J57" s="228">
        <v>0</v>
      </c>
      <c r="K57" s="228">
        <v>0</v>
      </c>
      <c r="L57" s="228">
        <v>0</v>
      </c>
      <c r="M57" s="228">
        <v>0</v>
      </c>
      <c r="N57" s="228">
        <v>0</v>
      </c>
      <c r="O57" s="228">
        <v>0</v>
      </c>
      <c r="P57" s="228">
        <v>0</v>
      </c>
      <c r="Q57" s="228">
        <v>0</v>
      </c>
      <c r="R57" s="228">
        <v>0</v>
      </c>
      <c r="S57" s="228">
        <v>0</v>
      </c>
      <c r="T57" s="228">
        <v>0</v>
      </c>
      <c r="U57" s="228">
        <v>0</v>
      </c>
      <c r="V57" s="228">
        <v>0</v>
      </c>
      <c r="W57" s="228">
        <v>0</v>
      </c>
      <c r="DA57" s="69" t="s">
        <v>1630</v>
      </c>
    </row>
    <row r="58" spans="1:105" ht="12" customHeight="1" x14ac:dyDescent="0.25">
      <c r="A58" s="37" t="s">
        <v>38</v>
      </c>
      <c r="B58" s="228">
        <v>0.41516769522765112</v>
      </c>
      <c r="C58" s="228">
        <v>0.28960993142515867</v>
      </c>
      <c r="D58" s="228">
        <v>0.27597194857731672</v>
      </c>
      <c r="E58" s="228">
        <v>7.628254131127099E-2</v>
      </c>
      <c r="F58" s="228">
        <v>0.50190068728760084</v>
      </c>
      <c r="G58" s="228">
        <v>0.44916026689474658</v>
      </c>
      <c r="H58" s="228">
        <v>0.3431504687293862</v>
      </c>
      <c r="I58" s="228">
        <v>0.120224026871143</v>
      </c>
      <c r="J58" s="228">
        <v>0.93073456991668069</v>
      </c>
      <c r="K58" s="228">
        <v>0.1955553697234966</v>
      </c>
      <c r="L58" s="228">
        <v>0.19603246674914601</v>
      </c>
      <c r="M58" s="228">
        <v>0.2483811709609228</v>
      </c>
      <c r="N58" s="228">
        <v>0.187332552368868</v>
      </c>
      <c r="O58" s="228">
        <v>0.39737579198118161</v>
      </c>
      <c r="P58" s="228">
        <v>0.41445347537975402</v>
      </c>
      <c r="Q58" s="228">
        <v>0.60083303652561981</v>
      </c>
      <c r="R58" s="228">
        <v>1.1932183810632231</v>
      </c>
      <c r="S58" s="228">
        <v>0.98879063156104063</v>
      </c>
      <c r="T58" s="228">
        <v>1.0077554057626461</v>
      </c>
      <c r="U58" s="228">
        <v>1.3403624126955129</v>
      </c>
      <c r="V58" s="228">
        <v>1.3012499725981279</v>
      </c>
      <c r="W58" s="228">
        <v>1.4636120651701809</v>
      </c>
      <c r="DA58" s="69" t="s">
        <v>1631</v>
      </c>
    </row>
    <row r="59" spans="1:105" ht="12" customHeight="1" x14ac:dyDescent="0.25">
      <c r="A59" s="57" t="s">
        <v>1498</v>
      </c>
      <c r="B59" s="263">
        <v>7.184575007829376</v>
      </c>
      <c r="C59" s="263">
        <v>6.9281867444870713</v>
      </c>
      <c r="D59" s="263">
        <v>7.9653399853244347</v>
      </c>
      <c r="E59" s="263">
        <v>2.1547941523420979</v>
      </c>
      <c r="F59" s="263">
        <v>6.0515102285575244</v>
      </c>
      <c r="G59" s="263">
        <v>4.5956566529429663</v>
      </c>
      <c r="H59" s="263">
        <v>2.231648535349243</v>
      </c>
      <c r="I59" s="263">
        <v>0.83183213887730034</v>
      </c>
      <c r="J59" s="263">
        <v>5.6810630639073736</v>
      </c>
      <c r="K59" s="263">
        <v>1.297702975522246</v>
      </c>
      <c r="L59" s="263">
        <v>1.1890838032246549</v>
      </c>
      <c r="M59" s="263">
        <v>1.6072704727698699</v>
      </c>
      <c r="N59" s="263">
        <v>1.289725414145638</v>
      </c>
      <c r="O59" s="263">
        <v>2.7296227024817918</v>
      </c>
      <c r="P59" s="263">
        <v>2.7767995823268659</v>
      </c>
      <c r="Q59" s="263">
        <v>3.622058157321101</v>
      </c>
      <c r="R59" s="263">
        <v>7.2698654055585452</v>
      </c>
      <c r="S59" s="263">
        <v>5.9816319979343646</v>
      </c>
      <c r="T59" s="263">
        <v>7.4591429680947616</v>
      </c>
      <c r="U59" s="263">
        <v>8.6559281202536837</v>
      </c>
      <c r="V59" s="263">
        <v>8.6134455854942331</v>
      </c>
      <c r="W59" s="263">
        <v>10.112800163689119</v>
      </c>
      <c r="DA59" s="70" t="s">
        <v>1632</v>
      </c>
    </row>
    <row r="60" spans="1:105" ht="12" customHeight="1" x14ac:dyDescent="0.25">
      <c r="A60" s="57" t="s">
        <v>1500</v>
      </c>
      <c r="B60" s="263">
        <f t="shared" ref="B60:W60" si="1">B61+B67+B78</f>
        <v>23.855914828311985</v>
      </c>
      <c r="C60" s="263">
        <f t="shared" si="1"/>
        <v>27.920799551595294</v>
      </c>
      <c r="D60" s="263">
        <f t="shared" si="1"/>
        <v>30.616254309574451</v>
      </c>
      <c r="E60" s="263">
        <f t="shared" si="1"/>
        <v>7.9095979465956958</v>
      </c>
      <c r="F60" s="263">
        <f t="shared" si="1"/>
        <v>13.356515790836758</v>
      </c>
      <c r="G60" s="263">
        <f t="shared" si="1"/>
        <v>12.989080775399671</v>
      </c>
      <c r="H60" s="263">
        <f t="shared" si="1"/>
        <v>2.9401012581516759</v>
      </c>
      <c r="I60" s="263">
        <f t="shared" si="1"/>
        <v>1.5031163216592356</v>
      </c>
      <c r="J60" s="263">
        <f t="shared" si="1"/>
        <v>6.781101616552494</v>
      </c>
      <c r="K60" s="263">
        <f t="shared" si="1"/>
        <v>1.5669746612642697</v>
      </c>
      <c r="L60" s="263">
        <f t="shared" si="1"/>
        <v>1.479356493480448</v>
      </c>
      <c r="M60" s="263">
        <f t="shared" si="1"/>
        <v>2.1606616901058033</v>
      </c>
      <c r="N60" s="263">
        <f t="shared" si="1"/>
        <v>1.9705734578674448</v>
      </c>
      <c r="O60" s="263">
        <f t="shared" si="1"/>
        <v>3.791150869099873</v>
      </c>
      <c r="P60" s="263">
        <f t="shared" si="1"/>
        <v>3.6964549219383271</v>
      </c>
      <c r="Q60" s="263">
        <f t="shared" si="1"/>
        <v>4.5696500084056506</v>
      </c>
      <c r="R60" s="263">
        <f t="shared" si="1"/>
        <v>9.6265760815941075</v>
      </c>
      <c r="S60" s="263">
        <f t="shared" si="1"/>
        <v>7.8403207645835824</v>
      </c>
      <c r="T60" s="263">
        <f t="shared" si="1"/>
        <v>10.877223781632022</v>
      </c>
      <c r="U60" s="263">
        <f t="shared" si="1"/>
        <v>10.821494969794042</v>
      </c>
      <c r="V60" s="263">
        <f t="shared" si="1"/>
        <v>13.273455486673768</v>
      </c>
      <c r="W60" s="263">
        <f t="shared" si="1"/>
        <v>16.002199448791902</v>
      </c>
      <c r="DA60" s="70"/>
    </row>
    <row r="61" spans="1:105" ht="12" customHeight="1" x14ac:dyDescent="0.25">
      <c r="A61" s="60" t="s">
        <v>1501</v>
      </c>
      <c r="B61" s="264">
        <v>15.064448861303569</v>
      </c>
      <c r="C61" s="264">
        <v>18.72872906786689</v>
      </c>
      <c r="D61" s="264">
        <v>22.80065908665421</v>
      </c>
      <c r="E61" s="264">
        <v>5.7817749047031528</v>
      </c>
      <c r="F61" s="264">
        <v>9.837854251339829</v>
      </c>
      <c r="G61" s="264">
        <v>5.8557681272020581</v>
      </c>
      <c r="H61" s="264">
        <v>1.416961025861329</v>
      </c>
      <c r="I61" s="264">
        <v>0.58229375973862119</v>
      </c>
      <c r="J61" s="264">
        <v>4.3131287462615706</v>
      </c>
      <c r="K61" s="264">
        <v>1.0543443664900281</v>
      </c>
      <c r="L61" s="264">
        <v>0.72935220682158719</v>
      </c>
      <c r="M61" s="264">
        <v>1.204185975229364</v>
      </c>
      <c r="N61" s="264">
        <v>1.2951516881467751</v>
      </c>
      <c r="O61" s="264">
        <v>2.7141771410547362</v>
      </c>
      <c r="P61" s="264">
        <v>2.7319796170892259</v>
      </c>
      <c r="Q61" s="264">
        <v>3.1872833513718182</v>
      </c>
      <c r="R61" s="264">
        <v>6.7402144577772756</v>
      </c>
      <c r="S61" s="264">
        <v>5.2966565717050509</v>
      </c>
      <c r="T61" s="264">
        <v>8.3393367274833974</v>
      </c>
      <c r="U61" s="264">
        <v>8.6140258639251943</v>
      </c>
      <c r="V61" s="264">
        <v>10.025182909946899</v>
      </c>
      <c r="W61" s="264">
        <v>12.134343924980641</v>
      </c>
      <c r="DA61" s="72" t="s">
        <v>1633</v>
      </c>
    </row>
    <row r="62" spans="1:105" ht="12" customHeight="1" x14ac:dyDescent="0.25">
      <c r="A62" s="59" t="s">
        <v>30</v>
      </c>
      <c r="B62" s="232">
        <v>0.1083826598904786</v>
      </c>
      <c r="C62" s="232">
        <v>0.2677934863081996</v>
      </c>
      <c r="D62" s="232">
        <v>0.1615252491552491</v>
      </c>
      <c r="E62" s="232">
        <v>8.7041612445995828E-2</v>
      </c>
      <c r="F62" s="232">
        <v>0.48496450547428371</v>
      </c>
      <c r="G62" s="232">
        <v>0.26752253739259813</v>
      </c>
      <c r="H62" s="232">
        <v>6.7569939127971906E-2</v>
      </c>
      <c r="I62" s="232">
        <v>4.5644289679118231E-2</v>
      </c>
      <c r="J62" s="232">
        <v>0.95342475799581217</v>
      </c>
      <c r="K62" s="232">
        <v>0.23615995554960981</v>
      </c>
      <c r="L62" s="232">
        <v>0.1111923045705699</v>
      </c>
      <c r="M62" s="232">
        <v>4.7925038471256523E-2</v>
      </c>
      <c r="N62" s="232">
        <v>0.40961787227574881</v>
      </c>
      <c r="O62" s="232">
        <v>0.66363679625218441</v>
      </c>
      <c r="P62" s="232">
        <v>0.51361345296104211</v>
      </c>
      <c r="Q62" s="232">
        <v>0.59884894708023384</v>
      </c>
      <c r="R62" s="232">
        <v>1.207165617698492</v>
      </c>
      <c r="S62" s="232">
        <v>0.76099505313611215</v>
      </c>
      <c r="T62" s="232">
        <v>1.0279554468023171</v>
      </c>
      <c r="U62" s="232">
        <v>1.5398442495540039</v>
      </c>
      <c r="V62" s="232">
        <v>1.9393669160994269</v>
      </c>
      <c r="W62" s="232">
        <v>3.0938876047834341</v>
      </c>
      <c r="DA62" s="71" t="s">
        <v>1634</v>
      </c>
    </row>
    <row r="63" spans="1:105" ht="12" customHeight="1" x14ac:dyDescent="0.25">
      <c r="A63" s="59" t="s">
        <v>33</v>
      </c>
      <c r="B63" s="297">
        <v>0</v>
      </c>
      <c r="C63" s="297">
        <v>5.1399870471073257E-2</v>
      </c>
      <c r="D63" s="297">
        <v>0</v>
      </c>
      <c r="E63" s="297">
        <v>0</v>
      </c>
      <c r="F63" s="297">
        <v>0</v>
      </c>
      <c r="G63" s="297">
        <v>0</v>
      </c>
      <c r="H63" s="297">
        <v>6.6262113168899905E-2</v>
      </c>
      <c r="I63" s="297">
        <v>0</v>
      </c>
      <c r="J63" s="297">
        <v>0</v>
      </c>
      <c r="K63" s="297">
        <v>0</v>
      </c>
      <c r="L63" s="297">
        <v>0</v>
      </c>
      <c r="M63" s="297">
        <v>0</v>
      </c>
      <c r="N63" s="297">
        <v>0</v>
      </c>
      <c r="O63" s="297">
        <v>0</v>
      </c>
      <c r="P63" s="297">
        <v>0</v>
      </c>
      <c r="Q63" s="297">
        <v>0</v>
      </c>
      <c r="R63" s="297">
        <v>0</v>
      </c>
      <c r="S63" s="297">
        <v>5.0219385452532506E-3</v>
      </c>
      <c r="T63" s="297">
        <v>6.7861701033945891E-3</v>
      </c>
      <c r="U63" s="297">
        <v>7.6807050555730508E-3</v>
      </c>
      <c r="V63" s="297">
        <v>4.8902482895419683E-3</v>
      </c>
      <c r="W63" s="297">
        <v>1.4854155006786369E-2</v>
      </c>
      <c r="DA63" s="122" t="s">
        <v>1635</v>
      </c>
    </row>
    <row r="64" spans="1:105" ht="12" customHeight="1" x14ac:dyDescent="0.25">
      <c r="A64" s="59" t="s">
        <v>160</v>
      </c>
      <c r="B64" s="297">
        <v>0.2419245557139052</v>
      </c>
      <c r="C64" s="297">
        <v>0.24297041782742559</v>
      </c>
      <c r="D64" s="297">
        <v>2.5357922136421251E-2</v>
      </c>
      <c r="E64" s="297">
        <v>4.2976867153709943E-2</v>
      </c>
      <c r="F64" s="297">
        <v>0.2047805883463962</v>
      </c>
      <c r="G64" s="297">
        <v>7.6569952830754143E-2</v>
      </c>
      <c r="H64" s="297">
        <v>2.4836284624152639E-2</v>
      </c>
      <c r="I64" s="297">
        <v>1.549235352398828E-2</v>
      </c>
      <c r="J64" s="297">
        <v>0.20293091459703949</v>
      </c>
      <c r="K64" s="297">
        <v>8.5393313867607831E-2</v>
      </c>
      <c r="L64" s="297">
        <v>1.331910397685445E-2</v>
      </c>
      <c r="M64" s="297">
        <v>3.835157234195672E-3</v>
      </c>
      <c r="N64" s="297">
        <v>6.8108097340865245E-2</v>
      </c>
      <c r="O64" s="297">
        <v>0.1202155635331472</v>
      </c>
      <c r="P64" s="297">
        <v>0.1426024251315742</v>
      </c>
      <c r="Q64" s="297">
        <v>0.19878396277274499</v>
      </c>
      <c r="R64" s="297">
        <v>0.4756716695516876</v>
      </c>
      <c r="S64" s="297">
        <v>0.37097904485984468</v>
      </c>
      <c r="T64" s="297">
        <v>0.48714349446574828</v>
      </c>
      <c r="U64" s="297">
        <v>0.58019566221167407</v>
      </c>
      <c r="V64" s="297">
        <v>0.52579618126634919</v>
      </c>
      <c r="W64" s="297">
        <v>0.72893730181499805</v>
      </c>
      <c r="DA64" s="122" t="s">
        <v>1636</v>
      </c>
    </row>
    <row r="65" spans="1:105" ht="12" customHeight="1" x14ac:dyDescent="0.25">
      <c r="A65" s="59" t="s">
        <v>70</v>
      </c>
      <c r="B65" s="297">
        <v>3.5206911514116799</v>
      </c>
      <c r="C65" s="297">
        <v>4.4597284910798223</v>
      </c>
      <c r="D65" s="297">
        <v>1.8615503123099699</v>
      </c>
      <c r="E65" s="297">
        <v>9.4866004448574334E-2</v>
      </c>
      <c r="F65" s="297">
        <v>0.2919583772639065</v>
      </c>
      <c r="G65" s="297">
        <v>0.1770533771929175</v>
      </c>
      <c r="H65" s="297">
        <v>9.5140716236456313E-2</v>
      </c>
      <c r="I65" s="297">
        <v>4.5350731245458039E-3</v>
      </c>
      <c r="J65" s="297">
        <v>9.4458150564574864E-2</v>
      </c>
      <c r="K65" s="297">
        <v>5.3619429225766936E-3</v>
      </c>
      <c r="L65" s="297">
        <v>2.0878010137005149E-2</v>
      </c>
      <c r="M65" s="297">
        <v>3.3692720196963101E-3</v>
      </c>
      <c r="N65" s="297">
        <v>0</v>
      </c>
      <c r="O65" s="297">
        <v>1.3062357408709939E-2</v>
      </c>
      <c r="P65" s="297">
        <v>1.377165309871854E-2</v>
      </c>
      <c r="Q65" s="297">
        <v>1.5695963694131291E-2</v>
      </c>
      <c r="R65" s="297">
        <v>0.1377929792931519</v>
      </c>
      <c r="S65" s="297">
        <v>0</v>
      </c>
      <c r="T65" s="297">
        <v>3.3947846310936003E-2</v>
      </c>
      <c r="U65" s="297">
        <v>3.9761088531914929E-2</v>
      </c>
      <c r="V65" s="297">
        <v>3.8772274028963327E-2</v>
      </c>
      <c r="W65" s="297">
        <v>4.8391642798515128E-2</v>
      </c>
      <c r="DA65" s="122" t="s">
        <v>1637</v>
      </c>
    </row>
    <row r="66" spans="1:105" ht="12" customHeight="1" x14ac:dyDescent="0.25">
      <c r="A66" s="59" t="s">
        <v>162</v>
      </c>
      <c r="B66" s="297">
        <v>11.1934504942875</v>
      </c>
      <c r="C66" s="297">
        <v>13.706836802180369</v>
      </c>
      <c r="D66" s="297">
        <v>20.752225603052569</v>
      </c>
      <c r="E66" s="297">
        <v>5.5568904206548728</v>
      </c>
      <c r="F66" s="297">
        <v>8.856150780255243</v>
      </c>
      <c r="G66" s="297">
        <v>5.3346222597857889</v>
      </c>
      <c r="H66" s="297">
        <v>1.163151972703848</v>
      </c>
      <c r="I66" s="297">
        <v>0.51662204341096885</v>
      </c>
      <c r="J66" s="297">
        <v>3.062314923104144</v>
      </c>
      <c r="K66" s="297">
        <v>0.72742915415023424</v>
      </c>
      <c r="L66" s="297">
        <v>0.58396278813715763</v>
      </c>
      <c r="M66" s="297">
        <v>1.149056507504215</v>
      </c>
      <c r="N66" s="297">
        <v>0.81742571853016133</v>
      </c>
      <c r="O66" s="297">
        <v>1.917262423860695</v>
      </c>
      <c r="P66" s="297">
        <v>2.061992085897892</v>
      </c>
      <c r="Q66" s="297">
        <v>2.3739544778247081</v>
      </c>
      <c r="R66" s="297">
        <v>4.9195841912339446</v>
      </c>
      <c r="S66" s="297">
        <v>4.1596605351638409</v>
      </c>
      <c r="T66" s="297">
        <v>6.7835037698010021</v>
      </c>
      <c r="U66" s="297">
        <v>6.4465441585720287</v>
      </c>
      <c r="V66" s="297">
        <v>7.5163572902626141</v>
      </c>
      <c r="W66" s="297">
        <v>8.2482732205769054</v>
      </c>
      <c r="DA66" s="122" t="s">
        <v>1638</v>
      </c>
    </row>
    <row r="67" spans="1:105" ht="12" customHeight="1" x14ac:dyDescent="0.25">
      <c r="A67" s="60" t="s">
        <v>1508</v>
      </c>
      <c r="B67" s="264">
        <v>8.7914659670084152</v>
      </c>
      <c r="C67" s="264">
        <v>9.1920704837284042</v>
      </c>
      <c r="D67" s="264">
        <v>7.8155952229202406</v>
      </c>
      <c r="E67" s="264">
        <v>2.127823041892543</v>
      </c>
      <c r="F67" s="264">
        <v>3.5186615394969292</v>
      </c>
      <c r="G67" s="264">
        <v>7.133312648197613</v>
      </c>
      <c r="H67" s="264">
        <v>1.5231402322903469</v>
      </c>
      <c r="I67" s="264">
        <v>0.92082256192061451</v>
      </c>
      <c r="J67" s="264">
        <v>2.4679728702909238</v>
      </c>
      <c r="K67" s="264">
        <v>0.51263029477424149</v>
      </c>
      <c r="L67" s="264">
        <v>0.75000428665886076</v>
      </c>
      <c r="M67" s="264">
        <v>0.95647571487643923</v>
      </c>
      <c r="N67" s="264">
        <v>0.6754217697206697</v>
      </c>
      <c r="O67" s="264">
        <v>1.076973728045137</v>
      </c>
      <c r="P67" s="264">
        <v>0.96447530484910127</v>
      </c>
      <c r="Q67" s="264">
        <v>1.382366657033832</v>
      </c>
      <c r="R67" s="264">
        <v>2.8863616238168319</v>
      </c>
      <c r="S67" s="264">
        <v>2.5436641928785311</v>
      </c>
      <c r="T67" s="264">
        <v>2.5378870541486238</v>
      </c>
      <c r="U67" s="264">
        <v>2.2074691058688471</v>
      </c>
      <c r="V67" s="264">
        <v>3.2482725767268699</v>
      </c>
      <c r="W67" s="264">
        <v>3.8678555238112602</v>
      </c>
      <c r="DA67" s="72" t="s">
        <v>1639</v>
      </c>
    </row>
    <row r="68" spans="1:105" ht="12" customHeight="1" x14ac:dyDescent="0.25">
      <c r="A68" s="147" t="s">
        <v>30</v>
      </c>
      <c r="B68" s="231">
        <v>9.6861796235463843E-3</v>
      </c>
      <c r="C68" s="231">
        <v>2.5837547914801591E-2</v>
      </c>
      <c r="D68" s="231">
        <v>1.9662167285196541E-2</v>
      </c>
      <c r="E68" s="231">
        <v>9.4497400585088036E-3</v>
      </c>
      <c r="F68" s="231">
        <v>4.9369742305581367E-2</v>
      </c>
      <c r="G68" s="231">
        <v>9.2504863802419131E-3</v>
      </c>
      <c r="H68" s="231">
        <v>3.1666078298695621E-3</v>
      </c>
      <c r="I68" s="231">
        <v>1.2891380097225971E-3</v>
      </c>
      <c r="J68" s="231">
        <v>6.6624462316655003E-2</v>
      </c>
      <c r="K68" s="231">
        <v>2.217054850615803E-2</v>
      </c>
      <c r="L68" s="231">
        <v>5.4817467039496807E-3</v>
      </c>
      <c r="M68" s="231">
        <v>2.2720452338956679E-3</v>
      </c>
      <c r="N68" s="231">
        <v>3.032642140792503E-2</v>
      </c>
      <c r="O68" s="231">
        <v>5.9886610867822779E-2</v>
      </c>
      <c r="P68" s="231">
        <v>4.4629100907252577E-2</v>
      </c>
      <c r="Q68" s="231">
        <v>4.1377545411691218E-2</v>
      </c>
      <c r="R68" s="231">
        <v>8.6397125823675258E-2</v>
      </c>
      <c r="S68" s="231">
        <v>4.6563751455954927E-2</v>
      </c>
      <c r="T68" s="231">
        <v>0.10372875578108361</v>
      </c>
      <c r="U68" s="231">
        <v>0.16721523993730689</v>
      </c>
      <c r="V68" s="231">
        <v>0.14632006457007801</v>
      </c>
      <c r="W68" s="231">
        <v>0.27812887947805121</v>
      </c>
      <c r="DA68" s="73" t="s">
        <v>1640</v>
      </c>
    </row>
    <row r="69" spans="1:105" ht="12" customHeight="1" x14ac:dyDescent="0.25">
      <c r="A69" s="147" t="s">
        <v>32</v>
      </c>
      <c r="B69" s="231">
        <v>0</v>
      </c>
      <c r="C69" s="231">
        <v>0</v>
      </c>
      <c r="D69" s="231">
        <v>0</v>
      </c>
      <c r="E69" s="231">
        <v>0</v>
      </c>
      <c r="F69" s="231">
        <v>0</v>
      </c>
      <c r="G69" s="231">
        <v>0</v>
      </c>
      <c r="H69" s="231">
        <v>0</v>
      </c>
      <c r="I69" s="231">
        <v>0</v>
      </c>
      <c r="J69" s="231">
        <v>0</v>
      </c>
      <c r="K69" s="231">
        <v>0</v>
      </c>
      <c r="L69" s="231">
        <v>0</v>
      </c>
      <c r="M69" s="231">
        <v>0</v>
      </c>
      <c r="N69" s="231">
        <v>0</v>
      </c>
      <c r="O69" s="231">
        <v>0</v>
      </c>
      <c r="P69" s="231">
        <v>0</v>
      </c>
      <c r="Q69" s="231">
        <v>0</v>
      </c>
      <c r="R69" s="231">
        <v>0</v>
      </c>
      <c r="S69" s="231">
        <v>0</v>
      </c>
      <c r="T69" s="231">
        <v>0</v>
      </c>
      <c r="U69" s="231">
        <v>0</v>
      </c>
      <c r="V69" s="231">
        <v>0</v>
      </c>
      <c r="W69" s="231">
        <v>0</v>
      </c>
      <c r="DA69" s="73" t="s">
        <v>1641</v>
      </c>
    </row>
    <row r="70" spans="1:105" ht="12" customHeight="1" x14ac:dyDescent="0.25">
      <c r="A70" s="147" t="s">
        <v>33</v>
      </c>
      <c r="B70" s="231">
        <v>0</v>
      </c>
      <c r="C70" s="231">
        <v>5.008650836123214E-3</v>
      </c>
      <c r="D70" s="231">
        <v>0</v>
      </c>
      <c r="E70" s="231">
        <v>0</v>
      </c>
      <c r="F70" s="231">
        <v>0</v>
      </c>
      <c r="G70" s="231">
        <v>0</v>
      </c>
      <c r="H70" s="231">
        <v>3.1362702774714712E-3</v>
      </c>
      <c r="I70" s="231">
        <v>0</v>
      </c>
      <c r="J70" s="231">
        <v>0</v>
      </c>
      <c r="K70" s="231">
        <v>0</v>
      </c>
      <c r="L70" s="231">
        <v>0</v>
      </c>
      <c r="M70" s="231">
        <v>0</v>
      </c>
      <c r="N70" s="231">
        <v>0</v>
      </c>
      <c r="O70" s="231">
        <v>0</v>
      </c>
      <c r="P70" s="231">
        <v>0</v>
      </c>
      <c r="Q70" s="231">
        <v>0</v>
      </c>
      <c r="R70" s="231">
        <v>0</v>
      </c>
      <c r="S70" s="231">
        <v>3.1034515476650572E-4</v>
      </c>
      <c r="T70" s="231">
        <v>6.916033127390617E-4</v>
      </c>
      <c r="U70" s="231">
        <v>8.4237912453075212E-4</v>
      </c>
      <c r="V70" s="231">
        <v>3.7263381095009411E-4</v>
      </c>
      <c r="W70" s="231">
        <v>1.3486428427588811E-3</v>
      </c>
      <c r="DA70" s="73" t="s">
        <v>1642</v>
      </c>
    </row>
    <row r="71" spans="1:105" ht="12" customHeight="1" x14ac:dyDescent="0.25">
      <c r="A71" s="147" t="s">
        <v>160</v>
      </c>
      <c r="B71" s="231">
        <v>2.2251611835935849E-2</v>
      </c>
      <c r="C71" s="231">
        <v>2.4126454015030351E-2</v>
      </c>
      <c r="D71" s="231">
        <v>3.176826091389418E-3</v>
      </c>
      <c r="E71" s="231">
        <v>4.8019374455208113E-3</v>
      </c>
      <c r="F71" s="231">
        <v>2.1454999207868211E-2</v>
      </c>
      <c r="G71" s="231">
        <v>2.72490510470827E-3</v>
      </c>
      <c r="H71" s="231">
        <v>1.1978879375009069E-3</v>
      </c>
      <c r="I71" s="231">
        <v>4.5031785731204519E-4</v>
      </c>
      <c r="J71" s="231">
        <v>1.459433511993518E-2</v>
      </c>
      <c r="K71" s="231">
        <v>8.2505491701898026E-3</v>
      </c>
      <c r="L71" s="231">
        <v>6.7578422821490142E-4</v>
      </c>
      <c r="M71" s="231">
        <v>1.871227050514588E-4</v>
      </c>
      <c r="N71" s="231">
        <v>5.1895514992075804E-3</v>
      </c>
      <c r="O71" s="231">
        <v>1.116474438345574E-2</v>
      </c>
      <c r="P71" s="231">
        <v>1.2752562722092541E-2</v>
      </c>
      <c r="Q71" s="231">
        <v>1.4135708721547419E-2</v>
      </c>
      <c r="R71" s="231">
        <v>3.5037130727189253E-2</v>
      </c>
      <c r="S71" s="231">
        <v>2.3361693261933419E-2</v>
      </c>
      <c r="T71" s="231">
        <v>5.0590688928554527E-2</v>
      </c>
      <c r="U71" s="231">
        <v>6.4842887818475956E-2</v>
      </c>
      <c r="V71" s="231">
        <v>4.0827251012498969E-2</v>
      </c>
      <c r="W71" s="231">
        <v>6.7440462243842716E-2</v>
      </c>
      <c r="DA71" s="73" t="s">
        <v>1643</v>
      </c>
    </row>
    <row r="72" spans="1:105" ht="12" customHeight="1" x14ac:dyDescent="0.25">
      <c r="A72" s="147" t="s">
        <v>70</v>
      </c>
      <c r="B72" s="231">
        <v>0.31394013576272672</v>
      </c>
      <c r="C72" s="231">
        <v>0.42932472957412138</v>
      </c>
      <c r="D72" s="231">
        <v>0.2260955138287134</v>
      </c>
      <c r="E72" s="231">
        <v>1.027613363809402E-2</v>
      </c>
      <c r="F72" s="231">
        <v>2.965500812278583E-2</v>
      </c>
      <c r="G72" s="231">
        <v>6.1085004163396401E-3</v>
      </c>
      <c r="H72" s="231">
        <v>4.4487025595969171E-3</v>
      </c>
      <c r="I72" s="231">
        <v>1.2779782258825459E-4</v>
      </c>
      <c r="J72" s="231">
        <v>6.5858665998371176E-3</v>
      </c>
      <c r="K72" s="231">
        <v>5.0224840438997372E-4</v>
      </c>
      <c r="L72" s="231">
        <v>1.0269742074267799E-3</v>
      </c>
      <c r="M72" s="231">
        <v>1.593737451272922E-4</v>
      </c>
      <c r="N72" s="231">
        <v>0</v>
      </c>
      <c r="O72" s="231">
        <v>1.176107556062334E-3</v>
      </c>
      <c r="P72" s="231">
        <v>1.193971667373968E-3</v>
      </c>
      <c r="Q72" s="231">
        <v>1.0820856028757569E-3</v>
      </c>
      <c r="R72" s="231">
        <v>9.8397876824505692E-3</v>
      </c>
      <c r="S72" s="231">
        <v>0</v>
      </c>
      <c r="T72" s="231">
        <v>3.417931097881691E-3</v>
      </c>
      <c r="U72" s="231">
        <v>4.3080776837122322E-3</v>
      </c>
      <c r="V72" s="231">
        <v>2.9187128799676291E-3</v>
      </c>
      <c r="W72" s="231">
        <v>4.3404835936195112E-3</v>
      </c>
      <c r="DA72" s="73" t="s">
        <v>1644</v>
      </c>
    </row>
    <row r="73" spans="1:105" ht="12" customHeight="1" x14ac:dyDescent="0.25">
      <c r="A73" s="147" t="s">
        <v>34</v>
      </c>
      <c r="B73" s="231">
        <v>0.3614663158394848</v>
      </c>
      <c r="C73" s="231">
        <v>0.63853067100846883</v>
      </c>
      <c r="D73" s="231">
        <v>1.2981009815941369</v>
      </c>
      <c r="E73" s="231">
        <v>0.33171867854730303</v>
      </c>
      <c r="F73" s="231">
        <v>0.71726472660994023</v>
      </c>
      <c r="G73" s="231">
        <v>9.860920301833033E-2</v>
      </c>
      <c r="H73" s="231">
        <v>1.5631965340139699E-2</v>
      </c>
      <c r="I73" s="231">
        <v>5.9393551950990423E-3</v>
      </c>
      <c r="J73" s="231">
        <v>0.1650622960676445</v>
      </c>
      <c r="K73" s="231">
        <v>3.3103393257607909E-2</v>
      </c>
      <c r="L73" s="231">
        <v>5.9141992859875056E-3</v>
      </c>
      <c r="M73" s="231">
        <v>3.1541580724186523E-2</v>
      </c>
      <c r="N73" s="231">
        <v>5.7793148321346313E-2</v>
      </c>
      <c r="O73" s="231">
        <v>0.1457559374666258</v>
      </c>
      <c r="P73" s="231">
        <v>0.19626158168001359</v>
      </c>
      <c r="Q73" s="231">
        <v>0.22037851312760079</v>
      </c>
      <c r="R73" s="231">
        <v>0.46358806574245659</v>
      </c>
      <c r="S73" s="231">
        <v>0.32013342301302422</v>
      </c>
      <c r="T73" s="231">
        <v>0.61519921390774734</v>
      </c>
      <c r="U73" s="231">
        <v>0.83072189734092372</v>
      </c>
      <c r="V73" s="231">
        <v>0.73447864861369594</v>
      </c>
      <c r="W73" s="231">
        <v>0.64948004871342602</v>
      </c>
      <c r="DA73" s="73" t="s">
        <v>1645</v>
      </c>
    </row>
    <row r="74" spans="1:105" ht="12" customHeight="1" x14ac:dyDescent="0.25">
      <c r="A74" s="147" t="s">
        <v>162</v>
      </c>
      <c r="B74" s="231">
        <v>1.0079048859836159</v>
      </c>
      <c r="C74" s="231">
        <v>1.332451414164471</v>
      </c>
      <c r="D74" s="231">
        <v>2.5451799979919412</v>
      </c>
      <c r="E74" s="231">
        <v>0.60783768415411177</v>
      </c>
      <c r="F74" s="231">
        <v>0.90836159225062718</v>
      </c>
      <c r="G74" s="231">
        <v>0.18585348976073809</v>
      </c>
      <c r="H74" s="231">
        <v>5.4921206542607723E-2</v>
      </c>
      <c r="I74" s="231">
        <v>1.4701063309070421E-2</v>
      </c>
      <c r="J74" s="231">
        <v>0.21560558024594109</v>
      </c>
      <c r="K74" s="231">
        <v>6.8805592121614786E-2</v>
      </c>
      <c r="L74" s="231">
        <v>2.9006295059170972E-2</v>
      </c>
      <c r="M74" s="231">
        <v>5.4885641457500661E-2</v>
      </c>
      <c r="N74" s="231">
        <v>6.0975226220152459E-2</v>
      </c>
      <c r="O74" s="231">
        <v>0.1743185853864318</v>
      </c>
      <c r="P74" s="231">
        <v>0.18052260649970811</v>
      </c>
      <c r="Q74" s="231">
        <v>0.16526567997012859</v>
      </c>
      <c r="R74" s="231">
        <v>0.35475104968552251</v>
      </c>
      <c r="S74" s="231">
        <v>0.25644065231665369</v>
      </c>
      <c r="T74" s="231">
        <v>0.68967074089061875</v>
      </c>
      <c r="U74" s="231">
        <v>0.70532434960475443</v>
      </c>
      <c r="V74" s="231">
        <v>0.57136570852153601</v>
      </c>
      <c r="W74" s="231">
        <v>0.74708057822297158</v>
      </c>
      <c r="DA74" s="73" t="s">
        <v>1646</v>
      </c>
    </row>
    <row r="75" spans="1:105" ht="12" customHeight="1" x14ac:dyDescent="0.25">
      <c r="A75" s="147" t="s">
        <v>36</v>
      </c>
      <c r="B75" s="231">
        <v>0</v>
      </c>
      <c r="C75" s="231">
        <v>2.783003659340813</v>
      </c>
      <c r="D75" s="231">
        <v>3.06464475741326</v>
      </c>
      <c r="E75" s="231">
        <v>0.82729458472347461</v>
      </c>
      <c r="F75" s="231">
        <v>0.8948334191385896</v>
      </c>
      <c r="G75" s="231">
        <v>0.73915058929495203</v>
      </c>
      <c r="H75" s="231">
        <v>0.34664406984855373</v>
      </c>
      <c r="I75" s="231">
        <v>8.4901205655623133E-2</v>
      </c>
      <c r="J75" s="231">
        <v>0.30789274660171762</v>
      </c>
      <c r="K75" s="231">
        <v>1.357856665459399E-2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1647</v>
      </c>
    </row>
    <row r="76" spans="1:105" ht="12" customHeight="1" x14ac:dyDescent="0.25">
      <c r="A76" s="147" t="s">
        <v>73</v>
      </c>
      <c r="B76" s="231">
        <v>1.894378770138112E-2</v>
      </c>
      <c r="C76" s="231">
        <v>3.2655093110930053E-2</v>
      </c>
      <c r="D76" s="231">
        <v>2.6845437775804941E-2</v>
      </c>
      <c r="E76" s="231">
        <v>8.4538544329172179E-3</v>
      </c>
      <c r="F76" s="231">
        <v>8.9914689100486223E-3</v>
      </c>
      <c r="G76" s="231">
        <v>4.9863775121756866E-3</v>
      </c>
      <c r="H76" s="231">
        <v>9.7502398193675694E-4</v>
      </c>
      <c r="I76" s="231">
        <v>6.8398886376948428E-4</v>
      </c>
      <c r="J76" s="231">
        <v>2.3305596745536152E-2</v>
      </c>
      <c r="K76" s="231">
        <v>1.116477598961153E-2</v>
      </c>
      <c r="L76" s="231">
        <v>5.1332137653912428E-3</v>
      </c>
      <c r="M76" s="231">
        <v>8.4800515709891628E-3</v>
      </c>
      <c r="N76" s="231">
        <v>1.39934759172303E-2</v>
      </c>
      <c r="O76" s="231">
        <v>5.534055001469667E-2</v>
      </c>
      <c r="P76" s="231">
        <v>5.8295803527764048E-2</v>
      </c>
      <c r="Q76" s="231">
        <v>5.4995802480743719E-2</v>
      </c>
      <c r="R76" s="231">
        <v>0.14382301868931949</v>
      </c>
      <c r="S76" s="231">
        <v>0.11272357648998869</v>
      </c>
      <c r="T76" s="231">
        <v>0.27975880922722318</v>
      </c>
      <c r="U76" s="231">
        <v>0.31066123068891083</v>
      </c>
      <c r="V76" s="231">
        <v>0.62922761224851298</v>
      </c>
      <c r="W76" s="231">
        <v>0.82513705756098932</v>
      </c>
      <c r="DA76" s="73" t="s">
        <v>1648</v>
      </c>
    </row>
    <row r="77" spans="1:105" ht="12" customHeight="1" x14ac:dyDescent="0.25">
      <c r="A77" s="147" t="s">
        <v>79</v>
      </c>
      <c r="B77" s="231">
        <v>7.0572730502617249</v>
      </c>
      <c r="C77" s="231">
        <v>3.921132263763647</v>
      </c>
      <c r="D77" s="231">
        <v>0.6318895409398001</v>
      </c>
      <c r="E77" s="231">
        <v>0.32799042889261321</v>
      </c>
      <c r="F77" s="231">
        <v>0.88873058295148832</v>
      </c>
      <c r="G77" s="231">
        <v>6.0866290967101273</v>
      </c>
      <c r="H77" s="231">
        <v>1.09301849797267</v>
      </c>
      <c r="I77" s="231">
        <v>0.81272969520742955</v>
      </c>
      <c r="J77" s="231">
        <v>1.668301986593657</v>
      </c>
      <c r="K77" s="231">
        <v>0.35505462067007548</v>
      </c>
      <c r="L77" s="231">
        <v>0.70276607340871966</v>
      </c>
      <c r="M77" s="231">
        <v>0.85894989943968847</v>
      </c>
      <c r="N77" s="231">
        <v>0.50714394635480797</v>
      </c>
      <c r="O77" s="231">
        <v>0.62933119237004154</v>
      </c>
      <c r="P77" s="231">
        <v>0.47081967784489648</v>
      </c>
      <c r="Q77" s="231">
        <v>0.88513132171924402</v>
      </c>
      <c r="R77" s="231">
        <v>1.7929254454662189</v>
      </c>
      <c r="S77" s="231">
        <v>1.784130751186209</v>
      </c>
      <c r="T77" s="231">
        <v>0.79482931100277587</v>
      </c>
      <c r="U77" s="231">
        <v>0.1235530436702322</v>
      </c>
      <c r="V77" s="231">
        <v>1.12276194506963</v>
      </c>
      <c r="W77" s="231">
        <v>1.2948993711556001</v>
      </c>
      <c r="DA77" s="73" t="s">
        <v>1649</v>
      </c>
    </row>
    <row r="78" spans="1:105" ht="12" customHeight="1" x14ac:dyDescent="0.25">
      <c r="A78" s="60" t="s">
        <v>1520</v>
      </c>
      <c r="B78" s="264">
        <v>0</v>
      </c>
      <c r="C78" s="264">
        <v>0</v>
      </c>
      <c r="D78" s="264">
        <v>0</v>
      </c>
      <c r="E78" s="264">
        <v>0</v>
      </c>
      <c r="F78" s="264">
        <v>0</v>
      </c>
      <c r="G78" s="264">
        <v>0</v>
      </c>
      <c r="H78" s="264">
        <v>0</v>
      </c>
      <c r="I78" s="264">
        <v>0</v>
      </c>
      <c r="J78" s="264">
        <v>0</v>
      </c>
      <c r="K78" s="264">
        <v>0</v>
      </c>
      <c r="L78" s="264">
        <v>0</v>
      </c>
      <c r="M78" s="264">
        <v>0</v>
      </c>
      <c r="N78" s="264">
        <v>0</v>
      </c>
      <c r="O78" s="264">
        <v>0</v>
      </c>
      <c r="P78" s="264">
        <v>0</v>
      </c>
      <c r="Q78" s="264">
        <v>0</v>
      </c>
      <c r="R78" s="264">
        <v>0</v>
      </c>
      <c r="S78" s="264">
        <v>0</v>
      </c>
      <c r="T78" s="264">
        <v>0</v>
      </c>
      <c r="U78" s="264">
        <v>0</v>
      </c>
      <c r="V78" s="264">
        <v>0</v>
      </c>
      <c r="W78" s="264">
        <v>0</v>
      </c>
      <c r="DA78" s="72" t="s">
        <v>1650</v>
      </c>
    </row>
    <row r="79" spans="1:105" ht="12" customHeight="1" x14ac:dyDescent="0.25">
      <c r="A79" s="57" t="s">
        <v>1522</v>
      </c>
      <c r="B79" s="263">
        <f t="shared" ref="B79:W79" si="2">B80+B88</f>
        <v>109.07413769059366</v>
      </c>
      <c r="C79" s="263">
        <f t="shared" si="2"/>
        <v>134.63666798135674</v>
      </c>
      <c r="D79" s="263">
        <f t="shared" si="2"/>
        <v>161.3084151557687</v>
      </c>
      <c r="E79" s="263">
        <f t="shared" si="2"/>
        <v>40.788590281329391</v>
      </c>
      <c r="F79" s="263">
        <f t="shared" si="2"/>
        <v>72.716646978412015</v>
      </c>
      <c r="G79" s="263">
        <f t="shared" si="2"/>
        <v>43.425911577945364</v>
      </c>
      <c r="H79" s="263">
        <f t="shared" si="2"/>
        <v>11.696169181088312</v>
      </c>
      <c r="I79" s="263">
        <f t="shared" si="2"/>
        <v>4.6896427716360645</v>
      </c>
      <c r="J79" s="263">
        <f t="shared" si="2"/>
        <v>35.543829787416456</v>
      </c>
      <c r="K79" s="263">
        <f t="shared" si="2"/>
        <v>8.6813074725027697</v>
      </c>
      <c r="L79" s="263">
        <f t="shared" si="2"/>
        <v>6.2234331194586687</v>
      </c>
      <c r="M79" s="263">
        <f t="shared" si="2"/>
        <v>9.6260886271051582</v>
      </c>
      <c r="N79" s="263">
        <f t="shared" si="2"/>
        <v>10.448103377618068</v>
      </c>
      <c r="O79" s="263">
        <f t="shared" si="2"/>
        <v>21.811206798201045</v>
      </c>
      <c r="P79" s="263">
        <f t="shared" si="2"/>
        <v>21.766870719405286</v>
      </c>
      <c r="Q79" s="263">
        <f t="shared" si="2"/>
        <v>26.149880879635212</v>
      </c>
      <c r="R79" s="263">
        <f t="shared" si="2"/>
        <v>55.751375449665318</v>
      </c>
      <c r="S79" s="263">
        <f t="shared" si="2"/>
        <v>43.605391729261939</v>
      </c>
      <c r="T79" s="263">
        <f t="shared" si="2"/>
        <v>66.052217752895331</v>
      </c>
      <c r="U79" s="263">
        <f t="shared" si="2"/>
        <v>70.072588398193801</v>
      </c>
      <c r="V79" s="263">
        <f t="shared" si="2"/>
        <v>83.322681412050315</v>
      </c>
      <c r="W79" s="263">
        <f t="shared" si="2"/>
        <v>100.6425847914515</v>
      </c>
      <c r="DA79" s="70"/>
    </row>
    <row r="80" spans="1:105" ht="12" customHeight="1" x14ac:dyDescent="0.25">
      <c r="A80" s="60" t="s">
        <v>1523</v>
      </c>
      <c r="B80" s="264">
        <v>101.3599650408305</v>
      </c>
      <c r="C80" s="264">
        <v>127.1977827809751</v>
      </c>
      <c r="D80" s="264">
        <v>152.7559248840555</v>
      </c>
      <c r="E80" s="264">
        <v>38.474959468406887</v>
      </c>
      <c r="F80" s="264">
        <v>66.219060879856656</v>
      </c>
      <c r="G80" s="264">
        <v>38.491494605305881</v>
      </c>
      <c r="H80" s="264">
        <v>9.3000188066382208</v>
      </c>
      <c r="I80" s="264">
        <v>3.7964936670712919</v>
      </c>
      <c r="J80" s="264">
        <v>29.44399768024017</v>
      </c>
      <c r="K80" s="264">
        <v>7.287946725293529</v>
      </c>
      <c r="L80" s="264">
        <v>4.9466982056863227</v>
      </c>
      <c r="M80" s="264">
        <v>7.9003411878618222</v>
      </c>
      <c r="N80" s="264">
        <v>9.0633082429490504</v>
      </c>
      <c r="O80" s="264">
        <v>18.880375013062601</v>
      </c>
      <c r="P80" s="264">
        <v>18.785384498088579</v>
      </c>
      <c r="Q80" s="264">
        <v>22.26082941276221</v>
      </c>
      <c r="R80" s="264">
        <v>47.94562537844957</v>
      </c>
      <c r="S80" s="264">
        <v>37.182834805695997</v>
      </c>
      <c r="T80" s="264">
        <v>58.043237874135009</v>
      </c>
      <c r="U80" s="264">
        <v>60.778604566051932</v>
      </c>
      <c r="V80" s="264">
        <v>74.074311636046332</v>
      </c>
      <c r="W80" s="264">
        <v>89.784338291103509</v>
      </c>
      <c r="DA80" s="72" t="s">
        <v>1651</v>
      </c>
    </row>
    <row r="81" spans="1:105" ht="12" customHeight="1" x14ac:dyDescent="0.25">
      <c r="A81" s="59" t="s">
        <v>30</v>
      </c>
      <c r="B81" s="232">
        <v>0.69159316479192456</v>
      </c>
      <c r="C81" s="232">
        <v>1.606810737576146</v>
      </c>
      <c r="D81" s="232">
        <v>0.89676862010035474</v>
      </c>
      <c r="E81" s="232">
        <v>0.45999370697170022</v>
      </c>
      <c r="F81" s="232">
        <v>2.2935686650006901</v>
      </c>
      <c r="G81" s="232">
        <v>1.4153209052770299</v>
      </c>
      <c r="H81" s="232">
        <v>0.4327863270959848</v>
      </c>
      <c r="I81" s="232">
        <v>0.25697585157179448</v>
      </c>
      <c r="J81" s="232">
        <v>4.7078785848996176</v>
      </c>
      <c r="K81" s="232">
        <v>1.3190926542816801</v>
      </c>
      <c r="L81" s="232">
        <v>0.68311785692339921</v>
      </c>
      <c r="M81" s="232">
        <v>0.22264906294039291</v>
      </c>
      <c r="N81" s="232">
        <v>1.894367777190042</v>
      </c>
      <c r="O81" s="232">
        <v>2.9443825276595881</v>
      </c>
      <c r="P81" s="232">
        <v>1.993016447635545</v>
      </c>
      <c r="Q81" s="232">
        <v>2.1735544595214669</v>
      </c>
      <c r="R81" s="232">
        <v>4.4336642403871673</v>
      </c>
      <c r="S81" s="232">
        <v>2.6737648104977469</v>
      </c>
      <c r="T81" s="232">
        <v>4.0633734754828552</v>
      </c>
      <c r="U81" s="232">
        <v>5.7007478437439634</v>
      </c>
      <c r="V81" s="232">
        <v>5.8375348595582928</v>
      </c>
      <c r="W81" s="232">
        <v>11.019164689324869</v>
      </c>
      <c r="DA81" s="71" t="s">
        <v>1652</v>
      </c>
    </row>
    <row r="82" spans="1:105" ht="12" customHeight="1" x14ac:dyDescent="0.25">
      <c r="A82" s="59" t="s">
        <v>33</v>
      </c>
      <c r="B82" s="297">
        <v>0</v>
      </c>
      <c r="C82" s="297">
        <v>0.25535187321089459</v>
      </c>
      <c r="D82" s="297">
        <v>0</v>
      </c>
      <c r="E82" s="297">
        <v>0</v>
      </c>
      <c r="F82" s="297">
        <v>0</v>
      </c>
      <c r="G82" s="297">
        <v>0</v>
      </c>
      <c r="H82" s="297">
        <v>0.35139663104482599</v>
      </c>
      <c r="I82" s="297">
        <v>0</v>
      </c>
      <c r="J82" s="297">
        <v>0</v>
      </c>
      <c r="K82" s="297">
        <v>0</v>
      </c>
      <c r="L82" s="297">
        <v>0</v>
      </c>
      <c r="M82" s="297">
        <v>0</v>
      </c>
      <c r="N82" s="297">
        <v>0</v>
      </c>
      <c r="O82" s="297">
        <v>0</v>
      </c>
      <c r="P82" s="297">
        <v>0</v>
      </c>
      <c r="Q82" s="297">
        <v>0</v>
      </c>
      <c r="R82" s="297">
        <v>0</v>
      </c>
      <c r="S82" s="297">
        <v>1.460915412681283E-2</v>
      </c>
      <c r="T82" s="297">
        <v>2.2210048059550309E-2</v>
      </c>
      <c r="U82" s="297">
        <v>2.3543359371418941E-2</v>
      </c>
      <c r="V82" s="297">
        <v>1.218744648460026E-2</v>
      </c>
      <c r="W82" s="297">
        <v>4.3803054949276048E-2</v>
      </c>
      <c r="DA82" s="122" t="s">
        <v>1653</v>
      </c>
    </row>
    <row r="83" spans="1:105" ht="12" customHeight="1" x14ac:dyDescent="0.25">
      <c r="A83" s="59" t="s">
        <v>160</v>
      </c>
      <c r="B83" s="297">
        <v>1.345928659902663</v>
      </c>
      <c r="C83" s="297">
        <v>1.2710695598205921</v>
      </c>
      <c r="D83" s="297">
        <v>0.12274529355207579</v>
      </c>
      <c r="E83" s="297">
        <v>0.19802084894171529</v>
      </c>
      <c r="F83" s="297">
        <v>0.84438747136751069</v>
      </c>
      <c r="G83" s="297">
        <v>0.3531865266133607</v>
      </c>
      <c r="H83" s="297">
        <v>0.1386940511910712</v>
      </c>
      <c r="I83" s="297">
        <v>7.6045664863464174E-2</v>
      </c>
      <c r="J83" s="297">
        <v>0.87365153239388638</v>
      </c>
      <c r="K83" s="297">
        <v>0.41585709231555962</v>
      </c>
      <c r="L83" s="297">
        <v>7.1342301812170911E-2</v>
      </c>
      <c r="M83" s="297">
        <v>1.5534338950189261E-2</v>
      </c>
      <c r="N83" s="297">
        <v>0.27462201547530829</v>
      </c>
      <c r="O83" s="297">
        <v>0.46502432606529442</v>
      </c>
      <c r="P83" s="297">
        <v>0.48245032698044321</v>
      </c>
      <c r="Q83" s="297">
        <v>0.62905089046699458</v>
      </c>
      <c r="R83" s="297">
        <v>1.5231912328400909</v>
      </c>
      <c r="S83" s="297">
        <v>1.136428063603623</v>
      </c>
      <c r="T83" s="297">
        <v>1.678883488792877</v>
      </c>
      <c r="U83" s="297">
        <v>1.872753921836811</v>
      </c>
      <c r="V83" s="297">
        <v>1.3798698757126511</v>
      </c>
      <c r="W83" s="297">
        <v>2.2635261590315232</v>
      </c>
      <c r="DA83" s="122" t="s">
        <v>1654</v>
      </c>
    </row>
    <row r="84" spans="1:105" ht="12" customHeight="1" x14ac:dyDescent="0.25">
      <c r="A84" s="59" t="s">
        <v>70</v>
      </c>
      <c r="B84" s="297">
        <v>19.486897170919949</v>
      </c>
      <c r="C84" s="297">
        <v>23.211168969205708</v>
      </c>
      <c r="D84" s="297">
        <v>8.9647594191496154</v>
      </c>
      <c r="E84" s="297">
        <v>0.43487000101269768</v>
      </c>
      <c r="F84" s="297">
        <v>1.1976960338599849</v>
      </c>
      <c r="G84" s="297">
        <v>0.81249863330319227</v>
      </c>
      <c r="H84" s="297">
        <v>0.52857947843588926</v>
      </c>
      <c r="I84" s="297">
        <v>2.2146955475403959E-2</v>
      </c>
      <c r="J84" s="297">
        <v>0.4045778892249734</v>
      </c>
      <c r="K84" s="297">
        <v>2.5978561988174161E-2</v>
      </c>
      <c r="L84" s="297">
        <v>0.11125867617807229</v>
      </c>
      <c r="M84" s="297">
        <v>1.357745444411681E-2</v>
      </c>
      <c r="N84" s="297">
        <v>0</v>
      </c>
      <c r="O84" s="297">
        <v>5.027003804674493E-2</v>
      </c>
      <c r="P84" s="297">
        <v>4.6353704104873383E-2</v>
      </c>
      <c r="Q84" s="297">
        <v>4.9415716727423002E-2</v>
      </c>
      <c r="R84" s="297">
        <v>0.43898220076586991</v>
      </c>
      <c r="S84" s="297">
        <v>0</v>
      </c>
      <c r="T84" s="297">
        <v>0.11639881368196379</v>
      </c>
      <c r="U84" s="297">
        <v>0.127684205672916</v>
      </c>
      <c r="V84" s="297">
        <v>0.10123126300796891</v>
      </c>
      <c r="W84" s="297">
        <v>0.14949903338428441</v>
      </c>
      <c r="DA84" s="122" t="s">
        <v>1655</v>
      </c>
    </row>
    <row r="85" spans="1:105" ht="12" customHeight="1" x14ac:dyDescent="0.25">
      <c r="A85" s="59" t="s">
        <v>34</v>
      </c>
      <c r="B85" s="297">
        <v>21.88990395928402</v>
      </c>
      <c r="C85" s="297">
        <v>33.680074437964286</v>
      </c>
      <c r="D85" s="297">
        <v>50.215217032333761</v>
      </c>
      <c r="E85" s="297">
        <v>13.695560296107461</v>
      </c>
      <c r="F85" s="297">
        <v>28.262346044302891</v>
      </c>
      <c r="G85" s="297">
        <v>12.796336493413129</v>
      </c>
      <c r="H85" s="297">
        <v>1.8120521131593179</v>
      </c>
      <c r="I85" s="297">
        <v>1.0041764876028609</v>
      </c>
      <c r="J85" s="297">
        <v>9.8927553354036384</v>
      </c>
      <c r="K85" s="297">
        <v>1.670510566131556</v>
      </c>
      <c r="L85" s="297">
        <v>0.62510140926881697</v>
      </c>
      <c r="M85" s="297">
        <v>2.6215925984442179</v>
      </c>
      <c r="N85" s="297">
        <v>3.0619446477714631</v>
      </c>
      <c r="O85" s="297">
        <v>6.0781106298595207</v>
      </c>
      <c r="P85" s="297">
        <v>7.4337146996752557</v>
      </c>
      <c r="Q85" s="297">
        <v>9.818675345202637</v>
      </c>
      <c r="R85" s="297">
        <v>20.177790236438511</v>
      </c>
      <c r="S85" s="297">
        <v>15.59136392365971</v>
      </c>
      <c r="T85" s="297">
        <v>20.440014245822692</v>
      </c>
      <c r="U85" s="297">
        <v>24.02091150367103</v>
      </c>
      <c r="V85" s="297">
        <v>24.853217915755501</v>
      </c>
      <c r="W85" s="297">
        <v>21.824597952357379</v>
      </c>
      <c r="DA85" s="122" t="s">
        <v>1656</v>
      </c>
    </row>
    <row r="86" spans="1:105" ht="12" customHeight="1" x14ac:dyDescent="0.25">
      <c r="A86" s="59" t="s">
        <v>162</v>
      </c>
      <c r="B86" s="297">
        <v>56.655505045830417</v>
      </c>
      <c r="C86" s="297">
        <v>65.236282279445518</v>
      </c>
      <c r="D86" s="297">
        <v>91.388575661610432</v>
      </c>
      <c r="E86" s="297">
        <v>23.293998361182769</v>
      </c>
      <c r="F86" s="297">
        <v>33.222632340597713</v>
      </c>
      <c r="G86" s="297">
        <v>22.386462123590292</v>
      </c>
      <c r="H86" s="297">
        <v>5.9094043963219987</v>
      </c>
      <c r="I86" s="297">
        <v>2.307097980831863</v>
      </c>
      <c r="J86" s="297">
        <v>11.99432810267097</v>
      </c>
      <c r="K86" s="297">
        <v>3.2229011957976592</v>
      </c>
      <c r="L86" s="297">
        <v>2.8457275952172281</v>
      </c>
      <c r="M86" s="297">
        <v>4.2343527359291491</v>
      </c>
      <c r="N86" s="297">
        <v>2.9986166181190832</v>
      </c>
      <c r="O86" s="297">
        <v>6.7473397649050897</v>
      </c>
      <c r="P86" s="297">
        <v>6.346711125068472</v>
      </c>
      <c r="Q86" s="297">
        <v>6.8345963121335416</v>
      </c>
      <c r="R86" s="297">
        <v>14.332157963989051</v>
      </c>
      <c r="S86" s="297">
        <v>11.592750917091649</v>
      </c>
      <c r="T86" s="297">
        <v>21.269327830016589</v>
      </c>
      <c r="U86" s="297">
        <v>18.930812031711611</v>
      </c>
      <c r="V86" s="297">
        <v>17.945855469356061</v>
      </c>
      <c r="W86" s="297">
        <v>23.30206583956576</v>
      </c>
      <c r="DA86" s="122" t="s">
        <v>1657</v>
      </c>
    </row>
    <row r="87" spans="1:105" ht="12" customHeight="1" x14ac:dyDescent="0.25">
      <c r="A87" s="59" t="s">
        <v>73</v>
      </c>
      <c r="B87" s="297">
        <v>1.2901370401015539</v>
      </c>
      <c r="C87" s="297">
        <v>1.937024923751909</v>
      </c>
      <c r="D87" s="297">
        <v>1.167858857309233</v>
      </c>
      <c r="E87" s="297">
        <v>0.3925162541905563</v>
      </c>
      <c r="F87" s="297">
        <v>0.39843032472787548</v>
      </c>
      <c r="G87" s="297">
        <v>0.72768992310887892</v>
      </c>
      <c r="H87" s="297">
        <v>0.12710580938913249</v>
      </c>
      <c r="I87" s="297">
        <v>0.13005072672590501</v>
      </c>
      <c r="J87" s="297">
        <v>1.570806235647076</v>
      </c>
      <c r="K87" s="297">
        <v>0.63360665477890055</v>
      </c>
      <c r="L87" s="297">
        <v>0.61015036628663555</v>
      </c>
      <c r="M87" s="297">
        <v>0.79263499715375563</v>
      </c>
      <c r="N87" s="297">
        <v>0.8337571843931556</v>
      </c>
      <c r="O87" s="297">
        <v>2.595247726526368</v>
      </c>
      <c r="P87" s="297">
        <v>2.4831381946239901</v>
      </c>
      <c r="Q87" s="297">
        <v>2.755536688710142</v>
      </c>
      <c r="R87" s="297">
        <v>7.0398395040288761</v>
      </c>
      <c r="S87" s="297">
        <v>6.1739179367164514</v>
      </c>
      <c r="T87" s="297">
        <v>10.453029972278481</v>
      </c>
      <c r="U87" s="297">
        <v>10.10215170004418</v>
      </c>
      <c r="V87" s="297">
        <v>23.94441480617126</v>
      </c>
      <c r="W87" s="297">
        <v>31.181681562490422</v>
      </c>
      <c r="DA87" s="122" t="s">
        <v>1658</v>
      </c>
    </row>
    <row r="88" spans="1:105" ht="12" customHeight="1" x14ac:dyDescent="0.25">
      <c r="A88" s="60" t="s">
        <v>1532</v>
      </c>
      <c r="B88" s="264">
        <v>7.7141726497631522</v>
      </c>
      <c r="C88" s="264">
        <v>7.4388852003816419</v>
      </c>
      <c r="D88" s="264">
        <v>8.552490271713209</v>
      </c>
      <c r="E88" s="264">
        <v>2.3136308129225038</v>
      </c>
      <c r="F88" s="264">
        <v>6.4975860985553613</v>
      </c>
      <c r="G88" s="264">
        <v>4.9344169726394798</v>
      </c>
      <c r="H88" s="264">
        <v>2.39615037445009</v>
      </c>
      <c r="I88" s="264">
        <v>0.89314910456477292</v>
      </c>
      <c r="J88" s="264">
        <v>6.099832107176284</v>
      </c>
      <c r="K88" s="264">
        <v>1.3933607472092411</v>
      </c>
      <c r="L88" s="264">
        <v>1.276734913772346</v>
      </c>
      <c r="M88" s="264">
        <v>1.725747439243337</v>
      </c>
      <c r="N88" s="264">
        <v>1.384795134669017</v>
      </c>
      <c r="O88" s="264">
        <v>2.9308317851384431</v>
      </c>
      <c r="P88" s="264">
        <v>2.981486221316707</v>
      </c>
      <c r="Q88" s="264">
        <v>3.889051466873001</v>
      </c>
      <c r="R88" s="264">
        <v>7.8057500712157477</v>
      </c>
      <c r="S88" s="264">
        <v>6.4225569235659421</v>
      </c>
      <c r="T88" s="264">
        <v>8.0089798787603197</v>
      </c>
      <c r="U88" s="264">
        <v>9.2939838321418637</v>
      </c>
      <c r="V88" s="264">
        <v>9.2483697760039778</v>
      </c>
      <c r="W88" s="264">
        <v>10.85824650034799</v>
      </c>
      <c r="DA88" s="72" t="s">
        <v>1659</v>
      </c>
    </row>
    <row r="89" spans="1:105" ht="12" customHeight="1" x14ac:dyDescent="0.25">
      <c r="A89" s="57" t="s">
        <v>1534</v>
      </c>
      <c r="B89" s="263">
        <f t="shared" ref="B89:W89" si="3">B90+B96</f>
        <v>15.710028597494597</v>
      </c>
      <c r="C89" s="263">
        <f t="shared" si="3"/>
        <v>17.519740681037579</v>
      </c>
      <c r="D89" s="263">
        <f t="shared" si="3"/>
        <v>20.857882877549159</v>
      </c>
      <c r="E89" s="263">
        <f t="shared" si="3"/>
        <v>5.4245900209089513</v>
      </c>
      <c r="F89" s="263">
        <f t="shared" si="3"/>
        <v>11.624245450869875</v>
      </c>
      <c r="G89" s="263">
        <f t="shared" si="3"/>
        <v>7.916490425302495</v>
      </c>
      <c r="H89" s="263">
        <f t="shared" si="3"/>
        <v>3.0394783784383566</v>
      </c>
      <c r="I89" s="263">
        <f t="shared" si="3"/>
        <v>1.1634814494368844</v>
      </c>
      <c r="J89" s="263">
        <f t="shared" si="3"/>
        <v>8.1358044795976028</v>
      </c>
      <c r="K89" s="263">
        <f t="shared" si="3"/>
        <v>1.897417797569076</v>
      </c>
      <c r="L89" s="263">
        <f t="shared" si="3"/>
        <v>1.6050518127025852</v>
      </c>
      <c r="M89" s="263">
        <f t="shared" si="3"/>
        <v>2.2926923902560858</v>
      </c>
      <c r="N89" s="263">
        <f t="shared" si="3"/>
        <v>2.0252529703509978</v>
      </c>
      <c r="O89" s="263">
        <f t="shared" si="3"/>
        <v>4.2711289153154741</v>
      </c>
      <c r="P89" s="263">
        <f t="shared" si="3"/>
        <v>4.3285281417988282</v>
      </c>
      <c r="Q89" s="263">
        <f t="shared" si="3"/>
        <v>5.43385013830824</v>
      </c>
      <c r="R89" s="263">
        <f t="shared" si="3"/>
        <v>11.099814977709228</v>
      </c>
      <c r="S89" s="263">
        <f t="shared" si="3"/>
        <v>8.9923414740085601</v>
      </c>
      <c r="T89" s="263">
        <f t="shared" si="3"/>
        <v>12.19190300552728</v>
      </c>
      <c r="U89" s="263">
        <f t="shared" si="3"/>
        <v>13.548203057980956</v>
      </c>
      <c r="V89" s="263">
        <f t="shared" si="3"/>
        <v>14.301614140991624</v>
      </c>
      <c r="W89" s="263">
        <f t="shared" si="3"/>
        <v>16.996489951394661</v>
      </c>
      <c r="DA89" s="70"/>
    </row>
    <row r="90" spans="1:105" ht="12" customHeight="1" x14ac:dyDescent="0.25">
      <c r="A90" s="60" t="s">
        <v>1535</v>
      </c>
      <c r="B90" s="264">
        <v>8.4980877152678005</v>
      </c>
      <c r="C90" s="264">
        <v>10.56516463891705</v>
      </c>
      <c r="D90" s="264">
        <v>12.862203102698739</v>
      </c>
      <c r="E90" s="264">
        <v>3.2615883091689728</v>
      </c>
      <c r="F90" s="264">
        <v>5.549685164563777</v>
      </c>
      <c r="G90" s="264">
        <v>3.303329026066105</v>
      </c>
      <c r="H90" s="264">
        <v>0.79932954718420657</v>
      </c>
      <c r="I90" s="264">
        <v>0.32848088183451019</v>
      </c>
      <c r="J90" s="264">
        <v>2.4331023823331668</v>
      </c>
      <c r="K90" s="264">
        <v>0.59477190244551692</v>
      </c>
      <c r="L90" s="264">
        <v>0.41143881770644841</v>
      </c>
      <c r="M90" s="264">
        <v>0.67929986269068976</v>
      </c>
      <c r="N90" s="264">
        <v>0.73061502294456071</v>
      </c>
      <c r="O90" s="264">
        <v>1.531109145234407</v>
      </c>
      <c r="P90" s="264">
        <v>1.541151796265515</v>
      </c>
      <c r="Q90" s="264">
        <v>1.7979956480815209</v>
      </c>
      <c r="R90" s="264">
        <v>3.8022588286678931</v>
      </c>
      <c r="S90" s="264">
        <v>2.9879255828350422</v>
      </c>
      <c r="T90" s="264">
        <v>4.7043483402402941</v>
      </c>
      <c r="U90" s="264">
        <v>4.859304714509638</v>
      </c>
      <c r="V90" s="264">
        <v>5.6553601472387562</v>
      </c>
      <c r="W90" s="264">
        <v>6.8451703737131808</v>
      </c>
      <c r="DA90" s="72" t="s">
        <v>1660</v>
      </c>
    </row>
    <row r="91" spans="1:105" ht="12" customHeight="1" x14ac:dyDescent="0.25">
      <c r="A91" s="59" t="s">
        <v>30</v>
      </c>
      <c r="B91" s="232">
        <v>6.1140328401209393E-2</v>
      </c>
      <c r="C91" s="232">
        <v>0.15106643178099791</v>
      </c>
      <c r="D91" s="232">
        <v>9.111888182499453E-2</v>
      </c>
      <c r="E91" s="232">
        <v>4.9101514715514882E-2</v>
      </c>
      <c r="F91" s="232">
        <v>0.27357594985757128</v>
      </c>
      <c r="G91" s="232">
        <v>0.15091358532293389</v>
      </c>
      <c r="H91" s="232">
        <v>3.8117243777820019E-2</v>
      </c>
      <c r="I91" s="232">
        <v>2.5748647093928559E-2</v>
      </c>
      <c r="J91" s="232">
        <v>0.53784159632742601</v>
      </c>
      <c r="K91" s="232">
        <v>0.13322146967152079</v>
      </c>
      <c r="L91" s="232">
        <v>6.2725292256175499E-2</v>
      </c>
      <c r="M91" s="232">
        <v>2.703525262928733E-2</v>
      </c>
      <c r="N91" s="232">
        <v>0.23107175313146219</v>
      </c>
      <c r="O91" s="232">
        <v>0.37436774206304152</v>
      </c>
      <c r="P91" s="232">
        <v>0.28973726255703303</v>
      </c>
      <c r="Q91" s="232">
        <v>0.33781991809577699</v>
      </c>
      <c r="R91" s="232">
        <v>0.68098072491777306</v>
      </c>
      <c r="S91" s="232">
        <v>0.42928903486456232</v>
      </c>
      <c r="T91" s="232">
        <v>0.57988550624994273</v>
      </c>
      <c r="U91" s="232">
        <v>0.86864986705051583</v>
      </c>
      <c r="V91" s="232">
        <v>1.094026759082855</v>
      </c>
      <c r="W91" s="232">
        <v>1.745309668391964</v>
      </c>
      <c r="DA91" s="71" t="s">
        <v>1661</v>
      </c>
    </row>
    <row r="92" spans="1:105" ht="12" customHeight="1" x14ac:dyDescent="0.25">
      <c r="A92" s="59" t="s">
        <v>33</v>
      </c>
      <c r="B92" s="297">
        <v>0</v>
      </c>
      <c r="C92" s="297">
        <v>2.899545890049816E-2</v>
      </c>
      <c r="D92" s="297">
        <v>0</v>
      </c>
      <c r="E92" s="297">
        <v>0</v>
      </c>
      <c r="F92" s="297">
        <v>0</v>
      </c>
      <c r="G92" s="297">
        <v>0</v>
      </c>
      <c r="H92" s="297">
        <v>3.7379479003361728E-2</v>
      </c>
      <c r="I92" s="297">
        <v>0</v>
      </c>
      <c r="J92" s="297">
        <v>0</v>
      </c>
      <c r="K92" s="297">
        <v>0</v>
      </c>
      <c r="L92" s="297">
        <v>0</v>
      </c>
      <c r="M92" s="297">
        <v>0</v>
      </c>
      <c r="N92" s="297">
        <v>0</v>
      </c>
      <c r="O92" s="297">
        <v>0</v>
      </c>
      <c r="P92" s="297">
        <v>0</v>
      </c>
      <c r="Q92" s="297">
        <v>0</v>
      </c>
      <c r="R92" s="297">
        <v>0</v>
      </c>
      <c r="S92" s="297">
        <v>2.8329529112659192E-3</v>
      </c>
      <c r="T92" s="297">
        <v>3.828183116443922E-3</v>
      </c>
      <c r="U92" s="297">
        <v>4.3328040659373008E-3</v>
      </c>
      <c r="V92" s="297">
        <v>2.7586644089394111E-3</v>
      </c>
      <c r="W92" s="297">
        <v>8.3794577117328253E-3</v>
      </c>
      <c r="DA92" s="122" t="s">
        <v>1662</v>
      </c>
    </row>
    <row r="93" spans="1:105" ht="12" customHeight="1" x14ac:dyDescent="0.25">
      <c r="A93" s="59" t="s">
        <v>160</v>
      </c>
      <c r="B93" s="297">
        <v>0.13647336944499791</v>
      </c>
      <c r="C93" s="297">
        <v>0.13706335637784881</v>
      </c>
      <c r="D93" s="297">
        <v>1.4304794591309841E-2</v>
      </c>
      <c r="E93" s="297">
        <v>2.424391294777414E-2</v>
      </c>
      <c r="F93" s="297">
        <v>0.11551988513977619</v>
      </c>
      <c r="G93" s="297">
        <v>4.3194290179518743E-2</v>
      </c>
      <c r="H93" s="297">
        <v>1.4010530833262921E-2</v>
      </c>
      <c r="I93" s="297">
        <v>8.7394753286313097E-3</v>
      </c>
      <c r="J93" s="297">
        <v>0.1144764556780429</v>
      </c>
      <c r="K93" s="297">
        <v>4.8171684090507823E-2</v>
      </c>
      <c r="L93" s="297">
        <v>7.5135117737249214E-3</v>
      </c>
      <c r="M93" s="297">
        <v>2.1634712878051119E-3</v>
      </c>
      <c r="N93" s="297">
        <v>3.8420827117639833E-2</v>
      </c>
      <c r="O93" s="297">
        <v>6.781545166708694E-2</v>
      </c>
      <c r="P93" s="297">
        <v>8.0444225230896518E-2</v>
      </c>
      <c r="Q93" s="297">
        <v>0.1121370962578407</v>
      </c>
      <c r="R93" s="297">
        <v>0.26833371792987909</v>
      </c>
      <c r="S93" s="297">
        <v>0.20927499524017931</v>
      </c>
      <c r="T93" s="297">
        <v>0.27480515112145798</v>
      </c>
      <c r="U93" s="297">
        <v>0.32729731269213108</v>
      </c>
      <c r="V93" s="297">
        <v>0.29660972730519358</v>
      </c>
      <c r="W93" s="297">
        <v>0.41120476339938661</v>
      </c>
      <c r="DA93" s="122" t="s">
        <v>1663</v>
      </c>
    </row>
    <row r="94" spans="1:105" ht="12" customHeight="1" x14ac:dyDescent="0.25">
      <c r="A94" s="59" t="s">
        <v>70</v>
      </c>
      <c r="B94" s="297">
        <v>1.9860761252220589</v>
      </c>
      <c r="C94" s="297">
        <v>2.5158015571899082</v>
      </c>
      <c r="D94" s="297">
        <v>1.0501292138891689</v>
      </c>
      <c r="E94" s="297">
        <v>5.3515374802182422E-2</v>
      </c>
      <c r="F94" s="297">
        <v>0.16469821910107571</v>
      </c>
      <c r="G94" s="297">
        <v>9.987853810800551E-2</v>
      </c>
      <c r="H94" s="297">
        <v>5.3670343954478172E-2</v>
      </c>
      <c r="I94" s="297">
        <v>2.558304625836073E-3</v>
      </c>
      <c r="J94" s="297">
        <v>5.328529814201706E-2</v>
      </c>
      <c r="K94" s="297">
        <v>3.024754619292005E-3</v>
      </c>
      <c r="L94" s="297">
        <v>1.1777607206080509E-2</v>
      </c>
      <c r="M94" s="297">
        <v>1.900658259959675E-3</v>
      </c>
      <c r="N94" s="297">
        <v>0</v>
      </c>
      <c r="O94" s="297">
        <v>7.3686770786906683E-3</v>
      </c>
      <c r="P94" s="297">
        <v>7.7688017062326588E-3</v>
      </c>
      <c r="Q94" s="297">
        <v>8.8543349628287908E-3</v>
      </c>
      <c r="R94" s="297">
        <v>7.7731142729635577E-2</v>
      </c>
      <c r="S94" s="297">
        <v>0</v>
      </c>
      <c r="T94" s="297">
        <v>1.915050317146488E-2</v>
      </c>
      <c r="U94" s="297">
        <v>2.2429842678592549E-2</v>
      </c>
      <c r="V94" s="297">
        <v>2.1872037181851382E-2</v>
      </c>
      <c r="W94" s="297">
        <v>2.7298471319720331E-2</v>
      </c>
      <c r="DA94" s="122" t="s">
        <v>1664</v>
      </c>
    </row>
    <row r="95" spans="1:105" ht="12" customHeight="1" x14ac:dyDescent="0.25">
      <c r="A95" s="59" t="s">
        <v>162</v>
      </c>
      <c r="B95" s="297">
        <v>6.3143978921995334</v>
      </c>
      <c r="C95" s="297">
        <v>7.7322378346677949</v>
      </c>
      <c r="D95" s="297">
        <v>11.706650212393271</v>
      </c>
      <c r="E95" s="297">
        <v>3.1347275067035012</v>
      </c>
      <c r="F95" s="297">
        <v>4.9958911104653536</v>
      </c>
      <c r="G95" s="297">
        <v>3.0093426124556468</v>
      </c>
      <c r="H95" s="297">
        <v>0.65615194961528367</v>
      </c>
      <c r="I95" s="297">
        <v>0.29143445478611418</v>
      </c>
      <c r="J95" s="297">
        <v>1.7274990321856809</v>
      </c>
      <c r="K95" s="297">
        <v>0.41035399406419643</v>
      </c>
      <c r="L95" s="297">
        <v>0.32942240647046739</v>
      </c>
      <c r="M95" s="297">
        <v>0.64820048051363766</v>
      </c>
      <c r="N95" s="297">
        <v>0.4611224426954586</v>
      </c>
      <c r="O95" s="297">
        <v>1.0815572744255879</v>
      </c>
      <c r="P95" s="297">
        <v>1.163201506771353</v>
      </c>
      <c r="Q95" s="297">
        <v>1.3391842987650751</v>
      </c>
      <c r="R95" s="297">
        <v>2.7752132430906049</v>
      </c>
      <c r="S95" s="297">
        <v>2.3465285998190351</v>
      </c>
      <c r="T95" s="297">
        <v>3.8266789965809851</v>
      </c>
      <c r="U95" s="297">
        <v>3.636594888022461</v>
      </c>
      <c r="V95" s="297">
        <v>4.2400929592599166</v>
      </c>
      <c r="W95" s="297">
        <v>4.6529780128903768</v>
      </c>
      <c r="DA95" s="122" t="s">
        <v>1665</v>
      </c>
    </row>
    <row r="96" spans="1:105" ht="12" customHeight="1" x14ac:dyDescent="0.25">
      <c r="A96" s="61" t="s">
        <v>1542</v>
      </c>
      <c r="B96" s="265">
        <v>7.2119408822267967</v>
      </c>
      <c r="C96" s="265">
        <v>6.9545760421205296</v>
      </c>
      <c r="D96" s="265">
        <v>7.9956797748504176</v>
      </c>
      <c r="E96" s="265">
        <v>2.163001711739978</v>
      </c>
      <c r="F96" s="265">
        <v>6.0745602863060988</v>
      </c>
      <c r="G96" s="265">
        <v>4.6131613992363896</v>
      </c>
      <c r="H96" s="265">
        <v>2.24014883125415</v>
      </c>
      <c r="I96" s="265">
        <v>0.83500056760237418</v>
      </c>
      <c r="J96" s="265">
        <v>5.702702097264436</v>
      </c>
      <c r="K96" s="265">
        <v>1.3026458951235591</v>
      </c>
      <c r="L96" s="265">
        <v>1.1936129949961369</v>
      </c>
      <c r="M96" s="265">
        <v>1.613392527565396</v>
      </c>
      <c r="N96" s="265">
        <v>1.2946379474064369</v>
      </c>
      <c r="O96" s="265">
        <v>2.7400197700810671</v>
      </c>
      <c r="P96" s="265">
        <v>2.7873763455333131</v>
      </c>
      <c r="Q96" s="265">
        <v>3.6358544902267189</v>
      </c>
      <c r="R96" s="265">
        <v>7.297556149041335</v>
      </c>
      <c r="S96" s="265">
        <v>6.0044158911735179</v>
      </c>
      <c r="T96" s="265">
        <v>7.4875546652869867</v>
      </c>
      <c r="U96" s="265">
        <v>8.6888983434713172</v>
      </c>
      <c r="V96" s="265">
        <v>8.6462539937528682</v>
      </c>
      <c r="W96" s="265">
        <v>10.15131957768148</v>
      </c>
      <c r="DA96" s="74" t="s">
        <v>1666</v>
      </c>
    </row>
    <row r="97" spans="1:105" ht="12" hidden="1" customHeight="1" x14ac:dyDescent="0.25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DA97" s="94"/>
    </row>
    <row r="98" spans="1:105" ht="12" customHeight="1" x14ac:dyDescent="0.25">
      <c r="A98" s="201"/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DA98" s="173"/>
    </row>
    <row r="99" spans="1:105" ht="15" customHeight="1" x14ac:dyDescent="0.25">
      <c r="A99" s="34" t="s">
        <v>51</v>
      </c>
      <c r="B99" s="225">
        <v>36.50874212091226</v>
      </c>
      <c r="C99" s="225">
        <v>38.403829695648412</v>
      </c>
      <c r="D99" s="225">
        <v>40.062537241971192</v>
      </c>
      <c r="E99" s="225">
        <v>39.672019578164758</v>
      </c>
      <c r="F99" s="225">
        <v>40.980692660823337</v>
      </c>
      <c r="G99" s="225">
        <v>22.176488578954359</v>
      </c>
      <c r="H99" s="225">
        <v>14.55445950522707</v>
      </c>
      <c r="I99" s="225">
        <v>3.0412141294404038</v>
      </c>
      <c r="J99" s="225">
        <v>4.8886909112719632</v>
      </c>
      <c r="K99" s="225">
        <v>25.003784769738449</v>
      </c>
      <c r="L99" s="225">
        <v>21.522292193660629</v>
      </c>
      <c r="M99" s="225">
        <v>20.677716032244248</v>
      </c>
      <c r="N99" s="225">
        <v>22.93765583638509</v>
      </c>
      <c r="O99" s="225">
        <v>20.401122201245791</v>
      </c>
      <c r="P99" s="225">
        <v>20.05066344334795</v>
      </c>
      <c r="Q99" s="225">
        <v>34.771591455356372</v>
      </c>
      <c r="R99" s="225">
        <v>36.744951061940021</v>
      </c>
      <c r="S99" s="225">
        <v>38.144603189602478</v>
      </c>
      <c r="T99" s="225">
        <v>36.684815130294297</v>
      </c>
      <c r="U99" s="225">
        <v>30.156963899003319</v>
      </c>
      <c r="V99" s="225">
        <v>39.161324745588523</v>
      </c>
      <c r="W99" s="225">
        <v>38.69331380361178</v>
      </c>
      <c r="DA99" s="89" t="s">
        <v>1667</v>
      </c>
    </row>
    <row r="100" spans="1:105" ht="12" customHeight="1" x14ac:dyDescent="0.25">
      <c r="A100" s="55" t="s">
        <v>92</v>
      </c>
      <c r="B100" s="261">
        <v>0.30138446998498752</v>
      </c>
      <c r="C100" s="261">
        <v>0.32148852329417299</v>
      </c>
      <c r="D100" s="261">
        <v>0.3293070972854612</v>
      </c>
      <c r="E100" s="261">
        <v>0.32318838219836021</v>
      </c>
      <c r="F100" s="261">
        <v>0.32834694564566891</v>
      </c>
      <c r="G100" s="261">
        <v>0.1751656057196582</v>
      </c>
      <c r="H100" s="261">
        <v>0.1106649735869997</v>
      </c>
      <c r="I100" s="261">
        <v>2.3220351222537131E-2</v>
      </c>
      <c r="J100" s="261">
        <v>3.8077303924316547E-2</v>
      </c>
      <c r="K100" s="261">
        <v>0.19578489972351609</v>
      </c>
      <c r="L100" s="261">
        <v>0.16418350634909659</v>
      </c>
      <c r="M100" s="261">
        <v>0.1576789557683678</v>
      </c>
      <c r="N100" s="261">
        <v>0.18372951096149659</v>
      </c>
      <c r="O100" s="261">
        <v>0.16205241864730879</v>
      </c>
      <c r="P100" s="261">
        <v>0.1582366252225246</v>
      </c>
      <c r="Q100" s="261">
        <v>0.26970782294181889</v>
      </c>
      <c r="R100" s="261">
        <v>0.28909503173795043</v>
      </c>
      <c r="S100" s="261">
        <v>0.29758952554682327</v>
      </c>
      <c r="T100" s="261">
        <v>0.28991967356189308</v>
      </c>
      <c r="U100" s="261">
        <v>0.2380597279262196</v>
      </c>
      <c r="V100" s="261">
        <v>0.31258628284793688</v>
      </c>
      <c r="W100" s="261">
        <v>0.31183553466407171</v>
      </c>
      <c r="DA100" s="67" t="s">
        <v>1668</v>
      </c>
    </row>
    <row r="101" spans="1:105" ht="12" customHeight="1" x14ac:dyDescent="0.25">
      <c r="A101" s="202" t="s">
        <v>93</v>
      </c>
      <c r="B101" s="226">
        <v>8.7708205289274435E-2</v>
      </c>
      <c r="C101" s="226">
        <v>9.3558839978169925E-2</v>
      </c>
      <c r="D101" s="226">
        <v>9.5834183139453105E-2</v>
      </c>
      <c r="E101" s="226">
        <v>9.4053528950493834E-2</v>
      </c>
      <c r="F101" s="226">
        <v>9.5554762049388481E-2</v>
      </c>
      <c r="G101" s="226">
        <v>5.0976285894376597E-2</v>
      </c>
      <c r="H101" s="226">
        <v>3.2205462418764257E-2</v>
      </c>
      <c r="I101" s="226">
        <v>6.757532436946035E-3</v>
      </c>
      <c r="J101" s="226">
        <v>1.1081168149183029E-2</v>
      </c>
      <c r="K101" s="226">
        <v>5.6976864728117922E-2</v>
      </c>
      <c r="L101" s="226">
        <v>4.7780300958097661E-2</v>
      </c>
      <c r="M101" s="226">
        <v>4.5887361823982828E-2</v>
      </c>
      <c r="N101" s="226">
        <v>5.3468533617248543E-2</v>
      </c>
      <c r="O101" s="226">
        <v>4.7160116787204033E-2</v>
      </c>
      <c r="P101" s="226">
        <v>4.6049653487422501E-2</v>
      </c>
      <c r="Q101" s="226">
        <v>7.9323546699490058E-2</v>
      </c>
      <c r="R101" s="226">
        <v>8.4131761643340436E-2</v>
      </c>
      <c r="S101" s="226">
        <v>8.6603809412935884E-2</v>
      </c>
      <c r="T101" s="226">
        <v>8.4371746982956977E-2</v>
      </c>
      <c r="U101" s="226">
        <v>6.9279586599474585E-2</v>
      </c>
      <c r="V101" s="226">
        <v>9.0968130733490388E-2</v>
      </c>
      <c r="W101" s="226">
        <v>9.0749649748606595E-2</v>
      </c>
      <c r="DA101" s="174" t="s">
        <v>1669</v>
      </c>
    </row>
    <row r="102" spans="1:105" ht="12" customHeight="1" x14ac:dyDescent="0.25">
      <c r="A102" s="202" t="s">
        <v>94</v>
      </c>
      <c r="B102" s="226">
        <v>0.83702575391787193</v>
      </c>
      <c r="C102" s="226">
        <v>0.7339254147127271</v>
      </c>
      <c r="D102" s="226">
        <v>0.73399826170141069</v>
      </c>
      <c r="E102" s="226">
        <v>0.76297267159966919</v>
      </c>
      <c r="F102" s="226">
        <v>1.111969321879462</v>
      </c>
      <c r="G102" s="226">
        <v>0.69675208956550816</v>
      </c>
      <c r="H102" s="226">
        <v>0.63953236965237625</v>
      </c>
      <c r="I102" s="226">
        <v>0.12847698794186119</v>
      </c>
      <c r="J102" s="226">
        <v>0.199072279899766</v>
      </c>
      <c r="K102" s="226">
        <v>0.98835533160351552</v>
      </c>
      <c r="L102" s="226">
        <v>0.9577291675578361</v>
      </c>
      <c r="M102" s="226">
        <v>0.84787443921241024</v>
      </c>
      <c r="N102" s="226">
        <v>0.81801715190008972</v>
      </c>
      <c r="O102" s="226">
        <v>0.73137162907073749</v>
      </c>
      <c r="P102" s="226">
        <v>0.72267325534525251</v>
      </c>
      <c r="Q102" s="226">
        <v>1.3063570459247431</v>
      </c>
      <c r="R102" s="226">
        <v>1.363165216287223</v>
      </c>
      <c r="S102" s="226">
        <v>1.447141283318693</v>
      </c>
      <c r="T102" s="226">
        <v>1.237639293615753</v>
      </c>
      <c r="U102" s="226">
        <v>1.080354279834385</v>
      </c>
      <c r="V102" s="226">
        <v>1.2914626461368739</v>
      </c>
      <c r="W102" s="226">
        <v>1.254784324831197</v>
      </c>
      <c r="DA102" s="174" t="s">
        <v>1670</v>
      </c>
    </row>
    <row r="103" spans="1:105" ht="12" customHeight="1" x14ac:dyDescent="0.25">
      <c r="A103" s="202" t="s">
        <v>95</v>
      </c>
      <c r="B103" s="226">
        <v>0.26799902149216642</v>
      </c>
      <c r="C103" s="226">
        <v>0.28587607605691029</v>
      </c>
      <c r="D103" s="226">
        <v>0.29282855831066978</v>
      </c>
      <c r="E103" s="226">
        <v>0.28738763543825341</v>
      </c>
      <c r="F103" s="226">
        <v>0.29197476614294049</v>
      </c>
      <c r="G103" s="226">
        <v>0.15576187762524529</v>
      </c>
      <c r="H103" s="226">
        <v>9.8406213950737662E-2</v>
      </c>
      <c r="I103" s="226">
        <v>2.0648148879915281E-2</v>
      </c>
      <c r="J103" s="226">
        <v>3.3859343161527118E-2</v>
      </c>
      <c r="K103" s="226">
        <v>0.1740970978081845</v>
      </c>
      <c r="L103" s="226">
        <v>0.14599630514771561</v>
      </c>
      <c r="M103" s="226">
        <v>0.14021228717569309</v>
      </c>
      <c r="N103" s="226">
        <v>0.1633771280894733</v>
      </c>
      <c r="O103" s="226">
        <v>0.14410128574335951</v>
      </c>
      <c r="P103" s="226">
        <v>0.14070818156612919</v>
      </c>
      <c r="Q103" s="226">
        <v>0.24237906620751651</v>
      </c>
      <c r="R103" s="226">
        <v>0.25707092879695081</v>
      </c>
      <c r="S103" s="226">
        <v>0.26462445678385271</v>
      </c>
      <c r="T103" s="226">
        <v>0.25780422206156117</v>
      </c>
      <c r="U103" s="226">
        <v>0.2116889902923538</v>
      </c>
      <c r="V103" s="226">
        <v>0.27795996900335812</v>
      </c>
      <c r="W103" s="226">
        <v>0.27729238391288252</v>
      </c>
      <c r="DA103" s="174" t="s">
        <v>1671</v>
      </c>
    </row>
    <row r="104" spans="1:105" ht="12" customHeight="1" x14ac:dyDescent="0.25">
      <c r="A104" s="56" t="s">
        <v>96</v>
      </c>
      <c r="B104" s="262">
        <v>0.42131094572503119</v>
      </c>
      <c r="C104" s="262">
        <v>0.44996654563496041</v>
      </c>
      <c r="D104" s="262">
        <v>0.4636009033590679</v>
      </c>
      <c r="E104" s="262">
        <v>0.4526899838304741</v>
      </c>
      <c r="F104" s="262">
        <v>0.4772961925673424</v>
      </c>
      <c r="G104" s="262">
        <v>0.26790343984077442</v>
      </c>
      <c r="H104" s="262">
        <v>0.23664039818868629</v>
      </c>
      <c r="I104" s="262">
        <v>4.6518227652634858E-2</v>
      </c>
      <c r="J104" s="262">
        <v>8.0105207620679464E-2</v>
      </c>
      <c r="K104" s="262">
        <v>0.38377748801539718</v>
      </c>
      <c r="L104" s="262">
        <v>0.37113688181133758</v>
      </c>
      <c r="M104" s="262">
        <v>0.32498010108781561</v>
      </c>
      <c r="N104" s="262">
        <v>0.33350870581021969</v>
      </c>
      <c r="O104" s="262">
        <v>0.2963595519921477</v>
      </c>
      <c r="P104" s="262">
        <v>0.29441877214016932</v>
      </c>
      <c r="Q104" s="262">
        <v>0.55370389463240377</v>
      </c>
      <c r="R104" s="262">
        <v>0.5741300306512459</v>
      </c>
      <c r="S104" s="262">
        <v>0.603727499023196</v>
      </c>
      <c r="T104" s="262">
        <v>0.50177649820771564</v>
      </c>
      <c r="U104" s="262">
        <v>0.44957124548739819</v>
      </c>
      <c r="V104" s="262">
        <v>0.55894085771612034</v>
      </c>
      <c r="W104" s="262">
        <v>0.54168624255830633</v>
      </c>
      <c r="DA104" s="68" t="s">
        <v>1672</v>
      </c>
    </row>
    <row r="105" spans="1:105" ht="12" customHeight="1" x14ac:dyDescent="0.25">
      <c r="A105" s="37" t="s">
        <v>160</v>
      </c>
      <c r="B105" s="228">
        <v>6.5823198698989893E-3</v>
      </c>
      <c r="C105" s="228">
        <v>6.54487707191865E-3</v>
      </c>
      <c r="D105" s="228">
        <v>4.8794178954103182E-4</v>
      </c>
      <c r="E105" s="228">
        <v>2.9619568695087549E-3</v>
      </c>
      <c r="F105" s="228">
        <v>6.2123470666077592E-3</v>
      </c>
      <c r="G105" s="228">
        <v>1.7036235001556849E-3</v>
      </c>
      <c r="H105" s="228">
        <v>5.6821481717568307E-4</v>
      </c>
      <c r="I105" s="228">
        <v>2.0162089301188651E-4</v>
      </c>
      <c r="J105" s="228">
        <v>6.5933266285833311E-4</v>
      </c>
      <c r="K105" s="228">
        <v>6.9416228217497556E-3</v>
      </c>
      <c r="L105" s="228">
        <v>7.8124918196671321E-4</v>
      </c>
      <c r="M105" s="228">
        <v>1.518389814522298E-4</v>
      </c>
      <c r="N105" s="228">
        <v>6.1081507874959752E-3</v>
      </c>
      <c r="O105" s="228">
        <v>4.0530447559719556E-3</v>
      </c>
      <c r="P105" s="228">
        <v>4.1345045059245069E-3</v>
      </c>
      <c r="Q105" s="228">
        <v>6.6076817822347178E-3</v>
      </c>
      <c r="R105" s="228">
        <v>8.5414938590983747E-3</v>
      </c>
      <c r="S105" s="228">
        <v>7.6696347606937882E-3</v>
      </c>
      <c r="T105" s="228">
        <v>9.6110502289284278E-3</v>
      </c>
      <c r="U105" s="228">
        <v>7.6188223307773074E-3</v>
      </c>
      <c r="V105" s="228">
        <v>9.2460513930820564E-3</v>
      </c>
      <c r="W105" s="228">
        <v>1.2393694119350261E-2</v>
      </c>
      <c r="DA105" s="69" t="s">
        <v>1673</v>
      </c>
    </row>
    <row r="106" spans="1:105" ht="12" customHeight="1" x14ac:dyDescent="0.25">
      <c r="A106" s="37" t="s">
        <v>162</v>
      </c>
      <c r="B106" s="228">
        <v>0.31202455384921801</v>
      </c>
      <c r="C106" s="228">
        <v>0.37827800713221799</v>
      </c>
      <c r="D106" s="228">
        <v>0.40911442051660701</v>
      </c>
      <c r="E106" s="228">
        <v>0.39237521453766672</v>
      </c>
      <c r="F106" s="228">
        <v>0.27525656329833542</v>
      </c>
      <c r="G106" s="228">
        <v>0.12160310729834781</v>
      </c>
      <c r="H106" s="228">
        <v>2.726391034375588E-2</v>
      </c>
      <c r="I106" s="228">
        <v>6.8883756868789369E-3</v>
      </c>
      <c r="J106" s="228">
        <v>1.0193703234859471E-2</v>
      </c>
      <c r="K106" s="228">
        <v>6.0583394682024547E-2</v>
      </c>
      <c r="L106" s="228">
        <v>3.5093404059922922E-2</v>
      </c>
      <c r="M106" s="228">
        <v>4.6608728092509918E-2</v>
      </c>
      <c r="N106" s="228">
        <v>7.5107802630866569E-2</v>
      </c>
      <c r="O106" s="228">
        <v>6.6225923119293165E-2</v>
      </c>
      <c r="P106" s="228">
        <v>6.1250453620225111E-2</v>
      </c>
      <c r="Q106" s="228">
        <v>8.0847374257802182E-2</v>
      </c>
      <c r="R106" s="228">
        <v>9.0506693953652087E-2</v>
      </c>
      <c r="S106" s="228">
        <v>8.8106703170936065E-2</v>
      </c>
      <c r="T106" s="228">
        <v>0.1371177782096745</v>
      </c>
      <c r="U106" s="228">
        <v>8.6729349191863842E-2</v>
      </c>
      <c r="V106" s="228">
        <v>0.13541664465038611</v>
      </c>
      <c r="W106" s="228">
        <v>0.14368101718574611</v>
      </c>
      <c r="DA106" s="69" t="s">
        <v>1674</v>
      </c>
    </row>
    <row r="107" spans="1:105" ht="12" customHeight="1" x14ac:dyDescent="0.25">
      <c r="A107" s="37" t="s">
        <v>97</v>
      </c>
      <c r="B107" s="228">
        <v>0</v>
      </c>
      <c r="C107" s="228">
        <v>0</v>
      </c>
      <c r="D107" s="228">
        <v>0</v>
      </c>
      <c r="E107" s="228">
        <v>0</v>
      </c>
      <c r="F107" s="228">
        <v>0</v>
      </c>
      <c r="G107" s="228">
        <v>0</v>
      </c>
      <c r="H107" s="228">
        <v>0</v>
      </c>
      <c r="I107" s="228">
        <v>0</v>
      </c>
      <c r="J107" s="228">
        <v>0</v>
      </c>
      <c r="K107" s="228">
        <v>0</v>
      </c>
      <c r="L107" s="228">
        <v>0</v>
      </c>
      <c r="M107" s="228">
        <v>0</v>
      </c>
      <c r="N107" s="228">
        <v>0</v>
      </c>
      <c r="O107" s="228">
        <v>0</v>
      </c>
      <c r="P107" s="228">
        <v>0</v>
      </c>
      <c r="Q107" s="228">
        <v>0</v>
      </c>
      <c r="R107" s="228">
        <v>0</v>
      </c>
      <c r="S107" s="228">
        <v>0</v>
      </c>
      <c r="T107" s="228">
        <v>0</v>
      </c>
      <c r="U107" s="228">
        <v>0</v>
      </c>
      <c r="V107" s="228">
        <v>0</v>
      </c>
      <c r="W107" s="228">
        <v>0</v>
      </c>
      <c r="DA107" s="69" t="s">
        <v>1675</v>
      </c>
    </row>
    <row r="108" spans="1:105" ht="12" customHeight="1" x14ac:dyDescent="0.25">
      <c r="A108" s="37" t="s">
        <v>78</v>
      </c>
      <c r="B108" s="228">
        <v>0</v>
      </c>
      <c r="C108" s="228">
        <v>0</v>
      </c>
      <c r="D108" s="228">
        <v>0</v>
      </c>
      <c r="E108" s="228">
        <v>0</v>
      </c>
      <c r="F108" s="228">
        <v>0</v>
      </c>
      <c r="G108" s="228">
        <v>0</v>
      </c>
      <c r="H108" s="228">
        <v>0</v>
      </c>
      <c r="I108" s="228">
        <v>0</v>
      </c>
      <c r="J108" s="228">
        <v>0</v>
      </c>
      <c r="K108" s="228">
        <v>0</v>
      </c>
      <c r="L108" s="228">
        <v>0</v>
      </c>
      <c r="M108" s="228">
        <v>0</v>
      </c>
      <c r="N108" s="228">
        <v>0</v>
      </c>
      <c r="O108" s="228">
        <v>0</v>
      </c>
      <c r="P108" s="228">
        <v>0</v>
      </c>
      <c r="Q108" s="228">
        <v>0</v>
      </c>
      <c r="R108" s="228">
        <v>0</v>
      </c>
      <c r="S108" s="228">
        <v>0</v>
      </c>
      <c r="T108" s="228">
        <v>0</v>
      </c>
      <c r="U108" s="228">
        <v>0</v>
      </c>
      <c r="V108" s="228">
        <v>0</v>
      </c>
      <c r="W108" s="228">
        <v>0</v>
      </c>
      <c r="DA108" s="69" t="s">
        <v>1676</v>
      </c>
    </row>
    <row r="109" spans="1:105" ht="12" customHeight="1" x14ac:dyDescent="0.25">
      <c r="A109" s="37" t="s">
        <v>38</v>
      </c>
      <c r="B109" s="228">
        <v>0.1027040720059143</v>
      </c>
      <c r="C109" s="228">
        <v>6.5143661430823702E-2</v>
      </c>
      <c r="D109" s="228">
        <v>5.3998541052919867E-2</v>
      </c>
      <c r="E109" s="228">
        <v>5.7352812423298649E-2</v>
      </c>
      <c r="F109" s="228">
        <v>0.1958272822023992</v>
      </c>
      <c r="G109" s="228">
        <v>0.1445967090422709</v>
      </c>
      <c r="H109" s="228">
        <v>0.20880827302775479</v>
      </c>
      <c r="I109" s="228">
        <v>3.9428231072744027E-2</v>
      </c>
      <c r="J109" s="228">
        <v>6.9252171722961664E-2</v>
      </c>
      <c r="K109" s="228">
        <v>0.31625247051162292</v>
      </c>
      <c r="L109" s="228">
        <v>0.33526222856944787</v>
      </c>
      <c r="M109" s="228">
        <v>0.27821953401385352</v>
      </c>
      <c r="N109" s="228">
        <v>0.25229275239185722</v>
      </c>
      <c r="O109" s="228">
        <v>0.22608058411688259</v>
      </c>
      <c r="P109" s="228">
        <v>0.2290338140140197</v>
      </c>
      <c r="Q109" s="228">
        <v>0.46624883859236688</v>
      </c>
      <c r="R109" s="228">
        <v>0.47508184283849553</v>
      </c>
      <c r="S109" s="228">
        <v>0.50795116109156613</v>
      </c>
      <c r="T109" s="228">
        <v>0.35504766976911267</v>
      </c>
      <c r="U109" s="228">
        <v>0.35522307396475711</v>
      </c>
      <c r="V109" s="228">
        <v>0.41427816167265219</v>
      </c>
      <c r="W109" s="228">
        <v>0.38561153125321002</v>
      </c>
      <c r="DA109" s="69" t="s">
        <v>1677</v>
      </c>
    </row>
    <row r="110" spans="1:105" ht="12" customHeight="1" x14ac:dyDescent="0.25">
      <c r="A110" s="57" t="s">
        <v>1555</v>
      </c>
      <c r="B110" s="263">
        <f t="shared" ref="B110:W110" si="4">B111+B117</f>
        <v>26.128879674369045</v>
      </c>
      <c r="C110" s="263">
        <f t="shared" si="4"/>
        <v>28.607530200909018</v>
      </c>
      <c r="D110" s="263">
        <f t="shared" si="4"/>
        <v>30.106139846012528</v>
      </c>
      <c r="E110" s="263">
        <f t="shared" si="4"/>
        <v>29.543952168044111</v>
      </c>
      <c r="F110" s="263">
        <f t="shared" si="4"/>
        <v>28.006996919451876</v>
      </c>
      <c r="G110" s="263">
        <f t="shared" si="4"/>
        <v>14.414493692260713</v>
      </c>
      <c r="H110" s="263">
        <f t="shared" si="4"/>
        <v>7.9981627950277705</v>
      </c>
      <c r="I110" s="263">
        <f t="shared" si="4"/>
        <v>1.7137744654040747</v>
      </c>
      <c r="J110" s="263">
        <f t="shared" si="4"/>
        <v>2.8062883046724689</v>
      </c>
      <c r="K110" s="263">
        <f t="shared" si="4"/>
        <v>14.606392203163924</v>
      </c>
      <c r="L110" s="263">
        <f t="shared" si="4"/>
        <v>11.71326263962059</v>
      </c>
      <c r="M110" s="263">
        <f t="shared" si="4"/>
        <v>11.843825645479608</v>
      </c>
      <c r="N110" s="263">
        <f t="shared" si="4"/>
        <v>14.096508412086857</v>
      </c>
      <c r="O110" s="263">
        <f t="shared" si="4"/>
        <v>12.511034330638953</v>
      </c>
      <c r="P110" s="263">
        <f t="shared" si="4"/>
        <v>12.26528093098452</v>
      </c>
      <c r="Q110" s="263">
        <f t="shared" si="4"/>
        <v>20.705944951103643</v>
      </c>
      <c r="R110" s="263">
        <f t="shared" si="4"/>
        <v>22.14626041940722</v>
      </c>
      <c r="S110" s="263">
        <f t="shared" si="4"/>
        <v>22.738974324101385</v>
      </c>
      <c r="T110" s="263">
        <f t="shared" si="4"/>
        <v>23.130232483984411</v>
      </c>
      <c r="U110" s="263">
        <f t="shared" si="4"/>
        <v>18.492128461446551</v>
      </c>
      <c r="V110" s="263">
        <f t="shared" si="4"/>
        <v>24.894792890700423</v>
      </c>
      <c r="W110" s="263">
        <f t="shared" si="4"/>
        <v>24.765929589953309</v>
      </c>
      <c r="DA110" s="70"/>
    </row>
    <row r="111" spans="1:105" ht="12" customHeight="1" x14ac:dyDescent="0.25">
      <c r="A111" s="60" t="s">
        <v>1556</v>
      </c>
      <c r="B111" s="264">
        <v>22.462978815272379</v>
      </c>
      <c r="C111" s="264">
        <v>25.393175331044102</v>
      </c>
      <c r="D111" s="264">
        <v>26.891465930004589</v>
      </c>
      <c r="E111" s="264">
        <v>26.202379750238979</v>
      </c>
      <c r="F111" s="264">
        <v>23.136932559679469</v>
      </c>
      <c r="G111" s="264">
        <v>11.36294590922056</v>
      </c>
      <c r="H111" s="264">
        <v>5.1972187949715796</v>
      </c>
      <c r="I111" s="264">
        <v>1.1510869993784669</v>
      </c>
      <c r="J111" s="264">
        <v>1.9344163957246241</v>
      </c>
      <c r="K111" s="264">
        <v>10.27771695958999</v>
      </c>
      <c r="L111" s="264">
        <v>7.5187200443676634</v>
      </c>
      <c r="M111" s="264">
        <v>8.1304110694451222</v>
      </c>
      <c r="N111" s="264">
        <v>10.51385905408325</v>
      </c>
      <c r="O111" s="264">
        <v>9.3078642121811459</v>
      </c>
      <c r="P111" s="264">
        <v>9.1002068634113389</v>
      </c>
      <c r="Q111" s="264">
        <v>14.90852312960325</v>
      </c>
      <c r="R111" s="264">
        <v>16.17603965369306</v>
      </c>
      <c r="S111" s="264">
        <v>16.400965667951031</v>
      </c>
      <c r="T111" s="264">
        <v>17.70977447718937</v>
      </c>
      <c r="U111" s="264">
        <v>13.76052771435385</v>
      </c>
      <c r="V111" s="264">
        <v>19.238606086645461</v>
      </c>
      <c r="W111" s="264">
        <v>19.270381916720002</v>
      </c>
      <c r="DA111" s="72" t="s">
        <v>1678</v>
      </c>
    </row>
    <row r="112" spans="1:105" ht="12" customHeight="1" x14ac:dyDescent="0.25">
      <c r="A112" s="59" t="s">
        <v>30</v>
      </c>
      <c r="B112" s="232">
        <v>0.16161211176576851</v>
      </c>
      <c r="C112" s="232">
        <v>0.36308533941060273</v>
      </c>
      <c r="D112" s="232">
        <v>0.19050549012578011</v>
      </c>
      <c r="E112" s="232">
        <v>0.39446319183541528</v>
      </c>
      <c r="F112" s="232">
        <v>1.140552682559681</v>
      </c>
      <c r="G112" s="232">
        <v>0.51911961946860663</v>
      </c>
      <c r="H112" s="232">
        <v>0.2478372737157763</v>
      </c>
      <c r="I112" s="232">
        <v>9.0230313423042718E-2</v>
      </c>
      <c r="J112" s="232">
        <v>0.42760617464884532</v>
      </c>
      <c r="K112" s="232">
        <v>2.3020800959068781</v>
      </c>
      <c r="L112" s="232">
        <v>1.1462552678046329</v>
      </c>
      <c r="M112" s="232">
        <v>0.32357980520082891</v>
      </c>
      <c r="N112" s="232">
        <v>3.325220215172692</v>
      </c>
      <c r="O112" s="232">
        <v>2.2758430510257139</v>
      </c>
      <c r="P112" s="232">
        <v>1.710843170475902</v>
      </c>
      <c r="Q112" s="232">
        <v>2.8011169370434521</v>
      </c>
      <c r="R112" s="232">
        <v>2.8971124024004991</v>
      </c>
      <c r="S112" s="232">
        <v>2.3564023022825822</v>
      </c>
      <c r="T112" s="232">
        <v>2.1830104396037799</v>
      </c>
      <c r="U112" s="232">
        <v>2.4598335094992319</v>
      </c>
      <c r="V112" s="232">
        <v>3.721699293814372</v>
      </c>
      <c r="W112" s="232">
        <v>4.9133596443433571</v>
      </c>
      <c r="DA112" s="71" t="s">
        <v>1679</v>
      </c>
    </row>
    <row r="113" spans="1:105" ht="12" customHeight="1" x14ac:dyDescent="0.25">
      <c r="A113" s="59" t="s">
        <v>33</v>
      </c>
      <c r="B113" s="297">
        <v>0</v>
      </c>
      <c r="C113" s="297">
        <v>6.9690042401450367E-2</v>
      </c>
      <c r="D113" s="297">
        <v>0</v>
      </c>
      <c r="E113" s="297">
        <v>0</v>
      </c>
      <c r="F113" s="297">
        <v>0</v>
      </c>
      <c r="G113" s="297">
        <v>0</v>
      </c>
      <c r="H113" s="297">
        <v>0.2430403473847158</v>
      </c>
      <c r="I113" s="297">
        <v>0</v>
      </c>
      <c r="J113" s="297">
        <v>0</v>
      </c>
      <c r="K113" s="297">
        <v>0</v>
      </c>
      <c r="L113" s="297">
        <v>0</v>
      </c>
      <c r="M113" s="297">
        <v>0</v>
      </c>
      <c r="N113" s="297">
        <v>0</v>
      </c>
      <c r="O113" s="297">
        <v>0</v>
      </c>
      <c r="P113" s="297">
        <v>0</v>
      </c>
      <c r="Q113" s="297">
        <v>0</v>
      </c>
      <c r="R113" s="297">
        <v>0</v>
      </c>
      <c r="S113" s="297">
        <v>1.555030811460455E-2</v>
      </c>
      <c r="T113" s="297">
        <v>1.4411402971520359E-2</v>
      </c>
      <c r="U113" s="297">
        <v>1.226958874428433E-2</v>
      </c>
      <c r="V113" s="297">
        <v>9.384523090849823E-3</v>
      </c>
      <c r="W113" s="297">
        <v>2.35896758655115E-2</v>
      </c>
      <c r="DA113" s="122" t="s">
        <v>1680</v>
      </c>
    </row>
    <row r="114" spans="1:105" ht="12" customHeight="1" x14ac:dyDescent="0.25">
      <c r="A114" s="59" t="s">
        <v>160</v>
      </c>
      <c r="B114" s="297">
        <v>0.36073979339894618</v>
      </c>
      <c r="C114" s="297">
        <v>0.3294292099475371</v>
      </c>
      <c r="D114" s="297">
        <v>2.990754331248351E-2</v>
      </c>
      <c r="E114" s="297">
        <v>0.19476652277159101</v>
      </c>
      <c r="F114" s="297">
        <v>0.48160854400305619</v>
      </c>
      <c r="G114" s="297">
        <v>0.14858174254641329</v>
      </c>
      <c r="H114" s="297">
        <v>9.1096087252961769E-2</v>
      </c>
      <c r="I114" s="297">
        <v>3.062551578646994E-2</v>
      </c>
      <c r="J114" s="297">
        <v>9.1013487305741672E-2</v>
      </c>
      <c r="K114" s="297">
        <v>0.8324114379198938</v>
      </c>
      <c r="L114" s="297">
        <v>0.13730350454439541</v>
      </c>
      <c r="M114" s="297">
        <v>2.5894177038582329E-2</v>
      </c>
      <c r="N114" s="297">
        <v>0.5528919449645876</v>
      </c>
      <c r="O114" s="297">
        <v>0.41226127971976928</v>
      </c>
      <c r="P114" s="297">
        <v>0.47500777817079531</v>
      </c>
      <c r="Q114" s="297">
        <v>0.92981231352277693</v>
      </c>
      <c r="R114" s="297">
        <v>1.141578481961818</v>
      </c>
      <c r="S114" s="297">
        <v>1.148727408678669</v>
      </c>
      <c r="T114" s="297">
        <v>1.034518896039569</v>
      </c>
      <c r="U114" s="297">
        <v>0.92683706965021895</v>
      </c>
      <c r="V114" s="297">
        <v>1.0090175614859991</v>
      </c>
      <c r="W114" s="297">
        <v>1.1576151365217571</v>
      </c>
      <c r="DA114" s="122" t="s">
        <v>1681</v>
      </c>
    </row>
    <row r="115" spans="1:105" ht="12" customHeight="1" x14ac:dyDescent="0.25">
      <c r="A115" s="59" t="s">
        <v>70</v>
      </c>
      <c r="B115" s="297">
        <v>5.2497911790470964</v>
      </c>
      <c r="C115" s="297">
        <v>6.0466819233955036</v>
      </c>
      <c r="D115" s="297">
        <v>2.1955425327934579</v>
      </c>
      <c r="E115" s="297">
        <v>0.42992249178144482</v>
      </c>
      <c r="F115" s="297">
        <v>0.6866356333819934</v>
      </c>
      <c r="G115" s="297">
        <v>0.34356687361683957</v>
      </c>
      <c r="H115" s="297">
        <v>0.34896310453605928</v>
      </c>
      <c r="I115" s="297">
        <v>8.9650002727809062E-3</v>
      </c>
      <c r="J115" s="297">
        <v>4.2364002076291742E-2</v>
      </c>
      <c r="K115" s="297">
        <v>5.2268057252659671E-2</v>
      </c>
      <c r="L115" s="297">
        <v>0.21522648705992209</v>
      </c>
      <c r="M115" s="297">
        <v>2.274861781187321E-2</v>
      </c>
      <c r="N115" s="297">
        <v>0</v>
      </c>
      <c r="O115" s="297">
        <v>4.4795399390919338E-2</v>
      </c>
      <c r="P115" s="297">
        <v>4.587328956099801E-2</v>
      </c>
      <c r="Q115" s="297">
        <v>7.3417896050770981E-2</v>
      </c>
      <c r="R115" s="297">
        <v>0.33069343876360457</v>
      </c>
      <c r="S115" s="297">
        <v>0</v>
      </c>
      <c r="T115" s="297">
        <v>7.2093107857318955E-2</v>
      </c>
      <c r="U115" s="297">
        <v>6.3516591352208579E-2</v>
      </c>
      <c r="V115" s="297">
        <v>7.4405077077107529E-2</v>
      </c>
      <c r="W115" s="297">
        <v>7.6850091283890143E-2</v>
      </c>
      <c r="DA115" s="122" t="s">
        <v>1682</v>
      </c>
    </row>
    <row r="116" spans="1:105" ht="12" customHeight="1" x14ac:dyDescent="0.25">
      <c r="A116" s="59" t="s">
        <v>162</v>
      </c>
      <c r="B116" s="297">
        <v>16.69083573106057</v>
      </c>
      <c r="C116" s="297">
        <v>18.58428881588901</v>
      </c>
      <c r="D116" s="297">
        <v>24.475510363772859</v>
      </c>
      <c r="E116" s="297">
        <v>25.183227543850521</v>
      </c>
      <c r="F116" s="297">
        <v>20.828135699734741</v>
      </c>
      <c r="G116" s="297">
        <v>10.3516776735887</v>
      </c>
      <c r="H116" s="297">
        <v>4.2662819820820674</v>
      </c>
      <c r="I116" s="297">
        <v>1.0212661698961729</v>
      </c>
      <c r="J116" s="297">
        <v>1.3734327316937449</v>
      </c>
      <c r="K116" s="297">
        <v>7.0909573685105567</v>
      </c>
      <c r="L116" s="297">
        <v>6.0199347849587133</v>
      </c>
      <c r="M116" s="297">
        <v>7.7581884693938372</v>
      </c>
      <c r="N116" s="297">
        <v>6.6357468939459689</v>
      </c>
      <c r="O116" s="297">
        <v>6.5749644820447442</v>
      </c>
      <c r="P116" s="297">
        <v>6.8684826252036437</v>
      </c>
      <c r="Q116" s="297">
        <v>11.10417598298625</v>
      </c>
      <c r="R116" s="297">
        <v>11.806655330567139</v>
      </c>
      <c r="S116" s="297">
        <v>12.88028564887518</v>
      </c>
      <c r="T116" s="297">
        <v>14.40574063071719</v>
      </c>
      <c r="U116" s="297">
        <v>10.298070955107899</v>
      </c>
      <c r="V116" s="297">
        <v>14.42409963117713</v>
      </c>
      <c r="W116" s="297">
        <v>13.09896736870548</v>
      </c>
      <c r="DA116" s="122" t="s">
        <v>1683</v>
      </c>
    </row>
    <row r="117" spans="1:105" ht="12" customHeight="1" x14ac:dyDescent="0.25">
      <c r="A117" s="60" t="s">
        <v>1563</v>
      </c>
      <c r="B117" s="264">
        <v>3.6659008590966682</v>
      </c>
      <c r="C117" s="264">
        <v>3.2143548698649171</v>
      </c>
      <c r="D117" s="264">
        <v>3.2146739160079392</v>
      </c>
      <c r="E117" s="264">
        <v>3.3415724178051329</v>
      </c>
      <c r="F117" s="264">
        <v>4.8700643597724076</v>
      </c>
      <c r="G117" s="264">
        <v>3.0515477830401538</v>
      </c>
      <c r="H117" s="264">
        <v>2.8009440000561909</v>
      </c>
      <c r="I117" s="264">
        <v>0.56268746602560782</v>
      </c>
      <c r="J117" s="264">
        <v>0.87187190894784505</v>
      </c>
      <c r="K117" s="264">
        <v>4.3286752435739348</v>
      </c>
      <c r="L117" s="264">
        <v>4.1945425952529263</v>
      </c>
      <c r="M117" s="264">
        <v>3.7134145760344861</v>
      </c>
      <c r="N117" s="264">
        <v>3.5826493580036072</v>
      </c>
      <c r="O117" s="264">
        <v>3.2031701184578072</v>
      </c>
      <c r="P117" s="264">
        <v>3.1650740675731819</v>
      </c>
      <c r="Q117" s="264">
        <v>5.7974218215003939</v>
      </c>
      <c r="R117" s="264">
        <v>5.9702207657141582</v>
      </c>
      <c r="S117" s="264">
        <v>6.3380086561503548</v>
      </c>
      <c r="T117" s="264">
        <v>5.4204580067950401</v>
      </c>
      <c r="U117" s="264">
        <v>4.7316007470927017</v>
      </c>
      <c r="V117" s="264">
        <v>5.6561868040549621</v>
      </c>
      <c r="W117" s="264">
        <v>5.4955476732333066</v>
      </c>
      <c r="DA117" s="72" t="s">
        <v>1684</v>
      </c>
    </row>
    <row r="118" spans="1:105" ht="12" customHeight="1" x14ac:dyDescent="0.25">
      <c r="A118" s="57" t="s">
        <v>1565</v>
      </c>
      <c r="B118" s="263">
        <v>2.9386374272442231</v>
      </c>
      <c r="C118" s="263">
        <v>2.5766718435908191</v>
      </c>
      <c r="D118" s="263">
        <v>2.576927595443621</v>
      </c>
      <c r="E118" s="263">
        <v>2.6786512102318141</v>
      </c>
      <c r="F118" s="263">
        <v>3.9039117397849941</v>
      </c>
      <c r="G118" s="263">
        <v>2.4461634045596168</v>
      </c>
      <c r="H118" s="263">
        <v>2.2452759053087168</v>
      </c>
      <c r="I118" s="263">
        <v>0.45105814670381439</v>
      </c>
      <c r="J118" s="263">
        <v>0.6989047227066445</v>
      </c>
      <c r="K118" s="263">
        <v>3.4699266483399569</v>
      </c>
      <c r="L118" s="263">
        <v>3.3624040404676219</v>
      </c>
      <c r="M118" s="263">
        <v>2.9767250876222962</v>
      </c>
      <c r="N118" s="263">
        <v>2.8719018589924898</v>
      </c>
      <c r="O118" s="263">
        <v>2.567705990349646</v>
      </c>
      <c r="P118" s="263">
        <v>2.5371676628654298</v>
      </c>
      <c r="Q118" s="263">
        <v>4.6472944580343869</v>
      </c>
      <c r="R118" s="263">
        <v>4.7858125097691442</v>
      </c>
      <c r="S118" s="263">
        <v>5.0806364293634498</v>
      </c>
      <c r="T118" s="263">
        <v>4.3451149891431076</v>
      </c>
      <c r="U118" s="263">
        <v>3.7929173702776029</v>
      </c>
      <c r="V118" s="263">
        <v>4.5340784916852819</v>
      </c>
      <c r="W118" s="263">
        <v>4.4053079165233511</v>
      </c>
      <c r="DA118" s="70" t="s">
        <v>1685</v>
      </c>
    </row>
    <row r="119" spans="1:105" ht="12" customHeight="1" x14ac:dyDescent="0.25">
      <c r="A119" s="57" t="s">
        <v>1567</v>
      </c>
      <c r="B119" s="263">
        <f t="shared" ref="B119:W119" si="5">B120+B126</f>
        <v>2.8307898199554211</v>
      </c>
      <c r="C119" s="263">
        <f t="shared" si="5"/>
        <v>2.9717619196998788</v>
      </c>
      <c r="D119" s="263">
        <f t="shared" si="5"/>
        <v>3.1006159164531524</v>
      </c>
      <c r="E119" s="263">
        <f t="shared" si="5"/>
        <v>3.072548999086341</v>
      </c>
      <c r="F119" s="263">
        <f t="shared" si="5"/>
        <v>3.1843879134817428</v>
      </c>
      <c r="G119" s="263">
        <f t="shared" si="5"/>
        <v>1.7259103603325028</v>
      </c>
      <c r="H119" s="263">
        <f t="shared" si="5"/>
        <v>1.1344422876090368</v>
      </c>
      <c r="I119" s="263">
        <f t="shared" si="5"/>
        <v>0.23709754149503631</v>
      </c>
      <c r="J119" s="263">
        <f t="shared" si="5"/>
        <v>0.38034124142435954</v>
      </c>
      <c r="K119" s="263">
        <f t="shared" si="5"/>
        <v>1.9462252674081659</v>
      </c>
      <c r="L119" s="263">
        <f t="shared" si="5"/>
        <v>1.6761587231827186</v>
      </c>
      <c r="M119" s="263">
        <f t="shared" si="5"/>
        <v>1.6105953856820028</v>
      </c>
      <c r="N119" s="263">
        <f t="shared" si="5"/>
        <v>1.7833405223640122</v>
      </c>
      <c r="O119" s="263">
        <f t="shared" si="5"/>
        <v>1.5865090766103029</v>
      </c>
      <c r="P119" s="263">
        <f t="shared" si="5"/>
        <v>1.5593070777581994</v>
      </c>
      <c r="Q119" s="263">
        <f t="shared" si="5"/>
        <v>2.704874726674845</v>
      </c>
      <c r="R119" s="263">
        <f t="shared" si="5"/>
        <v>2.8562451440039549</v>
      </c>
      <c r="S119" s="263">
        <f t="shared" si="5"/>
        <v>2.9658845896530051</v>
      </c>
      <c r="T119" s="263">
        <f t="shared" si="5"/>
        <v>2.8530772626082079</v>
      </c>
      <c r="U119" s="263">
        <f t="shared" si="5"/>
        <v>2.344502409525774</v>
      </c>
      <c r="V119" s="263">
        <f t="shared" si="5"/>
        <v>3.042359219005796</v>
      </c>
      <c r="W119" s="263">
        <f t="shared" si="5"/>
        <v>3.0056466277195799</v>
      </c>
      <c r="DA119" s="70"/>
    </row>
    <row r="120" spans="1:105" ht="12" customHeight="1" x14ac:dyDescent="0.25">
      <c r="A120" s="60" t="s">
        <v>1568</v>
      </c>
      <c r="B120" s="264">
        <v>1.9306567551490581</v>
      </c>
      <c r="C120" s="264">
        <v>2.182502413893241</v>
      </c>
      <c r="D120" s="264">
        <v>2.3112780713805141</v>
      </c>
      <c r="E120" s="264">
        <v>2.2520522269907302</v>
      </c>
      <c r="F120" s="264">
        <v>1.9885819911561771</v>
      </c>
      <c r="G120" s="264">
        <v>0.97662685160503393</v>
      </c>
      <c r="H120" s="264">
        <v>0.44669256277255059</v>
      </c>
      <c r="I120" s="264">
        <v>9.8934068780020312E-2</v>
      </c>
      <c r="J120" s="264">
        <v>0.16625996544757701</v>
      </c>
      <c r="K120" s="264">
        <v>0.883353175850905</v>
      </c>
      <c r="L120" s="264">
        <v>0.6462218463146886</v>
      </c>
      <c r="M120" s="264">
        <v>0.69879570213949727</v>
      </c>
      <c r="N120" s="264">
        <v>0.90364920754187938</v>
      </c>
      <c r="O120" s="264">
        <v>0.79999589836410534</v>
      </c>
      <c r="P120" s="264">
        <v>0.78214808456987295</v>
      </c>
      <c r="Q120" s="264">
        <v>1.281363488171702</v>
      </c>
      <c r="R120" s="264">
        <v>1.390304486586093</v>
      </c>
      <c r="S120" s="264">
        <v>1.409636514292973</v>
      </c>
      <c r="T120" s="264">
        <v>1.5221265179356149</v>
      </c>
      <c r="U120" s="264">
        <v>1.182695136055175</v>
      </c>
      <c r="V120" s="264">
        <v>1.6535271259562661</v>
      </c>
      <c r="W120" s="264">
        <v>1.6562582072384231</v>
      </c>
      <c r="DA120" s="72" t="s">
        <v>1686</v>
      </c>
    </row>
    <row r="121" spans="1:105" ht="12" customHeight="1" x14ac:dyDescent="0.25">
      <c r="A121" s="59" t="s">
        <v>30</v>
      </c>
      <c r="B121" s="232">
        <v>1.38903000292351E-2</v>
      </c>
      <c r="C121" s="232">
        <v>3.1206598599116769E-2</v>
      </c>
      <c r="D121" s="232">
        <v>1.6373639241214759E-2</v>
      </c>
      <c r="E121" s="232">
        <v>3.3903474344948253E-2</v>
      </c>
      <c r="F121" s="232">
        <v>9.8028661260638222E-2</v>
      </c>
      <c r="G121" s="232">
        <v>4.4617493000352157E-2</v>
      </c>
      <c r="H121" s="232">
        <v>2.1301213459355161E-2</v>
      </c>
      <c r="I121" s="232">
        <v>7.7551497315651906E-3</v>
      </c>
      <c r="J121" s="232">
        <v>3.6752060197285587E-2</v>
      </c>
      <c r="K121" s="232">
        <v>0.19786006676171611</v>
      </c>
      <c r="L121" s="232">
        <v>9.8518789253702652E-2</v>
      </c>
      <c r="M121" s="232">
        <v>2.781116172873983E-2</v>
      </c>
      <c r="N121" s="232">
        <v>0.28579730780926338</v>
      </c>
      <c r="O121" s="232">
        <v>0.19560503512270069</v>
      </c>
      <c r="P121" s="232">
        <v>0.1470442077715097</v>
      </c>
      <c r="Q121" s="232">
        <v>0.24075147739482039</v>
      </c>
      <c r="R121" s="232">
        <v>0.24900213262533941</v>
      </c>
      <c r="S121" s="232">
        <v>0.20252897267826131</v>
      </c>
      <c r="T121" s="232">
        <v>0.18762622208041491</v>
      </c>
      <c r="U121" s="232">
        <v>0.21141871791411021</v>
      </c>
      <c r="V121" s="232">
        <v>0.31987404436988381</v>
      </c>
      <c r="W121" s="232">
        <v>0.42229532716198881</v>
      </c>
      <c r="DA121" s="71" t="s">
        <v>1687</v>
      </c>
    </row>
    <row r="122" spans="1:105" ht="12" customHeight="1" x14ac:dyDescent="0.25">
      <c r="A122" s="59" t="s">
        <v>33</v>
      </c>
      <c r="B122" s="297">
        <v>0</v>
      </c>
      <c r="C122" s="297">
        <v>5.9897466064254461E-3</v>
      </c>
      <c r="D122" s="297">
        <v>0</v>
      </c>
      <c r="E122" s="297">
        <v>0</v>
      </c>
      <c r="F122" s="297">
        <v>0</v>
      </c>
      <c r="G122" s="297">
        <v>0</v>
      </c>
      <c r="H122" s="297">
        <v>2.0888925387449141E-2</v>
      </c>
      <c r="I122" s="297">
        <v>0</v>
      </c>
      <c r="J122" s="297">
        <v>0</v>
      </c>
      <c r="K122" s="297">
        <v>0</v>
      </c>
      <c r="L122" s="297">
        <v>0</v>
      </c>
      <c r="M122" s="297">
        <v>0</v>
      </c>
      <c r="N122" s="297">
        <v>0</v>
      </c>
      <c r="O122" s="297">
        <v>0</v>
      </c>
      <c r="P122" s="297">
        <v>0</v>
      </c>
      <c r="Q122" s="297">
        <v>0</v>
      </c>
      <c r="R122" s="297">
        <v>0</v>
      </c>
      <c r="S122" s="297">
        <v>1.3365238712551601E-3</v>
      </c>
      <c r="T122" s="297">
        <v>1.238636813351934E-3</v>
      </c>
      <c r="U122" s="297">
        <v>1.0545513391994059E-3</v>
      </c>
      <c r="V122" s="297">
        <v>8.0658460519417196E-4</v>
      </c>
      <c r="W122" s="297">
        <v>2.0274945471863161E-3</v>
      </c>
      <c r="DA122" s="122" t="s">
        <v>1688</v>
      </c>
    </row>
    <row r="123" spans="1:105" ht="12" customHeight="1" x14ac:dyDescent="0.25">
      <c r="A123" s="59" t="s">
        <v>160</v>
      </c>
      <c r="B123" s="297">
        <v>3.1005002707086681E-2</v>
      </c>
      <c r="C123" s="297">
        <v>2.8313908620890869E-2</v>
      </c>
      <c r="D123" s="297">
        <v>2.5705050519346791E-3</v>
      </c>
      <c r="E123" s="297">
        <v>1.67398681162539E-2</v>
      </c>
      <c r="F123" s="297">
        <v>4.1393476638317717E-2</v>
      </c>
      <c r="G123" s="297">
        <v>1.277036083673895E-2</v>
      </c>
      <c r="H123" s="297">
        <v>7.8295615941641125E-3</v>
      </c>
      <c r="I123" s="297">
        <v>2.6322136266661192E-3</v>
      </c>
      <c r="J123" s="297">
        <v>7.8224622620858934E-3</v>
      </c>
      <c r="K123" s="297">
        <v>7.1544418881378746E-2</v>
      </c>
      <c r="L123" s="297">
        <v>1.1801014492968611E-2</v>
      </c>
      <c r="M123" s="297">
        <v>2.2255627016206322E-3</v>
      </c>
      <c r="N123" s="297">
        <v>4.7520169839969581E-2</v>
      </c>
      <c r="O123" s="297">
        <v>3.5433191257618013E-2</v>
      </c>
      <c r="P123" s="297">
        <v>4.0826151474188221E-2</v>
      </c>
      <c r="Q123" s="297">
        <v>7.9915866853020281E-2</v>
      </c>
      <c r="R123" s="297">
        <v>9.8116827062754222E-2</v>
      </c>
      <c r="S123" s="297">
        <v>9.8731265769724283E-2</v>
      </c>
      <c r="T123" s="297">
        <v>8.891522853639483E-2</v>
      </c>
      <c r="U123" s="297">
        <v>7.9660149446704409E-2</v>
      </c>
      <c r="V123" s="297">
        <v>8.6723430011984862E-2</v>
      </c>
      <c r="W123" s="297">
        <v>9.9495151625616132E-2</v>
      </c>
      <c r="DA123" s="122" t="s">
        <v>1689</v>
      </c>
    </row>
    <row r="124" spans="1:105" ht="12" customHeight="1" x14ac:dyDescent="0.25">
      <c r="A124" s="59" t="s">
        <v>70</v>
      </c>
      <c r="B124" s="297">
        <v>0.45121107428807011</v>
      </c>
      <c r="C124" s="297">
        <v>0.51970254691706919</v>
      </c>
      <c r="D124" s="297">
        <v>0.1887033352527944</v>
      </c>
      <c r="E124" s="297">
        <v>3.6951143914360531E-2</v>
      </c>
      <c r="F124" s="297">
        <v>5.9015223885342187E-2</v>
      </c>
      <c r="G124" s="297">
        <v>2.9529017983261241E-2</v>
      </c>
      <c r="H124" s="297">
        <v>2.9992815316741001E-2</v>
      </c>
      <c r="I124" s="297">
        <v>7.7052729644163731E-4</v>
      </c>
      <c r="J124" s="297">
        <v>3.6411175675477581E-3</v>
      </c>
      <c r="K124" s="297">
        <v>4.492355116533172E-3</v>
      </c>
      <c r="L124" s="297">
        <v>1.8498369007352029E-2</v>
      </c>
      <c r="M124" s="297">
        <v>1.955206965646807E-3</v>
      </c>
      <c r="N124" s="297">
        <v>0</v>
      </c>
      <c r="O124" s="297">
        <v>3.8500922404324381E-3</v>
      </c>
      <c r="P124" s="297">
        <v>3.9427351599350064E-3</v>
      </c>
      <c r="Q124" s="297">
        <v>6.3101496077128142E-3</v>
      </c>
      <c r="R124" s="297">
        <v>2.8422567046109862E-2</v>
      </c>
      <c r="S124" s="297">
        <v>0</v>
      </c>
      <c r="T124" s="297">
        <v>6.1962862018010894E-3</v>
      </c>
      <c r="U124" s="297">
        <v>5.4591484578532176E-3</v>
      </c>
      <c r="V124" s="297">
        <v>6.3949962227911267E-3</v>
      </c>
      <c r="W124" s="297">
        <v>6.6051412455674832E-3</v>
      </c>
      <c r="DA124" s="122" t="s">
        <v>1690</v>
      </c>
    </row>
    <row r="125" spans="1:105" ht="12" customHeight="1" x14ac:dyDescent="0.25">
      <c r="A125" s="59" t="s">
        <v>162</v>
      </c>
      <c r="B125" s="297">
        <v>1.434550378124666</v>
      </c>
      <c r="C125" s="297">
        <v>1.5972896131497389</v>
      </c>
      <c r="D125" s="297">
        <v>2.1036305918345701</v>
      </c>
      <c r="E125" s="297">
        <v>2.164457740615167</v>
      </c>
      <c r="F125" s="297">
        <v>1.790144629371879</v>
      </c>
      <c r="G125" s="297">
        <v>0.88970997978468158</v>
      </c>
      <c r="H125" s="297">
        <v>0.36668004701484119</v>
      </c>
      <c r="I125" s="297">
        <v>8.7776178125347368E-2</v>
      </c>
      <c r="J125" s="297">
        <v>0.11804432542065769</v>
      </c>
      <c r="K125" s="297">
        <v>0.60945633509127695</v>
      </c>
      <c r="L125" s="297">
        <v>0.5174036735606653</v>
      </c>
      <c r="M125" s="297">
        <v>0.66680377074348995</v>
      </c>
      <c r="N125" s="297">
        <v>0.57033172989264647</v>
      </c>
      <c r="O125" s="297">
        <v>0.56510757974335424</v>
      </c>
      <c r="P125" s="297">
        <v>0.59033499016423996</v>
      </c>
      <c r="Q125" s="297">
        <v>0.95438599431614901</v>
      </c>
      <c r="R125" s="297">
        <v>1.0147629598518899</v>
      </c>
      <c r="S125" s="297">
        <v>1.1070397519737321</v>
      </c>
      <c r="T125" s="297">
        <v>1.238150144303652</v>
      </c>
      <c r="U125" s="297">
        <v>0.88510256889730743</v>
      </c>
      <c r="V125" s="297">
        <v>1.239728070746412</v>
      </c>
      <c r="W125" s="297">
        <v>1.125835092658064</v>
      </c>
      <c r="DA125" s="122" t="s">
        <v>1691</v>
      </c>
    </row>
    <row r="126" spans="1:105" ht="12" customHeight="1" x14ac:dyDescent="0.25">
      <c r="A126" s="60" t="s">
        <v>1575</v>
      </c>
      <c r="B126" s="264">
        <v>0.90013306480636279</v>
      </c>
      <c r="C126" s="264">
        <v>0.78925950580663773</v>
      </c>
      <c r="D126" s="264">
        <v>0.78933784507263838</v>
      </c>
      <c r="E126" s="264">
        <v>0.82049677209561078</v>
      </c>
      <c r="F126" s="264">
        <v>1.1958059223255659</v>
      </c>
      <c r="G126" s="264">
        <v>0.74928350872746885</v>
      </c>
      <c r="H126" s="264">
        <v>0.68774972483648622</v>
      </c>
      <c r="I126" s="264">
        <v>0.138163472715016</v>
      </c>
      <c r="J126" s="264">
        <v>0.2140812759767825</v>
      </c>
      <c r="K126" s="264">
        <v>1.0628720915572609</v>
      </c>
      <c r="L126" s="264">
        <v>1.0299368768680299</v>
      </c>
      <c r="M126" s="264">
        <v>0.91179968354250562</v>
      </c>
      <c r="N126" s="264">
        <v>0.87969131482213281</v>
      </c>
      <c r="O126" s="264">
        <v>0.78651317824619749</v>
      </c>
      <c r="P126" s="264">
        <v>0.7771589931883266</v>
      </c>
      <c r="Q126" s="264">
        <v>1.423511238503143</v>
      </c>
      <c r="R126" s="264">
        <v>1.4659406574178619</v>
      </c>
      <c r="S126" s="264">
        <v>1.5562480753600321</v>
      </c>
      <c r="T126" s="264">
        <v>1.330950744672593</v>
      </c>
      <c r="U126" s="264">
        <v>1.1618072734705991</v>
      </c>
      <c r="V126" s="264">
        <v>1.3888320930495299</v>
      </c>
      <c r="W126" s="264">
        <v>1.349388420481157</v>
      </c>
      <c r="DA126" s="72" t="s">
        <v>1692</v>
      </c>
    </row>
    <row r="127" spans="1:105" ht="12" customHeight="1" x14ac:dyDescent="0.25">
      <c r="A127" s="132" t="s">
        <v>1577</v>
      </c>
      <c r="B127" s="318">
        <v>2.6950068029342371</v>
      </c>
      <c r="C127" s="318">
        <v>2.3630503317717562</v>
      </c>
      <c r="D127" s="318">
        <v>2.3632848802658208</v>
      </c>
      <c r="E127" s="318">
        <v>2.4565749987852499</v>
      </c>
      <c r="F127" s="318">
        <v>3.580254099819919</v>
      </c>
      <c r="G127" s="318">
        <v>2.2433618231559609</v>
      </c>
      <c r="H127" s="318">
        <v>2.0591290994839802</v>
      </c>
      <c r="I127" s="318">
        <v>0.41366272770358431</v>
      </c>
      <c r="J127" s="318">
        <v>0.64096133971301761</v>
      </c>
      <c r="K127" s="318">
        <v>3.1822489689476749</v>
      </c>
      <c r="L127" s="318">
        <v>3.0836406285656111</v>
      </c>
      <c r="M127" s="318">
        <v>2.7299367683920779</v>
      </c>
      <c r="N127" s="318">
        <v>2.633804012563203</v>
      </c>
      <c r="O127" s="318">
        <v>2.3548278014061328</v>
      </c>
      <c r="P127" s="318">
        <v>2.3268212839782998</v>
      </c>
      <c r="Q127" s="318">
        <v>4.2620059431375266</v>
      </c>
      <c r="R127" s="318">
        <v>4.3890400196429944</v>
      </c>
      <c r="S127" s="318">
        <v>4.6594212723991388</v>
      </c>
      <c r="T127" s="318">
        <v>3.984878960128686</v>
      </c>
      <c r="U127" s="318">
        <v>3.478461827613569</v>
      </c>
      <c r="V127" s="318">
        <v>4.1581762577592443</v>
      </c>
      <c r="W127" s="318">
        <v>4.040081533700481</v>
      </c>
      <c r="DA127" s="139" t="s">
        <v>1693</v>
      </c>
    </row>
    <row r="128" spans="1:105" ht="12" hidden="1" customHeight="1" x14ac:dyDescent="0.25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DA128" s="94"/>
    </row>
    <row r="129" spans="1:105" ht="12" customHeight="1" x14ac:dyDescent="0.25">
      <c r="A129" s="201"/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DA129" s="173"/>
    </row>
    <row r="130" spans="1:105" ht="15" customHeight="1" x14ac:dyDescent="0.25">
      <c r="A130" s="32" t="s">
        <v>342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DA130" s="88"/>
    </row>
    <row r="131" spans="1:105" ht="12" customHeight="1" x14ac:dyDescent="0.25">
      <c r="A131" s="201"/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201"/>
      <c r="V131" s="201"/>
      <c r="W131" s="201"/>
      <c r="DA131" s="173"/>
    </row>
    <row r="132" spans="1:105" ht="12" customHeight="1" x14ac:dyDescent="0.25">
      <c r="A132" s="35" t="s">
        <v>49</v>
      </c>
      <c r="B132" s="234">
        <f t="shared" ref="B132:W132" si="6">SUM(B133:B138,B140:B141,B139)</f>
        <v>0.99999999999999967</v>
      </c>
      <c r="C132" s="234">
        <f t="shared" si="6"/>
        <v>1</v>
      </c>
      <c r="D132" s="234">
        <f t="shared" si="6"/>
        <v>1</v>
      </c>
      <c r="E132" s="234">
        <f t="shared" si="6"/>
        <v>0.99999999999999967</v>
      </c>
      <c r="F132" s="234">
        <f t="shared" si="6"/>
        <v>0.99999999999999978</v>
      </c>
      <c r="G132" s="234">
        <f t="shared" si="6"/>
        <v>1</v>
      </c>
      <c r="H132" s="234">
        <f t="shared" si="6"/>
        <v>1</v>
      </c>
      <c r="I132" s="234">
        <f t="shared" si="6"/>
        <v>0.99999999999999956</v>
      </c>
      <c r="J132" s="234">
        <f t="shared" si="6"/>
        <v>0.99999999999999956</v>
      </c>
      <c r="K132" s="234">
        <f t="shared" si="6"/>
        <v>1</v>
      </c>
      <c r="L132" s="234">
        <f t="shared" si="6"/>
        <v>1.0000000000000002</v>
      </c>
      <c r="M132" s="234">
        <f t="shared" si="6"/>
        <v>1</v>
      </c>
      <c r="N132" s="234">
        <f t="shared" si="6"/>
        <v>1.0000000000000002</v>
      </c>
      <c r="O132" s="234">
        <f t="shared" si="6"/>
        <v>0.99999999999999989</v>
      </c>
      <c r="P132" s="234">
        <f t="shared" si="6"/>
        <v>0.99999999999999967</v>
      </c>
      <c r="Q132" s="234">
        <f t="shared" si="6"/>
        <v>1</v>
      </c>
      <c r="R132" s="234">
        <f t="shared" si="6"/>
        <v>1.0000000000000002</v>
      </c>
      <c r="S132" s="234">
        <f t="shared" si="6"/>
        <v>1</v>
      </c>
      <c r="T132" s="234">
        <f t="shared" si="6"/>
        <v>1</v>
      </c>
      <c r="U132" s="234">
        <f t="shared" si="6"/>
        <v>1</v>
      </c>
      <c r="V132" s="234">
        <f t="shared" si="6"/>
        <v>1.0000000000000004</v>
      </c>
      <c r="W132" s="234">
        <f t="shared" si="6"/>
        <v>0.99999999999999989</v>
      </c>
      <c r="DA132" s="95"/>
    </row>
    <row r="133" spans="1:105" ht="12" customHeight="1" x14ac:dyDescent="0.25">
      <c r="A133" s="55" t="s">
        <v>92</v>
      </c>
      <c r="B133" s="268">
        <f t="shared" ref="B133:W133" si="7">IF(B$6=0,0,B$6/B$5)</f>
        <v>4.3523813450599439E-3</v>
      </c>
      <c r="C133" s="268">
        <f t="shared" si="7"/>
        <v>4.3905817490420542E-3</v>
      </c>
      <c r="D133" s="268">
        <f t="shared" si="7"/>
        <v>4.3578808415998382E-3</v>
      </c>
      <c r="E133" s="268">
        <f t="shared" si="7"/>
        <v>4.3427328218816142E-3</v>
      </c>
      <c r="F133" s="268">
        <f t="shared" si="7"/>
        <v>4.321858887479782E-3</v>
      </c>
      <c r="G133" s="268">
        <f t="shared" si="7"/>
        <v>4.2507574304935019E-3</v>
      </c>
      <c r="H133" s="268">
        <f t="shared" si="7"/>
        <v>4.1143667896427066E-3</v>
      </c>
      <c r="I133" s="268">
        <f t="shared" si="7"/>
        <v>4.132252545446643E-3</v>
      </c>
      <c r="J133" s="268">
        <f t="shared" si="7"/>
        <v>4.2134174689740546E-3</v>
      </c>
      <c r="K133" s="268">
        <f t="shared" si="7"/>
        <v>4.2182592731201075E-3</v>
      </c>
      <c r="L133" s="268">
        <f t="shared" si="7"/>
        <v>4.1288024225707059E-3</v>
      </c>
      <c r="M133" s="268">
        <f t="shared" si="7"/>
        <v>4.1801806240905105E-3</v>
      </c>
      <c r="N133" s="268">
        <f t="shared" si="7"/>
        <v>4.2887584427634112E-3</v>
      </c>
      <c r="O133" s="268">
        <f t="shared" si="7"/>
        <v>4.2878191892479923E-3</v>
      </c>
      <c r="P133" s="268">
        <f t="shared" si="7"/>
        <v>4.2915153193441571E-3</v>
      </c>
      <c r="Q133" s="268">
        <f t="shared" si="7"/>
        <v>4.2787953578007796E-3</v>
      </c>
      <c r="R133" s="268">
        <f t="shared" si="7"/>
        <v>4.296305554806641E-3</v>
      </c>
      <c r="S133" s="268">
        <f t="shared" si="7"/>
        <v>4.281740005732366E-3</v>
      </c>
      <c r="T133" s="268">
        <f t="shared" si="7"/>
        <v>4.3136195588035628E-3</v>
      </c>
      <c r="U133" s="268">
        <f t="shared" si="7"/>
        <v>4.3015755524433126E-3</v>
      </c>
      <c r="V133" s="268">
        <f t="shared" si="7"/>
        <v>4.28232154852366E-3</v>
      </c>
      <c r="W133" s="268">
        <f t="shared" si="7"/>
        <v>4.3462976823026925E-3</v>
      </c>
      <c r="DA133" s="76"/>
    </row>
    <row r="134" spans="1:105" ht="12" customHeight="1" x14ac:dyDescent="0.25">
      <c r="A134" s="202" t="s">
        <v>93</v>
      </c>
      <c r="B134" s="269">
        <f t="shared" ref="B134:W134" si="8">IF(B$7=0,0,B$7/B$5)</f>
        <v>4.508011286473067E-4</v>
      </c>
      <c r="C134" s="269">
        <f t="shared" si="8"/>
        <v>4.547577638464406E-4</v>
      </c>
      <c r="D134" s="269">
        <f t="shared" si="8"/>
        <v>4.5137074308377874E-4</v>
      </c>
      <c r="E134" s="269">
        <f t="shared" si="8"/>
        <v>4.4980177569687918E-4</v>
      </c>
      <c r="F134" s="269">
        <f t="shared" si="8"/>
        <v>4.476397424462006E-4</v>
      </c>
      <c r="G134" s="269">
        <f t="shared" si="8"/>
        <v>4.4027535625925355E-4</v>
      </c>
      <c r="H134" s="269">
        <f t="shared" si="8"/>
        <v>4.2614859438847756E-4</v>
      </c>
      <c r="I134" s="269">
        <f t="shared" si="8"/>
        <v>4.280011248227137E-4</v>
      </c>
      <c r="J134" s="269">
        <f t="shared" si="8"/>
        <v>4.3640784202690809E-4</v>
      </c>
      <c r="K134" s="269">
        <f t="shared" si="8"/>
        <v>4.3690933548547358E-4</v>
      </c>
      <c r="L134" s="269">
        <f t="shared" si="8"/>
        <v>4.2764377578476527E-4</v>
      </c>
      <c r="M134" s="269">
        <f t="shared" si="8"/>
        <v>4.3296531114592668E-4</v>
      </c>
      <c r="N134" s="269">
        <f t="shared" si="8"/>
        <v>4.4421133931378493E-4</v>
      </c>
      <c r="O134" s="269">
        <f t="shared" si="8"/>
        <v>4.4411405543370473E-4</v>
      </c>
      <c r="P134" s="269">
        <f t="shared" si="8"/>
        <v>4.4449688485210371E-4</v>
      </c>
      <c r="Q134" s="269">
        <f t="shared" si="8"/>
        <v>4.4317940539304501E-4</v>
      </c>
      <c r="R134" s="269">
        <f t="shared" si="8"/>
        <v>4.4499303704598794E-4</v>
      </c>
      <c r="S134" s="269">
        <f t="shared" si="8"/>
        <v>4.4348439948841182E-4</v>
      </c>
      <c r="T134" s="269">
        <f t="shared" si="8"/>
        <v>4.467863478623932E-4</v>
      </c>
      <c r="U134" s="269">
        <f t="shared" si="8"/>
        <v>4.4643918738790839E-4</v>
      </c>
      <c r="V134" s="269">
        <f t="shared" si="8"/>
        <v>4.5367494834018236E-4</v>
      </c>
      <c r="W134" s="269">
        <f t="shared" si="8"/>
        <v>4.5329435436615044E-4</v>
      </c>
      <c r="DA134" s="77"/>
    </row>
    <row r="135" spans="1:105" ht="12" customHeight="1" x14ac:dyDescent="0.25">
      <c r="A135" s="202" t="s">
        <v>94</v>
      </c>
      <c r="B135" s="269">
        <f t="shared" ref="B135:W135" si="9">IF(B$8=0,0,B$8/B$5)</f>
        <v>1.0151309549444328E-2</v>
      </c>
      <c r="C135" s="269">
        <f t="shared" si="9"/>
        <v>8.005877150658881E-3</v>
      </c>
      <c r="D135" s="269">
        <f t="shared" si="9"/>
        <v>7.657828025786741E-3</v>
      </c>
      <c r="E135" s="269">
        <f t="shared" si="9"/>
        <v>8.1677168831935151E-3</v>
      </c>
      <c r="F135" s="269">
        <f t="shared" si="9"/>
        <v>1.2698487566454093E-2</v>
      </c>
      <c r="G135" s="269">
        <f t="shared" si="9"/>
        <v>1.5761814801428495E-2</v>
      </c>
      <c r="H135" s="269">
        <f t="shared" si="9"/>
        <v>2.7322772915218806E-2</v>
      </c>
      <c r="I135" s="269">
        <f t="shared" si="9"/>
        <v>2.5430899205061714E-2</v>
      </c>
      <c r="J135" s="269">
        <f t="shared" si="9"/>
        <v>2.366813863501931E-2</v>
      </c>
      <c r="K135" s="269">
        <f t="shared" si="9"/>
        <v>2.2415874854627541E-2</v>
      </c>
      <c r="L135" s="269">
        <f t="shared" si="9"/>
        <v>2.7749562929256514E-2</v>
      </c>
      <c r="M135" s="269">
        <f t="shared" si="9"/>
        <v>2.4357655381875294E-2</v>
      </c>
      <c r="N135" s="269">
        <f t="shared" si="9"/>
        <v>1.8807623745187671E-2</v>
      </c>
      <c r="O135" s="269">
        <f t="shared" si="9"/>
        <v>1.9069841261964104E-2</v>
      </c>
      <c r="P135" s="269">
        <f t="shared" si="9"/>
        <v>1.9330538439123808E-2</v>
      </c>
      <c r="Q135" s="269">
        <f t="shared" si="9"/>
        <v>2.0802164065535256E-2</v>
      </c>
      <c r="R135" s="269">
        <f t="shared" si="9"/>
        <v>1.9688691898014216E-2</v>
      </c>
      <c r="S135" s="269">
        <f t="shared" si="9"/>
        <v>2.0635036969329081E-2</v>
      </c>
      <c r="T135" s="269">
        <f t="shared" si="9"/>
        <v>1.7292604678563667E-2</v>
      </c>
      <c r="U135" s="269">
        <f t="shared" si="9"/>
        <v>1.8753516074243724E-2</v>
      </c>
      <c r="V135" s="269">
        <f t="shared" si="9"/>
        <v>1.5729943756735434E-2</v>
      </c>
      <c r="W135" s="269">
        <f t="shared" si="9"/>
        <v>1.5625114277327306E-2</v>
      </c>
      <c r="DA135" s="77"/>
    </row>
    <row r="136" spans="1:105" ht="12" customHeight="1" x14ac:dyDescent="0.25">
      <c r="A136" s="202" t="s">
        <v>95</v>
      </c>
      <c r="B136" s="269">
        <f t="shared" ref="B136:W136" si="10">IF(B$9=0,0,B$9/B$5)</f>
        <v>8.5832463847179815E-4</v>
      </c>
      <c r="C136" s="269">
        <f t="shared" si="10"/>
        <v>8.6585806565520344E-4</v>
      </c>
      <c r="D136" s="269">
        <f t="shared" si="10"/>
        <v>8.5940918346111544E-4</v>
      </c>
      <c r="E136" s="269">
        <f t="shared" si="10"/>
        <v>8.5642187202918682E-4</v>
      </c>
      <c r="F136" s="269">
        <f t="shared" si="10"/>
        <v>8.5230536412730701E-4</v>
      </c>
      <c r="G136" s="269">
        <f t="shared" si="10"/>
        <v>8.3828358443379801E-4</v>
      </c>
      <c r="H136" s="269">
        <f t="shared" si="10"/>
        <v>8.1138625209593385E-4</v>
      </c>
      <c r="I136" s="269">
        <f t="shared" si="10"/>
        <v>8.1491346712308978E-4</v>
      </c>
      <c r="J136" s="269">
        <f t="shared" si="10"/>
        <v>8.3091984343070132E-4</v>
      </c>
      <c r="K136" s="269">
        <f t="shared" si="10"/>
        <v>8.3187468618544508E-4</v>
      </c>
      <c r="L136" s="269">
        <f t="shared" si="10"/>
        <v>8.1423307511802533E-4</v>
      </c>
      <c r="M136" s="269">
        <f t="shared" si="10"/>
        <v>8.2436527005881838E-4</v>
      </c>
      <c r="N136" s="269">
        <f t="shared" si="10"/>
        <v>8.4577768996642875E-4</v>
      </c>
      <c r="O136" s="269">
        <f t="shared" si="10"/>
        <v>8.4559246161207717E-4</v>
      </c>
      <c r="P136" s="269">
        <f t="shared" si="10"/>
        <v>8.4632136822136077E-4</v>
      </c>
      <c r="Q136" s="269">
        <f t="shared" si="10"/>
        <v>8.4381288940769039E-4</v>
      </c>
      <c r="R136" s="269">
        <f t="shared" si="10"/>
        <v>8.472660412165696E-4</v>
      </c>
      <c r="S136" s="269">
        <f t="shared" si="10"/>
        <v>8.4439359768459174E-4</v>
      </c>
      <c r="T136" s="269">
        <f t="shared" si="10"/>
        <v>8.5068050218470737E-4</v>
      </c>
      <c r="U136" s="269">
        <f t="shared" si="10"/>
        <v>8.5001950918842041E-4</v>
      </c>
      <c r="V136" s="269">
        <f t="shared" si="10"/>
        <v>8.659059492612765E-4</v>
      </c>
      <c r="W136" s="269">
        <f t="shared" si="10"/>
        <v>8.6307173631109681E-4</v>
      </c>
      <c r="DA136" s="77"/>
    </row>
    <row r="137" spans="1:105" ht="12" customHeight="1" x14ac:dyDescent="0.25">
      <c r="A137" s="56" t="s">
        <v>96</v>
      </c>
      <c r="B137" s="270">
        <f t="shared" ref="B137:W137" si="11">IF(B$10=0,0,B$10/B$5)</f>
        <v>5.37018792674431E-3</v>
      </c>
      <c r="C137" s="270">
        <f t="shared" si="11"/>
        <v>5.1587052153941829E-3</v>
      </c>
      <c r="D137" s="270">
        <f t="shared" si="11"/>
        <v>5.083447495645493E-3</v>
      </c>
      <c r="E137" s="270">
        <f t="shared" si="11"/>
        <v>5.0932626143748048E-3</v>
      </c>
      <c r="F137" s="270">
        <f t="shared" si="11"/>
        <v>5.7286284237892029E-3</v>
      </c>
      <c r="G137" s="270">
        <f t="shared" si="11"/>
        <v>6.3695642324809437E-3</v>
      </c>
      <c r="H137" s="270">
        <f t="shared" si="11"/>
        <v>1.0625628314761972E-2</v>
      </c>
      <c r="I137" s="270">
        <f t="shared" si="11"/>
        <v>9.6774964594334139E-3</v>
      </c>
      <c r="J137" s="270">
        <f t="shared" si="11"/>
        <v>1.0009619198514822E-2</v>
      </c>
      <c r="K137" s="270">
        <f t="shared" si="11"/>
        <v>9.1479876781573165E-3</v>
      </c>
      <c r="L137" s="270">
        <f t="shared" si="11"/>
        <v>1.1301889031910341E-2</v>
      </c>
      <c r="M137" s="270">
        <f t="shared" si="11"/>
        <v>9.8121504672610931E-3</v>
      </c>
      <c r="N137" s="270">
        <f t="shared" si="11"/>
        <v>8.0590190852352448E-3</v>
      </c>
      <c r="O137" s="270">
        <f t="shared" si="11"/>
        <v>8.1214091276366768E-3</v>
      </c>
      <c r="P137" s="270">
        <f t="shared" si="11"/>
        <v>8.2769619135180973E-3</v>
      </c>
      <c r="Q137" s="270">
        <f t="shared" si="11"/>
        <v>9.145271029775217E-3</v>
      </c>
      <c r="R137" s="270">
        <f t="shared" si="11"/>
        <v>8.7273157074944773E-3</v>
      </c>
      <c r="S137" s="270">
        <f t="shared" si="11"/>
        <v>9.0477119842418737E-3</v>
      </c>
      <c r="T137" s="270">
        <f t="shared" si="11"/>
        <v>7.3685177070929699E-3</v>
      </c>
      <c r="U137" s="270">
        <f t="shared" si="11"/>
        <v>8.2374948395120082E-3</v>
      </c>
      <c r="V137" s="270">
        <f t="shared" si="11"/>
        <v>7.3708459056809174E-3</v>
      </c>
      <c r="W137" s="270">
        <f t="shared" si="11"/>
        <v>7.1815459297960771E-3</v>
      </c>
      <c r="DA137" s="78"/>
    </row>
    <row r="138" spans="1:105" ht="12" customHeight="1" x14ac:dyDescent="0.25">
      <c r="A138" s="203" t="s">
        <v>1452</v>
      </c>
      <c r="B138" s="271">
        <f t="shared" ref="B138:W138" si="12">IF(B$16=0,0,B$16/B$5)</f>
        <v>3.9559625106659474E-2</v>
      </c>
      <c r="C138" s="271">
        <f t="shared" si="12"/>
        <v>3.1198881010122775E-2</v>
      </c>
      <c r="D138" s="271">
        <f t="shared" si="12"/>
        <v>2.9842534537622922E-2</v>
      </c>
      <c r="E138" s="271">
        <f t="shared" si="12"/>
        <v>3.1829569998104879E-2</v>
      </c>
      <c r="F138" s="271">
        <f t="shared" si="12"/>
        <v>4.9485970761082597E-2</v>
      </c>
      <c r="G138" s="271">
        <f t="shared" si="12"/>
        <v>6.1423748483685953E-2</v>
      </c>
      <c r="H138" s="271">
        <f t="shared" si="12"/>
        <v>0.10647677012859998</v>
      </c>
      <c r="I138" s="271">
        <f t="shared" si="12"/>
        <v>9.910414353708237E-2</v>
      </c>
      <c r="J138" s="271">
        <f t="shared" si="12"/>
        <v>9.2234670493824042E-2</v>
      </c>
      <c r="K138" s="271">
        <f t="shared" si="12"/>
        <v>8.7354602021312733E-2</v>
      </c>
      <c r="L138" s="271">
        <f t="shared" si="12"/>
        <v>0.10813996962738007</v>
      </c>
      <c r="M138" s="271">
        <f t="shared" si="12"/>
        <v>9.4921715340356094E-2</v>
      </c>
      <c r="N138" s="271">
        <f t="shared" si="12"/>
        <v>7.3293257474101772E-2</v>
      </c>
      <c r="O138" s="271">
        <f t="shared" si="12"/>
        <v>7.4315118408353656E-2</v>
      </c>
      <c r="P138" s="271">
        <f t="shared" si="12"/>
        <v>7.533105458334366E-2</v>
      </c>
      <c r="Q138" s="271">
        <f t="shared" si="12"/>
        <v>8.1065975560251177E-2</v>
      </c>
      <c r="R138" s="271">
        <f t="shared" si="12"/>
        <v>7.6832598889932394E-2</v>
      </c>
      <c r="S138" s="271">
        <f t="shared" si="12"/>
        <v>8.0414681730733129E-2</v>
      </c>
      <c r="T138" s="271">
        <f t="shared" si="12"/>
        <v>6.7389232381263611E-2</v>
      </c>
      <c r="U138" s="271">
        <f t="shared" si="12"/>
        <v>7.3267102449528984E-2</v>
      </c>
      <c r="V138" s="271">
        <f t="shared" si="12"/>
        <v>6.1588365162786471E-2</v>
      </c>
      <c r="W138" s="271">
        <f t="shared" si="12"/>
        <v>6.129341575527996E-2</v>
      </c>
      <c r="DA138" s="79"/>
    </row>
    <row r="139" spans="1:105" ht="12" customHeight="1" x14ac:dyDescent="0.25">
      <c r="A139" s="203" t="s">
        <v>1454</v>
      </c>
      <c r="B139" s="271">
        <f t="shared" ref="B139:W139" si="13">IF(B$17=0,0,B$17/B$5)</f>
        <v>0.44613431999636599</v>
      </c>
      <c r="C139" s="271">
        <f t="shared" si="13"/>
        <v>0.45751543560033781</v>
      </c>
      <c r="D139" s="271">
        <f t="shared" si="13"/>
        <v>0.46385359415194805</v>
      </c>
      <c r="E139" s="271">
        <f t="shared" si="13"/>
        <v>0.46147608032872811</v>
      </c>
      <c r="F139" s="271">
        <f t="shared" si="13"/>
        <v>0.43738643226769891</v>
      </c>
      <c r="G139" s="271">
        <f t="shared" si="13"/>
        <v>0.4143182915119657</v>
      </c>
      <c r="H139" s="271">
        <f t="shared" si="13"/>
        <v>0.35523638217863013</v>
      </c>
      <c r="I139" s="271">
        <f t="shared" si="13"/>
        <v>0.36087572925231964</v>
      </c>
      <c r="J139" s="271">
        <f t="shared" si="13"/>
        <v>0.37172388943779761</v>
      </c>
      <c r="K139" s="271">
        <f t="shared" si="13"/>
        <v>0.37633538363954877</v>
      </c>
      <c r="L139" s="271">
        <f t="shared" si="13"/>
        <v>0.34643765773017071</v>
      </c>
      <c r="M139" s="271">
        <f t="shared" si="13"/>
        <v>0.37077959308443909</v>
      </c>
      <c r="N139" s="271">
        <f t="shared" si="13"/>
        <v>0.3932795951461468</v>
      </c>
      <c r="O139" s="271">
        <f t="shared" si="13"/>
        <v>0.39321812033689929</v>
      </c>
      <c r="P139" s="271">
        <f t="shared" si="13"/>
        <v>0.39451860291423568</v>
      </c>
      <c r="Q139" s="271">
        <f t="shared" si="13"/>
        <v>0.38700543362301576</v>
      </c>
      <c r="R139" s="271">
        <f t="shared" si="13"/>
        <v>0.39167809527789565</v>
      </c>
      <c r="S139" s="271">
        <f t="shared" si="13"/>
        <v>0.38682937623954716</v>
      </c>
      <c r="T139" s="271">
        <f t="shared" si="13"/>
        <v>0.40474691342390656</v>
      </c>
      <c r="U139" s="271">
        <f t="shared" si="13"/>
        <v>0.39684157039448997</v>
      </c>
      <c r="V139" s="271">
        <f t="shared" si="13"/>
        <v>0.40543954560637141</v>
      </c>
      <c r="W139" s="271">
        <f t="shared" si="13"/>
        <v>0.40231783294116408</v>
      </c>
      <c r="DA139" s="79"/>
    </row>
    <row r="140" spans="1:105" ht="12" customHeight="1" x14ac:dyDescent="0.25">
      <c r="A140" s="203" t="s">
        <v>1463</v>
      </c>
      <c r="B140" s="271">
        <f t="shared" ref="B140:W140" si="14">IF(B$25=0,0,B$25/B$5)</f>
        <v>0.43282959456235326</v>
      </c>
      <c r="C140" s="271">
        <f t="shared" si="14"/>
        <v>0.44422028379907758</v>
      </c>
      <c r="D140" s="271">
        <f t="shared" si="14"/>
        <v>0.44384247723429282</v>
      </c>
      <c r="E140" s="271">
        <f t="shared" si="14"/>
        <v>0.44076039739079542</v>
      </c>
      <c r="F140" s="271">
        <f t="shared" si="14"/>
        <v>0.41995306133324672</v>
      </c>
      <c r="G140" s="271">
        <f t="shared" si="14"/>
        <v>0.39898165587516399</v>
      </c>
      <c r="H140" s="271">
        <f t="shared" si="14"/>
        <v>0.3441218976061961</v>
      </c>
      <c r="I140" s="271">
        <f t="shared" si="14"/>
        <v>0.35078273369836049</v>
      </c>
      <c r="J140" s="271">
        <f t="shared" si="14"/>
        <v>0.37073259990631102</v>
      </c>
      <c r="K140" s="271">
        <f t="shared" si="14"/>
        <v>0.38046533201073024</v>
      </c>
      <c r="L140" s="271">
        <f t="shared" si="14"/>
        <v>0.34889006819465201</v>
      </c>
      <c r="M140" s="271">
        <f t="shared" si="14"/>
        <v>0.36184441228100306</v>
      </c>
      <c r="N140" s="271">
        <f t="shared" si="14"/>
        <v>0.39944126519029682</v>
      </c>
      <c r="O140" s="271">
        <f t="shared" si="14"/>
        <v>0.39864340206589938</v>
      </c>
      <c r="P140" s="271">
        <f t="shared" si="14"/>
        <v>0.39522918996383727</v>
      </c>
      <c r="Q140" s="271">
        <f t="shared" si="14"/>
        <v>0.38638828235333555</v>
      </c>
      <c r="R140" s="271">
        <f t="shared" si="14"/>
        <v>0.39297737978322611</v>
      </c>
      <c r="S140" s="271">
        <f t="shared" si="14"/>
        <v>0.38766586812023351</v>
      </c>
      <c r="T140" s="271">
        <f t="shared" si="14"/>
        <v>0.40667981834753214</v>
      </c>
      <c r="U140" s="271">
        <f t="shared" si="14"/>
        <v>0.39969243308418601</v>
      </c>
      <c r="V140" s="271">
        <f t="shared" si="14"/>
        <v>0.42067092818880231</v>
      </c>
      <c r="W140" s="271">
        <f t="shared" si="14"/>
        <v>0.4247118699435028</v>
      </c>
      <c r="DA140" s="79"/>
    </row>
    <row r="141" spans="1:105" ht="12" customHeight="1" x14ac:dyDescent="0.25">
      <c r="A141" s="203" t="s">
        <v>1472</v>
      </c>
      <c r="B141" s="271">
        <f t="shared" ref="B141:W141" si="15">IF(B$33=0,0,B$33/B$5)</f>
        <v>6.0293455746253277E-2</v>
      </c>
      <c r="C141" s="271">
        <f t="shared" si="15"/>
        <v>4.818961964586508E-2</v>
      </c>
      <c r="D141" s="271">
        <f t="shared" si="15"/>
        <v>4.4051457786559244E-2</v>
      </c>
      <c r="E141" s="271">
        <f t="shared" si="15"/>
        <v>4.7024016315195295E-2</v>
      </c>
      <c r="F141" s="271">
        <f t="shared" si="15"/>
        <v>6.9125615653674935E-2</v>
      </c>
      <c r="G141" s="271">
        <f t="shared" si="15"/>
        <v>9.7615608724088324E-2</v>
      </c>
      <c r="H141" s="271">
        <f t="shared" si="15"/>
        <v>0.15086464722046591</v>
      </c>
      <c r="I141" s="271">
        <f t="shared" si="15"/>
        <v>0.14875383071034953</v>
      </c>
      <c r="J141" s="271">
        <f t="shared" si="15"/>
        <v>0.12615033717410121</v>
      </c>
      <c r="K141" s="271">
        <f t="shared" si="15"/>
        <v>0.11879377650083242</v>
      </c>
      <c r="L141" s="271">
        <f t="shared" si="15"/>
        <v>0.15211017321315706</v>
      </c>
      <c r="M141" s="271">
        <f t="shared" si="15"/>
        <v>0.13284696223977016</v>
      </c>
      <c r="N141" s="271">
        <f t="shared" si="15"/>
        <v>0.10154049188698817</v>
      </c>
      <c r="O141" s="271">
        <f t="shared" si="15"/>
        <v>0.10105458309295302</v>
      </c>
      <c r="P141" s="271">
        <f t="shared" si="15"/>
        <v>0.10173131861352364</v>
      </c>
      <c r="Q141" s="271">
        <f t="shared" si="15"/>
        <v>0.11002708571548546</v>
      </c>
      <c r="R141" s="271">
        <f t="shared" si="15"/>
        <v>0.10450735381036817</v>
      </c>
      <c r="S141" s="271">
        <f t="shared" si="15"/>
        <v>0.10983770695301</v>
      </c>
      <c r="T141" s="271">
        <f t="shared" si="15"/>
        <v>9.0911827052790536E-2</v>
      </c>
      <c r="U141" s="271">
        <f t="shared" si="15"/>
        <v>9.7609848909019734E-2</v>
      </c>
      <c r="V141" s="271">
        <f t="shared" si="15"/>
        <v>8.3598468933498593E-2</v>
      </c>
      <c r="W141" s="271">
        <f t="shared" si="15"/>
        <v>8.3207557379949684E-2</v>
      </c>
      <c r="DA141" s="79"/>
    </row>
    <row r="142" spans="1:105" ht="12" customHeight="1" x14ac:dyDescent="0.25">
      <c r="A142" s="62" t="s">
        <v>1579</v>
      </c>
      <c r="B142" s="320">
        <f t="shared" ref="B142:W142" si="16">IF(B$34=0,0,B$34/B$5)</f>
        <v>5.0700110065799379E-2</v>
      </c>
      <c r="C142" s="320">
        <f t="shared" si="16"/>
        <v>3.9984875915235196E-2</v>
      </c>
      <c r="D142" s="320">
        <f t="shared" si="16"/>
        <v>3.8246565320589933E-2</v>
      </c>
      <c r="E142" s="320">
        <f t="shared" si="16"/>
        <v>4.0793174806384121E-2</v>
      </c>
      <c r="F142" s="320">
        <f t="shared" si="16"/>
        <v>6.3421838744307499E-2</v>
      </c>
      <c r="G142" s="320">
        <f t="shared" si="16"/>
        <v>7.8721443906014432E-2</v>
      </c>
      <c r="H142" s="320">
        <f t="shared" si="16"/>
        <v>0.13646195964738986</v>
      </c>
      <c r="I142" s="320">
        <f t="shared" si="16"/>
        <v>0.12701310924357101</v>
      </c>
      <c r="J142" s="320">
        <f t="shared" si="16"/>
        <v>0.11820910671705033</v>
      </c>
      <c r="K142" s="320">
        <f t="shared" si="16"/>
        <v>0.11195474995765561</v>
      </c>
      <c r="L142" s="320">
        <f t="shared" si="16"/>
        <v>0.13859353691644086</v>
      </c>
      <c r="M142" s="320">
        <f t="shared" si="16"/>
        <v>0.12165285698272166</v>
      </c>
      <c r="N142" s="320">
        <f t="shared" si="16"/>
        <v>9.3933555007132324E-2</v>
      </c>
      <c r="O142" s="320">
        <f t="shared" si="16"/>
        <v>9.5243184754604041E-2</v>
      </c>
      <c r="P142" s="320">
        <f t="shared" si="16"/>
        <v>9.6545221256541219E-2</v>
      </c>
      <c r="Q142" s="320">
        <f t="shared" si="16"/>
        <v>0.10389516767195672</v>
      </c>
      <c r="R142" s="320">
        <f t="shared" si="16"/>
        <v>9.8469619210451734E-2</v>
      </c>
      <c r="S142" s="320">
        <f t="shared" si="16"/>
        <v>0.10306046135831722</v>
      </c>
      <c r="T142" s="320">
        <f t="shared" si="16"/>
        <v>8.636688264279431E-2</v>
      </c>
      <c r="U142" s="320">
        <f t="shared" si="16"/>
        <v>9.3900034400679733E-2</v>
      </c>
      <c r="V142" s="320">
        <f t="shared" si="16"/>
        <v>7.8932418699798779E-2</v>
      </c>
      <c r="W142" s="320">
        <f t="shared" si="16"/>
        <v>7.855440785201892E-2</v>
      </c>
      <c r="DA142" s="141"/>
    </row>
    <row r="143" spans="1:105" ht="12" customHeight="1" x14ac:dyDescent="0.25">
      <c r="A143" s="63" t="s">
        <v>1580</v>
      </c>
      <c r="B143" s="328">
        <f t="shared" ref="B143:W143" si="17">IF(B$35=0,0,B$35/B$5)</f>
        <v>9.5933456804539047E-3</v>
      </c>
      <c r="C143" s="328">
        <f t="shared" si="17"/>
        <v>8.2047437306298869E-3</v>
      </c>
      <c r="D143" s="328">
        <f t="shared" si="17"/>
        <v>5.8048924659693107E-3</v>
      </c>
      <c r="E143" s="328">
        <f t="shared" si="17"/>
        <v>6.2308415088111711E-3</v>
      </c>
      <c r="F143" s="328">
        <f t="shared" si="17"/>
        <v>5.7037769093674414E-3</v>
      </c>
      <c r="G143" s="328">
        <f t="shared" si="17"/>
        <v>1.8894164818073877E-2</v>
      </c>
      <c r="H143" s="328">
        <f t="shared" si="17"/>
        <v>1.4402687573076061E-2</v>
      </c>
      <c r="I143" s="328">
        <f t="shared" si="17"/>
        <v>2.1740721466778547E-2</v>
      </c>
      <c r="J143" s="328">
        <f t="shared" si="17"/>
        <v>7.9412304570508681E-3</v>
      </c>
      <c r="K143" s="328">
        <f t="shared" si="17"/>
        <v>6.8390265431768054E-3</v>
      </c>
      <c r="L143" s="328">
        <f t="shared" si="17"/>
        <v>1.3516636296716225E-2</v>
      </c>
      <c r="M143" s="328">
        <f t="shared" si="17"/>
        <v>1.1194105257048488E-2</v>
      </c>
      <c r="N143" s="328">
        <f t="shared" si="17"/>
        <v>7.6069368798558547E-3</v>
      </c>
      <c r="O143" s="328">
        <f t="shared" si="17"/>
        <v>5.8113983383489649E-3</v>
      </c>
      <c r="P143" s="328">
        <f t="shared" si="17"/>
        <v>5.1860973569824017E-3</v>
      </c>
      <c r="Q143" s="328">
        <f t="shared" si="17"/>
        <v>6.131918043528751E-3</v>
      </c>
      <c r="R143" s="328">
        <f t="shared" si="17"/>
        <v>6.0377345999164476E-3</v>
      </c>
      <c r="S143" s="328">
        <f t="shared" si="17"/>
        <v>6.7772455946927875E-3</v>
      </c>
      <c r="T143" s="328">
        <f t="shared" si="17"/>
        <v>4.5449444099962379E-3</v>
      </c>
      <c r="U143" s="328">
        <f t="shared" si="17"/>
        <v>3.7098145083400069E-3</v>
      </c>
      <c r="V143" s="328">
        <f t="shared" si="17"/>
        <v>4.6660502336998005E-3</v>
      </c>
      <c r="W143" s="328">
        <f t="shared" si="17"/>
        <v>4.6531495279307699E-3</v>
      </c>
      <c r="DA143" s="149"/>
    </row>
    <row r="144" spans="1:105" ht="12" hidden="1" customHeight="1" x14ac:dyDescent="0.25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DA144" s="94"/>
    </row>
    <row r="145" spans="1:105" ht="12" customHeight="1" x14ac:dyDescent="0.25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01"/>
      <c r="P145" s="201"/>
      <c r="Q145" s="201"/>
      <c r="R145" s="201"/>
      <c r="S145" s="201"/>
      <c r="T145" s="201"/>
      <c r="U145" s="201"/>
      <c r="V145" s="201"/>
      <c r="W145" s="201"/>
      <c r="DA145" s="173"/>
    </row>
    <row r="146" spans="1:105" ht="12" customHeight="1" x14ac:dyDescent="0.25">
      <c r="A146" s="35" t="s">
        <v>50</v>
      </c>
      <c r="B146" s="234">
        <f t="shared" ref="B146:W146" si="18">SUM(B147:B152,B154:B156,B158:B159,B161:B162)</f>
        <v>0.99999999999999967</v>
      </c>
      <c r="C146" s="234">
        <f t="shared" si="18"/>
        <v>1.0000000000000002</v>
      </c>
      <c r="D146" s="234">
        <f t="shared" si="18"/>
        <v>1.0000000000000004</v>
      </c>
      <c r="E146" s="234">
        <f t="shared" si="18"/>
        <v>1</v>
      </c>
      <c r="F146" s="234">
        <f t="shared" si="18"/>
        <v>1</v>
      </c>
      <c r="G146" s="234">
        <f t="shared" si="18"/>
        <v>1</v>
      </c>
      <c r="H146" s="234">
        <f t="shared" si="18"/>
        <v>1</v>
      </c>
      <c r="I146" s="234">
        <f t="shared" si="18"/>
        <v>0.99999999999999989</v>
      </c>
      <c r="J146" s="234">
        <f t="shared" si="18"/>
        <v>1</v>
      </c>
      <c r="K146" s="234">
        <f t="shared" si="18"/>
        <v>1.0000000000000002</v>
      </c>
      <c r="L146" s="234">
        <f t="shared" si="18"/>
        <v>1</v>
      </c>
      <c r="M146" s="234">
        <f t="shared" si="18"/>
        <v>1.0000000000000004</v>
      </c>
      <c r="N146" s="234">
        <f t="shared" si="18"/>
        <v>0.99999999999999978</v>
      </c>
      <c r="O146" s="234">
        <f t="shared" si="18"/>
        <v>1</v>
      </c>
      <c r="P146" s="234">
        <f t="shared" si="18"/>
        <v>1</v>
      </c>
      <c r="Q146" s="234">
        <f t="shared" si="18"/>
        <v>1</v>
      </c>
      <c r="R146" s="234">
        <f t="shared" si="18"/>
        <v>0.99999999999999978</v>
      </c>
      <c r="S146" s="234">
        <f t="shared" si="18"/>
        <v>1</v>
      </c>
      <c r="T146" s="234">
        <f t="shared" si="18"/>
        <v>0.99999999999999944</v>
      </c>
      <c r="U146" s="234">
        <f t="shared" si="18"/>
        <v>1.0000000000000002</v>
      </c>
      <c r="V146" s="234">
        <f t="shared" si="18"/>
        <v>0.99999999999999967</v>
      </c>
      <c r="W146" s="234">
        <f t="shared" si="18"/>
        <v>1</v>
      </c>
      <c r="DA146" s="95"/>
    </row>
    <row r="147" spans="1:105" ht="12" customHeight="1" x14ac:dyDescent="0.25">
      <c r="A147" s="55" t="s">
        <v>92</v>
      </c>
      <c r="B147" s="268">
        <f t="shared" ref="B147:W147" si="19">IF(B$49=0,0,B$49/B$48)</f>
        <v>6.4882259643561499E-3</v>
      </c>
      <c r="C147" s="268">
        <f t="shared" si="19"/>
        <v>6.5402860921027232E-3</v>
      </c>
      <c r="D147" s="268">
        <f t="shared" si="19"/>
        <v>6.5125671910838618E-3</v>
      </c>
      <c r="E147" s="268">
        <f t="shared" si="19"/>
        <v>6.4905985634274629E-3</v>
      </c>
      <c r="F147" s="268">
        <f t="shared" si="19"/>
        <v>6.4642854230595398E-3</v>
      </c>
      <c r="G147" s="268">
        <f t="shared" si="19"/>
        <v>6.3726430293706195E-3</v>
      </c>
      <c r="H147" s="268">
        <f t="shared" si="19"/>
        <v>6.2564770206340308E-3</v>
      </c>
      <c r="I147" s="268">
        <f t="shared" si="19"/>
        <v>6.2581964019035822E-3</v>
      </c>
      <c r="J147" s="268">
        <f t="shared" si="19"/>
        <v>6.3173723481177793E-3</v>
      </c>
      <c r="K147" s="268">
        <f t="shared" si="19"/>
        <v>6.2989930616459125E-3</v>
      </c>
      <c r="L147" s="268">
        <f t="shared" si="19"/>
        <v>6.2120312683539569E-3</v>
      </c>
      <c r="M147" s="268">
        <f t="shared" si="19"/>
        <v>6.281178702996746E-3</v>
      </c>
      <c r="N147" s="268">
        <f t="shared" si="19"/>
        <v>6.3664755509061166E-3</v>
      </c>
      <c r="O147" s="268">
        <f t="shared" si="19"/>
        <v>6.3600586880646418E-3</v>
      </c>
      <c r="P147" s="268">
        <f t="shared" si="19"/>
        <v>6.3768362705941637E-3</v>
      </c>
      <c r="Q147" s="268">
        <f t="shared" si="19"/>
        <v>6.363237344477057E-3</v>
      </c>
      <c r="R147" s="268">
        <f t="shared" si="19"/>
        <v>6.3689612900349269E-3</v>
      </c>
      <c r="S147" s="268">
        <f t="shared" si="19"/>
        <v>6.3486558810982863E-3</v>
      </c>
      <c r="T147" s="268">
        <f t="shared" si="19"/>
        <v>6.3796140652474312E-3</v>
      </c>
      <c r="U147" s="268">
        <f t="shared" si="19"/>
        <v>6.3830762568443172E-3</v>
      </c>
      <c r="V147" s="268">
        <f t="shared" si="19"/>
        <v>6.3774850096052589E-3</v>
      </c>
      <c r="W147" s="268">
        <f t="shared" si="19"/>
        <v>6.362126442402782E-3</v>
      </c>
      <c r="DA147" s="76"/>
    </row>
    <row r="148" spans="1:105" ht="12" customHeight="1" x14ac:dyDescent="0.25">
      <c r="A148" s="202" t="s">
        <v>93</v>
      </c>
      <c r="B148" s="269">
        <f t="shared" ref="B148:W148" si="20">IF(B$50=0,0,B$50/B$48)</f>
        <v>1.8857819049581833E-3</v>
      </c>
      <c r="C148" s="269">
        <f t="shared" si="20"/>
        <v>1.900913012816268E-3</v>
      </c>
      <c r="D148" s="269">
        <f t="shared" si="20"/>
        <v>1.8928566038296105E-3</v>
      </c>
      <c r="E148" s="269">
        <f t="shared" si="20"/>
        <v>1.8864714932094208E-3</v>
      </c>
      <c r="F148" s="269">
        <f t="shared" si="20"/>
        <v>1.8788236640121881E-3</v>
      </c>
      <c r="G148" s="269">
        <f t="shared" si="20"/>
        <v>1.8521880984978228E-3</v>
      </c>
      <c r="H148" s="269">
        <f t="shared" si="20"/>
        <v>1.8184248235363573E-3</v>
      </c>
      <c r="I148" s="269">
        <f t="shared" si="20"/>
        <v>1.8189245561448777E-3</v>
      </c>
      <c r="J148" s="269">
        <f t="shared" si="20"/>
        <v>1.8361238536404587E-3</v>
      </c>
      <c r="K148" s="269">
        <f t="shared" si="20"/>
        <v>1.8307819734338974E-3</v>
      </c>
      <c r="L148" s="269">
        <f t="shared" si="20"/>
        <v>1.8055068092960285E-3</v>
      </c>
      <c r="M148" s="269">
        <f t="shared" si="20"/>
        <v>1.825604287673016E-3</v>
      </c>
      <c r="N148" s="269">
        <f t="shared" si="20"/>
        <v>1.8503955408169588E-3</v>
      </c>
      <c r="O148" s="269">
        <f t="shared" si="20"/>
        <v>1.8485305003730027E-3</v>
      </c>
      <c r="P148" s="269">
        <f t="shared" si="20"/>
        <v>1.8534068505058315E-3</v>
      </c>
      <c r="Q148" s="269">
        <f t="shared" si="20"/>
        <v>1.8494543665850522E-3</v>
      </c>
      <c r="R148" s="269">
        <f t="shared" si="20"/>
        <v>1.8511180128602128E-3</v>
      </c>
      <c r="S148" s="269">
        <f t="shared" si="20"/>
        <v>1.8452163113849779E-3</v>
      </c>
      <c r="T148" s="269">
        <f t="shared" si="20"/>
        <v>1.8542142075432711E-3</v>
      </c>
      <c r="U148" s="269">
        <f t="shared" si="20"/>
        <v>1.8552204823402306E-3</v>
      </c>
      <c r="V148" s="269">
        <f t="shared" si="20"/>
        <v>1.8535954044025197E-3</v>
      </c>
      <c r="W148" s="269">
        <f t="shared" si="20"/>
        <v>1.8491314864878803E-3</v>
      </c>
      <c r="DA148" s="77"/>
    </row>
    <row r="149" spans="1:105" ht="12" customHeight="1" x14ac:dyDescent="0.25">
      <c r="A149" s="202" t="s">
        <v>94</v>
      </c>
      <c r="B149" s="269">
        <f t="shared" ref="B149:W149" si="21">IF(B$51=0,0,B$51/B$48)</f>
        <v>1.2266517972366997E-2</v>
      </c>
      <c r="C149" s="269">
        <f t="shared" si="21"/>
        <v>9.8817732542105085E-3</v>
      </c>
      <c r="D149" s="269">
        <f t="shared" si="21"/>
        <v>9.6272190232210755E-3</v>
      </c>
      <c r="E149" s="269">
        <f t="shared" si="21"/>
        <v>1.0210324341529299E-2</v>
      </c>
      <c r="F149" s="269">
        <f t="shared" si="21"/>
        <v>1.5454870261638854E-2</v>
      </c>
      <c r="G149" s="269">
        <f t="shared" si="21"/>
        <v>1.7625273985070685E-2</v>
      </c>
      <c r="H149" s="269">
        <f t="shared" si="21"/>
        <v>2.9076857777625538E-2</v>
      </c>
      <c r="I149" s="269">
        <f t="shared" si="21"/>
        <v>2.6479389322377207E-2</v>
      </c>
      <c r="J149" s="269">
        <f t="shared" si="21"/>
        <v>2.6328060121153869E-2</v>
      </c>
      <c r="K149" s="269">
        <f t="shared" si="21"/>
        <v>2.5184075989159754E-2</v>
      </c>
      <c r="L149" s="269">
        <f t="shared" si="21"/>
        <v>2.9344245390092529E-2</v>
      </c>
      <c r="M149" s="269">
        <f t="shared" si="21"/>
        <v>2.6668794409137567E-2</v>
      </c>
      <c r="N149" s="269">
        <f t="shared" si="21"/>
        <v>2.1504996213336007E-2</v>
      </c>
      <c r="O149" s="269">
        <f t="shared" si="21"/>
        <v>2.1949256187944178E-2</v>
      </c>
      <c r="P149" s="269">
        <f t="shared" si="21"/>
        <v>2.2334114841311349E-2</v>
      </c>
      <c r="Q149" s="269">
        <f t="shared" si="21"/>
        <v>2.3782080536168385E-2</v>
      </c>
      <c r="R149" s="269">
        <f t="shared" si="21"/>
        <v>2.2711614621899516E-2</v>
      </c>
      <c r="S149" s="269">
        <f t="shared" si="21"/>
        <v>2.3532244330173209E-2</v>
      </c>
      <c r="T149" s="269">
        <f t="shared" si="21"/>
        <v>2.0305925719082484E-2</v>
      </c>
      <c r="U149" s="269">
        <f t="shared" si="21"/>
        <v>2.1998394790279114E-2</v>
      </c>
      <c r="V149" s="269">
        <f t="shared" si="21"/>
        <v>1.8976444915229203E-2</v>
      </c>
      <c r="W149" s="269">
        <f t="shared" si="21"/>
        <v>1.8538512757306103E-2</v>
      </c>
      <c r="DA149" s="77"/>
    </row>
    <row r="150" spans="1:105" ht="12" customHeight="1" x14ac:dyDescent="0.25">
      <c r="A150" s="202" t="s">
        <v>95</v>
      </c>
      <c r="B150" s="269">
        <f t="shared" ref="B150:W150" si="22">IF(B$52=0,0,B$52/B$48)</f>
        <v>5.2920932756969682E-3</v>
      </c>
      <c r="C150" s="269">
        <f t="shared" si="22"/>
        <v>5.3345558923649262E-3</v>
      </c>
      <c r="D150" s="269">
        <f t="shared" si="22"/>
        <v>5.3119470913617732E-3</v>
      </c>
      <c r="E150" s="269">
        <f t="shared" si="22"/>
        <v>5.2940284758056242E-3</v>
      </c>
      <c r="F150" s="269">
        <f t="shared" si="22"/>
        <v>5.2725662773605428E-3</v>
      </c>
      <c r="G150" s="269">
        <f t="shared" si="22"/>
        <v>5.1978185577104871E-3</v>
      </c>
      <c r="H150" s="269">
        <f t="shared" si="22"/>
        <v>5.1030682581560726E-3</v>
      </c>
      <c r="I150" s="269">
        <f t="shared" si="22"/>
        <v>5.1044706640070627E-3</v>
      </c>
      <c r="J150" s="269">
        <f t="shared" si="22"/>
        <v>5.1527372670451725E-3</v>
      </c>
      <c r="K150" s="269">
        <f t="shared" si="22"/>
        <v>5.1377462820079373E-3</v>
      </c>
      <c r="L150" s="269">
        <f t="shared" si="22"/>
        <v>5.0668162737050326E-3</v>
      </c>
      <c r="M150" s="269">
        <f t="shared" si="22"/>
        <v>5.1232160778911249E-3</v>
      </c>
      <c r="N150" s="269">
        <f t="shared" si="22"/>
        <v>5.1927880807373797E-3</v>
      </c>
      <c r="O150" s="269">
        <f t="shared" si="22"/>
        <v>5.1875541944823378E-3</v>
      </c>
      <c r="P150" s="269">
        <f t="shared" si="22"/>
        <v>5.2012387566684713E-3</v>
      </c>
      <c r="Q150" s="269">
        <f t="shared" si="22"/>
        <v>5.1901468517538815E-3</v>
      </c>
      <c r="R150" s="269">
        <f t="shared" si="22"/>
        <v>5.19481556304163E-3</v>
      </c>
      <c r="S150" s="269">
        <f t="shared" si="22"/>
        <v>5.1782535445971086E-3</v>
      </c>
      <c r="T150" s="269">
        <f t="shared" si="22"/>
        <v>5.2035044527904304E-3</v>
      </c>
      <c r="U150" s="269">
        <f t="shared" si="22"/>
        <v>5.2063283743014419E-3</v>
      </c>
      <c r="V150" s="269">
        <f t="shared" si="22"/>
        <v>5.2017678978200244E-3</v>
      </c>
      <c r="W150" s="269">
        <f t="shared" si="22"/>
        <v>5.1892407493108507E-3</v>
      </c>
      <c r="DA150" s="77"/>
    </row>
    <row r="151" spans="1:105" ht="12" customHeight="1" x14ac:dyDescent="0.25">
      <c r="A151" s="56" t="s">
        <v>96</v>
      </c>
      <c r="B151" s="270">
        <f t="shared" ref="B151:W151" si="23">IF(B$53=0,0,B$53/B$48)</f>
        <v>1.0531023024747387E-2</v>
      </c>
      <c r="C151" s="270">
        <f t="shared" si="23"/>
        <v>1.0333525714601543E-2</v>
      </c>
      <c r="D151" s="270">
        <f t="shared" si="23"/>
        <v>1.0371353465803843E-2</v>
      </c>
      <c r="E151" s="270">
        <f t="shared" si="23"/>
        <v>1.0332770472374457E-2</v>
      </c>
      <c r="F151" s="270">
        <f t="shared" si="23"/>
        <v>1.1314773619117148E-2</v>
      </c>
      <c r="G151" s="270">
        <f t="shared" si="23"/>
        <v>1.1559025668394994E-2</v>
      </c>
      <c r="H151" s="270">
        <f t="shared" si="23"/>
        <v>1.8350976111936843E-2</v>
      </c>
      <c r="I151" s="270">
        <f t="shared" si="23"/>
        <v>1.6352762137531913E-2</v>
      </c>
      <c r="J151" s="270">
        <f t="shared" si="23"/>
        <v>1.8069833976978082E-2</v>
      </c>
      <c r="K151" s="270">
        <f t="shared" si="23"/>
        <v>1.6679297262226132E-2</v>
      </c>
      <c r="L151" s="270">
        <f t="shared" si="23"/>
        <v>1.9395442288907334E-2</v>
      </c>
      <c r="M151" s="270">
        <f t="shared" si="23"/>
        <v>1.7434678819208311E-2</v>
      </c>
      <c r="N151" s="270">
        <f t="shared" si="23"/>
        <v>1.4954416661676146E-2</v>
      </c>
      <c r="O151" s="270">
        <f t="shared" si="23"/>
        <v>1.517001355775574E-2</v>
      </c>
      <c r="P151" s="270">
        <f t="shared" si="23"/>
        <v>1.5519495547990425E-2</v>
      </c>
      <c r="Q151" s="270">
        <f t="shared" si="23"/>
        <v>1.6967574278369521E-2</v>
      </c>
      <c r="R151" s="270">
        <f t="shared" si="23"/>
        <v>1.6315302096639214E-2</v>
      </c>
      <c r="S151" s="270">
        <f t="shared" si="23"/>
        <v>1.6744751816302802E-2</v>
      </c>
      <c r="T151" s="270">
        <f t="shared" si="23"/>
        <v>1.404185103569284E-2</v>
      </c>
      <c r="U151" s="270">
        <f t="shared" si="23"/>
        <v>1.5613801804773118E-2</v>
      </c>
      <c r="V151" s="270">
        <f t="shared" si="23"/>
        <v>1.4008260297909039E-2</v>
      </c>
      <c r="W151" s="270">
        <f t="shared" si="23"/>
        <v>1.3650198045521355E-2</v>
      </c>
      <c r="DA151" s="78"/>
    </row>
    <row r="152" spans="1:105" ht="12" customHeight="1" x14ac:dyDescent="0.25">
      <c r="A152" s="203" t="s">
        <v>1498</v>
      </c>
      <c r="B152" s="271">
        <f t="shared" ref="B152:W152" si="24">IF(B$59=0,0,B$59/B$48)</f>
        <v>4.4425570432715424E-2</v>
      </c>
      <c r="C152" s="271">
        <f t="shared" si="24"/>
        <v>3.5788755594212074E-2</v>
      </c>
      <c r="D152" s="271">
        <f t="shared" si="24"/>
        <v>3.4866838148426553E-2</v>
      </c>
      <c r="E152" s="271">
        <f t="shared" si="24"/>
        <v>3.6978666985799075E-2</v>
      </c>
      <c r="F152" s="271">
        <f t="shared" si="24"/>
        <v>5.5972805720711637E-2</v>
      </c>
      <c r="G152" s="271">
        <f t="shared" si="24"/>
        <v>6.3833343136460635E-2</v>
      </c>
      <c r="H152" s="271">
        <f t="shared" si="24"/>
        <v>0.10530747161271957</v>
      </c>
      <c r="I152" s="271">
        <f t="shared" si="24"/>
        <v>9.5900236563185456E-2</v>
      </c>
      <c r="J152" s="271">
        <f t="shared" si="24"/>
        <v>9.5352168553778135E-2</v>
      </c>
      <c r="K152" s="271">
        <f t="shared" si="24"/>
        <v>9.120900847001992E-2</v>
      </c>
      <c r="L152" s="271">
        <f t="shared" si="24"/>
        <v>0.10627586763490345</v>
      </c>
      <c r="M152" s="271">
        <f t="shared" si="24"/>
        <v>9.6586203766033274E-2</v>
      </c>
      <c r="N152" s="271">
        <f t="shared" si="24"/>
        <v>7.7884508552713963E-2</v>
      </c>
      <c r="O152" s="271">
        <f t="shared" si="24"/>
        <v>7.9493482088386622E-2</v>
      </c>
      <c r="P152" s="271">
        <f t="shared" si="24"/>
        <v>8.0887322235225281E-2</v>
      </c>
      <c r="Q152" s="271">
        <f t="shared" si="24"/>
        <v>8.6131410419495472E-2</v>
      </c>
      <c r="R152" s="271">
        <f t="shared" si="24"/>
        <v>8.2254510799138411E-2</v>
      </c>
      <c r="S152" s="271">
        <f t="shared" si="24"/>
        <v>8.5226580214943157E-2</v>
      </c>
      <c r="T152" s="271">
        <f t="shared" si="24"/>
        <v>7.3541842539730382E-2</v>
      </c>
      <c r="U152" s="271">
        <f t="shared" si="24"/>
        <v>7.967144705317239E-2</v>
      </c>
      <c r="V152" s="271">
        <f t="shared" si="24"/>
        <v>6.8726870334612389E-2</v>
      </c>
      <c r="W152" s="271">
        <f t="shared" si="24"/>
        <v>6.7140814212541589E-2</v>
      </c>
      <c r="DA152" s="79"/>
    </row>
    <row r="153" spans="1:105" ht="12" customHeight="1" x14ac:dyDescent="0.25">
      <c r="A153" s="203" t="s">
        <v>1500</v>
      </c>
      <c r="B153" s="271">
        <f t="shared" ref="B153:W153" si="25">IF(B$60=0,0,B$60/B$48)</f>
        <v>0.14751222212686285</v>
      </c>
      <c r="C153" s="271">
        <f t="shared" si="25"/>
        <v>0.1442297541910455</v>
      </c>
      <c r="D153" s="271">
        <f t="shared" si="25"/>
        <v>0.13401712741575078</v>
      </c>
      <c r="E153" s="271">
        <f t="shared" si="25"/>
        <v>0.13573750798460812</v>
      </c>
      <c r="F153" s="271">
        <f t="shared" si="25"/>
        <v>0.12353968434823681</v>
      </c>
      <c r="G153" s="271">
        <f t="shared" si="25"/>
        <v>0.18041740555886154</v>
      </c>
      <c r="H153" s="271">
        <f t="shared" si="25"/>
        <v>0.13873807854464654</v>
      </c>
      <c r="I153" s="271">
        <f t="shared" si="25"/>
        <v>0.17329122558748436</v>
      </c>
      <c r="J153" s="271">
        <f t="shared" si="25"/>
        <v>0.11381544915945561</v>
      </c>
      <c r="K153" s="271">
        <f t="shared" si="25"/>
        <v>0.11013475953081014</v>
      </c>
      <c r="L153" s="271">
        <f t="shared" si="25"/>
        <v>0.13221935616278785</v>
      </c>
      <c r="M153" s="271">
        <f t="shared" si="25"/>
        <v>0.1298413140822387</v>
      </c>
      <c r="N153" s="271">
        <f t="shared" si="25"/>
        <v>0.11899986124930095</v>
      </c>
      <c r="O153" s="271">
        <f t="shared" si="25"/>
        <v>0.1104078535957196</v>
      </c>
      <c r="P153" s="271">
        <f t="shared" si="25"/>
        <v>0.10767660089759196</v>
      </c>
      <c r="Q153" s="271">
        <f t="shared" si="25"/>
        <v>0.10866484834096098</v>
      </c>
      <c r="R153" s="271">
        <f t="shared" si="25"/>
        <v>0.1089193901247163</v>
      </c>
      <c r="S153" s="271">
        <f t="shared" si="25"/>
        <v>0.1117092671004197</v>
      </c>
      <c r="T153" s="271">
        <f t="shared" si="25"/>
        <v>0.10724168742170037</v>
      </c>
      <c r="U153" s="271">
        <f t="shared" si="25"/>
        <v>9.9603895913226409E-2</v>
      </c>
      <c r="V153" s="271">
        <f t="shared" si="25"/>
        <v>0.10590919105139196</v>
      </c>
      <c r="W153" s="271">
        <f t="shared" si="25"/>
        <v>0.10624166232821458</v>
      </c>
      <c r="DA153" s="79"/>
    </row>
    <row r="154" spans="1:105" ht="12" customHeight="1" x14ac:dyDescent="0.25">
      <c r="A154" s="62" t="s">
        <v>1501</v>
      </c>
      <c r="B154" s="320">
        <f t="shared" ref="B154:W154" si="26">IF(B$61=0,0,B$61/B$48)</f>
        <v>9.3150497167692053E-2</v>
      </c>
      <c r="C154" s="320">
        <f t="shared" si="26"/>
        <v>9.6746512748586075E-2</v>
      </c>
      <c r="D154" s="320">
        <f t="shared" si="26"/>
        <v>9.9805769937821809E-2</v>
      </c>
      <c r="E154" s="320">
        <f t="shared" si="26"/>
        <v>9.9221695286058356E-2</v>
      </c>
      <c r="F154" s="320">
        <f t="shared" si="26"/>
        <v>9.0994195485343862E-2</v>
      </c>
      <c r="G154" s="320">
        <f t="shared" si="26"/>
        <v>8.1336201639839373E-2</v>
      </c>
      <c r="H154" s="320">
        <f t="shared" si="26"/>
        <v>6.6863836595967466E-2</v>
      </c>
      <c r="I154" s="320">
        <f t="shared" si="26"/>
        <v>6.7131464027789217E-2</v>
      </c>
      <c r="J154" s="320">
        <f t="shared" si="26"/>
        <v>7.2392468554083378E-2</v>
      </c>
      <c r="K154" s="320">
        <f t="shared" si="26"/>
        <v>7.4104557103913518E-2</v>
      </c>
      <c r="L154" s="320">
        <f t="shared" si="26"/>
        <v>6.5186775213984804E-2</v>
      </c>
      <c r="M154" s="320">
        <f t="shared" si="26"/>
        <v>7.236352185034875E-2</v>
      </c>
      <c r="N154" s="320">
        <f t="shared" si="26"/>
        <v>7.8212192786284634E-2</v>
      </c>
      <c r="O154" s="320">
        <f t="shared" si="26"/>
        <v>7.9043668471460604E-2</v>
      </c>
      <c r="P154" s="320">
        <f t="shared" si="26"/>
        <v>7.9581730361104275E-2</v>
      </c>
      <c r="Q154" s="320">
        <f t="shared" si="26"/>
        <v>7.5792601481383101E-2</v>
      </c>
      <c r="R154" s="320">
        <f t="shared" si="26"/>
        <v>7.6261802932671235E-2</v>
      </c>
      <c r="S154" s="320">
        <f t="shared" si="26"/>
        <v>7.5467017418542906E-2</v>
      </c>
      <c r="T154" s="320">
        <f t="shared" si="26"/>
        <v>8.2219926755878095E-2</v>
      </c>
      <c r="U154" s="320">
        <f t="shared" si="26"/>
        <v>7.9285767626298187E-2</v>
      </c>
      <c r="V154" s="320">
        <f t="shared" si="26"/>
        <v>7.9991153260784015E-2</v>
      </c>
      <c r="W154" s="320">
        <f t="shared" si="26"/>
        <v>8.0562229834570787E-2</v>
      </c>
      <c r="DA154" s="141"/>
    </row>
    <row r="155" spans="1:105" ht="12" customHeight="1" x14ac:dyDescent="0.25">
      <c r="A155" s="62" t="s">
        <v>1508</v>
      </c>
      <c r="B155" s="320">
        <f t="shared" ref="B155:W155" si="27">IF(B$67=0,0,B$67/B$48)</f>
        <v>5.4361724959170805E-2</v>
      </c>
      <c r="C155" s="320">
        <f t="shared" si="27"/>
        <v>4.7483241442459433E-2</v>
      </c>
      <c r="D155" s="320">
        <f t="shared" si="27"/>
        <v>3.4211357477928972E-2</v>
      </c>
      <c r="E155" s="320">
        <f t="shared" si="27"/>
        <v>3.6515812698549754E-2</v>
      </c>
      <c r="F155" s="320">
        <f t="shared" si="27"/>
        <v>3.2545488862892956E-2</v>
      </c>
      <c r="G155" s="320">
        <f t="shared" si="27"/>
        <v>9.9081203919022171E-2</v>
      </c>
      <c r="H155" s="320">
        <f t="shared" si="27"/>
        <v>7.1874241948679085E-2</v>
      </c>
      <c r="I155" s="320">
        <f t="shared" si="27"/>
        <v>0.10615976155969514</v>
      </c>
      <c r="J155" s="320">
        <f t="shared" si="27"/>
        <v>4.142298060537225E-2</v>
      </c>
      <c r="K155" s="320">
        <f t="shared" si="27"/>
        <v>3.6030202426896626E-2</v>
      </c>
      <c r="L155" s="320">
        <f t="shared" si="27"/>
        <v>6.7032580948803044E-2</v>
      </c>
      <c r="M155" s="320">
        <f t="shared" si="27"/>
        <v>5.7477792231889938E-2</v>
      </c>
      <c r="N155" s="320">
        <f t="shared" si="27"/>
        <v>4.0787668463016319E-2</v>
      </c>
      <c r="O155" s="320">
        <f t="shared" si="27"/>
        <v>3.1364185124259002E-2</v>
      </c>
      <c r="P155" s="320">
        <f t="shared" si="27"/>
        <v>2.8094870536487692E-2</v>
      </c>
      <c r="Q155" s="320">
        <f t="shared" si="27"/>
        <v>3.2872246859577854E-2</v>
      </c>
      <c r="R155" s="320">
        <f t="shared" si="27"/>
        <v>3.2657587192045069E-2</v>
      </c>
      <c r="S155" s="320">
        <f t="shared" si="27"/>
        <v>3.6242249681876788E-2</v>
      </c>
      <c r="T155" s="320">
        <f t="shared" si="27"/>
        <v>2.5021760665822269E-2</v>
      </c>
      <c r="U155" s="320">
        <f t="shared" si="27"/>
        <v>2.0318128286928205E-2</v>
      </c>
      <c r="V155" s="320">
        <f t="shared" si="27"/>
        <v>2.5918037790607962E-2</v>
      </c>
      <c r="W155" s="320">
        <f t="shared" si="27"/>
        <v>2.5679432493643784E-2</v>
      </c>
      <c r="DA155" s="141"/>
    </row>
    <row r="156" spans="1:105" ht="12" customHeight="1" x14ac:dyDescent="0.25">
      <c r="A156" s="62" t="s">
        <v>1520</v>
      </c>
      <c r="B156" s="320">
        <f t="shared" ref="B156:W156" si="28">IF(B$78=0,0,B$78/B$48)</f>
        <v>0</v>
      </c>
      <c r="C156" s="320">
        <f t="shared" si="28"/>
        <v>0</v>
      </c>
      <c r="D156" s="320">
        <f t="shared" si="28"/>
        <v>0</v>
      </c>
      <c r="E156" s="320">
        <f t="shared" si="28"/>
        <v>0</v>
      </c>
      <c r="F156" s="320">
        <f t="shared" si="28"/>
        <v>0</v>
      </c>
      <c r="G156" s="320">
        <f t="shared" si="28"/>
        <v>0</v>
      </c>
      <c r="H156" s="320">
        <f t="shared" si="28"/>
        <v>0</v>
      </c>
      <c r="I156" s="320">
        <f t="shared" si="28"/>
        <v>0</v>
      </c>
      <c r="J156" s="320">
        <f t="shared" si="28"/>
        <v>0</v>
      </c>
      <c r="K156" s="320">
        <f t="shared" si="28"/>
        <v>0</v>
      </c>
      <c r="L156" s="320">
        <f t="shared" si="28"/>
        <v>0</v>
      </c>
      <c r="M156" s="320">
        <f t="shared" si="28"/>
        <v>0</v>
      </c>
      <c r="N156" s="320">
        <f t="shared" si="28"/>
        <v>0</v>
      </c>
      <c r="O156" s="320">
        <f t="shared" si="28"/>
        <v>0</v>
      </c>
      <c r="P156" s="320">
        <f t="shared" si="28"/>
        <v>0</v>
      </c>
      <c r="Q156" s="320">
        <f t="shared" si="28"/>
        <v>0</v>
      </c>
      <c r="R156" s="320">
        <f t="shared" si="28"/>
        <v>0</v>
      </c>
      <c r="S156" s="320">
        <f t="shared" si="28"/>
        <v>0</v>
      </c>
      <c r="T156" s="320">
        <f t="shared" si="28"/>
        <v>0</v>
      </c>
      <c r="U156" s="320">
        <f t="shared" si="28"/>
        <v>0</v>
      </c>
      <c r="V156" s="320">
        <f t="shared" si="28"/>
        <v>0</v>
      </c>
      <c r="W156" s="320">
        <f t="shared" si="28"/>
        <v>0</v>
      </c>
      <c r="DA156" s="141"/>
    </row>
    <row r="157" spans="1:105" ht="12" customHeight="1" x14ac:dyDescent="0.25">
      <c r="A157" s="203" t="s">
        <v>1522</v>
      </c>
      <c r="B157" s="271">
        <f t="shared" ref="B157:W157" si="29">IF(B$79=0,0,B$79/B$48)</f>
        <v>0.67445614821761868</v>
      </c>
      <c r="C157" s="271">
        <f t="shared" si="29"/>
        <v>0.69548916363116753</v>
      </c>
      <c r="D157" s="271">
        <f t="shared" si="29"/>
        <v>0.70609847333293718</v>
      </c>
      <c r="E157" s="271">
        <f t="shared" si="29"/>
        <v>0.6999776267232134</v>
      </c>
      <c r="F157" s="271">
        <f t="shared" si="29"/>
        <v>0.67258495817735997</v>
      </c>
      <c r="G157" s="271">
        <f t="shared" si="29"/>
        <v>0.60318281458068423</v>
      </c>
      <c r="H157" s="271">
        <f t="shared" si="29"/>
        <v>0.55192114013700111</v>
      </c>
      <c r="I157" s="271">
        <f t="shared" si="29"/>
        <v>0.54065938327861363</v>
      </c>
      <c r="J157" s="271">
        <f t="shared" si="29"/>
        <v>0.59657518510373519</v>
      </c>
      <c r="K157" s="271">
        <f t="shared" si="29"/>
        <v>0.61016539356526933</v>
      </c>
      <c r="L157" s="271">
        <f t="shared" si="29"/>
        <v>0.55622720000442605</v>
      </c>
      <c r="M157" s="271">
        <f t="shared" si="29"/>
        <v>0.57846353389744387</v>
      </c>
      <c r="N157" s="271">
        <f t="shared" si="29"/>
        <v>0.6309446863251813</v>
      </c>
      <c r="O157" s="271">
        <f t="shared" si="29"/>
        <v>0.63519722903918696</v>
      </c>
      <c r="P157" s="271">
        <f t="shared" si="29"/>
        <v>0.63406228419900856</v>
      </c>
      <c r="Q157" s="271">
        <f t="shared" si="29"/>
        <v>0.62183599065416806</v>
      </c>
      <c r="R157" s="271">
        <f t="shared" si="29"/>
        <v>0.63079601315383471</v>
      </c>
      <c r="S157" s="271">
        <f t="shared" si="29"/>
        <v>0.62129171726066124</v>
      </c>
      <c r="T157" s="271">
        <f t="shared" si="29"/>
        <v>0.6512278713735602</v>
      </c>
      <c r="U157" s="271">
        <f t="shared" si="29"/>
        <v>0.64496659848439475</v>
      </c>
      <c r="V157" s="271">
        <f t="shared" si="29"/>
        <v>0.66483349369294442</v>
      </c>
      <c r="W157" s="271">
        <f t="shared" si="29"/>
        <v>0.66818536685963681</v>
      </c>
      <c r="DA157" s="79"/>
    </row>
    <row r="158" spans="1:105" ht="12" customHeight="1" x14ac:dyDescent="0.25">
      <c r="A158" s="62" t="s">
        <v>1523</v>
      </c>
      <c r="B158" s="320">
        <f t="shared" ref="B158:W158" si="30">IF(B$80=0,0,B$80/B$48)</f>
        <v>0.62675582913002947</v>
      </c>
      <c r="C158" s="320">
        <f t="shared" si="30"/>
        <v>0.65706230619380068</v>
      </c>
      <c r="D158" s="320">
        <f t="shared" si="30"/>
        <v>0.66866149077861747</v>
      </c>
      <c r="E158" s="320">
        <f t="shared" si="30"/>
        <v>0.66027314577956819</v>
      </c>
      <c r="F158" s="320">
        <f t="shared" si="30"/>
        <v>0.61248622073628867</v>
      </c>
      <c r="G158" s="320">
        <f t="shared" si="30"/>
        <v>0.53464411476481255</v>
      </c>
      <c r="H158" s="320">
        <f t="shared" si="30"/>
        <v>0.43885112326818387</v>
      </c>
      <c r="I158" s="320">
        <f t="shared" si="30"/>
        <v>0.43769003837020148</v>
      </c>
      <c r="J158" s="320">
        <f t="shared" si="30"/>
        <v>0.49419430802310288</v>
      </c>
      <c r="K158" s="320">
        <f t="shared" si="30"/>
        <v>0.51223308194145101</v>
      </c>
      <c r="L158" s="320">
        <f t="shared" si="30"/>
        <v>0.44211740359397544</v>
      </c>
      <c r="M158" s="320">
        <f t="shared" si="30"/>
        <v>0.47475765698413558</v>
      </c>
      <c r="N158" s="320">
        <f t="shared" si="30"/>
        <v>0.54731906545507358</v>
      </c>
      <c r="O158" s="320">
        <f t="shared" si="30"/>
        <v>0.54984403212880517</v>
      </c>
      <c r="P158" s="320">
        <f t="shared" si="30"/>
        <v>0.54721250279654921</v>
      </c>
      <c r="Q158" s="320">
        <f t="shared" si="30"/>
        <v>0.5293555628182095</v>
      </c>
      <c r="R158" s="320">
        <f t="shared" si="30"/>
        <v>0.54247826341430405</v>
      </c>
      <c r="S158" s="320">
        <f t="shared" si="30"/>
        <v>0.52978281751217193</v>
      </c>
      <c r="T158" s="320">
        <f t="shared" si="30"/>
        <v>0.57226502809960922</v>
      </c>
      <c r="U158" s="320">
        <f t="shared" si="30"/>
        <v>0.55942231825141264</v>
      </c>
      <c r="V158" s="320">
        <f t="shared" si="30"/>
        <v>0.59104054938359651</v>
      </c>
      <c r="W158" s="320">
        <f t="shared" si="30"/>
        <v>0.59609539186225724</v>
      </c>
      <c r="DA158" s="141"/>
    </row>
    <row r="159" spans="1:105" ht="12" customHeight="1" x14ac:dyDescent="0.25">
      <c r="A159" s="62" t="s">
        <v>1532</v>
      </c>
      <c r="B159" s="320">
        <f t="shared" ref="B159:W159" si="31">IF(B$88=0,0,B$88/B$48)</f>
        <v>4.7700319087589198E-2</v>
      </c>
      <c r="C159" s="320">
        <f t="shared" si="31"/>
        <v>3.8426857437366915E-2</v>
      </c>
      <c r="D159" s="320">
        <f t="shared" si="31"/>
        <v>3.7436982554319834E-2</v>
      </c>
      <c r="E159" s="320">
        <f t="shared" si="31"/>
        <v>3.9704480943645162E-2</v>
      </c>
      <c r="F159" s="320">
        <f t="shared" si="31"/>
        <v>6.0098737441071283E-2</v>
      </c>
      <c r="G159" s="320">
        <f t="shared" si="31"/>
        <v>6.8538699815871601E-2</v>
      </c>
      <c r="H159" s="320">
        <f t="shared" si="31"/>
        <v>0.11307001686881725</v>
      </c>
      <c r="I159" s="320">
        <f t="shared" si="31"/>
        <v>0.10296934490841222</v>
      </c>
      <c r="J159" s="320">
        <f t="shared" si="31"/>
        <v>0.10238087708063223</v>
      </c>
      <c r="K159" s="320">
        <f t="shared" si="31"/>
        <v>9.793231162381838E-2</v>
      </c>
      <c r="L159" s="320">
        <f t="shared" si="31"/>
        <v>0.11410979641045065</v>
      </c>
      <c r="M159" s="320">
        <f t="shared" si="31"/>
        <v>0.10370587691330836</v>
      </c>
      <c r="N159" s="320">
        <f t="shared" si="31"/>
        <v>8.3625620870107678E-2</v>
      </c>
      <c r="O159" s="320">
        <f t="shared" si="31"/>
        <v>8.5353196910381846E-2</v>
      </c>
      <c r="P159" s="320">
        <f t="shared" si="31"/>
        <v>8.6849781402459331E-2</v>
      </c>
      <c r="Q159" s="320">
        <f t="shared" si="31"/>
        <v>9.2480427835958612E-2</v>
      </c>
      <c r="R159" s="320">
        <f t="shared" si="31"/>
        <v>8.831774973953066E-2</v>
      </c>
      <c r="S159" s="320">
        <f t="shared" si="31"/>
        <v>9.1508899748489261E-2</v>
      </c>
      <c r="T159" s="320">
        <f t="shared" si="31"/>
        <v>7.8962843273950992E-2</v>
      </c>
      <c r="U159" s="320">
        <f t="shared" si="31"/>
        <v>8.5544280232982065E-2</v>
      </c>
      <c r="V159" s="320">
        <f t="shared" si="31"/>
        <v>7.3792944309347797E-2</v>
      </c>
      <c r="W159" s="320">
        <f t="shared" si="31"/>
        <v>7.2089974997379541E-2</v>
      </c>
      <c r="DA159" s="141"/>
    </row>
    <row r="160" spans="1:105" ht="12" customHeight="1" x14ac:dyDescent="0.25">
      <c r="A160" s="203" t="s">
        <v>1534</v>
      </c>
      <c r="B160" s="271">
        <f t="shared" ref="B160:W160" si="32">IF(B$89=0,0,B$89/B$48)</f>
        <v>9.7142417080677043E-2</v>
      </c>
      <c r="C160" s="271">
        <f t="shared" si="32"/>
        <v>9.0501272617478964E-2</v>
      </c>
      <c r="D160" s="271">
        <f t="shared" si="32"/>
        <v>9.1301617727585618E-2</v>
      </c>
      <c r="E160" s="271">
        <f t="shared" si="32"/>
        <v>9.3092004960033115E-2</v>
      </c>
      <c r="F160" s="271">
        <f t="shared" si="32"/>
        <v>0.10751723250850334</v>
      </c>
      <c r="G160" s="271">
        <f t="shared" si="32"/>
        <v>0.10995948738494907</v>
      </c>
      <c r="H160" s="271">
        <f t="shared" si="32"/>
        <v>0.14342750571374407</v>
      </c>
      <c r="I160" s="271">
        <f t="shared" si="32"/>
        <v>0.13413541148875169</v>
      </c>
      <c r="J160" s="271">
        <f t="shared" si="32"/>
        <v>0.13655306961609576</v>
      </c>
      <c r="K160" s="271">
        <f t="shared" si="32"/>
        <v>0.13335994386542707</v>
      </c>
      <c r="L160" s="271">
        <f t="shared" si="32"/>
        <v>0.14345353416752768</v>
      </c>
      <c r="M160" s="271">
        <f t="shared" si="32"/>
        <v>0.13777547595737763</v>
      </c>
      <c r="N160" s="271">
        <f t="shared" si="32"/>
        <v>0.12230187182533091</v>
      </c>
      <c r="O160" s="271">
        <f t="shared" si="32"/>
        <v>0.12438602214808685</v>
      </c>
      <c r="P160" s="271">
        <f t="shared" si="32"/>
        <v>0.12608870040110393</v>
      </c>
      <c r="Q160" s="271">
        <f t="shared" si="32"/>
        <v>0.12921525720802171</v>
      </c>
      <c r="R160" s="271">
        <f t="shared" si="32"/>
        <v>0.1255882743378349</v>
      </c>
      <c r="S160" s="271">
        <f t="shared" si="32"/>
        <v>0.12812331354041953</v>
      </c>
      <c r="T160" s="271">
        <f t="shared" si="32"/>
        <v>0.12020348918465214</v>
      </c>
      <c r="U160" s="271">
        <f t="shared" si="32"/>
        <v>0.12470123684066861</v>
      </c>
      <c r="V160" s="271">
        <f t="shared" si="32"/>
        <v>0.1141128913960849</v>
      </c>
      <c r="W160" s="271">
        <f t="shared" si="32"/>
        <v>0.11284294711857808</v>
      </c>
      <c r="DA160" s="79"/>
    </row>
    <row r="161" spans="1:105" ht="12" customHeight="1" x14ac:dyDescent="0.25">
      <c r="A161" s="62" t="s">
        <v>1535</v>
      </c>
      <c r="B161" s="320">
        <f t="shared" ref="B161:W161" si="33">IF(B$90=0,0,B$90/B$48)</f>
        <v>5.2547630712548511E-2</v>
      </c>
      <c r="C161" s="320">
        <f t="shared" si="33"/>
        <v>5.457619850903829E-2</v>
      </c>
      <c r="D161" s="320">
        <f t="shared" si="33"/>
        <v>5.6301972626435284E-2</v>
      </c>
      <c r="E161" s="320">
        <f t="shared" si="33"/>
        <v>5.5972487115969694E-2</v>
      </c>
      <c r="F161" s="320">
        <f t="shared" si="33"/>
        <v>5.1331227709299918E-2</v>
      </c>
      <c r="G161" s="320">
        <f t="shared" si="33"/>
        <v>4.5883004570951978E-2</v>
      </c>
      <c r="H161" s="320">
        <f t="shared" si="33"/>
        <v>3.7718920459908239E-2</v>
      </c>
      <c r="I161" s="320">
        <f t="shared" si="33"/>
        <v>3.7869893217794895E-2</v>
      </c>
      <c r="J161" s="320">
        <f t="shared" si="33"/>
        <v>4.0837706932487929E-2</v>
      </c>
      <c r="K161" s="320">
        <f t="shared" si="33"/>
        <v>4.1803522463259586E-2</v>
      </c>
      <c r="L161" s="320">
        <f t="shared" si="33"/>
        <v>3.6772864294217014E-2</v>
      </c>
      <c r="M161" s="320">
        <f t="shared" si="33"/>
        <v>4.0821377650901207E-2</v>
      </c>
      <c r="N161" s="320">
        <f t="shared" si="33"/>
        <v>4.4120703042020766E-2</v>
      </c>
      <c r="O161" s="320">
        <f t="shared" si="33"/>
        <v>4.4589751287382615E-2</v>
      </c>
      <c r="P161" s="320">
        <f t="shared" si="33"/>
        <v>4.4893280289773144E-2</v>
      </c>
      <c r="Q161" s="320">
        <f t="shared" si="33"/>
        <v>4.2755774305930694E-2</v>
      </c>
      <c r="R161" s="320">
        <f t="shared" si="33"/>
        <v>4.3020458074045143E-2</v>
      </c>
      <c r="S161" s="320">
        <f t="shared" si="33"/>
        <v>4.2572107319492396E-2</v>
      </c>
      <c r="T161" s="320">
        <f t="shared" si="33"/>
        <v>4.6381527525321251E-2</v>
      </c>
      <c r="U161" s="320">
        <f t="shared" si="33"/>
        <v>4.4726323150883478E-2</v>
      </c>
      <c r="V161" s="320">
        <f t="shared" si="33"/>
        <v>4.5124242055859062E-2</v>
      </c>
      <c r="W161" s="320">
        <f t="shared" si="33"/>
        <v>4.5446395150264038E-2</v>
      </c>
      <c r="DA161" s="141"/>
    </row>
    <row r="162" spans="1:105" ht="12" customHeight="1" x14ac:dyDescent="0.25">
      <c r="A162" s="63" t="s">
        <v>1542</v>
      </c>
      <c r="B162" s="328">
        <f t="shared" ref="B162:W162" si="34">IF(B$96=0,0,B$96/B$48)</f>
        <v>4.4594786368128532E-2</v>
      </c>
      <c r="C162" s="328">
        <f t="shared" si="34"/>
        <v>3.5925074108440674E-2</v>
      </c>
      <c r="D162" s="328">
        <f t="shared" si="34"/>
        <v>3.4999645101150327E-2</v>
      </c>
      <c r="E162" s="328">
        <f t="shared" si="34"/>
        <v>3.7119517844063414E-2</v>
      </c>
      <c r="F162" s="328">
        <f t="shared" si="34"/>
        <v>5.618600479920343E-2</v>
      </c>
      <c r="G162" s="328">
        <f t="shared" si="34"/>
        <v>6.4076482813997082E-2</v>
      </c>
      <c r="H162" s="328">
        <f t="shared" si="34"/>
        <v>0.10570858525383584</v>
      </c>
      <c r="I162" s="328">
        <f t="shared" si="34"/>
        <v>9.6265518270956793E-2</v>
      </c>
      <c r="J162" s="328">
        <f t="shared" si="34"/>
        <v>9.5715362683607835E-2</v>
      </c>
      <c r="K162" s="328">
        <f t="shared" si="34"/>
        <v>9.1556421402167479E-2</v>
      </c>
      <c r="L162" s="328">
        <f t="shared" si="34"/>
        <v>0.10668066987331068</v>
      </c>
      <c r="M162" s="328">
        <f t="shared" si="34"/>
        <v>9.6954098306476416E-2</v>
      </c>
      <c r="N162" s="328">
        <f t="shared" si="34"/>
        <v>7.8181168783310134E-2</v>
      </c>
      <c r="O162" s="328">
        <f t="shared" si="34"/>
        <v>7.9796270860704233E-2</v>
      </c>
      <c r="P162" s="328">
        <f t="shared" si="34"/>
        <v>8.1195420111330796E-2</v>
      </c>
      <c r="Q162" s="328">
        <f t="shared" si="34"/>
        <v>8.6459482902091003E-2</v>
      </c>
      <c r="R162" s="328">
        <f t="shared" si="34"/>
        <v>8.256781626378977E-2</v>
      </c>
      <c r="S162" s="328">
        <f t="shared" si="34"/>
        <v>8.5551206220927128E-2</v>
      </c>
      <c r="T162" s="328">
        <f t="shared" si="34"/>
        <v>7.3821961659330901E-2</v>
      </c>
      <c r="U162" s="328">
        <f t="shared" si="34"/>
        <v>7.9974913689785126E-2</v>
      </c>
      <c r="V162" s="328">
        <f t="shared" si="34"/>
        <v>6.8988649340225847E-2</v>
      </c>
      <c r="W162" s="328">
        <f t="shared" si="34"/>
        <v>6.7396551968314039E-2</v>
      </c>
      <c r="DA162" s="149"/>
    </row>
    <row r="163" spans="1:105" ht="12" hidden="1" customHeight="1" x14ac:dyDescent="0.25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DA163" s="94"/>
    </row>
    <row r="164" spans="1:105" ht="12" customHeight="1" x14ac:dyDescent="0.25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DA164" s="173"/>
    </row>
    <row r="165" spans="1:105" ht="12" customHeight="1" x14ac:dyDescent="0.25">
      <c r="A165" s="35" t="s">
        <v>51</v>
      </c>
      <c r="B165" s="234">
        <f t="shared" ref="B165:W165" si="35">SUM(B166:B170,B172:B174,B176:B178)</f>
        <v>0.99999999999999989</v>
      </c>
      <c r="C165" s="234">
        <f t="shared" si="35"/>
        <v>1</v>
      </c>
      <c r="D165" s="234">
        <f t="shared" si="35"/>
        <v>0.99999999999999989</v>
      </c>
      <c r="E165" s="234">
        <f t="shared" si="35"/>
        <v>1.0000000000000002</v>
      </c>
      <c r="F165" s="234">
        <f t="shared" si="35"/>
        <v>1</v>
      </c>
      <c r="G165" s="234">
        <f t="shared" si="35"/>
        <v>1</v>
      </c>
      <c r="H165" s="234">
        <f t="shared" si="35"/>
        <v>1</v>
      </c>
      <c r="I165" s="234">
        <f t="shared" si="35"/>
        <v>1</v>
      </c>
      <c r="J165" s="234">
        <f t="shared" si="35"/>
        <v>1</v>
      </c>
      <c r="K165" s="234">
        <f t="shared" si="35"/>
        <v>1.0000000000000002</v>
      </c>
      <c r="L165" s="234">
        <f t="shared" si="35"/>
        <v>0.99999999999999978</v>
      </c>
      <c r="M165" s="234">
        <f t="shared" si="35"/>
        <v>1.0000000000000002</v>
      </c>
      <c r="N165" s="234">
        <f t="shared" si="35"/>
        <v>1</v>
      </c>
      <c r="O165" s="234">
        <f t="shared" si="35"/>
        <v>1</v>
      </c>
      <c r="P165" s="234">
        <f t="shared" si="35"/>
        <v>0.99999999999999989</v>
      </c>
      <c r="Q165" s="234">
        <f t="shared" si="35"/>
        <v>1</v>
      </c>
      <c r="R165" s="234">
        <f t="shared" si="35"/>
        <v>1</v>
      </c>
      <c r="S165" s="234">
        <f t="shared" si="35"/>
        <v>1</v>
      </c>
      <c r="T165" s="234">
        <f t="shared" si="35"/>
        <v>0.99999999999999978</v>
      </c>
      <c r="U165" s="234">
        <f t="shared" si="35"/>
        <v>1.0000000000000002</v>
      </c>
      <c r="V165" s="234">
        <f t="shared" si="35"/>
        <v>1.0000000000000002</v>
      </c>
      <c r="W165" s="234">
        <f t="shared" si="35"/>
        <v>1.0000000000000002</v>
      </c>
      <c r="DA165" s="95"/>
    </row>
    <row r="166" spans="1:105" ht="12" customHeight="1" x14ac:dyDescent="0.25">
      <c r="A166" s="55" t="s">
        <v>92</v>
      </c>
      <c r="B166" s="268">
        <f t="shared" ref="B166:W166" si="36">IF(B$100=0,0,B$100/B$99)</f>
        <v>8.2551315788103822E-3</v>
      </c>
      <c r="C166" s="268">
        <f t="shared" si="36"/>
        <v>8.371262080942965E-3</v>
      </c>
      <c r="D166" s="268">
        <f t="shared" si="36"/>
        <v>8.2198263004786744E-3</v>
      </c>
      <c r="E166" s="268">
        <f t="shared" si="36"/>
        <v>8.1465069243976968E-3</v>
      </c>
      <c r="F166" s="268">
        <f t="shared" si="36"/>
        <v>8.012235136268489E-3</v>
      </c>
      <c r="G166" s="268">
        <f t="shared" si="36"/>
        <v>7.89870790842386E-3</v>
      </c>
      <c r="H166" s="268">
        <f t="shared" si="36"/>
        <v>7.6035096698201417E-3</v>
      </c>
      <c r="I166" s="268">
        <f t="shared" si="36"/>
        <v>7.6352240369242834E-3</v>
      </c>
      <c r="J166" s="268">
        <f t="shared" si="36"/>
        <v>7.7888548520261038E-3</v>
      </c>
      <c r="K166" s="268">
        <f t="shared" si="36"/>
        <v>7.8302105671806295E-3</v>
      </c>
      <c r="L166" s="268">
        <f t="shared" si="36"/>
        <v>7.62853254066761E-3</v>
      </c>
      <c r="M166" s="268">
        <f t="shared" si="36"/>
        <v>7.6255499167552001E-3</v>
      </c>
      <c r="N166" s="268">
        <f t="shared" si="36"/>
        <v>8.0099515082118281E-3</v>
      </c>
      <c r="O166" s="268">
        <f t="shared" si="36"/>
        <v>7.9433090517644703E-3</v>
      </c>
      <c r="P166" s="268">
        <f t="shared" si="36"/>
        <v>7.8918398720128884E-3</v>
      </c>
      <c r="Q166" s="268">
        <f t="shared" si="36"/>
        <v>7.7565567652576302E-3</v>
      </c>
      <c r="R166" s="268">
        <f t="shared" si="36"/>
        <v>7.8676123762045653E-3</v>
      </c>
      <c r="S166" s="268">
        <f t="shared" si="36"/>
        <v>7.8016154491794727E-3</v>
      </c>
      <c r="T166" s="268">
        <f t="shared" si="36"/>
        <v>7.9029885398680284E-3</v>
      </c>
      <c r="U166" s="268">
        <f t="shared" si="36"/>
        <v>7.894021716625373E-3</v>
      </c>
      <c r="V166" s="268">
        <f t="shared" si="36"/>
        <v>7.9820150334201697E-3</v>
      </c>
      <c r="W166" s="268">
        <f t="shared" si="36"/>
        <v>8.0591581338004658E-3</v>
      </c>
      <c r="DA166" s="76"/>
    </row>
    <row r="167" spans="1:105" ht="12" customHeight="1" x14ac:dyDescent="0.25">
      <c r="A167" s="202" t="s">
        <v>93</v>
      </c>
      <c r="B167" s="269">
        <f t="shared" ref="B167:W167" si="37">IF(B$101=0,0,B$101/B$99)</f>
        <v>2.4023891318631614E-3</v>
      </c>
      <c r="C167" s="269">
        <f t="shared" si="37"/>
        <v>2.4361851596475339E-3</v>
      </c>
      <c r="D167" s="269">
        <f t="shared" si="37"/>
        <v>2.3921146721344747E-3</v>
      </c>
      <c r="E167" s="269">
        <f t="shared" si="37"/>
        <v>2.3707774383701992E-3</v>
      </c>
      <c r="F167" s="269">
        <f t="shared" si="37"/>
        <v>2.3317019758608616E-3</v>
      </c>
      <c r="G167" s="269">
        <f t="shared" si="37"/>
        <v>2.2986635468860224E-3</v>
      </c>
      <c r="H167" s="269">
        <f t="shared" si="37"/>
        <v>2.212755644220112E-3</v>
      </c>
      <c r="I167" s="269">
        <f t="shared" si="37"/>
        <v>2.2219850853413764E-3</v>
      </c>
      <c r="J167" s="269">
        <f t="shared" si="37"/>
        <v>2.2666943667133737E-3</v>
      </c>
      <c r="K167" s="269">
        <f t="shared" si="37"/>
        <v>2.2787296104498475E-3</v>
      </c>
      <c r="L167" s="269">
        <f t="shared" si="37"/>
        <v>2.2200377417128138E-3</v>
      </c>
      <c r="M167" s="269">
        <f t="shared" si="37"/>
        <v>2.2191697454606381E-3</v>
      </c>
      <c r="N167" s="269">
        <f t="shared" si="37"/>
        <v>2.3310373997517887E-3</v>
      </c>
      <c r="O167" s="269">
        <f t="shared" si="37"/>
        <v>2.3116432675612426E-3</v>
      </c>
      <c r="P167" s="269">
        <f t="shared" si="37"/>
        <v>2.2966648269536452E-3</v>
      </c>
      <c r="Q167" s="269">
        <f t="shared" si="37"/>
        <v>2.281274551420358E-3</v>
      </c>
      <c r="R167" s="269">
        <f t="shared" si="37"/>
        <v>2.2896141976491324E-3</v>
      </c>
      <c r="S167" s="269">
        <f t="shared" si="37"/>
        <v>2.2704079259249577E-3</v>
      </c>
      <c r="T167" s="269">
        <f t="shared" si="37"/>
        <v>2.2999092862616838E-3</v>
      </c>
      <c r="U167" s="269">
        <f t="shared" si="37"/>
        <v>2.2972997822822694E-3</v>
      </c>
      <c r="V167" s="269">
        <f t="shared" si="37"/>
        <v>2.3229073920370338E-3</v>
      </c>
      <c r="W167" s="269">
        <f t="shared" si="37"/>
        <v>2.3453573971256936E-3</v>
      </c>
      <c r="DA167" s="77"/>
    </row>
    <row r="168" spans="1:105" ht="12" customHeight="1" x14ac:dyDescent="0.25">
      <c r="A168" s="202" t="s">
        <v>94</v>
      </c>
      <c r="B168" s="269">
        <f t="shared" ref="B168:W168" si="38">IF(B$102=0,0,B$102/B$99)</f>
        <v>2.2926721253385018E-2</v>
      </c>
      <c r="C168" s="269">
        <f t="shared" si="38"/>
        <v>1.9110735062859867E-2</v>
      </c>
      <c r="D168" s="269">
        <f t="shared" si="38"/>
        <v>1.832131243381269E-2</v>
      </c>
      <c r="E168" s="269">
        <f t="shared" si="38"/>
        <v>1.923200985763792E-2</v>
      </c>
      <c r="F168" s="269">
        <f t="shared" si="38"/>
        <v>2.7133980654809205E-2</v>
      </c>
      <c r="G168" s="269">
        <f t="shared" si="38"/>
        <v>3.1418503749359609E-2</v>
      </c>
      <c r="H168" s="269">
        <f t="shared" si="38"/>
        <v>4.3940647155100154E-2</v>
      </c>
      <c r="I168" s="269">
        <f t="shared" si="38"/>
        <v>4.2245294962345019E-2</v>
      </c>
      <c r="J168" s="269">
        <f t="shared" si="38"/>
        <v>4.0720978992711654E-2</v>
      </c>
      <c r="K168" s="269">
        <f t="shared" si="38"/>
        <v>3.9528229054335048E-2</v>
      </c>
      <c r="L168" s="269">
        <f t="shared" si="38"/>
        <v>4.4499403638797091E-2</v>
      </c>
      <c r="M168" s="269">
        <f t="shared" si="38"/>
        <v>4.1004259749493545E-2</v>
      </c>
      <c r="N168" s="269">
        <f t="shared" si="38"/>
        <v>3.5662630816986174E-2</v>
      </c>
      <c r="O168" s="269">
        <f t="shared" si="38"/>
        <v>3.5849578364178243E-2</v>
      </c>
      <c r="P168" s="269">
        <f t="shared" si="38"/>
        <v>3.6042361260869307E-2</v>
      </c>
      <c r="Q168" s="269">
        <f t="shared" si="38"/>
        <v>3.7569665098647821E-2</v>
      </c>
      <c r="R168" s="269">
        <f t="shared" si="38"/>
        <v>3.7098027807667244E-2</v>
      </c>
      <c r="S168" s="269">
        <f t="shared" si="38"/>
        <v>3.7938296962364448E-2</v>
      </c>
      <c r="T168" s="269">
        <f t="shared" si="38"/>
        <v>3.3737100465683179E-2</v>
      </c>
      <c r="U168" s="269">
        <f t="shared" si="38"/>
        <v>3.5824371559833666E-2</v>
      </c>
      <c r="V168" s="269">
        <f t="shared" si="38"/>
        <v>3.2978012223203852E-2</v>
      </c>
      <c r="W168" s="269">
        <f t="shared" si="38"/>
        <v>3.2428970317710824E-2</v>
      </c>
      <c r="DA168" s="77"/>
    </row>
    <row r="169" spans="1:105" ht="12" customHeight="1" x14ac:dyDescent="0.25">
      <c r="A169" s="202" t="s">
        <v>95</v>
      </c>
      <c r="B169" s="269">
        <f t="shared" ref="B169:W169" si="39">IF(B$103=0,0,B$103/B$99)</f>
        <v>7.3406807773488368E-3</v>
      </c>
      <c r="C169" s="269">
        <f t="shared" si="39"/>
        <v>7.4439470834676488E-3</v>
      </c>
      <c r="D169" s="269">
        <f t="shared" si="39"/>
        <v>7.3092863924726741E-3</v>
      </c>
      <c r="E169" s="269">
        <f t="shared" si="39"/>
        <v>7.2440888690332734E-3</v>
      </c>
      <c r="F169" s="269">
        <f t="shared" si="39"/>
        <v>7.1246908528235326E-3</v>
      </c>
      <c r="G169" s="269">
        <f t="shared" si="39"/>
        <v>7.0237394468781857E-3</v>
      </c>
      <c r="H169" s="269">
        <f t="shared" si="39"/>
        <v>6.7612413855283448E-3</v>
      </c>
      <c r="I169" s="269">
        <f t="shared" si="39"/>
        <v>6.7894426374096283E-3</v>
      </c>
      <c r="J169" s="269">
        <f t="shared" si="39"/>
        <v>6.9260552111111949E-3</v>
      </c>
      <c r="K169" s="269">
        <f t="shared" si="39"/>
        <v>6.9628298040259303E-3</v>
      </c>
      <c r="L169" s="269">
        <f t="shared" si="39"/>
        <v>6.7834923824107675E-3</v>
      </c>
      <c r="M169" s="269">
        <f t="shared" si="39"/>
        <v>6.7808401545436641E-3</v>
      </c>
      <c r="N169" s="269">
        <f t="shared" si="39"/>
        <v>7.1226601905114758E-3</v>
      </c>
      <c r="O169" s="269">
        <f t="shared" si="39"/>
        <v>7.063399960153172E-3</v>
      </c>
      <c r="P169" s="269">
        <f t="shared" si="39"/>
        <v>7.0176322077168387E-3</v>
      </c>
      <c r="Q169" s="269">
        <f t="shared" si="39"/>
        <v>6.9706060626735953E-3</v>
      </c>
      <c r="R169" s="269">
        <f t="shared" si="39"/>
        <v>6.996088479301903E-3</v>
      </c>
      <c r="S169" s="269">
        <f t="shared" si="39"/>
        <v>6.937402270735497E-3</v>
      </c>
      <c r="T169" s="269">
        <f t="shared" si="39"/>
        <v>7.0275458972850766E-3</v>
      </c>
      <c r="U169" s="269">
        <f t="shared" si="39"/>
        <v>7.0195723615051999E-3</v>
      </c>
      <c r="V169" s="269">
        <f t="shared" si="39"/>
        <v>7.0978183401385056E-3</v>
      </c>
      <c r="W169" s="269">
        <f t="shared" si="39"/>
        <v>7.1664160200979998E-3</v>
      </c>
      <c r="DA169" s="77"/>
    </row>
    <row r="170" spans="1:105" ht="12" customHeight="1" x14ac:dyDescent="0.25">
      <c r="A170" s="56" t="s">
        <v>96</v>
      </c>
      <c r="B170" s="270">
        <f t="shared" ref="B170:W170" si="40">IF(B$104=0,0,B$104/B$99)</f>
        <v>1.1540001688628536E-2</v>
      </c>
      <c r="C170" s="270">
        <f t="shared" si="40"/>
        <v>1.1716710265641729E-2</v>
      </c>
      <c r="D170" s="270">
        <f t="shared" si="40"/>
        <v>1.157193066826981E-2</v>
      </c>
      <c r="E170" s="270">
        <f t="shared" si="40"/>
        <v>1.141081267462451E-2</v>
      </c>
      <c r="F170" s="270">
        <f t="shared" si="40"/>
        <v>1.1646855179283665E-2</v>
      </c>
      <c r="G170" s="270">
        <f t="shared" si="40"/>
        <v>1.2080516664618249E-2</v>
      </c>
      <c r="H170" s="270">
        <f t="shared" si="40"/>
        <v>1.6258961598931213E-2</v>
      </c>
      <c r="I170" s="270">
        <f t="shared" si="40"/>
        <v>1.5295939605934426E-2</v>
      </c>
      <c r="J170" s="270">
        <f t="shared" si="40"/>
        <v>1.6385819654905796E-2</v>
      </c>
      <c r="K170" s="270">
        <f t="shared" si="40"/>
        <v>1.5348775857320406E-2</v>
      </c>
      <c r="L170" s="270">
        <f t="shared" si="40"/>
        <v>1.7244300861255644E-2</v>
      </c>
      <c r="M170" s="270">
        <f t="shared" si="40"/>
        <v>1.5716440857445318E-2</v>
      </c>
      <c r="N170" s="270">
        <f t="shared" si="40"/>
        <v>1.4539790298936655E-2</v>
      </c>
      <c r="O170" s="270">
        <f t="shared" si="40"/>
        <v>1.4526629911272751E-2</v>
      </c>
      <c r="P170" s="270">
        <f t="shared" si="40"/>
        <v>1.4683742160055371E-2</v>
      </c>
      <c r="Q170" s="270">
        <f t="shared" si="40"/>
        <v>1.5924030838315534E-2</v>
      </c>
      <c r="R170" s="270">
        <f t="shared" si="40"/>
        <v>1.5624732488647207E-2</v>
      </c>
      <c r="S170" s="270">
        <f t="shared" si="40"/>
        <v>1.58273372519382E-2</v>
      </c>
      <c r="T170" s="270">
        <f t="shared" si="40"/>
        <v>1.3678043529060855E-2</v>
      </c>
      <c r="U170" s="270">
        <f t="shared" si="40"/>
        <v>1.4907709111335854E-2</v>
      </c>
      <c r="V170" s="270">
        <f t="shared" si="40"/>
        <v>1.4272777066334673E-2</v>
      </c>
      <c r="W170" s="270">
        <f t="shared" si="40"/>
        <v>1.3999479220302483E-2</v>
      </c>
      <c r="DA170" s="78"/>
    </row>
    <row r="171" spans="1:105" ht="12" customHeight="1" x14ac:dyDescent="0.25">
      <c r="A171" s="203" t="s">
        <v>1555</v>
      </c>
      <c r="B171" s="271">
        <f t="shared" ref="B171:W171" si="41">IF(B$110=0,0,B$110/B$99)</f>
        <v>0.71568830248474613</v>
      </c>
      <c r="C171" s="271">
        <f t="shared" si="41"/>
        <v>0.74491347419318898</v>
      </c>
      <c r="D171" s="271">
        <f t="shared" si="41"/>
        <v>0.75147861115676107</v>
      </c>
      <c r="E171" s="271">
        <f t="shared" si="41"/>
        <v>0.74470502087332413</v>
      </c>
      <c r="F171" s="271">
        <f t="shared" si="41"/>
        <v>0.68341931531640421</v>
      </c>
      <c r="G171" s="271">
        <f t="shared" si="41"/>
        <v>0.64998990444051485</v>
      </c>
      <c r="H171" s="271">
        <f t="shared" si="41"/>
        <v>0.54953348093450805</v>
      </c>
      <c r="I171" s="271">
        <f t="shared" si="41"/>
        <v>0.56351654058618239</v>
      </c>
      <c r="J171" s="271">
        <f t="shared" si="41"/>
        <v>0.57403676272556881</v>
      </c>
      <c r="K171" s="271">
        <f t="shared" si="41"/>
        <v>0.58416725058526864</v>
      </c>
      <c r="L171" s="271">
        <f t="shared" si="41"/>
        <v>0.5442386217147781</v>
      </c>
      <c r="M171" s="271">
        <f t="shared" si="41"/>
        <v>0.57278210161173893</v>
      </c>
      <c r="N171" s="271">
        <f t="shared" si="41"/>
        <v>0.61455749936426052</v>
      </c>
      <c r="O171" s="271">
        <f t="shared" si="41"/>
        <v>0.61325226167582925</v>
      </c>
      <c r="P171" s="271">
        <f t="shared" si="41"/>
        <v>0.61171446848326982</v>
      </c>
      <c r="Q171" s="271">
        <f t="shared" si="41"/>
        <v>0.59548453448523442</v>
      </c>
      <c r="R171" s="271">
        <f t="shared" si="41"/>
        <v>0.60270213401770045</v>
      </c>
      <c r="S171" s="271">
        <f t="shared" si="41"/>
        <v>0.59612559635433859</v>
      </c>
      <c r="T171" s="271">
        <f t="shared" si="41"/>
        <v>0.63051244504932724</v>
      </c>
      <c r="U171" s="271">
        <f t="shared" si="41"/>
        <v>0.61319596108472019</v>
      </c>
      <c r="V171" s="271">
        <f t="shared" si="41"/>
        <v>0.63569843595510112</v>
      </c>
      <c r="W171" s="271">
        <f t="shared" si="41"/>
        <v>0.64005708365153169</v>
      </c>
      <c r="DA171" s="79"/>
    </row>
    <row r="172" spans="1:105" ht="12" customHeight="1" x14ac:dyDescent="0.25">
      <c r="A172" s="62" t="s">
        <v>1556</v>
      </c>
      <c r="B172" s="320">
        <f t="shared" ref="B172:W172" si="42">IF(B$111=0,0,B$111/B$99)</f>
        <v>0.61527671210577128</v>
      </c>
      <c r="C172" s="320">
        <f t="shared" si="42"/>
        <v>0.66121466354490777</v>
      </c>
      <c r="D172" s="320">
        <f t="shared" si="42"/>
        <v>0.67123721514652257</v>
      </c>
      <c r="E172" s="320">
        <f t="shared" si="42"/>
        <v>0.66047506602513906</v>
      </c>
      <c r="F172" s="320">
        <f t="shared" si="42"/>
        <v>0.56458129566457715</v>
      </c>
      <c r="G172" s="320">
        <f t="shared" si="42"/>
        <v>0.51238706564230707</v>
      </c>
      <c r="H172" s="320">
        <f t="shared" si="42"/>
        <v>0.35708772236475406</v>
      </c>
      <c r="I172" s="320">
        <f t="shared" si="42"/>
        <v>0.37849587381414401</v>
      </c>
      <c r="J172" s="320">
        <f t="shared" si="42"/>
        <v>0.39569210466229254</v>
      </c>
      <c r="K172" s="320">
        <f t="shared" si="42"/>
        <v>0.41104644973703713</v>
      </c>
      <c r="L172" s="320">
        <f t="shared" si="42"/>
        <v>0.3493456912820046</v>
      </c>
      <c r="M172" s="320">
        <f t="shared" si="42"/>
        <v>0.39319676586944069</v>
      </c>
      <c r="N172" s="320">
        <f t="shared" si="42"/>
        <v>0.45836676289324796</v>
      </c>
      <c r="O172" s="320">
        <f t="shared" si="42"/>
        <v>0.45624275568589862</v>
      </c>
      <c r="P172" s="320">
        <f t="shared" si="42"/>
        <v>0.45386063603947441</v>
      </c>
      <c r="Q172" s="320">
        <f t="shared" si="42"/>
        <v>0.42875584652903986</v>
      </c>
      <c r="R172" s="320">
        <f t="shared" si="42"/>
        <v>0.44022482507666222</v>
      </c>
      <c r="S172" s="320">
        <f t="shared" si="42"/>
        <v>0.42996818151254579</v>
      </c>
      <c r="T172" s="320">
        <f t="shared" si="42"/>
        <v>0.48275490592740239</v>
      </c>
      <c r="U172" s="320">
        <f t="shared" si="42"/>
        <v>0.45629685270832693</v>
      </c>
      <c r="V172" s="320">
        <f t="shared" si="42"/>
        <v>0.49126545671345473</v>
      </c>
      <c r="W172" s="320">
        <f t="shared" si="42"/>
        <v>0.49802872957656141</v>
      </c>
      <c r="DA172" s="141"/>
    </row>
    <row r="173" spans="1:105" ht="12" customHeight="1" x14ac:dyDescent="0.25">
      <c r="A173" s="62" t="s">
        <v>1563</v>
      </c>
      <c r="B173" s="320">
        <f t="shared" ref="B173:W173" si="43">IF(B$117=0,0,B$117/B$99)</f>
        <v>0.10041159037897487</v>
      </c>
      <c r="C173" s="320">
        <f t="shared" si="43"/>
        <v>8.369881064828126E-2</v>
      </c>
      <c r="D173" s="320">
        <f t="shared" si="43"/>
        <v>8.0241396010238511E-2</v>
      </c>
      <c r="E173" s="320">
        <f t="shared" si="43"/>
        <v>8.4229954848185101E-2</v>
      </c>
      <c r="F173" s="320">
        <f t="shared" si="43"/>
        <v>0.11883801965182704</v>
      </c>
      <c r="G173" s="320">
        <f t="shared" si="43"/>
        <v>0.13760283879820784</v>
      </c>
      <c r="H173" s="320">
        <f t="shared" si="43"/>
        <v>0.19244575856975407</v>
      </c>
      <c r="I173" s="320">
        <f t="shared" si="43"/>
        <v>0.18502066677203841</v>
      </c>
      <c r="J173" s="320">
        <f t="shared" si="43"/>
        <v>0.17834465806327635</v>
      </c>
      <c r="K173" s="320">
        <f t="shared" si="43"/>
        <v>0.17312080084823153</v>
      </c>
      <c r="L173" s="320">
        <f t="shared" si="43"/>
        <v>0.19489293043277356</v>
      </c>
      <c r="M173" s="320">
        <f t="shared" si="43"/>
        <v>0.17958533574229824</v>
      </c>
      <c r="N173" s="320">
        <f t="shared" si="43"/>
        <v>0.15619073647101259</v>
      </c>
      <c r="O173" s="320">
        <f t="shared" si="43"/>
        <v>0.1570095059899306</v>
      </c>
      <c r="P173" s="320">
        <f t="shared" si="43"/>
        <v>0.15785383244379544</v>
      </c>
      <c r="Q173" s="320">
        <f t="shared" si="43"/>
        <v>0.16672868795619455</v>
      </c>
      <c r="R173" s="320">
        <f t="shared" si="43"/>
        <v>0.16247730894103818</v>
      </c>
      <c r="S173" s="320">
        <f t="shared" si="43"/>
        <v>0.16615741484179289</v>
      </c>
      <c r="T173" s="320">
        <f t="shared" si="43"/>
        <v>0.14775753912192485</v>
      </c>
      <c r="U173" s="320">
        <f t="shared" si="43"/>
        <v>0.15689910837639329</v>
      </c>
      <c r="V173" s="320">
        <f t="shared" si="43"/>
        <v>0.14443297924164644</v>
      </c>
      <c r="W173" s="320">
        <f t="shared" si="43"/>
        <v>0.14202835407497022</v>
      </c>
      <c r="DA173" s="141"/>
    </row>
    <row r="174" spans="1:105" ht="12" customHeight="1" x14ac:dyDescent="0.25">
      <c r="A174" s="203" t="s">
        <v>1565</v>
      </c>
      <c r="B174" s="271">
        <f t="shared" ref="B174:W174" si="44">IF(B$118=0,0,B$118/B$99)</f>
        <v>8.0491335952135354E-2</v>
      </c>
      <c r="C174" s="271">
        <f t="shared" si="44"/>
        <v>6.7094137850600491E-2</v>
      </c>
      <c r="D174" s="271">
        <f t="shared" si="44"/>
        <v>6.4322625895594149E-2</v>
      </c>
      <c r="E174" s="271">
        <f t="shared" si="44"/>
        <v>6.7519910473782072E-2</v>
      </c>
      <c r="F174" s="271">
        <f t="shared" si="44"/>
        <v>9.5262219506529966E-2</v>
      </c>
      <c r="G174" s="271">
        <f t="shared" si="44"/>
        <v>0.11030436111878608</v>
      </c>
      <c r="H174" s="271">
        <f t="shared" si="44"/>
        <v>0.15426721304919302</v>
      </c>
      <c r="I174" s="271">
        <f t="shared" si="44"/>
        <v>0.14831515556150957</v>
      </c>
      <c r="J174" s="271">
        <f t="shared" si="44"/>
        <v>0.14296357356018649</v>
      </c>
      <c r="K174" s="271">
        <f t="shared" si="44"/>
        <v>0.13877605651683322</v>
      </c>
      <c r="L174" s="271">
        <f t="shared" si="44"/>
        <v>0.15622890025896102</v>
      </c>
      <c r="M174" s="271">
        <f t="shared" si="44"/>
        <v>0.14395811814904871</v>
      </c>
      <c r="N174" s="271">
        <f t="shared" si="44"/>
        <v>0.12520468000208226</v>
      </c>
      <c r="O174" s="271">
        <f t="shared" si="44"/>
        <v>0.12586101710585557</v>
      </c>
      <c r="P174" s="271">
        <f t="shared" si="44"/>
        <v>0.12653784100631174</v>
      </c>
      <c r="Q174" s="271">
        <f t="shared" si="44"/>
        <v>0.13365204937487832</v>
      </c>
      <c r="R174" s="271">
        <f t="shared" si="44"/>
        <v>0.13024408446487853</v>
      </c>
      <c r="S174" s="271">
        <f t="shared" si="44"/>
        <v>0.13319410885229338</v>
      </c>
      <c r="T174" s="271">
        <f t="shared" si="44"/>
        <v>0.11844451099754662</v>
      </c>
      <c r="U174" s="271">
        <f t="shared" si="44"/>
        <v>0.12577252083400073</v>
      </c>
      <c r="V174" s="271">
        <f t="shared" si="44"/>
        <v>0.11577949727546029</v>
      </c>
      <c r="W174" s="271">
        <f t="shared" si="44"/>
        <v>0.11385191609285589</v>
      </c>
      <c r="DA174" s="79"/>
    </row>
    <row r="175" spans="1:105" ht="12" customHeight="1" x14ac:dyDescent="0.25">
      <c r="A175" s="203" t="s">
        <v>1567</v>
      </c>
      <c r="B175" s="271">
        <f t="shared" ref="B175:W175" si="45">IF(B$119=0,0,B$119/B$99)</f>
        <v>7.7537314503474522E-2</v>
      </c>
      <c r="C175" s="271">
        <f t="shared" si="45"/>
        <v>7.7381915898783737E-2</v>
      </c>
      <c r="D175" s="271">
        <f t="shared" si="45"/>
        <v>7.7394397107850108E-2</v>
      </c>
      <c r="E175" s="271">
        <f t="shared" si="45"/>
        <v>7.7448766958601062E-2</v>
      </c>
      <c r="F175" s="271">
        <f t="shared" si="45"/>
        <v>7.7704589813484271E-2</v>
      </c>
      <c r="G175" s="271">
        <f t="shared" si="45"/>
        <v>7.782613348311615E-2</v>
      </c>
      <c r="H175" s="271">
        <f t="shared" si="45"/>
        <v>7.7944652441515577E-2</v>
      </c>
      <c r="I175" s="271">
        <f t="shared" si="45"/>
        <v>7.7961475714524331E-2</v>
      </c>
      <c r="J175" s="271">
        <f t="shared" si="45"/>
        <v>7.7800222662348789E-2</v>
      </c>
      <c r="K175" s="271">
        <f t="shared" si="45"/>
        <v>7.7837226857097291E-2</v>
      </c>
      <c r="L175" s="271">
        <f t="shared" si="45"/>
        <v>7.7880121136745348E-2</v>
      </c>
      <c r="M175" s="271">
        <f t="shared" si="45"/>
        <v>7.7890390948907789E-2</v>
      </c>
      <c r="N175" s="271">
        <f t="shared" si="45"/>
        <v>7.7747287477178476E-2</v>
      </c>
      <c r="O175" s="271">
        <f t="shared" si="45"/>
        <v>7.776577489023731E-2</v>
      </c>
      <c r="P175" s="271">
        <f t="shared" si="45"/>
        <v>7.7768353259927578E-2</v>
      </c>
      <c r="Q175" s="271">
        <f t="shared" si="45"/>
        <v>7.7789787969517105E-2</v>
      </c>
      <c r="R175" s="271">
        <f t="shared" si="45"/>
        <v>7.7731635543322825E-2</v>
      </c>
      <c r="S175" s="271">
        <f t="shared" si="45"/>
        <v>7.7753714592617679E-2</v>
      </c>
      <c r="T175" s="271">
        <f t="shared" si="45"/>
        <v>7.7772703841490501E-2</v>
      </c>
      <c r="U175" s="271">
        <f t="shared" si="45"/>
        <v>7.7743317178002105E-2</v>
      </c>
      <c r="V175" s="271">
        <f t="shared" si="45"/>
        <v>7.7687852460826518E-2</v>
      </c>
      <c r="W175" s="271">
        <f t="shared" si="45"/>
        <v>7.7678708083126796E-2</v>
      </c>
      <c r="DA175" s="79"/>
    </row>
    <row r="176" spans="1:105" ht="12" customHeight="1" x14ac:dyDescent="0.25">
      <c r="A176" s="62" t="s">
        <v>1568</v>
      </c>
      <c r="B176" s="320">
        <f t="shared" ref="B176:W176" si="46">IF(B$120=0,0,B$120/B$99)</f>
        <v>5.2882039834595537E-2</v>
      </c>
      <c r="C176" s="320">
        <f t="shared" si="46"/>
        <v>5.6830332578538208E-2</v>
      </c>
      <c r="D176" s="320">
        <f t="shared" si="46"/>
        <v>5.7691754703921308E-2</v>
      </c>
      <c r="E176" s="320">
        <f t="shared" si="46"/>
        <v>5.6766765366042679E-2</v>
      </c>
      <c r="F176" s="320">
        <f t="shared" si="46"/>
        <v>4.8524850656251076E-2</v>
      </c>
      <c r="G176" s="320">
        <f t="shared" si="46"/>
        <v>4.4038840870951029E-2</v>
      </c>
      <c r="H176" s="320">
        <f t="shared" si="46"/>
        <v>3.0691113099193135E-2</v>
      </c>
      <c r="I176" s="320">
        <f t="shared" si="46"/>
        <v>3.2531109145617639E-2</v>
      </c>
      <c r="J176" s="320">
        <f t="shared" si="46"/>
        <v>3.4009097417925876E-2</v>
      </c>
      <c r="K176" s="320">
        <f t="shared" si="46"/>
        <v>3.5328778582353206E-2</v>
      </c>
      <c r="L176" s="320">
        <f t="shared" si="46"/>
        <v>3.0025698029740189E-2</v>
      </c>
      <c r="M176" s="320">
        <f t="shared" si="46"/>
        <v>3.3794627078242823E-2</v>
      </c>
      <c r="N176" s="320">
        <f t="shared" si="46"/>
        <v>3.9395883083591161E-2</v>
      </c>
      <c r="O176" s="320">
        <f t="shared" si="46"/>
        <v>3.9213328094042481E-2</v>
      </c>
      <c r="P176" s="320">
        <f t="shared" si="46"/>
        <v>3.9008588757164543E-2</v>
      </c>
      <c r="Q176" s="320">
        <f t="shared" si="46"/>
        <v>3.6850872638856884E-2</v>
      </c>
      <c r="R176" s="320">
        <f t="shared" si="46"/>
        <v>3.7836612824507301E-2</v>
      </c>
      <c r="S176" s="320">
        <f t="shared" si="46"/>
        <v>3.6955070872967268E-2</v>
      </c>
      <c r="T176" s="320">
        <f t="shared" si="46"/>
        <v>4.1492004594528918E-2</v>
      </c>
      <c r="U176" s="320">
        <f t="shared" si="46"/>
        <v>3.9217977645762368E-2</v>
      </c>
      <c r="V176" s="320">
        <f t="shared" si="46"/>
        <v>4.222347269144755E-2</v>
      </c>
      <c r="W176" s="320">
        <f t="shared" si="46"/>
        <v>4.280476507245605E-2</v>
      </c>
      <c r="DA176" s="141"/>
    </row>
    <row r="177" spans="1:105" ht="12" customHeight="1" x14ac:dyDescent="0.25">
      <c r="A177" s="62" t="s">
        <v>1575</v>
      </c>
      <c r="B177" s="320">
        <f t="shared" ref="B177:W177" si="47">IF(B$126=0,0,B$126/B$99)</f>
        <v>2.4655274668878971E-2</v>
      </c>
      <c r="C177" s="320">
        <f t="shared" si="47"/>
        <v>2.0551583320245526E-2</v>
      </c>
      <c r="D177" s="320">
        <f t="shared" si="47"/>
        <v>1.97026424039288E-2</v>
      </c>
      <c r="E177" s="320">
        <f t="shared" si="47"/>
        <v>2.0682001592558379E-2</v>
      </c>
      <c r="F177" s="320">
        <f t="shared" si="47"/>
        <v>2.9179739157233198E-2</v>
      </c>
      <c r="G177" s="320">
        <f t="shared" si="47"/>
        <v>3.3787292612165121E-2</v>
      </c>
      <c r="H177" s="320">
        <f t="shared" si="47"/>
        <v>4.7253539342322445E-2</v>
      </c>
      <c r="I177" s="320">
        <f t="shared" si="47"/>
        <v>4.5430366568906692E-2</v>
      </c>
      <c r="J177" s="320">
        <f t="shared" si="47"/>
        <v>4.3791125244422906E-2</v>
      </c>
      <c r="K177" s="320">
        <f t="shared" si="47"/>
        <v>4.2508448274744093E-2</v>
      </c>
      <c r="L177" s="320">
        <f t="shared" si="47"/>
        <v>4.7854423107005155E-2</v>
      </c>
      <c r="M177" s="320">
        <f t="shared" si="47"/>
        <v>4.4095763870664967E-2</v>
      </c>
      <c r="N177" s="320">
        <f t="shared" si="47"/>
        <v>3.8351404393587314E-2</v>
      </c>
      <c r="O177" s="320">
        <f t="shared" si="47"/>
        <v>3.8552446796194829E-2</v>
      </c>
      <c r="P177" s="320">
        <f t="shared" si="47"/>
        <v>3.8759764502763049E-2</v>
      </c>
      <c r="Q177" s="320">
        <f t="shared" si="47"/>
        <v>4.0938915330660221E-2</v>
      </c>
      <c r="R177" s="320">
        <f t="shared" si="47"/>
        <v>3.989502271881553E-2</v>
      </c>
      <c r="S177" s="320">
        <f t="shared" si="47"/>
        <v>4.0798643719650411E-2</v>
      </c>
      <c r="T177" s="320">
        <f t="shared" si="47"/>
        <v>3.6280699246961576E-2</v>
      </c>
      <c r="U177" s="320">
        <f t="shared" si="47"/>
        <v>3.8525339532239737E-2</v>
      </c>
      <c r="V177" s="320">
        <f t="shared" si="47"/>
        <v>3.5464379769378974E-2</v>
      </c>
      <c r="W177" s="320">
        <f t="shared" si="47"/>
        <v>3.4873943010670747E-2</v>
      </c>
      <c r="DA177" s="141"/>
    </row>
    <row r="178" spans="1:105" ht="12" customHeight="1" x14ac:dyDescent="0.25">
      <c r="A178" s="41" t="s">
        <v>1577</v>
      </c>
      <c r="B178" s="321">
        <f t="shared" ref="B178:W178" si="48">IF(B$127=0,0,B$127/B$99)</f>
        <v>7.3818122629608032E-2</v>
      </c>
      <c r="C178" s="321">
        <f t="shared" si="48"/>
        <v>6.1531632404867073E-2</v>
      </c>
      <c r="D178" s="321">
        <f t="shared" si="48"/>
        <v>5.8989895372626187E-2</v>
      </c>
      <c r="E178" s="321">
        <f t="shared" si="48"/>
        <v>6.1922105930229329E-2</v>
      </c>
      <c r="F178" s="321">
        <f t="shared" si="48"/>
        <v>8.7364411564535741E-2</v>
      </c>
      <c r="G178" s="321">
        <f t="shared" si="48"/>
        <v>0.10115946964141685</v>
      </c>
      <c r="H178" s="321">
        <f t="shared" si="48"/>
        <v>0.14147753812118322</v>
      </c>
      <c r="I178" s="321">
        <f t="shared" si="48"/>
        <v>0.1360189418098291</v>
      </c>
      <c r="J178" s="321">
        <f t="shared" si="48"/>
        <v>0.13111103797442764</v>
      </c>
      <c r="K178" s="321">
        <f t="shared" si="48"/>
        <v>0.12727069114748915</v>
      </c>
      <c r="L178" s="321">
        <f t="shared" si="48"/>
        <v>0.14327658972467136</v>
      </c>
      <c r="M178" s="321">
        <f t="shared" si="48"/>
        <v>0.1320231288666065</v>
      </c>
      <c r="N178" s="321">
        <f t="shared" si="48"/>
        <v>0.11482446294208079</v>
      </c>
      <c r="O178" s="321">
        <f t="shared" si="48"/>
        <v>0.11542638577314809</v>
      </c>
      <c r="P178" s="321">
        <f t="shared" si="48"/>
        <v>0.11604709692288266</v>
      </c>
      <c r="Q178" s="321">
        <f t="shared" si="48"/>
        <v>0.12257149485405529</v>
      </c>
      <c r="R178" s="321">
        <f t="shared" si="48"/>
        <v>0.11944607062462818</v>
      </c>
      <c r="S178" s="321">
        <f t="shared" si="48"/>
        <v>0.12215152034060776</v>
      </c>
      <c r="T178" s="321">
        <f t="shared" si="48"/>
        <v>0.10862475239347671</v>
      </c>
      <c r="U178" s="321">
        <f t="shared" si="48"/>
        <v>0.11534522637169491</v>
      </c>
      <c r="V178" s="321">
        <f t="shared" si="48"/>
        <v>0.10618068425347786</v>
      </c>
      <c r="W178" s="321">
        <f t="shared" si="48"/>
        <v>0.10441291108344834</v>
      </c>
      <c r="DA178" s="82"/>
    </row>
    <row r="179" spans="1:105" ht="12" hidden="1" customHeight="1" x14ac:dyDescent="0.25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DA179" s="94"/>
    </row>
    <row r="180" spans="1:105" ht="12" customHeight="1" x14ac:dyDescent="0.25">
      <c r="A180" s="201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DA180" s="173"/>
    </row>
    <row r="181" spans="1:105" ht="15" customHeight="1" x14ac:dyDescent="0.25">
      <c r="A181" s="32" t="s">
        <v>343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DA181" s="88"/>
    </row>
    <row r="182" spans="1:105" ht="12" customHeight="1" x14ac:dyDescent="0.25">
      <c r="A182" s="201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DA182" s="173"/>
    </row>
    <row r="183" spans="1:105" ht="12" customHeight="1" x14ac:dyDescent="0.25">
      <c r="A183" s="35" t="s">
        <v>49</v>
      </c>
      <c r="B183" s="322">
        <f>IF(B$5=0,0,B$5/NMM_fec!B$5)</f>
        <v>0.47484016960296332</v>
      </c>
      <c r="C183" s="322">
        <f>IF(C$5=0,0,C$5/NMM_fec!C$5)</f>
        <v>0.47070880675801063</v>
      </c>
      <c r="D183" s="322">
        <f>IF(D$5=0,0,D$5/NMM_fec!D$5)</f>
        <v>0.474240937553153</v>
      </c>
      <c r="E183" s="322">
        <f>IF(E$5=0,0,E$5/NMM_fec!E$5)</f>
        <v>0.47589515193097442</v>
      </c>
      <c r="F183" s="322">
        <f>IF(F$5=0,0,F$5/NMM_fec!F$5)</f>
        <v>0.47819365459923374</v>
      </c>
      <c r="G183" s="322">
        <f>IF(G$5=0,0,G$5/NMM_fec!G$5)</f>
        <v>0.48619229157617355</v>
      </c>
      <c r="H183" s="322">
        <f>IF(H$5=0,0,H$5/NMM_fec!H$5)</f>
        <v>0.50230949298648453</v>
      </c>
      <c r="I183" s="322">
        <f>IF(I$5=0,0,I$5/NMM_fec!I$5)</f>
        <v>0.50013533135652022</v>
      </c>
      <c r="J183" s="322">
        <f>IF(J$5=0,0,J$5/NMM_fec!J$5)</f>
        <v>0.49050100335042363</v>
      </c>
      <c r="K183" s="322">
        <f>IF(K$5=0,0,K$5/NMM_fec!K$5)</f>
        <v>0.48993799628097207</v>
      </c>
      <c r="L183" s="322">
        <f>IF(L$5=0,0,L$5/NMM_fec!L$5)</f>
        <v>0.50055325601637302</v>
      </c>
      <c r="M183" s="322">
        <f>IF(M$5=0,0,M$5/NMM_fec!M$5)</f>
        <v>0.49440100366856177</v>
      </c>
      <c r="N183" s="322">
        <f>IF(N$5=0,0,N$5/NMM_fec!N$5)</f>
        <v>0.49211897690965706</v>
      </c>
      <c r="O183" s="322">
        <f>IF(O$5=0,0,O$5/NMM_fec!O$5)</f>
        <v>0.49222677634307727</v>
      </c>
      <c r="P183" s="322">
        <f>IF(P$5=0,0,P$5/NMM_fec!P$5)</f>
        <v>0.49180283886019588</v>
      </c>
      <c r="Q183" s="322">
        <f>IF(Q$5=0,0,Q$5/NMM_fec!Q$5)</f>
        <v>0.49326486559299776</v>
      </c>
      <c r="R183" s="322">
        <f>IF(R$5=0,0,R$5/NMM_fec!R$5)</f>
        <v>0.50421851207719603</v>
      </c>
      <c r="S183" s="322">
        <f>IF(S$5=0,0,S$5/NMM_fec!S$5)</f>
        <v>0.50593375388822104</v>
      </c>
      <c r="T183" s="322">
        <f>IF(T$5=0,0,T$5/NMM_fec!T$5)</f>
        <v>0.5021946800691427</v>
      </c>
      <c r="U183" s="322">
        <f>IF(U$5=0,0,U$5/NMM_fec!U$5)</f>
        <v>0.51574659326115724</v>
      </c>
      <c r="V183" s="322">
        <f>IF(V$5=0,0,V$5/NMM_fec!V$5)</f>
        <v>0.52904585502424228</v>
      </c>
      <c r="W183" s="322">
        <f>IF(W$5=0,0,W$5/NMM_fec!W$5)</f>
        <v>0.53099534576149987</v>
      </c>
      <c r="DA183" s="95"/>
    </row>
    <row r="184" spans="1:105" ht="12" customHeight="1" x14ac:dyDescent="0.25">
      <c r="A184" s="55" t="s">
        <v>92</v>
      </c>
      <c r="B184" s="275">
        <f>IF(B$6=0,0,B$6/NMM_fec!B$6)</f>
        <v>0.42275481281777472</v>
      </c>
      <c r="C184" s="275">
        <f>IF(C$6=0,0,C$6/NMM_fec!C$6)</f>
        <v>0.42275481281777461</v>
      </c>
      <c r="D184" s="275">
        <f>IF(D$6=0,0,D$6/NMM_fec!D$6)</f>
        <v>0.42275481281777449</v>
      </c>
      <c r="E184" s="275">
        <f>IF(E$6=0,0,E$6/NMM_fec!E$6)</f>
        <v>0.42275481281777472</v>
      </c>
      <c r="F184" s="275">
        <f>IF(F$6=0,0,F$6/NMM_fec!F$6)</f>
        <v>0.42275481281777455</v>
      </c>
      <c r="G184" s="275">
        <f>IF(G$6=0,0,G$6/NMM_fec!G$6)</f>
        <v>0.42275481281777466</v>
      </c>
      <c r="H184" s="275">
        <f>IF(H$6=0,0,H$6/NMM_fec!H$6)</f>
        <v>0.42275481281777488</v>
      </c>
      <c r="I184" s="275">
        <f>IF(I$6=0,0,I$6/NMM_fec!I$6)</f>
        <v>0.42275481281777461</v>
      </c>
      <c r="J184" s="275">
        <f>IF(J$6=0,0,J$6/NMM_fec!J$6)</f>
        <v>0.42275481281777472</v>
      </c>
      <c r="K184" s="275">
        <f>IF(K$6=0,0,K$6/NMM_fec!K$6)</f>
        <v>0.42275481281777477</v>
      </c>
      <c r="L184" s="275">
        <f>IF(L$6=0,0,L$6/NMM_fec!L$6)</f>
        <v>0.42275481281777461</v>
      </c>
      <c r="M184" s="275">
        <f>IF(M$6=0,0,M$6/NMM_fec!M$6)</f>
        <v>0.42275481281777449</v>
      </c>
      <c r="N184" s="275">
        <f>IF(N$6=0,0,N$6/NMM_fec!N$6)</f>
        <v>0.43173361795830095</v>
      </c>
      <c r="O184" s="275">
        <f>IF(O$6=0,0,O$6/NMM_fec!O$6)</f>
        <v>0.43173361795830101</v>
      </c>
      <c r="P184" s="275">
        <f>IF(P$6=0,0,P$6/NMM_fec!P$6)</f>
        <v>0.43173361795830079</v>
      </c>
      <c r="Q184" s="275">
        <f>IF(Q$6=0,0,Q$6/NMM_fec!Q$6)</f>
        <v>0.43173361795830106</v>
      </c>
      <c r="R184" s="275">
        <f>IF(R$6=0,0,R$6/NMM_fec!R$6)</f>
        <v>0.44312690170697916</v>
      </c>
      <c r="S184" s="275">
        <f>IF(S$6=0,0,S$6/NMM_fec!S$6)</f>
        <v>0.4431269017069791</v>
      </c>
      <c r="T184" s="275">
        <f>IF(T$6=0,0,T$6/NMM_fec!T$6)</f>
        <v>0.44312690170697916</v>
      </c>
      <c r="U184" s="275">
        <f>IF(U$6=0,0,U$6/NMM_fec!U$6)</f>
        <v>0.45381421153628138</v>
      </c>
      <c r="V184" s="275">
        <f>IF(V$6=0,0,V$6/NMM_fec!V$6)</f>
        <v>0.46343279038265317</v>
      </c>
      <c r="W184" s="275">
        <f>IF(W$6=0,0,W$6/NMM_fec!W$6)</f>
        <v>0.47208951134438804</v>
      </c>
      <c r="DA184" s="76"/>
    </row>
    <row r="185" spans="1:105" ht="12" customHeight="1" x14ac:dyDescent="0.25">
      <c r="A185" s="202" t="s">
        <v>93</v>
      </c>
      <c r="B185" s="276">
        <f>IF(B$7=0,0,B$7/NMM_fec!B$7)</f>
        <v>0.10951143006728284</v>
      </c>
      <c r="C185" s="276">
        <f>IF(C$7=0,0,C$7/NMM_fec!C$7)</f>
        <v>0.10951143006728284</v>
      </c>
      <c r="D185" s="276">
        <f>IF(D$7=0,0,D$7/NMM_fec!D$7)</f>
        <v>0.10951143006728287</v>
      </c>
      <c r="E185" s="276">
        <f>IF(E$7=0,0,E$7/NMM_fec!E$7)</f>
        <v>0.10951143006728283</v>
      </c>
      <c r="F185" s="276">
        <f>IF(F$7=0,0,F$7/NMM_fec!F$7)</f>
        <v>0.10951143006728289</v>
      </c>
      <c r="G185" s="276">
        <f>IF(G$7=0,0,G$7/NMM_fec!G$7)</f>
        <v>0.10951143006728281</v>
      </c>
      <c r="H185" s="276">
        <f>IF(H$7=0,0,H$7/NMM_fec!H$7)</f>
        <v>0.10951143006728283</v>
      </c>
      <c r="I185" s="276">
        <f>IF(I$7=0,0,I$7/NMM_fec!I$7)</f>
        <v>0.10951143006728281</v>
      </c>
      <c r="J185" s="276">
        <f>IF(J$7=0,0,J$7/NMM_fec!J$7)</f>
        <v>0.10951143006728289</v>
      </c>
      <c r="K185" s="276">
        <f>IF(K$7=0,0,K$7/NMM_fec!K$7)</f>
        <v>0.10951143006728287</v>
      </c>
      <c r="L185" s="276">
        <f>IF(L$7=0,0,L$7/NMM_fec!L$7)</f>
        <v>0.10951143006728289</v>
      </c>
      <c r="M185" s="276">
        <f>IF(M$7=0,0,M$7/NMM_fec!M$7)</f>
        <v>0.10951143006728291</v>
      </c>
      <c r="N185" s="276">
        <f>IF(N$7=0,0,N$7/NMM_fec!N$7)</f>
        <v>0.11183732148571676</v>
      </c>
      <c r="O185" s="276">
        <f>IF(O$7=0,0,O$7/NMM_fec!O$7)</f>
        <v>0.11183732148571686</v>
      </c>
      <c r="P185" s="276">
        <f>IF(P$7=0,0,P$7/NMM_fec!P$7)</f>
        <v>0.11183732148571678</v>
      </c>
      <c r="Q185" s="276">
        <f>IF(Q$7=0,0,Q$7/NMM_fec!Q$7)</f>
        <v>0.11183732148571679</v>
      </c>
      <c r="R185" s="276">
        <f>IF(R$7=0,0,R$7/NMM_fec!R$7)</f>
        <v>0.11478866528749128</v>
      </c>
      <c r="S185" s="276">
        <f>IF(S$7=0,0,S$7/NMM_fec!S$7)</f>
        <v>0.11478866528749132</v>
      </c>
      <c r="T185" s="276">
        <f>IF(T$7=0,0,T$7/NMM_fec!T$7)</f>
        <v>0.11478866528749124</v>
      </c>
      <c r="U185" s="276">
        <f>IF(U$7=0,0,U$7/NMM_fec!U$7)</f>
        <v>0.11779468117789496</v>
      </c>
      <c r="V185" s="276">
        <f>IF(V$7=0,0,V$7/NMM_fec!V$7)</f>
        <v>0.12279059921536287</v>
      </c>
      <c r="W185" s="276">
        <f>IF(W$7=0,0,W$7/NMM_fec!W$7)</f>
        <v>0.12313968227814857</v>
      </c>
      <c r="DA185" s="77"/>
    </row>
    <row r="186" spans="1:105" ht="12" customHeight="1" x14ac:dyDescent="0.25">
      <c r="A186" s="202" t="s">
        <v>94</v>
      </c>
      <c r="B186" s="276">
        <f>IF(B$8=0,0,B$8/NMM_fec!B$8)</f>
        <v>0.60029628611156416</v>
      </c>
      <c r="C186" s="276">
        <f>IF(C$8=0,0,C$8/NMM_fec!C$8)</f>
        <v>0.60029628611156405</v>
      </c>
      <c r="D186" s="276">
        <f>IF(D$8=0,0,D$8/NMM_fec!D$8)</f>
        <v>0.60029628611156416</v>
      </c>
      <c r="E186" s="276">
        <f>IF(E$8=0,0,E$8/NMM_fec!E$8)</f>
        <v>0.60029628611156427</v>
      </c>
      <c r="F186" s="276">
        <f>IF(F$8=0,0,F$8/NMM_fec!F$8)</f>
        <v>0.60029628611156427</v>
      </c>
      <c r="G186" s="276">
        <f>IF(G$8=0,0,G$8/NMM_fec!G$8)</f>
        <v>0.6002962861115646</v>
      </c>
      <c r="H186" s="276">
        <f>IF(H$8=0,0,H$8/NMM_fec!H$8)</f>
        <v>0.60029628611156416</v>
      </c>
      <c r="I186" s="276">
        <f>IF(I$8=0,0,I$8/NMM_fec!I$8)</f>
        <v>0.60029628611156427</v>
      </c>
      <c r="J186" s="276">
        <f>IF(J$8=0,0,J$8/NMM_fec!J$8)</f>
        <v>0.60029628611156449</v>
      </c>
      <c r="K186" s="276">
        <f>IF(K$8=0,0,K$8/NMM_fec!K$8)</f>
        <v>0.60029628611156427</v>
      </c>
      <c r="L186" s="276">
        <f>IF(L$8=0,0,L$8/NMM_fec!L$8)</f>
        <v>0.60029628611156449</v>
      </c>
      <c r="M186" s="276">
        <f>IF(M$8=0,0,M$8/NMM_fec!M$8)</f>
        <v>0.60029628611156405</v>
      </c>
      <c r="N186" s="276">
        <f>IF(N$8=0,0,N$8/NMM_fec!N$8)</f>
        <v>0.61304585918833621</v>
      </c>
      <c r="O186" s="276">
        <f>IF(O$8=0,0,O$8/NMM_fec!O$8)</f>
        <v>0.61304585918833632</v>
      </c>
      <c r="P186" s="276">
        <f>IF(P$8=0,0,P$8/NMM_fec!P$8)</f>
        <v>0.61304585918833665</v>
      </c>
      <c r="Q186" s="276">
        <f>IF(Q$8=0,0,Q$8/NMM_fec!Q$8)</f>
        <v>0.61304585918833654</v>
      </c>
      <c r="R186" s="276">
        <f>IF(R$8=0,0,R$8/NMM_fec!R$8)</f>
        <v>0.62835727518523543</v>
      </c>
      <c r="S186" s="276">
        <f>IF(S$8=0,0,S$8/NMM_fec!S$8)</f>
        <v>0.62922390308891474</v>
      </c>
      <c r="T186" s="276">
        <f>IF(T$8=0,0,T$8/NMM_fec!T$8)</f>
        <v>0.6292239030889144</v>
      </c>
      <c r="U186" s="276">
        <f>IF(U$8=0,0,U$8/NMM_fec!U$8)</f>
        <v>0.64291751469575598</v>
      </c>
      <c r="V186" s="276">
        <f>IF(V$8=0,0,V$8/NMM_fec!V$8)</f>
        <v>0.65524176514191368</v>
      </c>
      <c r="W186" s="276">
        <f>IF(W$8=0,0,W$8/NMM_fec!W$8)</f>
        <v>0.6663335905434552</v>
      </c>
      <c r="DA186" s="77"/>
    </row>
    <row r="187" spans="1:105" ht="12" customHeight="1" x14ac:dyDescent="0.25">
      <c r="A187" s="202" t="s">
        <v>95</v>
      </c>
      <c r="B187" s="276">
        <f>IF(B$9=0,0,B$9/NMM_fec!B$9)</f>
        <v>0.41785076027735046</v>
      </c>
      <c r="C187" s="276">
        <f>IF(C$9=0,0,C$9/NMM_fec!C$9)</f>
        <v>0.41785076027735035</v>
      </c>
      <c r="D187" s="276">
        <f>IF(D$9=0,0,D$9/NMM_fec!D$9)</f>
        <v>0.41785076027735052</v>
      </c>
      <c r="E187" s="276">
        <f>IF(E$9=0,0,E$9/NMM_fec!E$9)</f>
        <v>0.41785076027735041</v>
      </c>
      <c r="F187" s="276">
        <f>IF(F$9=0,0,F$9/NMM_fec!F$9)</f>
        <v>0.41785076027735035</v>
      </c>
      <c r="G187" s="276">
        <f>IF(G$9=0,0,G$9/NMM_fec!G$9)</f>
        <v>0.41785076027735041</v>
      </c>
      <c r="H187" s="276">
        <f>IF(H$9=0,0,H$9/NMM_fec!H$9)</f>
        <v>0.41785076027735035</v>
      </c>
      <c r="I187" s="276">
        <f>IF(I$9=0,0,I$9/NMM_fec!I$9)</f>
        <v>0.41785076027735035</v>
      </c>
      <c r="J187" s="276">
        <f>IF(J$9=0,0,J$9/NMM_fec!J$9)</f>
        <v>0.41785076027735046</v>
      </c>
      <c r="K187" s="276">
        <f>IF(K$9=0,0,K$9/NMM_fec!K$9)</f>
        <v>0.4178507602773503</v>
      </c>
      <c r="L187" s="276">
        <f>IF(L$9=0,0,L$9/NMM_fec!L$9)</f>
        <v>0.4178507602773503</v>
      </c>
      <c r="M187" s="276">
        <f>IF(M$9=0,0,M$9/NMM_fec!M$9)</f>
        <v>0.41785076027735035</v>
      </c>
      <c r="N187" s="276">
        <f>IF(N$9=0,0,N$9/NMM_fec!N$9)</f>
        <v>0.42672540922420527</v>
      </c>
      <c r="O187" s="276">
        <f>IF(O$9=0,0,O$9/NMM_fec!O$9)</f>
        <v>0.42672540922420532</v>
      </c>
      <c r="P187" s="276">
        <f>IF(P$9=0,0,P$9/NMM_fec!P$9)</f>
        <v>0.42672540922420532</v>
      </c>
      <c r="Q187" s="276">
        <f>IF(Q$9=0,0,Q$9/NMM_fec!Q$9)</f>
        <v>0.42672540922420527</v>
      </c>
      <c r="R187" s="276">
        <f>IF(R$9=0,0,R$9/NMM_fec!R$9)</f>
        <v>0.43798652827500795</v>
      </c>
      <c r="S187" s="276">
        <f>IF(S$9=0,0,S$9/NMM_fec!S$9)</f>
        <v>0.43798652827500806</v>
      </c>
      <c r="T187" s="276">
        <f>IF(T$9=0,0,T$9/NMM_fec!T$9)</f>
        <v>0.43798652827500795</v>
      </c>
      <c r="U187" s="276">
        <f>IF(U$9=0,0,U$9/NMM_fec!U$9)</f>
        <v>0.44945625362184372</v>
      </c>
      <c r="V187" s="276">
        <f>IF(V$9=0,0,V$9/NMM_fec!V$9)</f>
        <v>0.46966284618488807</v>
      </c>
      <c r="W187" s="276">
        <f>IF(W$9=0,0,W$9/NMM_fec!W$9)</f>
        <v>0.46985058846024425</v>
      </c>
      <c r="DA187" s="77"/>
    </row>
    <row r="188" spans="1:105" ht="12" customHeight="1" x14ac:dyDescent="0.25">
      <c r="A188" s="56" t="s">
        <v>96</v>
      </c>
      <c r="B188" s="277">
        <f>IF(B$10=0,0,B$10/NMM_fec!B$10)</f>
        <v>0.62816362798854986</v>
      </c>
      <c r="C188" s="277">
        <f>IF(C$10=0,0,C$10/NMM_fec!C$10)</f>
        <v>0.61562099191749031</v>
      </c>
      <c r="D188" s="277">
        <f>IF(D$10=0,0,D$10/NMM_fec!D$10)</f>
        <v>0.61303102315136171</v>
      </c>
      <c r="E188" s="277">
        <f>IF(E$10=0,0,E$10/NMM_fec!E$10)</f>
        <v>0.61392099466961825</v>
      </c>
      <c r="F188" s="277">
        <f>IF(F$10=0,0,F$10/NMM_fec!F$10)</f>
        <v>0.65079549789143731</v>
      </c>
      <c r="G188" s="277">
        <f>IF(G$10=0,0,G$10/NMM_fec!G$10)</f>
        <v>0.66992846106559611</v>
      </c>
      <c r="H188" s="277">
        <f>IF(H$10=0,0,H$10/NMM_fec!H$10)</f>
        <v>0.7251468127048879</v>
      </c>
      <c r="I188" s="277">
        <f>IF(I$10=0,0,I$10/NMM_fec!I$10)</f>
        <v>0.71898239366678196</v>
      </c>
      <c r="J188" s="277">
        <f>IF(J$10=0,0,J$10/NMM_fec!J$10)</f>
        <v>0.72150772098422788</v>
      </c>
      <c r="K188" s="277">
        <f>IF(K$10=0,0,K$10/NMM_fec!K$10)</f>
        <v>0.71371250641079786</v>
      </c>
      <c r="L188" s="277">
        <f>IF(L$10=0,0,L$10/NMM_fec!L$10)</f>
        <v>0.72882530331839157</v>
      </c>
      <c r="M188" s="277">
        <f>IF(M$10=0,0,M$10/NMM_fec!M$10)</f>
        <v>0.72080485560892493</v>
      </c>
      <c r="N188" s="277">
        <f>IF(N$10=0,0,N$10/NMM_fec!N$10)</f>
        <v>0.71744507072860564</v>
      </c>
      <c r="O188" s="277">
        <f>IF(O$10=0,0,O$10/NMM_fec!O$10)</f>
        <v>0.71893496954221126</v>
      </c>
      <c r="P188" s="277">
        <f>IF(P$10=0,0,P$10/NMM_fec!P$10)</f>
        <v>0.72142188728066536</v>
      </c>
      <c r="Q188" s="277">
        <f>IF(Q$10=0,0,Q$10/NMM_fec!Q$10)</f>
        <v>0.73256114799064209</v>
      </c>
      <c r="R188" s="277">
        <f>IF(R$10=0,0,R$10/NMM_fec!R$10)</f>
        <v>0.74902334255909431</v>
      </c>
      <c r="S188" s="277">
        <f>IF(S$10=0,0,S$10/NMM_fec!S$10)</f>
        <v>0.75169356824985556</v>
      </c>
      <c r="T188" s="277">
        <f>IF(T$10=0,0,T$10/NMM_fec!T$10)</f>
        <v>0.72805590710623136</v>
      </c>
      <c r="U188" s="277">
        <f>IF(U$10=0,0,U$10/NMM_fec!U$10)</f>
        <v>0.76173242789227114</v>
      </c>
      <c r="V188" s="277">
        <f>IF(V$10=0,0,V$10/NMM_fec!V$10)</f>
        <v>0.78734096865947345</v>
      </c>
      <c r="W188" s="277">
        <f>IF(W$10=0,0,W$10/NMM_fec!W$10)</f>
        <v>0.78142118021383489</v>
      </c>
      <c r="DA188" s="78"/>
    </row>
    <row r="189" spans="1:105" ht="12" customHeight="1" x14ac:dyDescent="0.25">
      <c r="A189" s="203" t="s">
        <v>1452</v>
      </c>
      <c r="B189" s="278">
        <f>IF(B$16=0,0,B$16/NMM_fec!B$16)</f>
        <v>0.59039228470529415</v>
      </c>
      <c r="C189" s="278">
        <f>IF(C$16=0,0,C$16/NMM_fec!C$16)</f>
        <v>0.59039228470529437</v>
      </c>
      <c r="D189" s="278">
        <f>IF(D$16=0,0,D$16/NMM_fec!D$16)</f>
        <v>0.59039228470529403</v>
      </c>
      <c r="E189" s="278">
        <f>IF(E$16=0,0,E$16/NMM_fec!E$16)</f>
        <v>0.59039228470529437</v>
      </c>
      <c r="F189" s="278">
        <f>IF(F$16=0,0,F$16/NMM_fec!F$16)</f>
        <v>0.59039228470529437</v>
      </c>
      <c r="G189" s="278">
        <f>IF(G$16=0,0,G$16/NMM_fec!G$16)</f>
        <v>0.59039228470529403</v>
      </c>
      <c r="H189" s="278">
        <f>IF(H$16=0,0,H$16/NMM_fec!H$16)</f>
        <v>0.59039228470529426</v>
      </c>
      <c r="I189" s="278">
        <f>IF(I$16=0,0,I$16/NMM_fec!I$16)</f>
        <v>0.59039228470529415</v>
      </c>
      <c r="J189" s="278">
        <f>IF(J$16=0,0,J$16/NMM_fec!J$16)</f>
        <v>0.59039228470529426</v>
      </c>
      <c r="K189" s="278">
        <f>IF(K$16=0,0,K$16/NMM_fec!K$16)</f>
        <v>0.59039228470529426</v>
      </c>
      <c r="L189" s="278">
        <f>IF(L$16=0,0,L$16/NMM_fec!L$16)</f>
        <v>0.59039228470529426</v>
      </c>
      <c r="M189" s="278">
        <f>IF(M$16=0,0,M$16/NMM_fec!M$16)</f>
        <v>0.59039228470529415</v>
      </c>
      <c r="N189" s="278">
        <f>IF(N$16=0,0,N$16/NMM_fec!N$16)</f>
        <v>0.6029315086717969</v>
      </c>
      <c r="O189" s="278">
        <f>IF(O$16=0,0,O$16/NMM_fec!O$16)</f>
        <v>0.6029315086717969</v>
      </c>
      <c r="P189" s="278">
        <f>IF(P$16=0,0,P$16/NMM_fec!P$16)</f>
        <v>0.60293150867179679</v>
      </c>
      <c r="Q189" s="278">
        <f>IF(Q$16=0,0,Q$16/NMM_fec!Q$16)</f>
        <v>0.60293150867179679</v>
      </c>
      <c r="R189" s="278">
        <f>IF(R$16=0,0,R$16/NMM_fec!R$16)</f>
        <v>0.61884263876123058</v>
      </c>
      <c r="S189" s="278">
        <f>IF(S$16=0,0,S$16/NMM_fec!S$16)</f>
        <v>0.61884263876123047</v>
      </c>
      <c r="T189" s="278">
        <f>IF(T$16=0,0,T$16/NMM_fec!T$16)</f>
        <v>0.61884263876123058</v>
      </c>
      <c r="U189" s="278">
        <f>IF(U$16=0,0,U$16/NMM_fec!U$16)</f>
        <v>0.63390837488510743</v>
      </c>
      <c r="V189" s="278">
        <f>IF(V$16=0,0,V$16/NMM_fec!V$16)</f>
        <v>0.64746753739659657</v>
      </c>
      <c r="W189" s="278">
        <f>IF(W$16=0,0,W$16/NMM_fec!W$16)</f>
        <v>0.65967078365693688</v>
      </c>
      <c r="DA189" s="79"/>
    </row>
    <row r="190" spans="1:105" ht="12" customHeight="1" x14ac:dyDescent="0.25">
      <c r="A190" s="203" t="s">
        <v>1454</v>
      </c>
      <c r="B190" s="278">
        <f>IF(B$17=0,0,B$17/NMM_fec!B$17)</f>
        <v>0.40310172229212676</v>
      </c>
      <c r="C190" s="278">
        <f>IF(C$17=0,0,C$17/NMM_fec!C$17)</f>
        <v>0.4017720100022899</v>
      </c>
      <c r="D190" s="278">
        <f>IF(D$17=0,0,D$17/NMM_fec!D$17)</f>
        <v>0.40868509354059546</v>
      </c>
      <c r="E190" s="278">
        <f>IF(E$17=0,0,E$17/NMM_fec!E$17)</f>
        <v>0.4099948252192322</v>
      </c>
      <c r="F190" s="278">
        <f>IF(F$17=0,0,F$17/NMM_fec!F$17)</f>
        <v>0.40610925507132589</v>
      </c>
      <c r="G190" s="278">
        <f>IF(G$17=0,0,G$17/NMM_fec!G$17)</f>
        <v>0.4076233963003863</v>
      </c>
      <c r="H190" s="278">
        <f>IF(H$17=0,0,H$17/NMM_fec!H$17)</f>
        <v>0.4085522718962899</v>
      </c>
      <c r="I190" s="278">
        <f>IF(I$17=0,0,I$17/NMM_fec!I$17)</f>
        <v>0.40690036051478978</v>
      </c>
      <c r="J190" s="278">
        <f>IF(J$17=0,0,J$17/NMM_fec!J$17)</f>
        <v>0.39628741093340542</v>
      </c>
      <c r="K190" s="278">
        <f>IF(K$17=0,0,K$17/NMM_fec!K$17)</f>
        <v>0.39495217104430164</v>
      </c>
      <c r="L190" s="278">
        <f>IF(L$17=0,0,L$17/NMM_fec!L$17)</f>
        <v>0.39815567302650845</v>
      </c>
      <c r="M190" s="278">
        <f>IF(M$17=0,0,M$17/NMM_fec!M$17)</f>
        <v>0.40314971216393625</v>
      </c>
      <c r="N190" s="278">
        <f>IF(N$17=0,0,N$17/NMM_fec!N$17)</f>
        <v>0.39889141227220243</v>
      </c>
      <c r="O190" s="278">
        <f>IF(O$17=0,0,O$17/NMM_fec!O$17)</f>
        <v>0.3993447833159065</v>
      </c>
      <c r="P190" s="278">
        <f>IF(P$17=0,0,P$17/NMM_fec!P$17)</f>
        <v>0.40108080968108045</v>
      </c>
      <c r="Q190" s="278">
        <f>IF(Q$17=0,0,Q$17/NMM_fec!Q$17)</f>
        <v>0.40097204183055141</v>
      </c>
      <c r="R190" s="278">
        <f>IF(R$17=0,0,R$17/NMM_fec!R$17)</f>
        <v>0.41004904926060309</v>
      </c>
      <c r="S190" s="278">
        <f>IF(S$17=0,0,S$17/NMM_fec!S$17)</f>
        <v>0.41055165352172363</v>
      </c>
      <c r="T190" s="278">
        <f>IF(T$17=0,0,T$17/NMM_fec!T$17)</f>
        <v>0.4114285612300313</v>
      </c>
      <c r="U190" s="278">
        <f>IF(U$17=0,0,U$17/NMM_fec!U$17)</f>
        <v>0.42028174431650461</v>
      </c>
      <c r="V190" s="278">
        <f>IF(V$17=0,0,V$17/NMM_fec!V$17)</f>
        <v>0.42872277134223408</v>
      </c>
      <c r="W190" s="278">
        <f>IF(W$17=0,0,W$17/NMM_fec!W$17)</f>
        <v>0.42574008507743089</v>
      </c>
      <c r="DA190" s="79"/>
    </row>
    <row r="191" spans="1:105" ht="12" customHeight="1" x14ac:dyDescent="0.25">
      <c r="A191" s="203" t="s">
        <v>1463</v>
      </c>
      <c r="B191" s="278">
        <f>IF(B$25=0,0,B$25/NMM_fec!B$25)</f>
        <v>0.54505827531768158</v>
      </c>
      <c r="C191" s="278">
        <f>IF(C$25=0,0,C$25/NMM_fec!C$25)</f>
        <v>0.5436874171324777</v>
      </c>
      <c r="D191" s="278">
        <f>IF(D$25=0,0,D$25/NMM_fec!D$25)</f>
        <v>0.54502158774763598</v>
      </c>
      <c r="E191" s="278">
        <f>IF(E$25=0,0,E$25/NMM_fec!E$25)</f>
        <v>0.54576881405406452</v>
      </c>
      <c r="F191" s="278">
        <f>IF(F$25=0,0,F$25/NMM_fec!F$25)</f>
        <v>0.54344462945688754</v>
      </c>
      <c r="G191" s="278">
        <f>IF(G$25=0,0,G$25/NMM_fec!G$25)</f>
        <v>0.5470851094245397</v>
      </c>
      <c r="H191" s="278">
        <f>IF(H$25=0,0,H$25/NMM_fec!H$25)</f>
        <v>0.55159391985880513</v>
      </c>
      <c r="I191" s="278">
        <f>IF(I$25=0,0,I$25/NMM_fec!I$25)</f>
        <v>0.55124616136971238</v>
      </c>
      <c r="J191" s="278">
        <f>IF(J$25=0,0,J$25/NMM_fec!J$25)</f>
        <v>0.55084263886237628</v>
      </c>
      <c r="K191" s="278">
        <f>IF(K$25=0,0,K$25/NMM_fec!K$25)</f>
        <v>0.5564953144518624</v>
      </c>
      <c r="L191" s="278">
        <f>IF(L$25=0,0,L$25/NMM_fec!L$25)</f>
        <v>0.55884760085998864</v>
      </c>
      <c r="M191" s="278">
        <f>IF(M$25=0,0,M$25/NMM_fec!M$25)</f>
        <v>0.54833929697805051</v>
      </c>
      <c r="N191" s="278">
        <f>IF(N$25=0,0,N$25/NMM_fec!N$25)</f>
        <v>0.56465499047356138</v>
      </c>
      <c r="O191" s="278">
        <f>IF(O$25=0,0,O$25/NMM_fec!O$25)</f>
        <v>0.56425581449680295</v>
      </c>
      <c r="P191" s="278">
        <f>IF(P$25=0,0,P$25/NMM_fec!P$25)</f>
        <v>0.56000303224751602</v>
      </c>
      <c r="Q191" s="278">
        <f>IF(Q$25=0,0,Q$25/NMM_fec!Q$25)</f>
        <v>0.55795342360553202</v>
      </c>
      <c r="R191" s="278">
        <f>IF(R$25=0,0,R$25/NMM_fec!R$25)</f>
        <v>0.57339123187773466</v>
      </c>
      <c r="S191" s="278">
        <f>IF(S$25=0,0,S$25/NMM_fec!S$25)</f>
        <v>0.57343327892267781</v>
      </c>
      <c r="T191" s="278">
        <f>IF(T$25=0,0,T$25/NMM_fec!T$25)</f>
        <v>0.57615652171612097</v>
      </c>
      <c r="U191" s="278">
        <f>IF(U$25=0,0,U$25/NMM_fec!U$25)</f>
        <v>0.58996502041103505</v>
      </c>
      <c r="V191" s="278">
        <f>IF(V$25=0,0,V$25/NMM_fec!V$25)</f>
        <v>0.61996891474797933</v>
      </c>
      <c r="W191" s="278">
        <f>IF(W$25=0,0,W$25/NMM_fec!W$25)</f>
        <v>0.62639261381739086</v>
      </c>
      <c r="DA191" s="79"/>
    </row>
    <row r="192" spans="1:105" ht="12" customHeight="1" x14ac:dyDescent="0.25">
      <c r="A192" s="41" t="s">
        <v>1472</v>
      </c>
      <c r="B192" s="279">
        <f>IF(B$33=0,0,B$33/NMM_fec!B$33)</f>
        <v>0.62682165345514262</v>
      </c>
      <c r="C192" s="279">
        <f>IF(C$33=0,0,C$33/NMM_fec!C$33)</f>
        <v>0.62188249995170941</v>
      </c>
      <c r="D192" s="279">
        <f>IF(D$33=0,0,D$33/NMM_fec!D$33)</f>
        <v>0.61868092739625713</v>
      </c>
      <c r="E192" s="279">
        <f>IF(E$33=0,0,E$33/NMM_fec!E$33)</f>
        <v>0.61957072697574755</v>
      </c>
      <c r="F192" s="279">
        <f>IF(F$33=0,0,F$33/NMM_fec!F$33)</f>
        <v>0.62107777435676248</v>
      </c>
      <c r="G192" s="279">
        <f>IF(G$33=0,0,G$33/NMM_fec!G$33)</f>
        <v>0.6289502442337298</v>
      </c>
      <c r="H192" s="279">
        <f>IF(H$33=0,0,H$33/NMM_fec!H$33)</f>
        <v>0.62507963173438907</v>
      </c>
      <c r="I192" s="279">
        <f>IF(I$33=0,0,I$33/NMM_fec!I$33)</f>
        <v>0.62790333715969404</v>
      </c>
      <c r="J192" s="279">
        <f>IF(J$33=0,0,J$33/NMM_fec!J$33)</f>
        <v>0.62382443587321879</v>
      </c>
      <c r="K192" s="279">
        <f>IF(K$33=0,0,K$33/NMM_fec!K$33)</f>
        <v>0.62374416434798918</v>
      </c>
      <c r="L192" s="279">
        <f>IF(L$33=0,0,L$33/NMM_fec!L$33)</f>
        <v>0.62632637609522424</v>
      </c>
      <c r="M192" s="279">
        <f>IF(M$33=0,0,M$33/NMM_fec!M$33)</f>
        <v>0.62583780579607573</v>
      </c>
      <c r="N192" s="279">
        <f>IF(N$33=0,0,N$33/NMM_fec!N$33)</f>
        <v>0.63730228839118896</v>
      </c>
      <c r="O192" s="279">
        <f>IF(O$33=0,0,O$33/NMM_fec!O$33)</f>
        <v>0.63601206771780572</v>
      </c>
      <c r="P192" s="279">
        <f>IF(P$33=0,0,P$33/NMM_fec!P$33)</f>
        <v>0.63546530640440002</v>
      </c>
      <c r="Q192" s="279">
        <f>IF(Q$33=0,0,Q$33/NMM_fec!Q$33)</f>
        <v>0.63632577187500361</v>
      </c>
      <c r="R192" s="279">
        <f>IF(R$33=0,0,R$33/NMM_fec!R$33)</f>
        <v>0.65290363952146502</v>
      </c>
      <c r="S192" s="279">
        <f>IF(S$33=0,0,S$33/NMM_fec!S$33)</f>
        <v>0.65359044833609348</v>
      </c>
      <c r="T192" s="279">
        <f>IF(T$33=0,0,T$33/NMM_fec!T$33)</f>
        <v>0.65131307735739308</v>
      </c>
      <c r="U192" s="279">
        <f>IF(U$33=0,0,U$33/NMM_fec!U$33)</f>
        <v>0.66627501241858489</v>
      </c>
      <c r="V192" s="279">
        <f>IF(V$33=0,0,V$33/NMM_fec!V$33)</f>
        <v>0.68132752773266436</v>
      </c>
      <c r="W192" s="279">
        <f>IF(W$33=0,0,W$33/NMM_fec!W$33)</f>
        <v>0.69360805678496684</v>
      </c>
      <c r="DA192" s="82"/>
    </row>
    <row r="193" spans="1:105" ht="12" customHeight="1" x14ac:dyDescent="0.25">
      <c r="A193" s="201"/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DA193" s="173"/>
    </row>
    <row r="194" spans="1:105" ht="12" customHeight="1" x14ac:dyDescent="0.25">
      <c r="A194" s="35" t="s">
        <v>50</v>
      </c>
      <c r="B194" s="322">
        <f>IF(B$48=0,0,B$48/NMM_fec!B$48)</f>
        <v>0.36605849010487407</v>
      </c>
      <c r="C194" s="322">
        <f>IF(C$48=0,0,C$48/NMM_fec!C$48)</f>
        <v>0.36437309241250271</v>
      </c>
      <c r="D194" s="322">
        <f>IF(D$48=0,0,D$48/NMM_fec!D$48)</f>
        <v>0.36720840859180198</v>
      </c>
      <c r="E194" s="322">
        <f>IF(E$48=0,0,E$48/NMM_fec!E$48)</f>
        <v>0.36845129316123143</v>
      </c>
      <c r="F194" s="322">
        <f>IF(F$48=0,0,F$48/NMM_fec!F$48)</f>
        <v>0.36995108934297682</v>
      </c>
      <c r="G194" s="322">
        <f>IF(G$48=0,0,G$48/NMM_fec!G$48)</f>
        <v>0.37527120585012635</v>
      </c>
      <c r="H194" s="322">
        <f>IF(H$48=0,0,H$48/NMM_fec!H$48)</f>
        <v>0.38223898628525527</v>
      </c>
      <c r="I194" s="322">
        <f>IF(I$48=0,0,I$48/NMM_fec!I$48)</f>
        <v>0.38213396967797431</v>
      </c>
      <c r="J194" s="322">
        <f>IF(J$48=0,0,J$48/NMM_fec!J$48)</f>
        <v>0.37855445307047858</v>
      </c>
      <c r="K194" s="322">
        <f>IF(K$48=0,0,K$48/NMM_fec!K$48)</f>
        <v>0.37965900433289229</v>
      </c>
      <c r="L194" s="322">
        <f>IF(L$48=0,0,L$48/NMM_fec!L$48)</f>
        <v>0.38497382430560356</v>
      </c>
      <c r="M194" s="322">
        <f>IF(M$48=0,0,M$48/NMM_fec!M$48)</f>
        <v>0.38073577383537177</v>
      </c>
      <c r="N194" s="322">
        <f>IF(N$48=0,0,N$48/NMM_fec!N$48)</f>
        <v>0.37563474719443918</v>
      </c>
      <c r="O194" s="322">
        <f>IF(O$48=0,0,O$48/NMM_fec!O$48)</f>
        <v>0.37601373688139111</v>
      </c>
      <c r="P194" s="322">
        <f>IF(P$48=0,0,P$48/NMM_fec!P$48)</f>
        <v>0.37502443729221024</v>
      </c>
      <c r="Q194" s="322">
        <f>IF(Q$48=0,0,Q$48/NMM_fec!Q$48)</f>
        <v>0.37582590505758401</v>
      </c>
      <c r="R194" s="322">
        <f>IF(R$48=0,0,R$48/NMM_fec!R$48)</f>
        <v>0.37548814087255267</v>
      </c>
      <c r="S194" s="322">
        <f>IF(S$48=0,0,S$48/NMM_fec!S$48)</f>
        <v>0.37668909433324615</v>
      </c>
      <c r="T194" s="322">
        <f>IF(T$48=0,0,T$48/NMM_fec!T$48)</f>
        <v>0.38475405234731103</v>
      </c>
      <c r="U194" s="322">
        <f>IF(U$48=0,0,U$48/NMM_fec!U$48)</f>
        <v>0.3845453610841405</v>
      </c>
      <c r="V194" s="322">
        <f>IF(V$48=0,0,V$48/NMM_fec!V$48)</f>
        <v>0.38488249840164068</v>
      </c>
      <c r="W194" s="322">
        <f>IF(W$48=0,0,W$48/NMM_fec!W$48)</f>
        <v>0.38581162858639312</v>
      </c>
      <c r="DA194" s="95"/>
    </row>
    <row r="195" spans="1:105" ht="12" customHeight="1" x14ac:dyDescent="0.25">
      <c r="A195" s="55" t="s">
        <v>92</v>
      </c>
      <c r="B195" s="275">
        <f>IF(B$49=0,0,B$49/NMM_fec!B$49)</f>
        <v>0.33007485523569369</v>
      </c>
      <c r="C195" s="275">
        <f>IF(C$49=0,0,C$49/NMM_fec!C$49)</f>
        <v>0.33119138815056731</v>
      </c>
      <c r="D195" s="275">
        <f>IF(D$49=0,0,D$49/NMM_fec!D$49)</f>
        <v>0.33235393516610567</v>
      </c>
      <c r="E195" s="275">
        <f>IF(E$49=0,0,E$49/NMM_fec!E$49)</f>
        <v>0.33235393516610562</v>
      </c>
      <c r="F195" s="275">
        <f>IF(F$49=0,0,F$49/NMM_fec!F$49)</f>
        <v>0.33235393516610556</v>
      </c>
      <c r="G195" s="275">
        <f>IF(G$49=0,0,G$49/NMM_fec!G$49)</f>
        <v>0.33235393516610556</v>
      </c>
      <c r="H195" s="275">
        <f>IF(H$49=0,0,H$49/NMM_fec!H$49)</f>
        <v>0.3323539351661054</v>
      </c>
      <c r="I195" s="275">
        <f>IF(I$49=0,0,I$49/NMM_fec!I$49)</f>
        <v>0.33235393516610562</v>
      </c>
      <c r="J195" s="275">
        <f>IF(J$49=0,0,J$49/NMM_fec!J$49)</f>
        <v>0.33235393516610567</v>
      </c>
      <c r="K195" s="275">
        <f>IF(K$49=0,0,K$49/NMM_fec!K$49)</f>
        <v>0.33235393516610562</v>
      </c>
      <c r="L195" s="275">
        <f>IF(L$49=0,0,L$49/NMM_fec!L$49)</f>
        <v>0.33235393516610567</v>
      </c>
      <c r="M195" s="275">
        <f>IF(M$49=0,0,M$49/NMM_fec!M$49)</f>
        <v>0.33235393516610556</v>
      </c>
      <c r="N195" s="275">
        <f>IF(N$49=0,0,N$49/NMM_fec!N$49)</f>
        <v>0.33235393516610562</v>
      </c>
      <c r="O195" s="275">
        <f>IF(O$49=0,0,O$49/NMM_fec!O$49)</f>
        <v>0.33235393516610556</v>
      </c>
      <c r="P195" s="275">
        <f>IF(P$49=0,0,P$49/NMM_fec!P$49)</f>
        <v>0.33235393516610562</v>
      </c>
      <c r="Q195" s="275">
        <f>IF(Q$49=0,0,Q$49/NMM_fec!Q$49)</f>
        <v>0.33235393516610556</v>
      </c>
      <c r="R195" s="275">
        <f>IF(R$49=0,0,R$49/NMM_fec!R$49)</f>
        <v>0.33235393516610562</v>
      </c>
      <c r="S195" s="275">
        <f>IF(S$49=0,0,S$49/NMM_fec!S$49)</f>
        <v>0.33235393516610562</v>
      </c>
      <c r="T195" s="275">
        <f>IF(T$49=0,0,T$49/NMM_fec!T$49)</f>
        <v>0.34112504063102844</v>
      </c>
      <c r="U195" s="275">
        <f>IF(U$49=0,0,U$49/NMM_fec!U$49)</f>
        <v>0.34112504063102844</v>
      </c>
      <c r="V195" s="275">
        <f>IF(V$49=0,0,V$49/NMM_fec!V$49)</f>
        <v>0.34112504063102844</v>
      </c>
      <c r="W195" s="275">
        <f>IF(W$49=0,0,W$49/NMM_fec!W$49)</f>
        <v>0.34112504063102844</v>
      </c>
      <c r="DA195" s="76"/>
    </row>
    <row r="196" spans="1:105" ht="12" customHeight="1" x14ac:dyDescent="0.25">
      <c r="A196" s="202" t="s">
        <v>93</v>
      </c>
      <c r="B196" s="276">
        <f>IF(B$50=0,0,B$50/NMM_fec!B$50)</f>
        <v>8.568380745056553E-2</v>
      </c>
      <c r="C196" s="276">
        <f>IF(C$50=0,0,C$50/NMM_fec!C$50)</f>
        <v>8.5973647133209402E-2</v>
      </c>
      <c r="D196" s="276">
        <f>IF(D$50=0,0,D$50/NMM_fec!D$50)</f>
        <v>8.6275431571046932E-2</v>
      </c>
      <c r="E196" s="276">
        <f>IF(E$50=0,0,E$50/NMM_fec!E$50)</f>
        <v>8.6275431571046904E-2</v>
      </c>
      <c r="F196" s="276">
        <f>IF(F$50=0,0,F$50/NMM_fec!F$50)</f>
        <v>8.6275431571046904E-2</v>
      </c>
      <c r="G196" s="276">
        <f>IF(G$50=0,0,G$50/NMM_fec!G$50)</f>
        <v>8.6275431571046959E-2</v>
      </c>
      <c r="H196" s="276">
        <f>IF(H$50=0,0,H$50/NMM_fec!H$50)</f>
        <v>8.6275431571046973E-2</v>
      </c>
      <c r="I196" s="276">
        <f>IF(I$50=0,0,I$50/NMM_fec!I$50)</f>
        <v>8.6275431571046959E-2</v>
      </c>
      <c r="J196" s="276">
        <f>IF(J$50=0,0,J$50/NMM_fec!J$50)</f>
        <v>8.6275431571046973E-2</v>
      </c>
      <c r="K196" s="276">
        <f>IF(K$50=0,0,K$50/NMM_fec!K$50)</f>
        <v>8.6275431571046959E-2</v>
      </c>
      <c r="L196" s="276">
        <f>IF(L$50=0,0,L$50/NMM_fec!L$50)</f>
        <v>8.6275431571046959E-2</v>
      </c>
      <c r="M196" s="276">
        <f>IF(M$50=0,0,M$50/NMM_fec!M$50)</f>
        <v>8.6275431571046945E-2</v>
      </c>
      <c r="N196" s="276">
        <f>IF(N$50=0,0,N$50/NMM_fec!N$50)</f>
        <v>8.6275431571046959E-2</v>
      </c>
      <c r="O196" s="276">
        <f>IF(O$50=0,0,O$50/NMM_fec!O$50)</f>
        <v>8.6275431571046945E-2</v>
      </c>
      <c r="P196" s="276">
        <f>IF(P$50=0,0,P$50/NMM_fec!P$50)</f>
        <v>8.6275431571046945E-2</v>
      </c>
      <c r="Q196" s="276">
        <f>IF(Q$50=0,0,Q$50/NMM_fec!Q$50)</f>
        <v>8.6275431571046945E-2</v>
      </c>
      <c r="R196" s="276">
        <f>IF(R$50=0,0,R$50/NMM_fec!R$50)</f>
        <v>8.6275431571046987E-2</v>
      </c>
      <c r="S196" s="276">
        <f>IF(S$50=0,0,S$50/NMM_fec!S$50)</f>
        <v>8.6275431571046918E-2</v>
      </c>
      <c r="T196" s="276">
        <f>IF(T$50=0,0,T$50/NMM_fec!T$50)</f>
        <v>8.8552314223160525E-2</v>
      </c>
      <c r="U196" s="276">
        <f>IF(U$50=0,0,U$50/NMM_fec!U$50)</f>
        <v>8.8552314223160539E-2</v>
      </c>
      <c r="V196" s="276">
        <f>IF(V$50=0,0,V$50/NMM_fec!V$50)</f>
        <v>8.8552314223160553E-2</v>
      </c>
      <c r="W196" s="276">
        <f>IF(W$50=0,0,W$50/NMM_fec!W$50)</f>
        <v>8.8552314223160497E-2</v>
      </c>
      <c r="DA196" s="77"/>
    </row>
    <row r="197" spans="1:105" ht="12" customHeight="1" x14ac:dyDescent="0.25">
      <c r="A197" s="202" t="s">
        <v>94</v>
      </c>
      <c r="B197" s="276">
        <f>IF(B$51=0,0,B$51/NMM_fec!B$51)</f>
        <v>0.46796550957027372</v>
      </c>
      <c r="C197" s="276">
        <f>IF(C$51=0,0,C$51/NMM_fec!C$51)</f>
        <v>0.46954848048178932</v>
      </c>
      <c r="D197" s="276">
        <f>IF(D$51=0,0,D$51/NMM_fec!D$51)</f>
        <v>0.47119668814709992</v>
      </c>
      <c r="E197" s="276">
        <f>IF(E$51=0,0,E$51/NMM_fec!E$51)</f>
        <v>0.47119668814710003</v>
      </c>
      <c r="F197" s="276">
        <f>IF(F$51=0,0,F$51/NMM_fec!F$51)</f>
        <v>0.47119668814710003</v>
      </c>
      <c r="G197" s="276">
        <f>IF(G$51=0,0,G$51/NMM_fec!G$51)</f>
        <v>0.4711966881471002</v>
      </c>
      <c r="H197" s="276">
        <f>IF(H$51=0,0,H$51/NMM_fec!H$51)</f>
        <v>0.47119668814710008</v>
      </c>
      <c r="I197" s="276">
        <f>IF(I$51=0,0,I$51/NMM_fec!I$51)</f>
        <v>0.47119668814709997</v>
      </c>
      <c r="J197" s="276">
        <f>IF(J$51=0,0,J$51/NMM_fec!J$51)</f>
        <v>0.47119668814709997</v>
      </c>
      <c r="K197" s="276">
        <f>IF(K$51=0,0,K$51/NMM_fec!K$51)</f>
        <v>0.47119668814710003</v>
      </c>
      <c r="L197" s="276">
        <f>IF(L$51=0,0,L$51/NMM_fec!L$51)</f>
        <v>0.47119668814710003</v>
      </c>
      <c r="M197" s="276">
        <f>IF(M$51=0,0,M$51/NMM_fec!M$51)</f>
        <v>0.47119668814709997</v>
      </c>
      <c r="N197" s="276">
        <f>IF(N$51=0,0,N$51/NMM_fec!N$51)</f>
        <v>0.47119668814710014</v>
      </c>
      <c r="O197" s="276">
        <f>IF(O$51=0,0,O$51/NMM_fec!O$51)</f>
        <v>0.47119668814710014</v>
      </c>
      <c r="P197" s="276">
        <f>IF(P$51=0,0,P$51/NMM_fec!P$51)</f>
        <v>0.47119668814710008</v>
      </c>
      <c r="Q197" s="276">
        <f>IF(Q$51=0,0,Q$51/NMM_fec!Q$51)</f>
        <v>0.47119668814710003</v>
      </c>
      <c r="R197" s="276">
        <f>IF(R$51=0,0,R$51/NMM_fec!R$51)</f>
        <v>0.47119668814709992</v>
      </c>
      <c r="S197" s="276">
        <f>IF(S$51=0,0,S$51/NMM_fec!S$51)</f>
        <v>0.47119668814709992</v>
      </c>
      <c r="T197" s="276">
        <f>IF(T$51=0,0,T$51/NMM_fec!T$51)</f>
        <v>0.48363197297198091</v>
      </c>
      <c r="U197" s="276">
        <f>IF(U$51=0,0,U$51/NMM_fec!U$51)</f>
        <v>0.48363197297198102</v>
      </c>
      <c r="V197" s="276">
        <f>IF(V$51=0,0,V$51/NMM_fec!V$51)</f>
        <v>0.48363197297198118</v>
      </c>
      <c r="W197" s="276">
        <f>IF(W$51=0,0,W$51/NMM_fec!W$51)</f>
        <v>0.48363197297198107</v>
      </c>
      <c r="DA197" s="77"/>
    </row>
    <row r="198" spans="1:105" ht="12" customHeight="1" x14ac:dyDescent="0.25">
      <c r="A198" s="202" t="s">
        <v>95</v>
      </c>
      <c r="B198" s="276">
        <f>IF(B$52=0,0,B$52/NMM_fec!B$52)</f>
        <v>0.32692099585226164</v>
      </c>
      <c r="C198" s="276">
        <f>IF(C$52=0,0,C$52/NMM_fec!C$52)</f>
        <v>0.32802686031495037</v>
      </c>
      <c r="D198" s="276">
        <f>IF(D$52=0,0,D$52/NMM_fec!D$52)</f>
        <v>0.32917829921438901</v>
      </c>
      <c r="E198" s="276">
        <f>IF(E$52=0,0,E$52/NMM_fec!E$52)</f>
        <v>0.32917829921438874</v>
      </c>
      <c r="F198" s="276">
        <f>IF(F$52=0,0,F$52/NMM_fec!F$52)</f>
        <v>0.32917829921438885</v>
      </c>
      <c r="G198" s="276">
        <f>IF(G$52=0,0,G$52/NMM_fec!G$52)</f>
        <v>0.32917829921438885</v>
      </c>
      <c r="H198" s="276">
        <f>IF(H$52=0,0,H$52/NMM_fec!H$52)</f>
        <v>0.32917829921438874</v>
      </c>
      <c r="I198" s="276">
        <f>IF(I$52=0,0,I$52/NMM_fec!I$52)</f>
        <v>0.32917829921438885</v>
      </c>
      <c r="J198" s="276">
        <f>IF(J$52=0,0,J$52/NMM_fec!J$52)</f>
        <v>0.32917829921438879</v>
      </c>
      <c r="K198" s="276">
        <f>IF(K$52=0,0,K$52/NMM_fec!K$52)</f>
        <v>0.32917829921438879</v>
      </c>
      <c r="L198" s="276">
        <f>IF(L$52=0,0,L$52/NMM_fec!L$52)</f>
        <v>0.3291782992143889</v>
      </c>
      <c r="M198" s="276">
        <f>IF(M$52=0,0,M$52/NMM_fec!M$52)</f>
        <v>0.32917829921438885</v>
      </c>
      <c r="N198" s="276">
        <f>IF(N$52=0,0,N$52/NMM_fec!N$52)</f>
        <v>0.3291782992143889</v>
      </c>
      <c r="O198" s="276">
        <f>IF(O$52=0,0,O$52/NMM_fec!O$52)</f>
        <v>0.32917829921438874</v>
      </c>
      <c r="P198" s="276">
        <f>IF(P$52=0,0,P$52/NMM_fec!P$52)</f>
        <v>0.32917829921438868</v>
      </c>
      <c r="Q198" s="276">
        <f>IF(Q$52=0,0,Q$52/NMM_fec!Q$52)</f>
        <v>0.32917829921438885</v>
      </c>
      <c r="R198" s="276">
        <f>IF(R$52=0,0,R$52/NMM_fec!R$52)</f>
        <v>0.32917829921438885</v>
      </c>
      <c r="S198" s="276">
        <f>IF(S$52=0,0,S$52/NMM_fec!S$52)</f>
        <v>0.32917829921438868</v>
      </c>
      <c r="T198" s="276">
        <f>IF(T$52=0,0,T$52/NMM_fec!T$52)</f>
        <v>0.33786559692226864</v>
      </c>
      <c r="U198" s="276">
        <f>IF(U$52=0,0,U$52/NMM_fec!U$52)</f>
        <v>0.33786559692226853</v>
      </c>
      <c r="V198" s="276">
        <f>IF(V$52=0,0,V$52/NMM_fec!V$52)</f>
        <v>0.33786559692226853</v>
      </c>
      <c r="W198" s="276">
        <f>IF(W$52=0,0,W$52/NMM_fec!W$52)</f>
        <v>0.3378655969222687</v>
      </c>
      <c r="DA198" s="77"/>
    </row>
    <row r="199" spans="1:105" ht="12" customHeight="1" x14ac:dyDescent="0.25">
      <c r="A199" s="56" t="s">
        <v>96</v>
      </c>
      <c r="B199" s="277">
        <f>IF(B$53=0,0,B$53/NMM_fec!B$53)</f>
        <v>0.4897803867571997</v>
      </c>
      <c r="C199" s="277">
        <f>IF(C$53=0,0,C$53/NMM_fec!C$53)</f>
        <v>0.48162455184295427</v>
      </c>
      <c r="D199" s="277">
        <f>IF(D$53=0,0,D$53/NMM_fec!D$53)</f>
        <v>0.48128180182816505</v>
      </c>
      <c r="E199" s="277">
        <f>IF(E$53=0,0,E$53/NMM_fec!E$53)</f>
        <v>0.48198050561264971</v>
      </c>
      <c r="F199" s="277">
        <f>IF(F$53=0,0,F$53/NMM_fec!F$53)</f>
        <v>0.51093014548712934</v>
      </c>
      <c r="G199" s="277">
        <f>IF(G$53=0,0,G$53/NMM_fec!G$53)</f>
        <v>0.52595115852401353</v>
      </c>
      <c r="H199" s="277">
        <f>IF(H$53=0,0,H$53/NMM_fec!H$53)</f>
        <v>0.56930228883765488</v>
      </c>
      <c r="I199" s="277">
        <f>IF(I$53=0,0,I$53/NMM_fec!I$53)</f>
        <v>0.56446269248797576</v>
      </c>
      <c r="J199" s="277">
        <f>IF(J$53=0,0,J$53/NMM_fec!J$53)</f>
        <v>0.56644529048978398</v>
      </c>
      <c r="K199" s="277">
        <f>IF(K$53=0,0,K$53/NMM_fec!K$53)</f>
        <v>0.56032538012007416</v>
      </c>
      <c r="L199" s="277">
        <f>IF(L$53=0,0,L$53/NMM_fec!L$53)</f>
        <v>0.57219021868723086</v>
      </c>
      <c r="M199" s="277">
        <f>IF(M$53=0,0,M$53/NMM_fec!M$53)</f>
        <v>0.56589348103562354</v>
      </c>
      <c r="N199" s="277">
        <f>IF(N$53=0,0,N$53/NMM_fec!N$53)</f>
        <v>0.55154167875738425</v>
      </c>
      <c r="O199" s="277">
        <f>IF(O$53=0,0,O$53/NMM_fec!O$53)</f>
        <v>0.55268705047483191</v>
      </c>
      <c r="P199" s="277">
        <f>IF(P$53=0,0,P$53/NMM_fec!P$53)</f>
        <v>0.55459888852398809</v>
      </c>
      <c r="Q199" s="277">
        <f>IF(Q$53=0,0,Q$53/NMM_fec!Q$53)</f>
        <v>0.56316228494659848</v>
      </c>
      <c r="R199" s="277">
        <f>IF(R$53=0,0,R$53/NMM_fec!R$53)</f>
        <v>0.56101281766801958</v>
      </c>
      <c r="S199" s="277">
        <f>IF(S$53=0,0,S$53/NMM_fec!S$53)</f>
        <v>0.56301279651175651</v>
      </c>
      <c r="T199" s="277">
        <f>IF(T$53=0,0,T$53/NMM_fec!T$53)</f>
        <v>0.55969952273082535</v>
      </c>
      <c r="U199" s="277">
        <f>IF(U$53=0,0,U$53/NMM_fec!U$53)</f>
        <v>0.57064494728616955</v>
      </c>
      <c r="V199" s="277">
        <f>IF(V$53=0,0,V$53/NMM_fec!V$53)</f>
        <v>0.56422722042829165</v>
      </c>
      <c r="W199" s="277">
        <f>IF(W$53=0,0,W$53/NMM_fec!W$53)</f>
        <v>0.55998495956144922</v>
      </c>
      <c r="DA199" s="78"/>
    </row>
    <row r="200" spans="1:105" ht="12" customHeight="1" x14ac:dyDescent="0.25">
      <c r="A200" s="203" t="s">
        <v>1498</v>
      </c>
      <c r="B200" s="278">
        <f>IF(B$59=0,0,B$59/NMM_fec!B$59)</f>
        <v>0.39743914049788537</v>
      </c>
      <c r="C200" s="278">
        <f>IF(C$59=0,0,C$59/NMM_fec!C$59)</f>
        <v>0.39878354427474383</v>
      </c>
      <c r="D200" s="278">
        <f>IF(D$59=0,0,D$59/NMM_fec!D$59)</f>
        <v>0.40018335307361175</v>
      </c>
      <c r="E200" s="278">
        <f>IF(E$59=0,0,E$59/NMM_fec!E$59)</f>
        <v>0.4001833530736118</v>
      </c>
      <c r="F200" s="278">
        <f>IF(F$59=0,0,F$59/NMM_fec!F$59)</f>
        <v>0.4001833530736118</v>
      </c>
      <c r="G200" s="278">
        <f>IF(G$59=0,0,G$59/NMM_fec!G$59)</f>
        <v>0.4001833530736118</v>
      </c>
      <c r="H200" s="278">
        <f>IF(H$59=0,0,H$59/NMM_fec!H$59)</f>
        <v>0.40018335307361164</v>
      </c>
      <c r="I200" s="278">
        <f>IF(I$59=0,0,I$59/NMM_fec!I$59)</f>
        <v>0.40018335307361164</v>
      </c>
      <c r="J200" s="278">
        <f>IF(J$59=0,0,J$59/NMM_fec!J$59)</f>
        <v>0.40018335307361164</v>
      </c>
      <c r="K200" s="278">
        <f>IF(K$59=0,0,K$59/NMM_fec!K$59)</f>
        <v>0.40018335307361164</v>
      </c>
      <c r="L200" s="278">
        <f>IF(L$59=0,0,L$59/NMM_fec!L$59)</f>
        <v>0.40018335307361158</v>
      </c>
      <c r="M200" s="278">
        <f>IF(M$59=0,0,M$59/NMM_fec!M$59)</f>
        <v>0.40018335307361169</v>
      </c>
      <c r="N200" s="278">
        <f>IF(N$59=0,0,N$59/NMM_fec!N$59)</f>
        <v>0.40018335307361169</v>
      </c>
      <c r="O200" s="278">
        <f>IF(O$59=0,0,O$59/NMM_fec!O$59)</f>
        <v>0.4001833530736118</v>
      </c>
      <c r="P200" s="278">
        <f>IF(P$59=0,0,P$59/NMM_fec!P$59)</f>
        <v>0.40018335307361158</v>
      </c>
      <c r="Q200" s="278">
        <f>IF(Q$59=0,0,Q$59/NMM_fec!Q$59)</f>
        <v>0.40018335307361186</v>
      </c>
      <c r="R200" s="278">
        <f>IF(R$59=0,0,R$59/NMM_fec!R$59)</f>
        <v>0.40018335307361169</v>
      </c>
      <c r="S200" s="278">
        <f>IF(S$59=0,0,S$59/NMM_fec!S$59)</f>
        <v>0.40018335307361158</v>
      </c>
      <c r="T200" s="278">
        <f>IF(T$59=0,0,T$59/NMM_fec!T$59)</f>
        <v>0.41074453506581776</v>
      </c>
      <c r="U200" s="278">
        <f>IF(U$59=0,0,U$59/NMM_fec!U$59)</f>
        <v>0.41074453506581798</v>
      </c>
      <c r="V200" s="278">
        <f>IF(V$59=0,0,V$59/NMM_fec!V$59)</f>
        <v>0.41074453506581793</v>
      </c>
      <c r="W200" s="278">
        <f>IF(W$59=0,0,W$59/NMM_fec!W$59)</f>
        <v>0.4107445350658176</v>
      </c>
      <c r="DA200" s="79"/>
    </row>
    <row r="201" spans="1:105" ht="12" customHeight="1" x14ac:dyDescent="0.25">
      <c r="A201" s="203" t="s">
        <v>1500</v>
      </c>
      <c r="B201" s="278">
        <f>IF(B$60=0,0,B$60/NMM_fec!B$60)</f>
        <v>0.31037229987299186</v>
      </c>
      <c r="C201" s="278">
        <f>IF(C$60=0,0,C$60/NMM_fec!C$60)</f>
        <v>0.30323529420515555</v>
      </c>
      <c r="D201" s="278">
        <f>IF(D$60=0,0,D$60/NMM_fec!D$60)</f>
        <v>0.30225671904232876</v>
      </c>
      <c r="E201" s="278">
        <f>IF(E$60=0,0,E$60/NMM_fec!E$60)</f>
        <v>0.30577897526595121</v>
      </c>
      <c r="F201" s="278">
        <f>IF(F$60=0,0,F$60/NMM_fec!F$60)</f>
        <v>0.30325759851592959</v>
      </c>
      <c r="G201" s="278">
        <f>IF(G$60=0,0,G$60/NMM_fec!G$60)</f>
        <v>0.33709255457488968</v>
      </c>
      <c r="H201" s="278">
        <f>IF(H$60=0,0,H$60/NMM_fec!H$60)</f>
        <v>0.32991924585281124</v>
      </c>
      <c r="I201" s="278">
        <f>IF(I$60=0,0,I$60/NMM_fec!I$60)</f>
        <v>0.34406189144909621</v>
      </c>
      <c r="J201" s="278">
        <f>IF(J$60=0,0,J$60/NMM_fec!J$60)</f>
        <v>0.30778681530835483</v>
      </c>
      <c r="K201" s="278">
        <f>IF(K$60=0,0,K$60/NMM_fec!K$60)</f>
        <v>0.30423596737747399</v>
      </c>
      <c r="L201" s="278">
        <f>IF(L$60=0,0,L$60/NMM_fec!L$60)</f>
        <v>0.33003130732521346</v>
      </c>
      <c r="M201" s="278">
        <f>IF(M$60=0,0,M$60/NMM_fec!M$60)</f>
        <v>0.3279052466983563</v>
      </c>
      <c r="N201" s="278">
        <f>IF(N$60=0,0,N$60/NMM_fec!N$60)</f>
        <v>0.30268736113278266</v>
      </c>
      <c r="O201" s="278">
        <f>IF(O$60=0,0,O$60/NMM_fec!O$60)</f>
        <v>0.29835937568848903</v>
      </c>
      <c r="P201" s="278">
        <f>IF(P$60=0,0,P$60/NMM_fec!P$60)</f>
        <v>0.29776542898426639</v>
      </c>
      <c r="Q201" s="278">
        <f>IF(Q$60=0,0,Q$60/NMM_fec!Q$60)</f>
        <v>0.30261626816804832</v>
      </c>
      <c r="R201" s="278">
        <f>IF(R$60=0,0,R$60/NMM_fec!R$60)</f>
        <v>0.30177815669236341</v>
      </c>
      <c r="S201" s="278">
        <f>IF(S$60=0,0,S$60/NMM_fec!S$60)</f>
        <v>0.30734759871393796</v>
      </c>
      <c r="T201" s="278">
        <f>IF(T$60=0,0,T$60/NMM_fec!T$60)</f>
        <v>0.30494747214404</v>
      </c>
      <c r="U201" s="278">
        <f>IF(U$60=0,0,U$60/NMM_fec!U$60)</f>
        <v>0.29756030490760021</v>
      </c>
      <c r="V201" s="278">
        <f>IF(V$60=0,0,V$60/NMM_fec!V$60)</f>
        <v>0.30185407427896199</v>
      </c>
      <c r="W201" s="278">
        <f>IF(W$60=0,0,W$60/NMM_fec!W$60)</f>
        <v>0.29859574207019646</v>
      </c>
      <c r="DA201" s="79"/>
    </row>
    <row r="202" spans="1:105" ht="12" customHeight="1" x14ac:dyDescent="0.25">
      <c r="A202" s="203" t="s">
        <v>1522</v>
      </c>
      <c r="B202" s="278">
        <f>IF(B$79=0,0,B$79/NMM_fec!B$79)</f>
        <v>0.38669558033075435</v>
      </c>
      <c r="C202" s="278">
        <f>IF(C$79=0,0,C$79/NMM_fec!C$79)</f>
        <v>0.38641174768100928</v>
      </c>
      <c r="D202" s="278">
        <f>IF(D$79=0,0,D$79/NMM_fec!D$79)</f>
        <v>0.38857638131013361</v>
      </c>
      <c r="E202" s="278">
        <f>IF(E$79=0,0,E$79/NMM_fec!E$79)</f>
        <v>0.38924192725090656</v>
      </c>
      <c r="F202" s="278">
        <f>IF(F$79=0,0,F$79/NMM_fec!F$79)</f>
        <v>0.3891105503847635</v>
      </c>
      <c r="G202" s="278">
        <f>IF(G$79=0,0,G$79/NMM_fec!G$79)</f>
        <v>0.39253569956604883</v>
      </c>
      <c r="H202" s="278">
        <f>IF(H$79=0,0,H$79/NMM_fec!H$79)</f>
        <v>0.39910265689416313</v>
      </c>
      <c r="I202" s="278">
        <f>IF(I$79=0,0,I$79/NMM_fec!I$79)</f>
        <v>0.39831148509941927</v>
      </c>
      <c r="J202" s="278">
        <f>IF(J$79=0,0,J$79/NMM_fec!J$79)</f>
        <v>0.39730180530619413</v>
      </c>
      <c r="K202" s="278">
        <f>IF(K$79=0,0,K$79/NMM_fec!K$79)</f>
        <v>0.40031928327628813</v>
      </c>
      <c r="L202" s="278">
        <f>IF(L$79=0,0,L$79/NMM_fec!L$79)</f>
        <v>0.40336237728722935</v>
      </c>
      <c r="M202" s="278">
        <f>IF(M$79=0,0,M$79/NMM_fec!M$79)</f>
        <v>0.39610287046580139</v>
      </c>
      <c r="N202" s="278">
        <f>IF(N$79=0,0,N$79/NMM_fec!N$79)</f>
        <v>0.39702235481244574</v>
      </c>
      <c r="O202" s="278">
        <f>IF(O$79=0,0,O$79/NMM_fec!O$79)</f>
        <v>0.39684791390720725</v>
      </c>
      <c r="P202" s="278">
        <f>IF(P$79=0,0,P$79/NMM_fec!P$79)</f>
        <v>0.39433085843373689</v>
      </c>
      <c r="Q202" s="278">
        <f>IF(Q$79=0,0,Q$79/NMM_fec!Q$79)</f>
        <v>0.39357399111270719</v>
      </c>
      <c r="R202" s="278">
        <f>IF(R$79=0,0,R$79/NMM_fec!R$79)</f>
        <v>0.39362538031555555</v>
      </c>
      <c r="S202" s="278">
        <f>IF(S$79=0,0,S$79/NMM_fec!S$79)</f>
        <v>0.39396187372646724</v>
      </c>
      <c r="T202" s="278">
        <f>IF(T$79=0,0,T$79/NMM_fec!T$79)</f>
        <v>0.40492214352439598</v>
      </c>
      <c r="U202" s="278">
        <f>IF(U$79=0,0,U$79/NMM_fec!U$79)</f>
        <v>0.40463028612959168</v>
      </c>
      <c r="V202" s="278">
        <f>IF(V$79=0,0,V$79/NMM_fec!V$79)</f>
        <v>0.40603263468757861</v>
      </c>
      <c r="W202" s="278">
        <f>IF(W$79=0,0,W$79/NMM_fec!W$79)</f>
        <v>0.40926406669738691</v>
      </c>
      <c r="DA202" s="79"/>
    </row>
    <row r="203" spans="1:105" ht="12" customHeight="1" x14ac:dyDescent="0.25">
      <c r="A203" s="41" t="s">
        <v>1534</v>
      </c>
      <c r="B203" s="279">
        <f>IF(B$89=0,0,B$89/NMM_fec!B$89)</f>
        <v>0.3292634953947407</v>
      </c>
      <c r="C203" s="279">
        <f>IF(C$89=0,0,C$89/NMM_fec!C$89)</f>
        <v>0.32487631262008021</v>
      </c>
      <c r="D203" s="279">
        <f>IF(D$89=0,0,D$89/NMM_fec!D$89)</f>
        <v>0.33087637656448682</v>
      </c>
      <c r="E203" s="279">
        <f>IF(E$89=0,0,E$89/NMM_fec!E$89)</f>
        <v>0.33383428198315884</v>
      </c>
      <c r="F203" s="279">
        <f>IF(F$89=0,0,F$89/NMM_fec!F$89)</f>
        <v>0.34120675577765414</v>
      </c>
      <c r="G203" s="279">
        <f>IF(G$89=0,0,G$89/NMM_fec!G$89)</f>
        <v>0.34625744899263106</v>
      </c>
      <c r="H203" s="279">
        <f>IF(H$89=0,0,H$89/NMM_fec!H$89)</f>
        <v>0.35835115754820757</v>
      </c>
      <c r="I203" s="279">
        <f>IF(I$89=0,0,I$89/NMM_fec!I$89)</f>
        <v>0.35710844907672995</v>
      </c>
      <c r="J203" s="279">
        <f>IF(J$89=0,0,J$89/NMM_fec!J$89)</f>
        <v>0.35168294903383357</v>
      </c>
      <c r="K203" s="279">
        <f>IF(K$89=0,0,K$89/NMM_fec!K$89)</f>
        <v>0.35018386707518784</v>
      </c>
      <c r="L203" s="279">
        <f>IF(L$89=0,0,L$89/NMM_fec!L$89)</f>
        <v>0.35753910213455764</v>
      </c>
      <c r="M203" s="279">
        <f>IF(M$89=0,0,M$89/NMM_fec!M$89)</f>
        <v>0.35716323944533568</v>
      </c>
      <c r="N203" s="279">
        <f>IF(N$89=0,0,N$89/NMM_fec!N$89)</f>
        <v>0.34347611324144051</v>
      </c>
      <c r="O203" s="279">
        <f>IF(O$89=0,0,O$89/NMM_fec!O$89)</f>
        <v>0.34568240335219669</v>
      </c>
      <c r="P203" s="279">
        <f>IF(P$89=0,0,P$89/NMM_fec!P$89)</f>
        <v>0.34739499033508975</v>
      </c>
      <c r="Q203" s="279">
        <f>IF(Q$89=0,0,Q$89/NMM_fec!Q$89)</f>
        <v>0.34963735040699828</v>
      </c>
      <c r="R203" s="279">
        <f>IF(R$89=0,0,R$89/NMM_fec!R$89)</f>
        <v>0.3483514689073085</v>
      </c>
      <c r="S203" s="279">
        <f>IF(S$89=0,0,S$89/NMM_fec!S$89)</f>
        <v>0.3506963996723082</v>
      </c>
      <c r="T203" s="279">
        <f>IF(T$89=0,0,T$89/NMM_fec!T$89)</f>
        <v>0.35568492928255013</v>
      </c>
      <c r="U203" s="279">
        <f>IF(U$89=0,0,U$89/NMM_fec!U$89)</f>
        <v>0.35640598966284948</v>
      </c>
      <c r="V203" s="279">
        <f>IF(V$89=0,0,V$89/NMM_fec!V$89)</f>
        <v>0.35270861267607451</v>
      </c>
      <c r="W203" s="279">
        <f>IF(W$89=0,0,W$89/NMM_fec!W$89)</f>
        <v>0.34998423463116252</v>
      </c>
      <c r="DA203" s="82"/>
    </row>
    <row r="204" spans="1:105" ht="12" customHeight="1" x14ac:dyDescent="0.25">
      <c r="A204" s="201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DA204" s="173"/>
    </row>
    <row r="205" spans="1:105" ht="12" customHeight="1" x14ac:dyDescent="0.25">
      <c r="A205" s="35" t="s">
        <v>51</v>
      </c>
      <c r="B205" s="322">
        <f>IF(B$99=0,0,B$99/NMM_fec!B$99)</f>
        <v>0.34951454228096307</v>
      </c>
      <c r="C205" s="322">
        <f>IF(C$99=0,0,C$99/NMM_fec!C$99)</f>
        <v>0.34512103584466114</v>
      </c>
      <c r="D205" s="322">
        <f>IF(D$99=0,0,D$99/NMM_fec!D$99)</f>
        <v>0.35184578628663277</v>
      </c>
      <c r="E205" s="322">
        <f>IF(E$99=0,0,E$99/NMM_fec!E$99)</f>
        <v>0.35685323004706432</v>
      </c>
      <c r="F205" s="322">
        <f>IF(F$99=0,0,F$99/NMM_fec!F$99)</f>
        <v>0.36283349903296142</v>
      </c>
      <c r="G205" s="322">
        <f>IF(G$99=0,0,G$99/NMM_fec!G$99)</f>
        <v>0.36804846352984344</v>
      </c>
      <c r="H205" s="322">
        <f>IF(H$99=0,0,H$99/NMM_fec!H$99)</f>
        <v>0.38233755670820346</v>
      </c>
      <c r="I205" s="322">
        <f>IF(I$99=0,0,I$99/NMM_fec!I$99)</f>
        <v>0.38074944435250541</v>
      </c>
      <c r="J205" s="322">
        <f>IF(J$99=0,0,J$99/NMM_fec!J$99)</f>
        <v>0.37323937405383073</v>
      </c>
      <c r="K205" s="322">
        <f>IF(K$99=0,0,K$99/NMM_fec!K$99)</f>
        <v>0.38173084400773394</v>
      </c>
      <c r="L205" s="322">
        <f>IF(L$99=0,0,L$99/NMM_fec!L$99)</f>
        <v>0.391822788017679</v>
      </c>
      <c r="M205" s="322">
        <f>IF(M$99=0,0,M$99/NMM_fec!M$99)</f>
        <v>0.39197604385204787</v>
      </c>
      <c r="N205" s="322">
        <f>IF(N$99=0,0,N$99/NMM_fec!N$99)</f>
        <v>0.37421355318038568</v>
      </c>
      <c r="O205" s="322">
        <f>IF(O$99=0,0,O$99/NMM_fec!O$99)</f>
        <v>0.3773531150754213</v>
      </c>
      <c r="P205" s="322">
        <f>IF(P$99=0,0,P$99/NMM_fec!P$99)</f>
        <v>0.3798141451551878</v>
      </c>
      <c r="Q205" s="322">
        <f>IF(Q$99=0,0,Q$99/NMM_fec!Q$99)</f>
        <v>0.40799612087717485</v>
      </c>
      <c r="R205" s="322">
        <f>IF(R$99=0,0,R$99/NMM_fec!R$99)</f>
        <v>0.41184862655420468</v>
      </c>
      <c r="S205" s="322">
        <f>IF(S$99=0,0,S$99/NMM_fec!S$99)</f>
        <v>0.41725803921175064</v>
      </c>
      <c r="T205" s="322">
        <f>IF(T$99=0,0,T$99/NMM_fec!T$99)</f>
        <v>0.41693685816360071</v>
      </c>
      <c r="U205" s="322">
        <f>IF(U$99=0,0,U$99/NMM_fec!U$99)</f>
        <v>0.41741045695070317</v>
      </c>
      <c r="V205" s="322">
        <f>IF(V$99=0,0,V$99/NMM_fec!V$99)</f>
        <v>0.42148490613463496</v>
      </c>
      <c r="W205" s="322">
        <f>IF(W$99=0,0,W$99/NMM_fec!W$99)</f>
        <v>0.41963047962386263</v>
      </c>
      <c r="DA205" s="95"/>
    </row>
    <row r="206" spans="1:105" ht="12" customHeight="1" x14ac:dyDescent="0.25">
      <c r="A206" s="55" t="s">
        <v>92</v>
      </c>
      <c r="B206" s="275">
        <f>IF(B$100=0,0,B$100/NMM_fec!B$100)</f>
        <v>0.33984123552700074</v>
      </c>
      <c r="C206" s="275">
        <f>IF(C$100=0,0,C$100/NMM_fec!C$100)</f>
        <v>0.34029000553148742</v>
      </c>
      <c r="D206" s="275">
        <f>IF(D$100=0,0,D$100/NMM_fec!D$100)</f>
        <v>0.34064484287847757</v>
      </c>
      <c r="E206" s="275">
        <f>IF(E$100=0,0,E$100/NMM_fec!E$100)</f>
        <v>0.34241114114890686</v>
      </c>
      <c r="F206" s="275">
        <f>IF(F$100=0,0,F$100/NMM_fec!F$100)</f>
        <v>0.34241114114890697</v>
      </c>
      <c r="G206" s="275">
        <f>IF(G$100=0,0,G$100/NMM_fec!G$100)</f>
        <v>0.34241114114890681</v>
      </c>
      <c r="H206" s="275">
        <f>IF(H$100=0,0,H$100/NMM_fec!H$100)</f>
        <v>0.34241114114890686</v>
      </c>
      <c r="I206" s="275">
        <f>IF(I$100=0,0,I$100/NMM_fec!I$100)</f>
        <v>0.34241114114890692</v>
      </c>
      <c r="J206" s="275">
        <f>IF(J$100=0,0,J$100/NMM_fec!J$100)</f>
        <v>0.34241114114890692</v>
      </c>
      <c r="K206" s="275">
        <f>IF(K$100=0,0,K$100/NMM_fec!K$100)</f>
        <v>0.35206067520742729</v>
      </c>
      <c r="L206" s="275">
        <f>IF(L$100=0,0,L$100/NMM_fec!L$100)</f>
        <v>0.35206067520742712</v>
      </c>
      <c r="M206" s="275">
        <f>IF(M$100=0,0,M$100/NMM_fec!M$100)</f>
        <v>0.35206067520742734</v>
      </c>
      <c r="N206" s="275">
        <f>IF(N$100=0,0,N$100/NMM_fec!N$100)</f>
        <v>0.35305000618785271</v>
      </c>
      <c r="O206" s="275">
        <f>IF(O$100=0,0,O$100/NMM_fec!O$100)</f>
        <v>0.35305000618785287</v>
      </c>
      <c r="P206" s="275">
        <f>IF(P$100=0,0,P$100/NMM_fec!P$100)</f>
        <v>0.35305000618785287</v>
      </c>
      <c r="Q206" s="275">
        <f>IF(Q$100=0,0,Q$100/NMM_fec!Q$100)</f>
        <v>0.37274500556906742</v>
      </c>
      <c r="R206" s="275">
        <f>IF(R$100=0,0,R$100/NMM_fec!R$100)</f>
        <v>0.38165187537025885</v>
      </c>
      <c r="S206" s="275">
        <f>IF(S$100=0,0,S$100/NMM_fec!S$100)</f>
        <v>0.3834211596888526</v>
      </c>
      <c r="T206" s="275">
        <f>IF(T$100=0,0,T$100/NMM_fec!T$100)</f>
        <v>0.3881043098266635</v>
      </c>
      <c r="U206" s="275">
        <f>IF(U$100=0,0,U$100/NMM_fec!U$100)</f>
        <v>0.3881043098266635</v>
      </c>
      <c r="V206" s="275">
        <f>IF(V$100=0,0,V$100/NMM_fec!V$100)</f>
        <v>0.39626105546350726</v>
      </c>
      <c r="W206" s="275">
        <f>IF(W$100=0,0,W$100/NMM_fec!W$100)</f>
        <v>0.39833046818367701</v>
      </c>
      <c r="DA206" s="76"/>
    </row>
    <row r="207" spans="1:105" ht="12" customHeight="1" x14ac:dyDescent="0.25">
      <c r="A207" s="202" t="s">
        <v>93</v>
      </c>
      <c r="B207" s="276">
        <f>IF(B$101=0,0,B$101/NMM_fec!B$101)</f>
        <v>8.8209718809282064E-2</v>
      </c>
      <c r="C207" s="276">
        <f>IF(C$101=0,0,C$101/NMM_fec!C$101)</f>
        <v>8.8326202248510469E-2</v>
      </c>
      <c r="D207" s="276">
        <f>IF(D$101=0,0,D$101/NMM_fec!D$101)</f>
        <v>8.8418304381297566E-2</v>
      </c>
      <c r="E207" s="276">
        <f>IF(E$101=0,0,E$101/NMM_fec!E$101)</f>
        <v>8.8876767503132337E-2</v>
      </c>
      <c r="F207" s="276">
        <f>IF(F$101=0,0,F$101/NMM_fec!F$101)</f>
        <v>8.8876767503132253E-2</v>
      </c>
      <c r="G207" s="276">
        <f>IF(G$101=0,0,G$101/NMM_fec!G$101)</f>
        <v>8.8876767503132267E-2</v>
      </c>
      <c r="H207" s="276">
        <f>IF(H$101=0,0,H$101/NMM_fec!H$101)</f>
        <v>8.8876767503132295E-2</v>
      </c>
      <c r="I207" s="276">
        <f>IF(I$101=0,0,I$101/NMM_fec!I$101)</f>
        <v>8.8876767503132323E-2</v>
      </c>
      <c r="J207" s="276">
        <f>IF(J$101=0,0,J$101/NMM_fec!J$101)</f>
        <v>8.8876767503132323E-2</v>
      </c>
      <c r="K207" s="276">
        <f>IF(K$101=0,0,K$101/NMM_fec!K$101)</f>
        <v>9.138141554745427E-2</v>
      </c>
      <c r="L207" s="276">
        <f>IF(L$101=0,0,L$101/NMM_fec!L$101)</f>
        <v>9.138141554745427E-2</v>
      </c>
      <c r="M207" s="276">
        <f>IF(M$101=0,0,M$101/NMM_fec!M$101)</f>
        <v>9.138141554745427E-2</v>
      </c>
      <c r="N207" s="276">
        <f>IF(N$101=0,0,N$101/NMM_fec!N$101)</f>
        <v>9.1638207832997032E-2</v>
      </c>
      <c r="O207" s="276">
        <f>IF(O$101=0,0,O$101/NMM_fec!O$101)</f>
        <v>9.1638207832997032E-2</v>
      </c>
      <c r="P207" s="276">
        <f>IF(P$101=0,0,P$101/NMM_fec!P$101)</f>
        <v>9.1638207832997018E-2</v>
      </c>
      <c r="Q207" s="276">
        <f>IF(Q$101=0,0,Q$101/NMM_fec!Q$101)</f>
        <v>9.777806145283241E-2</v>
      </c>
      <c r="R207" s="276">
        <f>IF(R$101=0,0,R$101/NMM_fec!R$101)</f>
        <v>9.906215341184206E-2</v>
      </c>
      <c r="S207" s="276">
        <f>IF(S$101=0,0,S$101/NMM_fec!S$101)</f>
        <v>9.9521391596975206E-2</v>
      </c>
      <c r="T207" s="276">
        <f>IF(T$101=0,0,T$101/NMM_fec!T$101)</f>
        <v>0.10073695731888459</v>
      </c>
      <c r="U207" s="276">
        <f>IF(U$101=0,0,U$101/NMM_fec!U$101)</f>
        <v>0.1007369573188846</v>
      </c>
      <c r="V207" s="276">
        <f>IF(V$101=0,0,V$101/NMM_fec!V$101)</f>
        <v>0.10285413488242859</v>
      </c>
      <c r="W207" s="276">
        <f>IF(W$101=0,0,W$101/NMM_fec!W$101)</f>
        <v>0.10339127486152334</v>
      </c>
      <c r="DA207" s="77"/>
    </row>
    <row r="208" spans="1:105" ht="12" customHeight="1" x14ac:dyDescent="0.25">
      <c r="A208" s="202" t="s">
        <v>94</v>
      </c>
      <c r="B208" s="276">
        <f>IF(B$102=0,0,B$102/NMM_fec!B$102)</f>
        <v>0.48198229169988521</v>
      </c>
      <c r="C208" s="276">
        <f>IF(C$102=0,0,C$102/NMM_fec!C$102)</f>
        <v>0.48261876300647411</v>
      </c>
      <c r="D208" s="276">
        <f>IF(D$102=0,0,D$102/NMM_fec!D$102)</f>
        <v>0.48312201364178264</v>
      </c>
      <c r="E208" s="276">
        <f>IF(E$102=0,0,E$102/NMM_fec!E$102)</f>
        <v>0.4856270789464297</v>
      </c>
      <c r="F208" s="276">
        <f>IF(F$102=0,0,F$102/NMM_fec!F$102)</f>
        <v>0.48562707894642959</v>
      </c>
      <c r="G208" s="276">
        <f>IF(G$102=0,0,G$102/NMM_fec!G$102)</f>
        <v>0.48562707894642976</v>
      </c>
      <c r="H208" s="276">
        <f>IF(H$102=0,0,H$102/NMM_fec!H$102)</f>
        <v>0.48562707894642959</v>
      </c>
      <c r="I208" s="276">
        <f>IF(I$102=0,0,I$102/NMM_fec!I$102)</f>
        <v>0.48562707894642965</v>
      </c>
      <c r="J208" s="276">
        <f>IF(J$102=0,0,J$102/NMM_fec!J$102)</f>
        <v>0.48562707894642976</v>
      </c>
      <c r="K208" s="276">
        <f>IF(K$102=0,0,K$102/NMM_fec!K$102)</f>
        <v>0.49931260045811271</v>
      </c>
      <c r="L208" s="276">
        <f>IF(L$102=0,0,L$102/NMM_fec!L$102)</f>
        <v>0.49931260045811288</v>
      </c>
      <c r="M208" s="276">
        <f>IF(M$102=0,0,M$102/NMM_fec!M$102)</f>
        <v>0.49931260045811254</v>
      </c>
      <c r="N208" s="276">
        <f>IF(N$102=0,0,N$102/NMM_fec!N$102)</f>
        <v>0.50071572628083916</v>
      </c>
      <c r="O208" s="276">
        <f>IF(O$102=0,0,O$102/NMM_fec!O$102)</f>
        <v>0.50071572628083927</v>
      </c>
      <c r="P208" s="276">
        <f>IF(P$102=0,0,P$102/NMM_fec!P$102)</f>
        <v>0.50071572628083905</v>
      </c>
      <c r="Q208" s="276">
        <f>IF(Q$102=0,0,Q$102/NMM_fec!Q$102)</f>
        <v>0.52726015556848838</v>
      </c>
      <c r="R208" s="276">
        <f>IF(R$102=0,0,R$102/NMM_fec!R$102)</f>
        <v>0.54128053423905731</v>
      </c>
      <c r="S208" s="276">
        <f>IF(S$102=0,0,S$102/NMM_fec!S$102)</f>
        <v>0.54378983452812357</v>
      </c>
      <c r="T208" s="276">
        <f>IF(T$102=0,0,T$102/NMM_fec!T$102)</f>
        <v>0.550431746102793</v>
      </c>
      <c r="U208" s="276">
        <f>IF(U$102=0,0,U$102/NMM_fec!U$102)</f>
        <v>0.55043174610279288</v>
      </c>
      <c r="V208" s="276">
        <f>IF(V$102=0,0,V$102/NMM_fec!V$102)</f>
        <v>0.56200010963219971</v>
      </c>
      <c r="W208" s="276">
        <f>IF(W$102=0,0,W$102/NMM_fec!W$102)</f>
        <v>0.56493506919881498</v>
      </c>
      <c r="DA208" s="77"/>
    </row>
    <row r="209" spans="1:105" ht="12" customHeight="1" x14ac:dyDescent="0.25">
      <c r="A209" s="202" t="s">
        <v>95</v>
      </c>
      <c r="B209" s="276">
        <f>IF(B$103=0,0,B$103/NMM_fec!B$103)</f>
        <v>0.3366943658890566</v>
      </c>
      <c r="C209" s="276">
        <f>IF(C$103=0,0,C$103/NMM_fec!C$103)</f>
        <v>0.33713898036280143</v>
      </c>
      <c r="D209" s="276">
        <f>IF(D$103=0,0,D$103/NMM_fec!D$103)</f>
        <v>0.33749053197881806</v>
      </c>
      <c r="E209" s="276">
        <f>IF(E$103=0,0,E$103/NMM_fec!E$103)</f>
        <v>0.33924047464016382</v>
      </c>
      <c r="F209" s="276">
        <f>IF(F$103=0,0,F$103/NMM_fec!F$103)</f>
        <v>0.33924047464016382</v>
      </c>
      <c r="G209" s="276">
        <f>IF(G$103=0,0,G$103/NMM_fec!G$103)</f>
        <v>0.33924047464016388</v>
      </c>
      <c r="H209" s="276">
        <f>IF(H$103=0,0,H$103/NMM_fec!H$103)</f>
        <v>0.33924047464016382</v>
      </c>
      <c r="I209" s="276">
        <f>IF(I$103=0,0,I$103/NMM_fec!I$103)</f>
        <v>0.33924047464016394</v>
      </c>
      <c r="J209" s="276">
        <f>IF(J$103=0,0,J$103/NMM_fec!J$103)</f>
        <v>0.33924047464016388</v>
      </c>
      <c r="K209" s="276">
        <f>IF(K$103=0,0,K$103/NMM_fec!K$103)</f>
        <v>0.34880065572272184</v>
      </c>
      <c r="L209" s="276">
        <f>IF(L$103=0,0,L$103/NMM_fec!L$103)</f>
        <v>0.34880065572272184</v>
      </c>
      <c r="M209" s="276">
        <f>IF(M$103=0,0,M$103/NMM_fec!M$103)</f>
        <v>0.34880065572272179</v>
      </c>
      <c r="N209" s="276">
        <f>IF(N$103=0,0,N$103/NMM_fec!N$103)</f>
        <v>0.34978082567352897</v>
      </c>
      <c r="O209" s="276">
        <f>IF(O$103=0,0,O$103/NMM_fec!O$103)</f>
        <v>0.34978082567352908</v>
      </c>
      <c r="P209" s="276">
        <f>IF(P$103=0,0,P$103/NMM_fec!P$103)</f>
        <v>0.34978082567352903</v>
      </c>
      <c r="Q209" s="276">
        <f>IF(Q$103=0,0,Q$103/NMM_fec!Q$103)</f>
        <v>0.37321649862530099</v>
      </c>
      <c r="R209" s="276">
        <f>IF(R$103=0,0,R$103/NMM_fec!R$103)</f>
        <v>0.37811784661414072</v>
      </c>
      <c r="S209" s="276">
        <f>IF(S$103=0,0,S$103/NMM_fec!S$103)</f>
        <v>0.37987074767337387</v>
      </c>
      <c r="T209" s="276">
        <f>IF(T$103=0,0,T$103/NMM_fec!T$103)</f>
        <v>0.38451053267053092</v>
      </c>
      <c r="U209" s="276">
        <f>IF(U$103=0,0,U$103/NMM_fec!U$103)</f>
        <v>0.38451053267053104</v>
      </c>
      <c r="V209" s="276">
        <f>IF(V$103=0,0,V$103/NMM_fec!V$103)</f>
        <v>0.39259174828774895</v>
      </c>
      <c r="W209" s="276">
        <f>IF(W$103=0,0,W$103/NMM_fec!W$103)</f>
        <v>0.39464199861272736</v>
      </c>
      <c r="DA209" s="77"/>
    </row>
    <row r="210" spans="1:105" ht="12" customHeight="1" x14ac:dyDescent="0.25">
      <c r="A210" s="56" t="s">
        <v>96</v>
      </c>
      <c r="B210" s="277">
        <f>IF(B$104=0,0,B$104/NMM_fec!B$104)</f>
        <v>0.50371160842220908</v>
      </c>
      <c r="C210" s="277">
        <f>IF(C$104=0,0,C$104/NMM_fec!C$104)</f>
        <v>0.49430580826227083</v>
      </c>
      <c r="D210" s="277">
        <f>IF(D$104=0,0,D$104/NMM_fec!D$104)</f>
        <v>0.49273949138598117</v>
      </c>
      <c r="E210" s="277">
        <f>IF(E$104=0,0,E$104/NMM_fec!E$104)</f>
        <v>0.49601347155402042</v>
      </c>
      <c r="F210" s="277">
        <f>IF(F$104=0,0,F$104/NMM_fec!F$104)</f>
        <v>0.5258059864112905</v>
      </c>
      <c r="G210" s="277">
        <f>IF(G$104=0,0,G$104/NMM_fec!G$104)</f>
        <v>0.54126433946897801</v>
      </c>
      <c r="H210" s="277">
        <f>IF(H$104=0,0,H$104/NMM_fec!H$104)</f>
        <v>0.5858776472527184</v>
      </c>
      <c r="I210" s="277">
        <f>IF(I$104=0,0,I$104/NMM_fec!I$104)</f>
        <v>0.5808971450158632</v>
      </c>
      <c r="J210" s="277">
        <f>IF(J$104=0,0,J$104/NMM_fec!J$104)</f>
        <v>0.58293746678431935</v>
      </c>
      <c r="K210" s="277">
        <f>IF(K$104=0,0,K$104/NMM_fec!K$104)</f>
        <v>0.59288972505006832</v>
      </c>
      <c r="L210" s="277">
        <f>IF(L$104=0,0,L$104/NMM_fec!L$104)</f>
        <v>0.60544411063641723</v>
      </c>
      <c r="M210" s="277">
        <f>IF(M$104=0,0,M$104/NMM_fec!M$104)</f>
        <v>0.59878142644000631</v>
      </c>
      <c r="N210" s="277">
        <f>IF(N$104=0,0,N$104/NMM_fec!N$104)</f>
        <v>0.58523551323256751</v>
      </c>
      <c r="O210" s="277">
        <f>IF(O$104=0,0,O$104/NMM_fec!O$104)</f>
        <v>0.58645085602662927</v>
      </c>
      <c r="P210" s="277">
        <f>IF(P$104=0,0,P$104/NMM_fec!P$104)</f>
        <v>0.58847948879366929</v>
      </c>
      <c r="Q210" s="277">
        <f>IF(Q$104=0,0,Q$104/NMM_fec!Q$104)</f>
        <v>0.63760356017004582</v>
      </c>
      <c r="R210" s="277">
        <f>IF(R$104=0,0,R$104/NMM_fec!R$104)</f>
        <v>0.64351147651341023</v>
      </c>
      <c r="S210" s="277">
        <f>IF(S$104=0,0,S$104/NMM_fec!S$104)</f>
        <v>0.64879942196533158</v>
      </c>
      <c r="T210" s="277">
        <f>IF(T$104=0,0,T$104/NMM_fec!T$104)</f>
        <v>0.63607267475481921</v>
      </c>
      <c r="U210" s="277">
        <f>IF(U$104=0,0,U$104/NMM_fec!U$104)</f>
        <v>0.64851164457790578</v>
      </c>
      <c r="V210" s="277">
        <f>IF(V$104=0,0,V$104/NMM_fec!V$104)</f>
        <v>0.65469460654715139</v>
      </c>
      <c r="W210" s="277">
        <f>IF(W$104=0,0,W$104/NMM_fec!W$104)</f>
        <v>0.65316548323889878</v>
      </c>
      <c r="DA210" s="78"/>
    </row>
    <row r="211" spans="1:105" ht="12" customHeight="1" x14ac:dyDescent="0.25">
      <c r="A211" s="203" t="s">
        <v>1555</v>
      </c>
      <c r="B211" s="278">
        <f>IF(B$110=0,0,B$110/NMM_fec!B$110)</f>
        <v>0.33579654936037417</v>
      </c>
      <c r="C211" s="278">
        <f>IF(C$110=0,0,C$110/NMM_fec!C$110)</f>
        <v>0.33348371511390507</v>
      </c>
      <c r="D211" s="278">
        <f>IF(D$110=0,0,D$110/NMM_fec!D$110)</f>
        <v>0.34174642737133509</v>
      </c>
      <c r="E211" s="278">
        <f>IF(E$110=0,0,E$110/NMM_fec!E$110)</f>
        <v>0.34658706986307436</v>
      </c>
      <c r="F211" s="278">
        <f>IF(F$110=0,0,F$110/NMM_fec!F$110)</f>
        <v>0.34793717176558547</v>
      </c>
      <c r="G211" s="278">
        <f>IF(G$110=0,0,G$110/NMM_fec!G$110)</f>
        <v>0.3511563602955079</v>
      </c>
      <c r="H211" s="278">
        <f>IF(H$110=0,0,H$110/NMM_fec!H$110)</f>
        <v>0.35990052496227998</v>
      </c>
      <c r="I211" s="278">
        <f>IF(I$110=0,0,I$110/NMM_fec!I$110)</f>
        <v>0.35918816560041233</v>
      </c>
      <c r="J211" s="278">
        <f>IF(J$110=0,0,J$110/NMM_fec!J$110)</f>
        <v>0.34949670421155676</v>
      </c>
      <c r="K211" s="278">
        <f>IF(K$110=0,0,K$110/NMM_fec!K$110)</f>
        <v>0.35787332360491447</v>
      </c>
      <c r="L211" s="278">
        <f>IF(L$110=0,0,L$110/NMM_fec!L$110)</f>
        <v>0.36740122740004316</v>
      </c>
      <c r="M211" s="278">
        <f>IF(M$110=0,0,M$110/NMM_fec!M$110)</f>
        <v>0.37089644108542591</v>
      </c>
      <c r="N211" s="278">
        <f>IF(N$110=0,0,N$110/NMM_fec!N$110)</f>
        <v>0.35102194129082726</v>
      </c>
      <c r="O211" s="278">
        <f>IF(O$110=0,0,O$110/NMM_fec!O$110)</f>
        <v>0.35498478195350702</v>
      </c>
      <c r="P211" s="278">
        <f>IF(P$110=0,0,P$110/NMM_fec!P$110)</f>
        <v>0.35803412428260484</v>
      </c>
      <c r="Q211" s="278">
        <f>IF(Q$110=0,0,Q$110/NMM_fec!Q$110)</f>
        <v>0.38383384607851018</v>
      </c>
      <c r="R211" s="278">
        <f>IF(R$110=0,0,R$110/NMM_fec!R$110)</f>
        <v>0.38748065696887718</v>
      </c>
      <c r="S211" s="278">
        <f>IF(S$110=0,0,S$110/NMM_fec!S$110)</f>
        <v>0.39317801722210038</v>
      </c>
      <c r="T211" s="278">
        <f>IF(T$110=0,0,T$110/NMM_fec!T$110)</f>
        <v>0.39521675890318358</v>
      </c>
      <c r="U211" s="278">
        <f>IF(U$110=0,0,U$110/NMM_fec!U$110)</f>
        <v>0.39356746524502817</v>
      </c>
      <c r="V211" s="278">
        <f>IF(V$110=0,0,V$110/NMM_fec!V$110)</f>
        <v>0.39858458709234917</v>
      </c>
      <c r="W211" s="278">
        <f>IF(W$110=0,0,W$110/NMM_fec!W$110)</f>
        <v>0.39609103625742886</v>
      </c>
      <c r="DA211" s="79"/>
    </row>
    <row r="212" spans="1:105" ht="12" customHeight="1" x14ac:dyDescent="0.25">
      <c r="A212" s="203" t="s">
        <v>1565</v>
      </c>
      <c r="B212" s="278">
        <f>IF(B$118=0,0,B$118/NMM_fec!B$118)</f>
        <v>0.41095480133252021</v>
      </c>
      <c r="C212" s="278">
        <f>IF(C$118=0,0,C$118/NMM_fec!C$118)</f>
        <v>0.41149747882058857</v>
      </c>
      <c r="D212" s="278">
        <f>IF(D$118=0,0,D$118/NMM_fec!D$118)</f>
        <v>0.41192656774857445</v>
      </c>
      <c r="E212" s="278">
        <f>IF(E$118=0,0,E$118/NMM_fec!E$118)</f>
        <v>0.41406247322129514</v>
      </c>
      <c r="F212" s="278">
        <f>IF(F$118=0,0,F$118/NMM_fec!F$118)</f>
        <v>0.41406247322129514</v>
      </c>
      <c r="G212" s="278">
        <f>IF(G$118=0,0,G$118/NMM_fec!G$118)</f>
        <v>0.41406247322129519</v>
      </c>
      <c r="H212" s="278">
        <f>IF(H$118=0,0,H$118/NMM_fec!H$118)</f>
        <v>0.41406247322129525</v>
      </c>
      <c r="I212" s="278">
        <f>IF(I$118=0,0,I$118/NMM_fec!I$118)</f>
        <v>0.41406247322129541</v>
      </c>
      <c r="J212" s="278">
        <f>IF(J$118=0,0,J$118/NMM_fec!J$118)</f>
        <v>0.4140624732212953</v>
      </c>
      <c r="K212" s="278">
        <f>IF(K$118=0,0,K$118/NMM_fec!K$118)</f>
        <v>0.42573122302977895</v>
      </c>
      <c r="L212" s="278">
        <f>IF(L$118=0,0,L$118/NMM_fec!L$118)</f>
        <v>0.42573122302977895</v>
      </c>
      <c r="M212" s="278">
        <f>IF(M$118=0,0,M$118/NMM_fec!M$118)</f>
        <v>0.425731223029779</v>
      </c>
      <c r="N212" s="278">
        <f>IF(N$118=0,0,N$118/NMM_fec!N$118)</f>
        <v>0.42692757672088527</v>
      </c>
      <c r="O212" s="278">
        <f>IF(O$118=0,0,O$118/NMM_fec!O$118)</f>
        <v>0.42692757672088549</v>
      </c>
      <c r="P212" s="278">
        <f>IF(P$118=0,0,P$118/NMM_fec!P$118)</f>
        <v>0.42692757672088527</v>
      </c>
      <c r="Q212" s="278">
        <f>IF(Q$118=0,0,Q$118/NMM_fec!Q$118)</f>
        <v>0.45553216087113768</v>
      </c>
      <c r="R212" s="278">
        <f>IF(R$118=0,0,R$118/NMM_fec!R$118)</f>
        <v>0.46151453745084814</v>
      </c>
      <c r="S212" s="278">
        <f>IF(S$118=0,0,S$118/NMM_fec!S$118)</f>
        <v>0.46365405381801572</v>
      </c>
      <c r="T212" s="278">
        <f>IF(T$118=0,0,T$118/NMM_fec!T$118)</f>
        <v>0.46931717775149007</v>
      </c>
      <c r="U212" s="278">
        <f>IF(U$118=0,0,U$118/NMM_fec!U$118)</f>
        <v>0.46931717775149007</v>
      </c>
      <c r="V212" s="278">
        <f>IF(V$118=0,0,V$118/NMM_fec!V$118)</f>
        <v>0.47918076531028331</v>
      </c>
      <c r="W212" s="278">
        <f>IF(W$118=0,0,W$118/NMM_fec!W$118)</f>
        <v>0.48168321352547283</v>
      </c>
      <c r="DA212" s="79"/>
    </row>
    <row r="213" spans="1:105" ht="12" customHeight="1" x14ac:dyDescent="0.25">
      <c r="A213" s="203" t="s">
        <v>1567</v>
      </c>
      <c r="B213" s="278">
        <f>IF(B$119=0,0,B$119/NMM_fec!B$119)</f>
        <v>0.36004437910774795</v>
      </c>
      <c r="C213" s="278">
        <f>IF(C$119=0,0,C$119/NMM_fec!C$119)</f>
        <v>0.35545210498481444</v>
      </c>
      <c r="D213" s="278">
        <f>IF(D$119=0,0,D$119/NMM_fec!D$119)</f>
        <v>0.36253238391442905</v>
      </c>
      <c r="E213" s="278">
        <f>IF(E$119=0,0,E$119/NMM_fec!E$119)</f>
        <v>0.36776874479377697</v>
      </c>
      <c r="F213" s="278">
        <f>IF(F$119=0,0,F$119/NMM_fec!F$119)</f>
        <v>0.37382659067902974</v>
      </c>
      <c r="G213" s="278">
        <f>IF(G$119=0,0,G$119/NMM_fec!G$119)</f>
        <v>0.37911954807817688</v>
      </c>
      <c r="H213" s="278">
        <f>IF(H$119=0,0,H$119/NMM_fec!H$119)</f>
        <v>0.39305993356237223</v>
      </c>
      <c r="I213" s="278">
        <f>IF(I$119=0,0,I$119/NMM_fec!I$119)</f>
        <v>0.39159607068363256</v>
      </c>
      <c r="J213" s="278">
        <f>IF(J$119=0,0,J$119/NMM_fec!J$119)</f>
        <v>0.38364523134447381</v>
      </c>
      <c r="K213" s="278">
        <f>IF(K$119=0,0,K$119/NMM_fec!K$119)</f>
        <v>0.39254931923443864</v>
      </c>
      <c r="L213" s="278">
        <f>IF(L$119=0,0,L$119/NMM_fec!L$119)</f>
        <v>0.4026308773336511</v>
      </c>
      <c r="M213" s="278">
        <f>IF(M$119=0,0,M$119/NMM_fec!M$119)</f>
        <v>0.40308947136183337</v>
      </c>
      <c r="N213" s="278">
        <f>IF(N$119=0,0,N$119/NMM_fec!N$119)</f>
        <v>0.38490137784125722</v>
      </c>
      <c r="O213" s="278">
        <f>IF(O$119=0,0,O$119/NMM_fec!O$119)</f>
        <v>0.38816467351946399</v>
      </c>
      <c r="P213" s="278">
        <f>IF(P$119=0,0,P$119/NMM_fec!P$119)</f>
        <v>0.39069147537866761</v>
      </c>
      <c r="Q213" s="278">
        <f>IF(Q$119=0,0,Q$119/NMM_fec!Q$119)</f>
        <v>0.41970038466611032</v>
      </c>
      <c r="R213" s="278">
        <f>IF(R$119=0,0,R$119/NMM_fec!R$119)</f>
        <v>0.42346195883422472</v>
      </c>
      <c r="S213" s="278">
        <f>IF(S$119=0,0,S$119/NMM_fec!S$119)</f>
        <v>0.42901502912687095</v>
      </c>
      <c r="T213" s="278">
        <f>IF(T$119=0,0,T$119/NMM_fec!T$119)</f>
        <v>0.42909991305951545</v>
      </c>
      <c r="U213" s="278">
        <f>IF(U$119=0,0,U$119/NMM_fec!U$119)</f>
        <v>0.42931898270142993</v>
      </c>
      <c r="V213" s="278">
        <f>IF(V$119=0,0,V$119/NMM_fec!V$119)</f>
        <v>0.4336028977668947</v>
      </c>
      <c r="W213" s="278">
        <f>IF(W$119=0,0,W$119/NMM_fec!W$119)</f>
        <v>0.43171220940260141</v>
      </c>
      <c r="DA213" s="79"/>
    </row>
    <row r="214" spans="1:105" ht="12" customHeight="1" x14ac:dyDescent="0.25">
      <c r="A214" s="41" t="s">
        <v>1577</v>
      </c>
      <c r="B214" s="279">
        <f>IF(B$127=0,0,B$127/NMM_fec!B$127)</f>
        <v>0.42237021248064599</v>
      </c>
      <c r="C214" s="279">
        <f>IF(C$127=0,0,C$127/NMM_fec!C$127)</f>
        <v>0.42292796434338281</v>
      </c>
      <c r="D214" s="279">
        <f>IF(D$127=0,0,D$127/NMM_fec!D$127)</f>
        <v>0.42336897240825716</v>
      </c>
      <c r="E214" s="279">
        <f>IF(E$127=0,0,E$127/NMM_fec!E$127)</f>
        <v>0.42556420858855337</v>
      </c>
      <c r="F214" s="279">
        <f>IF(F$127=0,0,F$127/NMM_fec!F$127)</f>
        <v>0.42556420858855326</v>
      </c>
      <c r="G214" s="279">
        <f>IF(G$127=0,0,G$127/NMM_fec!G$127)</f>
        <v>0.42556420858855337</v>
      </c>
      <c r="H214" s="279">
        <f>IF(H$127=0,0,H$127/NMM_fec!H$127)</f>
        <v>0.42556420858855348</v>
      </c>
      <c r="I214" s="279">
        <f>IF(I$127=0,0,I$127/NMM_fec!I$127)</f>
        <v>0.42556420858855354</v>
      </c>
      <c r="J214" s="279">
        <f>IF(J$127=0,0,J$127/NMM_fec!J$127)</f>
        <v>0.42556420858855348</v>
      </c>
      <c r="K214" s="279">
        <f>IF(K$127=0,0,K$127/NMM_fec!K$127)</f>
        <v>0.43755709033616158</v>
      </c>
      <c r="L214" s="279">
        <f>IF(L$127=0,0,L$127/NMM_fec!L$127)</f>
        <v>0.4375570903361618</v>
      </c>
      <c r="M214" s="279">
        <f>IF(M$127=0,0,M$127/NMM_fec!M$127)</f>
        <v>0.43755709033616186</v>
      </c>
      <c r="N214" s="279">
        <f>IF(N$127=0,0,N$127/NMM_fec!N$127)</f>
        <v>0.43878667607424326</v>
      </c>
      <c r="O214" s="279">
        <f>IF(O$127=0,0,O$127/NMM_fec!O$127)</f>
        <v>0.43878667607424338</v>
      </c>
      <c r="P214" s="279">
        <f>IF(P$127=0,0,P$127/NMM_fec!P$127)</f>
        <v>0.43878667607424315</v>
      </c>
      <c r="Q214" s="279">
        <f>IF(Q$127=0,0,Q$127/NMM_fec!Q$127)</f>
        <v>0.4681858320064472</v>
      </c>
      <c r="R214" s="279">
        <f>IF(R$127=0,0,R$127/NMM_fec!R$127)</f>
        <v>0.47433438571337189</v>
      </c>
      <c r="S214" s="279">
        <f>IF(S$127=0,0,S$127/NMM_fec!S$127)</f>
        <v>0.47653333309073848</v>
      </c>
      <c r="T214" s="279">
        <f>IF(T$127=0,0,T$127/NMM_fec!T$127)</f>
        <v>0.4823537660223649</v>
      </c>
      <c r="U214" s="279">
        <f>IF(U$127=0,0,U$127/NMM_fec!U$127)</f>
        <v>0.48235376602236485</v>
      </c>
      <c r="V214" s="279">
        <f>IF(V$127=0,0,V$127/NMM_fec!V$127)</f>
        <v>0.49249134212445794</v>
      </c>
      <c r="W214" s="279">
        <f>IF(W$127=0,0,W$127/NMM_fec!W$127)</f>
        <v>0.49506330279006933</v>
      </c>
      <c r="DA214" s="82"/>
    </row>
  </sheetData>
  <conditionalFormatting sqref="W49:W58 W100:W109 W133:W138 W158:W159 W161:W162 W147:W151 W166:W170 W177:W178 B144:V144 B20:W25 B6:W15 B27:W32 B34:W44 B49:V59 B100:V110 B133:V139 B156:W156 B157:V163 B147:V152 B166:V171 B177:V179">
    <cfRule type="cellIs" dxfId="379" priority="432" operator="lessThan">
      <formula>0</formula>
    </cfRule>
  </conditionalFormatting>
  <conditionalFormatting sqref="B16:W16">
    <cfRule type="cellIs" dxfId="378" priority="431" operator="lessThan">
      <formula>0</formula>
    </cfRule>
  </conditionalFormatting>
  <conditionalFormatting sqref="B20:V24">
    <cfRule type="cellIs" dxfId="377" priority="430" operator="lessThan">
      <formula>0</formula>
    </cfRule>
  </conditionalFormatting>
  <conditionalFormatting sqref="B16:V16">
    <cfRule type="cellIs" dxfId="376" priority="428" operator="lessThan">
      <formula>0</formula>
    </cfRule>
  </conditionalFormatting>
  <conditionalFormatting sqref="B46:V46">
    <cfRule type="cellIs" dxfId="375" priority="429" operator="lessThan">
      <formula>0</formula>
    </cfRule>
  </conditionalFormatting>
  <conditionalFormatting sqref="B28:V32 B34:V45">
    <cfRule type="cellIs" dxfId="374" priority="427" operator="lessThan">
      <formula>0</formula>
    </cfRule>
  </conditionalFormatting>
  <conditionalFormatting sqref="B63:W66">
    <cfRule type="cellIs" dxfId="373" priority="426" operator="lessThan">
      <formula>0</formula>
    </cfRule>
  </conditionalFormatting>
  <conditionalFormatting sqref="B92:W95">
    <cfRule type="cellIs" dxfId="372" priority="419" operator="lessThan">
      <formula>0</formula>
    </cfRule>
  </conditionalFormatting>
  <conditionalFormatting sqref="B70:W70">
    <cfRule type="cellIs" dxfId="371" priority="423" operator="lessThan">
      <formula>0</formula>
    </cfRule>
  </conditionalFormatting>
  <conditionalFormatting sqref="B68:W69 B71:W77">
    <cfRule type="cellIs" dxfId="370" priority="424" operator="lessThan">
      <formula>0</formula>
    </cfRule>
  </conditionalFormatting>
  <conditionalFormatting sqref="B71:V71">
    <cfRule type="cellIs" dxfId="369" priority="414" operator="lessThan">
      <formula>0</formula>
    </cfRule>
  </conditionalFormatting>
  <conditionalFormatting sqref="B82:W87">
    <cfRule type="cellIs" dxfId="368" priority="422" operator="lessThan">
      <formula>0</formula>
    </cfRule>
  </conditionalFormatting>
  <conditionalFormatting sqref="B88:W88">
    <cfRule type="cellIs" dxfId="367" priority="421" operator="lessThan">
      <formula>0</formula>
    </cfRule>
  </conditionalFormatting>
  <conditionalFormatting sqref="B78:W78 B80:W80">
    <cfRule type="cellIs" dxfId="366" priority="425" operator="lessThan">
      <formula>0</formula>
    </cfRule>
  </conditionalFormatting>
  <conditionalFormatting sqref="B90:W90">
    <cfRule type="cellIs" dxfId="365" priority="420" operator="lessThan">
      <formula>0</formula>
    </cfRule>
  </conditionalFormatting>
  <conditionalFormatting sqref="B96:W96">
    <cfRule type="cellIs" dxfId="364" priority="418" operator="lessThan">
      <formula>0</formula>
    </cfRule>
  </conditionalFormatting>
  <conditionalFormatting sqref="B64:V67">
    <cfRule type="cellIs" dxfId="363" priority="417" operator="lessThan">
      <formula>0</formula>
    </cfRule>
  </conditionalFormatting>
  <conditionalFormatting sqref="B69:V70 B72:V78">
    <cfRule type="cellIs" dxfId="362" priority="415" operator="lessThan">
      <formula>0</formula>
    </cfRule>
  </conditionalFormatting>
  <conditionalFormatting sqref="B83:V88">
    <cfRule type="cellIs" dxfId="361" priority="413" operator="lessThan">
      <formula>0</formula>
    </cfRule>
  </conditionalFormatting>
  <conditionalFormatting sqref="B89:V89">
    <cfRule type="cellIs" dxfId="360" priority="412" operator="lessThan">
      <formula>0</formula>
    </cfRule>
  </conditionalFormatting>
  <conditionalFormatting sqref="B79:V79 B81:V81">
    <cfRule type="cellIs" dxfId="359" priority="416" operator="lessThan">
      <formula>0</formula>
    </cfRule>
  </conditionalFormatting>
  <conditionalFormatting sqref="B91:V91">
    <cfRule type="cellIs" dxfId="358" priority="411" operator="lessThan">
      <formula>0</formula>
    </cfRule>
  </conditionalFormatting>
  <conditionalFormatting sqref="B93:V96">
    <cfRule type="cellIs" dxfId="357" priority="410" operator="lessThan">
      <formula>0</formula>
    </cfRule>
  </conditionalFormatting>
  <conditionalFormatting sqref="B97:V97">
    <cfRule type="cellIs" dxfId="356" priority="409" operator="lessThan">
      <formula>0</formula>
    </cfRule>
  </conditionalFormatting>
  <conditionalFormatting sqref="B126:W127">
    <cfRule type="cellIs" dxfId="355" priority="408" operator="lessThan">
      <formula>0</formula>
    </cfRule>
  </conditionalFormatting>
  <conditionalFormatting sqref="B113:W116">
    <cfRule type="cellIs" dxfId="354" priority="407" operator="lessThan">
      <formula>0</formula>
    </cfRule>
  </conditionalFormatting>
  <conditionalFormatting sqref="B122:W125">
    <cfRule type="cellIs" dxfId="353" priority="406" operator="lessThan">
      <formula>0</formula>
    </cfRule>
  </conditionalFormatting>
  <conditionalFormatting sqref="B127:V128">
    <cfRule type="cellIs" dxfId="352" priority="405" operator="lessThan">
      <formula>0</formula>
    </cfRule>
  </conditionalFormatting>
  <conditionalFormatting sqref="B114:V117">
    <cfRule type="cellIs" dxfId="351" priority="404" operator="lessThan">
      <formula>0</formula>
    </cfRule>
  </conditionalFormatting>
  <conditionalFormatting sqref="B123:V126">
    <cfRule type="cellIs" dxfId="350" priority="403" operator="lessThan">
      <formula>0</formula>
    </cfRule>
  </conditionalFormatting>
  <conditionalFormatting sqref="B139:V139">
    <cfRule type="cellIs" dxfId="349" priority="401" operator="lessThan">
      <formula>0</formula>
    </cfRule>
  </conditionalFormatting>
  <conditionalFormatting sqref="B144:V144">
    <cfRule type="cellIs" dxfId="348" priority="402" operator="lessThan">
      <formula>0</formula>
    </cfRule>
  </conditionalFormatting>
  <conditionalFormatting sqref="B160:V160">
    <cfRule type="cellIs" dxfId="347" priority="399" operator="lessThan">
      <formula>0</formula>
    </cfRule>
  </conditionalFormatting>
  <conditionalFormatting sqref="B157:V157 B159:V159">
    <cfRule type="cellIs" dxfId="346" priority="400" operator="lessThan">
      <formula>0</formula>
    </cfRule>
  </conditionalFormatting>
  <conditionalFormatting sqref="B162:V162">
    <cfRule type="cellIs" dxfId="345" priority="398" operator="lessThan">
      <formula>0</formula>
    </cfRule>
  </conditionalFormatting>
  <conditionalFormatting sqref="B163:V163">
    <cfRule type="cellIs" dxfId="344" priority="397" operator="lessThan">
      <formula>0</formula>
    </cfRule>
  </conditionalFormatting>
  <conditionalFormatting sqref="B178:V179">
    <cfRule type="cellIs" dxfId="343" priority="396" operator="lessThan">
      <formula>0</formula>
    </cfRule>
  </conditionalFormatting>
  <conditionalFormatting sqref="W6:W15 W50:W59 W101:W110">
    <cfRule type="cellIs" dxfId="342" priority="393" operator="lessThan">
      <formula>0</formula>
    </cfRule>
  </conditionalFormatting>
  <conditionalFormatting sqref="W20:W24">
    <cfRule type="cellIs" dxfId="341" priority="392" operator="lessThan">
      <formula>0</formula>
    </cfRule>
  </conditionalFormatting>
  <conditionalFormatting sqref="W16">
    <cfRule type="cellIs" dxfId="340" priority="390" operator="lessThan">
      <formula>0</formula>
    </cfRule>
  </conditionalFormatting>
  <conditionalFormatting sqref="W46">
    <cfRule type="cellIs" dxfId="339" priority="391" operator="lessThan">
      <formula>0</formula>
    </cfRule>
  </conditionalFormatting>
  <conditionalFormatting sqref="W28:W32 W34:W45">
    <cfRule type="cellIs" dxfId="338" priority="389" operator="lessThan">
      <formula>0</formula>
    </cfRule>
  </conditionalFormatting>
  <conditionalFormatting sqref="W71">
    <cfRule type="cellIs" dxfId="337" priority="385" operator="lessThan">
      <formula>0</formula>
    </cfRule>
  </conditionalFormatting>
  <conditionalFormatting sqref="W64:W67">
    <cfRule type="cellIs" dxfId="336" priority="388" operator="lessThan">
      <formula>0</formula>
    </cfRule>
  </conditionalFormatting>
  <conditionalFormatting sqref="W69:W70 W72:W78">
    <cfRule type="cellIs" dxfId="335" priority="386" operator="lessThan">
      <formula>0</formula>
    </cfRule>
  </conditionalFormatting>
  <conditionalFormatting sqref="W83:W88">
    <cfRule type="cellIs" dxfId="334" priority="384" operator="lessThan">
      <formula>0</formula>
    </cfRule>
  </conditionalFormatting>
  <conditionalFormatting sqref="W89">
    <cfRule type="cellIs" dxfId="333" priority="383" operator="lessThan">
      <formula>0</formula>
    </cfRule>
  </conditionalFormatting>
  <conditionalFormatting sqref="W79 W81">
    <cfRule type="cellIs" dxfId="332" priority="387" operator="lessThan">
      <formula>0</formula>
    </cfRule>
  </conditionalFormatting>
  <conditionalFormatting sqref="W91">
    <cfRule type="cellIs" dxfId="331" priority="382" operator="lessThan">
      <formula>0</formula>
    </cfRule>
  </conditionalFormatting>
  <conditionalFormatting sqref="W93:W96">
    <cfRule type="cellIs" dxfId="330" priority="381" operator="lessThan">
      <formula>0</formula>
    </cfRule>
  </conditionalFormatting>
  <conditionalFormatting sqref="W97">
    <cfRule type="cellIs" dxfId="329" priority="380" operator="lessThan">
      <formula>0</formula>
    </cfRule>
  </conditionalFormatting>
  <conditionalFormatting sqref="W127:W128">
    <cfRule type="cellIs" dxfId="328" priority="379" operator="lessThan">
      <formula>0</formula>
    </cfRule>
  </conditionalFormatting>
  <conditionalFormatting sqref="W114:W117">
    <cfRule type="cellIs" dxfId="327" priority="378" operator="lessThan">
      <formula>0</formula>
    </cfRule>
  </conditionalFormatting>
  <conditionalFormatting sqref="W123:W126">
    <cfRule type="cellIs" dxfId="326" priority="377" operator="lessThan">
      <formula>0</formula>
    </cfRule>
  </conditionalFormatting>
  <conditionalFormatting sqref="W139">
    <cfRule type="cellIs" dxfId="325" priority="373" operator="lessThan">
      <formula>0</formula>
    </cfRule>
    <cfRule type="cellIs" dxfId="324" priority="375" operator="lessThan">
      <formula>0</formula>
    </cfRule>
  </conditionalFormatting>
  <conditionalFormatting sqref="W144">
    <cfRule type="cellIs" dxfId="323" priority="374" operator="lessThan">
      <formula>0</formula>
    </cfRule>
    <cfRule type="cellIs" dxfId="322" priority="376" operator="lessThan">
      <formula>0</formula>
    </cfRule>
  </conditionalFormatting>
  <conditionalFormatting sqref="W134:W138">
    <cfRule type="cellIs" dxfId="321" priority="372" operator="lessThan">
      <formula>0</formula>
    </cfRule>
  </conditionalFormatting>
  <conditionalFormatting sqref="W160">
    <cfRule type="cellIs" dxfId="320" priority="366" operator="lessThan">
      <formula>0</formula>
    </cfRule>
    <cfRule type="cellIs" dxfId="319" priority="370" operator="lessThan">
      <formula>0</formula>
    </cfRule>
  </conditionalFormatting>
  <conditionalFormatting sqref="W157 W159">
    <cfRule type="cellIs" dxfId="318" priority="367" operator="lessThan">
      <formula>0</formula>
    </cfRule>
    <cfRule type="cellIs" dxfId="317" priority="371" operator="lessThan">
      <formula>0</formula>
    </cfRule>
  </conditionalFormatting>
  <conditionalFormatting sqref="W162">
    <cfRule type="cellIs" dxfId="316" priority="365" operator="lessThan">
      <formula>0</formula>
    </cfRule>
    <cfRule type="cellIs" dxfId="315" priority="369" operator="lessThan">
      <formula>0</formula>
    </cfRule>
  </conditionalFormatting>
  <conditionalFormatting sqref="W163">
    <cfRule type="cellIs" dxfId="314" priority="364" operator="lessThan">
      <formula>0</formula>
    </cfRule>
    <cfRule type="cellIs" dxfId="313" priority="368" operator="lessThan">
      <formula>0</formula>
    </cfRule>
  </conditionalFormatting>
  <conditionalFormatting sqref="W148:W152">
    <cfRule type="cellIs" dxfId="312" priority="363" operator="lessThan">
      <formula>0</formula>
    </cfRule>
  </conditionalFormatting>
  <conditionalFormatting sqref="W167:W171">
    <cfRule type="cellIs" dxfId="311" priority="360" operator="lessThan">
      <formula>0</formula>
    </cfRule>
  </conditionalFormatting>
  <conditionalFormatting sqref="W178:W179">
    <cfRule type="cellIs" dxfId="310" priority="361" operator="lessThan">
      <formula>0</formula>
    </cfRule>
    <cfRule type="cellIs" dxfId="309" priority="362" operator="lessThan">
      <formula>0</formula>
    </cfRule>
  </conditionalFormatting>
  <conditionalFormatting sqref="B45:W45">
    <cfRule type="cellIs" dxfId="308" priority="352" operator="lessThan">
      <formula>0</formula>
    </cfRule>
  </conditionalFormatting>
  <conditionalFormatting sqref="B142:W143">
    <cfRule type="cellIs" dxfId="307" priority="351" operator="lessThan">
      <formula>0</formula>
    </cfRule>
  </conditionalFormatting>
  <conditionalFormatting sqref="B33:V33">
    <cfRule type="cellIs" dxfId="306" priority="350" operator="lessThan">
      <formula>0</formula>
    </cfRule>
  </conditionalFormatting>
  <conditionalFormatting sqref="W33">
    <cfRule type="cellIs" dxfId="305" priority="349" operator="lessThan">
      <formula>0</formula>
    </cfRule>
  </conditionalFormatting>
  <conditionalFormatting sqref="W184:W189 W195:W199 W206:W210 B193:V193 B192:W192 B184:V190 B195:V200 B214:W214 B206:V211">
    <cfRule type="cellIs" dxfId="304" priority="348" operator="lessThan">
      <formula>0</formula>
    </cfRule>
  </conditionalFormatting>
  <conditionalFormatting sqref="B193:V193">
    <cfRule type="cellIs" dxfId="303" priority="347" operator="lessThan">
      <formula>0</formula>
    </cfRule>
  </conditionalFormatting>
  <conditionalFormatting sqref="B190:V190">
    <cfRule type="cellIs" dxfId="302" priority="346" operator="lessThan">
      <formula>0</formula>
    </cfRule>
  </conditionalFormatting>
  <conditionalFormatting sqref="W193">
    <cfRule type="cellIs" dxfId="301" priority="343" operator="lessThan">
      <formula>0</formula>
    </cfRule>
    <cfRule type="cellIs" dxfId="300" priority="345" operator="lessThan">
      <formula>0</formula>
    </cfRule>
  </conditionalFormatting>
  <conditionalFormatting sqref="W190">
    <cfRule type="cellIs" dxfId="299" priority="342" operator="lessThan">
      <formula>0</formula>
    </cfRule>
    <cfRule type="cellIs" dxfId="298" priority="344" operator="lessThan">
      <formula>0</formula>
    </cfRule>
  </conditionalFormatting>
  <conditionalFormatting sqref="W185:W189">
    <cfRule type="cellIs" dxfId="297" priority="341" operator="lessThan">
      <formula>0</formula>
    </cfRule>
  </conditionalFormatting>
  <conditionalFormatting sqref="W196:W200">
    <cfRule type="cellIs" dxfId="296" priority="340" operator="lessThan">
      <formula>0</formula>
    </cfRule>
  </conditionalFormatting>
  <conditionalFormatting sqref="W207:W211">
    <cfRule type="cellIs" dxfId="295" priority="339" operator="lessThan">
      <formula>0</formula>
    </cfRule>
  </conditionalFormatting>
  <conditionalFormatting sqref="B144 B20:B25 B6:B15 B27:B32 B34:B44 B49:B59 B100:B110 B133:B139 B156:B163 B147:B152 B166:B171 B177:B179">
    <cfRule type="cellIs" dxfId="294" priority="338" operator="lessThan">
      <formula>0</formula>
    </cfRule>
  </conditionalFormatting>
  <conditionalFormatting sqref="B16">
    <cfRule type="cellIs" dxfId="293" priority="334" operator="lessThan">
      <formula>0</formula>
    </cfRule>
    <cfRule type="cellIs" dxfId="292" priority="337" operator="lessThan">
      <formula>0</formula>
    </cfRule>
  </conditionalFormatting>
  <conditionalFormatting sqref="B20:B24">
    <cfRule type="cellIs" dxfId="291" priority="336" operator="lessThan">
      <formula>0</formula>
    </cfRule>
  </conditionalFormatting>
  <conditionalFormatting sqref="B46">
    <cfRule type="cellIs" dxfId="290" priority="335" operator="lessThan">
      <formula>0</formula>
    </cfRule>
  </conditionalFormatting>
  <conditionalFormatting sqref="B28:B32 B34:B45">
    <cfRule type="cellIs" dxfId="289" priority="333" operator="lessThan">
      <formula>0</formula>
    </cfRule>
  </conditionalFormatting>
  <conditionalFormatting sqref="B63:B66">
    <cfRule type="cellIs" dxfId="288" priority="332" operator="lessThan">
      <formula>0</formula>
    </cfRule>
  </conditionalFormatting>
  <conditionalFormatting sqref="B92:B95">
    <cfRule type="cellIs" dxfId="287" priority="325" operator="lessThan">
      <formula>0</formula>
    </cfRule>
  </conditionalFormatting>
  <conditionalFormatting sqref="B70">
    <cfRule type="cellIs" dxfId="286" priority="329" operator="lessThan">
      <formula>0</formula>
    </cfRule>
  </conditionalFormatting>
  <conditionalFormatting sqref="B68:B69 B71:B77">
    <cfRule type="cellIs" dxfId="285" priority="330" operator="lessThan">
      <formula>0</formula>
    </cfRule>
  </conditionalFormatting>
  <conditionalFormatting sqref="B71">
    <cfRule type="cellIs" dxfId="284" priority="320" operator="lessThan">
      <formula>0</formula>
    </cfRule>
  </conditionalFormatting>
  <conditionalFormatting sqref="B82:B87">
    <cfRule type="cellIs" dxfId="283" priority="328" operator="lessThan">
      <formula>0</formula>
    </cfRule>
  </conditionalFormatting>
  <conditionalFormatting sqref="B88">
    <cfRule type="cellIs" dxfId="282" priority="327" operator="lessThan">
      <formula>0</formula>
    </cfRule>
  </conditionalFormatting>
  <conditionalFormatting sqref="B78 B80">
    <cfRule type="cellIs" dxfId="281" priority="331" operator="lessThan">
      <formula>0</formula>
    </cfRule>
  </conditionalFormatting>
  <conditionalFormatting sqref="B90">
    <cfRule type="cellIs" dxfId="280" priority="326" operator="lessThan">
      <formula>0</formula>
    </cfRule>
  </conditionalFormatting>
  <conditionalFormatting sqref="B96">
    <cfRule type="cellIs" dxfId="279" priority="324" operator="lessThan">
      <formula>0</formula>
    </cfRule>
  </conditionalFormatting>
  <conditionalFormatting sqref="B64:B67">
    <cfRule type="cellIs" dxfId="278" priority="323" operator="lessThan">
      <formula>0</formula>
    </cfRule>
  </conditionalFormatting>
  <conditionalFormatting sqref="B69:B70 B72:B78">
    <cfRule type="cellIs" dxfId="277" priority="321" operator="lessThan">
      <formula>0</formula>
    </cfRule>
  </conditionalFormatting>
  <conditionalFormatting sqref="B83:B88">
    <cfRule type="cellIs" dxfId="276" priority="319" operator="lessThan">
      <formula>0</formula>
    </cfRule>
  </conditionalFormatting>
  <conditionalFormatting sqref="B89">
    <cfRule type="cellIs" dxfId="275" priority="318" operator="lessThan">
      <formula>0</formula>
    </cfRule>
  </conditionalFormatting>
  <conditionalFormatting sqref="B79 B81">
    <cfRule type="cellIs" dxfId="274" priority="322" operator="lessThan">
      <formula>0</formula>
    </cfRule>
  </conditionalFormatting>
  <conditionalFormatting sqref="B91">
    <cfRule type="cellIs" dxfId="273" priority="317" operator="lessThan">
      <formula>0</formula>
    </cfRule>
  </conditionalFormatting>
  <conditionalFormatting sqref="B93:B96">
    <cfRule type="cellIs" dxfId="272" priority="316" operator="lessThan">
      <formula>0</formula>
    </cfRule>
  </conditionalFormatting>
  <conditionalFormatting sqref="B97">
    <cfRule type="cellIs" dxfId="271" priority="315" operator="lessThan">
      <formula>0</formula>
    </cfRule>
  </conditionalFormatting>
  <conditionalFormatting sqref="B126:B127">
    <cfRule type="cellIs" dxfId="270" priority="314" operator="lessThan">
      <formula>0</formula>
    </cfRule>
  </conditionalFormatting>
  <conditionalFormatting sqref="B113:B116">
    <cfRule type="cellIs" dxfId="269" priority="313" operator="lessThan">
      <formula>0</formula>
    </cfRule>
  </conditionalFormatting>
  <conditionalFormatting sqref="B122:B125">
    <cfRule type="cellIs" dxfId="268" priority="312" operator="lessThan">
      <formula>0</formula>
    </cfRule>
  </conditionalFormatting>
  <conditionalFormatting sqref="B127:B128">
    <cfRule type="cellIs" dxfId="267" priority="311" operator="lessThan">
      <formula>0</formula>
    </cfRule>
  </conditionalFormatting>
  <conditionalFormatting sqref="B114:B117">
    <cfRule type="cellIs" dxfId="266" priority="310" operator="lessThan">
      <formula>0</formula>
    </cfRule>
  </conditionalFormatting>
  <conditionalFormatting sqref="B123:B126">
    <cfRule type="cellIs" dxfId="265" priority="309" operator="lessThan">
      <formula>0</formula>
    </cfRule>
  </conditionalFormatting>
  <conditionalFormatting sqref="B139">
    <cfRule type="cellIs" dxfId="264" priority="307" operator="lessThan">
      <formula>0</formula>
    </cfRule>
  </conditionalFormatting>
  <conditionalFormatting sqref="B144">
    <cfRule type="cellIs" dxfId="263" priority="308" operator="lessThan">
      <formula>0</formula>
    </cfRule>
  </conditionalFormatting>
  <conditionalFormatting sqref="B160">
    <cfRule type="cellIs" dxfId="262" priority="305" operator="lessThan">
      <formula>0</formula>
    </cfRule>
  </conditionalFormatting>
  <conditionalFormatting sqref="B157 B159">
    <cfRule type="cellIs" dxfId="261" priority="306" operator="lessThan">
      <formula>0</formula>
    </cfRule>
  </conditionalFormatting>
  <conditionalFormatting sqref="B162">
    <cfRule type="cellIs" dxfId="260" priority="304" operator="lessThan">
      <formula>0</formula>
    </cfRule>
  </conditionalFormatting>
  <conditionalFormatting sqref="B163">
    <cfRule type="cellIs" dxfId="259" priority="303" operator="lessThan">
      <formula>0</formula>
    </cfRule>
  </conditionalFormatting>
  <conditionalFormatting sqref="B178:B179">
    <cfRule type="cellIs" dxfId="258" priority="302" operator="lessThan">
      <formula>0</formula>
    </cfRule>
  </conditionalFormatting>
  <conditionalFormatting sqref="B45">
    <cfRule type="cellIs" dxfId="257" priority="301" operator="lessThan">
      <formula>0</formula>
    </cfRule>
  </conditionalFormatting>
  <conditionalFormatting sqref="B142:B143">
    <cfRule type="cellIs" dxfId="256" priority="300" operator="lessThan">
      <formula>0</formula>
    </cfRule>
  </conditionalFormatting>
  <conditionalFormatting sqref="B33">
    <cfRule type="cellIs" dxfId="255" priority="299" operator="lessThan">
      <formula>0</formula>
    </cfRule>
  </conditionalFormatting>
  <conditionalFormatting sqref="B192:B193 B184:B190 B195:B200 B214 B206:B211">
    <cfRule type="cellIs" dxfId="254" priority="298" operator="lessThan">
      <formula>0</formula>
    </cfRule>
  </conditionalFormatting>
  <conditionalFormatting sqref="B193">
    <cfRule type="cellIs" dxfId="253" priority="297" operator="lessThan">
      <formula>0</formula>
    </cfRule>
  </conditionalFormatting>
  <conditionalFormatting sqref="B190">
    <cfRule type="cellIs" dxfId="252" priority="296" operator="lessThan">
      <formula>0</formula>
    </cfRule>
  </conditionalFormatting>
  <conditionalFormatting sqref="DA49:DA58 DA100:DA109 DA133:DA138 DA158:DA159 DA161:DA162 DA147:DA151 DA166:DA170 DA177:DA178 DA20:DA25 DA6:DA15 DA27:DA32 DA34:DA44 DA156">
    <cfRule type="cellIs" dxfId="251" priority="59" operator="lessThan">
      <formula>0</formula>
    </cfRule>
  </conditionalFormatting>
  <conditionalFormatting sqref="DA16">
    <cfRule type="cellIs" dxfId="250" priority="42" operator="lessThan">
      <formula>0</formula>
    </cfRule>
    <cfRule type="cellIs" dxfId="249" priority="58" operator="lessThan">
      <formula>0</formula>
    </cfRule>
  </conditionalFormatting>
  <conditionalFormatting sqref="DA63:DA66">
    <cfRule type="cellIs" dxfId="248" priority="57" operator="lessThan">
      <formula>0</formula>
    </cfRule>
  </conditionalFormatting>
  <conditionalFormatting sqref="DA92:DA95">
    <cfRule type="cellIs" dxfId="247" priority="50" operator="lessThan">
      <formula>0</formula>
    </cfRule>
  </conditionalFormatting>
  <conditionalFormatting sqref="DA70">
    <cfRule type="cellIs" dxfId="246" priority="54" operator="lessThan">
      <formula>0</formula>
    </cfRule>
  </conditionalFormatting>
  <conditionalFormatting sqref="DA68:DA69 DA71:DA77">
    <cfRule type="cellIs" dxfId="245" priority="55" operator="lessThan">
      <formula>0</formula>
    </cfRule>
  </conditionalFormatting>
  <conditionalFormatting sqref="DA82:DA87">
    <cfRule type="cellIs" dxfId="244" priority="53" operator="lessThan">
      <formula>0</formula>
    </cfRule>
  </conditionalFormatting>
  <conditionalFormatting sqref="DA88">
    <cfRule type="cellIs" dxfId="243" priority="52" operator="lessThan">
      <formula>0</formula>
    </cfRule>
  </conditionalFormatting>
  <conditionalFormatting sqref="DA78 DA80">
    <cfRule type="cellIs" dxfId="242" priority="56" operator="lessThan">
      <formula>0</formula>
    </cfRule>
  </conditionalFormatting>
  <conditionalFormatting sqref="DA90">
    <cfRule type="cellIs" dxfId="241" priority="51" operator="lessThan">
      <formula>0</formula>
    </cfRule>
  </conditionalFormatting>
  <conditionalFormatting sqref="DA96">
    <cfRule type="cellIs" dxfId="240" priority="49" operator="lessThan">
      <formula>0</formula>
    </cfRule>
  </conditionalFormatting>
  <conditionalFormatting sqref="DA126:DA127">
    <cfRule type="cellIs" dxfId="239" priority="48" operator="lessThan">
      <formula>0</formula>
    </cfRule>
  </conditionalFormatting>
  <conditionalFormatting sqref="DA113:DA116">
    <cfRule type="cellIs" dxfId="238" priority="47" operator="lessThan">
      <formula>0</formula>
    </cfRule>
  </conditionalFormatting>
  <conditionalFormatting sqref="DA122:DA125">
    <cfRule type="cellIs" dxfId="237" priority="46" operator="lessThan">
      <formula>0</formula>
    </cfRule>
  </conditionalFormatting>
  <conditionalFormatting sqref="DA6:DA15 DA50:DA59 DA101:DA110">
    <cfRule type="cellIs" dxfId="236" priority="45" operator="lessThan">
      <formula>0</formula>
    </cfRule>
  </conditionalFormatting>
  <conditionalFormatting sqref="DA20:DA24">
    <cfRule type="cellIs" dxfId="235" priority="44" operator="lessThan">
      <formula>0</formula>
    </cfRule>
  </conditionalFormatting>
  <conditionalFormatting sqref="DA46">
    <cfRule type="cellIs" dxfId="234" priority="43" operator="lessThan">
      <formula>0</formula>
    </cfRule>
  </conditionalFormatting>
  <conditionalFormatting sqref="DA28:DA32 DA34:DA45">
    <cfRule type="cellIs" dxfId="233" priority="41" operator="lessThan">
      <formula>0</formula>
    </cfRule>
  </conditionalFormatting>
  <conditionalFormatting sqref="DA71">
    <cfRule type="cellIs" dxfId="232" priority="37" operator="lessThan">
      <formula>0</formula>
    </cfRule>
  </conditionalFormatting>
  <conditionalFormatting sqref="DA64:DA67">
    <cfRule type="cellIs" dxfId="231" priority="40" operator="lessThan">
      <formula>0</formula>
    </cfRule>
  </conditionalFormatting>
  <conditionalFormatting sqref="DA69:DA70 DA72:DA78">
    <cfRule type="cellIs" dxfId="230" priority="38" operator="lessThan">
      <formula>0</formula>
    </cfRule>
  </conditionalFormatting>
  <conditionalFormatting sqref="DA83:DA88">
    <cfRule type="cellIs" dxfId="229" priority="36" operator="lessThan">
      <formula>0</formula>
    </cfRule>
  </conditionalFormatting>
  <conditionalFormatting sqref="DA89">
    <cfRule type="cellIs" dxfId="228" priority="35" operator="lessThan">
      <formula>0</formula>
    </cfRule>
  </conditionalFormatting>
  <conditionalFormatting sqref="DA79 DA81">
    <cfRule type="cellIs" dxfId="227" priority="39" operator="lessThan">
      <formula>0</formula>
    </cfRule>
  </conditionalFormatting>
  <conditionalFormatting sqref="DA91">
    <cfRule type="cellIs" dxfId="226" priority="34" operator="lessThan">
      <formula>0</formula>
    </cfRule>
  </conditionalFormatting>
  <conditionalFormatting sqref="DA93:DA96">
    <cfRule type="cellIs" dxfId="225" priority="33" operator="lessThan">
      <formula>0</formula>
    </cfRule>
  </conditionalFormatting>
  <conditionalFormatting sqref="DA97">
    <cfRule type="cellIs" dxfId="224" priority="32" operator="lessThan">
      <formula>0</formula>
    </cfRule>
  </conditionalFormatting>
  <conditionalFormatting sqref="DA127:DA128">
    <cfRule type="cellIs" dxfId="223" priority="31" operator="lessThan">
      <formula>0</formula>
    </cfRule>
  </conditionalFormatting>
  <conditionalFormatting sqref="DA114:DA117">
    <cfRule type="cellIs" dxfId="222" priority="30" operator="lessThan">
      <formula>0</formula>
    </cfRule>
  </conditionalFormatting>
  <conditionalFormatting sqref="DA123:DA126">
    <cfRule type="cellIs" dxfId="221" priority="29" operator="lessThan">
      <formula>0</formula>
    </cfRule>
  </conditionalFormatting>
  <conditionalFormatting sqref="DA139">
    <cfRule type="cellIs" dxfId="220" priority="25" operator="lessThan">
      <formula>0</formula>
    </cfRule>
    <cfRule type="cellIs" dxfId="219" priority="27" operator="lessThan">
      <formula>0</formula>
    </cfRule>
  </conditionalFormatting>
  <conditionalFormatting sqref="DA144">
    <cfRule type="cellIs" dxfId="218" priority="26" operator="lessThan">
      <formula>0</formula>
    </cfRule>
    <cfRule type="cellIs" dxfId="217" priority="28" operator="lessThan">
      <formula>0</formula>
    </cfRule>
  </conditionalFormatting>
  <conditionalFormatting sqref="DA134:DA138">
    <cfRule type="cellIs" dxfId="216" priority="24" operator="lessThan">
      <formula>0</formula>
    </cfRule>
  </conditionalFormatting>
  <conditionalFormatting sqref="DA160">
    <cfRule type="cellIs" dxfId="215" priority="18" operator="lessThan">
      <formula>0</formula>
    </cfRule>
    <cfRule type="cellIs" dxfId="214" priority="22" operator="lessThan">
      <formula>0</formula>
    </cfRule>
  </conditionalFormatting>
  <conditionalFormatting sqref="DA157 DA159">
    <cfRule type="cellIs" dxfId="213" priority="19" operator="lessThan">
      <formula>0</formula>
    </cfRule>
    <cfRule type="cellIs" dxfId="212" priority="23" operator="lessThan">
      <formula>0</formula>
    </cfRule>
  </conditionalFormatting>
  <conditionalFormatting sqref="DA162">
    <cfRule type="cellIs" dxfId="211" priority="17" operator="lessThan">
      <formula>0</formula>
    </cfRule>
    <cfRule type="cellIs" dxfId="210" priority="21" operator="lessThan">
      <formula>0</formula>
    </cfRule>
  </conditionalFormatting>
  <conditionalFormatting sqref="DA163">
    <cfRule type="cellIs" dxfId="209" priority="16" operator="lessThan">
      <formula>0</formula>
    </cfRule>
    <cfRule type="cellIs" dxfId="208" priority="20" operator="lessThan">
      <formula>0</formula>
    </cfRule>
  </conditionalFormatting>
  <conditionalFormatting sqref="DA148:DA152">
    <cfRule type="cellIs" dxfId="207" priority="15" operator="lessThan">
      <formula>0</formula>
    </cfRule>
  </conditionalFormatting>
  <conditionalFormatting sqref="DA167:DA171">
    <cfRule type="cellIs" dxfId="206" priority="12" operator="lessThan">
      <formula>0</formula>
    </cfRule>
  </conditionalFormatting>
  <conditionalFormatting sqref="DA178:DA179">
    <cfRule type="cellIs" dxfId="205" priority="13" operator="lessThan">
      <formula>0</formula>
    </cfRule>
    <cfRule type="cellIs" dxfId="204" priority="14" operator="lessThan">
      <formula>0</formula>
    </cfRule>
  </conditionalFormatting>
  <conditionalFormatting sqref="DA45">
    <cfRule type="cellIs" dxfId="203" priority="11" operator="lessThan">
      <formula>0</formula>
    </cfRule>
  </conditionalFormatting>
  <conditionalFormatting sqref="DA142:DA143">
    <cfRule type="cellIs" dxfId="202" priority="10" operator="lessThan">
      <formula>0</formula>
    </cfRule>
  </conditionalFormatting>
  <conditionalFormatting sqref="DA33">
    <cfRule type="cellIs" dxfId="201" priority="9" operator="lessThan">
      <formula>0</formula>
    </cfRule>
  </conditionalFormatting>
  <conditionalFormatting sqref="DA184:DA189 DA195:DA199 DA206:DA210 DA192 DA214">
    <cfRule type="cellIs" dxfId="200" priority="8" operator="lessThan">
      <formula>0</formula>
    </cfRule>
  </conditionalFormatting>
  <conditionalFormatting sqref="DA193">
    <cfRule type="cellIs" dxfId="199" priority="5" operator="lessThan">
      <formula>0</formula>
    </cfRule>
    <cfRule type="cellIs" dxfId="198" priority="7" operator="lessThan">
      <formula>0</formula>
    </cfRule>
  </conditionalFormatting>
  <conditionalFormatting sqref="DA190">
    <cfRule type="cellIs" dxfId="197" priority="4" operator="lessThan">
      <formula>0</formula>
    </cfRule>
    <cfRule type="cellIs" dxfId="196" priority="6" operator="lessThan">
      <formula>0</formula>
    </cfRule>
  </conditionalFormatting>
  <conditionalFormatting sqref="DA185:DA189">
    <cfRule type="cellIs" dxfId="195" priority="3" operator="lessThan">
      <formula>0</formula>
    </cfRule>
  </conditionalFormatting>
  <conditionalFormatting sqref="DA196:DA200">
    <cfRule type="cellIs" dxfId="194" priority="2" operator="lessThan">
      <formula>0</formula>
    </cfRule>
  </conditionalFormatting>
  <conditionalFormatting sqref="DA207:DA211">
    <cfRule type="cellIs" dxfId="193" priority="1" operator="lessThan">
      <formula>0</formula>
    </cfRule>
  </conditionalFormatting>
  <pageMargins left="0.39370078740157483" right="0.39370078740157483" top="0.39370078740157483" bottom="0.39370078740157483" header="0.31496062992125978" footer="0.31496062992125978"/>
  <pageSetup paperSize="9" scale="35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4" tint="0.79998168889431442"/>
    <pageSetUpPr fitToPage="1"/>
  </sheetPr>
  <dimension ref="A1:DA214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Non-metallic mineral products / CO2 emissions"</f>
        <v>RO: Non-metallic mineral products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49</v>
      </c>
      <c r="B5" s="225">
        <f t="shared" ref="B5:W5" si="0">SUM(B6:B10)+B16+B17+B25+B33+B46</f>
        <v>5219.8837343640544</v>
      </c>
      <c r="C5" s="225">
        <f t="shared" si="0"/>
        <v>5498.4187725391193</v>
      </c>
      <c r="D5" s="225">
        <f t="shared" si="0"/>
        <v>5414.4764528070837</v>
      </c>
      <c r="E5" s="225">
        <f t="shared" si="0"/>
        <v>5270.7102353615983</v>
      </c>
      <c r="F5" s="225">
        <f t="shared" si="0"/>
        <v>6225.2868663991512</v>
      </c>
      <c r="G5" s="225">
        <f t="shared" si="0"/>
        <v>6265.6636104125428</v>
      </c>
      <c r="H5" s="225">
        <f t="shared" si="0"/>
        <v>6750.5184365599598</v>
      </c>
      <c r="I5" s="225">
        <f t="shared" si="0"/>
        <v>7079.8994867500596</v>
      </c>
      <c r="J5" s="225">
        <f t="shared" si="0"/>
        <v>6724.51176870787</v>
      </c>
      <c r="K5" s="225">
        <f t="shared" si="0"/>
        <v>5141.7927494663018</v>
      </c>
      <c r="L5" s="225">
        <f t="shared" si="0"/>
        <v>4601.651413581777</v>
      </c>
      <c r="M5" s="225">
        <f t="shared" si="0"/>
        <v>5213.2050266844471</v>
      </c>
      <c r="N5" s="225">
        <f t="shared" si="0"/>
        <v>5906.5483709717082</v>
      </c>
      <c r="O5" s="225">
        <f t="shared" si="0"/>
        <v>4977.548730311144</v>
      </c>
      <c r="P5" s="225">
        <f t="shared" si="0"/>
        <v>5771.0182950757617</v>
      </c>
      <c r="Q5" s="225">
        <f t="shared" si="0"/>
        <v>6194.4177021590849</v>
      </c>
      <c r="R5" s="225">
        <f t="shared" si="0"/>
        <v>5875.3666327027931</v>
      </c>
      <c r="S5" s="225">
        <f t="shared" si="0"/>
        <v>6231.7164871043715</v>
      </c>
      <c r="T5" s="225">
        <f t="shared" si="0"/>
        <v>6850.8464325718851</v>
      </c>
      <c r="U5" s="225">
        <f t="shared" si="0"/>
        <v>6943.6192739054632</v>
      </c>
      <c r="V5" s="225">
        <f t="shared" si="0"/>
        <v>7275.9784849559383</v>
      </c>
      <c r="W5" s="225">
        <f t="shared" si="0"/>
        <v>7404.1522137007105</v>
      </c>
      <c r="DA5" s="89"/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1694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1695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1696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1697</v>
      </c>
    </row>
    <row r="10" spans="1:105" ht="12" customHeight="1" x14ac:dyDescent="0.25">
      <c r="A10" s="56" t="s">
        <v>96</v>
      </c>
      <c r="B10" s="262">
        <v>4.7450102062142889</v>
      </c>
      <c r="C10" s="262">
        <v>5.0312145570835636</v>
      </c>
      <c r="D10" s="262">
        <v>5.324284376860323</v>
      </c>
      <c r="E10" s="262">
        <v>4.8477026760759303</v>
      </c>
      <c r="F10" s="262">
        <v>4.890318018811036</v>
      </c>
      <c r="G10" s="262">
        <v>4.7485692255592493</v>
      </c>
      <c r="H10" s="262">
        <v>2.392277213550543</v>
      </c>
      <c r="I10" s="262">
        <v>2.3551214528893549</v>
      </c>
      <c r="J10" s="262">
        <v>1.61471122330952</v>
      </c>
      <c r="K10" s="262">
        <v>1.7544091536302551</v>
      </c>
      <c r="L10" s="262">
        <v>1.107683924349451</v>
      </c>
      <c r="M10" s="262">
        <v>1.618260284630552</v>
      </c>
      <c r="N10" s="262">
        <v>2.9985561504916882</v>
      </c>
      <c r="O10" s="262">
        <v>2.407778076592419</v>
      </c>
      <c r="P10" s="262">
        <v>2.5103838031134549</v>
      </c>
      <c r="Q10" s="262">
        <v>2.103771234862315</v>
      </c>
      <c r="R10" s="262">
        <v>1.991762154875955</v>
      </c>
      <c r="S10" s="262">
        <v>2.0941344899533321</v>
      </c>
      <c r="T10" s="262">
        <v>3.2450086460878969</v>
      </c>
      <c r="U10" s="262">
        <v>2.4873990582935162</v>
      </c>
      <c r="V10" s="262">
        <v>2.8403901556318099</v>
      </c>
      <c r="W10" s="262">
        <v>3.1110474270626538</v>
      </c>
      <c r="DA10" s="68" t="s">
        <v>1698</v>
      </c>
    </row>
    <row r="11" spans="1:105" ht="12" customHeight="1" x14ac:dyDescent="0.25">
      <c r="A11" s="37" t="s">
        <v>160</v>
      </c>
      <c r="B11" s="228">
        <v>0.14228393260601149</v>
      </c>
      <c r="C11" s="228">
        <v>0.1244056337268212</v>
      </c>
      <c r="D11" s="228">
        <v>9.2891634467701847E-3</v>
      </c>
      <c r="E11" s="228">
        <v>5.3037850762196942E-2</v>
      </c>
      <c r="F11" s="228">
        <v>0.15655782551969399</v>
      </c>
      <c r="G11" s="228">
        <v>9.5524910270508856E-2</v>
      </c>
      <c r="H11" s="228">
        <v>7.0895943344805396E-2</v>
      </c>
      <c r="I11" s="228">
        <v>9.685977876971176E-2</v>
      </c>
      <c r="J11" s="228">
        <v>0.1397946527993984</v>
      </c>
      <c r="K11" s="228">
        <v>0.25222149587418452</v>
      </c>
      <c r="L11" s="228">
        <v>3.4993624879602163E-2</v>
      </c>
      <c r="M11" s="228">
        <v>7.6885880612205032E-3</v>
      </c>
      <c r="N11" s="228">
        <v>0.31929376652520908</v>
      </c>
      <c r="O11" s="228">
        <v>0.19816213528891169</v>
      </c>
      <c r="P11" s="228">
        <v>0.22596462614150581</v>
      </c>
      <c r="Q11" s="228">
        <v>0.2250116060759691</v>
      </c>
      <c r="R11" s="228">
        <v>0.2419839856634303</v>
      </c>
      <c r="S11" s="228">
        <v>0.23690866515849379</v>
      </c>
      <c r="T11" s="228">
        <v>0.30226004414899649</v>
      </c>
      <c r="U11" s="228">
        <v>0.28367986564350089</v>
      </c>
      <c r="V11" s="228">
        <v>0.25834420338338199</v>
      </c>
      <c r="W11" s="228">
        <v>0.34911244473068331</v>
      </c>
      <c r="DA11" s="69" t="s">
        <v>1699</v>
      </c>
    </row>
    <row r="12" spans="1:105" ht="12" customHeight="1" x14ac:dyDescent="0.25">
      <c r="A12" s="37" t="s">
        <v>162</v>
      </c>
      <c r="B12" s="228">
        <v>4.602726273608277</v>
      </c>
      <c r="C12" s="228">
        <v>4.906808923356742</v>
      </c>
      <c r="D12" s="228">
        <v>5.3149952134135532</v>
      </c>
      <c r="E12" s="228">
        <v>4.7946648253137329</v>
      </c>
      <c r="F12" s="228">
        <v>4.7337601932913422</v>
      </c>
      <c r="G12" s="228">
        <v>4.6530443152887404</v>
      </c>
      <c r="H12" s="228">
        <v>2.321381270205737</v>
      </c>
      <c r="I12" s="228">
        <v>2.2582616741196442</v>
      </c>
      <c r="J12" s="228">
        <v>1.4749165705101219</v>
      </c>
      <c r="K12" s="228">
        <v>1.5021876577560711</v>
      </c>
      <c r="L12" s="228">
        <v>1.0726902994698491</v>
      </c>
      <c r="M12" s="228">
        <v>1.610571696569332</v>
      </c>
      <c r="N12" s="228">
        <v>2.6792623839664791</v>
      </c>
      <c r="O12" s="228">
        <v>2.2096159413035079</v>
      </c>
      <c r="P12" s="228">
        <v>2.2844191769719502</v>
      </c>
      <c r="Q12" s="228">
        <v>1.8787596287863459</v>
      </c>
      <c r="R12" s="228">
        <v>1.749778169212524</v>
      </c>
      <c r="S12" s="228">
        <v>1.8572258247948381</v>
      </c>
      <c r="T12" s="228">
        <v>2.9427486019389009</v>
      </c>
      <c r="U12" s="228">
        <v>2.203719192650015</v>
      </c>
      <c r="V12" s="228">
        <v>2.582045952248428</v>
      </c>
      <c r="W12" s="228">
        <v>2.761934982331971</v>
      </c>
      <c r="DA12" s="69" t="s">
        <v>1700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1701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1702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1703</v>
      </c>
    </row>
    <row r="16" spans="1:105" ht="12" customHeight="1" x14ac:dyDescent="0.25">
      <c r="A16" s="57" t="s">
        <v>1452</v>
      </c>
      <c r="B16" s="263">
        <v>0</v>
      </c>
      <c r="C16" s="263">
        <v>0</v>
      </c>
      <c r="D16" s="263">
        <v>0</v>
      </c>
      <c r="E16" s="263">
        <v>0</v>
      </c>
      <c r="F16" s="263">
        <v>0</v>
      </c>
      <c r="G16" s="263">
        <v>0</v>
      </c>
      <c r="H16" s="263">
        <v>0</v>
      </c>
      <c r="I16" s="263">
        <v>0</v>
      </c>
      <c r="J16" s="263">
        <v>0</v>
      </c>
      <c r="K16" s="263">
        <v>0</v>
      </c>
      <c r="L16" s="263">
        <v>0</v>
      </c>
      <c r="M16" s="263">
        <v>0</v>
      </c>
      <c r="N16" s="263">
        <v>0</v>
      </c>
      <c r="O16" s="263">
        <v>0</v>
      </c>
      <c r="P16" s="263">
        <v>0</v>
      </c>
      <c r="Q16" s="263">
        <v>0</v>
      </c>
      <c r="R16" s="263">
        <v>0</v>
      </c>
      <c r="S16" s="263">
        <v>0</v>
      </c>
      <c r="T16" s="263">
        <v>0</v>
      </c>
      <c r="U16" s="263">
        <v>0</v>
      </c>
      <c r="V16" s="263">
        <v>0</v>
      </c>
      <c r="W16" s="263">
        <v>0</v>
      </c>
      <c r="DA16" s="70" t="s">
        <v>1704</v>
      </c>
    </row>
    <row r="17" spans="1:105" ht="12" customHeight="1" x14ac:dyDescent="0.25">
      <c r="A17" s="57" t="s">
        <v>1454</v>
      </c>
      <c r="B17" s="263">
        <v>970.04690047203155</v>
      </c>
      <c r="C17" s="263">
        <v>988.25820664775529</v>
      </c>
      <c r="D17" s="263">
        <v>1038.4517742498881</v>
      </c>
      <c r="E17" s="263">
        <v>950.71183374835357</v>
      </c>
      <c r="F17" s="263">
        <v>1265.3955677733491</v>
      </c>
      <c r="G17" s="263">
        <v>1258.042732515931</v>
      </c>
      <c r="H17" s="263">
        <v>1192.5605249729269</v>
      </c>
      <c r="I17" s="263">
        <v>1039.9602679960969</v>
      </c>
      <c r="J17" s="263">
        <v>872.77478602989117</v>
      </c>
      <c r="K17" s="263">
        <v>737.79011470914111</v>
      </c>
      <c r="L17" s="263">
        <v>570.94815519638132</v>
      </c>
      <c r="M17" s="263">
        <v>748.67978560790709</v>
      </c>
      <c r="N17" s="263">
        <v>1181.0448556542831</v>
      </c>
      <c r="O17" s="263">
        <v>918.48558330299443</v>
      </c>
      <c r="P17" s="263">
        <v>1110.6152870273561</v>
      </c>
      <c r="Q17" s="263">
        <v>1204.3505936536769</v>
      </c>
      <c r="R17" s="263">
        <v>1106.537360274712</v>
      </c>
      <c r="S17" s="263">
        <v>1209.1769562859929</v>
      </c>
      <c r="T17" s="263">
        <v>1436.3040310730621</v>
      </c>
      <c r="U17" s="263">
        <v>1364.710976907513</v>
      </c>
      <c r="V17" s="263">
        <v>1653.8678290699811</v>
      </c>
      <c r="W17" s="263">
        <v>1656.787529114516</v>
      </c>
      <c r="DA17" s="70" t="s">
        <v>1705</v>
      </c>
    </row>
    <row r="18" spans="1:105" ht="12" customHeight="1" x14ac:dyDescent="0.25">
      <c r="A18" s="18" t="s">
        <v>30</v>
      </c>
      <c r="B18" s="232">
        <v>8.3032281934871452</v>
      </c>
      <c r="C18" s="232">
        <v>15.853237426286761</v>
      </c>
      <c r="D18" s="232">
        <v>7.4587045926892106</v>
      </c>
      <c r="E18" s="232">
        <v>13.92600264902803</v>
      </c>
      <c r="F18" s="232">
        <v>52.595997271495669</v>
      </c>
      <c r="G18" s="232">
        <v>59.712958362207942</v>
      </c>
      <c r="H18" s="232">
        <v>77.150675010392192</v>
      </c>
      <c r="I18" s="232">
        <v>97.568403809133528</v>
      </c>
      <c r="J18" s="232">
        <v>174.17142492926791</v>
      </c>
      <c r="K18" s="232">
        <v>178.40873460948319</v>
      </c>
      <c r="L18" s="232">
        <v>121.0933276405061</v>
      </c>
      <c r="M18" s="232">
        <v>28.089302721532022</v>
      </c>
      <c r="N18" s="232">
        <v>296.55330099830661</v>
      </c>
      <c r="O18" s="232">
        <v>183.2363101031342</v>
      </c>
      <c r="P18" s="232">
        <v>134.7799272067742</v>
      </c>
      <c r="Q18" s="232">
        <v>128.27426980861719</v>
      </c>
      <c r="R18" s="232">
        <v>111.7607274130706</v>
      </c>
      <c r="S18" s="232">
        <v>94.347737766385919</v>
      </c>
      <c r="T18" s="232">
        <v>100.7439453127044</v>
      </c>
      <c r="U18" s="232">
        <v>125.8612947643564</v>
      </c>
      <c r="V18" s="232">
        <v>115.715968929477</v>
      </c>
      <c r="W18" s="232">
        <v>181.30741115967541</v>
      </c>
      <c r="DA18" s="71" t="s">
        <v>1706</v>
      </c>
    </row>
    <row r="19" spans="1:105" ht="12" customHeight="1" x14ac:dyDescent="0.25">
      <c r="A19" s="18" t="s">
        <v>33</v>
      </c>
      <c r="B19" s="232">
        <v>0</v>
      </c>
      <c r="C19" s="232">
        <v>1.679068500656441</v>
      </c>
      <c r="D19" s="232">
        <v>0</v>
      </c>
      <c r="E19" s="232">
        <v>0</v>
      </c>
      <c r="F19" s="232">
        <v>0</v>
      </c>
      <c r="G19" s="232">
        <v>0</v>
      </c>
      <c r="H19" s="232">
        <v>41.030010491498963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0.35651765949480152</v>
      </c>
      <c r="T19" s="232">
        <v>0.378462645996341</v>
      </c>
      <c r="U19" s="232">
        <v>0.35728939386163028</v>
      </c>
      <c r="V19" s="232">
        <v>0.1667318410041855</v>
      </c>
      <c r="W19" s="232">
        <v>0.49994829006557912</v>
      </c>
      <c r="DA19" s="71" t="s">
        <v>1707</v>
      </c>
    </row>
    <row r="20" spans="1:105" ht="12" customHeight="1" x14ac:dyDescent="0.25">
      <c r="A20" s="18" t="s">
        <v>160</v>
      </c>
      <c r="B20" s="297">
        <v>12.91291111022942</v>
      </c>
      <c r="C20" s="297">
        <v>9.7505187026216635</v>
      </c>
      <c r="D20" s="297">
        <v>0.82033578794658391</v>
      </c>
      <c r="E20" s="297">
        <v>4.7830927768273712</v>
      </c>
      <c r="F20" s="297">
        <v>14.89626503720301</v>
      </c>
      <c r="G20" s="297">
        <v>11.4384019853988</v>
      </c>
      <c r="H20" s="297">
        <v>18.892564071163619</v>
      </c>
      <c r="I20" s="297">
        <v>21.496094190027101</v>
      </c>
      <c r="J20" s="297">
        <v>24.728222386363541</v>
      </c>
      <c r="K20" s="297">
        <v>43.842015601956149</v>
      </c>
      <c r="L20" s="297">
        <v>9.8053755105097071</v>
      </c>
      <c r="M20" s="297">
        <v>1.580833644980012</v>
      </c>
      <c r="N20" s="297">
        <v>34.687156407752227</v>
      </c>
      <c r="O20" s="297">
        <v>23.2080119613167</v>
      </c>
      <c r="P20" s="297">
        <v>26.142947221091511</v>
      </c>
      <c r="Q20" s="297">
        <v>29.824053781020691</v>
      </c>
      <c r="R20" s="297">
        <v>30.82597736571363</v>
      </c>
      <c r="S20" s="297">
        <v>32.353924002123513</v>
      </c>
      <c r="T20" s="297">
        <v>33.375141555016093</v>
      </c>
      <c r="U20" s="297">
        <v>33.155947479181137</v>
      </c>
      <c r="V20" s="297">
        <v>22.02282322044746</v>
      </c>
      <c r="W20" s="297">
        <v>30.139444253833151</v>
      </c>
      <c r="DA20" s="122" t="s">
        <v>1708</v>
      </c>
    </row>
    <row r="21" spans="1:105" ht="12" customHeight="1" x14ac:dyDescent="0.25">
      <c r="A21" s="18" t="s">
        <v>70</v>
      </c>
      <c r="B21" s="297">
        <v>210.56727394835801</v>
      </c>
      <c r="C21" s="297">
        <v>200.54021462143319</v>
      </c>
      <c r="D21" s="297">
        <v>67.479446183544056</v>
      </c>
      <c r="E21" s="297">
        <v>11.83050809439348</v>
      </c>
      <c r="F21" s="297">
        <v>23.797332688605469</v>
      </c>
      <c r="G21" s="297">
        <v>29.636705684462601</v>
      </c>
      <c r="H21" s="297">
        <v>81.094131823856486</v>
      </c>
      <c r="I21" s="297">
        <v>7.0509102793420366</v>
      </c>
      <c r="J21" s="297">
        <v>12.89742050757361</v>
      </c>
      <c r="K21" s="297">
        <v>3.084661890326172</v>
      </c>
      <c r="L21" s="297">
        <v>17.22253443276318</v>
      </c>
      <c r="M21" s="297">
        <v>1.556172758625413</v>
      </c>
      <c r="N21" s="297">
        <v>0</v>
      </c>
      <c r="O21" s="297">
        <v>2.8256446354153528</v>
      </c>
      <c r="P21" s="297">
        <v>2.8289967333752739</v>
      </c>
      <c r="Q21" s="297">
        <v>2.6387123634264018</v>
      </c>
      <c r="R21" s="297">
        <v>10.005882441148239</v>
      </c>
      <c r="S21" s="297">
        <v>0</v>
      </c>
      <c r="T21" s="297">
        <v>2.6061365868467141</v>
      </c>
      <c r="U21" s="297">
        <v>2.5460326438701131</v>
      </c>
      <c r="V21" s="297">
        <v>1.8196823188926481</v>
      </c>
      <c r="W21" s="297">
        <v>2.2419925625541048</v>
      </c>
      <c r="DA21" s="122" t="s">
        <v>1709</v>
      </c>
    </row>
    <row r="22" spans="1:105" ht="12" customHeight="1" x14ac:dyDescent="0.25">
      <c r="A22" s="18" t="s">
        <v>34</v>
      </c>
      <c r="B22" s="297">
        <v>300.09044514290059</v>
      </c>
      <c r="C22" s="297">
        <v>369.72163710279699</v>
      </c>
      <c r="D22" s="297">
        <v>480.24801323728661</v>
      </c>
      <c r="E22" s="297">
        <v>472.91761551163393</v>
      </c>
      <c r="F22" s="297">
        <v>713.48893564554442</v>
      </c>
      <c r="G22" s="297">
        <v>592.42213036868691</v>
      </c>
      <c r="H22" s="297">
        <v>351.83956384201741</v>
      </c>
      <c r="I22" s="297">
        <v>406.19873507065392</v>
      </c>
      <c r="J22" s="297">
        <v>400.08029311530322</v>
      </c>
      <c r="K22" s="297">
        <v>251.33923146109419</v>
      </c>
      <c r="L22" s="297">
        <v>122.2541353137894</v>
      </c>
      <c r="M22" s="297">
        <v>381.77019423638012</v>
      </c>
      <c r="N22" s="297">
        <v>553.44453982235984</v>
      </c>
      <c r="O22" s="297">
        <v>434.08451273901483</v>
      </c>
      <c r="P22" s="297">
        <v>576.43620913700374</v>
      </c>
      <c r="Q22" s="297">
        <v>666.15795106101314</v>
      </c>
      <c r="R22" s="297">
        <v>584.35861347220668</v>
      </c>
      <c r="S22" s="297">
        <v>635.18525834036029</v>
      </c>
      <c r="T22" s="297">
        <v>581.33002254983728</v>
      </c>
      <c r="U22" s="297">
        <v>608.40230567152469</v>
      </c>
      <c r="V22" s="297">
        <v>567.5238951152993</v>
      </c>
      <c r="W22" s="297">
        <v>415.67270174074031</v>
      </c>
      <c r="DA22" s="122" t="s">
        <v>1710</v>
      </c>
    </row>
    <row r="23" spans="1:105" ht="12" customHeight="1" x14ac:dyDescent="0.25">
      <c r="A23" s="18" t="s">
        <v>162</v>
      </c>
      <c r="B23" s="297">
        <v>417.7182493289481</v>
      </c>
      <c r="C23" s="297">
        <v>384.58010898798949</v>
      </c>
      <c r="D23" s="297">
        <v>469.37281395817348</v>
      </c>
      <c r="E23" s="297">
        <v>432.39547537646939</v>
      </c>
      <c r="F23" s="297">
        <v>450.4108704100438</v>
      </c>
      <c r="G23" s="297">
        <v>557.16766635455144</v>
      </c>
      <c r="H23" s="297">
        <v>618.60865815215209</v>
      </c>
      <c r="I23" s="297">
        <v>501.17609465141459</v>
      </c>
      <c r="J23" s="297">
        <v>260.89742509138301</v>
      </c>
      <c r="K23" s="297">
        <v>261.11547114628149</v>
      </c>
      <c r="L23" s="297">
        <v>300.57278229881291</v>
      </c>
      <c r="M23" s="297">
        <v>331.14609669765218</v>
      </c>
      <c r="N23" s="297">
        <v>291.06735900750749</v>
      </c>
      <c r="O23" s="297">
        <v>258.78199748363983</v>
      </c>
      <c r="P23" s="297">
        <v>264.29557136534999</v>
      </c>
      <c r="Q23" s="297">
        <v>249.01928032821871</v>
      </c>
      <c r="R23" s="297">
        <v>222.9016192591647</v>
      </c>
      <c r="S23" s="297">
        <v>253.63590289107231</v>
      </c>
      <c r="T23" s="297">
        <v>324.93428440750972</v>
      </c>
      <c r="U23" s="297">
        <v>257.56638612551188</v>
      </c>
      <c r="V23" s="297">
        <v>220.109221761996</v>
      </c>
      <c r="W23" s="297">
        <v>238.4423319452923</v>
      </c>
      <c r="DA23" s="122" t="s">
        <v>1711</v>
      </c>
    </row>
    <row r="24" spans="1:105" ht="12" customHeight="1" x14ac:dyDescent="0.25">
      <c r="A24" s="18" t="s">
        <v>73</v>
      </c>
      <c r="B24" s="297">
        <v>20.454792748108261</v>
      </c>
      <c r="C24" s="297">
        <v>6.1334213059707006</v>
      </c>
      <c r="D24" s="297">
        <v>13.07246049024765</v>
      </c>
      <c r="E24" s="297">
        <v>14.85913934000147</v>
      </c>
      <c r="F24" s="297">
        <v>10.20616672045657</v>
      </c>
      <c r="G24" s="297">
        <v>7.6648697606235769</v>
      </c>
      <c r="H24" s="297">
        <v>3.944921581846343</v>
      </c>
      <c r="I24" s="297">
        <v>6.4700299955257252</v>
      </c>
      <c r="J24" s="297">
        <v>0</v>
      </c>
      <c r="K24" s="297">
        <v>0</v>
      </c>
      <c r="L24" s="297">
        <v>0</v>
      </c>
      <c r="M24" s="297">
        <v>4.5371855487373338</v>
      </c>
      <c r="N24" s="297">
        <v>5.2924994183570204</v>
      </c>
      <c r="O24" s="297">
        <v>16.3491063804736</v>
      </c>
      <c r="P24" s="297">
        <v>106.13163536376111</v>
      </c>
      <c r="Q24" s="297">
        <v>128.43632631138121</v>
      </c>
      <c r="R24" s="297">
        <v>146.68454032340821</v>
      </c>
      <c r="S24" s="297">
        <v>193.29761562655639</v>
      </c>
      <c r="T24" s="297">
        <v>392.93603801515138</v>
      </c>
      <c r="U24" s="297">
        <v>336.82172082920681</v>
      </c>
      <c r="V24" s="297">
        <v>726.50950588286423</v>
      </c>
      <c r="W24" s="297">
        <v>788.48369916235538</v>
      </c>
      <c r="DA24" s="122" t="s">
        <v>1712</v>
      </c>
    </row>
    <row r="25" spans="1:105" ht="12" customHeight="1" x14ac:dyDescent="0.25">
      <c r="A25" s="57" t="s">
        <v>1463</v>
      </c>
      <c r="B25" s="263">
        <v>696.01045365057917</v>
      </c>
      <c r="C25" s="263">
        <v>709.0770996722996</v>
      </c>
      <c r="D25" s="263">
        <v>745.09107769759032</v>
      </c>
      <c r="E25" s="263">
        <v>682.13750734750579</v>
      </c>
      <c r="F25" s="263">
        <v>907.92367126248462</v>
      </c>
      <c r="G25" s="263">
        <v>902.64799830209142</v>
      </c>
      <c r="H25" s="263">
        <v>855.66439270954754</v>
      </c>
      <c r="I25" s="263">
        <v>746.1734247636108</v>
      </c>
      <c r="J25" s="263">
        <v>626.21753078522011</v>
      </c>
      <c r="K25" s="263">
        <v>529.36577828117879</v>
      </c>
      <c r="L25" s="263">
        <v>409.65636230147618</v>
      </c>
      <c r="M25" s="263">
        <v>537.17913738646257</v>
      </c>
      <c r="N25" s="263">
        <v>847.40187857475746</v>
      </c>
      <c r="O25" s="263">
        <v>659.01511276945268</v>
      </c>
      <c r="P25" s="263">
        <v>796.86853221120657</v>
      </c>
      <c r="Q25" s="263">
        <v>864.12378889654394</v>
      </c>
      <c r="R25" s="263">
        <v>793.94261218849385</v>
      </c>
      <c r="S25" s="263">
        <v>867.58671305368057</v>
      </c>
      <c r="T25" s="263">
        <v>1030.5508112657899</v>
      </c>
      <c r="U25" s="263">
        <v>979.18266186626443</v>
      </c>
      <c r="V25" s="263">
        <v>1186.653240610282</v>
      </c>
      <c r="W25" s="263">
        <v>1188.748130817685</v>
      </c>
      <c r="DA25" s="70" t="s">
        <v>1713</v>
      </c>
    </row>
    <row r="26" spans="1:105" ht="12" customHeight="1" x14ac:dyDescent="0.25">
      <c r="A26" s="18" t="s">
        <v>30</v>
      </c>
      <c r="B26" s="232">
        <v>5.9575816580632353</v>
      </c>
      <c r="C26" s="232">
        <v>11.374727312185581</v>
      </c>
      <c r="D26" s="232">
        <v>5.3516344051788991</v>
      </c>
      <c r="E26" s="232">
        <v>9.991932778273565</v>
      </c>
      <c r="F26" s="232">
        <v>37.73772577730513</v>
      </c>
      <c r="G26" s="232">
        <v>42.84415858478048</v>
      </c>
      <c r="H26" s="232">
        <v>55.355752682990698</v>
      </c>
      <c r="I26" s="232">
        <v>70.005511036747919</v>
      </c>
      <c r="J26" s="232">
        <v>124.9683210358165</v>
      </c>
      <c r="K26" s="232">
        <v>128.00859860523039</v>
      </c>
      <c r="L26" s="232">
        <v>86.884687600274333</v>
      </c>
      <c r="M26" s="232">
        <v>20.154126898842279</v>
      </c>
      <c r="N26" s="232">
        <v>212.77754452797109</v>
      </c>
      <c r="O26" s="232">
        <v>131.47239299262901</v>
      </c>
      <c r="P26" s="232">
        <v>96.704848221803701</v>
      </c>
      <c r="Q26" s="232">
        <v>92.037026949674427</v>
      </c>
      <c r="R26" s="232">
        <v>80.188529595052046</v>
      </c>
      <c r="S26" s="232">
        <v>67.694677166365992</v>
      </c>
      <c r="T26" s="232">
        <v>72.283967966419127</v>
      </c>
      <c r="U26" s="232">
        <v>90.305712871575437</v>
      </c>
      <c r="V26" s="232">
        <v>83.026422732787978</v>
      </c>
      <c r="W26" s="232">
        <v>130.08840441637611</v>
      </c>
      <c r="DA26" s="71" t="s">
        <v>1714</v>
      </c>
    </row>
    <row r="27" spans="1:105" ht="12" customHeight="1" x14ac:dyDescent="0.25">
      <c r="A27" s="18" t="s">
        <v>33</v>
      </c>
      <c r="B27" s="297">
        <v>0</v>
      </c>
      <c r="C27" s="297">
        <v>1.2047347693019941</v>
      </c>
      <c r="D27" s="297">
        <v>0</v>
      </c>
      <c r="E27" s="297">
        <v>0</v>
      </c>
      <c r="F27" s="297">
        <v>0</v>
      </c>
      <c r="G27" s="297">
        <v>0</v>
      </c>
      <c r="H27" s="297">
        <v>29.439108770493501</v>
      </c>
      <c r="I27" s="297">
        <v>0</v>
      </c>
      <c r="J27" s="297">
        <v>0</v>
      </c>
      <c r="K27" s="297">
        <v>0</v>
      </c>
      <c r="L27" s="297">
        <v>0</v>
      </c>
      <c r="M27" s="297">
        <v>0</v>
      </c>
      <c r="N27" s="297">
        <v>0</v>
      </c>
      <c r="O27" s="297">
        <v>0</v>
      </c>
      <c r="P27" s="297">
        <v>0</v>
      </c>
      <c r="Q27" s="297">
        <v>0</v>
      </c>
      <c r="R27" s="297">
        <v>0</v>
      </c>
      <c r="S27" s="297">
        <v>0.25580208317625969</v>
      </c>
      <c r="T27" s="297">
        <v>0.27154765176975743</v>
      </c>
      <c r="U27" s="297">
        <v>0.25635580401851271</v>
      </c>
      <c r="V27" s="297">
        <v>0.1196304057451759</v>
      </c>
      <c r="W27" s="297">
        <v>0.35871382713665778</v>
      </c>
      <c r="DA27" s="122" t="s">
        <v>1715</v>
      </c>
    </row>
    <row r="28" spans="1:105" ht="12" customHeight="1" x14ac:dyDescent="0.25">
      <c r="A28" s="18" t="s">
        <v>160</v>
      </c>
      <c r="B28" s="297">
        <v>9.2650377166371953</v>
      </c>
      <c r="C28" s="297">
        <v>6.9960152877534298</v>
      </c>
      <c r="D28" s="297">
        <v>0.58859245221717937</v>
      </c>
      <c r="E28" s="297">
        <v>3.4318779554189311</v>
      </c>
      <c r="F28" s="297">
        <v>10.688097844751431</v>
      </c>
      <c r="G28" s="297">
        <v>8.207074679606837</v>
      </c>
      <c r="H28" s="297">
        <v>13.5554498276265</v>
      </c>
      <c r="I28" s="297">
        <v>15.42348752584639</v>
      </c>
      <c r="J28" s="297">
        <v>17.742545512727531</v>
      </c>
      <c r="K28" s="297">
        <v>31.456727662574551</v>
      </c>
      <c r="L28" s="297">
        <v>7.0353751493491918</v>
      </c>
      <c r="M28" s="297">
        <v>1.134251077812046</v>
      </c>
      <c r="N28" s="297">
        <v>24.888099178978099</v>
      </c>
      <c r="O28" s="297">
        <v>16.651791707868899</v>
      </c>
      <c r="P28" s="297">
        <v>18.757613210516791</v>
      </c>
      <c r="Q28" s="297">
        <v>21.39881400757692</v>
      </c>
      <c r="R28" s="297">
        <v>22.11769604138993</v>
      </c>
      <c r="S28" s="297">
        <v>23.214000592277131</v>
      </c>
      <c r="T28" s="297">
        <v>23.94672608412586</v>
      </c>
      <c r="U28" s="297">
        <v>23.789453927403169</v>
      </c>
      <c r="V28" s="297">
        <v>15.80141658395215</v>
      </c>
      <c r="W28" s="297">
        <v>21.62510725788518</v>
      </c>
      <c r="DA28" s="122" t="s">
        <v>1716</v>
      </c>
    </row>
    <row r="29" spans="1:105" ht="12" customHeight="1" x14ac:dyDescent="0.25">
      <c r="A29" s="18" t="s">
        <v>70</v>
      </c>
      <c r="B29" s="297">
        <v>151.08241033855859</v>
      </c>
      <c r="C29" s="297">
        <v>143.88797663899399</v>
      </c>
      <c r="D29" s="297">
        <v>48.416628028442922</v>
      </c>
      <c r="E29" s="297">
        <v>8.4884115414304731</v>
      </c>
      <c r="F29" s="297">
        <v>17.074630424786971</v>
      </c>
      <c r="G29" s="297">
        <v>21.26439140016225</v>
      </c>
      <c r="H29" s="297">
        <v>58.185190274467118</v>
      </c>
      <c r="I29" s="297">
        <v>5.0590412275801873</v>
      </c>
      <c r="J29" s="297">
        <v>9.2539231804466837</v>
      </c>
      <c r="K29" s="297">
        <v>2.213250638293724</v>
      </c>
      <c r="L29" s="297">
        <v>12.357200458789389</v>
      </c>
      <c r="M29" s="297">
        <v>1.116556846027235</v>
      </c>
      <c r="N29" s="297">
        <v>0</v>
      </c>
      <c r="O29" s="297">
        <v>2.0274052765838082</v>
      </c>
      <c r="P29" s="297">
        <v>2.0298104130989918</v>
      </c>
      <c r="Q29" s="297">
        <v>1.8932810240701909</v>
      </c>
      <c r="R29" s="297">
        <v>7.1792392446686089</v>
      </c>
      <c r="S29" s="297">
        <v>0</v>
      </c>
      <c r="T29" s="297">
        <v>1.8699078438412591</v>
      </c>
      <c r="U29" s="297">
        <v>1.8267831530691161</v>
      </c>
      <c r="V29" s="297">
        <v>1.3056254451780771</v>
      </c>
      <c r="W29" s="297">
        <v>1.6086338297510989</v>
      </c>
      <c r="DA29" s="122" t="s">
        <v>1717</v>
      </c>
    </row>
    <row r="30" spans="1:105" ht="12" customHeight="1" x14ac:dyDescent="0.25">
      <c r="A30" s="18" t="s">
        <v>34</v>
      </c>
      <c r="B30" s="297">
        <v>215.31545202451429</v>
      </c>
      <c r="C30" s="297">
        <v>265.27596164591</v>
      </c>
      <c r="D30" s="297">
        <v>344.57884190488232</v>
      </c>
      <c r="E30" s="297">
        <v>339.3192679152246</v>
      </c>
      <c r="F30" s="297">
        <v>511.9296371460776</v>
      </c>
      <c r="G30" s="297">
        <v>425.06397939100538</v>
      </c>
      <c r="H30" s="297">
        <v>252.4455408524496</v>
      </c>
      <c r="I30" s="297">
        <v>291.44834722037092</v>
      </c>
      <c r="J30" s="297">
        <v>287.0583537479871</v>
      </c>
      <c r="K30" s="297">
        <v>180.3363656172703</v>
      </c>
      <c r="L30" s="297">
        <v>87.71756926289271</v>
      </c>
      <c r="M30" s="297">
        <v>273.92082377814228</v>
      </c>
      <c r="N30" s="297">
        <v>397.09748574502339</v>
      </c>
      <c r="O30" s="297">
        <v>311.45644451536828</v>
      </c>
      <c r="P30" s="297">
        <v>413.59405120189223</v>
      </c>
      <c r="Q30" s="297">
        <v>477.96956775522858</v>
      </c>
      <c r="R30" s="297">
        <v>419.27839103398122</v>
      </c>
      <c r="S30" s="297">
        <v>455.7466031740401</v>
      </c>
      <c r="T30" s="297">
        <v>417.1053714193888</v>
      </c>
      <c r="U30" s="297">
        <v>436.52978486549512</v>
      </c>
      <c r="V30" s="297">
        <v>407.19944933026648</v>
      </c>
      <c r="W30" s="297">
        <v>298.24593591088541</v>
      </c>
      <c r="DA30" s="122" t="s">
        <v>1718</v>
      </c>
    </row>
    <row r="31" spans="1:105" ht="12" customHeight="1" x14ac:dyDescent="0.25">
      <c r="A31" s="18" t="s">
        <v>162</v>
      </c>
      <c r="B31" s="297">
        <v>299.71362010650478</v>
      </c>
      <c r="C31" s="297">
        <v>275.93694283386588</v>
      </c>
      <c r="D31" s="297">
        <v>336.77586621359069</v>
      </c>
      <c r="E31" s="297">
        <v>310.24455706913659</v>
      </c>
      <c r="F31" s="297">
        <v>323.17063648231863</v>
      </c>
      <c r="G31" s="297">
        <v>399.76883595026419</v>
      </c>
      <c r="H31" s="297">
        <v>443.85286173600781</v>
      </c>
      <c r="I31" s="297">
        <v>359.59477920852748</v>
      </c>
      <c r="J31" s="297">
        <v>187.19438730824231</v>
      </c>
      <c r="K31" s="297">
        <v>187.3508357578099</v>
      </c>
      <c r="L31" s="297">
        <v>215.66152983017051</v>
      </c>
      <c r="M31" s="297">
        <v>237.5979397233244</v>
      </c>
      <c r="N31" s="297">
        <v>208.84137095547811</v>
      </c>
      <c r="O31" s="297">
        <v>185.67656406875369</v>
      </c>
      <c r="P31" s="297">
        <v>189.63256357432181</v>
      </c>
      <c r="Q31" s="297">
        <v>178.67179636844941</v>
      </c>
      <c r="R31" s="297">
        <v>159.93232601900669</v>
      </c>
      <c r="S31" s="297">
        <v>181.9842316360035</v>
      </c>
      <c r="T31" s="297">
        <v>233.14095286222479</v>
      </c>
      <c r="U31" s="297">
        <v>184.80436066042199</v>
      </c>
      <c r="V31" s="297">
        <v>157.92877562589541</v>
      </c>
      <c r="W31" s="297">
        <v>171.082816249388</v>
      </c>
      <c r="DA31" s="122" t="s">
        <v>1719</v>
      </c>
    </row>
    <row r="32" spans="1:105" ht="12" customHeight="1" x14ac:dyDescent="0.25">
      <c r="A32" s="18" t="s">
        <v>73</v>
      </c>
      <c r="B32" s="297">
        <v>14.67635180630103</v>
      </c>
      <c r="C32" s="297">
        <v>4.4007411842886226</v>
      </c>
      <c r="D32" s="297">
        <v>9.3795146932783489</v>
      </c>
      <c r="E32" s="297">
        <v>10.66146008802156</v>
      </c>
      <c r="F32" s="297">
        <v>7.32294358724487</v>
      </c>
      <c r="G32" s="297">
        <v>5.4995582962723306</v>
      </c>
      <c r="H32" s="297">
        <v>2.830488565512403</v>
      </c>
      <c r="I32" s="297">
        <v>4.6422585445378166</v>
      </c>
      <c r="J32" s="297">
        <v>0</v>
      </c>
      <c r="K32" s="297">
        <v>0</v>
      </c>
      <c r="L32" s="297">
        <v>0</v>
      </c>
      <c r="M32" s="297">
        <v>3.2554390623142591</v>
      </c>
      <c r="N32" s="297">
        <v>3.797378167306769</v>
      </c>
      <c r="O32" s="297">
        <v>11.73051420824893</v>
      </c>
      <c r="P32" s="297">
        <v>76.14964558957324</v>
      </c>
      <c r="Q32" s="297">
        <v>92.153302791544419</v>
      </c>
      <c r="R32" s="297">
        <v>105.24643025439531</v>
      </c>
      <c r="S32" s="297">
        <v>138.69139840181751</v>
      </c>
      <c r="T32" s="297">
        <v>281.93233743802051</v>
      </c>
      <c r="U32" s="297">
        <v>241.67021058428111</v>
      </c>
      <c r="V32" s="297">
        <v>521.27192048645645</v>
      </c>
      <c r="W32" s="297">
        <v>565.73851932626269</v>
      </c>
      <c r="DA32" s="122" t="s">
        <v>1720</v>
      </c>
    </row>
    <row r="33" spans="1:105" ht="12" customHeight="1" x14ac:dyDescent="0.25">
      <c r="A33" s="57" t="s">
        <v>1472</v>
      </c>
      <c r="B33" s="263">
        <f t="shared" ref="B33:W33" si="1">B34+B35</f>
        <v>2.8838973303182351</v>
      </c>
      <c r="C33" s="263">
        <f t="shared" si="1"/>
        <v>16.553772131968749</v>
      </c>
      <c r="D33" s="263">
        <f t="shared" si="1"/>
        <v>17.478359966101792</v>
      </c>
      <c r="E33" s="263">
        <f t="shared" si="1"/>
        <v>16.48304014097361</v>
      </c>
      <c r="F33" s="263">
        <f t="shared" si="1"/>
        <v>15.52806968792544</v>
      </c>
      <c r="G33" s="263">
        <f t="shared" si="1"/>
        <v>16.524760640651671</v>
      </c>
      <c r="H33" s="263">
        <f t="shared" si="1"/>
        <v>31.004900988168231</v>
      </c>
      <c r="I33" s="263">
        <f t="shared" si="1"/>
        <v>15.9244361421232</v>
      </c>
      <c r="J33" s="263">
        <f t="shared" si="1"/>
        <v>8.0021976157113048</v>
      </c>
      <c r="K33" s="263">
        <f t="shared" si="1"/>
        <v>3.516018986219676</v>
      </c>
      <c r="L33" s="263">
        <f t="shared" si="1"/>
        <v>0.9725349928367959</v>
      </c>
      <c r="M33" s="263">
        <f t="shared" si="1"/>
        <v>1.621725873588941</v>
      </c>
      <c r="N33" s="263">
        <f t="shared" si="1"/>
        <v>4.0133634990071849</v>
      </c>
      <c r="O33" s="263">
        <f t="shared" si="1"/>
        <v>3.965455535947354</v>
      </c>
      <c r="P33" s="263">
        <f t="shared" si="1"/>
        <v>5.2790544131828838</v>
      </c>
      <c r="Q33" s="263">
        <f t="shared" si="1"/>
        <v>4.866675232354762</v>
      </c>
      <c r="R33" s="263">
        <f t="shared" si="1"/>
        <v>4.5770727168481047</v>
      </c>
      <c r="S33" s="263">
        <f t="shared" si="1"/>
        <v>4.4699211052324337</v>
      </c>
      <c r="T33" s="263">
        <f t="shared" si="1"/>
        <v>7.7829464652580436</v>
      </c>
      <c r="U33" s="263">
        <f t="shared" si="1"/>
        <v>8.4970846733927932</v>
      </c>
      <c r="V33" s="263">
        <f t="shared" si="1"/>
        <v>8.7995493865235055</v>
      </c>
      <c r="W33" s="263">
        <f t="shared" si="1"/>
        <v>8.8766575486963042</v>
      </c>
      <c r="DA33" s="70"/>
    </row>
    <row r="34" spans="1:105" ht="12" customHeight="1" x14ac:dyDescent="0.25">
      <c r="A34" s="60" t="s">
        <v>1473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>
        <v>0</v>
      </c>
      <c r="K34" s="264">
        <v>0</v>
      </c>
      <c r="L34" s="264">
        <v>0</v>
      </c>
      <c r="M34" s="264">
        <v>0</v>
      </c>
      <c r="N34" s="264">
        <v>0</v>
      </c>
      <c r="O34" s="264">
        <v>0</v>
      </c>
      <c r="P34" s="264">
        <v>0</v>
      </c>
      <c r="Q34" s="264">
        <v>0</v>
      </c>
      <c r="R34" s="264">
        <v>0</v>
      </c>
      <c r="S34" s="264">
        <v>0</v>
      </c>
      <c r="T34" s="264">
        <v>0</v>
      </c>
      <c r="U34" s="264">
        <v>0</v>
      </c>
      <c r="V34" s="264">
        <v>0</v>
      </c>
      <c r="W34" s="264">
        <v>0</v>
      </c>
      <c r="DA34" s="72" t="s">
        <v>1721</v>
      </c>
    </row>
    <row r="35" spans="1:105" ht="12" customHeight="1" x14ac:dyDescent="0.25">
      <c r="A35" s="60" t="s">
        <v>1475</v>
      </c>
      <c r="B35" s="264">
        <v>2.8838973303182351</v>
      </c>
      <c r="C35" s="264">
        <v>16.553772131968749</v>
      </c>
      <c r="D35" s="264">
        <v>17.478359966101792</v>
      </c>
      <c r="E35" s="264">
        <v>16.48304014097361</v>
      </c>
      <c r="F35" s="264">
        <v>15.52806968792544</v>
      </c>
      <c r="G35" s="264">
        <v>16.524760640651671</v>
      </c>
      <c r="H35" s="264">
        <v>31.004900988168231</v>
      </c>
      <c r="I35" s="264">
        <v>15.9244361421232</v>
      </c>
      <c r="J35" s="264">
        <v>8.0021976157113048</v>
      </c>
      <c r="K35" s="264">
        <v>3.516018986219676</v>
      </c>
      <c r="L35" s="264">
        <v>0.9725349928367959</v>
      </c>
      <c r="M35" s="264">
        <v>1.621725873588941</v>
      </c>
      <c r="N35" s="264">
        <v>4.0133634990071849</v>
      </c>
      <c r="O35" s="264">
        <v>3.965455535947354</v>
      </c>
      <c r="P35" s="264">
        <v>5.2790544131828838</v>
      </c>
      <c r="Q35" s="264">
        <v>4.866675232354762</v>
      </c>
      <c r="R35" s="264">
        <v>4.5770727168481047</v>
      </c>
      <c r="S35" s="264">
        <v>4.4699211052324337</v>
      </c>
      <c r="T35" s="264">
        <v>7.7829464652580436</v>
      </c>
      <c r="U35" s="264">
        <v>8.4970846733927932</v>
      </c>
      <c r="V35" s="264">
        <v>8.7995493865235055</v>
      </c>
      <c r="W35" s="264">
        <v>8.8766575486963042</v>
      </c>
      <c r="DA35" s="72" t="s">
        <v>1722</v>
      </c>
    </row>
    <row r="36" spans="1:105" ht="12" customHeight="1" x14ac:dyDescent="0.25">
      <c r="A36" s="64" t="s">
        <v>30</v>
      </c>
      <c r="B36" s="231">
        <v>2.4685051422326649E-2</v>
      </c>
      <c r="C36" s="231">
        <v>5.4111524574268863E-2</v>
      </c>
      <c r="D36" s="231">
        <v>3.4713597799844377E-2</v>
      </c>
      <c r="E36" s="231">
        <v>6.0726700072065459E-2</v>
      </c>
      <c r="F36" s="231">
        <v>0.2403184114008487</v>
      </c>
      <c r="G36" s="231">
        <v>8.2844459923864772E-2</v>
      </c>
      <c r="H36" s="231">
        <v>0.1198245250483649</v>
      </c>
      <c r="I36" s="231">
        <v>0.1038966480343934</v>
      </c>
      <c r="J36" s="231">
        <v>0.52320345671058899</v>
      </c>
      <c r="K36" s="231">
        <v>0.63650597593827674</v>
      </c>
      <c r="L36" s="231">
        <v>0.20626653656309041</v>
      </c>
      <c r="M36" s="231">
        <v>6.0844635944849061E-2</v>
      </c>
      <c r="N36" s="231">
        <v>1.0077315760182139</v>
      </c>
      <c r="O36" s="231">
        <v>0.79110162804301765</v>
      </c>
      <c r="P36" s="231">
        <v>0.64064539525095177</v>
      </c>
      <c r="Q36" s="231">
        <v>0.51834508582100192</v>
      </c>
      <c r="R36" s="231">
        <v>0.46228622242855688</v>
      </c>
      <c r="S36" s="231">
        <v>0.34877189982866103</v>
      </c>
      <c r="T36" s="231">
        <v>0.54590442977582732</v>
      </c>
      <c r="U36" s="231">
        <v>0.78364877018796253</v>
      </c>
      <c r="V36" s="231">
        <v>0.61567700000364833</v>
      </c>
      <c r="W36" s="231">
        <v>0.9714002378840193</v>
      </c>
      <c r="DA36" s="73" t="s">
        <v>1723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1724</v>
      </c>
    </row>
    <row r="38" spans="1:105" ht="12" customHeight="1" x14ac:dyDescent="0.25">
      <c r="A38" s="64" t="s">
        <v>33</v>
      </c>
      <c r="B38" s="231">
        <v>0</v>
      </c>
      <c r="C38" s="231">
        <v>5.7311294842843251E-3</v>
      </c>
      <c r="D38" s="231">
        <v>0</v>
      </c>
      <c r="E38" s="231">
        <v>0</v>
      </c>
      <c r="F38" s="231">
        <v>0</v>
      </c>
      <c r="G38" s="231">
        <v>0</v>
      </c>
      <c r="H38" s="231">
        <v>6.3724672781035982E-2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0</v>
      </c>
      <c r="O38" s="231">
        <v>0</v>
      </c>
      <c r="P38" s="231">
        <v>0</v>
      </c>
      <c r="Q38" s="231">
        <v>0</v>
      </c>
      <c r="R38" s="231">
        <v>0</v>
      </c>
      <c r="S38" s="231">
        <v>1.3179260506738981E-3</v>
      </c>
      <c r="T38" s="231">
        <v>2.05078761123354E-3</v>
      </c>
      <c r="U38" s="231">
        <v>2.2245869520497049E-3</v>
      </c>
      <c r="V38" s="231">
        <v>8.8711143867363669E-4</v>
      </c>
      <c r="W38" s="231">
        <v>2.6785992077935838E-3</v>
      </c>
      <c r="DA38" s="73" t="s">
        <v>1725</v>
      </c>
    </row>
    <row r="39" spans="1:105" ht="12" customHeight="1" x14ac:dyDescent="0.25">
      <c r="A39" s="64" t="s">
        <v>160</v>
      </c>
      <c r="B39" s="231">
        <v>3.8389391130785842E-2</v>
      </c>
      <c r="C39" s="231">
        <v>3.3281242070715741E-2</v>
      </c>
      <c r="D39" s="231">
        <v>3.8179292730681691E-3</v>
      </c>
      <c r="E39" s="231">
        <v>2.0857488526726031E-2</v>
      </c>
      <c r="F39" s="231">
        <v>6.8063102427125613E-2</v>
      </c>
      <c r="G39" s="231">
        <v>1.5869390176993192E-2</v>
      </c>
      <c r="H39" s="231">
        <v>2.9342484903314869E-2</v>
      </c>
      <c r="I39" s="231">
        <v>2.2890321507610278E-2</v>
      </c>
      <c r="J39" s="231">
        <v>7.4282514689810494E-2</v>
      </c>
      <c r="K39" s="231">
        <v>0.15641445464487341</v>
      </c>
      <c r="L39" s="231">
        <v>1.6702165888592212E-2</v>
      </c>
      <c r="M39" s="231">
        <v>3.4242661190890368E-3</v>
      </c>
      <c r="N39" s="231">
        <v>0.1178720407990806</v>
      </c>
      <c r="O39" s="231">
        <v>0.10019791402645919</v>
      </c>
      <c r="P39" s="231">
        <v>0.1242644888046737</v>
      </c>
      <c r="Q39" s="231">
        <v>0.1205163883584611</v>
      </c>
      <c r="R39" s="231">
        <v>0.12750833820536969</v>
      </c>
      <c r="S39" s="231">
        <v>0.11960159096843791</v>
      </c>
      <c r="T39" s="231">
        <v>0.18085094407138519</v>
      </c>
      <c r="U39" s="231">
        <v>0.20643850450706769</v>
      </c>
      <c r="V39" s="231">
        <v>0.11717436977293311</v>
      </c>
      <c r="W39" s="231">
        <v>0.16147968321097109</v>
      </c>
      <c r="DA39" s="73" t="s">
        <v>1726</v>
      </c>
    </row>
    <row r="40" spans="1:105" ht="12" customHeight="1" x14ac:dyDescent="0.25">
      <c r="A40" s="64" t="s">
        <v>70</v>
      </c>
      <c r="B40" s="231">
        <v>0.62600519510609609</v>
      </c>
      <c r="C40" s="231">
        <v>0.68449973086402871</v>
      </c>
      <c r="D40" s="231">
        <v>0.31405645919638547</v>
      </c>
      <c r="E40" s="231">
        <v>5.1588940118327327E-2</v>
      </c>
      <c r="F40" s="231">
        <v>0.1087333159172271</v>
      </c>
      <c r="G40" s="231">
        <v>4.1117320991849352E-2</v>
      </c>
      <c r="H40" s="231">
        <v>0.12594920042752969</v>
      </c>
      <c r="I40" s="231">
        <v>7.5082292526580134E-3</v>
      </c>
      <c r="J40" s="231">
        <v>3.874329554892797E-2</v>
      </c>
      <c r="K40" s="231">
        <v>1.1005098664251761E-2</v>
      </c>
      <c r="L40" s="231">
        <v>2.933631932909514E-2</v>
      </c>
      <c r="M40" s="231">
        <v>3.3708478243311291E-3</v>
      </c>
      <c r="N40" s="231">
        <v>0</v>
      </c>
      <c r="O40" s="231">
        <v>1.2199394705612279E-2</v>
      </c>
      <c r="P40" s="231">
        <v>1.3446985526534399E-2</v>
      </c>
      <c r="Q40" s="231">
        <v>1.0662805475469659E-2</v>
      </c>
      <c r="R40" s="231">
        <v>4.1388255989837808E-2</v>
      </c>
      <c r="S40" s="231">
        <v>0</v>
      </c>
      <c r="T40" s="231">
        <v>1.412195544798726E-2</v>
      </c>
      <c r="U40" s="231">
        <v>1.5852334539881559E-2</v>
      </c>
      <c r="V40" s="231">
        <v>9.6817799774748126E-3</v>
      </c>
      <c r="W40" s="231">
        <v>1.201204128760756E-2</v>
      </c>
      <c r="DA40" s="73" t="s">
        <v>1727</v>
      </c>
    </row>
    <row r="41" spans="1:105" ht="12" customHeight="1" x14ac:dyDescent="0.25">
      <c r="A41" s="64" t="s">
        <v>34</v>
      </c>
      <c r="B41" s="231">
        <v>0.89215277444884145</v>
      </c>
      <c r="C41" s="231">
        <v>1.261963150728695</v>
      </c>
      <c r="D41" s="231">
        <v>2.235124902524499</v>
      </c>
      <c r="E41" s="231">
        <v>2.062237593928347</v>
      </c>
      <c r="F41" s="231">
        <v>3.2600299730288511</v>
      </c>
      <c r="G41" s="231">
        <v>0.82191358096237088</v>
      </c>
      <c r="H41" s="231">
        <v>0.5464502886710294</v>
      </c>
      <c r="I41" s="231">
        <v>0.43254460831612868</v>
      </c>
      <c r="J41" s="231">
        <v>1.2018239639752599</v>
      </c>
      <c r="K41" s="231">
        <v>0.8966989377672353</v>
      </c>
      <c r="L41" s="231">
        <v>0.20824381956496499</v>
      </c>
      <c r="M41" s="231">
        <v>0.82695781782795141</v>
      </c>
      <c r="N41" s="231">
        <v>1.8806856523814131</v>
      </c>
      <c r="O41" s="231">
        <v>1.874109801396949</v>
      </c>
      <c r="P41" s="231">
        <v>2.7399569853824262</v>
      </c>
      <c r="Q41" s="231">
        <v>2.6918859162343631</v>
      </c>
      <c r="R41" s="231">
        <v>2.4171365220915879</v>
      </c>
      <c r="S41" s="231">
        <v>2.348066573075315</v>
      </c>
      <c r="T41" s="231">
        <v>3.150071535183546</v>
      </c>
      <c r="U41" s="231">
        <v>3.7880884628721629</v>
      </c>
      <c r="V41" s="231">
        <v>3.0195608471975119</v>
      </c>
      <c r="W41" s="231">
        <v>2.227071462606895</v>
      </c>
      <c r="DA41" s="73" t="s">
        <v>1728</v>
      </c>
    </row>
    <row r="42" spans="1:105" ht="12" customHeight="1" x14ac:dyDescent="0.25">
      <c r="A42" s="64" t="s">
        <v>162</v>
      </c>
      <c r="B42" s="231">
        <v>1.2418539180721739</v>
      </c>
      <c r="C42" s="231">
        <v>1.3126792628345121</v>
      </c>
      <c r="D42" s="231">
        <v>2.1845105781365461</v>
      </c>
      <c r="E42" s="231">
        <v>1.8855339186322571</v>
      </c>
      <c r="F42" s="231">
        <v>2.0579897800184281</v>
      </c>
      <c r="G42" s="231">
        <v>0.77300230422675309</v>
      </c>
      <c r="H42" s="231">
        <v>0.96077563344589501</v>
      </c>
      <c r="I42" s="231">
        <v>0.53368215812069519</v>
      </c>
      <c r="J42" s="231">
        <v>0.78372462480649696</v>
      </c>
      <c r="K42" s="231">
        <v>0.93157747101532673</v>
      </c>
      <c r="L42" s="231">
        <v>0.51198615149105309</v>
      </c>
      <c r="M42" s="231">
        <v>0.71730024407766824</v>
      </c>
      <c r="N42" s="231">
        <v>0.98908954118089443</v>
      </c>
      <c r="O42" s="231">
        <v>1.1172614172502371</v>
      </c>
      <c r="P42" s="231">
        <v>1.2562682314011551</v>
      </c>
      <c r="Q42" s="231">
        <v>1.0062650945150291</v>
      </c>
      <c r="R42" s="231">
        <v>0.92200856173450851</v>
      </c>
      <c r="S42" s="231">
        <v>0.93760674935434274</v>
      </c>
      <c r="T42" s="231">
        <v>1.7607317709616159</v>
      </c>
      <c r="U42" s="231">
        <v>1.6036827056873439</v>
      </c>
      <c r="V42" s="231">
        <v>1.1711104921927731</v>
      </c>
      <c r="W42" s="231">
        <v>1.277515003340318</v>
      </c>
      <c r="DA42" s="73" t="s">
        <v>1729</v>
      </c>
    </row>
    <row r="43" spans="1:105" ht="12" customHeight="1" x14ac:dyDescent="0.25">
      <c r="A43" s="64" t="s">
        <v>36</v>
      </c>
      <c r="B43" s="231">
        <v>0</v>
      </c>
      <c r="C43" s="231">
        <v>13.18057101242503</v>
      </c>
      <c r="D43" s="231">
        <v>12.64529588937472</v>
      </c>
      <c r="E43" s="231">
        <v>12.33729969857688</v>
      </c>
      <c r="F43" s="231">
        <v>9.7463017128599461</v>
      </c>
      <c r="G43" s="231">
        <v>14.779379510742899</v>
      </c>
      <c r="H43" s="231">
        <v>29.152707232545719</v>
      </c>
      <c r="I43" s="231">
        <v>14.81702450356538</v>
      </c>
      <c r="J43" s="231">
        <v>5.3804197599802208</v>
      </c>
      <c r="K43" s="231">
        <v>0.88381704818971241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1730</v>
      </c>
    </row>
    <row r="44" spans="1:105" ht="12" customHeight="1" x14ac:dyDescent="0.25">
      <c r="A44" s="64" t="s">
        <v>73</v>
      </c>
      <c r="B44" s="231">
        <v>6.0811000138011377E-2</v>
      </c>
      <c r="C44" s="231">
        <v>2.0935078987214459E-2</v>
      </c>
      <c r="D44" s="231">
        <v>6.0840609796720797E-2</v>
      </c>
      <c r="E44" s="231">
        <v>6.4795801119015103E-2</v>
      </c>
      <c r="F44" s="231">
        <v>4.6633392273019741E-2</v>
      </c>
      <c r="G44" s="231">
        <v>1.063407362693165E-2</v>
      </c>
      <c r="H44" s="231">
        <v>6.1269503453354069E-3</v>
      </c>
      <c r="I44" s="231">
        <v>6.8896733263374057E-3</v>
      </c>
      <c r="J44" s="231">
        <v>0</v>
      </c>
      <c r="K44" s="231">
        <v>0</v>
      </c>
      <c r="L44" s="231">
        <v>0</v>
      </c>
      <c r="M44" s="231">
        <v>9.8280617950525073E-3</v>
      </c>
      <c r="N44" s="231">
        <v>1.7984688627582849E-2</v>
      </c>
      <c r="O44" s="231">
        <v>7.0585380525079164E-2</v>
      </c>
      <c r="P44" s="231">
        <v>0.50447232681714338</v>
      </c>
      <c r="Q44" s="231">
        <v>0.51899994195043697</v>
      </c>
      <c r="R44" s="231">
        <v>0.60674481639824374</v>
      </c>
      <c r="S44" s="231">
        <v>0.71455636595500283</v>
      </c>
      <c r="T44" s="231">
        <v>2.1292150422064502</v>
      </c>
      <c r="U44" s="231">
        <v>2.0971493086463249</v>
      </c>
      <c r="V44" s="231">
        <v>3.8654577859404902</v>
      </c>
      <c r="W44" s="231">
        <v>4.2245005211587001</v>
      </c>
      <c r="DA44" s="73" t="s">
        <v>1731</v>
      </c>
    </row>
    <row r="45" spans="1:105" ht="12" customHeight="1" x14ac:dyDescent="0.25">
      <c r="A45" s="146" t="s">
        <v>79</v>
      </c>
      <c r="B45" s="327">
        <v>0</v>
      </c>
      <c r="C45" s="327">
        <v>0</v>
      </c>
      <c r="D45" s="327">
        <v>0</v>
      </c>
      <c r="E45" s="327">
        <v>0</v>
      </c>
      <c r="F45" s="327">
        <v>0</v>
      </c>
      <c r="G45" s="327">
        <v>0</v>
      </c>
      <c r="H45" s="327">
        <v>0</v>
      </c>
      <c r="I45" s="327">
        <v>0</v>
      </c>
      <c r="J45" s="327">
        <v>0</v>
      </c>
      <c r="K45" s="327">
        <v>0</v>
      </c>
      <c r="L45" s="327">
        <v>0</v>
      </c>
      <c r="M45" s="327">
        <v>0</v>
      </c>
      <c r="N45" s="327">
        <v>0</v>
      </c>
      <c r="O45" s="327">
        <v>0</v>
      </c>
      <c r="P45" s="327">
        <v>0</v>
      </c>
      <c r="Q45" s="327">
        <v>0</v>
      </c>
      <c r="R45" s="327">
        <v>0</v>
      </c>
      <c r="S45" s="327">
        <v>0</v>
      </c>
      <c r="T45" s="327">
        <v>0</v>
      </c>
      <c r="U45" s="327">
        <v>0</v>
      </c>
      <c r="V45" s="327">
        <v>0</v>
      </c>
      <c r="W45" s="327">
        <v>0</v>
      </c>
      <c r="DA45" s="148" t="s">
        <v>1732</v>
      </c>
    </row>
    <row r="46" spans="1:105" ht="12" customHeight="1" x14ac:dyDescent="0.25">
      <c r="A46" s="100" t="s">
        <v>106</v>
      </c>
      <c r="B46" s="281">
        <v>3546.197472704911</v>
      </c>
      <c r="C46" s="281">
        <v>3779.498479530012</v>
      </c>
      <c r="D46" s="281">
        <v>3608.130956516643</v>
      </c>
      <c r="E46" s="281">
        <v>3616.5301514486891</v>
      </c>
      <c r="F46" s="281">
        <v>4031.549239656581</v>
      </c>
      <c r="G46" s="281">
        <v>4083.6995497283092</v>
      </c>
      <c r="H46" s="281">
        <v>4668.8963406757666</v>
      </c>
      <c r="I46" s="281">
        <v>5275.4862363953398</v>
      </c>
      <c r="J46" s="281">
        <v>5215.9025430537376</v>
      </c>
      <c r="K46" s="281">
        <v>3869.3664283361318</v>
      </c>
      <c r="L46" s="281">
        <v>3618.966677166733</v>
      </c>
      <c r="M46" s="281">
        <v>3924.1061175318582</v>
      </c>
      <c r="N46" s="281">
        <v>3871.0897170931689</v>
      </c>
      <c r="O46" s="281">
        <v>3393.6748006261569</v>
      </c>
      <c r="P46" s="281">
        <v>3855.7450376209031</v>
      </c>
      <c r="Q46" s="281">
        <v>4118.9728731416471</v>
      </c>
      <c r="R46" s="281">
        <v>3968.317825367863</v>
      </c>
      <c r="S46" s="281">
        <v>4148.3887621695121</v>
      </c>
      <c r="T46" s="281">
        <v>4372.9636351216868</v>
      </c>
      <c r="U46" s="281">
        <v>4588.7411513999996</v>
      </c>
      <c r="V46" s="281">
        <v>4423.81747573352</v>
      </c>
      <c r="W46" s="281">
        <v>4546.6288487927504</v>
      </c>
      <c r="DA46" s="105" t="s">
        <v>1733</v>
      </c>
    </row>
    <row r="47" spans="1:105" ht="12" customHeight="1" x14ac:dyDescent="0.25">
      <c r="A47" s="201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DA47" s="173"/>
    </row>
    <row r="48" spans="1:105" ht="15" customHeight="1" x14ac:dyDescent="0.25">
      <c r="A48" s="34" t="s">
        <v>50</v>
      </c>
      <c r="B48" s="225">
        <f t="shared" ref="B48:W48" si="2">SUM(B49:B53)+B59+B60+B79+B89+B97</f>
        <v>1048.566486538243</v>
      </c>
      <c r="C48" s="225">
        <f t="shared" si="2"/>
        <v>1417.9690613656471</v>
      </c>
      <c r="D48" s="225">
        <f t="shared" si="2"/>
        <v>1689.0882133337852</v>
      </c>
      <c r="E48" s="225">
        <f t="shared" si="2"/>
        <v>457.25274619737741</v>
      </c>
      <c r="F48" s="225">
        <f t="shared" si="2"/>
        <v>791.64792694767334</v>
      </c>
      <c r="G48" s="225">
        <f t="shared" si="2"/>
        <v>443.73867961866205</v>
      </c>
      <c r="H48" s="225">
        <f t="shared" si="2"/>
        <v>187.77410038811377</v>
      </c>
      <c r="I48" s="225">
        <f t="shared" si="2"/>
        <v>178.85660234608167</v>
      </c>
      <c r="J48" s="225">
        <f t="shared" si="2"/>
        <v>464.59814956142247</v>
      </c>
      <c r="K48" s="225">
        <f t="shared" si="2"/>
        <v>181.08522517150141</v>
      </c>
      <c r="L48" s="225">
        <f t="shared" si="2"/>
        <v>168.67139107810357</v>
      </c>
      <c r="M48" s="225">
        <f t="shared" si="2"/>
        <v>246.46390390808116</v>
      </c>
      <c r="N48" s="225">
        <f t="shared" si="2"/>
        <v>333.94982357157642</v>
      </c>
      <c r="O48" s="225">
        <f t="shared" si="2"/>
        <v>409.28001766433363</v>
      </c>
      <c r="P48" s="225">
        <f t="shared" si="2"/>
        <v>449.69663218501483</v>
      </c>
      <c r="Q48" s="225">
        <f t="shared" si="2"/>
        <v>533.64587583543948</v>
      </c>
      <c r="R48" s="225">
        <f t="shared" si="2"/>
        <v>855.53015396878459</v>
      </c>
      <c r="S48" s="225">
        <f t="shared" si="2"/>
        <v>769.62525785908883</v>
      </c>
      <c r="T48" s="225">
        <f t="shared" si="2"/>
        <v>1031.908229064185</v>
      </c>
      <c r="U48" s="225">
        <f t="shared" si="2"/>
        <v>1054.4168619548468</v>
      </c>
      <c r="V48" s="225">
        <f t="shared" si="2"/>
        <v>1197.8649358332229</v>
      </c>
      <c r="W48" s="225">
        <f t="shared" si="2"/>
        <v>1449.7351177800997</v>
      </c>
      <c r="DA48" s="89"/>
    </row>
    <row r="49" spans="1:105" ht="12" customHeight="1" x14ac:dyDescent="0.25">
      <c r="A49" s="55" t="s">
        <v>92</v>
      </c>
      <c r="B49" s="261">
        <v>0</v>
      </c>
      <c r="C49" s="261">
        <v>0</v>
      </c>
      <c r="D49" s="261">
        <v>0</v>
      </c>
      <c r="E49" s="261">
        <v>0</v>
      </c>
      <c r="F49" s="261">
        <v>0</v>
      </c>
      <c r="G49" s="261">
        <v>0</v>
      </c>
      <c r="H49" s="261">
        <v>0</v>
      </c>
      <c r="I49" s="261">
        <v>0</v>
      </c>
      <c r="J49" s="261">
        <v>0</v>
      </c>
      <c r="K49" s="261">
        <v>0</v>
      </c>
      <c r="L49" s="261">
        <v>0</v>
      </c>
      <c r="M49" s="261">
        <v>0</v>
      </c>
      <c r="N49" s="261">
        <v>0</v>
      </c>
      <c r="O49" s="261">
        <v>0</v>
      </c>
      <c r="P49" s="261">
        <v>0</v>
      </c>
      <c r="Q49" s="261">
        <v>0</v>
      </c>
      <c r="R49" s="261">
        <v>0</v>
      </c>
      <c r="S49" s="261">
        <v>0</v>
      </c>
      <c r="T49" s="261">
        <v>0</v>
      </c>
      <c r="U49" s="261">
        <v>0</v>
      </c>
      <c r="V49" s="261">
        <v>0</v>
      </c>
      <c r="W49" s="261">
        <v>0</v>
      </c>
      <c r="DA49" s="67" t="s">
        <v>1734</v>
      </c>
    </row>
    <row r="50" spans="1:105" ht="12" customHeight="1" x14ac:dyDescent="0.25">
      <c r="A50" s="202" t="s">
        <v>93</v>
      </c>
      <c r="B50" s="226">
        <v>0</v>
      </c>
      <c r="C50" s="226">
        <v>0</v>
      </c>
      <c r="D50" s="226">
        <v>0</v>
      </c>
      <c r="E50" s="226">
        <v>0</v>
      </c>
      <c r="F50" s="226">
        <v>0</v>
      </c>
      <c r="G50" s="226">
        <v>0</v>
      </c>
      <c r="H50" s="226">
        <v>0</v>
      </c>
      <c r="I50" s="226">
        <v>0</v>
      </c>
      <c r="J50" s="226">
        <v>0</v>
      </c>
      <c r="K50" s="226">
        <v>0</v>
      </c>
      <c r="L50" s="226">
        <v>0</v>
      </c>
      <c r="M50" s="226">
        <v>0</v>
      </c>
      <c r="N50" s="226">
        <v>0</v>
      </c>
      <c r="O50" s="226">
        <v>0</v>
      </c>
      <c r="P50" s="226">
        <v>0</v>
      </c>
      <c r="Q50" s="226">
        <v>0</v>
      </c>
      <c r="R50" s="226">
        <v>0</v>
      </c>
      <c r="S50" s="226">
        <v>0</v>
      </c>
      <c r="T50" s="226">
        <v>0</v>
      </c>
      <c r="U50" s="226">
        <v>0</v>
      </c>
      <c r="V50" s="226">
        <v>0</v>
      </c>
      <c r="W50" s="226">
        <v>0</v>
      </c>
      <c r="DA50" s="174" t="s">
        <v>1735</v>
      </c>
    </row>
    <row r="51" spans="1:105" ht="12" customHeight="1" x14ac:dyDescent="0.25">
      <c r="A51" s="202" t="s">
        <v>94</v>
      </c>
      <c r="B51" s="226">
        <v>0</v>
      </c>
      <c r="C51" s="226">
        <v>0</v>
      </c>
      <c r="D51" s="226">
        <v>0</v>
      </c>
      <c r="E51" s="226">
        <v>0</v>
      </c>
      <c r="F51" s="226">
        <v>0</v>
      </c>
      <c r="G51" s="226">
        <v>0</v>
      </c>
      <c r="H51" s="226">
        <v>0</v>
      </c>
      <c r="I51" s="226">
        <v>0</v>
      </c>
      <c r="J51" s="226">
        <v>0</v>
      </c>
      <c r="K51" s="226">
        <v>0</v>
      </c>
      <c r="L51" s="226">
        <v>0</v>
      </c>
      <c r="M51" s="226">
        <v>0</v>
      </c>
      <c r="N51" s="226">
        <v>0</v>
      </c>
      <c r="O51" s="226">
        <v>0</v>
      </c>
      <c r="P51" s="226">
        <v>0</v>
      </c>
      <c r="Q51" s="226">
        <v>0</v>
      </c>
      <c r="R51" s="226">
        <v>0</v>
      </c>
      <c r="S51" s="226">
        <v>0</v>
      </c>
      <c r="T51" s="226">
        <v>0</v>
      </c>
      <c r="U51" s="226">
        <v>0</v>
      </c>
      <c r="V51" s="226">
        <v>0</v>
      </c>
      <c r="W51" s="226">
        <v>0</v>
      </c>
      <c r="DA51" s="174" t="s">
        <v>1736</v>
      </c>
    </row>
    <row r="52" spans="1:105" ht="12" customHeight="1" x14ac:dyDescent="0.25">
      <c r="A52" s="202" t="s">
        <v>95</v>
      </c>
      <c r="B52" s="226">
        <v>0</v>
      </c>
      <c r="C52" s="226">
        <v>0</v>
      </c>
      <c r="D52" s="226">
        <v>0</v>
      </c>
      <c r="E52" s="226">
        <v>0</v>
      </c>
      <c r="F52" s="226">
        <v>0</v>
      </c>
      <c r="G52" s="226">
        <v>0</v>
      </c>
      <c r="H52" s="226">
        <v>0</v>
      </c>
      <c r="I52" s="226">
        <v>0</v>
      </c>
      <c r="J52" s="226">
        <v>0</v>
      </c>
      <c r="K52" s="226">
        <v>0</v>
      </c>
      <c r="L52" s="226">
        <v>0</v>
      </c>
      <c r="M52" s="226">
        <v>0</v>
      </c>
      <c r="N52" s="226">
        <v>0</v>
      </c>
      <c r="O52" s="226">
        <v>0</v>
      </c>
      <c r="P52" s="226">
        <v>0</v>
      </c>
      <c r="Q52" s="226">
        <v>0</v>
      </c>
      <c r="R52" s="226">
        <v>0</v>
      </c>
      <c r="S52" s="226">
        <v>0</v>
      </c>
      <c r="T52" s="226">
        <v>0</v>
      </c>
      <c r="U52" s="226">
        <v>0</v>
      </c>
      <c r="V52" s="226">
        <v>0</v>
      </c>
      <c r="W52" s="226">
        <v>0</v>
      </c>
      <c r="DA52" s="174" t="s">
        <v>1737</v>
      </c>
    </row>
    <row r="53" spans="1:105" ht="12" customHeight="1" x14ac:dyDescent="0.25">
      <c r="A53" s="56" t="s">
        <v>96</v>
      </c>
      <c r="B53" s="262">
        <v>6.5393354313927921</v>
      </c>
      <c r="C53" s="262">
        <v>8.642640076860129</v>
      </c>
      <c r="D53" s="262">
        <v>10.46127538151679</v>
      </c>
      <c r="E53" s="262">
        <v>2.635410604328341</v>
      </c>
      <c r="F53" s="262">
        <v>3.6400864073888299</v>
      </c>
      <c r="G53" s="262">
        <v>1.925359121347354</v>
      </c>
      <c r="H53" s="262">
        <v>0.23061557478069081</v>
      </c>
      <c r="I53" s="262">
        <v>0.10940531323346959</v>
      </c>
      <c r="J53" s="262">
        <v>0.74911830555416559</v>
      </c>
      <c r="K53" s="262">
        <v>0.21852175787946709</v>
      </c>
      <c r="L53" s="262">
        <v>0.1058300352196849</v>
      </c>
      <c r="M53" s="262">
        <v>0.20881667820219271</v>
      </c>
      <c r="N53" s="262">
        <v>0.31173749255631178</v>
      </c>
      <c r="O53" s="262">
        <v>0.63352592066822144</v>
      </c>
      <c r="P53" s="262">
        <v>0.60834281587722661</v>
      </c>
      <c r="Q53" s="262">
        <v>0.58267692659455084</v>
      </c>
      <c r="R53" s="262">
        <v>1.2923651933119751</v>
      </c>
      <c r="S53" s="262">
        <v>0.9658946465410968</v>
      </c>
      <c r="T53" s="262">
        <v>2.08838577019521</v>
      </c>
      <c r="U53" s="262">
        <v>1.7974721212730911</v>
      </c>
      <c r="V53" s="262">
        <v>2.276882216648922</v>
      </c>
      <c r="W53" s="262">
        <v>2.9891956058709961</v>
      </c>
      <c r="DA53" s="68" t="s">
        <v>1738</v>
      </c>
    </row>
    <row r="54" spans="1:105" ht="12" customHeight="1" x14ac:dyDescent="0.25">
      <c r="A54" s="37" t="s">
        <v>160</v>
      </c>
      <c r="B54" s="228">
        <v>0.19608859019730751</v>
      </c>
      <c r="C54" s="228">
        <v>0.21370448499772629</v>
      </c>
      <c r="D54" s="228">
        <v>1.825156021021675E-2</v>
      </c>
      <c r="E54" s="228">
        <v>2.8833557598178169E-2</v>
      </c>
      <c r="F54" s="228">
        <v>0.1165331192066614</v>
      </c>
      <c r="G54" s="228">
        <v>3.8731615475933408E-2</v>
      </c>
      <c r="H54" s="228">
        <v>6.8343704615301927E-3</v>
      </c>
      <c r="I54" s="228">
        <v>4.4995447784759064E-3</v>
      </c>
      <c r="J54" s="228">
        <v>6.4855394524339735E-2</v>
      </c>
      <c r="K54" s="228">
        <v>3.1415639014062822E-2</v>
      </c>
      <c r="L54" s="228">
        <v>3.343351358689938E-3</v>
      </c>
      <c r="M54" s="228">
        <v>9.9211816186642494E-4</v>
      </c>
      <c r="N54" s="228">
        <v>3.3194588718676407E-2</v>
      </c>
      <c r="O54" s="228">
        <v>5.2139709394712463E-2</v>
      </c>
      <c r="P54" s="228">
        <v>5.4758143669139898E-2</v>
      </c>
      <c r="Q54" s="228">
        <v>6.232097335670151E-2</v>
      </c>
      <c r="R54" s="228">
        <v>0.15701256279256789</v>
      </c>
      <c r="S54" s="228">
        <v>0.1092713063528627</v>
      </c>
      <c r="T54" s="228">
        <v>0.19452508265589449</v>
      </c>
      <c r="U54" s="228">
        <v>0.20499591658224381</v>
      </c>
      <c r="V54" s="228">
        <v>0.20709102983322819</v>
      </c>
      <c r="W54" s="228">
        <v>0.33543859751734439</v>
      </c>
      <c r="DA54" s="69" t="s">
        <v>1739</v>
      </c>
    </row>
    <row r="55" spans="1:105" ht="12" customHeight="1" x14ac:dyDescent="0.25">
      <c r="A55" s="37" t="s">
        <v>162</v>
      </c>
      <c r="B55" s="228">
        <v>6.3432468411954854</v>
      </c>
      <c r="C55" s="228">
        <v>8.4289355918624018</v>
      </c>
      <c r="D55" s="228">
        <v>10.44302382130657</v>
      </c>
      <c r="E55" s="228">
        <v>2.606577046730163</v>
      </c>
      <c r="F55" s="228">
        <v>3.523553288182169</v>
      </c>
      <c r="G55" s="228">
        <v>1.886627505871421</v>
      </c>
      <c r="H55" s="228">
        <v>0.2237812043191606</v>
      </c>
      <c r="I55" s="228">
        <v>0.10490576845499371</v>
      </c>
      <c r="J55" s="228">
        <v>0.68426291102982584</v>
      </c>
      <c r="K55" s="228">
        <v>0.18710611886540429</v>
      </c>
      <c r="L55" s="228">
        <v>0.10248668386099501</v>
      </c>
      <c r="M55" s="228">
        <v>0.20782456004032621</v>
      </c>
      <c r="N55" s="228">
        <v>0.27854290383763541</v>
      </c>
      <c r="O55" s="228">
        <v>0.58138621127350898</v>
      </c>
      <c r="P55" s="228">
        <v>0.55358467220808671</v>
      </c>
      <c r="Q55" s="228">
        <v>0.52035595323784933</v>
      </c>
      <c r="R55" s="228">
        <v>1.135352630519407</v>
      </c>
      <c r="S55" s="228">
        <v>0.85662334018823405</v>
      </c>
      <c r="T55" s="228">
        <v>1.893860687539316</v>
      </c>
      <c r="U55" s="228">
        <v>1.5924762046908481</v>
      </c>
      <c r="V55" s="228">
        <v>2.069791186815694</v>
      </c>
      <c r="W55" s="228">
        <v>2.6537570083536521</v>
      </c>
      <c r="DA55" s="69" t="s">
        <v>1740</v>
      </c>
    </row>
    <row r="56" spans="1:105" ht="12" customHeight="1" x14ac:dyDescent="0.25">
      <c r="A56" s="37" t="s">
        <v>97</v>
      </c>
      <c r="B56" s="228">
        <v>0</v>
      </c>
      <c r="C56" s="228">
        <v>0</v>
      </c>
      <c r="D56" s="228">
        <v>0</v>
      </c>
      <c r="E56" s="228">
        <v>0</v>
      </c>
      <c r="F56" s="228">
        <v>0</v>
      </c>
      <c r="G56" s="228">
        <v>0</v>
      </c>
      <c r="H56" s="228">
        <v>0</v>
      </c>
      <c r="I56" s="228">
        <v>0</v>
      </c>
      <c r="J56" s="228">
        <v>0</v>
      </c>
      <c r="K56" s="228">
        <v>0</v>
      </c>
      <c r="L56" s="228">
        <v>0</v>
      </c>
      <c r="M56" s="228">
        <v>0</v>
      </c>
      <c r="N56" s="228">
        <v>0</v>
      </c>
      <c r="O56" s="228">
        <v>0</v>
      </c>
      <c r="P56" s="228">
        <v>0</v>
      </c>
      <c r="Q56" s="228">
        <v>0</v>
      </c>
      <c r="R56" s="228">
        <v>0</v>
      </c>
      <c r="S56" s="228">
        <v>0</v>
      </c>
      <c r="T56" s="228">
        <v>0</v>
      </c>
      <c r="U56" s="228">
        <v>0</v>
      </c>
      <c r="V56" s="228">
        <v>0</v>
      </c>
      <c r="W56" s="228">
        <v>0</v>
      </c>
      <c r="DA56" s="69" t="s">
        <v>1741</v>
      </c>
    </row>
    <row r="57" spans="1:105" ht="12" customHeight="1" x14ac:dyDescent="0.25">
      <c r="A57" s="37" t="s">
        <v>78</v>
      </c>
      <c r="B57" s="228">
        <v>0</v>
      </c>
      <c r="C57" s="228">
        <v>0</v>
      </c>
      <c r="D57" s="228">
        <v>0</v>
      </c>
      <c r="E57" s="228">
        <v>0</v>
      </c>
      <c r="F57" s="228">
        <v>0</v>
      </c>
      <c r="G57" s="228">
        <v>0</v>
      </c>
      <c r="H57" s="228">
        <v>0</v>
      </c>
      <c r="I57" s="228">
        <v>0</v>
      </c>
      <c r="J57" s="228">
        <v>0</v>
      </c>
      <c r="K57" s="228">
        <v>0</v>
      </c>
      <c r="L57" s="228">
        <v>0</v>
      </c>
      <c r="M57" s="228">
        <v>0</v>
      </c>
      <c r="N57" s="228">
        <v>0</v>
      </c>
      <c r="O57" s="228">
        <v>0</v>
      </c>
      <c r="P57" s="228">
        <v>0</v>
      </c>
      <c r="Q57" s="228">
        <v>0</v>
      </c>
      <c r="R57" s="228">
        <v>0</v>
      </c>
      <c r="S57" s="228">
        <v>0</v>
      </c>
      <c r="T57" s="228">
        <v>0</v>
      </c>
      <c r="U57" s="228">
        <v>0</v>
      </c>
      <c r="V57" s="228">
        <v>0</v>
      </c>
      <c r="W57" s="228">
        <v>0</v>
      </c>
      <c r="DA57" s="69" t="s">
        <v>1742</v>
      </c>
    </row>
    <row r="58" spans="1:105" ht="12" customHeight="1" x14ac:dyDescent="0.25">
      <c r="A58" s="37" t="s">
        <v>38</v>
      </c>
      <c r="B58" s="228">
        <v>0</v>
      </c>
      <c r="C58" s="228">
        <v>0</v>
      </c>
      <c r="D58" s="228">
        <v>0</v>
      </c>
      <c r="E58" s="228">
        <v>0</v>
      </c>
      <c r="F58" s="228">
        <v>0</v>
      </c>
      <c r="G58" s="228">
        <v>0</v>
      </c>
      <c r="H58" s="228">
        <v>0</v>
      </c>
      <c r="I58" s="228">
        <v>0</v>
      </c>
      <c r="J58" s="228">
        <v>0</v>
      </c>
      <c r="K58" s="228">
        <v>0</v>
      </c>
      <c r="L58" s="228">
        <v>0</v>
      </c>
      <c r="M58" s="228">
        <v>0</v>
      </c>
      <c r="N58" s="228">
        <v>0</v>
      </c>
      <c r="O58" s="228">
        <v>0</v>
      </c>
      <c r="P58" s="228">
        <v>0</v>
      </c>
      <c r="Q58" s="228">
        <v>0</v>
      </c>
      <c r="R58" s="228">
        <v>0</v>
      </c>
      <c r="S58" s="228">
        <v>0</v>
      </c>
      <c r="T58" s="228">
        <v>0</v>
      </c>
      <c r="U58" s="228">
        <v>0</v>
      </c>
      <c r="V58" s="228">
        <v>0</v>
      </c>
      <c r="W58" s="228">
        <v>0</v>
      </c>
      <c r="DA58" s="69" t="s">
        <v>1743</v>
      </c>
    </row>
    <row r="59" spans="1:105" ht="12" customHeight="1" x14ac:dyDescent="0.25">
      <c r="A59" s="57" t="s">
        <v>1498</v>
      </c>
      <c r="B59" s="263">
        <v>0</v>
      </c>
      <c r="C59" s="263">
        <v>0</v>
      </c>
      <c r="D59" s="263">
        <v>0</v>
      </c>
      <c r="E59" s="263">
        <v>0</v>
      </c>
      <c r="F59" s="263">
        <v>0</v>
      </c>
      <c r="G59" s="263">
        <v>0</v>
      </c>
      <c r="H59" s="263">
        <v>0</v>
      </c>
      <c r="I59" s="263">
        <v>0</v>
      </c>
      <c r="J59" s="263">
        <v>0</v>
      </c>
      <c r="K59" s="263">
        <v>0</v>
      </c>
      <c r="L59" s="263">
        <v>0</v>
      </c>
      <c r="M59" s="263">
        <v>0</v>
      </c>
      <c r="N59" s="263">
        <v>0</v>
      </c>
      <c r="O59" s="263">
        <v>0</v>
      </c>
      <c r="P59" s="263">
        <v>0</v>
      </c>
      <c r="Q59" s="263">
        <v>0</v>
      </c>
      <c r="R59" s="263">
        <v>0</v>
      </c>
      <c r="S59" s="263">
        <v>0</v>
      </c>
      <c r="T59" s="263">
        <v>0</v>
      </c>
      <c r="U59" s="263">
        <v>0</v>
      </c>
      <c r="V59" s="263">
        <v>0</v>
      </c>
      <c r="W59" s="263">
        <v>0</v>
      </c>
      <c r="DA59" s="70" t="s">
        <v>1744</v>
      </c>
    </row>
    <row r="60" spans="1:105" ht="12" customHeight="1" x14ac:dyDescent="0.25">
      <c r="A60" s="57" t="s">
        <v>1500</v>
      </c>
      <c r="B60" s="263">
        <f t="shared" ref="B60:W60" si="3">B61+B67+B78</f>
        <v>155.97659734494587</v>
      </c>
      <c r="C60" s="263">
        <f t="shared" si="3"/>
        <v>283.69570164744658</v>
      </c>
      <c r="D60" s="263">
        <f t="shared" si="3"/>
        <v>323.70974847660159</v>
      </c>
      <c r="E60" s="263">
        <f t="shared" si="3"/>
        <v>81.735239538830029</v>
      </c>
      <c r="F60" s="263">
        <f t="shared" si="3"/>
        <v>129.37258742213774</v>
      </c>
      <c r="G60" s="263">
        <f t="shared" si="3"/>
        <v>76.003319932682672</v>
      </c>
      <c r="H60" s="263">
        <f t="shared" si="3"/>
        <v>23.956751517769369</v>
      </c>
      <c r="I60" s="263">
        <f t="shared" si="3"/>
        <v>7.9980757215775657</v>
      </c>
      <c r="J60" s="263">
        <f t="shared" si="3"/>
        <v>58.662768033825543</v>
      </c>
      <c r="K60" s="263">
        <f t="shared" si="3"/>
        <v>12.555522172137701</v>
      </c>
      <c r="L60" s="263">
        <f t="shared" si="3"/>
        <v>7.3625795065787223</v>
      </c>
      <c r="M60" s="263">
        <f t="shared" si="3"/>
        <v>10.904428740288211</v>
      </c>
      <c r="N60" s="263">
        <f t="shared" si="3"/>
        <v>15.633975742656066</v>
      </c>
      <c r="O60" s="263">
        <f t="shared" si="3"/>
        <v>31.835562733532555</v>
      </c>
      <c r="P60" s="263">
        <f t="shared" si="3"/>
        <v>31.697001704982839</v>
      </c>
      <c r="Q60" s="263">
        <f t="shared" si="3"/>
        <v>36.514701889948817</v>
      </c>
      <c r="R60" s="263">
        <f t="shared" si="3"/>
        <v>77.884477118237328</v>
      </c>
      <c r="S60" s="263">
        <f t="shared" si="3"/>
        <v>58.011003213058039</v>
      </c>
      <c r="T60" s="263">
        <f t="shared" si="3"/>
        <v>94.525233452557913</v>
      </c>
      <c r="U60" s="263">
        <f t="shared" si="3"/>
        <v>105.49124316007853</v>
      </c>
      <c r="V60" s="263">
        <f t="shared" si="3"/>
        <v>122.9607776296817</v>
      </c>
      <c r="W60" s="263">
        <f t="shared" si="3"/>
        <v>154.94515252952172</v>
      </c>
      <c r="DA60" s="70"/>
    </row>
    <row r="61" spans="1:105" ht="12" customHeight="1" x14ac:dyDescent="0.25">
      <c r="A61" s="60" t="s">
        <v>1501</v>
      </c>
      <c r="B61" s="264">
        <v>140.94715447348739</v>
      </c>
      <c r="C61" s="264">
        <v>176.16383504153339</v>
      </c>
      <c r="D61" s="264">
        <v>193.84517503609331</v>
      </c>
      <c r="E61" s="264">
        <v>47.849555812439633</v>
      </c>
      <c r="F61" s="264">
        <v>85.664813795554096</v>
      </c>
      <c r="G61" s="264">
        <v>50.666577664114989</v>
      </c>
      <c r="H61" s="264">
        <v>12.65426227040702</v>
      </c>
      <c r="I61" s="264">
        <v>5.2006678532870332</v>
      </c>
      <c r="J61" s="264">
        <v>44.623921034154783</v>
      </c>
      <c r="K61" s="264">
        <v>10.899440939847411</v>
      </c>
      <c r="L61" s="264">
        <v>7.0112092890922071</v>
      </c>
      <c r="M61" s="264">
        <v>10.113092827105101</v>
      </c>
      <c r="N61" s="264">
        <v>14.056175670310999</v>
      </c>
      <c r="O61" s="264">
        <v>27.890011923182509</v>
      </c>
      <c r="P61" s="264">
        <v>26.859389837465081</v>
      </c>
      <c r="Q61" s="264">
        <v>31.417541533679088</v>
      </c>
      <c r="R61" s="264">
        <v>66.653896443538628</v>
      </c>
      <c r="S61" s="264">
        <v>50.214647060591943</v>
      </c>
      <c r="T61" s="264">
        <v>75.5841187828171</v>
      </c>
      <c r="U61" s="264">
        <v>82.271721606035953</v>
      </c>
      <c r="V61" s="264">
        <v>96.286686999443504</v>
      </c>
      <c r="W61" s="264">
        <v>122.6926222240067</v>
      </c>
      <c r="DA61" s="72" t="s">
        <v>1745</v>
      </c>
    </row>
    <row r="62" spans="1:105" ht="12" customHeight="1" x14ac:dyDescent="0.25">
      <c r="A62" s="59" t="s">
        <v>30</v>
      </c>
      <c r="B62" s="232">
        <v>1.801868192554559</v>
      </c>
      <c r="C62" s="232">
        <v>4.5603408651138757</v>
      </c>
      <c r="D62" s="232">
        <v>2.652267253645006</v>
      </c>
      <c r="E62" s="232">
        <v>1.439409263577353</v>
      </c>
      <c r="F62" s="232">
        <v>8.3175603500100497</v>
      </c>
      <c r="G62" s="232">
        <v>4.5982595689812911</v>
      </c>
      <c r="H62" s="232">
        <v>1.166721834490573</v>
      </c>
      <c r="I62" s="232">
        <v>0.8089075952992455</v>
      </c>
      <c r="J62" s="232">
        <v>16.442357651613769</v>
      </c>
      <c r="K62" s="232">
        <v>3.9974343412537729</v>
      </c>
      <c r="L62" s="232">
        <v>1.8921818120561551</v>
      </c>
      <c r="M62" s="232">
        <v>0.78391654912716369</v>
      </c>
      <c r="N62" s="232">
        <v>6.6983013622837388</v>
      </c>
      <c r="O62" s="232">
        <v>10.918580124861419</v>
      </c>
      <c r="P62" s="232">
        <v>8.4572555456560803</v>
      </c>
      <c r="Q62" s="232">
        <v>9.8352655939246034</v>
      </c>
      <c r="R62" s="232">
        <v>19.83862286796705</v>
      </c>
      <c r="S62" s="232">
        <v>12.44473863119712</v>
      </c>
      <c r="T62" s="232">
        <v>16.480555311918948</v>
      </c>
      <c r="U62" s="232">
        <v>24.68449946723532</v>
      </c>
      <c r="V62" s="232">
        <v>30.963983465545802</v>
      </c>
      <c r="W62" s="232">
        <v>49.14615968134698</v>
      </c>
      <c r="DA62" s="71" t="s">
        <v>1746</v>
      </c>
    </row>
    <row r="63" spans="1:105" ht="12" customHeight="1" x14ac:dyDescent="0.25">
      <c r="A63" s="59" t="s">
        <v>33</v>
      </c>
      <c r="B63" s="297">
        <v>0</v>
      </c>
      <c r="C63" s="297">
        <v>0.48300069525058192</v>
      </c>
      <c r="D63" s="297">
        <v>0</v>
      </c>
      <c r="E63" s="297">
        <v>0</v>
      </c>
      <c r="F63" s="297">
        <v>0</v>
      </c>
      <c r="G63" s="297">
        <v>0</v>
      </c>
      <c r="H63" s="297">
        <v>0.62048205156158331</v>
      </c>
      <c r="I63" s="297">
        <v>0</v>
      </c>
      <c r="J63" s="297">
        <v>0</v>
      </c>
      <c r="K63" s="297">
        <v>0</v>
      </c>
      <c r="L63" s="297">
        <v>0</v>
      </c>
      <c r="M63" s="297">
        <v>0</v>
      </c>
      <c r="N63" s="297">
        <v>0</v>
      </c>
      <c r="O63" s="297">
        <v>0</v>
      </c>
      <c r="P63" s="297">
        <v>0</v>
      </c>
      <c r="Q63" s="297">
        <v>0</v>
      </c>
      <c r="R63" s="297">
        <v>0</v>
      </c>
      <c r="S63" s="297">
        <v>4.7025707185526858E-2</v>
      </c>
      <c r="T63" s="297">
        <v>6.1912153147047178E-2</v>
      </c>
      <c r="U63" s="297">
        <v>7.0073249039258295E-2</v>
      </c>
      <c r="V63" s="297">
        <v>4.4615121108997527E-2</v>
      </c>
      <c r="W63" s="297">
        <v>0.1355186659983818</v>
      </c>
      <c r="DA63" s="122" t="s">
        <v>1747</v>
      </c>
    </row>
    <row r="64" spans="1:105" ht="12" customHeight="1" x14ac:dyDescent="0.25">
      <c r="A64" s="59" t="s">
        <v>160</v>
      </c>
      <c r="B64" s="297">
        <v>2.8022069562121801</v>
      </c>
      <c r="C64" s="297">
        <v>2.804833340973794</v>
      </c>
      <c r="D64" s="297">
        <v>0.29170611603205188</v>
      </c>
      <c r="E64" s="297">
        <v>0.49438652462095922</v>
      </c>
      <c r="F64" s="297">
        <v>2.355703663096592</v>
      </c>
      <c r="G64" s="297">
        <v>0.8808262532258474</v>
      </c>
      <c r="H64" s="297">
        <v>0.2857054330162323</v>
      </c>
      <c r="I64" s="297">
        <v>0.178217057784368</v>
      </c>
      <c r="J64" s="297">
        <v>2.334425849305362</v>
      </c>
      <c r="K64" s="297">
        <v>0.98232622489396659</v>
      </c>
      <c r="L64" s="297">
        <v>0.15321697374150831</v>
      </c>
      <c r="M64" s="297">
        <v>4.4117921616007173E-2</v>
      </c>
      <c r="N64" s="297">
        <v>0.78348487856192384</v>
      </c>
      <c r="O64" s="297">
        <v>1.3829057024546809</v>
      </c>
      <c r="P64" s="297">
        <v>1.6404340761081639</v>
      </c>
      <c r="Q64" s="297">
        <v>2.2867211831450578</v>
      </c>
      <c r="R64" s="297">
        <v>5.4719126624381609</v>
      </c>
      <c r="S64" s="297">
        <v>4.267575857483811</v>
      </c>
      <c r="T64" s="297">
        <v>5.459790806616386</v>
      </c>
      <c r="U64" s="297">
        <v>6.5026978263480286</v>
      </c>
      <c r="V64" s="297">
        <v>5.893001116191364</v>
      </c>
      <c r="W64" s="297">
        <v>8.1697594738773791</v>
      </c>
      <c r="DA64" s="122" t="s">
        <v>1748</v>
      </c>
    </row>
    <row r="65" spans="1:105" ht="12" customHeight="1" x14ac:dyDescent="0.25">
      <c r="A65" s="59" t="s">
        <v>70</v>
      </c>
      <c r="B65" s="297">
        <v>45.694814652700018</v>
      </c>
      <c r="C65" s="297">
        <v>57.687380264703179</v>
      </c>
      <c r="D65" s="297">
        <v>23.995255903034241</v>
      </c>
      <c r="E65" s="297">
        <v>1.2228162935963069</v>
      </c>
      <c r="F65" s="297">
        <v>3.7633234670885081</v>
      </c>
      <c r="G65" s="297">
        <v>2.2822058937363199</v>
      </c>
      <c r="H65" s="297">
        <v>1.22635730970864</v>
      </c>
      <c r="I65" s="297">
        <v>5.8456781663567423E-2</v>
      </c>
      <c r="J65" s="297">
        <v>1.217559084992867</v>
      </c>
      <c r="K65" s="297">
        <v>6.9115076672323375E-2</v>
      </c>
      <c r="L65" s="297">
        <v>0.26911611932848128</v>
      </c>
      <c r="M65" s="297">
        <v>4.3429685346094517E-2</v>
      </c>
      <c r="N65" s="297">
        <v>0</v>
      </c>
      <c r="O65" s="297">
        <v>0.16837289147987289</v>
      </c>
      <c r="P65" s="297">
        <v>0.17751566429677099</v>
      </c>
      <c r="Q65" s="297">
        <v>0.20231989594633201</v>
      </c>
      <c r="R65" s="297">
        <v>1.7761420563905379</v>
      </c>
      <c r="S65" s="297">
        <v>0</v>
      </c>
      <c r="T65" s="297">
        <v>0.42633408922617028</v>
      </c>
      <c r="U65" s="297">
        <v>0.4993397021605549</v>
      </c>
      <c r="V65" s="297">
        <v>0.48692167343884218</v>
      </c>
      <c r="W65" s="297">
        <v>0.60772653350963879</v>
      </c>
      <c r="DA65" s="122" t="s">
        <v>1749</v>
      </c>
    </row>
    <row r="66" spans="1:105" ht="12" customHeight="1" x14ac:dyDescent="0.25">
      <c r="A66" s="59" t="s">
        <v>162</v>
      </c>
      <c r="B66" s="297">
        <v>90.648264672020645</v>
      </c>
      <c r="C66" s="297">
        <v>110.628279875492</v>
      </c>
      <c r="D66" s="297">
        <v>166.90594576338199</v>
      </c>
      <c r="E66" s="297">
        <v>44.692943730645013</v>
      </c>
      <c r="F66" s="297">
        <v>71.228226315358938</v>
      </c>
      <c r="G66" s="297">
        <v>42.905285948171532</v>
      </c>
      <c r="H66" s="297">
        <v>9.3549956416299924</v>
      </c>
      <c r="I66" s="297">
        <v>4.1550864185398524</v>
      </c>
      <c r="J66" s="297">
        <v>24.629578448242771</v>
      </c>
      <c r="K66" s="297">
        <v>5.8505652970273498</v>
      </c>
      <c r="L66" s="297">
        <v>4.6966943839660633</v>
      </c>
      <c r="M66" s="297">
        <v>9.2416286710158388</v>
      </c>
      <c r="N66" s="297">
        <v>6.5743894294653327</v>
      </c>
      <c r="O66" s="297">
        <v>15.42015320438653</v>
      </c>
      <c r="P66" s="297">
        <v>16.584184551404061</v>
      </c>
      <c r="Q66" s="297">
        <v>19.093234860663099</v>
      </c>
      <c r="R66" s="297">
        <v>39.567218856742883</v>
      </c>
      <c r="S66" s="297">
        <v>33.455306864725479</v>
      </c>
      <c r="T66" s="297">
        <v>53.155526421908547</v>
      </c>
      <c r="U66" s="297">
        <v>50.515111361252792</v>
      </c>
      <c r="V66" s="297">
        <v>58.898165623158498</v>
      </c>
      <c r="W66" s="297">
        <v>64.633457869274295</v>
      </c>
      <c r="DA66" s="122" t="s">
        <v>1750</v>
      </c>
    </row>
    <row r="67" spans="1:105" ht="12" customHeight="1" x14ac:dyDescent="0.25">
      <c r="A67" s="60" t="s">
        <v>1508</v>
      </c>
      <c r="B67" s="264">
        <v>15.029442871458491</v>
      </c>
      <c r="C67" s="264">
        <v>107.53186660591319</v>
      </c>
      <c r="D67" s="264">
        <v>129.86457344050831</v>
      </c>
      <c r="E67" s="264">
        <v>33.885683726390397</v>
      </c>
      <c r="F67" s="264">
        <v>43.707773626583638</v>
      </c>
      <c r="G67" s="264">
        <v>25.33674226856769</v>
      </c>
      <c r="H67" s="264">
        <v>11.302489247362351</v>
      </c>
      <c r="I67" s="264">
        <v>2.797407868290533</v>
      </c>
      <c r="J67" s="264">
        <v>14.03884699967076</v>
      </c>
      <c r="K67" s="264">
        <v>1.65608123229029</v>
      </c>
      <c r="L67" s="264">
        <v>0.35137021748651542</v>
      </c>
      <c r="M67" s="264">
        <v>0.79133591318310903</v>
      </c>
      <c r="N67" s="264">
        <v>1.577800072345066</v>
      </c>
      <c r="O67" s="264">
        <v>3.9455508103500461</v>
      </c>
      <c r="P67" s="264">
        <v>4.8376118675177571</v>
      </c>
      <c r="Q67" s="264">
        <v>5.0971603562697316</v>
      </c>
      <c r="R67" s="264">
        <v>11.2305806746987</v>
      </c>
      <c r="S67" s="264">
        <v>7.7963561524660951</v>
      </c>
      <c r="T67" s="264">
        <v>18.941114669740809</v>
      </c>
      <c r="U67" s="264">
        <v>23.219521554042569</v>
      </c>
      <c r="V67" s="264">
        <v>26.674090630238201</v>
      </c>
      <c r="W67" s="264">
        <v>32.252530305515023</v>
      </c>
      <c r="DA67" s="72" t="s">
        <v>1751</v>
      </c>
    </row>
    <row r="68" spans="1:105" ht="12" customHeight="1" x14ac:dyDescent="0.25">
      <c r="A68" s="147" t="s">
        <v>30</v>
      </c>
      <c r="B68" s="231">
        <v>0.12864624764222579</v>
      </c>
      <c r="C68" s="231">
        <v>0.35150376578675618</v>
      </c>
      <c r="D68" s="231">
        <v>0.25792274444543301</v>
      </c>
      <c r="E68" s="231">
        <v>0.12484139665923499</v>
      </c>
      <c r="F68" s="231">
        <v>0.67643840702081515</v>
      </c>
      <c r="G68" s="231">
        <v>0.1270220353029495</v>
      </c>
      <c r="H68" s="231">
        <v>4.3680687980466849E-2</v>
      </c>
      <c r="I68" s="231">
        <v>1.8251277351768961E-2</v>
      </c>
      <c r="J68" s="231">
        <v>0.91789451238213615</v>
      </c>
      <c r="K68" s="231">
        <v>0.29980088421687939</v>
      </c>
      <c r="L68" s="231">
        <v>7.4522683858354255E-2</v>
      </c>
      <c r="M68" s="231">
        <v>2.968969437550897E-2</v>
      </c>
      <c r="N68" s="231">
        <v>0.39617616344477002</v>
      </c>
      <c r="O68" s="231">
        <v>0.78713066917510577</v>
      </c>
      <c r="P68" s="231">
        <v>0.58707365455398308</v>
      </c>
      <c r="Q68" s="231">
        <v>0.54289384357288561</v>
      </c>
      <c r="R68" s="231">
        <v>1.1342932561842261</v>
      </c>
      <c r="S68" s="231">
        <v>0.6083216868981125</v>
      </c>
      <c r="T68" s="231">
        <v>1.3285506265859419</v>
      </c>
      <c r="U68" s="231">
        <v>2.1414344106933449</v>
      </c>
      <c r="V68" s="231">
        <v>1.8663028498029339</v>
      </c>
      <c r="W68" s="231">
        <v>3.529494681896364</v>
      </c>
      <c r="DA68" s="73" t="s">
        <v>1752</v>
      </c>
    </row>
    <row r="69" spans="1:105" ht="12" customHeight="1" x14ac:dyDescent="0.25">
      <c r="A69" s="147" t="s">
        <v>32</v>
      </c>
      <c r="B69" s="231">
        <v>0</v>
      </c>
      <c r="C69" s="231">
        <v>0</v>
      </c>
      <c r="D69" s="231">
        <v>0</v>
      </c>
      <c r="E69" s="231">
        <v>0</v>
      </c>
      <c r="F69" s="231">
        <v>0</v>
      </c>
      <c r="G69" s="231">
        <v>0</v>
      </c>
      <c r="H69" s="231">
        <v>0</v>
      </c>
      <c r="I69" s="231">
        <v>0</v>
      </c>
      <c r="J69" s="231">
        <v>0</v>
      </c>
      <c r="K69" s="231">
        <v>0</v>
      </c>
      <c r="L69" s="231">
        <v>0</v>
      </c>
      <c r="M69" s="231">
        <v>0</v>
      </c>
      <c r="N69" s="231">
        <v>0</v>
      </c>
      <c r="O69" s="231">
        <v>0</v>
      </c>
      <c r="P69" s="231">
        <v>0</v>
      </c>
      <c r="Q69" s="231">
        <v>0</v>
      </c>
      <c r="R69" s="231">
        <v>0</v>
      </c>
      <c r="S69" s="231">
        <v>0</v>
      </c>
      <c r="T69" s="231">
        <v>0</v>
      </c>
      <c r="U69" s="231">
        <v>0</v>
      </c>
      <c r="V69" s="231">
        <v>0</v>
      </c>
      <c r="W69" s="231">
        <v>0</v>
      </c>
      <c r="DA69" s="73" t="s">
        <v>1753</v>
      </c>
    </row>
    <row r="70" spans="1:105" ht="12" customHeight="1" x14ac:dyDescent="0.25">
      <c r="A70" s="147" t="s">
        <v>33</v>
      </c>
      <c r="B70" s="231">
        <v>0</v>
      </c>
      <c r="C70" s="231">
        <v>3.7228919565415318E-2</v>
      </c>
      <c r="D70" s="231">
        <v>0</v>
      </c>
      <c r="E70" s="231">
        <v>0</v>
      </c>
      <c r="F70" s="231">
        <v>0</v>
      </c>
      <c r="G70" s="231">
        <v>0</v>
      </c>
      <c r="H70" s="231">
        <v>2.323011543156344E-2</v>
      </c>
      <c r="I70" s="231">
        <v>0</v>
      </c>
      <c r="J70" s="231">
        <v>0</v>
      </c>
      <c r="K70" s="231">
        <v>0</v>
      </c>
      <c r="L70" s="231">
        <v>0</v>
      </c>
      <c r="M70" s="231">
        <v>0</v>
      </c>
      <c r="N70" s="231">
        <v>0</v>
      </c>
      <c r="O70" s="231">
        <v>0</v>
      </c>
      <c r="P70" s="231">
        <v>0</v>
      </c>
      <c r="Q70" s="231">
        <v>0</v>
      </c>
      <c r="R70" s="231">
        <v>0</v>
      </c>
      <c r="S70" s="231">
        <v>2.2987029595755012E-3</v>
      </c>
      <c r="T70" s="231">
        <v>4.9909380054267687E-3</v>
      </c>
      <c r="U70" s="231">
        <v>6.0790078794560462E-3</v>
      </c>
      <c r="V70" s="231">
        <v>2.689102575018359E-3</v>
      </c>
      <c r="W70" s="231">
        <v>9.7324473374980243E-3</v>
      </c>
      <c r="DA70" s="73" t="s">
        <v>1754</v>
      </c>
    </row>
    <row r="71" spans="1:105" ht="12" customHeight="1" x14ac:dyDescent="0.25">
      <c r="A71" s="147" t="s">
        <v>160</v>
      </c>
      <c r="B71" s="231">
        <v>0.20006647074587519</v>
      </c>
      <c r="C71" s="231">
        <v>0.21619205908458311</v>
      </c>
      <c r="D71" s="231">
        <v>2.8367292894449388E-2</v>
      </c>
      <c r="E71" s="231">
        <v>4.2878634857325987E-2</v>
      </c>
      <c r="F71" s="231">
        <v>0.19158122889679199</v>
      </c>
      <c r="G71" s="231">
        <v>2.4331889436551631E-2</v>
      </c>
      <c r="H71" s="231">
        <v>1.069647409089184E-2</v>
      </c>
      <c r="I71" s="231">
        <v>4.021088402854524E-3</v>
      </c>
      <c r="J71" s="231">
        <v>0.13031930834019381</v>
      </c>
      <c r="K71" s="231">
        <v>7.3672822533533175E-2</v>
      </c>
      <c r="L71" s="231">
        <v>6.0343778928223504E-3</v>
      </c>
      <c r="M71" s="231">
        <v>1.670901846274756E-3</v>
      </c>
      <c r="N71" s="231">
        <v>4.6339813113428878E-2</v>
      </c>
      <c r="O71" s="231">
        <v>9.969496752610392E-2</v>
      </c>
      <c r="P71" s="231">
        <v>0.1138733035695443</v>
      </c>
      <c r="Q71" s="231">
        <v>0.12622402927929249</v>
      </c>
      <c r="R71" s="231">
        <v>0.31286212116338852</v>
      </c>
      <c r="S71" s="231">
        <v>0.20860694800630639</v>
      </c>
      <c r="T71" s="231">
        <v>0.44013131595829552</v>
      </c>
      <c r="U71" s="231">
        <v>0.56412328336516626</v>
      </c>
      <c r="V71" s="231">
        <v>0.35519088780284458</v>
      </c>
      <c r="W71" s="231">
        <v>0.58672178665399966</v>
      </c>
      <c r="DA71" s="73" t="s">
        <v>1755</v>
      </c>
    </row>
    <row r="72" spans="1:105" ht="12" customHeight="1" x14ac:dyDescent="0.25">
      <c r="A72" s="147" t="s">
        <v>70</v>
      </c>
      <c r="B72" s="231">
        <v>3.2624286649084961</v>
      </c>
      <c r="C72" s="231">
        <v>4.4464508248791681</v>
      </c>
      <c r="D72" s="231">
        <v>2.333445940515853</v>
      </c>
      <c r="E72" s="231">
        <v>0.10605607301069619</v>
      </c>
      <c r="F72" s="231">
        <v>0.30605807761627191</v>
      </c>
      <c r="G72" s="231">
        <v>6.3043513149693156E-2</v>
      </c>
      <c r="H72" s="231">
        <v>4.5913369763356977E-2</v>
      </c>
      <c r="I72" s="231">
        <v>1.3189527968752481E-3</v>
      </c>
      <c r="J72" s="231">
        <v>6.7970228254114098E-2</v>
      </c>
      <c r="K72" s="231">
        <v>5.1835150574558288E-3</v>
      </c>
      <c r="L72" s="231">
        <v>1.059901081075838E-2</v>
      </c>
      <c r="M72" s="231">
        <v>1.644835902731916E-3</v>
      </c>
      <c r="N72" s="231">
        <v>0</v>
      </c>
      <c r="O72" s="231">
        <v>1.2138159469996289E-2</v>
      </c>
      <c r="P72" s="231">
        <v>1.2322528179110229E-2</v>
      </c>
      <c r="Q72" s="231">
        <v>1.116779459513724E-2</v>
      </c>
      <c r="R72" s="231">
        <v>0.101552712100899</v>
      </c>
      <c r="S72" s="231">
        <v>0</v>
      </c>
      <c r="T72" s="231">
        <v>3.4368163611983547E-2</v>
      </c>
      <c r="U72" s="231">
        <v>4.3318813178744232E-2</v>
      </c>
      <c r="V72" s="231">
        <v>2.9348397882362268E-2</v>
      </c>
      <c r="W72" s="231">
        <v>4.3644662817544387E-2</v>
      </c>
      <c r="DA72" s="73" t="s">
        <v>1756</v>
      </c>
    </row>
    <row r="73" spans="1:105" ht="12" customHeight="1" x14ac:dyDescent="0.25">
      <c r="A73" s="147" t="s">
        <v>34</v>
      </c>
      <c r="B73" s="231">
        <v>4.6494578760584488</v>
      </c>
      <c r="C73" s="231">
        <v>8.1976030661717818</v>
      </c>
      <c r="D73" s="231">
        <v>16.60702392075402</v>
      </c>
      <c r="E73" s="231">
        <v>4.2395292542435454</v>
      </c>
      <c r="F73" s="231">
        <v>9.176198648040657</v>
      </c>
      <c r="G73" s="231">
        <v>1.2602066087813479</v>
      </c>
      <c r="H73" s="231">
        <v>0.1992023297955145</v>
      </c>
      <c r="I73" s="231">
        <v>7.5984083825077653E-2</v>
      </c>
      <c r="J73" s="231">
        <v>2.1084486488636589</v>
      </c>
      <c r="K73" s="231">
        <v>0.42235445476009598</v>
      </c>
      <c r="L73" s="231">
        <v>7.5237062634972388E-2</v>
      </c>
      <c r="M73" s="231">
        <v>0.40352160040869162</v>
      </c>
      <c r="N73" s="231">
        <v>0.73936635919466909</v>
      </c>
      <c r="O73" s="231">
        <v>1.8647026498104871</v>
      </c>
      <c r="P73" s="231">
        <v>2.5108376219563331</v>
      </c>
      <c r="Q73" s="231">
        <v>2.8193732930051438</v>
      </c>
      <c r="R73" s="231">
        <v>5.9308314270793554</v>
      </c>
      <c r="S73" s="231">
        <v>4.0954555667585533</v>
      </c>
      <c r="T73" s="231">
        <v>7.6662310902609772</v>
      </c>
      <c r="U73" s="231">
        <v>10.351503497158831</v>
      </c>
      <c r="V73" s="231">
        <v>9.1532004837677619</v>
      </c>
      <c r="W73" s="231">
        <v>8.0918622179838255</v>
      </c>
      <c r="DA73" s="73" t="s">
        <v>1757</v>
      </c>
    </row>
    <row r="74" spans="1:105" ht="12" customHeight="1" x14ac:dyDescent="0.25">
      <c r="A74" s="147" t="s">
        <v>162</v>
      </c>
      <c r="B74" s="231">
        <v>6.4719268332285003</v>
      </c>
      <c r="C74" s="231">
        <v>8.5270505273459722</v>
      </c>
      <c r="D74" s="231">
        <v>16.230958451260939</v>
      </c>
      <c r="E74" s="231">
        <v>3.8762634487147589</v>
      </c>
      <c r="F74" s="231">
        <v>5.7927452180880508</v>
      </c>
      <c r="G74" s="231">
        <v>1.185212940816905</v>
      </c>
      <c r="H74" s="231">
        <v>0.35023999174498049</v>
      </c>
      <c r="I74" s="231">
        <v>9.3750676945102418E-2</v>
      </c>
      <c r="J74" s="231">
        <v>1.3749460618081439</v>
      </c>
      <c r="K74" s="231">
        <v>0.43878260391070129</v>
      </c>
      <c r="L74" s="231">
        <v>0.18497708228960799</v>
      </c>
      <c r="M74" s="231">
        <v>0.3500131883679527</v>
      </c>
      <c r="N74" s="231">
        <v>0.38884729728992068</v>
      </c>
      <c r="O74" s="231">
        <v>1.111653289324144</v>
      </c>
      <c r="P74" s="231">
        <v>1.1512171743930899</v>
      </c>
      <c r="Q74" s="231">
        <v>1.0539216822114279</v>
      </c>
      <c r="R74" s="231">
        <v>2.2622956146636972</v>
      </c>
      <c r="S74" s="231">
        <v>1.6353568613024441</v>
      </c>
      <c r="T74" s="231">
        <v>4.2850381311641268</v>
      </c>
      <c r="U74" s="231">
        <v>4.3822965854575102</v>
      </c>
      <c r="V74" s="231">
        <v>3.549989440892769</v>
      </c>
      <c r="W74" s="231">
        <v>4.6417349249927016</v>
      </c>
      <c r="DA74" s="73" t="s">
        <v>1758</v>
      </c>
    </row>
    <row r="75" spans="1:105" ht="12" customHeight="1" x14ac:dyDescent="0.25">
      <c r="A75" s="147" t="s">
        <v>36</v>
      </c>
      <c r="B75" s="231">
        <v>0</v>
      </c>
      <c r="C75" s="231">
        <v>85.619844987517695</v>
      </c>
      <c r="D75" s="231">
        <v>93.954808110575698</v>
      </c>
      <c r="E75" s="231">
        <v>25.362908301391421</v>
      </c>
      <c r="F75" s="231">
        <v>27.43349028716133</v>
      </c>
      <c r="G75" s="231">
        <v>22.660620489222151</v>
      </c>
      <c r="H75" s="231">
        <v>10.627292767459259</v>
      </c>
      <c r="I75" s="231">
        <v>2.602871496422166</v>
      </c>
      <c r="J75" s="231">
        <v>9.4392682400225123</v>
      </c>
      <c r="K75" s="231">
        <v>0.4162869518116239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1759</v>
      </c>
    </row>
    <row r="76" spans="1:105" ht="12" customHeight="1" x14ac:dyDescent="0.25">
      <c r="A76" s="147" t="s">
        <v>73</v>
      </c>
      <c r="B76" s="231">
        <v>0.3169167788749408</v>
      </c>
      <c r="C76" s="231">
        <v>0.1359924555618289</v>
      </c>
      <c r="D76" s="231">
        <v>0.45204698006192467</v>
      </c>
      <c r="E76" s="231">
        <v>0.13320661751342111</v>
      </c>
      <c r="F76" s="231">
        <v>0.1312617597597304</v>
      </c>
      <c r="G76" s="231">
        <v>1.6304791858087371E-2</v>
      </c>
      <c r="H76" s="231">
        <v>2.2335110963167689E-3</v>
      </c>
      <c r="I76" s="231">
        <v>1.210292546689693E-3</v>
      </c>
      <c r="J76" s="231">
        <v>0</v>
      </c>
      <c r="K76" s="231">
        <v>0</v>
      </c>
      <c r="L76" s="231">
        <v>0</v>
      </c>
      <c r="M76" s="231">
        <v>4.795692281949258E-3</v>
      </c>
      <c r="N76" s="231">
        <v>7.0704393022768403E-3</v>
      </c>
      <c r="O76" s="231">
        <v>7.0231075044208974E-2</v>
      </c>
      <c r="P76" s="231">
        <v>0.46228758486569588</v>
      </c>
      <c r="Q76" s="231">
        <v>0.54357971360584489</v>
      </c>
      <c r="R76" s="231">
        <v>1.4887455435071391</v>
      </c>
      <c r="S76" s="231">
        <v>1.2463163865411031</v>
      </c>
      <c r="T76" s="231">
        <v>5.1818044041540556</v>
      </c>
      <c r="U76" s="231">
        <v>5.7307659563095186</v>
      </c>
      <c r="V76" s="231">
        <v>11.71736946751451</v>
      </c>
      <c r="W76" s="231">
        <v>15.349339583833091</v>
      </c>
      <c r="DA76" s="73" t="s">
        <v>1760</v>
      </c>
    </row>
    <row r="77" spans="1:105" ht="12" customHeight="1" x14ac:dyDescent="0.25">
      <c r="A77" s="147" t="s">
        <v>79</v>
      </c>
      <c r="B77" s="231">
        <v>0</v>
      </c>
      <c r="C77" s="231">
        <v>0</v>
      </c>
      <c r="D77" s="231">
        <v>0</v>
      </c>
      <c r="E77" s="231">
        <v>0</v>
      </c>
      <c r="F77" s="231">
        <v>0</v>
      </c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0</v>
      </c>
      <c r="N77" s="231">
        <v>0</v>
      </c>
      <c r="O77" s="231">
        <v>0</v>
      </c>
      <c r="P77" s="231">
        <v>0</v>
      </c>
      <c r="Q77" s="231">
        <v>0</v>
      </c>
      <c r="R77" s="231">
        <v>0</v>
      </c>
      <c r="S77" s="231">
        <v>0</v>
      </c>
      <c r="T77" s="231">
        <v>0</v>
      </c>
      <c r="U77" s="231">
        <v>0</v>
      </c>
      <c r="V77" s="231">
        <v>0</v>
      </c>
      <c r="W77" s="231">
        <v>0</v>
      </c>
      <c r="DA77" s="73" t="s">
        <v>1761</v>
      </c>
    </row>
    <row r="78" spans="1:105" ht="12" customHeight="1" x14ac:dyDescent="0.25">
      <c r="A78" s="60" t="s">
        <v>1520</v>
      </c>
      <c r="B78" s="264">
        <v>0</v>
      </c>
      <c r="C78" s="264">
        <v>0</v>
      </c>
      <c r="D78" s="264">
        <v>0</v>
      </c>
      <c r="E78" s="264">
        <v>0</v>
      </c>
      <c r="F78" s="264">
        <v>0</v>
      </c>
      <c r="G78" s="264">
        <v>0</v>
      </c>
      <c r="H78" s="264">
        <v>0</v>
      </c>
      <c r="I78" s="264">
        <v>0</v>
      </c>
      <c r="J78" s="264">
        <v>0</v>
      </c>
      <c r="K78" s="264">
        <v>0</v>
      </c>
      <c r="L78" s="264">
        <v>0</v>
      </c>
      <c r="M78" s="264">
        <v>0</v>
      </c>
      <c r="N78" s="264">
        <v>0</v>
      </c>
      <c r="O78" s="264">
        <v>0</v>
      </c>
      <c r="P78" s="264">
        <v>0</v>
      </c>
      <c r="Q78" s="264">
        <v>0</v>
      </c>
      <c r="R78" s="264">
        <v>0</v>
      </c>
      <c r="S78" s="264">
        <v>0</v>
      </c>
      <c r="T78" s="264">
        <v>0</v>
      </c>
      <c r="U78" s="264">
        <v>0</v>
      </c>
      <c r="V78" s="264">
        <v>0</v>
      </c>
      <c r="W78" s="264">
        <v>0</v>
      </c>
      <c r="DA78" s="72" t="s">
        <v>1762</v>
      </c>
    </row>
    <row r="79" spans="1:105" ht="12" customHeight="1" x14ac:dyDescent="0.25">
      <c r="A79" s="57" t="s">
        <v>1522</v>
      </c>
      <c r="B79" s="263">
        <f t="shared" ref="B79:W79" si="4">B80+B88</f>
        <v>784.53761071861504</v>
      </c>
      <c r="C79" s="263">
        <f t="shared" si="4"/>
        <v>996.25058769796112</v>
      </c>
      <c r="D79" s="263">
        <f t="shared" si="4"/>
        <v>1197.386330414688</v>
      </c>
      <c r="E79" s="263">
        <f t="shared" si="4"/>
        <v>303.30934114395433</v>
      </c>
      <c r="F79" s="263">
        <f t="shared" si="4"/>
        <v>552.74582607316756</v>
      </c>
      <c r="G79" s="263">
        <f t="shared" si="4"/>
        <v>299.3428840778268</v>
      </c>
      <c r="H79" s="263">
        <f t="shared" si="4"/>
        <v>67.465560463815351</v>
      </c>
      <c r="I79" s="263">
        <f t="shared" si="4"/>
        <v>28.35087224125207</v>
      </c>
      <c r="J79" s="263">
        <f t="shared" si="4"/>
        <v>237.61962668663239</v>
      </c>
      <c r="K79" s="263">
        <f t="shared" si="4"/>
        <v>53.928855693504829</v>
      </c>
      <c r="L79" s="263">
        <f t="shared" si="4"/>
        <v>32.012112468283298</v>
      </c>
      <c r="M79" s="263">
        <f t="shared" si="4"/>
        <v>56.694050550793122</v>
      </c>
      <c r="N79" s="263">
        <f t="shared" si="4"/>
        <v>72.05561289867957</v>
      </c>
      <c r="O79" s="263">
        <f t="shared" si="4"/>
        <v>141.8224060866639</v>
      </c>
      <c r="P79" s="263">
        <f t="shared" si="4"/>
        <v>157.9415801801552</v>
      </c>
      <c r="Q79" s="263">
        <f t="shared" si="4"/>
        <v>195.75227202680011</v>
      </c>
      <c r="R79" s="263">
        <f t="shared" si="4"/>
        <v>421.34556853637969</v>
      </c>
      <c r="S79" s="263">
        <f t="shared" si="4"/>
        <v>327.29519065454701</v>
      </c>
      <c r="T79" s="263">
        <f t="shared" si="4"/>
        <v>542.45762560149046</v>
      </c>
      <c r="U79" s="263">
        <f t="shared" si="4"/>
        <v>578.73794074397551</v>
      </c>
      <c r="V79" s="263">
        <f t="shared" si="4"/>
        <v>778.01494228517151</v>
      </c>
      <c r="W79" s="263">
        <f t="shared" si="4"/>
        <v>934.19834260977518</v>
      </c>
      <c r="DA79" s="70"/>
    </row>
    <row r="80" spans="1:105" ht="12" customHeight="1" x14ac:dyDescent="0.25">
      <c r="A80" s="60" t="s">
        <v>1523</v>
      </c>
      <c r="B80" s="264">
        <v>784.53761071861504</v>
      </c>
      <c r="C80" s="264">
        <v>996.25058769796112</v>
      </c>
      <c r="D80" s="264">
        <v>1197.386330414688</v>
      </c>
      <c r="E80" s="264">
        <v>303.30934114395433</v>
      </c>
      <c r="F80" s="264">
        <v>552.74582607316756</v>
      </c>
      <c r="G80" s="264">
        <v>299.3428840778268</v>
      </c>
      <c r="H80" s="264">
        <v>67.465560463815351</v>
      </c>
      <c r="I80" s="264">
        <v>28.35087224125207</v>
      </c>
      <c r="J80" s="264">
        <v>237.61962668663239</v>
      </c>
      <c r="K80" s="264">
        <v>53.928855693504829</v>
      </c>
      <c r="L80" s="264">
        <v>32.012112468283298</v>
      </c>
      <c r="M80" s="264">
        <v>56.694050550793122</v>
      </c>
      <c r="N80" s="264">
        <v>72.05561289867957</v>
      </c>
      <c r="O80" s="264">
        <v>141.8224060866639</v>
      </c>
      <c r="P80" s="264">
        <v>157.9415801801552</v>
      </c>
      <c r="Q80" s="264">
        <v>195.75227202680011</v>
      </c>
      <c r="R80" s="264">
        <v>421.34556853637969</v>
      </c>
      <c r="S80" s="264">
        <v>327.29519065454701</v>
      </c>
      <c r="T80" s="264">
        <v>542.45762560149046</v>
      </c>
      <c r="U80" s="264">
        <v>578.73794074397551</v>
      </c>
      <c r="V80" s="264">
        <v>778.01494228517151</v>
      </c>
      <c r="W80" s="264">
        <v>934.19834260977518</v>
      </c>
      <c r="DA80" s="72" t="s">
        <v>1763</v>
      </c>
    </row>
    <row r="81" spans="1:105" ht="12" customHeight="1" x14ac:dyDescent="0.25">
      <c r="A81" s="59" t="s">
        <v>30</v>
      </c>
      <c r="B81" s="232">
        <v>6.7153400572693913</v>
      </c>
      <c r="C81" s="232">
        <v>15.98144796229643</v>
      </c>
      <c r="D81" s="232">
        <v>8.6002558263608062</v>
      </c>
      <c r="E81" s="232">
        <v>4.4428674791942102</v>
      </c>
      <c r="F81" s="232">
        <v>22.974806219000609</v>
      </c>
      <c r="G81" s="232">
        <v>14.20830049009178</v>
      </c>
      <c r="H81" s="232">
        <v>4.3645696975052433</v>
      </c>
      <c r="I81" s="232">
        <v>2.6598606084304932</v>
      </c>
      <c r="J81" s="232">
        <v>47.419505734614603</v>
      </c>
      <c r="K81" s="232">
        <v>13.04080755677874</v>
      </c>
      <c r="L81" s="232">
        <v>6.7895012678572</v>
      </c>
      <c r="M81" s="232">
        <v>2.127072720599775</v>
      </c>
      <c r="N81" s="232">
        <v>18.09273353019417</v>
      </c>
      <c r="O81" s="232">
        <v>28.293328554832481</v>
      </c>
      <c r="P81" s="232">
        <v>19.16717240276909</v>
      </c>
      <c r="Q81" s="232">
        <v>20.84939376451722</v>
      </c>
      <c r="R81" s="232">
        <v>42.556075305228667</v>
      </c>
      <c r="S81" s="232">
        <v>25.537668957008201</v>
      </c>
      <c r="T81" s="232">
        <v>38.048574804338287</v>
      </c>
      <c r="U81" s="232">
        <v>53.37445641153554</v>
      </c>
      <c r="V81" s="232">
        <v>54.435276692434122</v>
      </c>
      <c r="W81" s="232">
        <v>102.2322295597932</v>
      </c>
      <c r="DA81" s="71" t="s">
        <v>1764</v>
      </c>
    </row>
    <row r="82" spans="1:105" ht="12" customHeight="1" x14ac:dyDescent="0.25">
      <c r="A82" s="59" t="s">
        <v>33</v>
      </c>
      <c r="B82" s="297">
        <v>0</v>
      </c>
      <c r="C82" s="297">
        <v>1.692647700076565</v>
      </c>
      <c r="D82" s="297">
        <v>0</v>
      </c>
      <c r="E82" s="297">
        <v>0</v>
      </c>
      <c r="F82" s="297">
        <v>0</v>
      </c>
      <c r="G82" s="297">
        <v>0</v>
      </c>
      <c r="H82" s="297">
        <v>2.3211506633661561</v>
      </c>
      <c r="I82" s="297">
        <v>0</v>
      </c>
      <c r="J82" s="297">
        <v>0</v>
      </c>
      <c r="K82" s="297">
        <v>0</v>
      </c>
      <c r="L82" s="297">
        <v>0</v>
      </c>
      <c r="M82" s="297">
        <v>0</v>
      </c>
      <c r="N82" s="297">
        <v>0</v>
      </c>
      <c r="O82" s="297">
        <v>0</v>
      </c>
      <c r="P82" s="297">
        <v>0</v>
      </c>
      <c r="Q82" s="297">
        <v>0</v>
      </c>
      <c r="R82" s="297">
        <v>0</v>
      </c>
      <c r="S82" s="297">
        <v>9.6500776606319449E-2</v>
      </c>
      <c r="T82" s="297">
        <v>0.1429362752485302</v>
      </c>
      <c r="U82" s="297">
        <v>0.15151701096572659</v>
      </c>
      <c r="V82" s="297">
        <v>7.8434238441482437E-2</v>
      </c>
      <c r="W82" s="297">
        <v>0.28190148450687241</v>
      </c>
      <c r="DA82" s="122" t="s">
        <v>1765</v>
      </c>
    </row>
    <row r="83" spans="1:105" ht="12" customHeight="1" x14ac:dyDescent="0.25">
      <c r="A83" s="59" t="s">
        <v>160</v>
      </c>
      <c r="B83" s="297">
        <v>10.443478995615161</v>
      </c>
      <c r="C83" s="297">
        <v>9.8293744716750364</v>
      </c>
      <c r="D83" s="297">
        <v>0.94588779488264996</v>
      </c>
      <c r="E83" s="297">
        <v>1.52596892903925</v>
      </c>
      <c r="F83" s="297">
        <v>6.5069362759680729</v>
      </c>
      <c r="G83" s="297">
        <v>2.7216915221180349</v>
      </c>
      <c r="H83" s="297">
        <v>1.0687905535767499</v>
      </c>
      <c r="I83" s="297">
        <v>0.58601567658127729</v>
      </c>
      <c r="J83" s="297">
        <v>6.7324481253637964</v>
      </c>
      <c r="K83" s="297">
        <v>3.2046373156441339</v>
      </c>
      <c r="L83" s="297">
        <v>0.54977107952686644</v>
      </c>
      <c r="M83" s="297">
        <v>0.1197092058631171</v>
      </c>
      <c r="N83" s="297">
        <v>2.1162653583451831</v>
      </c>
      <c r="O83" s="297">
        <v>3.583525051101669</v>
      </c>
      <c r="P83" s="297">
        <v>3.7178115976751229</v>
      </c>
      <c r="Q83" s="297">
        <v>4.8475305442188246</v>
      </c>
      <c r="R83" s="297">
        <v>11.73786753627699</v>
      </c>
      <c r="S83" s="297">
        <v>8.7574309695934769</v>
      </c>
      <c r="T83" s="297">
        <v>12.60499145749923</v>
      </c>
      <c r="U83" s="297">
        <v>14.060563073214819</v>
      </c>
      <c r="V83" s="297">
        <v>10.36000896543708</v>
      </c>
      <c r="W83" s="297">
        <v>16.994465720151201</v>
      </c>
      <c r="DA83" s="122" t="s">
        <v>1766</v>
      </c>
    </row>
    <row r="84" spans="1:105" ht="12" customHeight="1" x14ac:dyDescent="0.25">
      <c r="A84" s="59" t="s">
        <v>70</v>
      </c>
      <c r="B84" s="297">
        <v>170.29892669992589</v>
      </c>
      <c r="C84" s="297">
        <v>202.1620517085052</v>
      </c>
      <c r="D84" s="297">
        <v>77.807143718824435</v>
      </c>
      <c r="E84" s="297">
        <v>3.7743335973437571</v>
      </c>
      <c r="F84" s="297">
        <v>10.39507064059614</v>
      </c>
      <c r="G84" s="297">
        <v>7.0518566061828247</v>
      </c>
      <c r="H84" s="297">
        <v>4.5876590238027566</v>
      </c>
      <c r="I84" s="297">
        <v>0.19221835936034759</v>
      </c>
      <c r="J84" s="297">
        <v>3.511421612178879</v>
      </c>
      <c r="K84" s="297">
        <v>0.22547372569803939</v>
      </c>
      <c r="L84" s="297">
        <v>0.9656388311840034</v>
      </c>
      <c r="M84" s="297">
        <v>0.11784175122564509</v>
      </c>
      <c r="N84" s="297">
        <v>0</v>
      </c>
      <c r="O84" s="297">
        <v>0.43630485684856019</v>
      </c>
      <c r="P84" s="297">
        <v>0.40231412228236541</v>
      </c>
      <c r="Q84" s="297">
        <v>0.42889001183525782</v>
      </c>
      <c r="R84" s="297">
        <v>3.810024294911404</v>
      </c>
      <c r="S84" s="297">
        <v>0</v>
      </c>
      <c r="T84" s="297">
        <v>0.98427535835699942</v>
      </c>
      <c r="U84" s="297">
        <v>1.0797053107312899</v>
      </c>
      <c r="V84" s="297">
        <v>0.8560176390314842</v>
      </c>
      <c r="W84" s="297">
        <v>1.2641728038603071</v>
      </c>
      <c r="DA84" s="122" t="s">
        <v>1767</v>
      </c>
    </row>
    <row r="85" spans="1:105" ht="12" customHeight="1" x14ac:dyDescent="0.25">
      <c r="A85" s="59" t="s">
        <v>34</v>
      </c>
      <c r="B85" s="297">
        <v>242.70191546133901</v>
      </c>
      <c r="C85" s="297">
        <v>372.71170203355518</v>
      </c>
      <c r="D85" s="297">
        <v>553.74974603371788</v>
      </c>
      <c r="E85" s="297">
        <v>150.87676968389471</v>
      </c>
      <c r="F85" s="297">
        <v>311.6638315885902</v>
      </c>
      <c r="G85" s="297">
        <v>140.9628977717156</v>
      </c>
      <c r="H85" s="297">
        <v>19.904275607718031</v>
      </c>
      <c r="I85" s="297">
        <v>11.07358501756678</v>
      </c>
      <c r="J85" s="297">
        <v>108.92492704467401</v>
      </c>
      <c r="K85" s="297">
        <v>18.371670849676971</v>
      </c>
      <c r="L85" s="297">
        <v>6.854585821424779</v>
      </c>
      <c r="M85" s="297">
        <v>28.90968756856315</v>
      </c>
      <c r="N85" s="297">
        <v>33.765682422142632</v>
      </c>
      <c r="O85" s="297">
        <v>67.026539295495425</v>
      </c>
      <c r="P85" s="297">
        <v>81.975502055118298</v>
      </c>
      <c r="Q85" s="297">
        <v>108.27572397611119</v>
      </c>
      <c r="R85" s="297">
        <v>222.5111605463108</v>
      </c>
      <c r="S85" s="297">
        <v>171.92940962753119</v>
      </c>
      <c r="T85" s="297">
        <v>219.55442364639899</v>
      </c>
      <c r="U85" s="297">
        <v>258.00737554416793</v>
      </c>
      <c r="V85" s="297">
        <v>266.97542738459191</v>
      </c>
      <c r="W85" s="297">
        <v>234.3817431085254</v>
      </c>
      <c r="DA85" s="122" t="s">
        <v>1768</v>
      </c>
    </row>
    <row r="86" spans="1:105" ht="12" customHeight="1" x14ac:dyDescent="0.25">
      <c r="A86" s="59" t="s">
        <v>162</v>
      </c>
      <c r="B86" s="297">
        <v>337.83487903793821</v>
      </c>
      <c r="C86" s="297">
        <v>387.69033944667513</v>
      </c>
      <c r="D86" s="297">
        <v>541.21010261430945</v>
      </c>
      <c r="E86" s="297">
        <v>137.9488317011716</v>
      </c>
      <c r="F86" s="297">
        <v>196.7469580087284</v>
      </c>
      <c r="G86" s="297">
        <v>132.57433301008459</v>
      </c>
      <c r="H86" s="297">
        <v>34.995942726639512</v>
      </c>
      <c r="I86" s="297">
        <v>13.662809885238079</v>
      </c>
      <c r="J86" s="297">
        <v>71.031324169801167</v>
      </c>
      <c r="K86" s="297">
        <v>19.086266245706959</v>
      </c>
      <c r="L86" s="297">
        <v>16.852615468290448</v>
      </c>
      <c r="M86" s="297">
        <v>25.076159269654308</v>
      </c>
      <c r="N86" s="297">
        <v>17.758035901580701</v>
      </c>
      <c r="O86" s="297">
        <v>39.958259772636708</v>
      </c>
      <c r="P86" s="297">
        <v>37.585706467078531</v>
      </c>
      <c r="Q86" s="297">
        <v>40.474999688292471</v>
      </c>
      <c r="R86" s="297">
        <v>84.876130590941727</v>
      </c>
      <c r="S86" s="297">
        <v>68.653153504140505</v>
      </c>
      <c r="T86" s="297">
        <v>122.71989535845771</v>
      </c>
      <c r="U86" s="297">
        <v>109.22711287112961</v>
      </c>
      <c r="V86" s="297">
        <v>103.5441045865747</v>
      </c>
      <c r="W86" s="297">
        <v>134.44839932514091</v>
      </c>
      <c r="DA86" s="122" t="s">
        <v>1769</v>
      </c>
    </row>
    <row r="87" spans="1:105" ht="12" customHeight="1" x14ac:dyDescent="0.25">
      <c r="A87" s="59" t="s">
        <v>73</v>
      </c>
      <c r="B87" s="297">
        <v>16.5430704665274</v>
      </c>
      <c r="C87" s="297">
        <v>6.1830243751777383</v>
      </c>
      <c r="D87" s="297">
        <v>15.07319442659262</v>
      </c>
      <c r="E87" s="297">
        <v>4.7405697533107647</v>
      </c>
      <c r="F87" s="297">
        <v>4.4582233402841362</v>
      </c>
      <c r="G87" s="297">
        <v>1.8238046776339749</v>
      </c>
      <c r="H87" s="297">
        <v>0.22317219120690451</v>
      </c>
      <c r="I87" s="297">
        <v>0.17638269407510379</v>
      </c>
      <c r="J87" s="297">
        <v>0</v>
      </c>
      <c r="K87" s="297">
        <v>0</v>
      </c>
      <c r="L87" s="297">
        <v>0</v>
      </c>
      <c r="M87" s="297">
        <v>0.34358003488711503</v>
      </c>
      <c r="N87" s="297">
        <v>0.32289568641688471</v>
      </c>
      <c r="O87" s="297">
        <v>2.5244485557490779</v>
      </c>
      <c r="P87" s="297">
        <v>15.09307353523181</v>
      </c>
      <c r="Q87" s="297">
        <v>20.875734041825108</v>
      </c>
      <c r="R87" s="297">
        <v>55.854310262710072</v>
      </c>
      <c r="S87" s="297">
        <v>52.321026819667289</v>
      </c>
      <c r="T87" s="297">
        <v>148.4025287011907</v>
      </c>
      <c r="U87" s="297">
        <v>142.83721052223061</v>
      </c>
      <c r="V87" s="297">
        <v>341.76567277866081</v>
      </c>
      <c r="W87" s="297">
        <v>444.59543060779743</v>
      </c>
      <c r="DA87" s="122" t="s">
        <v>1770</v>
      </c>
    </row>
    <row r="88" spans="1:105" ht="12" customHeight="1" x14ac:dyDescent="0.25">
      <c r="A88" s="60" t="s">
        <v>1532</v>
      </c>
      <c r="B88" s="264">
        <v>0</v>
      </c>
      <c r="C88" s="264">
        <v>0</v>
      </c>
      <c r="D88" s="264">
        <v>0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>
        <v>0</v>
      </c>
      <c r="K88" s="264">
        <v>0</v>
      </c>
      <c r="L88" s="264">
        <v>0</v>
      </c>
      <c r="M88" s="264">
        <v>0</v>
      </c>
      <c r="N88" s="264">
        <v>0</v>
      </c>
      <c r="O88" s="264">
        <v>0</v>
      </c>
      <c r="P88" s="264">
        <v>0</v>
      </c>
      <c r="Q88" s="264">
        <v>0</v>
      </c>
      <c r="R88" s="264">
        <v>0</v>
      </c>
      <c r="S88" s="264">
        <v>0</v>
      </c>
      <c r="T88" s="264">
        <v>0</v>
      </c>
      <c r="U88" s="264">
        <v>0</v>
      </c>
      <c r="V88" s="264">
        <v>0</v>
      </c>
      <c r="W88" s="264">
        <v>0</v>
      </c>
      <c r="DA88" s="72" t="s">
        <v>1771</v>
      </c>
    </row>
    <row r="89" spans="1:105" ht="12" customHeight="1" x14ac:dyDescent="0.25">
      <c r="A89" s="57" t="s">
        <v>1534</v>
      </c>
      <c r="B89" s="263">
        <f t="shared" ref="B89:W89" si="5">B90+B96</f>
        <v>75.093213684511028</v>
      </c>
      <c r="C89" s="263">
        <f t="shared" si="5"/>
        <v>93.855804025793134</v>
      </c>
      <c r="D89" s="263">
        <f t="shared" si="5"/>
        <v>103.2759916656204</v>
      </c>
      <c r="E89" s="263">
        <f t="shared" si="5"/>
        <v>25.49307882627992</v>
      </c>
      <c r="F89" s="263">
        <f t="shared" si="5"/>
        <v>45.64012797295193</v>
      </c>
      <c r="G89" s="263">
        <f t="shared" si="5"/>
        <v>26.993919511230299</v>
      </c>
      <c r="H89" s="263">
        <f t="shared" si="5"/>
        <v>6.7418829719635456</v>
      </c>
      <c r="I89" s="263">
        <f t="shared" si="5"/>
        <v>2.7707892640181768</v>
      </c>
      <c r="J89" s="263">
        <f t="shared" si="5"/>
        <v>23.7745391184102</v>
      </c>
      <c r="K89" s="263">
        <f t="shared" si="5"/>
        <v>5.8069568739795088</v>
      </c>
      <c r="L89" s="263">
        <f t="shared" si="5"/>
        <v>3.7354016780215682</v>
      </c>
      <c r="M89" s="263">
        <f t="shared" si="5"/>
        <v>5.3880097367978399</v>
      </c>
      <c r="N89" s="263">
        <f t="shared" si="5"/>
        <v>7.4887883131846831</v>
      </c>
      <c r="O89" s="263">
        <f t="shared" si="5"/>
        <v>14.859119595813191</v>
      </c>
      <c r="P89" s="263">
        <f t="shared" si="5"/>
        <v>14.310029230705361</v>
      </c>
      <c r="Q89" s="263">
        <f t="shared" si="5"/>
        <v>16.738501523096339</v>
      </c>
      <c r="R89" s="263">
        <f t="shared" si="5"/>
        <v>35.511573874883858</v>
      </c>
      <c r="S89" s="263">
        <f t="shared" si="5"/>
        <v>26.753141884270018</v>
      </c>
      <c r="T89" s="263">
        <f t="shared" si="5"/>
        <v>40.269379003186572</v>
      </c>
      <c r="U89" s="263">
        <f t="shared" si="5"/>
        <v>43.83237103177396</v>
      </c>
      <c r="V89" s="263">
        <f t="shared" si="5"/>
        <v>51.29920351235554</v>
      </c>
      <c r="W89" s="263">
        <f t="shared" si="5"/>
        <v>65.367643160993268</v>
      </c>
      <c r="DA89" s="70"/>
    </row>
    <row r="90" spans="1:105" ht="12" customHeight="1" x14ac:dyDescent="0.25">
      <c r="A90" s="60" t="s">
        <v>1535</v>
      </c>
      <c r="B90" s="264">
        <v>75.093213684511028</v>
      </c>
      <c r="C90" s="264">
        <v>93.855804025793134</v>
      </c>
      <c r="D90" s="264">
        <v>103.2759916656204</v>
      </c>
      <c r="E90" s="264">
        <v>25.49307882627992</v>
      </c>
      <c r="F90" s="264">
        <v>45.64012797295193</v>
      </c>
      <c r="G90" s="264">
        <v>26.993919511230299</v>
      </c>
      <c r="H90" s="264">
        <v>6.7418829719635456</v>
      </c>
      <c r="I90" s="264">
        <v>2.7707892640181768</v>
      </c>
      <c r="J90" s="264">
        <v>23.7745391184102</v>
      </c>
      <c r="K90" s="264">
        <v>5.8069568739795088</v>
      </c>
      <c r="L90" s="264">
        <v>3.7354016780215682</v>
      </c>
      <c r="M90" s="264">
        <v>5.3880097367978399</v>
      </c>
      <c r="N90" s="264">
        <v>7.4887883131846831</v>
      </c>
      <c r="O90" s="264">
        <v>14.859119595813191</v>
      </c>
      <c r="P90" s="264">
        <v>14.310029230705361</v>
      </c>
      <c r="Q90" s="264">
        <v>16.738501523096339</v>
      </c>
      <c r="R90" s="264">
        <v>35.511573874883858</v>
      </c>
      <c r="S90" s="264">
        <v>26.753141884270018</v>
      </c>
      <c r="T90" s="264">
        <v>40.269379003186572</v>
      </c>
      <c r="U90" s="264">
        <v>43.83237103177396</v>
      </c>
      <c r="V90" s="264">
        <v>51.29920351235554</v>
      </c>
      <c r="W90" s="264">
        <v>65.367643160993268</v>
      </c>
      <c r="DA90" s="72" t="s">
        <v>1772</v>
      </c>
    </row>
    <row r="91" spans="1:105" ht="12" customHeight="1" x14ac:dyDescent="0.25">
      <c r="A91" s="59" t="s">
        <v>30</v>
      </c>
      <c r="B91" s="232">
        <v>0.95999152107944852</v>
      </c>
      <c r="C91" s="232">
        <v>2.429638628303207</v>
      </c>
      <c r="D91" s="232">
        <v>1.4130634447385011</v>
      </c>
      <c r="E91" s="232">
        <v>0.76688222485265489</v>
      </c>
      <c r="F91" s="232">
        <v>4.4313937307234426</v>
      </c>
      <c r="G91" s="232">
        <v>2.449840790899481</v>
      </c>
      <c r="H91" s="232">
        <v>0.62160099900608912</v>
      </c>
      <c r="I91" s="232">
        <v>0.43096628045978919</v>
      </c>
      <c r="J91" s="232">
        <v>8.7600880005139832</v>
      </c>
      <c r="K91" s="232">
        <v>2.1297357317989478</v>
      </c>
      <c r="L91" s="232">
        <v>1.008108419594989</v>
      </c>
      <c r="M91" s="232">
        <v>0.41765165926427861</v>
      </c>
      <c r="N91" s="232">
        <v>3.5686919498317322</v>
      </c>
      <c r="O91" s="232">
        <v>5.8171537659662533</v>
      </c>
      <c r="P91" s="232">
        <v>4.5058199312135017</v>
      </c>
      <c r="Q91" s="232">
        <v>5.2399901484171174</v>
      </c>
      <c r="R91" s="232">
        <v>10.569535453168029</v>
      </c>
      <c r="S91" s="232">
        <v>6.6302538761515759</v>
      </c>
      <c r="T91" s="232">
        <v>8.7804387843113592</v>
      </c>
      <c r="U91" s="232">
        <v>13.15130057156972</v>
      </c>
      <c r="V91" s="232">
        <v>16.496856822599231</v>
      </c>
      <c r="W91" s="232">
        <v>26.18387781229519</v>
      </c>
      <c r="DA91" s="71" t="s">
        <v>1773</v>
      </c>
    </row>
    <row r="92" spans="1:105" ht="12" customHeight="1" x14ac:dyDescent="0.25">
      <c r="A92" s="59" t="s">
        <v>33</v>
      </c>
      <c r="B92" s="297">
        <v>0</v>
      </c>
      <c r="C92" s="297">
        <v>0.25733101568249012</v>
      </c>
      <c r="D92" s="297">
        <v>0</v>
      </c>
      <c r="E92" s="297">
        <v>0</v>
      </c>
      <c r="F92" s="297">
        <v>0</v>
      </c>
      <c r="G92" s="297">
        <v>0</v>
      </c>
      <c r="H92" s="297">
        <v>0.33057773645286498</v>
      </c>
      <c r="I92" s="297">
        <v>0</v>
      </c>
      <c r="J92" s="297">
        <v>0</v>
      </c>
      <c r="K92" s="297">
        <v>0</v>
      </c>
      <c r="L92" s="297">
        <v>0</v>
      </c>
      <c r="M92" s="297">
        <v>0</v>
      </c>
      <c r="N92" s="297">
        <v>0</v>
      </c>
      <c r="O92" s="297">
        <v>0</v>
      </c>
      <c r="P92" s="297">
        <v>0</v>
      </c>
      <c r="Q92" s="297">
        <v>0</v>
      </c>
      <c r="R92" s="297">
        <v>0</v>
      </c>
      <c r="S92" s="297">
        <v>2.5054152327795062E-2</v>
      </c>
      <c r="T92" s="297">
        <v>3.2985288445918297E-2</v>
      </c>
      <c r="U92" s="297">
        <v>3.7333321721388729E-2</v>
      </c>
      <c r="V92" s="297">
        <v>2.376985073244945E-2</v>
      </c>
      <c r="W92" s="297">
        <v>7.2201047137639099E-2</v>
      </c>
      <c r="DA92" s="122" t="s">
        <v>1774</v>
      </c>
    </row>
    <row r="93" spans="1:105" ht="12" customHeight="1" x14ac:dyDescent="0.25">
      <c r="A93" s="59" t="s">
        <v>160</v>
      </c>
      <c r="B93" s="297">
        <v>1.4929476691964461</v>
      </c>
      <c r="C93" s="297">
        <v>1.494346943079331</v>
      </c>
      <c r="D93" s="297">
        <v>0.15541391939483301</v>
      </c>
      <c r="E93" s="297">
        <v>0.26339710847506198</v>
      </c>
      <c r="F93" s="297">
        <v>1.2550615811372949</v>
      </c>
      <c r="G93" s="297">
        <v>0.46928279112479487</v>
      </c>
      <c r="H93" s="297">
        <v>0.1522169015221187</v>
      </c>
      <c r="I93" s="297">
        <v>9.4949711134067333E-2</v>
      </c>
      <c r="J93" s="297">
        <v>1.243725279785681</v>
      </c>
      <c r="K93" s="297">
        <v>0.52335950583335322</v>
      </c>
      <c r="L93" s="297">
        <v>8.1630274780960063E-2</v>
      </c>
      <c r="M93" s="297">
        <v>2.3504954942886149E-2</v>
      </c>
      <c r="N93" s="297">
        <v>0.41742167569264882</v>
      </c>
      <c r="O93" s="297">
        <v>0.73677850260887801</v>
      </c>
      <c r="P93" s="297">
        <v>0.87398335264523108</v>
      </c>
      <c r="Q93" s="297">
        <v>1.218309394639892</v>
      </c>
      <c r="R93" s="297">
        <v>2.915301897071946</v>
      </c>
      <c r="S93" s="297">
        <v>2.273660557235107</v>
      </c>
      <c r="T93" s="297">
        <v>2.908843667298683</v>
      </c>
      <c r="U93" s="297">
        <v>3.4644791462718749</v>
      </c>
      <c r="V93" s="297">
        <v>3.1396475772376129</v>
      </c>
      <c r="W93" s="297">
        <v>4.3526490209373652</v>
      </c>
      <c r="DA93" s="122" t="s">
        <v>1775</v>
      </c>
    </row>
    <row r="94" spans="1:105" ht="12" customHeight="1" x14ac:dyDescent="0.25">
      <c r="A94" s="59" t="s">
        <v>70</v>
      </c>
      <c r="B94" s="297">
        <v>24.345085176123789</v>
      </c>
      <c r="C94" s="297">
        <v>30.73443227214532</v>
      </c>
      <c r="D94" s="297">
        <v>12.78408837462564</v>
      </c>
      <c r="E94" s="297">
        <v>0.65148676165152331</v>
      </c>
      <c r="F94" s="297">
        <v>2.0050071555802149</v>
      </c>
      <c r="G94" s="297">
        <v>1.2159037583311321</v>
      </c>
      <c r="H94" s="297">
        <v>0.65337332885876498</v>
      </c>
      <c r="I94" s="297">
        <v>3.114435061260348E-2</v>
      </c>
      <c r="J94" s="297">
        <v>0.64868584885185032</v>
      </c>
      <c r="K94" s="297">
        <v>3.6822830803245568E-2</v>
      </c>
      <c r="L94" s="297">
        <v>0.14337851892200751</v>
      </c>
      <c r="M94" s="297">
        <v>2.3138279407824511E-2</v>
      </c>
      <c r="N94" s="297">
        <v>0</v>
      </c>
      <c r="O94" s="297">
        <v>8.9704978903674182E-2</v>
      </c>
      <c r="P94" s="297">
        <v>9.457602575362957E-2</v>
      </c>
      <c r="Q94" s="297">
        <v>0.10779111671803041</v>
      </c>
      <c r="R94" s="297">
        <v>0.94628526182605466</v>
      </c>
      <c r="S94" s="297">
        <v>0</v>
      </c>
      <c r="T94" s="297">
        <v>0.2271404270830758</v>
      </c>
      <c r="U94" s="297">
        <v>0.26603604092309602</v>
      </c>
      <c r="V94" s="297">
        <v>0.25942001743668108</v>
      </c>
      <c r="W94" s="297">
        <v>0.32378190686475172</v>
      </c>
      <c r="DA94" s="122" t="s">
        <v>1776</v>
      </c>
    </row>
    <row r="95" spans="1:105" ht="12" customHeight="1" x14ac:dyDescent="0.25">
      <c r="A95" s="59" t="s">
        <v>162</v>
      </c>
      <c r="B95" s="297">
        <v>48.295189318111333</v>
      </c>
      <c r="C95" s="297">
        <v>58.940055166582788</v>
      </c>
      <c r="D95" s="297">
        <v>88.923425926861398</v>
      </c>
      <c r="E95" s="297">
        <v>23.811312731300681</v>
      </c>
      <c r="F95" s="297">
        <v>37.948665505510967</v>
      </c>
      <c r="G95" s="297">
        <v>22.858892170874881</v>
      </c>
      <c r="H95" s="297">
        <v>4.9841140061237077</v>
      </c>
      <c r="I95" s="297">
        <v>2.2137289218117169</v>
      </c>
      <c r="J95" s="297">
        <v>13.122039989258679</v>
      </c>
      <c r="K95" s="297">
        <v>3.1170388055439622</v>
      </c>
      <c r="L95" s="297">
        <v>2.5022844647236111</v>
      </c>
      <c r="M95" s="297">
        <v>4.923714843182851</v>
      </c>
      <c r="N95" s="297">
        <v>3.5026746876603019</v>
      </c>
      <c r="O95" s="297">
        <v>8.2154823483343851</v>
      </c>
      <c r="P95" s="297">
        <v>8.8356499210929975</v>
      </c>
      <c r="Q95" s="297">
        <v>10.1724108633213</v>
      </c>
      <c r="R95" s="297">
        <v>21.080451262817821</v>
      </c>
      <c r="S95" s="297">
        <v>17.824173298555539</v>
      </c>
      <c r="T95" s="297">
        <v>28.319970836047531</v>
      </c>
      <c r="U95" s="297">
        <v>26.913221951287891</v>
      </c>
      <c r="V95" s="297">
        <v>31.37950924434956</v>
      </c>
      <c r="W95" s="297">
        <v>34.435133373758333</v>
      </c>
      <c r="DA95" s="122" t="s">
        <v>1777</v>
      </c>
    </row>
    <row r="96" spans="1:105" ht="12" customHeight="1" x14ac:dyDescent="0.25">
      <c r="A96" s="60" t="s">
        <v>1542</v>
      </c>
      <c r="B96" s="264">
        <v>0</v>
      </c>
      <c r="C96" s="264">
        <v>0</v>
      </c>
      <c r="D96" s="264">
        <v>0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>
        <v>0</v>
      </c>
      <c r="K96" s="264">
        <v>0</v>
      </c>
      <c r="L96" s="264">
        <v>0</v>
      </c>
      <c r="M96" s="264">
        <v>0</v>
      </c>
      <c r="N96" s="264">
        <v>0</v>
      </c>
      <c r="O96" s="264">
        <v>0</v>
      </c>
      <c r="P96" s="264">
        <v>0</v>
      </c>
      <c r="Q96" s="264">
        <v>0</v>
      </c>
      <c r="R96" s="264">
        <v>0</v>
      </c>
      <c r="S96" s="264">
        <v>0</v>
      </c>
      <c r="T96" s="264">
        <v>0</v>
      </c>
      <c r="U96" s="264">
        <v>0</v>
      </c>
      <c r="V96" s="264">
        <v>0</v>
      </c>
      <c r="W96" s="264">
        <v>0</v>
      </c>
      <c r="DA96" s="72" t="s">
        <v>1778</v>
      </c>
    </row>
    <row r="97" spans="1:105" ht="12" customHeight="1" x14ac:dyDescent="0.25">
      <c r="A97" s="100" t="s">
        <v>106</v>
      </c>
      <c r="B97" s="281">
        <v>26.41972935877812</v>
      </c>
      <c r="C97" s="281">
        <v>35.524327917586049</v>
      </c>
      <c r="D97" s="281">
        <v>54.254867395358367</v>
      </c>
      <c r="E97" s="281">
        <v>44.079676083984772</v>
      </c>
      <c r="F97" s="281">
        <v>60.249299072027327</v>
      </c>
      <c r="G97" s="281">
        <v>39.473196975574908</v>
      </c>
      <c r="H97" s="281">
        <v>89.379289859784819</v>
      </c>
      <c r="I97" s="281">
        <v>139.62745980600039</v>
      </c>
      <c r="J97" s="281">
        <v>143.79209741700021</v>
      </c>
      <c r="K97" s="281">
        <v>108.5753686739999</v>
      </c>
      <c r="L97" s="281">
        <v>125.45546739000029</v>
      </c>
      <c r="M97" s="281">
        <v>173.26859820199979</v>
      </c>
      <c r="N97" s="281">
        <v>238.4597091244998</v>
      </c>
      <c r="O97" s="281">
        <v>220.12940332765581</v>
      </c>
      <c r="P97" s="281">
        <v>245.13967825329419</v>
      </c>
      <c r="Q97" s="281">
        <v>284.05772346899971</v>
      </c>
      <c r="R97" s="281">
        <v>319.49616924597171</v>
      </c>
      <c r="S97" s="281">
        <v>356.60002746067272</v>
      </c>
      <c r="T97" s="281">
        <v>352.56760523675462</v>
      </c>
      <c r="U97" s="281">
        <v>324.55783489774569</v>
      </c>
      <c r="V97" s="281">
        <v>243.31313018936521</v>
      </c>
      <c r="W97" s="281">
        <v>292.23478387393828</v>
      </c>
      <c r="DA97" s="105" t="s">
        <v>1779</v>
      </c>
    </row>
    <row r="98" spans="1:105" ht="12" customHeight="1" x14ac:dyDescent="0.25">
      <c r="A98" s="201"/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DA98" s="173"/>
    </row>
    <row r="99" spans="1:105" ht="15" customHeight="1" x14ac:dyDescent="0.25">
      <c r="A99" s="34" t="s">
        <v>51</v>
      </c>
      <c r="B99" s="225">
        <f t="shared" ref="B99:W99" si="6">SUM(B100:B104)+B110+B118+B119+B127+B128</f>
        <v>258.64711775450138</v>
      </c>
      <c r="C99" s="225">
        <f t="shared" si="6"/>
        <v>288.46353866900324</v>
      </c>
      <c r="D99" s="225">
        <f t="shared" si="6"/>
        <v>279.2736972937156</v>
      </c>
      <c r="E99" s="225">
        <f t="shared" si="6"/>
        <v>284.79743968757384</v>
      </c>
      <c r="F99" s="225">
        <f t="shared" si="6"/>
        <v>248.36270985810253</v>
      </c>
      <c r="G99" s="225">
        <f t="shared" si="6"/>
        <v>138.77202049508088</v>
      </c>
      <c r="H99" s="225">
        <f t="shared" si="6"/>
        <v>88.503595184463606</v>
      </c>
      <c r="I99" s="225">
        <f t="shared" si="6"/>
        <v>84.42449848629856</v>
      </c>
      <c r="J99" s="225">
        <f t="shared" si="6"/>
        <v>95.918800630306876</v>
      </c>
      <c r="K99" s="225">
        <f t="shared" si="6"/>
        <v>157.73521486883706</v>
      </c>
      <c r="L99" s="225">
        <f t="shared" si="6"/>
        <v>133.76676545718152</v>
      </c>
      <c r="M99" s="225">
        <f t="shared" si="6"/>
        <v>127.17747085958102</v>
      </c>
      <c r="N99" s="225">
        <f t="shared" si="6"/>
        <v>165.5114296020644</v>
      </c>
      <c r="O99" s="225">
        <f t="shared" si="6"/>
        <v>148.73911926207259</v>
      </c>
      <c r="P99" s="225">
        <f t="shared" si="6"/>
        <v>136.76469516879149</v>
      </c>
      <c r="Q99" s="225">
        <f t="shared" si="6"/>
        <v>182.92034312045939</v>
      </c>
      <c r="R99" s="225">
        <f t="shared" si="6"/>
        <v>190.31986264212273</v>
      </c>
      <c r="S99" s="225">
        <f t="shared" si="6"/>
        <v>182.72322299294689</v>
      </c>
      <c r="T99" s="225">
        <f t="shared" si="6"/>
        <v>186.39678401935612</v>
      </c>
      <c r="U99" s="225">
        <f t="shared" si="6"/>
        <v>153.30731767350207</v>
      </c>
      <c r="V99" s="225">
        <f t="shared" si="6"/>
        <v>208.00952708801358</v>
      </c>
      <c r="W99" s="225">
        <f t="shared" si="6"/>
        <v>227.23700462335802</v>
      </c>
      <c r="DA99" s="89"/>
    </row>
    <row r="100" spans="1:105" ht="12" customHeight="1" x14ac:dyDescent="0.25">
      <c r="A100" s="55" t="s">
        <v>92</v>
      </c>
      <c r="B100" s="261">
        <v>0</v>
      </c>
      <c r="C100" s="261">
        <v>0</v>
      </c>
      <c r="D100" s="261">
        <v>0</v>
      </c>
      <c r="E100" s="261">
        <v>0</v>
      </c>
      <c r="F100" s="261">
        <v>0</v>
      </c>
      <c r="G100" s="261">
        <v>0</v>
      </c>
      <c r="H100" s="261">
        <v>0</v>
      </c>
      <c r="I100" s="261">
        <v>0</v>
      </c>
      <c r="J100" s="261">
        <v>0</v>
      </c>
      <c r="K100" s="261">
        <v>0</v>
      </c>
      <c r="L100" s="261">
        <v>0</v>
      </c>
      <c r="M100" s="261">
        <v>0</v>
      </c>
      <c r="N100" s="261">
        <v>0</v>
      </c>
      <c r="O100" s="261">
        <v>0</v>
      </c>
      <c r="P100" s="261">
        <v>0</v>
      </c>
      <c r="Q100" s="261">
        <v>0</v>
      </c>
      <c r="R100" s="261">
        <v>0</v>
      </c>
      <c r="S100" s="261">
        <v>0</v>
      </c>
      <c r="T100" s="261">
        <v>0</v>
      </c>
      <c r="U100" s="261">
        <v>0</v>
      </c>
      <c r="V100" s="261">
        <v>0</v>
      </c>
      <c r="W100" s="261">
        <v>0</v>
      </c>
      <c r="DA100" s="67" t="s">
        <v>1780</v>
      </c>
    </row>
    <row r="101" spans="1:105" ht="12" customHeight="1" x14ac:dyDescent="0.25">
      <c r="A101" s="202" t="s">
        <v>93</v>
      </c>
      <c r="B101" s="226">
        <v>0</v>
      </c>
      <c r="C101" s="226">
        <v>0</v>
      </c>
      <c r="D101" s="226">
        <v>0</v>
      </c>
      <c r="E101" s="226">
        <v>0</v>
      </c>
      <c r="F101" s="226">
        <v>0</v>
      </c>
      <c r="G101" s="226">
        <v>0</v>
      </c>
      <c r="H101" s="226">
        <v>0</v>
      </c>
      <c r="I101" s="226">
        <v>0</v>
      </c>
      <c r="J101" s="226">
        <v>0</v>
      </c>
      <c r="K101" s="226">
        <v>0</v>
      </c>
      <c r="L101" s="226">
        <v>0</v>
      </c>
      <c r="M101" s="226">
        <v>0</v>
      </c>
      <c r="N101" s="226">
        <v>0</v>
      </c>
      <c r="O101" s="226">
        <v>0</v>
      </c>
      <c r="P101" s="226">
        <v>0</v>
      </c>
      <c r="Q101" s="226">
        <v>0</v>
      </c>
      <c r="R101" s="226">
        <v>0</v>
      </c>
      <c r="S101" s="226">
        <v>0</v>
      </c>
      <c r="T101" s="226">
        <v>0</v>
      </c>
      <c r="U101" s="226">
        <v>0</v>
      </c>
      <c r="V101" s="226">
        <v>0</v>
      </c>
      <c r="W101" s="226">
        <v>0</v>
      </c>
      <c r="DA101" s="174" t="s">
        <v>1781</v>
      </c>
    </row>
    <row r="102" spans="1:105" ht="12" customHeight="1" x14ac:dyDescent="0.25">
      <c r="A102" s="202" t="s">
        <v>94</v>
      </c>
      <c r="B102" s="226">
        <v>0</v>
      </c>
      <c r="C102" s="226">
        <v>0</v>
      </c>
      <c r="D102" s="226">
        <v>0</v>
      </c>
      <c r="E102" s="226">
        <v>0</v>
      </c>
      <c r="F102" s="226">
        <v>0</v>
      </c>
      <c r="G102" s="226">
        <v>0</v>
      </c>
      <c r="H102" s="226">
        <v>0</v>
      </c>
      <c r="I102" s="226">
        <v>0</v>
      </c>
      <c r="J102" s="226">
        <v>0</v>
      </c>
      <c r="K102" s="226">
        <v>0</v>
      </c>
      <c r="L102" s="226">
        <v>0</v>
      </c>
      <c r="M102" s="226">
        <v>0</v>
      </c>
      <c r="N102" s="226">
        <v>0</v>
      </c>
      <c r="O102" s="226">
        <v>0</v>
      </c>
      <c r="P102" s="226">
        <v>0</v>
      </c>
      <c r="Q102" s="226">
        <v>0</v>
      </c>
      <c r="R102" s="226">
        <v>0</v>
      </c>
      <c r="S102" s="226">
        <v>0</v>
      </c>
      <c r="T102" s="226">
        <v>0</v>
      </c>
      <c r="U102" s="226">
        <v>0</v>
      </c>
      <c r="V102" s="226">
        <v>0</v>
      </c>
      <c r="W102" s="226">
        <v>0</v>
      </c>
      <c r="DA102" s="174" t="s">
        <v>1782</v>
      </c>
    </row>
    <row r="103" spans="1:105" ht="12" customHeight="1" x14ac:dyDescent="0.25">
      <c r="A103" s="202" t="s">
        <v>95</v>
      </c>
      <c r="B103" s="226">
        <v>0</v>
      </c>
      <c r="C103" s="226">
        <v>0</v>
      </c>
      <c r="D103" s="226">
        <v>0</v>
      </c>
      <c r="E103" s="226">
        <v>0</v>
      </c>
      <c r="F103" s="226">
        <v>0</v>
      </c>
      <c r="G103" s="226">
        <v>0</v>
      </c>
      <c r="H103" s="226">
        <v>0</v>
      </c>
      <c r="I103" s="226">
        <v>0</v>
      </c>
      <c r="J103" s="226">
        <v>0</v>
      </c>
      <c r="K103" s="226">
        <v>0</v>
      </c>
      <c r="L103" s="226">
        <v>0</v>
      </c>
      <c r="M103" s="226">
        <v>0</v>
      </c>
      <c r="N103" s="226">
        <v>0</v>
      </c>
      <c r="O103" s="226">
        <v>0</v>
      </c>
      <c r="P103" s="226">
        <v>0</v>
      </c>
      <c r="Q103" s="226">
        <v>0</v>
      </c>
      <c r="R103" s="226">
        <v>0</v>
      </c>
      <c r="S103" s="226">
        <v>0</v>
      </c>
      <c r="T103" s="226">
        <v>0</v>
      </c>
      <c r="U103" s="226">
        <v>0</v>
      </c>
      <c r="V103" s="226">
        <v>0</v>
      </c>
      <c r="W103" s="226">
        <v>0</v>
      </c>
      <c r="DA103" s="174" t="s">
        <v>1783</v>
      </c>
    </row>
    <row r="104" spans="1:105" ht="12" customHeight="1" x14ac:dyDescent="0.25">
      <c r="A104" s="56" t="s">
        <v>96</v>
      </c>
      <c r="B104" s="262">
        <v>1.572958102078243</v>
      </c>
      <c r="C104" s="262">
        <v>1.8941660370783611</v>
      </c>
      <c r="D104" s="262">
        <v>1.999326812395877</v>
      </c>
      <c r="E104" s="262">
        <v>1.9253684747787441</v>
      </c>
      <c r="F104" s="262">
        <v>1.3800763073315649</v>
      </c>
      <c r="G104" s="262">
        <v>0.60228885274938682</v>
      </c>
      <c r="H104" s="262">
        <v>0.13636023480099749</v>
      </c>
      <c r="I104" s="262">
        <v>3.4865061654572989E-2</v>
      </c>
      <c r="J104" s="262">
        <v>5.4161908966639423E-2</v>
      </c>
      <c r="K104" s="262">
        <v>0.33398367342080648</v>
      </c>
      <c r="L104" s="262">
        <v>0.17105348776212881</v>
      </c>
      <c r="M104" s="262">
        <v>0.2210550811545795</v>
      </c>
      <c r="N104" s="262">
        <v>0.39566553932305221</v>
      </c>
      <c r="O104" s="262">
        <v>0.33968307896423838</v>
      </c>
      <c r="P104" s="262">
        <v>0.31682530951619142</v>
      </c>
      <c r="Q104" s="262">
        <v>0.39936923710942063</v>
      </c>
      <c r="R104" s="262">
        <v>0.44859067099927952</v>
      </c>
      <c r="S104" s="262">
        <v>0.43058132020711698</v>
      </c>
      <c r="T104" s="262">
        <v>0.64742647239854378</v>
      </c>
      <c r="U104" s="262">
        <v>0.41916912726885858</v>
      </c>
      <c r="V104" s="262">
        <v>0.62472249356653331</v>
      </c>
      <c r="W104" s="262">
        <v>0.67519855336338253</v>
      </c>
      <c r="DA104" s="68" t="s">
        <v>1784</v>
      </c>
    </row>
    <row r="105" spans="1:105" ht="12" customHeight="1" x14ac:dyDescent="0.25">
      <c r="A105" s="37" t="s">
        <v>160</v>
      </c>
      <c r="B105" s="228">
        <v>4.7166740399224583E-2</v>
      </c>
      <c r="C105" s="228">
        <v>4.6836588571796227E-2</v>
      </c>
      <c r="D105" s="228">
        <v>3.4881821159986762E-3</v>
      </c>
      <c r="E105" s="228">
        <v>2.1065113240446239E-2</v>
      </c>
      <c r="F105" s="228">
        <v>4.4181532754307258E-2</v>
      </c>
      <c r="G105" s="228">
        <v>1.2115983969684481E-2</v>
      </c>
      <c r="H105" s="228">
        <v>4.0410816213844397E-3</v>
      </c>
      <c r="I105" s="228">
        <v>1.433905735311967E-3</v>
      </c>
      <c r="J105" s="228">
        <v>4.689101772281796E-3</v>
      </c>
      <c r="K105" s="228">
        <v>4.801494653253742E-2</v>
      </c>
      <c r="L105" s="228">
        <v>5.4038714957527576E-3</v>
      </c>
      <c r="M105" s="228">
        <v>1.050264579795485E-3</v>
      </c>
      <c r="N105" s="228">
        <v>4.2131457272851162E-2</v>
      </c>
      <c r="O105" s="228">
        <v>2.7956199495066641E-2</v>
      </c>
      <c r="P105" s="228">
        <v>2.851807461799398E-2</v>
      </c>
      <c r="Q105" s="228">
        <v>4.271505949419753E-2</v>
      </c>
      <c r="R105" s="228">
        <v>5.4500362020684513E-2</v>
      </c>
      <c r="S105" s="228">
        <v>4.8711506496759628E-2</v>
      </c>
      <c r="T105" s="228">
        <v>6.0305279730558922E-2</v>
      </c>
      <c r="U105" s="228">
        <v>4.7804891341846713E-2</v>
      </c>
      <c r="V105" s="228">
        <v>5.6820868293787651E-2</v>
      </c>
      <c r="W105" s="228">
        <v>7.5768763790872287E-2</v>
      </c>
      <c r="DA105" s="69" t="s">
        <v>1785</v>
      </c>
    </row>
    <row r="106" spans="1:105" ht="12" customHeight="1" x14ac:dyDescent="0.25">
      <c r="A106" s="37" t="s">
        <v>162</v>
      </c>
      <c r="B106" s="228">
        <v>1.525791361679018</v>
      </c>
      <c r="C106" s="228">
        <v>1.8473294485065641</v>
      </c>
      <c r="D106" s="228">
        <v>1.9958386302798781</v>
      </c>
      <c r="E106" s="228">
        <v>1.9043033615382969</v>
      </c>
      <c r="F106" s="228">
        <v>1.3358947745772569</v>
      </c>
      <c r="G106" s="228">
        <v>0.59017286877970232</v>
      </c>
      <c r="H106" s="228">
        <v>0.13231915317961301</v>
      </c>
      <c r="I106" s="228">
        <v>3.3431155919261019E-2</v>
      </c>
      <c r="J106" s="228">
        <v>4.9472807194357621E-2</v>
      </c>
      <c r="K106" s="228">
        <v>0.28596872688826908</v>
      </c>
      <c r="L106" s="228">
        <v>0.165649616266376</v>
      </c>
      <c r="M106" s="228">
        <v>0.22000481657478399</v>
      </c>
      <c r="N106" s="228">
        <v>0.35353408205020098</v>
      </c>
      <c r="O106" s="228">
        <v>0.31172687946917182</v>
      </c>
      <c r="P106" s="228">
        <v>0.28830723489819737</v>
      </c>
      <c r="Q106" s="228">
        <v>0.35665417761522311</v>
      </c>
      <c r="R106" s="228">
        <v>0.39409030897859498</v>
      </c>
      <c r="S106" s="228">
        <v>0.38186981371035739</v>
      </c>
      <c r="T106" s="228">
        <v>0.5871211926679849</v>
      </c>
      <c r="U106" s="228">
        <v>0.37136423592701179</v>
      </c>
      <c r="V106" s="228">
        <v>0.56790162527274568</v>
      </c>
      <c r="W106" s="228">
        <v>0.59942978957251025</v>
      </c>
      <c r="DA106" s="69" t="s">
        <v>1786</v>
      </c>
    </row>
    <row r="107" spans="1:105" ht="12" customHeight="1" x14ac:dyDescent="0.25">
      <c r="A107" s="37" t="s">
        <v>97</v>
      </c>
      <c r="B107" s="228">
        <v>0</v>
      </c>
      <c r="C107" s="228">
        <v>0</v>
      </c>
      <c r="D107" s="228">
        <v>0</v>
      </c>
      <c r="E107" s="228">
        <v>0</v>
      </c>
      <c r="F107" s="228">
        <v>0</v>
      </c>
      <c r="G107" s="228">
        <v>0</v>
      </c>
      <c r="H107" s="228">
        <v>0</v>
      </c>
      <c r="I107" s="228">
        <v>0</v>
      </c>
      <c r="J107" s="228">
        <v>0</v>
      </c>
      <c r="K107" s="228">
        <v>0</v>
      </c>
      <c r="L107" s="228">
        <v>0</v>
      </c>
      <c r="M107" s="228">
        <v>0</v>
      </c>
      <c r="N107" s="228">
        <v>0</v>
      </c>
      <c r="O107" s="228">
        <v>0</v>
      </c>
      <c r="P107" s="228">
        <v>0</v>
      </c>
      <c r="Q107" s="228">
        <v>0</v>
      </c>
      <c r="R107" s="228">
        <v>0</v>
      </c>
      <c r="S107" s="228">
        <v>0</v>
      </c>
      <c r="T107" s="228">
        <v>0</v>
      </c>
      <c r="U107" s="228">
        <v>0</v>
      </c>
      <c r="V107" s="228">
        <v>0</v>
      </c>
      <c r="W107" s="228">
        <v>0</v>
      </c>
      <c r="DA107" s="69" t="s">
        <v>1787</v>
      </c>
    </row>
    <row r="108" spans="1:105" ht="12" customHeight="1" x14ac:dyDescent="0.25">
      <c r="A108" s="37" t="s">
        <v>78</v>
      </c>
      <c r="B108" s="228">
        <v>0</v>
      </c>
      <c r="C108" s="228">
        <v>0</v>
      </c>
      <c r="D108" s="228">
        <v>0</v>
      </c>
      <c r="E108" s="228">
        <v>0</v>
      </c>
      <c r="F108" s="228">
        <v>0</v>
      </c>
      <c r="G108" s="228">
        <v>0</v>
      </c>
      <c r="H108" s="228">
        <v>0</v>
      </c>
      <c r="I108" s="228">
        <v>0</v>
      </c>
      <c r="J108" s="228">
        <v>0</v>
      </c>
      <c r="K108" s="228">
        <v>0</v>
      </c>
      <c r="L108" s="228">
        <v>0</v>
      </c>
      <c r="M108" s="228">
        <v>0</v>
      </c>
      <c r="N108" s="228">
        <v>0</v>
      </c>
      <c r="O108" s="228">
        <v>0</v>
      </c>
      <c r="P108" s="228">
        <v>0</v>
      </c>
      <c r="Q108" s="228">
        <v>0</v>
      </c>
      <c r="R108" s="228">
        <v>0</v>
      </c>
      <c r="S108" s="228">
        <v>0</v>
      </c>
      <c r="T108" s="228">
        <v>0</v>
      </c>
      <c r="U108" s="228">
        <v>0</v>
      </c>
      <c r="V108" s="228">
        <v>0</v>
      </c>
      <c r="W108" s="228">
        <v>0</v>
      </c>
      <c r="DA108" s="69" t="s">
        <v>1788</v>
      </c>
    </row>
    <row r="109" spans="1:105" ht="12" customHeight="1" x14ac:dyDescent="0.25">
      <c r="A109" s="37" t="s">
        <v>38</v>
      </c>
      <c r="B109" s="228">
        <v>0</v>
      </c>
      <c r="C109" s="228">
        <v>0</v>
      </c>
      <c r="D109" s="228">
        <v>0</v>
      </c>
      <c r="E109" s="228">
        <v>0</v>
      </c>
      <c r="F109" s="228">
        <v>0</v>
      </c>
      <c r="G109" s="228">
        <v>0</v>
      </c>
      <c r="H109" s="228">
        <v>0</v>
      </c>
      <c r="I109" s="228">
        <v>0</v>
      </c>
      <c r="J109" s="228">
        <v>0</v>
      </c>
      <c r="K109" s="228">
        <v>0</v>
      </c>
      <c r="L109" s="228">
        <v>0</v>
      </c>
      <c r="M109" s="228">
        <v>0</v>
      </c>
      <c r="N109" s="228">
        <v>0</v>
      </c>
      <c r="O109" s="228">
        <v>0</v>
      </c>
      <c r="P109" s="228">
        <v>0</v>
      </c>
      <c r="Q109" s="228">
        <v>0</v>
      </c>
      <c r="R109" s="228">
        <v>0</v>
      </c>
      <c r="S109" s="228">
        <v>0</v>
      </c>
      <c r="T109" s="228">
        <v>0</v>
      </c>
      <c r="U109" s="228">
        <v>0</v>
      </c>
      <c r="V109" s="228">
        <v>0</v>
      </c>
      <c r="W109" s="228">
        <v>0</v>
      </c>
      <c r="DA109" s="69" t="s">
        <v>1789</v>
      </c>
    </row>
    <row r="110" spans="1:105" ht="12" customHeight="1" x14ac:dyDescent="0.25">
      <c r="A110" s="57" t="s">
        <v>1555</v>
      </c>
      <c r="B110" s="263">
        <f t="shared" ref="B110:W110" si="7">B111+B117</f>
        <v>180.16202794158119</v>
      </c>
      <c r="C110" s="263">
        <f t="shared" si="7"/>
        <v>205.16901982570161</v>
      </c>
      <c r="D110" s="263">
        <f t="shared" si="7"/>
        <v>196.86910207997869</v>
      </c>
      <c r="E110" s="263">
        <f t="shared" si="7"/>
        <v>185.76628126330689</v>
      </c>
      <c r="F110" s="263">
        <f t="shared" si="7"/>
        <v>172.59066086315909</v>
      </c>
      <c r="G110" s="263">
        <f t="shared" si="7"/>
        <v>84.224425654500465</v>
      </c>
      <c r="H110" s="263">
        <f t="shared" si="7"/>
        <v>39.761187518843158</v>
      </c>
      <c r="I110" s="263">
        <f t="shared" si="7"/>
        <v>8.80713291963656</v>
      </c>
      <c r="J110" s="263">
        <f t="shared" si="7"/>
        <v>17.14488951998425</v>
      </c>
      <c r="K110" s="263">
        <f t="shared" si="7"/>
        <v>88.523419857708291</v>
      </c>
      <c r="L110" s="263">
        <f t="shared" si="7"/>
        <v>60.219803455164033</v>
      </c>
      <c r="M110" s="263">
        <f t="shared" si="7"/>
        <v>56.890889233402767</v>
      </c>
      <c r="N110" s="263">
        <f t="shared" si="7"/>
        <v>94.804679522356736</v>
      </c>
      <c r="O110" s="263">
        <f t="shared" si="7"/>
        <v>79.466051410469746</v>
      </c>
      <c r="P110" s="263">
        <f t="shared" si="7"/>
        <v>74.334604660221231</v>
      </c>
      <c r="Q110" s="263">
        <f t="shared" si="7"/>
        <v>114.43065795068129</v>
      </c>
      <c r="R110" s="263">
        <f t="shared" si="7"/>
        <v>122.9458677384211</v>
      </c>
      <c r="S110" s="263">
        <f t="shared" si="7"/>
        <v>118.9540546307741</v>
      </c>
      <c r="T110" s="263">
        <f t="shared" si="7"/>
        <v>124.51844576033589</v>
      </c>
      <c r="U110" s="263">
        <f t="shared" si="7"/>
        <v>101.9532606504367</v>
      </c>
      <c r="V110" s="263">
        <f t="shared" si="7"/>
        <v>140.39001854077139</v>
      </c>
      <c r="W110" s="263">
        <f t="shared" si="7"/>
        <v>147.27160696401901</v>
      </c>
      <c r="DA110" s="70"/>
    </row>
    <row r="111" spans="1:105" ht="12" customHeight="1" x14ac:dyDescent="0.25">
      <c r="A111" s="60" t="s">
        <v>1556</v>
      </c>
      <c r="B111" s="264">
        <v>180.16202794158119</v>
      </c>
      <c r="C111" s="264">
        <v>205.16901982570161</v>
      </c>
      <c r="D111" s="264">
        <v>196.86910207997869</v>
      </c>
      <c r="E111" s="264">
        <v>185.76628126330689</v>
      </c>
      <c r="F111" s="264">
        <v>172.59066086315909</v>
      </c>
      <c r="G111" s="264">
        <v>84.224425654500465</v>
      </c>
      <c r="H111" s="264">
        <v>39.761187518843158</v>
      </c>
      <c r="I111" s="264">
        <v>8.80713291963656</v>
      </c>
      <c r="J111" s="264">
        <v>17.14488951998425</v>
      </c>
      <c r="K111" s="264">
        <v>88.523419857708291</v>
      </c>
      <c r="L111" s="264">
        <v>60.219803455164033</v>
      </c>
      <c r="M111" s="264">
        <v>56.890889233402767</v>
      </c>
      <c r="N111" s="264">
        <v>94.804679522356736</v>
      </c>
      <c r="O111" s="264">
        <v>79.466051410469746</v>
      </c>
      <c r="P111" s="264">
        <v>74.334604660221231</v>
      </c>
      <c r="Q111" s="264">
        <v>114.43065795068129</v>
      </c>
      <c r="R111" s="264">
        <v>122.9458677384211</v>
      </c>
      <c r="S111" s="264">
        <v>118.9540546307741</v>
      </c>
      <c r="T111" s="264">
        <v>124.51844576033589</v>
      </c>
      <c r="U111" s="264">
        <v>101.9532606504367</v>
      </c>
      <c r="V111" s="264">
        <v>140.39001854077139</v>
      </c>
      <c r="W111" s="264">
        <v>147.27160696401901</v>
      </c>
      <c r="DA111" s="72" t="s">
        <v>1790</v>
      </c>
    </row>
    <row r="112" spans="1:105" ht="12" customHeight="1" x14ac:dyDescent="0.25">
      <c r="A112" s="59" t="s">
        <v>30</v>
      </c>
      <c r="B112" s="232">
        <v>2.3031910709139178</v>
      </c>
      <c r="C112" s="232">
        <v>5.311196053071356</v>
      </c>
      <c r="D112" s="232">
        <v>2.6936418335096621</v>
      </c>
      <c r="E112" s="232">
        <v>5.5882171019277189</v>
      </c>
      <c r="F112" s="232">
        <v>16.757559772480889</v>
      </c>
      <c r="G112" s="232">
        <v>7.6438115432860272</v>
      </c>
      <c r="H112" s="232">
        <v>3.665977885727528</v>
      </c>
      <c r="I112" s="232">
        <v>1.3698542018985651</v>
      </c>
      <c r="J112" s="232">
        <v>6.3172934796388676</v>
      </c>
      <c r="K112" s="232">
        <v>32.466487088408712</v>
      </c>
      <c r="L112" s="232">
        <v>16.25209177548475</v>
      </c>
      <c r="M112" s="232">
        <v>4.4098981713184786</v>
      </c>
      <c r="N112" s="232">
        <v>45.178029137524653</v>
      </c>
      <c r="O112" s="232">
        <v>31.10993469351531</v>
      </c>
      <c r="P112" s="232">
        <v>23.40584619758959</v>
      </c>
      <c r="Q112" s="232">
        <v>35.822532830139501</v>
      </c>
      <c r="R112" s="232">
        <v>36.593160090852223</v>
      </c>
      <c r="S112" s="232">
        <v>29.480484393624199</v>
      </c>
      <c r="T112" s="232">
        <v>27.150321598694308</v>
      </c>
      <c r="U112" s="232">
        <v>30.589674788377959</v>
      </c>
      <c r="V112" s="232">
        <v>45.146783509637601</v>
      </c>
      <c r="W112" s="232">
        <v>58.991598526337917</v>
      </c>
      <c r="DA112" s="71" t="s">
        <v>1791</v>
      </c>
    </row>
    <row r="113" spans="1:105" ht="12" customHeight="1" x14ac:dyDescent="0.25">
      <c r="A113" s="59" t="s">
        <v>33</v>
      </c>
      <c r="B113" s="297">
        <v>0</v>
      </c>
      <c r="C113" s="297">
        <v>0.56252623699030302</v>
      </c>
      <c r="D113" s="297">
        <v>0</v>
      </c>
      <c r="E113" s="297">
        <v>0</v>
      </c>
      <c r="F113" s="297">
        <v>0</v>
      </c>
      <c r="G113" s="297">
        <v>0</v>
      </c>
      <c r="H113" s="297">
        <v>1.94962793381578</v>
      </c>
      <c r="I113" s="297">
        <v>0</v>
      </c>
      <c r="J113" s="297">
        <v>0</v>
      </c>
      <c r="K113" s="297">
        <v>0</v>
      </c>
      <c r="L113" s="297">
        <v>0</v>
      </c>
      <c r="M113" s="297">
        <v>0</v>
      </c>
      <c r="N113" s="297">
        <v>0</v>
      </c>
      <c r="O113" s="297">
        <v>0</v>
      </c>
      <c r="P113" s="297">
        <v>0</v>
      </c>
      <c r="Q113" s="297">
        <v>0</v>
      </c>
      <c r="R113" s="297">
        <v>0</v>
      </c>
      <c r="S113" s="297">
        <v>0.111399738304404</v>
      </c>
      <c r="T113" s="297">
        <v>0.1019950382129582</v>
      </c>
      <c r="U113" s="297">
        <v>8.6836595666892197E-2</v>
      </c>
      <c r="V113" s="297">
        <v>6.5050713394335866E-2</v>
      </c>
      <c r="W113" s="297">
        <v>0.16266708913241201</v>
      </c>
      <c r="DA113" s="122" t="s">
        <v>1792</v>
      </c>
    </row>
    <row r="114" spans="1:105" ht="12" customHeight="1" x14ac:dyDescent="0.25">
      <c r="A114" s="59" t="s">
        <v>160</v>
      </c>
      <c r="B114" s="297">
        <v>3.58184803254156</v>
      </c>
      <c r="C114" s="297">
        <v>3.266646115000654</v>
      </c>
      <c r="D114" s="297">
        <v>0.29625664463288959</v>
      </c>
      <c r="E114" s="297">
        <v>1.919356295500863</v>
      </c>
      <c r="F114" s="297">
        <v>4.7460845824275406</v>
      </c>
      <c r="G114" s="297">
        <v>1.4642213605024319</v>
      </c>
      <c r="H114" s="297">
        <v>0.89772023485532693</v>
      </c>
      <c r="I114" s="297">
        <v>0.3018037991911825</v>
      </c>
      <c r="J114" s="297">
        <v>0.89690624112350426</v>
      </c>
      <c r="K114" s="297">
        <v>7.978287815259594</v>
      </c>
      <c r="L114" s="297">
        <v>1.315992101257514</v>
      </c>
      <c r="M114" s="297">
        <v>0.24818399620906839</v>
      </c>
      <c r="N114" s="297">
        <v>5.284369985469338</v>
      </c>
      <c r="O114" s="297">
        <v>3.9402656388163919</v>
      </c>
      <c r="P114" s="297">
        <v>4.5399772391167676</v>
      </c>
      <c r="Q114" s="297">
        <v>8.3288187669471938</v>
      </c>
      <c r="R114" s="297">
        <v>10.093169137414019</v>
      </c>
      <c r="S114" s="297">
        <v>10.109509503861441</v>
      </c>
      <c r="T114" s="297">
        <v>8.9945437793606366</v>
      </c>
      <c r="U114" s="297">
        <v>8.0583125462643661</v>
      </c>
      <c r="V114" s="297">
        <v>8.5922422065230446</v>
      </c>
      <c r="W114" s="297">
        <v>9.8064055068506057</v>
      </c>
      <c r="DA114" s="122" t="s">
        <v>1793</v>
      </c>
    </row>
    <row r="115" spans="1:105" ht="12" customHeight="1" x14ac:dyDescent="0.25">
      <c r="A115" s="59" t="s">
        <v>70</v>
      </c>
      <c r="B115" s="297">
        <v>58.40820628836228</v>
      </c>
      <c r="C115" s="297">
        <v>67.185544992428376</v>
      </c>
      <c r="D115" s="297">
        <v>24.36957475433724</v>
      </c>
      <c r="E115" s="297">
        <v>4.7473384375808756</v>
      </c>
      <c r="F115" s="297">
        <v>7.5820451297163682</v>
      </c>
      <c r="G115" s="297">
        <v>3.7937727292245569</v>
      </c>
      <c r="H115" s="297">
        <v>3.8533595965101539</v>
      </c>
      <c r="I115" s="297">
        <v>9.8994333168155271E-2</v>
      </c>
      <c r="J115" s="297">
        <v>0.46779654303077323</v>
      </c>
      <c r="K115" s="297">
        <v>0.56134098845325142</v>
      </c>
      <c r="L115" s="297">
        <v>2.3114585721739229</v>
      </c>
      <c r="M115" s="297">
        <v>0.24431234447330369</v>
      </c>
      <c r="N115" s="297">
        <v>0</v>
      </c>
      <c r="O115" s="297">
        <v>0.47973908678567018</v>
      </c>
      <c r="P115" s="297">
        <v>0.49128281790270129</v>
      </c>
      <c r="Q115" s="297">
        <v>0.73690039638633098</v>
      </c>
      <c r="R115" s="297">
        <v>3.2761674560858611</v>
      </c>
      <c r="S115" s="297">
        <v>0</v>
      </c>
      <c r="T115" s="297">
        <v>0.70234936941752746</v>
      </c>
      <c r="U115" s="297">
        <v>0.61879476706795289</v>
      </c>
      <c r="V115" s="297">
        <v>0.70995217399449606</v>
      </c>
      <c r="W115" s="297">
        <v>0.72947224993879889</v>
      </c>
      <c r="DA115" s="122" t="s">
        <v>1794</v>
      </c>
    </row>
    <row r="116" spans="1:105" ht="12" customHeight="1" x14ac:dyDescent="0.25">
      <c r="A116" s="59" t="s">
        <v>162</v>
      </c>
      <c r="B116" s="297">
        <v>115.8687825497634</v>
      </c>
      <c r="C116" s="297">
        <v>128.84310642821089</v>
      </c>
      <c r="D116" s="297">
        <v>169.50962884749899</v>
      </c>
      <c r="E116" s="297">
        <v>173.51136942829751</v>
      </c>
      <c r="F116" s="297">
        <v>143.50497137853429</v>
      </c>
      <c r="G116" s="297">
        <v>71.322620021487452</v>
      </c>
      <c r="H116" s="297">
        <v>29.39450186793437</v>
      </c>
      <c r="I116" s="297">
        <v>7.0364805853786567</v>
      </c>
      <c r="J116" s="297">
        <v>9.4628932561910997</v>
      </c>
      <c r="K116" s="297">
        <v>47.517303965586727</v>
      </c>
      <c r="L116" s="297">
        <v>40.340261006247843</v>
      </c>
      <c r="M116" s="297">
        <v>51.988494721401914</v>
      </c>
      <c r="N116" s="297">
        <v>44.342280399362743</v>
      </c>
      <c r="O116" s="297">
        <v>43.936111991352377</v>
      </c>
      <c r="P116" s="297">
        <v>45.897498405612168</v>
      </c>
      <c r="Q116" s="297">
        <v>69.542405957208246</v>
      </c>
      <c r="R116" s="297">
        <v>72.983371054069039</v>
      </c>
      <c r="S116" s="297">
        <v>79.252660994984083</v>
      </c>
      <c r="T116" s="297">
        <v>87.569235974650468</v>
      </c>
      <c r="U116" s="297">
        <v>62.599641953059532</v>
      </c>
      <c r="V116" s="297">
        <v>85.875989937221902</v>
      </c>
      <c r="W116" s="297">
        <v>77.581463591759231</v>
      </c>
      <c r="DA116" s="122" t="s">
        <v>1795</v>
      </c>
    </row>
    <row r="117" spans="1:105" ht="12" customHeight="1" x14ac:dyDescent="0.25">
      <c r="A117" s="60" t="s">
        <v>1563</v>
      </c>
      <c r="B117" s="264">
        <v>0</v>
      </c>
      <c r="C117" s="264">
        <v>0</v>
      </c>
      <c r="D117" s="264">
        <v>0</v>
      </c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>
        <v>0</v>
      </c>
      <c r="K117" s="264">
        <v>0</v>
      </c>
      <c r="L117" s="264">
        <v>0</v>
      </c>
      <c r="M117" s="264">
        <v>0</v>
      </c>
      <c r="N117" s="264">
        <v>0</v>
      </c>
      <c r="O117" s="264">
        <v>0</v>
      </c>
      <c r="P117" s="264">
        <v>0</v>
      </c>
      <c r="Q117" s="264">
        <v>0</v>
      </c>
      <c r="R117" s="264">
        <v>0</v>
      </c>
      <c r="S117" s="264">
        <v>0</v>
      </c>
      <c r="T117" s="264">
        <v>0</v>
      </c>
      <c r="U117" s="264">
        <v>0</v>
      </c>
      <c r="V117" s="264">
        <v>0</v>
      </c>
      <c r="W117" s="264">
        <v>0</v>
      </c>
      <c r="DA117" s="72" t="s">
        <v>1796</v>
      </c>
    </row>
    <row r="118" spans="1:105" ht="12" customHeight="1" x14ac:dyDescent="0.25">
      <c r="A118" s="57" t="s">
        <v>1565</v>
      </c>
      <c r="B118" s="263">
        <v>0</v>
      </c>
      <c r="C118" s="263">
        <v>0</v>
      </c>
      <c r="D118" s="263">
        <v>0</v>
      </c>
      <c r="E118" s="263">
        <v>0</v>
      </c>
      <c r="F118" s="263">
        <v>0</v>
      </c>
      <c r="G118" s="263">
        <v>0</v>
      </c>
      <c r="H118" s="263">
        <v>0</v>
      </c>
      <c r="I118" s="263">
        <v>0</v>
      </c>
      <c r="J118" s="263">
        <v>0</v>
      </c>
      <c r="K118" s="263">
        <v>0</v>
      </c>
      <c r="L118" s="263">
        <v>0</v>
      </c>
      <c r="M118" s="263">
        <v>0</v>
      </c>
      <c r="N118" s="263">
        <v>0</v>
      </c>
      <c r="O118" s="263">
        <v>0</v>
      </c>
      <c r="P118" s="263">
        <v>0</v>
      </c>
      <c r="Q118" s="263">
        <v>0</v>
      </c>
      <c r="R118" s="263">
        <v>0</v>
      </c>
      <c r="S118" s="263">
        <v>0</v>
      </c>
      <c r="T118" s="263">
        <v>0</v>
      </c>
      <c r="U118" s="263">
        <v>0</v>
      </c>
      <c r="V118" s="263">
        <v>0</v>
      </c>
      <c r="W118" s="263">
        <v>0</v>
      </c>
      <c r="DA118" s="70" t="s">
        <v>1797</v>
      </c>
    </row>
    <row r="119" spans="1:105" ht="12" customHeight="1" x14ac:dyDescent="0.25">
      <c r="A119" s="57" t="s">
        <v>1567</v>
      </c>
      <c r="B119" s="263">
        <f t="shared" ref="B119:W119" si="8">B120+B126</f>
        <v>15.06613171084196</v>
      </c>
      <c r="C119" s="263">
        <f t="shared" si="8"/>
        <v>17.15735280622328</v>
      </c>
      <c r="D119" s="263">
        <f t="shared" si="8"/>
        <v>16.463268401341011</v>
      </c>
      <c r="E119" s="263">
        <f t="shared" si="8"/>
        <v>15.534789949488241</v>
      </c>
      <c r="F119" s="263">
        <f t="shared" si="8"/>
        <v>14.43297268761189</v>
      </c>
      <c r="G119" s="263">
        <f t="shared" si="8"/>
        <v>7.043305987831034</v>
      </c>
      <c r="H119" s="263">
        <f t="shared" si="8"/>
        <v>3.32504743081945</v>
      </c>
      <c r="I119" s="263">
        <f t="shared" si="8"/>
        <v>0.73650050500742581</v>
      </c>
      <c r="J119" s="263">
        <f t="shared" si="8"/>
        <v>1.4337492013559849</v>
      </c>
      <c r="K119" s="263">
        <f t="shared" si="8"/>
        <v>7.402811337707961</v>
      </c>
      <c r="L119" s="263">
        <f t="shared" si="8"/>
        <v>5.0359085142553379</v>
      </c>
      <c r="M119" s="263">
        <f t="shared" si="8"/>
        <v>4.757526545023663</v>
      </c>
      <c r="N119" s="263">
        <f t="shared" si="8"/>
        <v>7.9280845403845994</v>
      </c>
      <c r="O119" s="263">
        <f t="shared" si="8"/>
        <v>6.6453847726386108</v>
      </c>
      <c r="P119" s="263">
        <f t="shared" si="8"/>
        <v>6.216265199054078</v>
      </c>
      <c r="Q119" s="263">
        <f t="shared" si="8"/>
        <v>9.569315932668653</v>
      </c>
      <c r="R119" s="263">
        <f t="shared" si="8"/>
        <v>10.281404232702331</v>
      </c>
      <c r="S119" s="263">
        <f t="shared" si="8"/>
        <v>9.9475870419656864</v>
      </c>
      <c r="T119" s="263">
        <f t="shared" si="8"/>
        <v>10.412911786621651</v>
      </c>
      <c r="U119" s="263">
        <f t="shared" si="8"/>
        <v>8.5258878957965099</v>
      </c>
      <c r="V119" s="263">
        <f t="shared" si="8"/>
        <v>11.74017929521005</v>
      </c>
      <c r="W119" s="263">
        <f t="shared" si="8"/>
        <v>12.31565526397563</v>
      </c>
      <c r="DA119" s="70"/>
    </row>
    <row r="120" spans="1:105" ht="12" customHeight="1" x14ac:dyDescent="0.25">
      <c r="A120" s="60" t="s">
        <v>1568</v>
      </c>
      <c r="B120" s="264">
        <v>15.06613171084196</v>
      </c>
      <c r="C120" s="264">
        <v>17.15735280622328</v>
      </c>
      <c r="D120" s="264">
        <v>16.463268401341011</v>
      </c>
      <c r="E120" s="264">
        <v>15.534789949488241</v>
      </c>
      <c r="F120" s="264">
        <v>14.43297268761189</v>
      </c>
      <c r="G120" s="264">
        <v>7.043305987831034</v>
      </c>
      <c r="H120" s="264">
        <v>3.32504743081945</v>
      </c>
      <c r="I120" s="264">
        <v>0.73650050500742581</v>
      </c>
      <c r="J120" s="264">
        <v>1.4337492013559849</v>
      </c>
      <c r="K120" s="264">
        <v>7.402811337707961</v>
      </c>
      <c r="L120" s="264">
        <v>5.0359085142553379</v>
      </c>
      <c r="M120" s="264">
        <v>4.757526545023663</v>
      </c>
      <c r="N120" s="264">
        <v>7.9280845403845994</v>
      </c>
      <c r="O120" s="264">
        <v>6.6453847726386108</v>
      </c>
      <c r="P120" s="264">
        <v>6.216265199054078</v>
      </c>
      <c r="Q120" s="264">
        <v>9.569315932668653</v>
      </c>
      <c r="R120" s="264">
        <v>10.281404232702331</v>
      </c>
      <c r="S120" s="264">
        <v>9.9475870419656864</v>
      </c>
      <c r="T120" s="264">
        <v>10.412911786621651</v>
      </c>
      <c r="U120" s="264">
        <v>8.5258878957965099</v>
      </c>
      <c r="V120" s="264">
        <v>11.74017929521005</v>
      </c>
      <c r="W120" s="264">
        <v>12.31565526397563</v>
      </c>
      <c r="DA120" s="72" t="s">
        <v>1798</v>
      </c>
    </row>
    <row r="121" spans="1:105" ht="12" customHeight="1" x14ac:dyDescent="0.25">
      <c r="A121" s="59" t="s">
        <v>30</v>
      </c>
      <c r="B121" s="232">
        <v>0.1926054031811632</v>
      </c>
      <c r="C121" s="232">
        <v>0.44415119096918582</v>
      </c>
      <c r="D121" s="232">
        <v>0.22525702618450569</v>
      </c>
      <c r="E121" s="232">
        <v>0.46731720245579522</v>
      </c>
      <c r="F121" s="232">
        <v>1.401358574662412</v>
      </c>
      <c r="G121" s="232">
        <v>0.63921722462706609</v>
      </c>
      <c r="H121" s="232">
        <v>0.30656907177640291</v>
      </c>
      <c r="I121" s="232">
        <v>0.114554682061784</v>
      </c>
      <c r="J121" s="232">
        <v>0.52828654688070109</v>
      </c>
      <c r="K121" s="232">
        <v>2.715024782141795</v>
      </c>
      <c r="L121" s="232">
        <v>1.359088583003411</v>
      </c>
      <c r="M121" s="232">
        <v>0.36877974476413522</v>
      </c>
      <c r="N121" s="232">
        <v>3.7780332803697698</v>
      </c>
      <c r="O121" s="232">
        <v>2.601582469754252</v>
      </c>
      <c r="P121" s="232">
        <v>1.9573245574863241</v>
      </c>
      <c r="Q121" s="232">
        <v>2.9956756370984312</v>
      </c>
      <c r="R121" s="232">
        <v>3.0601196930547081</v>
      </c>
      <c r="S121" s="232">
        <v>2.4653189456647548</v>
      </c>
      <c r="T121" s="232">
        <v>2.270458019768089</v>
      </c>
      <c r="U121" s="232">
        <v>2.5580754980342668</v>
      </c>
      <c r="V121" s="232">
        <v>3.7754203504948518</v>
      </c>
      <c r="W121" s="232">
        <v>4.9331993172229884</v>
      </c>
      <c r="DA121" s="71" t="s">
        <v>1799</v>
      </c>
    </row>
    <row r="122" spans="1:105" ht="12" customHeight="1" x14ac:dyDescent="0.25">
      <c r="A122" s="59" t="s">
        <v>33</v>
      </c>
      <c r="B122" s="297">
        <v>0</v>
      </c>
      <c r="C122" s="297">
        <v>4.7041512987677468E-2</v>
      </c>
      <c r="D122" s="297">
        <v>0</v>
      </c>
      <c r="E122" s="297">
        <v>0</v>
      </c>
      <c r="F122" s="297">
        <v>0</v>
      </c>
      <c r="G122" s="297">
        <v>0</v>
      </c>
      <c r="H122" s="297">
        <v>0.163038524674743</v>
      </c>
      <c r="I122" s="297">
        <v>0</v>
      </c>
      <c r="J122" s="297">
        <v>0</v>
      </c>
      <c r="K122" s="297">
        <v>0</v>
      </c>
      <c r="L122" s="297">
        <v>0</v>
      </c>
      <c r="M122" s="297">
        <v>0</v>
      </c>
      <c r="N122" s="297">
        <v>0</v>
      </c>
      <c r="O122" s="297">
        <v>0</v>
      </c>
      <c r="P122" s="297">
        <v>0</v>
      </c>
      <c r="Q122" s="297">
        <v>0</v>
      </c>
      <c r="R122" s="297">
        <v>0</v>
      </c>
      <c r="S122" s="297">
        <v>9.3158538956482975E-3</v>
      </c>
      <c r="T122" s="297">
        <v>8.5293815635060621E-3</v>
      </c>
      <c r="U122" s="297">
        <v>7.2617498958368106E-3</v>
      </c>
      <c r="V122" s="297">
        <v>5.4398955600182689E-3</v>
      </c>
      <c r="W122" s="297">
        <v>1.360310947811302E-2</v>
      </c>
      <c r="DA122" s="122" t="s">
        <v>1800</v>
      </c>
    </row>
    <row r="123" spans="1:105" ht="12" customHeight="1" x14ac:dyDescent="0.25">
      <c r="A123" s="59" t="s">
        <v>160</v>
      </c>
      <c r="B123" s="297">
        <v>0.29953367445436208</v>
      </c>
      <c r="C123" s="297">
        <v>0.27317477041981658</v>
      </c>
      <c r="D123" s="297">
        <v>2.477459695168684E-2</v>
      </c>
      <c r="E123" s="297">
        <v>0.16050704512177411</v>
      </c>
      <c r="F123" s="297">
        <v>0.39689348663879243</v>
      </c>
      <c r="G123" s="297">
        <v>0.12244617871592239</v>
      </c>
      <c r="H123" s="297">
        <v>7.5072263852424936E-2</v>
      </c>
      <c r="I123" s="297">
        <v>2.5238480280213409E-2</v>
      </c>
      <c r="J123" s="297">
        <v>7.5004193255554075E-2</v>
      </c>
      <c r="K123" s="297">
        <v>0.6671879553369755</v>
      </c>
      <c r="L123" s="297">
        <v>0.11005043934342471</v>
      </c>
      <c r="M123" s="297">
        <v>2.075449981403063E-2</v>
      </c>
      <c r="N123" s="297">
        <v>0.44190784883769618</v>
      </c>
      <c r="O123" s="297">
        <v>0.32950651015852223</v>
      </c>
      <c r="P123" s="297">
        <v>0.37965766610340901</v>
      </c>
      <c r="Q123" s="297">
        <v>0.69650126595626183</v>
      </c>
      <c r="R123" s="297">
        <v>0.8440458699398794</v>
      </c>
      <c r="S123" s="297">
        <v>0.84541234053256198</v>
      </c>
      <c r="T123" s="297">
        <v>0.75217282358035287</v>
      </c>
      <c r="U123" s="297">
        <v>0.67388005994535327</v>
      </c>
      <c r="V123" s="297">
        <v>0.71853017116851692</v>
      </c>
      <c r="W123" s="297">
        <v>0.82006513061700392</v>
      </c>
      <c r="DA123" s="122" t="s">
        <v>1801</v>
      </c>
    </row>
    <row r="124" spans="1:105" ht="12" customHeight="1" x14ac:dyDescent="0.25">
      <c r="A124" s="59" t="s">
        <v>70</v>
      </c>
      <c r="B124" s="297">
        <v>4.8844128753914502</v>
      </c>
      <c r="C124" s="297">
        <v>5.6184218255405378</v>
      </c>
      <c r="D124" s="297">
        <v>2.0379167973459231</v>
      </c>
      <c r="E124" s="297">
        <v>0.3969983408475416</v>
      </c>
      <c r="F124" s="297">
        <v>0.6340519801369866</v>
      </c>
      <c r="G124" s="297">
        <v>0.3172559738172534</v>
      </c>
      <c r="H124" s="297">
        <v>0.32223895275581399</v>
      </c>
      <c r="I124" s="297">
        <v>8.2784462363068786E-3</v>
      </c>
      <c r="J124" s="297">
        <v>3.9119699149165348E-2</v>
      </c>
      <c r="K124" s="297">
        <v>4.6942396038488307E-2</v>
      </c>
      <c r="L124" s="297">
        <v>0.19329677674265069</v>
      </c>
      <c r="M124" s="297">
        <v>2.0430731172791441E-2</v>
      </c>
      <c r="N124" s="297">
        <v>0</v>
      </c>
      <c r="O124" s="297">
        <v>4.0118399814502617E-2</v>
      </c>
      <c r="P124" s="297">
        <v>4.1083749591205483E-2</v>
      </c>
      <c r="Q124" s="297">
        <v>6.1623631553082238E-2</v>
      </c>
      <c r="R124" s="297">
        <v>0.27397099690823129</v>
      </c>
      <c r="S124" s="297">
        <v>0</v>
      </c>
      <c r="T124" s="297">
        <v>5.8734286173235388E-2</v>
      </c>
      <c r="U124" s="297">
        <v>5.1746994464607947E-2</v>
      </c>
      <c r="V124" s="297">
        <v>5.9370074171611741E-2</v>
      </c>
      <c r="W124" s="297">
        <v>6.1002449420395358E-2</v>
      </c>
      <c r="DA124" s="122" t="s">
        <v>1802</v>
      </c>
    </row>
    <row r="125" spans="1:105" ht="12" customHeight="1" x14ac:dyDescent="0.25">
      <c r="A125" s="59" t="s">
        <v>162</v>
      </c>
      <c r="B125" s="297">
        <v>9.6895797578149807</v>
      </c>
      <c r="C125" s="297">
        <v>10.774563506306061</v>
      </c>
      <c r="D125" s="297">
        <v>14.1753199808589</v>
      </c>
      <c r="E125" s="297">
        <v>14.50996736106312</v>
      </c>
      <c r="F125" s="297">
        <v>12.0006686461737</v>
      </c>
      <c r="G125" s="297">
        <v>5.9643866106707923</v>
      </c>
      <c r="H125" s="297">
        <v>2.4581286177600652</v>
      </c>
      <c r="I125" s="297">
        <v>0.58842889642912155</v>
      </c>
      <c r="J125" s="297">
        <v>0.79133876207056431</v>
      </c>
      <c r="K125" s="297">
        <v>3.9736562041907031</v>
      </c>
      <c r="L125" s="297">
        <v>3.373472715165851</v>
      </c>
      <c r="M125" s="297">
        <v>4.3475615692727061</v>
      </c>
      <c r="N125" s="297">
        <v>3.708143411177133</v>
      </c>
      <c r="O125" s="297">
        <v>3.6741773929113339</v>
      </c>
      <c r="P125" s="297">
        <v>3.8381992258731392</v>
      </c>
      <c r="Q125" s="297">
        <v>5.8155153980608771</v>
      </c>
      <c r="R125" s="297">
        <v>6.1032676727995137</v>
      </c>
      <c r="S125" s="297">
        <v>6.627539901872721</v>
      </c>
      <c r="T125" s="297">
        <v>7.3230172755364711</v>
      </c>
      <c r="U125" s="297">
        <v>5.2349235934564451</v>
      </c>
      <c r="V125" s="297">
        <v>7.181418803815049</v>
      </c>
      <c r="W125" s="297">
        <v>6.4877852572371282</v>
      </c>
      <c r="DA125" s="122" t="s">
        <v>1803</v>
      </c>
    </row>
    <row r="126" spans="1:105" ht="12" customHeight="1" x14ac:dyDescent="0.25">
      <c r="A126" s="60" t="s">
        <v>1575</v>
      </c>
      <c r="B126" s="264">
        <v>0</v>
      </c>
      <c r="C126" s="264">
        <v>0</v>
      </c>
      <c r="D126" s="264">
        <v>0</v>
      </c>
      <c r="E126" s="264">
        <v>0</v>
      </c>
      <c r="F126" s="264">
        <v>0</v>
      </c>
      <c r="G126" s="264">
        <v>0</v>
      </c>
      <c r="H126" s="264">
        <v>0</v>
      </c>
      <c r="I126" s="264">
        <v>0</v>
      </c>
      <c r="J126" s="264">
        <v>0</v>
      </c>
      <c r="K126" s="264">
        <v>0</v>
      </c>
      <c r="L126" s="264">
        <v>0</v>
      </c>
      <c r="M126" s="264">
        <v>0</v>
      </c>
      <c r="N126" s="264">
        <v>0</v>
      </c>
      <c r="O126" s="264">
        <v>0</v>
      </c>
      <c r="P126" s="264">
        <v>0</v>
      </c>
      <c r="Q126" s="264">
        <v>0</v>
      </c>
      <c r="R126" s="264">
        <v>0</v>
      </c>
      <c r="S126" s="264">
        <v>0</v>
      </c>
      <c r="T126" s="264">
        <v>0</v>
      </c>
      <c r="U126" s="264">
        <v>0</v>
      </c>
      <c r="V126" s="264">
        <v>0</v>
      </c>
      <c r="W126" s="264">
        <v>0</v>
      </c>
      <c r="DA126" s="72" t="s">
        <v>1804</v>
      </c>
    </row>
    <row r="127" spans="1:105" ht="12" customHeight="1" x14ac:dyDescent="0.25">
      <c r="A127" s="133" t="s">
        <v>1577</v>
      </c>
      <c r="B127" s="263">
        <v>0</v>
      </c>
      <c r="C127" s="263">
        <v>0</v>
      </c>
      <c r="D127" s="263">
        <v>0</v>
      </c>
      <c r="E127" s="263">
        <v>0</v>
      </c>
      <c r="F127" s="263">
        <v>0</v>
      </c>
      <c r="G127" s="263">
        <v>0</v>
      </c>
      <c r="H127" s="263">
        <v>0</v>
      </c>
      <c r="I127" s="263">
        <v>0</v>
      </c>
      <c r="J127" s="263">
        <v>0</v>
      </c>
      <c r="K127" s="263">
        <v>0</v>
      </c>
      <c r="L127" s="263">
        <v>0</v>
      </c>
      <c r="M127" s="263">
        <v>0</v>
      </c>
      <c r="N127" s="263">
        <v>0</v>
      </c>
      <c r="O127" s="263">
        <v>0</v>
      </c>
      <c r="P127" s="263">
        <v>0</v>
      </c>
      <c r="Q127" s="263">
        <v>0</v>
      </c>
      <c r="R127" s="263">
        <v>0</v>
      </c>
      <c r="S127" s="263">
        <v>0</v>
      </c>
      <c r="T127" s="263">
        <v>0</v>
      </c>
      <c r="U127" s="263">
        <v>0</v>
      </c>
      <c r="V127" s="263">
        <v>0</v>
      </c>
      <c r="W127" s="263">
        <v>0</v>
      </c>
      <c r="DA127" s="70" t="s">
        <v>1805</v>
      </c>
    </row>
    <row r="128" spans="1:105" ht="12" customHeight="1" x14ac:dyDescent="0.25">
      <c r="A128" s="100" t="s">
        <v>106</v>
      </c>
      <c r="B128" s="281">
        <v>61.845999999999997</v>
      </c>
      <c r="C128" s="281">
        <v>64.242999999999995</v>
      </c>
      <c r="D128" s="281">
        <v>63.942</v>
      </c>
      <c r="E128" s="281">
        <v>81.570999999999998</v>
      </c>
      <c r="F128" s="281">
        <v>59.959000000000003</v>
      </c>
      <c r="G128" s="281">
        <v>46.902000000000001</v>
      </c>
      <c r="H128" s="281">
        <v>45.280999999999999</v>
      </c>
      <c r="I128" s="281">
        <v>74.846000000000004</v>
      </c>
      <c r="J128" s="281">
        <v>77.286000000000001</v>
      </c>
      <c r="K128" s="281">
        <v>61.475000000000001</v>
      </c>
      <c r="L128" s="281">
        <v>68.34</v>
      </c>
      <c r="M128" s="281">
        <v>65.308000000000007</v>
      </c>
      <c r="N128" s="281">
        <v>62.383000000000003</v>
      </c>
      <c r="O128" s="281">
        <v>62.287999999999997</v>
      </c>
      <c r="P128" s="281">
        <v>55.896999999999998</v>
      </c>
      <c r="Q128" s="281">
        <v>58.521000000000001</v>
      </c>
      <c r="R128" s="281">
        <v>56.643999999999998</v>
      </c>
      <c r="S128" s="281">
        <v>53.390999999999998</v>
      </c>
      <c r="T128" s="281">
        <v>50.817999999999998</v>
      </c>
      <c r="U128" s="281">
        <v>42.408999999999999</v>
      </c>
      <c r="V128" s="281">
        <v>55.254606758465599</v>
      </c>
      <c r="W128" s="281">
        <v>66.974543842000003</v>
      </c>
      <c r="DA128" s="105" t="s">
        <v>1806</v>
      </c>
    </row>
    <row r="129" spans="1:105" ht="12" customHeight="1" x14ac:dyDescent="0.25">
      <c r="A129" s="201"/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DA129" s="173"/>
    </row>
    <row r="130" spans="1:105" ht="15" customHeight="1" x14ac:dyDescent="0.25">
      <c r="A130" s="32" t="s">
        <v>431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DA130" s="88"/>
    </row>
    <row r="131" spans="1:105" ht="12" customHeight="1" x14ac:dyDescent="0.25">
      <c r="A131" s="201"/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201"/>
      <c r="V131" s="201"/>
      <c r="W131" s="201"/>
      <c r="DA131" s="173"/>
    </row>
    <row r="132" spans="1:105" ht="12" customHeight="1" x14ac:dyDescent="0.25">
      <c r="A132" s="35" t="s">
        <v>49</v>
      </c>
      <c r="B132" s="234">
        <f t="shared" ref="B132:W132" si="9">SUM(B133:B138,B140:B141,B139,B144)</f>
        <v>1</v>
      </c>
      <c r="C132" s="234">
        <f t="shared" si="9"/>
        <v>1</v>
      </c>
      <c r="D132" s="234">
        <f t="shared" si="9"/>
        <v>1</v>
      </c>
      <c r="E132" s="234">
        <f t="shared" si="9"/>
        <v>0.99999999999999989</v>
      </c>
      <c r="F132" s="234">
        <f t="shared" si="9"/>
        <v>1</v>
      </c>
      <c r="G132" s="234">
        <f t="shared" si="9"/>
        <v>1</v>
      </c>
      <c r="H132" s="234">
        <f t="shared" si="9"/>
        <v>1</v>
      </c>
      <c r="I132" s="234">
        <f t="shared" si="9"/>
        <v>1</v>
      </c>
      <c r="J132" s="234">
        <f t="shared" si="9"/>
        <v>0.99999999999999989</v>
      </c>
      <c r="K132" s="234">
        <f t="shared" si="9"/>
        <v>1</v>
      </c>
      <c r="L132" s="234">
        <f t="shared" si="9"/>
        <v>1</v>
      </c>
      <c r="M132" s="234">
        <f t="shared" si="9"/>
        <v>1</v>
      </c>
      <c r="N132" s="234">
        <f t="shared" si="9"/>
        <v>1</v>
      </c>
      <c r="O132" s="234">
        <f t="shared" si="9"/>
        <v>0.99999999999999989</v>
      </c>
      <c r="P132" s="234">
        <f t="shared" si="9"/>
        <v>1</v>
      </c>
      <c r="Q132" s="234">
        <f t="shared" si="9"/>
        <v>1</v>
      </c>
      <c r="R132" s="234">
        <f t="shared" si="9"/>
        <v>1</v>
      </c>
      <c r="S132" s="234">
        <f t="shared" si="9"/>
        <v>1</v>
      </c>
      <c r="T132" s="234">
        <f t="shared" si="9"/>
        <v>1</v>
      </c>
      <c r="U132" s="234">
        <f t="shared" si="9"/>
        <v>1</v>
      </c>
      <c r="V132" s="234">
        <f t="shared" si="9"/>
        <v>1</v>
      </c>
      <c r="W132" s="234">
        <f t="shared" si="9"/>
        <v>1</v>
      </c>
      <c r="DA132" s="95"/>
    </row>
    <row r="133" spans="1:105" ht="12" customHeight="1" x14ac:dyDescent="0.25">
      <c r="A133" s="55" t="s">
        <v>92</v>
      </c>
      <c r="B133" s="268">
        <f t="shared" ref="B133:W133" si="10">IF(B$6=0,0,B$6/B$5)</f>
        <v>0</v>
      </c>
      <c r="C133" s="268">
        <f t="shared" si="10"/>
        <v>0</v>
      </c>
      <c r="D133" s="268">
        <f t="shared" si="10"/>
        <v>0</v>
      </c>
      <c r="E133" s="268">
        <f t="shared" si="10"/>
        <v>0</v>
      </c>
      <c r="F133" s="268">
        <f t="shared" si="10"/>
        <v>0</v>
      </c>
      <c r="G133" s="268">
        <f t="shared" si="10"/>
        <v>0</v>
      </c>
      <c r="H133" s="268">
        <f t="shared" si="10"/>
        <v>0</v>
      </c>
      <c r="I133" s="268">
        <f t="shared" si="10"/>
        <v>0</v>
      </c>
      <c r="J133" s="268">
        <f t="shared" si="10"/>
        <v>0</v>
      </c>
      <c r="K133" s="268">
        <f t="shared" si="10"/>
        <v>0</v>
      </c>
      <c r="L133" s="268">
        <f t="shared" si="10"/>
        <v>0</v>
      </c>
      <c r="M133" s="268">
        <f t="shared" si="10"/>
        <v>0</v>
      </c>
      <c r="N133" s="268">
        <f t="shared" si="10"/>
        <v>0</v>
      </c>
      <c r="O133" s="268">
        <f t="shared" si="10"/>
        <v>0</v>
      </c>
      <c r="P133" s="268">
        <f t="shared" si="10"/>
        <v>0</v>
      </c>
      <c r="Q133" s="268">
        <f t="shared" si="10"/>
        <v>0</v>
      </c>
      <c r="R133" s="268">
        <f t="shared" si="10"/>
        <v>0</v>
      </c>
      <c r="S133" s="268">
        <f t="shared" si="10"/>
        <v>0</v>
      </c>
      <c r="T133" s="268">
        <f t="shared" si="10"/>
        <v>0</v>
      </c>
      <c r="U133" s="268">
        <f t="shared" si="10"/>
        <v>0</v>
      </c>
      <c r="V133" s="268">
        <f t="shared" si="10"/>
        <v>0</v>
      </c>
      <c r="W133" s="268">
        <f t="shared" si="10"/>
        <v>0</v>
      </c>
      <c r="DA133" s="76"/>
    </row>
    <row r="134" spans="1:105" ht="12" customHeight="1" x14ac:dyDescent="0.25">
      <c r="A134" s="202" t="s">
        <v>93</v>
      </c>
      <c r="B134" s="269">
        <f t="shared" ref="B134:W134" si="11">IF(B$7=0,0,B$7/B$5)</f>
        <v>0</v>
      </c>
      <c r="C134" s="269">
        <f t="shared" si="11"/>
        <v>0</v>
      </c>
      <c r="D134" s="269">
        <f t="shared" si="11"/>
        <v>0</v>
      </c>
      <c r="E134" s="269">
        <f t="shared" si="11"/>
        <v>0</v>
      </c>
      <c r="F134" s="269">
        <f t="shared" si="11"/>
        <v>0</v>
      </c>
      <c r="G134" s="269">
        <f t="shared" si="11"/>
        <v>0</v>
      </c>
      <c r="H134" s="269">
        <f t="shared" si="11"/>
        <v>0</v>
      </c>
      <c r="I134" s="269">
        <f t="shared" si="11"/>
        <v>0</v>
      </c>
      <c r="J134" s="269">
        <f t="shared" si="11"/>
        <v>0</v>
      </c>
      <c r="K134" s="269">
        <f t="shared" si="11"/>
        <v>0</v>
      </c>
      <c r="L134" s="269">
        <f t="shared" si="11"/>
        <v>0</v>
      </c>
      <c r="M134" s="269">
        <f t="shared" si="11"/>
        <v>0</v>
      </c>
      <c r="N134" s="269">
        <f t="shared" si="11"/>
        <v>0</v>
      </c>
      <c r="O134" s="269">
        <f t="shared" si="11"/>
        <v>0</v>
      </c>
      <c r="P134" s="269">
        <f t="shared" si="11"/>
        <v>0</v>
      </c>
      <c r="Q134" s="269">
        <f t="shared" si="11"/>
        <v>0</v>
      </c>
      <c r="R134" s="269">
        <f t="shared" si="11"/>
        <v>0</v>
      </c>
      <c r="S134" s="269">
        <f t="shared" si="11"/>
        <v>0</v>
      </c>
      <c r="T134" s="269">
        <f t="shared" si="11"/>
        <v>0</v>
      </c>
      <c r="U134" s="269">
        <f t="shared" si="11"/>
        <v>0</v>
      </c>
      <c r="V134" s="269">
        <f t="shared" si="11"/>
        <v>0</v>
      </c>
      <c r="W134" s="269">
        <f t="shared" si="11"/>
        <v>0</v>
      </c>
      <c r="DA134" s="77"/>
    </row>
    <row r="135" spans="1:105" ht="12" customHeight="1" x14ac:dyDescent="0.25">
      <c r="A135" s="202" t="s">
        <v>94</v>
      </c>
      <c r="B135" s="269">
        <f t="shared" ref="B135:W135" si="12">IF(B$8=0,0,B$8/B$5)</f>
        <v>0</v>
      </c>
      <c r="C135" s="269">
        <f t="shared" si="12"/>
        <v>0</v>
      </c>
      <c r="D135" s="269">
        <f t="shared" si="12"/>
        <v>0</v>
      </c>
      <c r="E135" s="269">
        <f t="shared" si="12"/>
        <v>0</v>
      </c>
      <c r="F135" s="269">
        <f t="shared" si="12"/>
        <v>0</v>
      </c>
      <c r="G135" s="269">
        <f t="shared" si="12"/>
        <v>0</v>
      </c>
      <c r="H135" s="269">
        <f t="shared" si="12"/>
        <v>0</v>
      </c>
      <c r="I135" s="269">
        <f t="shared" si="12"/>
        <v>0</v>
      </c>
      <c r="J135" s="269">
        <f t="shared" si="12"/>
        <v>0</v>
      </c>
      <c r="K135" s="269">
        <f t="shared" si="12"/>
        <v>0</v>
      </c>
      <c r="L135" s="269">
        <f t="shared" si="12"/>
        <v>0</v>
      </c>
      <c r="M135" s="269">
        <f t="shared" si="12"/>
        <v>0</v>
      </c>
      <c r="N135" s="269">
        <f t="shared" si="12"/>
        <v>0</v>
      </c>
      <c r="O135" s="269">
        <f t="shared" si="12"/>
        <v>0</v>
      </c>
      <c r="P135" s="269">
        <f t="shared" si="12"/>
        <v>0</v>
      </c>
      <c r="Q135" s="269">
        <f t="shared" si="12"/>
        <v>0</v>
      </c>
      <c r="R135" s="269">
        <f t="shared" si="12"/>
        <v>0</v>
      </c>
      <c r="S135" s="269">
        <f t="shared" si="12"/>
        <v>0</v>
      </c>
      <c r="T135" s="269">
        <f t="shared" si="12"/>
        <v>0</v>
      </c>
      <c r="U135" s="269">
        <f t="shared" si="12"/>
        <v>0</v>
      </c>
      <c r="V135" s="269">
        <f t="shared" si="12"/>
        <v>0</v>
      </c>
      <c r="W135" s="269">
        <f t="shared" si="12"/>
        <v>0</v>
      </c>
      <c r="DA135" s="77"/>
    </row>
    <row r="136" spans="1:105" ht="12" customHeight="1" x14ac:dyDescent="0.25">
      <c r="A136" s="202" t="s">
        <v>95</v>
      </c>
      <c r="B136" s="269">
        <f t="shared" ref="B136:W136" si="13">IF(B$9=0,0,B$9/B$5)</f>
        <v>0</v>
      </c>
      <c r="C136" s="269">
        <f t="shared" si="13"/>
        <v>0</v>
      </c>
      <c r="D136" s="269">
        <f t="shared" si="13"/>
        <v>0</v>
      </c>
      <c r="E136" s="269">
        <f t="shared" si="13"/>
        <v>0</v>
      </c>
      <c r="F136" s="269">
        <f t="shared" si="13"/>
        <v>0</v>
      </c>
      <c r="G136" s="269">
        <f t="shared" si="13"/>
        <v>0</v>
      </c>
      <c r="H136" s="269">
        <f t="shared" si="13"/>
        <v>0</v>
      </c>
      <c r="I136" s="269">
        <f t="shared" si="13"/>
        <v>0</v>
      </c>
      <c r="J136" s="269">
        <f t="shared" si="13"/>
        <v>0</v>
      </c>
      <c r="K136" s="269">
        <f t="shared" si="13"/>
        <v>0</v>
      </c>
      <c r="L136" s="269">
        <f t="shared" si="13"/>
        <v>0</v>
      </c>
      <c r="M136" s="269">
        <f t="shared" si="13"/>
        <v>0</v>
      </c>
      <c r="N136" s="269">
        <f t="shared" si="13"/>
        <v>0</v>
      </c>
      <c r="O136" s="269">
        <f t="shared" si="13"/>
        <v>0</v>
      </c>
      <c r="P136" s="269">
        <f t="shared" si="13"/>
        <v>0</v>
      </c>
      <c r="Q136" s="269">
        <f t="shared" si="13"/>
        <v>0</v>
      </c>
      <c r="R136" s="269">
        <f t="shared" si="13"/>
        <v>0</v>
      </c>
      <c r="S136" s="269">
        <f t="shared" si="13"/>
        <v>0</v>
      </c>
      <c r="T136" s="269">
        <f t="shared" si="13"/>
        <v>0</v>
      </c>
      <c r="U136" s="269">
        <f t="shared" si="13"/>
        <v>0</v>
      </c>
      <c r="V136" s="269">
        <f t="shared" si="13"/>
        <v>0</v>
      </c>
      <c r="W136" s="269">
        <f t="shared" si="13"/>
        <v>0</v>
      </c>
      <c r="DA136" s="77"/>
    </row>
    <row r="137" spans="1:105" ht="12" customHeight="1" x14ac:dyDescent="0.25">
      <c r="A137" s="56" t="s">
        <v>96</v>
      </c>
      <c r="B137" s="270">
        <f t="shared" ref="B137:W137" si="14">IF(B$10=0,0,B$10/B$5)</f>
        <v>9.0902603346823009E-4</v>
      </c>
      <c r="C137" s="270">
        <f t="shared" si="14"/>
        <v>9.1502935029450199E-4</v>
      </c>
      <c r="D137" s="270">
        <f t="shared" si="14"/>
        <v>9.8334241976433365E-4</v>
      </c>
      <c r="E137" s="270">
        <f t="shared" si="14"/>
        <v>9.197437270507345E-4</v>
      </c>
      <c r="F137" s="270">
        <f t="shared" si="14"/>
        <v>7.85557055242935E-4</v>
      </c>
      <c r="G137" s="270">
        <f t="shared" si="14"/>
        <v>7.5787171492383944E-4</v>
      </c>
      <c r="H137" s="270">
        <f t="shared" si="14"/>
        <v>3.5438422041694903E-4</v>
      </c>
      <c r="I137" s="270">
        <f t="shared" si="14"/>
        <v>3.3264899555381181E-4</v>
      </c>
      <c r="J137" s="270">
        <f t="shared" si="14"/>
        <v>2.4012319092420748E-4</v>
      </c>
      <c r="K137" s="270">
        <f t="shared" si="14"/>
        <v>3.4120573098018315E-4</v>
      </c>
      <c r="L137" s="270">
        <f t="shared" si="14"/>
        <v>2.4071443592622448E-4</v>
      </c>
      <c r="M137" s="270">
        <f t="shared" si="14"/>
        <v>3.104156227018279E-4</v>
      </c>
      <c r="N137" s="270">
        <f t="shared" si="14"/>
        <v>5.0766640043589195E-4</v>
      </c>
      <c r="O137" s="270">
        <f t="shared" si="14"/>
        <v>4.8372767541783764E-4</v>
      </c>
      <c r="P137" s="270">
        <f t="shared" si="14"/>
        <v>4.3499841358248523E-4</v>
      </c>
      <c r="Q137" s="270">
        <f t="shared" si="14"/>
        <v>3.3962372833350234E-4</v>
      </c>
      <c r="R137" s="270">
        <f t="shared" si="14"/>
        <v>3.3900218988711897E-4</v>
      </c>
      <c r="S137" s="270">
        <f t="shared" si="14"/>
        <v>3.3604457043044851E-4</v>
      </c>
      <c r="T137" s="270">
        <f t="shared" si="14"/>
        <v>4.7366536062751652E-4</v>
      </c>
      <c r="U137" s="270">
        <f t="shared" si="14"/>
        <v>3.5822803068153672E-4</v>
      </c>
      <c r="V137" s="270">
        <f t="shared" si="14"/>
        <v>3.9037913065640556E-4</v>
      </c>
      <c r="W137" s="270">
        <f t="shared" si="14"/>
        <v>4.2017604950178404E-4</v>
      </c>
      <c r="DA137" s="78"/>
    </row>
    <row r="138" spans="1:105" ht="12" customHeight="1" x14ac:dyDescent="0.25">
      <c r="A138" s="203" t="s">
        <v>1452</v>
      </c>
      <c r="B138" s="271">
        <f t="shared" ref="B138:W138" si="15">IF(B$16=0,0,B$16/B$5)</f>
        <v>0</v>
      </c>
      <c r="C138" s="271">
        <f t="shared" si="15"/>
        <v>0</v>
      </c>
      <c r="D138" s="271">
        <f t="shared" si="15"/>
        <v>0</v>
      </c>
      <c r="E138" s="271">
        <f t="shared" si="15"/>
        <v>0</v>
      </c>
      <c r="F138" s="271">
        <f t="shared" si="15"/>
        <v>0</v>
      </c>
      <c r="G138" s="271">
        <f t="shared" si="15"/>
        <v>0</v>
      </c>
      <c r="H138" s="271">
        <f t="shared" si="15"/>
        <v>0</v>
      </c>
      <c r="I138" s="271">
        <f t="shared" si="15"/>
        <v>0</v>
      </c>
      <c r="J138" s="271">
        <f t="shared" si="15"/>
        <v>0</v>
      </c>
      <c r="K138" s="271">
        <f t="shared" si="15"/>
        <v>0</v>
      </c>
      <c r="L138" s="271">
        <f t="shared" si="15"/>
        <v>0</v>
      </c>
      <c r="M138" s="271">
        <f t="shared" si="15"/>
        <v>0</v>
      </c>
      <c r="N138" s="271">
        <f t="shared" si="15"/>
        <v>0</v>
      </c>
      <c r="O138" s="271">
        <f t="shared" si="15"/>
        <v>0</v>
      </c>
      <c r="P138" s="271">
        <f t="shared" si="15"/>
        <v>0</v>
      </c>
      <c r="Q138" s="271">
        <f t="shared" si="15"/>
        <v>0</v>
      </c>
      <c r="R138" s="271">
        <f t="shared" si="15"/>
        <v>0</v>
      </c>
      <c r="S138" s="271">
        <f t="shared" si="15"/>
        <v>0</v>
      </c>
      <c r="T138" s="271">
        <f t="shared" si="15"/>
        <v>0</v>
      </c>
      <c r="U138" s="271">
        <f t="shared" si="15"/>
        <v>0</v>
      </c>
      <c r="V138" s="271">
        <f t="shared" si="15"/>
        <v>0</v>
      </c>
      <c r="W138" s="271">
        <f t="shared" si="15"/>
        <v>0</v>
      </c>
      <c r="DA138" s="79"/>
    </row>
    <row r="139" spans="1:105" ht="12" customHeight="1" x14ac:dyDescent="0.25">
      <c r="A139" s="203" t="s">
        <v>1454</v>
      </c>
      <c r="B139" s="271">
        <f t="shared" ref="B139:W139" si="16">IF(B$17=0,0,B$17/B$5)</f>
        <v>0.18583687871933297</v>
      </c>
      <c r="C139" s="271">
        <f t="shared" si="16"/>
        <v>0.17973498337075311</v>
      </c>
      <c r="D139" s="271">
        <f t="shared" si="16"/>
        <v>0.19179172414934276</v>
      </c>
      <c r="E139" s="271">
        <f t="shared" si="16"/>
        <v>0.18037641822347872</v>
      </c>
      <c r="F139" s="271">
        <f t="shared" si="16"/>
        <v>0.20326702928395055</v>
      </c>
      <c r="G139" s="271">
        <f t="shared" si="16"/>
        <v>0.20078363773396049</v>
      </c>
      <c r="H139" s="271">
        <f t="shared" si="16"/>
        <v>0.17666206472589852</v>
      </c>
      <c r="I139" s="271">
        <f t="shared" si="16"/>
        <v>0.14688912885590666</v>
      </c>
      <c r="J139" s="271">
        <f t="shared" si="16"/>
        <v>0.12979006001466137</v>
      </c>
      <c r="K139" s="271">
        <f t="shared" si="16"/>
        <v>0.1434888862033035</v>
      </c>
      <c r="L139" s="271">
        <f t="shared" si="16"/>
        <v>0.12407462101784318</v>
      </c>
      <c r="M139" s="271">
        <f t="shared" si="16"/>
        <v>0.14361218900382686</v>
      </c>
      <c r="N139" s="271">
        <f t="shared" si="16"/>
        <v>0.19995516526346249</v>
      </c>
      <c r="O139" s="271">
        <f t="shared" si="16"/>
        <v>0.18452568383907722</v>
      </c>
      <c r="P139" s="271">
        <f t="shared" si="16"/>
        <v>0.19244702238684827</v>
      </c>
      <c r="Q139" s="271">
        <f t="shared" si="16"/>
        <v>0.19442515044374495</v>
      </c>
      <c r="R139" s="271">
        <f t="shared" si="16"/>
        <v>0.18833503157328607</v>
      </c>
      <c r="S139" s="271">
        <f t="shared" si="16"/>
        <v>0.19403593837880917</v>
      </c>
      <c r="T139" s="271">
        <f t="shared" si="16"/>
        <v>0.20965351438097515</v>
      </c>
      <c r="U139" s="271">
        <f t="shared" si="16"/>
        <v>0.19654173465935532</v>
      </c>
      <c r="V139" s="271">
        <f t="shared" si="16"/>
        <v>0.22730521159313138</v>
      </c>
      <c r="W139" s="271">
        <f t="shared" si="16"/>
        <v>0.22376465006334978</v>
      </c>
      <c r="DA139" s="79"/>
    </row>
    <row r="140" spans="1:105" ht="12" customHeight="1" x14ac:dyDescent="0.25">
      <c r="A140" s="203" t="s">
        <v>1463</v>
      </c>
      <c r="B140" s="271">
        <f t="shared" ref="B140:W140" si="17">IF(B$25=0,0,B$25/B$5)</f>
        <v>0.13333830580718387</v>
      </c>
      <c r="C140" s="271">
        <f t="shared" si="17"/>
        <v>0.12896018455590538</v>
      </c>
      <c r="D140" s="271">
        <f t="shared" si="17"/>
        <v>0.13761091846863696</v>
      </c>
      <c r="E140" s="271">
        <f t="shared" si="17"/>
        <v>0.129420415254664</v>
      </c>
      <c r="F140" s="271">
        <f t="shared" si="17"/>
        <v>0.14584447122637556</v>
      </c>
      <c r="G140" s="271">
        <f t="shared" si="17"/>
        <v>0.14406263317456638</v>
      </c>
      <c r="H140" s="271">
        <f t="shared" si="17"/>
        <v>0.1267553597180591</v>
      </c>
      <c r="I140" s="271">
        <f t="shared" si="17"/>
        <v>0.10539322290663374</v>
      </c>
      <c r="J140" s="271">
        <f t="shared" si="17"/>
        <v>9.3124609239184836E-2</v>
      </c>
      <c r="K140" s="271">
        <f t="shared" si="17"/>
        <v>0.10295354248498735</v>
      </c>
      <c r="L140" s="271">
        <f t="shared" si="17"/>
        <v>8.902377113841678E-2</v>
      </c>
      <c r="M140" s="271">
        <f t="shared" si="17"/>
        <v>0.10304201247348674</v>
      </c>
      <c r="N140" s="271">
        <f t="shared" si="17"/>
        <v>0.14346820263749879</v>
      </c>
      <c r="O140" s="271">
        <f t="shared" si="17"/>
        <v>0.13239752104410998</v>
      </c>
      <c r="P140" s="271">
        <f t="shared" si="17"/>
        <v>0.13808109617173642</v>
      </c>
      <c r="Q140" s="271">
        <f t="shared" si="17"/>
        <v>0.13950040672835975</v>
      </c>
      <c r="R140" s="271">
        <f t="shared" si="17"/>
        <v>0.13513073512201629</v>
      </c>
      <c r="S140" s="271">
        <f t="shared" si="17"/>
        <v>0.13922114634852609</v>
      </c>
      <c r="T140" s="271">
        <f t="shared" si="17"/>
        <v>0.15042678615099384</v>
      </c>
      <c r="U140" s="271">
        <f t="shared" si="17"/>
        <v>0.14101905983614216</v>
      </c>
      <c r="V140" s="271">
        <f t="shared" si="17"/>
        <v>0.16309191170147724</v>
      </c>
      <c r="W140" s="271">
        <f t="shared" si="17"/>
        <v>0.16055155222471179</v>
      </c>
      <c r="DA140" s="79"/>
    </row>
    <row r="141" spans="1:105" ht="12" customHeight="1" x14ac:dyDescent="0.25">
      <c r="A141" s="203" t="s">
        <v>1472</v>
      </c>
      <c r="B141" s="271">
        <f t="shared" ref="B141:W141" si="18">IF(B$33=0,0,B$33/B$5)</f>
        <v>5.5248305845064655E-4</v>
      </c>
      <c r="C141" s="271">
        <f t="shared" si="18"/>
        <v>3.0106422985902125E-3</v>
      </c>
      <c r="D141" s="271">
        <f t="shared" si="18"/>
        <v>3.2280794123761129E-3</v>
      </c>
      <c r="E141" s="271">
        <f t="shared" si="18"/>
        <v>3.1272901383171538E-3</v>
      </c>
      <c r="F141" s="271">
        <f t="shared" si="18"/>
        <v>2.4943540789642729E-3</v>
      </c>
      <c r="G141" s="271">
        <f t="shared" si="18"/>
        <v>2.6373520297499104E-3</v>
      </c>
      <c r="H141" s="271">
        <f t="shared" si="18"/>
        <v>4.5929659002558352E-3</v>
      </c>
      <c r="I141" s="271">
        <f t="shared" si="18"/>
        <v>2.2492460764344997E-3</v>
      </c>
      <c r="J141" s="271">
        <f t="shared" si="18"/>
        <v>1.1900042547250899E-3</v>
      </c>
      <c r="K141" s="271">
        <f t="shared" si="18"/>
        <v>6.8381188381904832E-4</v>
      </c>
      <c r="L141" s="271">
        <f t="shared" si="18"/>
        <v>2.1134477721766544E-4</v>
      </c>
      <c r="M141" s="271">
        <f t="shared" si="18"/>
        <v>3.1108039397797187E-4</v>
      </c>
      <c r="N141" s="271">
        <f t="shared" si="18"/>
        <v>6.7947695454950306E-4</v>
      </c>
      <c r="O141" s="271">
        <f t="shared" si="18"/>
        <v>7.9666835038689327E-4</v>
      </c>
      <c r="P141" s="271">
        <f t="shared" si="18"/>
        <v>9.147526733171759E-4</v>
      </c>
      <c r="Q141" s="271">
        <f t="shared" si="18"/>
        <v>7.8565499879972034E-4</v>
      </c>
      <c r="R141" s="271">
        <f t="shared" si="18"/>
        <v>7.790275914649694E-4</v>
      </c>
      <c r="S141" s="271">
        <f t="shared" si="18"/>
        <v>7.1728569720433909E-4</v>
      </c>
      <c r="T141" s="271">
        <f t="shared" si="18"/>
        <v>1.1360561854451374E-3</v>
      </c>
      <c r="U141" s="271">
        <f t="shared" si="18"/>
        <v>1.223725601621815E-3</v>
      </c>
      <c r="V141" s="271">
        <f t="shared" si="18"/>
        <v>1.2093973896044022E-3</v>
      </c>
      <c r="W141" s="271">
        <f t="shared" si="18"/>
        <v>1.1988756163427944E-3</v>
      </c>
      <c r="DA141" s="79"/>
    </row>
    <row r="142" spans="1:105" ht="12" customHeight="1" x14ac:dyDescent="0.25">
      <c r="A142" s="62" t="s">
        <v>1579</v>
      </c>
      <c r="B142" s="320">
        <f t="shared" ref="B142:W142" si="19">IF(B$34=0,0,B$34/B$5)</f>
        <v>0</v>
      </c>
      <c r="C142" s="320">
        <f t="shared" si="19"/>
        <v>0</v>
      </c>
      <c r="D142" s="320">
        <f t="shared" si="19"/>
        <v>0</v>
      </c>
      <c r="E142" s="320">
        <f t="shared" si="19"/>
        <v>0</v>
      </c>
      <c r="F142" s="320">
        <f t="shared" si="19"/>
        <v>0</v>
      </c>
      <c r="G142" s="320">
        <f t="shared" si="19"/>
        <v>0</v>
      </c>
      <c r="H142" s="320">
        <f t="shared" si="19"/>
        <v>0</v>
      </c>
      <c r="I142" s="320">
        <f t="shared" si="19"/>
        <v>0</v>
      </c>
      <c r="J142" s="320">
        <f t="shared" si="19"/>
        <v>0</v>
      </c>
      <c r="K142" s="320">
        <f t="shared" si="19"/>
        <v>0</v>
      </c>
      <c r="L142" s="320">
        <f t="shared" si="19"/>
        <v>0</v>
      </c>
      <c r="M142" s="320">
        <f t="shared" si="19"/>
        <v>0</v>
      </c>
      <c r="N142" s="320">
        <f t="shared" si="19"/>
        <v>0</v>
      </c>
      <c r="O142" s="320">
        <f t="shared" si="19"/>
        <v>0</v>
      </c>
      <c r="P142" s="320">
        <f t="shared" si="19"/>
        <v>0</v>
      </c>
      <c r="Q142" s="320">
        <f t="shared" si="19"/>
        <v>0</v>
      </c>
      <c r="R142" s="320">
        <f t="shared" si="19"/>
        <v>0</v>
      </c>
      <c r="S142" s="320">
        <f t="shared" si="19"/>
        <v>0</v>
      </c>
      <c r="T142" s="320">
        <f t="shared" si="19"/>
        <v>0</v>
      </c>
      <c r="U142" s="320">
        <f t="shared" si="19"/>
        <v>0</v>
      </c>
      <c r="V142" s="320">
        <f t="shared" si="19"/>
        <v>0</v>
      </c>
      <c r="W142" s="320">
        <f t="shared" si="19"/>
        <v>0</v>
      </c>
      <c r="DA142" s="141"/>
    </row>
    <row r="143" spans="1:105" ht="12" customHeight="1" x14ac:dyDescent="0.25">
      <c r="A143" s="62" t="s">
        <v>1580</v>
      </c>
      <c r="B143" s="329">
        <f t="shared" ref="B143:W143" si="20">IF(B$35=0,0,B$35/B$5)</f>
        <v>5.5248305845064655E-4</v>
      </c>
      <c r="C143" s="329">
        <f t="shared" si="20"/>
        <v>3.0106422985902125E-3</v>
      </c>
      <c r="D143" s="329">
        <f t="shared" si="20"/>
        <v>3.2280794123761129E-3</v>
      </c>
      <c r="E143" s="329">
        <f t="shared" si="20"/>
        <v>3.1272901383171538E-3</v>
      </c>
      <c r="F143" s="329">
        <f t="shared" si="20"/>
        <v>2.4943540789642729E-3</v>
      </c>
      <c r="G143" s="329">
        <f t="shared" si="20"/>
        <v>2.6373520297499104E-3</v>
      </c>
      <c r="H143" s="329">
        <f t="shared" si="20"/>
        <v>4.5929659002558352E-3</v>
      </c>
      <c r="I143" s="329">
        <f t="shared" si="20"/>
        <v>2.2492460764344997E-3</v>
      </c>
      <c r="J143" s="329">
        <f t="shared" si="20"/>
        <v>1.1900042547250899E-3</v>
      </c>
      <c r="K143" s="329">
        <f t="shared" si="20"/>
        <v>6.8381188381904832E-4</v>
      </c>
      <c r="L143" s="329">
        <f t="shared" si="20"/>
        <v>2.1134477721766544E-4</v>
      </c>
      <c r="M143" s="329">
        <f t="shared" si="20"/>
        <v>3.1108039397797187E-4</v>
      </c>
      <c r="N143" s="329">
        <f t="shared" si="20"/>
        <v>6.7947695454950306E-4</v>
      </c>
      <c r="O143" s="329">
        <f t="shared" si="20"/>
        <v>7.9666835038689327E-4</v>
      </c>
      <c r="P143" s="329">
        <f t="shared" si="20"/>
        <v>9.147526733171759E-4</v>
      </c>
      <c r="Q143" s="329">
        <f t="shared" si="20"/>
        <v>7.8565499879972034E-4</v>
      </c>
      <c r="R143" s="329">
        <f t="shared" si="20"/>
        <v>7.790275914649694E-4</v>
      </c>
      <c r="S143" s="329">
        <f t="shared" si="20"/>
        <v>7.1728569720433909E-4</v>
      </c>
      <c r="T143" s="329">
        <f t="shared" si="20"/>
        <v>1.1360561854451374E-3</v>
      </c>
      <c r="U143" s="329">
        <f t="shared" si="20"/>
        <v>1.223725601621815E-3</v>
      </c>
      <c r="V143" s="329">
        <f t="shared" si="20"/>
        <v>1.2093973896044022E-3</v>
      </c>
      <c r="W143" s="329">
        <f t="shared" si="20"/>
        <v>1.1988756163427944E-3</v>
      </c>
      <c r="DA143" s="151"/>
    </row>
    <row r="144" spans="1:105" ht="12" customHeight="1" x14ac:dyDescent="0.25">
      <c r="A144" s="100" t="s">
        <v>106</v>
      </c>
      <c r="B144" s="312">
        <f t="shared" ref="B144:W144" si="21">IF(B$5=0,0,B$46/B$5)</f>
        <v>0.67936330638156428</v>
      </c>
      <c r="C144" s="312">
        <f t="shared" si="21"/>
        <v>0.68737916042445679</v>
      </c>
      <c r="D144" s="312">
        <f t="shared" si="21"/>
        <v>0.66638593554987979</v>
      </c>
      <c r="E144" s="312">
        <f t="shared" si="21"/>
        <v>0.68615613265648934</v>
      </c>
      <c r="F144" s="312">
        <f t="shared" si="21"/>
        <v>0.64760858835546664</v>
      </c>
      <c r="G144" s="312">
        <f t="shared" si="21"/>
        <v>0.65175850534679935</v>
      </c>
      <c r="H144" s="312">
        <f t="shared" si="21"/>
        <v>0.69163522543536959</v>
      </c>
      <c r="I144" s="312">
        <f t="shared" si="21"/>
        <v>0.74513575316547132</v>
      </c>
      <c r="J144" s="312">
        <f t="shared" si="21"/>
        <v>0.77565520330050441</v>
      </c>
      <c r="K144" s="312">
        <f t="shared" si="21"/>
        <v>0.75253255369690986</v>
      </c>
      <c r="L144" s="312">
        <f t="shared" si="21"/>
        <v>0.78644954863059613</v>
      </c>
      <c r="M144" s="312">
        <f t="shared" si="21"/>
        <v>0.75272430250600664</v>
      </c>
      <c r="N144" s="312">
        <f t="shared" si="21"/>
        <v>0.65538948874405334</v>
      </c>
      <c r="O144" s="312">
        <f t="shared" si="21"/>
        <v>0.68179639909100798</v>
      </c>
      <c r="P144" s="312">
        <f t="shared" si="21"/>
        <v>0.66812213035451573</v>
      </c>
      <c r="Q144" s="312">
        <f t="shared" si="21"/>
        <v>0.6649491641007621</v>
      </c>
      <c r="R144" s="312">
        <f t="shared" si="21"/>
        <v>0.67541620352334553</v>
      </c>
      <c r="S144" s="312">
        <f t="shared" si="21"/>
        <v>0.66568958500502995</v>
      </c>
      <c r="T144" s="312">
        <f t="shared" si="21"/>
        <v>0.63830997792195832</v>
      </c>
      <c r="U144" s="312">
        <f t="shared" si="21"/>
        <v>0.66085725187219924</v>
      </c>
      <c r="V144" s="312">
        <f t="shared" si="21"/>
        <v>0.6080031001851306</v>
      </c>
      <c r="W144" s="312">
        <f t="shared" si="21"/>
        <v>0.61406474604609385</v>
      </c>
      <c r="DA144" s="127"/>
    </row>
    <row r="145" spans="1:105" ht="12" customHeight="1" x14ac:dyDescent="0.25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01"/>
      <c r="P145" s="201"/>
      <c r="Q145" s="201"/>
      <c r="R145" s="201"/>
      <c r="S145" s="201"/>
      <c r="T145" s="201"/>
      <c r="U145" s="201"/>
      <c r="V145" s="201"/>
      <c r="W145" s="201"/>
      <c r="DA145" s="173"/>
    </row>
    <row r="146" spans="1:105" ht="12" customHeight="1" x14ac:dyDescent="0.25">
      <c r="A146" s="35" t="s">
        <v>50</v>
      </c>
      <c r="B146" s="234">
        <f t="shared" ref="B146:W146" si="22">SUM(B147:B152,B154:B156,B158:B159,B161:B162,B163)</f>
        <v>0.99999999999999978</v>
      </c>
      <c r="C146" s="234">
        <f t="shared" si="22"/>
        <v>1</v>
      </c>
      <c r="D146" s="234">
        <f t="shared" si="22"/>
        <v>1</v>
      </c>
      <c r="E146" s="234">
        <f t="shared" si="22"/>
        <v>1</v>
      </c>
      <c r="F146" s="234">
        <f t="shared" si="22"/>
        <v>1</v>
      </c>
      <c r="G146" s="234">
        <f t="shared" si="22"/>
        <v>1</v>
      </c>
      <c r="H146" s="234">
        <f t="shared" si="22"/>
        <v>1</v>
      </c>
      <c r="I146" s="234">
        <f t="shared" si="22"/>
        <v>1</v>
      </c>
      <c r="J146" s="234">
        <f t="shared" si="22"/>
        <v>1</v>
      </c>
      <c r="K146" s="234">
        <f t="shared" si="22"/>
        <v>1</v>
      </c>
      <c r="L146" s="234">
        <f t="shared" si="22"/>
        <v>1</v>
      </c>
      <c r="M146" s="234">
        <f t="shared" si="22"/>
        <v>1</v>
      </c>
      <c r="N146" s="234">
        <f t="shared" si="22"/>
        <v>1</v>
      </c>
      <c r="O146" s="234">
        <f t="shared" si="22"/>
        <v>1.0000000000000002</v>
      </c>
      <c r="P146" s="234">
        <f t="shared" si="22"/>
        <v>1</v>
      </c>
      <c r="Q146" s="234">
        <f t="shared" si="22"/>
        <v>1</v>
      </c>
      <c r="R146" s="234">
        <f t="shared" si="22"/>
        <v>1</v>
      </c>
      <c r="S146" s="234">
        <f t="shared" si="22"/>
        <v>1</v>
      </c>
      <c r="T146" s="234">
        <f t="shared" si="22"/>
        <v>1</v>
      </c>
      <c r="U146" s="234">
        <f t="shared" si="22"/>
        <v>1</v>
      </c>
      <c r="V146" s="234">
        <f t="shared" si="22"/>
        <v>1</v>
      </c>
      <c r="W146" s="234">
        <f t="shared" si="22"/>
        <v>0.99999999999999989</v>
      </c>
      <c r="DA146" s="95"/>
    </row>
    <row r="147" spans="1:105" ht="12" customHeight="1" x14ac:dyDescent="0.25">
      <c r="A147" s="55" t="s">
        <v>92</v>
      </c>
      <c r="B147" s="268">
        <f t="shared" ref="B147:W147" si="23">IF(B$49=0,0,B$49/B$48)</f>
        <v>0</v>
      </c>
      <c r="C147" s="268">
        <f t="shared" si="23"/>
        <v>0</v>
      </c>
      <c r="D147" s="268">
        <f t="shared" si="23"/>
        <v>0</v>
      </c>
      <c r="E147" s="268">
        <f t="shared" si="23"/>
        <v>0</v>
      </c>
      <c r="F147" s="268">
        <f t="shared" si="23"/>
        <v>0</v>
      </c>
      <c r="G147" s="268">
        <f t="shared" si="23"/>
        <v>0</v>
      </c>
      <c r="H147" s="268">
        <f t="shared" si="23"/>
        <v>0</v>
      </c>
      <c r="I147" s="268">
        <f t="shared" si="23"/>
        <v>0</v>
      </c>
      <c r="J147" s="268">
        <f t="shared" si="23"/>
        <v>0</v>
      </c>
      <c r="K147" s="268">
        <f t="shared" si="23"/>
        <v>0</v>
      </c>
      <c r="L147" s="268">
        <f t="shared" si="23"/>
        <v>0</v>
      </c>
      <c r="M147" s="268">
        <f t="shared" si="23"/>
        <v>0</v>
      </c>
      <c r="N147" s="268">
        <f t="shared" si="23"/>
        <v>0</v>
      </c>
      <c r="O147" s="268">
        <f t="shared" si="23"/>
        <v>0</v>
      </c>
      <c r="P147" s="268">
        <f t="shared" si="23"/>
        <v>0</v>
      </c>
      <c r="Q147" s="268">
        <f t="shared" si="23"/>
        <v>0</v>
      </c>
      <c r="R147" s="268">
        <f t="shared" si="23"/>
        <v>0</v>
      </c>
      <c r="S147" s="268">
        <f t="shared" si="23"/>
        <v>0</v>
      </c>
      <c r="T147" s="268">
        <f t="shared" si="23"/>
        <v>0</v>
      </c>
      <c r="U147" s="268">
        <f t="shared" si="23"/>
        <v>0</v>
      </c>
      <c r="V147" s="268">
        <f t="shared" si="23"/>
        <v>0</v>
      </c>
      <c r="W147" s="268">
        <f t="shared" si="23"/>
        <v>0</v>
      </c>
      <c r="DA147" s="76"/>
    </row>
    <row r="148" spans="1:105" ht="12" customHeight="1" x14ac:dyDescent="0.25">
      <c r="A148" s="202" t="s">
        <v>93</v>
      </c>
      <c r="B148" s="269">
        <f t="shared" ref="B148:W148" si="24">IF(B$50=0,0,B$50/B$48)</f>
        <v>0</v>
      </c>
      <c r="C148" s="269">
        <f t="shared" si="24"/>
        <v>0</v>
      </c>
      <c r="D148" s="269">
        <f t="shared" si="24"/>
        <v>0</v>
      </c>
      <c r="E148" s="269">
        <f t="shared" si="24"/>
        <v>0</v>
      </c>
      <c r="F148" s="269">
        <f t="shared" si="24"/>
        <v>0</v>
      </c>
      <c r="G148" s="269">
        <f t="shared" si="24"/>
        <v>0</v>
      </c>
      <c r="H148" s="269">
        <f t="shared" si="24"/>
        <v>0</v>
      </c>
      <c r="I148" s="269">
        <f t="shared" si="24"/>
        <v>0</v>
      </c>
      <c r="J148" s="269">
        <f t="shared" si="24"/>
        <v>0</v>
      </c>
      <c r="K148" s="269">
        <f t="shared" si="24"/>
        <v>0</v>
      </c>
      <c r="L148" s="269">
        <f t="shared" si="24"/>
        <v>0</v>
      </c>
      <c r="M148" s="269">
        <f t="shared" si="24"/>
        <v>0</v>
      </c>
      <c r="N148" s="269">
        <f t="shared" si="24"/>
        <v>0</v>
      </c>
      <c r="O148" s="269">
        <f t="shared" si="24"/>
        <v>0</v>
      </c>
      <c r="P148" s="269">
        <f t="shared" si="24"/>
        <v>0</v>
      </c>
      <c r="Q148" s="269">
        <f t="shared" si="24"/>
        <v>0</v>
      </c>
      <c r="R148" s="269">
        <f t="shared" si="24"/>
        <v>0</v>
      </c>
      <c r="S148" s="269">
        <f t="shared" si="24"/>
        <v>0</v>
      </c>
      <c r="T148" s="269">
        <f t="shared" si="24"/>
        <v>0</v>
      </c>
      <c r="U148" s="269">
        <f t="shared" si="24"/>
        <v>0</v>
      </c>
      <c r="V148" s="269">
        <f t="shared" si="24"/>
        <v>0</v>
      </c>
      <c r="W148" s="269">
        <f t="shared" si="24"/>
        <v>0</v>
      </c>
      <c r="DA148" s="77"/>
    </row>
    <row r="149" spans="1:105" ht="12" customHeight="1" x14ac:dyDescent="0.25">
      <c r="A149" s="202" t="s">
        <v>94</v>
      </c>
      <c r="B149" s="269">
        <f t="shared" ref="B149:W149" si="25">IF(B$51=0,0,B$51/B$48)</f>
        <v>0</v>
      </c>
      <c r="C149" s="269">
        <f t="shared" si="25"/>
        <v>0</v>
      </c>
      <c r="D149" s="269">
        <f t="shared" si="25"/>
        <v>0</v>
      </c>
      <c r="E149" s="269">
        <f t="shared" si="25"/>
        <v>0</v>
      </c>
      <c r="F149" s="269">
        <f t="shared" si="25"/>
        <v>0</v>
      </c>
      <c r="G149" s="269">
        <f t="shared" si="25"/>
        <v>0</v>
      </c>
      <c r="H149" s="269">
        <f t="shared" si="25"/>
        <v>0</v>
      </c>
      <c r="I149" s="269">
        <f t="shared" si="25"/>
        <v>0</v>
      </c>
      <c r="J149" s="269">
        <f t="shared" si="25"/>
        <v>0</v>
      </c>
      <c r="K149" s="269">
        <f t="shared" si="25"/>
        <v>0</v>
      </c>
      <c r="L149" s="269">
        <f t="shared" si="25"/>
        <v>0</v>
      </c>
      <c r="M149" s="269">
        <f t="shared" si="25"/>
        <v>0</v>
      </c>
      <c r="N149" s="269">
        <f t="shared" si="25"/>
        <v>0</v>
      </c>
      <c r="O149" s="269">
        <f t="shared" si="25"/>
        <v>0</v>
      </c>
      <c r="P149" s="269">
        <f t="shared" si="25"/>
        <v>0</v>
      </c>
      <c r="Q149" s="269">
        <f t="shared" si="25"/>
        <v>0</v>
      </c>
      <c r="R149" s="269">
        <f t="shared" si="25"/>
        <v>0</v>
      </c>
      <c r="S149" s="269">
        <f t="shared" si="25"/>
        <v>0</v>
      </c>
      <c r="T149" s="269">
        <f t="shared" si="25"/>
        <v>0</v>
      </c>
      <c r="U149" s="269">
        <f t="shared" si="25"/>
        <v>0</v>
      </c>
      <c r="V149" s="269">
        <f t="shared" si="25"/>
        <v>0</v>
      </c>
      <c r="W149" s="269">
        <f t="shared" si="25"/>
        <v>0</v>
      </c>
      <c r="DA149" s="77"/>
    </row>
    <row r="150" spans="1:105" ht="12" customHeight="1" x14ac:dyDescent="0.25">
      <c r="A150" s="202" t="s">
        <v>95</v>
      </c>
      <c r="B150" s="269">
        <f t="shared" ref="B150:W150" si="26">IF(B$52=0,0,B$52/B$48)</f>
        <v>0</v>
      </c>
      <c r="C150" s="269">
        <f t="shared" si="26"/>
        <v>0</v>
      </c>
      <c r="D150" s="269">
        <f t="shared" si="26"/>
        <v>0</v>
      </c>
      <c r="E150" s="269">
        <f t="shared" si="26"/>
        <v>0</v>
      </c>
      <c r="F150" s="269">
        <f t="shared" si="26"/>
        <v>0</v>
      </c>
      <c r="G150" s="269">
        <f t="shared" si="26"/>
        <v>0</v>
      </c>
      <c r="H150" s="269">
        <f t="shared" si="26"/>
        <v>0</v>
      </c>
      <c r="I150" s="269">
        <f t="shared" si="26"/>
        <v>0</v>
      </c>
      <c r="J150" s="269">
        <f t="shared" si="26"/>
        <v>0</v>
      </c>
      <c r="K150" s="269">
        <f t="shared" si="26"/>
        <v>0</v>
      </c>
      <c r="L150" s="269">
        <f t="shared" si="26"/>
        <v>0</v>
      </c>
      <c r="M150" s="269">
        <f t="shared" si="26"/>
        <v>0</v>
      </c>
      <c r="N150" s="269">
        <f t="shared" si="26"/>
        <v>0</v>
      </c>
      <c r="O150" s="269">
        <f t="shared" si="26"/>
        <v>0</v>
      </c>
      <c r="P150" s="269">
        <f t="shared" si="26"/>
        <v>0</v>
      </c>
      <c r="Q150" s="269">
        <f t="shared" si="26"/>
        <v>0</v>
      </c>
      <c r="R150" s="269">
        <f t="shared" si="26"/>
        <v>0</v>
      </c>
      <c r="S150" s="269">
        <f t="shared" si="26"/>
        <v>0</v>
      </c>
      <c r="T150" s="269">
        <f t="shared" si="26"/>
        <v>0</v>
      </c>
      <c r="U150" s="269">
        <f t="shared" si="26"/>
        <v>0</v>
      </c>
      <c r="V150" s="269">
        <f t="shared" si="26"/>
        <v>0</v>
      </c>
      <c r="W150" s="269">
        <f t="shared" si="26"/>
        <v>0</v>
      </c>
      <c r="DA150" s="77"/>
    </row>
    <row r="151" spans="1:105" ht="12" customHeight="1" x14ac:dyDescent="0.25">
      <c r="A151" s="56" t="s">
        <v>96</v>
      </c>
      <c r="B151" s="270">
        <f t="shared" ref="B151:W151" si="27">IF(B$53=0,0,B$53/B$48)</f>
        <v>6.2364528290255357E-3</v>
      </c>
      <c r="C151" s="270">
        <f t="shared" si="27"/>
        <v>6.0950836744889172E-3</v>
      </c>
      <c r="D151" s="270">
        <f t="shared" si="27"/>
        <v>6.1934452558100412E-3</v>
      </c>
      <c r="E151" s="270">
        <f t="shared" si="27"/>
        <v>5.7635752354579439E-3</v>
      </c>
      <c r="F151" s="270">
        <f t="shared" si="27"/>
        <v>4.5981127259737443E-3</v>
      </c>
      <c r="G151" s="270">
        <f t="shared" si="27"/>
        <v>4.3389481462421976E-3</v>
      </c>
      <c r="H151" s="270">
        <f t="shared" si="27"/>
        <v>1.228154331742382E-3</v>
      </c>
      <c r="I151" s="270">
        <f t="shared" si="27"/>
        <v>6.1169289698220861E-4</v>
      </c>
      <c r="J151" s="270">
        <f t="shared" si="27"/>
        <v>1.6124005363803713E-3</v>
      </c>
      <c r="K151" s="270">
        <f t="shared" si="27"/>
        <v>1.2067343300510049E-3</v>
      </c>
      <c r="L151" s="270">
        <f t="shared" si="27"/>
        <v>6.2743322707690323E-4</v>
      </c>
      <c r="M151" s="270">
        <f t="shared" si="27"/>
        <v>8.4725055024719158E-4</v>
      </c>
      <c r="N151" s="270">
        <f t="shared" si="27"/>
        <v>9.3348602260751371E-4</v>
      </c>
      <c r="O151" s="270">
        <f t="shared" si="27"/>
        <v>1.5479033750135354E-3</v>
      </c>
      <c r="P151" s="270">
        <f t="shared" si="27"/>
        <v>1.3527849050622672E-3</v>
      </c>
      <c r="Q151" s="270">
        <f t="shared" si="27"/>
        <v>1.0918793772787087E-3</v>
      </c>
      <c r="R151" s="270">
        <f t="shared" si="27"/>
        <v>1.5106015694674498E-3</v>
      </c>
      <c r="S151" s="270">
        <f t="shared" si="27"/>
        <v>1.2550194223458595E-3</v>
      </c>
      <c r="T151" s="270">
        <f t="shared" si="27"/>
        <v>2.0238095902085414E-3</v>
      </c>
      <c r="U151" s="270">
        <f t="shared" si="27"/>
        <v>1.7047072994836685E-3</v>
      </c>
      <c r="V151" s="270">
        <f t="shared" si="27"/>
        <v>1.9007837599529912E-3</v>
      </c>
      <c r="W151" s="270">
        <f t="shared" si="27"/>
        <v>2.0618908717946961E-3</v>
      </c>
      <c r="DA151" s="78"/>
    </row>
    <row r="152" spans="1:105" ht="12" customHeight="1" x14ac:dyDescent="0.25">
      <c r="A152" s="203" t="s">
        <v>1498</v>
      </c>
      <c r="B152" s="271">
        <f t="shared" ref="B152:W152" si="28">IF(B$59=0,0,B$59/B$48)</f>
        <v>0</v>
      </c>
      <c r="C152" s="271">
        <f t="shared" si="28"/>
        <v>0</v>
      </c>
      <c r="D152" s="271">
        <f t="shared" si="28"/>
        <v>0</v>
      </c>
      <c r="E152" s="271">
        <f t="shared" si="28"/>
        <v>0</v>
      </c>
      <c r="F152" s="271">
        <f t="shared" si="28"/>
        <v>0</v>
      </c>
      <c r="G152" s="271">
        <f t="shared" si="28"/>
        <v>0</v>
      </c>
      <c r="H152" s="271">
        <f t="shared" si="28"/>
        <v>0</v>
      </c>
      <c r="I152" s="271">
        <f t="shared" si="28"/>
        <v>0</v>
      </c>
      <c r="J152" s="271">
        <f t="shared" si="28"/>
        <v>0</v>
      </c>
      <c r="K152" s="271">
        <f t="shared" si="28"/>
        <v>0</v>
      </c>
      <c r="L152" s="271">
        <f t="shared" si="28"/>
        <v>0</v>
      </c>
      <c r="M152" s="271">
        <f t="shared" si="28"/>
        <v>0</v>
      </c>
      <c r="N152" s="271">
        <f t="shared" si="28"/>
        <v>0</v>
      </c>
      <c r="O152" s="271">
        <f t="shared" si="28"/>
        <v>0</v>
      </c>
      <c r="P152" s="271">
        <f t="shared" si="28"/>
        <v>0</v>
      </c>
      <c r="Q152" s="271">
        <f t="shared" si="28"/>
        <v>0</v>
      </c>
      <c r="R152" s="271">
        <f t="shared" si="28"/>
        <v>0</v>
      </c>
      <c r="S152" s="271">
        <f t="shared" si="28"/>
        <v>0</v>
      </c>
      <c r="T152" s="271">
        <f t="shared" si="28"/>
        <v>0</v>
      </c>
      <c r="U152" s="271">
        <f t="shared" si="28"/>
        <v>0</v>
      </c>
      <c r="V152" s="271">
        <f t="shared" si="28"/>
        <v>0</v>
      </c>
      <c r="W152" s="271">
        <f t="shared" si="28"/>
        <v>0</v>
      </c>
      <c r="DA152" s="79"/>
    </row>
    <row r="153" spans="1:105" ht="12" customHeight="1" x14ac:dyDescent="0.25">
      <c r="A153" s="203" t="s">
        <v>1500</v>
      </c>
      <c r="B153" s="271">
        <f t="shared" ref="B153:W153" si="29">IF(B$60=0,0,B$60/B$48)</f>
        <v>0.14875222443918643</v>
      </c>
      <c r="C153" s="271">
        <f t="shared" si="29"/>
        <v>0.20007185585150852</v>
      </c>
      <c r="D153" s="271">
        <f t="shared" si="29"/>
        <v>0.19164762735374818</v>
      </c>
      <c r="E153" s="271">
        <f t="shared" si="29"/>
        <v>0.17875286746456903</v>
      </c>
      <c r="F153" s="271">
        <f t="shared" si="29"/>
        <v>0.16342187356057974</v>
      </c>
      <c r="G153" s="271">
        <f t="shared" si="29"/>
        <v>0.17127945663424704</v>
      </c>
      <c r="H153" s="271">
        <f t="shared" si="29"/>
        <v>0.12758283207456575</v>
      </c>
      <c r="I153" s="271">
        <f t="shared" si="29"/>
        <v>4.4717810898037474E-2</v>
      </c>
      <c r="J153" s="271">
        <f t="shared" si="29"/>
        <v>0.12626560843861045</v>
      </c>
      <c r="K153" s="271">
        <f t="shared" si="29"/>
        <v>6.9334878978926484E-2</v>
      </c>
      <c r="L153" s="271">
        <f t="shared" si="29"/>
        <v>4.3650434489921695E-2</v>
      </c>
      <c r="M153" s="271">
        <f t="shared" si="29"/>
        <v>4.4243512203535583E-2</v>
      </c>
      <c r="N153" s="271">
        <f t="shared" si="29"/>
        <v>4.681534362094128E-2</v>
      </c>
      <c r="O153" s="271">
        <f t="shared" si="29"/>
        <v>7.7784307465609354E-2</v>
      </c>
      <c r="P153" s="271">
        <f t="shared" si="29"/>
        <v>7.0485299280475852E-2</v>
      </c>
      <c r="Q153" s="271">
        <f t="shared" si="29"/>
        <v>6.8424967836177686E-2</v>
      </c>
      <c r="R153" s="271">
        <f t="shared" si="29"/>
        <v>9.1036507312960327E-2</v>
      </c>
      <c r="S153" s="271">
        <f t="shared" si="29"/>
        <v>7.537564888973447E-2</v>
      </c>
      <c r="T153" s="271">
        <f t="shared" si="29"/>
        <v>9.160236423182784E-2</v>
      </c>
      <c r="U153" s="271">
        <f t="shared" si="29"/>
        <v>0.10004699940448787</v>
      </c>
      <c r="V153" s="271">
        <f t="shared" si="29"/>
        <v>0.10264995155246898</v>
      </c>
      <c r="W153" s="271">
        <f t="shared" si="29"/>
        <v>0.10687825012253327</v>
      </c>
      <c r="DA153" s="79"/>
    </row>
    <row r="154" spans="1:105" ht="12" customHeight="1" x14ac:dyDescent="0.25">
      <c r="A154" s="62" t="s">
        <v>1501</v>
      </c>
      <c r="B154" s="320">
        <f t="shared" ref="B154:W154" si="30">IF(B$61=0,0,B$61/B$48)</f>
        <v>0.13441890074020291</v>
      </c>
      <c r="C154" s="320">
        <f t="shared" si="30"/>
        <v>0.12423672690846291</v>
      </c>
      <c r="D154" s="320">
        <f t="shared" si="30"/>
        <v>0.11476320390247555</v>
      </c>
      <c r="E154" s="320">
        <f t="shared" si="30"/>
        <v>0.10464574835332957</v>
      </c>
      <c r="F154" s="320">
        <f t="shared" si="30"/>
        <v>0.10821074732785399</v>
      </c>
      <c r="G154" s="320">
        <f t="shared" si="30"/>
        <v>0.11418111602904796</v>
      </c>
      <c r="H154" s="320">
        <f t="shared" si="30"/>
        <v>6.7390882151754108E-2</v>
      </c>
      <c r="I154" s="320">
        <f t="shared" si="30"/>
        <v>2.9077304304505971E-2</v>
      </c>
      <c r="J154" s="320">
        <f t="shared" si="30"/>
        <v>9.6048426099586207E-2</v>
      </c>
      <c r="K154" s="320">
        <f t="shared" si="30"/>
        <v>6.0189565048859264E-2</v>
      </c>
      <c r="L154" s="320">
        <f t="shared" si="30"/>
        <v>4.1567270206751633E-2</v>
      </c>
      <c r="M154" s="320">
        <f t="shared" si="30"/>
        <v>4.1032754357720407E-2</v>
      </c>
      <c r="N154" s="320">
        <f t="shared" si="30"/>
        <v>4.2090681528083811E-2</v>
      </c>
      <c r="O154" s="320">
        <f t="shared" si="30"/>
        <v>6.8144084048726239E-2</v>
      </c>
      <c r="P154" s="320">
        <f t="shared" si="30"/>
        <v>5.972779850931717E-2</v>
      </c>
      <c r="Q154" s="320">
        <f t="shared" si="30"/>
        <v>5.887338955724887E-2</v>
      </c>
      <c r="R154" s="320">
        <f t="shared" si="30"/>
        <v>7.7909464832224495E-2</v>
      </c>
      <c r="S154" s="320">
        <f t="shared" si="30"/>
        <v>6.5245580947118256E-2</v>
      </c>
      <c r="T154" s="320">
        <f t="shared" si="30"/>
        <v>7.3246938685005633E-2</v>
      </c>
      <c r="U154" s="320">
        <f t="shared" si="30"/>
        <v>7.8025802293703331E-2</v>
      </c>
      <c r="V154" s="320">
        <f t="shared" si="30"/>
        <v>8.038192296902609E-2</v>
      </c>
      <c r="W154" s="320">
        <f t="shared" si="30"/>
        <v>8.4631061715521677E-2</v>
      </c>
      <c r="DA154" s="141"/>
    </row>
    <row r="155" spans="1:105" ht="12" customHeight="1" x14ac:dyDescent="0.25">
      <c r="A155" s="62" t="s">
        <v>1508</v>
      </c>
      <c r="B155" s="320">
        <f t="shared" ref="B155:W155" si="31">IF(B$67=0,0,B$67/B$48)</f>
        <v>1.4333323698983528E-2</v>
      </c>
      <c r="C155" s="320">
        <f t="shared" si="31"/>
        <v>7.5835128943045602E-2</v>
      </c>
      <c r="D155" s="320">
        <f t="shared" si="31"/>
        <v>7.6884423451272652E-2</v>
      </c>
      <c r="E155" s="320">
        <f t="shared" si="31"/>
        <v>7.4107119111239461E-2</v>
      </c>
      <c r="F155" s="320">
        <f t="shared" si="31"/>
        <v>5.5211126232725741E-2</v>
      </c>
      <c r="G155" s="320">
        <f t="shared" si="31"/>
        <v>5.709834060519911E-2</v>
      </c>
      <c r="H155" s="320">
        <f t="shared" si="31"/>
        <v>6.0191949922811648E-2</v>
      </c>
      <c r="I155" s="320">
        <f t="shared" si="31"/>
        <v>1.5640506593531507E-2</v>
      </c>
      <c r="J155" s="320">
        <f t="shared" si="31"/>
        <v>3.0217182339024245E-2</v>
      </c>
      <c r="K155" s="320">
        <f t="shared" si="31"/>
        <v>9.1453139300672146E-3</v>
      </c>
      <c r="L155" s="320">
        <f t="shared" si="31"/>
        <v>2.0831642831700657E-3</v>
      </c>
      <c r="M155" s="320">
        <f t="shared" si="31"/>
        <v>3.2107578458151751E-3</v>
      </c>
      <c r="N155" s="320">
        <f t="shared" si="31"/>
        <v>4.7246620928574666E-3</v>
      </c>
      <c r="O155" s="320">
        <f t="shared" si="31"/>
        <v>9.6402234168831199E-3</v>
      </c>
      <c r="P155" s="320">
        <f t="shared" si="31"/>
        <v>1.0757500771158677E-2</v>
      </c>
      <c r="Q155" s="320">
        <f t="shared" si="31"/>
        <v>9.5515782789288226E-3</v>
      </c>
      <c r="R155" s="320">
        <f t="shared" si="31"/>
        <v>1.312704248073583E-2</v>
      </c>
      <c r="S155" s="320">
        <f t="shared" si="31"/>
        <v>1.0130067942616217E-2</v>
      </c>
      <c r="T155" s="320">
        <f t="shared" si="31"/>
        <v>1.8355425546822214E-2</v>
      </c>
      <c r="U155" s="320">
        <f t="shared" si="31"/>
        <v>2.2021197110784534E-2</v>
      </c>
      <c r="V155" s="320">
        <f t="shared" si="31"/>
        <v>2.2268028583442897E-2</v>
      </c>
      <c r="W155" s="320">
        <f t="shared" si="31"/>
        <v>2.2247188407011596E-2</v>
      </c>
      <c r="DA155" s="141"/>
    </row>
    <row r="156" spans="1:105" ht="12" customHeight="1" x14ac:dyDescent="0.25">
      <c r="A156" s="62" t="s">
        <v>1520</v>
      </c>
      <c r="B156" s="320">
        <f t="shared" ref="B156:W156" si="32">IF(B$78=0,0,B$78/B$48)</f>
        <v>0</v>
      </c>
      <c r="C156" s="320">
        <f t="shared" si="32"/>
        <v>0</v>
      </c>
      <c r="D156" s="320">
        <f t="shared" si="32"/>
        <v>0</v>
      </c>
      <c r="E156" s="320">
        <f t="shared" si="32"/>
        <v>0</v>
      </c>
      <c r="F156" s="320">
        <f t="shared" si="32"/>
        <v>0</v>
      </c>
      <c r="G156" s="320">
        <f t="shared" si="32"/>
        <v>0</v>
      </c>
      <c r="H156" s="320">
        <f t="shared" si="32"/>
        <v>0</v>
      </c>
      <c r="I156" s="320">
        <f t="shared" si="32"/>
        <v>0</v>
      </c>
      <c r="J156" s="320">
        <f t="shared" si="32"/>
        <v>0</v>
      </c>
      <c r="K156" s="320">
        <f t="shared" si="32"/>
        <v>0</v>
      </c>
      <c r="L156" s="320">
        <f t="shared" si="32"/>
        <v>0</v>
      </c>
      <c r="M156" s="320">
        <f t="shared" si="32"/>
        <v>0</v>
      </c>
      <c r="N156" s="320">
        <f t="shared" si="32"/>
        <v>0</v>
      </c>
      <c r="O156" s="320">
        <f t="shared" si="32"/>
        <v>0</v>
      </c>
      <c r="P156" s="320">
        <f t="shared" si="32"/>
        <v>0</v>
      </c>
      <c r="Q156" s="320">
        <f t="shared" si="32"/>
        <v>0</v>
      </c>
      <c r="R156" s="320">
        <f t="shared" si="32"/>
        <v>0</v>
      </c>
      <c r="S156" s="320">
        <f t="shared" si="32"/>
        <v>0</v>
      </c>
      <c r="T156" s="320">
        <f t="shared" si="32"/>
        <v>0</v>
      </c>
      <c r="U156" s="320">
        <f t="shared" si="32"/>
        <v>0</v>
      </c>
      <c r="V156" s="320">
        <f t="shared" si="32"/>
        <v>0</v>
      </c>
      <c r="W156" s="320">
        <f t="shared" si="32"/>
        <v>0</v>
      </c>
      <c r="DA156" s="141"/>
    </row>
    <row r="157" spans="1:105" ht="12" customHeight="1" x14ac:dyDescent="0.25">
      <c r="A157" s="203" t="s">
        <v>1522</v>
      </c>
      <c r="B157" s="271">
        <f t="shared" ref="B157:W157" si="33">IF(B$79=0,0,B$79/B$48)</f>
        <v>0.74820015782566363</v>
      </c>
      <c r="C157" s="271">
        <f t="shared" si="33"/>
        <v>0.70258979186645398</v>
      </c>
      <c r="D157" s="271">
        <f t="shared" si="33"/>
        <v>0.70889508372767818</v>
      </c>
      <c r="E157" s="271">
        <f t="shared" si="33"/>
        <v>0.6633297310215126</v>
      </c>
      <c r="F157" s="271">
        <f t="shared" si="33"/>
        <v>0.69822178175135063</v>
      </c>
      <c r="G157" s="271">
        <f t="shared" si="33"/>
        <v>0.67459272275987892</v>
      </c>
      <c r="H157" s="271">
        <f t="shared" si="33"/>
        <v>0.35929108606761812</v>
      </c>
      <c r="I157" s="271">
        <f t="shared" si="33"/>
        <v>0.15851174555129957</v>
      </c>
      <c r="J157" s="271">
        <f t="shared" si="33"/>
        <v>0.51145194381627157</v>
      </c>
      <c r="K157" s="271">
        <f t="shared" si="33"/>
        <v>0.29780925330838076</v>
      </c>
      <c r="L157" s="271">
        <f t="shared" si="33"/>
        <v>0.18978981713300769</v>
      </c>
      <c r="M157" s="271">
        <f t="shared" si="33"/>
        <v>0.23002983257109</v>
      </c>
      <c r="N157" s="271">
        <f t="shared" si="33"/>
        <v>0.2157677825011208</v>
      </c>
      <c r="O157" s="271">
        <f t="shared" si="33"/>
        <v>0.34651680992395273</v>
      </c>
      <c r="P157" s="271">
        <f t="shared" si="33"/>
        <v>0.35121806319237597</v>
      </c>
      <c r="Q157" s="271">
        <f t="shared" si="33"/>
        <v>0.36682054690358795</v>
      </c>
      <c r="R157" s="271">
        <f t="shared" si="33"/>
        <v>0.49249645565590805</v>
      </c>
      <c r="S157" s="271">
        <f t="shared" si="33"/>
        <v>0.42526565664568106</v>
      </c>
      <c r="T157" s="271">
        <f t="shared" si="33"/>
        <v>0.52568398072901645</v>
      </c>
      <c r="U157" s="271">
        <f t="shared" si="33"/>
        <v>0.5488701495829823</v>
      </c>
      <c r="V157" s="271">
        <f t="shared" si="33"/>
        <v>0.64950139119314987</v>
      </c>
      <c r="W157" s="271">
        <f t="shared" si="33"/>
        <v>0.64439243497133614</v>
      </c>
      <c r="DA157" s="79"/>
    </row>
    <row r="158" spans="1:105" ht="12" customHeight="1" x14ac:dyDescent="0.25">
      <c r="A158" s="62" t="s">
        <v>1523</v>
      </c>
      <c r="B158" s="320">
        <f t="shared" ref="B158:W158" si="34">IF(B$80=0,0,B$80/B$48)</f>
        <v>0.74820015782566363</v>
      </c>
      <c r="C158" s="320">
        <f t="shared" si="34"/>
        <v>0.70258979186645398</v>
      </c>
      <c r="D158" s="320">
        <f t="shared" si="34"/>
        <v>0.70889508372767818</v>
      </c>
      <c r="E158" s="320">
        <f t="shared" si="34"/>
        <v>0.6633297310215126</v>
      </c>
      <c r="F158" s="320">
        <f t="shared" si="34"/>
        <v>0.69822178175135063</v>
      </c>
      <c r="G158" s="320">
        <f t="shared" si="34"/>
        <v>0.67459272275987892</v>
      </c>
      <c r="H158" s="320">
        <f t="shared" si="34"/>
        <v>0.35929108606761812</v>
      </c>
      <c r="I158" s="320">
        <f t="shared" si="34"/>
        <v>0.15851174555129957</v>
      </c>
      <c r="J158" s="320">
        <f t="shared" si="34"/>
        <v>0.51145194381627157</v>
      </c>
      <c r="K158" s="320">
        <f t="shared" si="34"/>
        <v>0.29780925330838076</v>
      </c>
      <c r="L158" s="320">
        <f t="shared" si="34"/>
        <v>0.18978981713300769</v>
      </c>
      <c r="M158" s="320">
        <f t="shared" si="34"/>
        <v>0.23002983257109</v>
      </c>
      <c r="N158" s="320">
        <f t="shared" si="34"/>
        <v>0.2157677825011208</v>
      </c>
      <c r="O158" s="320">
        <f t="shared" si="34"/>
        <v>0.34651680992395273</v>
      </c>
      <c r="P158" s="320">
        <f t="shared" si="34"/>
        <v>0.35121806319237597</v>
      </c>
      <c r="Q158" s="320">
        <f t="shared" si="34"/>
        <v>0.36682054690358795</v>
      </c>
      <c r="R158" s="320">
        <f t="shared" si="34"/>
        <v>0.49249645565590805</v>
      </c>
      <c r="S158" s="320">
        <f t="shared" si="34"/>
        <v>0.42526565664568106</v>
      </c>
      <c r="T158" s="320">
        <f t="shared" si="34"/>
        <v>0.52568398072901645</v>
      </c>
      <c r="U158" s="320">
        <f t="shared" si="34"/>
        <v>0.5488701495829823</v>
      </c>
      <c r="V158" s="320">
        <f t="shared" si="34"/>
        <v>0.64950139119314987</v>
      </c>
      <c r="W158" s="320">
        <f t="shared" si="34"/>
        <v>0.64439243497133614</v>
      </c>
      <c r="DA158" s="141"/>
    </row>
    <row r="159" spans="1:105" ht="12" customHeight="1" x14ac:dyDescent="0.25">
      <c r="A159" s="62" t="s">
        <v>1532</v>
      </c>
      <c r="B159" s="320">
        <f t="shared" ref="B159:W159" si="35">IF(B$88=0,0,B$88/B$48)</f>
        <v>0</v>
      </c>
      <c r="C159" s="320">
        <f t="shared" si="35"/>
        <v>0</v>
      </c>
      <c r="D159" s="320">
        <f t="shared" si="35"/>
        <v>0</v>
      </c>
      <c r="E159" s="320">
        <f t="shared" si="35"/>
        <v>0</v>
      </c>
      <c r="F159" s="320">
        <f t="shared" si="35"/>
        <v>0</v>
      </c>
      <c r="G159" s="320">
        <f t="shared" si="35"/>
        <v>0</v>
      </c>
      <c r="H159" s="320">
        <f t="shared" si="35"/>
        <v>0</v>
      </c>
      <c r="I159" s="320">
        <f t="shared" si="35"/>
        <v>0</v>
      </c>
      <c r="J159" s="320">
        <f t="shared" si="35"/>
        <v>0</v>
      </c>
      <c r="K159" s="320">
        <f t="shared" si="35"/>
        <v>0</v>
      </c>
      <c r="L159" s="320">
        <f t="shared" si="35"/>
        <v>0</v>
      </c>
      <c r="M159" s="320">
        <f t="shared" si="35"/>
        <v>0</v>
      </c>
      <c r="N159" s="320">
        <f t="shared" si="35"/>
        <v>0</v>
      </c>
      <c r="O159" s="320">
        <f t="shared" si="35"/>
        <v>0</v>
      </c>
      <c r="P159" s="320">
        <f t="shared" si="35"/>
        <v>0</v>
      </c>
      <c r="Q159" s="320">
        <f t="shared" si="35"/>
        <v>0</v>
      </c>
      <c r="R159" s="320">
        <f t="shared" si="35"/>
        <v>0</v>
      </c>
      <c r="S159" s="320">
        <f t="shared" si="35"/>
        <v>0</v>
      </c>
      <c r="T159" s="320">
        <f t="shared" si="35"/>
        <v>0</v>
      </c>
      <c r="U159" s="320">
        <f t="shared" si="35"/>
        <v>0</v>
      </c>
      <c r="V159" s="320">
        <f t="shared" si="35"/>
        <v>0</v>
      </c>
      <c r="W159" s="320">
        <f t="shared" si="35"/>
        <v>0</v>
      </c>
      <c r="DA159" s="141"/>
    </row>
    <row r="160" spans="1:105" ht="12" customHeight="1" x14ac:dyDescent="0.25">
      <c r="A160" s="203" t="s">
        <v>1534</v>
      </c>
      <c r="B160" s="271">
        <f t="shared" ref="B160:W160" si="36">IF(B$89=0,0,B$89/B$48)</f>
        <v>7.1615118972975345E-2</v>
      </c>
      <c r="C160" s="271">
        <f t="shared" si="36"/>
        <v>6.6190304558126634E-2</v>
      </c>
      <c r="D160" s="271">
        <f t="shared" si="36"/>
        <v>6.1143042056863703E-2</v>
      </c>
      <c r="E160" s="271">
        <f t="shared" si="36"/>
        <v>5.5752707967937701E-2</v>
      </c>
      <c r="F160" s="271">
        <f t="shared" si="36"/>
        <v>5.7652052660486119E-2</v>
      </c>
      <c r="G160" s="271">
        <f t="shared" si="36"/>
        <v>6.0832919804124808E-2</v>
      </c>
      <c r="H160" s="271">
        <f t="shared" si="36"/>
        <v>3.5904221924262306E-2</v>
      </c>
      <c r="I160" s="271">
        <f t="shared" si="36"/>
        <v>1.5491680081548179E-2</v>
      </c>
      <c r="J160" s="271">
        <f t="shared" si="36"/>
        <v>5.1172263903446889E-2</v>
      </c>
      <c r="K160" s="271">
        <f t="shared" si="36"/>
        <v>3.2067535429684456E-2</v>
      </c>
      <c r="L160" s="271">
        <f t="shared" si="36"/>
        <v>2.214602994702216E-2</v>
      </c>
      <c r="M160" s="271">
        <f t="shared" si="36"/>
        <v>2.1861252911125277E-2</v>
      </c>
      <c r="N160" s="271">
        <f t="shared" si="36"/>
        <v>2.2424890760810928E-2</v>
      </c>
      <c r="O160" s="271">
        <f t="shared" si="36"/>
        <v>3.6305509564358282E-2</v>
      </c>
      <c r="P160" s="271">
        <f t="shared" si="36"/>
        <v>3.1821517455389588E-2</v>
      </c>
      <c r="Q160" s="271">
        <f t="shared" si="36"/>
        <v>3.1366309159405921E-2</v>
      </c>
      <c r="R160" s="271">
        <f t="shared" si="36"/>
        <v>4.1508266786560929E-2</v>
      </c>
      <c r="S160" s="271">
        <f t="shared" si="36"/>
        <v>3.4761257652446052E-2</v>
      </c>
      <c r="T160" s="271">
        <f t="shared" si="36"/>
        <v>3.9024186326826749E-2</v>
      </c>
      <c r="U160" s="271">
        <f t="shared" si="36"/>
        <v>4.1570248554741902E-2</v>
      </c>
      <c r="V160" s="271">
        <f t="shared" si="36"/>
        <v>4.2825532309844531E-2</v>
      </c>
      <c r="W160" s="271">
        <f t="shared" si="36"/>
        <v>4.5089370023047505E-2</v>
      </c>
      <c r="DA160" s="79"/>
    </row>
    <row r="161" spans="1:105" ht="12" customHeight="1" x14ac:dyDescent="0.25">
      <c r="A161" s="62" t="s">
        <v>1535</v>
      </c>
      <c r="B161" s="320">
        <f t="shared" ref="B161:W161" si="37">IF(B$90=0,0,B$90/B$48)</f>
        <v>7.1615118972975345E-2</v>
      </c>
      <c r="C161" s="320">
        <f t="shared" si="37"/>
        <v>6.6190304558126634E-2</v>
      </c>
      <c r="D161" s="320">
        <f t="shared" si="37"/>
        <v>6.1143042056863703E-2</v>
      </c>
      <c r="E161" s="320">
        <f t="shared" si="37"/>
        <v>5.5752707967937701E-2</v>
      </c>
      <c r="F161" s="320">
        <f t="shared" si="37"/>
        <v>5.7652052660486119E-2</v>
      </c>
      <c r="G161" s="320">
        <f t="shared" si="37"/>
        <v>6.0832919804124808E-2</v>
      </c>
      <c r="H161" s="320">
        <f t="shared" si="37"/>
        <v>3.5904221924262306E-2</v>
      </c>
      <c r="I161" s="320">
        <f t="shared" si="37"/>
        <v>1.5491680081548179E-2</v>
      </c>
      <c r="J161" s="320">
        <f t="shared" si="37"/>
        <v>5.1172263903446889E-2</v>
      </c>
      <c r="K161" s="320">
        <f t="shared" si="37"/>
        <v>3.2067535429684456E-2</v>
      </c>
      <c r="L161" s="320">
        <f t="shared" si="37"/>
        <v>2.214602994702216E-2</v>
      </c>
      <c r="M161" s="320">
        <f t="shared" si="37"/>
        <v>2.1861252911125277E-2</v>
      </c>
      <c r="N161" s="320">
        <f t="shared" si="37"/>
        <v>2.2424890760810928E-2</v>
      </c>
      <c r="O161" s="320">
        <f t="shared" si="37"/>
        <v>3.6305509564358282E-2</v>
      </c>
      <c r="P161" s="320">
        <f t="shared" si="37"/>
        <v>3.1821517455389588E-2</v>
      </c>
      <c r="Q161" s="320">
        <f t="shared" si="37"/>
        <v>3.1366309159405921E-2</v>
      </c>
      <c r="R161" s="320">
        <f t="shared" si="37"/>
        <v>4.1508266786560929E-2</v>
      </c>
      <c r="S161" s="320">
        <f t="shared" si="37"/>
        <v>3.4761257652446052E-2</v>
      </c>
      <c r="T161" s="320">
        <f t="shared" si="37"/>
        <v>3.9024186326826749E-2</v>
      </c>
      <c r="U161" s="320">
        <f t="shared" si="37"/>
        <v>4.1570248554741902E-2</v>
      </c>
      <c r="V161" s="320">
        <f t="shared" si="37"/>
        <v>4.2825532309844531E-2</v>
      </c>
      <c r="W161" s="320">
        <f t="shared" si="37"/>
        <v>4.5089370023047505E-2</v>
      </c>
      <c r="DA161" s="141"/>
    </row>
    <row r="162" spans="1:105" ht="12" customHeight="1" x14ac:dyDescent="0.25">
      <c r="A162" s="62" t="s">
        <v>1542</v>
      </c>
      <c r="B162" s="329">
        <f t="shared" ref="B162:W162" si="38">IF(B$96=0,0,B$96/B$48)</f>
        <v>0</v>
      </c>
      <c r="C162" s="329">
        <f t="shared" si="38"/>
        <v>0</v>
      </c>
      <c r="D162" s="329">
        <f t="shared" si="38"/>
        <v>0</v>
      </c>
      <c r="E162" s="329">
        <f t="shared" si="38"/>
        <v>0</v>
      </c>
      <c r="F162" s="329">
        <f t="shared" si="38"/>
        <v>0</v>
      </c>
      <c r="G162" s="329">
        <f t="shared" si="38"/>
        <v>0</v>
      </c>
      <c r="H162" s="329">
        <f t="shared" si="38"/>
        <v>0</v>
      </c>
      <c r="I162" s="329">
        <f t="shared" si="38"/>
        <v>0</v>
      </c>
      <c r="J162" s="329">
        <f t="shared" si="38"/>
        <v>0</v>
      </c>
      <c r="K162" s="329">
        <f t="shared" si="38"/>
        <v>0</v>
      </c>
      <c r="L162" s="329">
        <f t="shared" si="38"/>
        <v>0</v>
      </c>
      <c r="M162" s="329">
        <f t="shared" si="38"/>
        <v>0</v>
      </c>
      <c r="N162" s="329">
        <f t="shared" si="38"/>
        <v>0</v>
      </c>
      <c r="O162" s="329">
        <f t="shared" si="38"/>
        <v>0</v>
      </c>
      <c r="P162" s="329">
        <f t="shared" si="38"/>
        <v>0</v>
      </c>
      <c r="Q162" s="329">
        <f t="shared" si="38"/>
        <v>0</v>
      </c>
      <c r="R162" s="329">
        <f t="shared" si="38"/>
        <v>0</v>
      </c>
      <c r="S162" s="329">
        <f t="shared" si="38"/>
        <v>0</v>
      </c>
      <c r="T162" s="329">
        <f t="shared" si="38"/>
        <v>0</v>
      </c>
      <c r="U162" s="329">
        <f t="shared" si="38"/>
        <v>0</v>
      </c>
      <c r="V162" s="329">
        <f t="shared" si="38"/>
        <v>0</v>
      </c>
      <c r="W162" s="329">
        <f t="shared" si="38"/>
        <v>0</v>
      </c>
      <c r="DA162" s="151"/>
    </row>
    <row r="163" spans="1:105" ht="12" customHeight="1" x14ac:dyDescent="0.25">
      <c r="A163" s="100" t="s">
        <v>106</v>
      </c>
      <c r="B163" s="312">
        <f t="shared" ref="B163:W163" si="39">IF(B$48=0,0,B$97/B$48)</f>
        <v>2.5196045933148892E-2</v>
      </c>
      <c r="C163" s="312">
        <f t="shared" si="39"/>
        <v>2.5052964049421884E-2</v>
      </c>
      <c r="D163" s="312">
        <f t="shared" si="39"/>
        <v>3.2120801605899856E-2</v>
      </c>
      <c r="E163" s="312">
        <f t="shared" si="39"/>
        <v>9.6401118310522671E-2</v>
      </c>
      <c r="F163" s="312">
        <f t="shared" si="39"/>
        <v>7.6106179301609803E-2</v>
      </c>
      <c r="G163" s="312">
        <f t="shared" si="39"/>
        <v>8.8955952655507042E-2</v>
      </c>
      <c r="H163" s="312">
        <f t="shared" si="39"/>
        <v>0.47599370560181148</v>
      </c>
      <c r="I163" s="312">
        <f t="shared" si="39"/>
        <v>0.78066707057213258</v>
      </c>
      <c r="J163" s="312">
        <f t="shared" si="39"/>
        <v>0.30949778330529076</v>
      </c>
      <c r="K163" s="312">
        <f t="shared" si="39"/>
        <v>0.59958159795295729</v>
      </c>
      <c r="L163" s="312">
        <f t="shared" si="39"/>
        <v>0.74378628520297152</v>
      </c>
      <c r="M163" s="312">
        <f t="shared" si="39"/>
        <v>0.70301815176400195</v>
      </c>
      <c r="N163" s="312">
        <f t="shared" si="39"/>
        <v>0.71405849709451952</v>
      </c>
      <c r="O163" s="312">
        <f t="shared" si="39"/>
        <v>0.53784546967106628</v>
      </c>
      <c r="P163" s="312">
        <f t="shared" si="39"/>
        <v>0.54512233516669628</v>
      </c>
      <c r="Q163" s="312">
        <f t="shared" si="39"/>
        <v>0.53229629672354983</v>
      </c>
      <c r="R163" s="312">
        <f t="shared" si="39"/>
        <v>0.37344816867510322</v>
      </c>
      <c r="S163" s="312">
        <f t="shared" si="39"/>
        <v>0.46334241738979265</v>
      </c>
      <c r="T163" s="312">
        <f t="shared" si="39"/>
        <v>0.34166565912212027</v>
      </c>
      <c r="U163" s="312">
        <f t="shared" si="39"/>
        <v>0.30780789515830431</v>
      </c>
      <c r="V163" s="312">
        <f t="shared" si="39"/>
        <v>0.20312234118458355</v>
      </c>
      <c r="W163" s="312">
        <f t="shared" si="39"/>
        <v>0.20157805401128825</v>
      </c>
      <c r="DA163" s="127"/>
    </row>
    <row r="164" spans="1:105" ht="12" customHeight="1" x14ac:dyDescent="0.25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DA164" s="173"/>
    </row>
    <row r="165" spans="1:105" ht="12" customHeight="1" x14ac:dyDescent="0.25">
      <c r="A165" s="35" t="s">
        <v>51</v>
      </c>
      <c r="B165" s="234">
        <f t="shared" ref="B165:W165" si="40">SUM(B166:B170,B172:B174,B176:B178,B179)</f>
        <v>1</v>
      </c>
      <c r="C165" s="234">
        <f t="shared" si="40"/>
        <v>1</v>
      </c>
      <c r="D165" s="234">
        <f t="shared" si="40"/>
        <v>1</v>
      </c>
      <c r="E165" s="234">
        <f t="shared" si="40"/>
        <v>1</v>
      </c>
      <c r="F165" s="234">
        <f t="shared" si="40"/>
        <v>1.0000000000000002</v>
      </c>
      <c r="G165" s="234">
        <f t="shared" si="40"/>
        <v>1</v>
      </c>
      <c r="H165" s="234">
        <f t="shared" si="40"/>
        <v>1</v>
      </c>
      <c r="I165" s="234">
        <f t="shared" si="40"/>
        <v>1</v>
      </c>
      <c r="J165" s="234">
        <f t="shared" si="40"/>
        <v>1</v>
      </c>
      <c r="K165" s="234">
        <f t="shared" si="40"/>
        <v>1</v>
      </c>
      <c r="L165" s="234">
        <f t="shared" si="40"/>
        <v>0.99999999999999978</v>
      </c>
      <c r="M165" s="234">
        <f t="shared" si="40"/>
        <v>0.99999999999999989</v>
      </c>
      <c r="N165" s="234">
        <f t="shared" si="40"/>
        <v>1</v>
      </c>
      <c r="O165" s="234">
        <f t="shared" si="40"/>
        <v>1</v>
      </c>
      <c r="P165" s="234">
        <f t="shared" si="40"/>
        <v>1</v>
      </c>
      <c r="Q165" s="234">
        <f t="shared" si="40"/>
        <v>0.99999999999999989</v>
      </c>
      <c r="R165" s="234">
        <f t="shared" si="40"/>
        <v>1</v>
      </c>
      <c r="S165" s="234">
        <f t="shared" si="40"/>
        <v>1</v>
      </c>
      <c r="T165" s="234">
        <f t="shared" si="40"/>
        <v>0.99999999999999989</v>
      </c>
      <c r="U165" s="234">
        <f t="shared" si="40"/>
        <v>1</v>
      </c>
      <c r="V165" s="234">
        <f t="shared" si="40"/>
        <v>1</v>
      </c>
      <c r="W165" s="234">
        <f t="shared" si="40"/>
        <v>1</v>
      </c>
      <c r="DA165" s="95"/>
    </row>
    <row r="166" spans="1:105" ht="12" customHeight="1" x14ac:dyDescent="0.25">
      <c r="A166" s="55" t="s">
        <v>92</v>
      </c>
      <c r="B166" s="268">
        <f t="shared" ref="B166:W166" si="41">IF(B$100=0,0,B$100/B$99)</f>
        <v>0</v>
      </c>
      <c r="C166" s="268">
        <f t="shared" si="41"/>
        <v>0</v>
      </c>
      <c r="D166" s="268">
        <f t="shared" si="41"/>
        <v>0</v>
      </c>
      <c r="E166" s="268">
        <f t="shared" si="41"/>
        <v>0</v>
      </c>
      <c r="F166" s="268">
        <f t="shared" si="41"/>
        <v>0</v>
      </c>
      <c r="G166" s="268">
        <f t="shared" si="41"/>
        <v>0</v>
      </c>
      <c r="H166" s="268">
        <f t="shared" si="41"/>
        <v>0</v>
      </c>
      <c r="I166" s="268">
        <f t="shared" si="41"/>
        <v>0</v>
      </c>
      <c r="J166" s="268">
        <f t="shared" si="41"/>
        <v>0</v>
      </c>
      <c r="K166" s="268">
        <f t="shared" si="41"/>
        <v>0</v>
      </c>
      <c r="L166" s="268">
        <f t="shared" si="41"/>
        <v>0</v>
      </c>
      <c r="M166" s="268">
        <f t="shared" si="41"/>
        <v>0</v>
      </c>
      <c r="N166" s="268">
        <f t="shared" si="41"/>
        <v>0</v>
      </c>
      <c r="O166" s="268">
        <f t="shared" si="41"/>
        <v>0</v>
      </c>
      <c r="P166" s="268">
        <f t="shared" si="41"/>
        <v>0</v>
      </c>
      <c r="Q166" s="268">
        <f t="shared" si="41"/>
        <v>0</v>
      </c>
      <c r="R166" s="268">
        <f t="shared" si="41"/>
        <v>0</v>
      </c>
      <c r="S166" s="268">
        <f t="shared" si="41"/>
        <v>0</v>
      </c>
      <c r="T166" s="268">
        <f t="shared" si="41"/>
        <v>0</v>
      </c>
      <c r="U166" s="268">
        <f t="shared" si="41"/>
        <v>0</v>
      </c>
      <c r="V166" s="268">
        <f t="shared" si="41"/>
        <v>0</v>
      </c>
      <c r="W166" s="268">
        <f t="shared" si="41"/>
        <v>0</v>
      </c>
      <c r="DA166" s="76"/>
    </row>
    <row r="167" spans="1:105" ht="12" customHeight="1" x14ac:dyDescent="0.25">
      <c r="A167" s="202" t="s">
        <v>93</v>
      </c>
      <c r="B167" s="269">
        <f t="shared" ref="B167:W167" si="42">IF(B$101=0,0,B$101/B$99)</f>
        <v>0</v>
      </c>
      <c r="C167" s="269">
        <f t="shared" si="42"/>
        <v>0</v>
      </c>
      <c r="D167" s="269">
        <f t="shared" si="42"/>
        <v>0</v>
      </c>
      <c r="E167" s="269">
        <f t="shared" si="42"/>
        <v>0</v>
      </c>
      <c r="F167" s="269">
        <f t="shared" si="42"/>
        <v>0</v>
      </c>
      <c r="G167" s="269">
        <f t="shared" si="42"/>
        <v>0</v>
      </c>
      <c r="H167" s="269">
        <f t="shared" si="42"/>
        <v>0</v>
      </c>
      <c r="I167" s="269">
        <f t="shared" si="42"/>
        <v>0</v>
      </c>
      <c r="J167" s="269">
        <f t="shared" si="42"/>
        <v>0</v>
      </c>
      <c r="K167" s="269">
        <f t="shared" si="42"/>
        <v>0</v>
      </c>
      <c r="L167" s="269">
        <f t="shared" si="42"/>
        <v>0</v>
      </c>
      <c r="M167" s="269">
        <f t="shared" si="42"/>
        <v>0</v>
      </c>
      <c r="N167" s="269">
        <f t="shared" si="42"/>
        <v>0</v>
      </c>
      <c r="O167" s="269">
        <f t="shared" si="42"/>
        <v>0</v>
      </c>
      <c r="P167" s="269">
        <f t="shared" si="42"/>
        <v>0</v>
      </c>
      <c r="Q167" s="269">
        <f t="shared" si="42"/>
        <v>0</v>
      </c>
      <c r="R167" s="269">
        <f t="shared" si="42"/>
        <v>0</v>
      </c>
      <c r="S167" s="269">
        <f t="shared" si="42"/>
        <v>0</v>
      </c>
      <c r="T167" s="269">
        <f t="shared" si="42"/>
        <v>0</v>
      </c>
      <c r="U167" s="269">
        <f t="shared" si="42"/>
        <v>0</v>
      </c>
      <c r="V167" s="269">
        <f t="shared" si="42"/>
        <v>0</v>
      </c>
      <c r="W167" s="269">
        <f t="shared" si="42"/>
        <v>0</v>
      </c>
      <c r="DA167" s="77"/>
    </row>
    <row r="168" spans="1:105" ht="12" customHeight="1" x14ac:dyDescent="0.25">
      <c r="A168" s="202" t="s">
        <v>94</v>
      </c>
      <c r="B168" s="269">
        <f t="shared" ref="B168:W168" si="43">IF(B$102=0,0,B$102/B$99)</f>
        <v>0</v>
      </c>
      <c r="C168" s="269">
        <f t="shared" si="43"/>
        <v>0</v>
      </c>
      <c r="D168" s="269">
        <f t="shared" si="43"/>
        <v>0</v>
      </c>
      <c r="E168" s="269">
        <f t="shared" si="43"/>
        <v>0</v>
      </c>
      <c r="F168" s="269">
        <f t="shared" si="43"/>
        <v>0</v>
      </c>
      <c r="G168" s="269">
        <f t="shared" si="43"/>
        <v>0</v>
      </c>
      <c r="H168" s="269">
        <f t="shared" si="43"/>
        <v>0</v>
      </c>
      <c r="I168" s="269">
        <f t="shared" si="43"/>
        <v>0</v>
      </c>
      <c r="J168" s="269">
        <f t="shared" si="43"/>
        <v>0</v>
      </c>
      <c r="K168" s="269">
        <f t="shared" si="43"/>
        <v>0</v>
      </c>
      <c r="L168" s="269">
        <f t="shared" si="43"/>
        <v>0</v>
      </c>
      <c r="M168" s="269">
        <f t="shared" si="43"/>
        <v>0</v>
      </c>
      <c r="N168" s="269">
        <f t="shared" si="43"/>
        <v>0</v>
      </c>
      <c r="O168" s="269">
        <f t="shared" si="43"/>
        <v>0</v>
      </c>
      <c r="P168" s="269">
        <f t="shared" si="43"/>
        <v>0</v>
      </c>
      <c r="Q168" s="269">
        <f t="shared" si="43"/>
        <v>0</v>
      </c>
      <c r="R168" s="269">
        <f t="shared" si="43"/>
        <v>0</v>
      </c>
      <c r="S168" s="269">
        <f t="shared" si="43"/>
        <v>0</v>
      </c>
      <c r="T168" s="269">
        <f t="shared" si="43"/>
        <v>0</v>
      </c>
      <c r="U168" s="269">
        <f t="shared" si="43"/>
        <v>0</v>
      </c>
      <c r="V168" s="269">
        <f t="shared" si="43"/>
        <v>0</v>
      </c>
      <c r="W168" s="269">
        <f t="shared" si="43"/>
        <v>0</v>
      </c>
      <c r="DA168" s="77"/>
    </row>
    <row r="169" spans="1:105" ht="12" customHeight="1" x14ac:dyDescent="0.25">
      <c r="A169" s="202" t="s">
        <v>95</v>
      </c>
      <c r="B169" s="269">
        <f t="shared" ref="B169:W169" si="44">IF(B$103=0,0,B$103/B$99)</f>
        <v>0</v>
      </c>
      <c r="C169" s="269">
        <f t="shared" si="44"/>
        <v>0</v>
      </c>
      <c r="D169" s="269">
        <f t="shared" si="44"/>
        <v>0</v>
      </c>
      <c r="E169" s="269">
        <f t="shared" si="44"/>
        <v>0</v>
      </c>
      <c r="F169" s="269">
        <f t="shared" si="44"/>
        <v>0</v>
      </c>
      <c r="G169" s="269">
        <f t="shared" si="44"/>
        <v>0</v>
      </c>
      <c r="H169" s="269">
        <f t="shared" si="44"/>
        <v>0</v>
      </c>
      <c r="I169" s="269">
        <f t="shared" si="44"/>
        <v>0</v>
      </c>
      <c r="J169" s="269">
        <f t="shared" si="44"/>
        <v>0</v>
      </c>
      <c r="K169" s="269">
        <f t="shared" si="44"/>
        <v>0</v>
      </c>
      <c r="L169" s="269">
        <f t="shared" si="44"/>
        <v>0</v>
      </c>
      <c r="M169" s="269">
        <f t="shared" si="44"/>
        <v>0</v>
      </c>
      <c r="N169" s="269">
        <f t="shared" si="44"/>
        <v>0</v>
      </c>
      <c r="O169" s="269">
        <f t="shared" si="44"/>
        <v>0</v>
      </c>
      <c r="P169" s="269">
        <f t="shared" si="44"/>
        <v>0</v>
      </c>
      <c r="Q169" s="269">
        <f t="shared" si="44"/>
        <v>0</v>
      </c>
      <c r="R169" s="269">
        <f t="shared" si="44"/>
        <v>0</v>
      </c>
      <c r="S169" s="269">
        <f t="shared" si="44"/>
        <v>0</v>
      </c>
      <c r="T169" s="269">
        <f t="shared" si="44"/>
        <v>0</v>
      </c>
      <c r="U169" s="269">
        <f t="shared" si="44"/>
        <v>0</v>
      </c>
      <c r="V169" s="269">
        <f t="shared" si="44"/>
        <v>0</v>
      </c>
      <c r="W169" s="269">
        <f t="shared" si="44"/>
        <v>0</v>
      </c>
      <c r="DA169" s="77"/>
    </row>
    <row r="170" spans="1:105" ht="12" customHeight="1" x14ac:dyDescent="0.25">
      <c r="A170" s="56" t="s">
        <v>96</v>
      </c>
      <c r="B170" s="270">
        <f t="shared" ref="B170:W170" si="45">IF(B$104=0,0,B$104/B$99)</f>
        <v>6.0814832028062218E-3</v>
      </c>
      <c r="C170" s="270">
        <f t="shared" si="45"/>
        <v>6.5663967301316968E-3</v>
      </c>
      <c r="D170" s="270">
        <f t="shared" si="45"/>
        <v>7.1590229648199211E-3</v>
      </c>
      <c r="E170" s="270">
        <f t="shared" si="45"/>
        <v>6.7604837911846962E-3</v>
      </c>
      <c r="F170" s="270">
        <f t="shared" si="45"/>
        <v>5.5566969297445911E-3</v>
      </c>
      <c r="G170" s="270">
        <f t="shared" si="45"/>
        <v>4.3401317542302153E-3</v>
      </c>
      <c r="H170" s="270">
        <f t="shared" si="45"/>
        <v>1.5407310236017948E-3</v>
      </c>
      <c r="I170" s="270">
        <f t="shared" si="45"/>
        <v>4.1297327528965204E-4</v>
      </c>
      <c r="J170" s="270">
        <f t="shared" si="45"/>
        <v>5.6466415979690866E-4</v>
      </c>
      <c r="K170" s="270">
        <f t="shared" si="45"/>
        <v>2.1173691220348406E-3</v>
      </c>
      <c r="L170" s="270">
        <f t="shared" si="45"/>
        <v>1.2787442918090345E-3</v>
      </c>
      <c r="M170" s="270">
        <f t="shared" si="45"/>
        <v>1.7381622677388393E-3</v>
      </c>
      <c r="N170" s="270">
        <f t="shared" si="45"/>
        <v>2.3905632394955589E-3</v>
      </c>
      <c r="O170" s="270">
        <f t="shared" si="45"/>
        <v>2.2837507755154168E-3</v>
      </c>
      <c r="P170" s="270">
        <f t="shared" si="45"/>
        <v>2.3165723370726175E-3</v>
      </c>
      <c r="Q170" s="270">
        <f t="shared" si="45"/>
        <v>2.1832959106490532E-3</v>
      </c>
      <c r="R170" s="270">
        <f t="shared" si="45"/>
        <v>2.3570354915756161E-3</v>
      </c>
      <c r="S170" s="270">
        <f t="shared" si="45"/>
        <v>2.3564674109526704E-3</v>
      </c>
      <c r="T170" s="270">
        <f t="shared" si="45"/>
        <v>3.4733779115594218E-3</v>
      </c>
      <c r="U170" s="270">
        <f t="shared" si="45"/>
        <v>2.7341755998990295E-3</v>
      </c>
      <c r="V170" s="270">
        <f t="shared" si="45"/>
        <v>3.003335964040719E-3</v>
      </c>
      <c r="W170" s="270">
        <f t="shared" si="45"/>
        <v>2.9713406691067512E-3</v>
      </c>
      <c r="DA170" s="78"/>
    </row>
    <row r="171" spans="1:105" ht="12" customHeight="1" x14ac:dyDescent="0.25">
      <c r="A171" s="203" t="s">
        <v>1555</v>
      </c>
      <c r="B171" s="271">
        <f t="shared" ref="B171:W171" si="46">IF(B$110=0,0,B$110/B$99)</f>
        <v>0.69655532799164832</v>
      </c>
      <c r="C171" s="271">
        <f t="shared" si="46"/>
        <v>0.7112476702337146</v>
      </c>
      <c r="D171" s="271">
        <f t="shared" si="46"/>
        <v>0.70493248733313052</v>
      </c>
      <c r="E171" s="271">
        <f t="shared" si="46"/>
        <v>0.65227510987140436</v>
      </c>
      <c r="F171" s="271">
        <f t="shared" si="46"/>
        <v>0.69491374515025062</v>
      </c>
      <c r="G171" s="271">
        <f t="shared" si="46"/>
        <v>0.6069265645482621</v>
      </c>
      <c r="H171" s="271">
        <f t="shared" si="46"/>
        <v>0.44926070444902161</v>
      </c>
      <c r="I171" s="271">
        <f t="shared" si="46"/>
        <v>0.1043196356217134</v>
      </c>
      <c r="J171" s="271">
        <f t="shared" si="46"/>
        <v>0.17874378544478051</v>
      </c>
      <c r="K171" s="271">
        <f t="shared" si="46"/>
        <v>0.56121532488048997</v>
      </c>
      <c r="L171" s="271">
        <f t="shared" si="46"/>
        <v>0.45018509081345975</v>
      </c>
      <c r="M171" s="271">
        <f t="shared" si="46"/>
        <v>0.44733464857322913</v>
      </c>
      <c r="N171" s="271">
        <f t="shared" si="46"/>
        <v>0.57279838468130939</v>
      </c>
      <c r="O171" s="271">
        <f t="shared" si="46"/>
        <v>0.53426463599299412</v>
      </c>
      <c r="P171" s="271">
        <f t="shared" si="46"/>
        <v>0.54352188310352578</v>
      </c>
      <c r="Q171" s="271">
        <f t="shared" si="46"/>
        <v>0.62557644490817921</v>
      </c>
      <c r="R171" s="271">
        <f t="shared" si="46"/>
        <v>0.6459959881833689</v>
      </c>
      <c r="S171" s="271">
        <f t="shared" si="46"/>
        <v>0.65100676685943593</v>
      </c>
      <c r="T171" s="271">
        <f t="shared" si="46"/>
        <v>0.66802893845746525</v>
      </c>
      <c r="U171" s="271">
        <f t="shared" si="46"/>
        <v>0.66502540255492648</v>
      </c>
      <c r="V171" s="271">
        <f t="shared" si="46"/>
        <v>0.67492109859645599</v>
      </c>
      <c r="W171" s="271">
        <f t="shared" si="46"/>
        <v>0.64809693829629345</v>
      </c>
      <c r="DA171" s="79"/>
    </row>
    <row r="172" spans="1:105" ht="12" customHeight="1" x14ac:dyDescent="0.25">
      <c r="A172" s="62" t="s">
        <v>1556</v>
      </c>
      <c r="B172" s="320">
        <f t="shared" ref="B172:W172" si="47">IF(B$111=0,0,B$111/B$99)</f>
        <v>0.69655532799164832</v>
      </c>
      <c r="C172" s="320">
        <f t="shared" si="47"/>
        <v>0.7112476702337146</v>
      </c>
      <c r="D172" s="320">
        <f t="shared" si="47"/>
        <v>0.70493248733313052</v>
      </c>
      <c r="E172" s="320">
        <f t="shared" si="47"/>
        <v>0.65227510987140436</v>
      </c>
      <c r="F172" s="320">
        <f t="shared" si="47"/>
        <v>0.69491374515025062</v>
      </c>
      <c r="G172" s="320">
        <f t="shared" si="47"/>
        <v>0.6069265645482621</v>
      </c>
      <c r="H172" s="320">
        <f t="shared" si="47"/>
        <v>0.44926070444902161</v>
      </c>
      <c r="I172" s="320">
        <f t="shared" si="47"/>
        <v>0.1043196356217134</v>
      </c>
      <c r="J172" s="320">
        <f t="shared" si="47"/>
        <v>0.17874378544478051</v>
      </c>
      <c r="K172" s="320">
        <f t="shared" si="47"/>
        <v>0.56121532488048997</v>
      </c>
      <c r="L172" s="320">
        <f t="shared" si="47"/>
        <v>0.45018509081345975</v>
      </c>
      <c r="M172" s="320">
        <f t="shared" si="47"/>
        <v>0.44733464857322913</v>
      </c>
      <c r="N172" s="320">
        <f t="shared" si="47"/>
        <v>0.57279838468130939</v>
      </c>
      <c r="O172" s="320">
        <f t="shared" si="47"/>
        <v>0.53426463599299412</v>
      </c>
      <c r="P172" s="320">
        <f t="shared" si="47"/>
        <v>0.54352188310352578</v>
      </c>
      <c r="Q172" s="320">
        <f t="shared" si="47"/>
        <v>0.62557644490817921</v>
      </c>
      <c r="R172" s="320">
        <f t="shared" si="47"/>
        <v>0.6459959881833689</v>
      </c>
      <c r="S172" s="320">
        <f t="shared" si="47"/>
        <v>0.65100676685943593</v>
      </c>
      <c r="T172" s="320">
        <f t="shared" si="47"/>
        <v>0.66802893845746525</v>
      </c>
      <c r="U172" s="320">
        <f t="shared" si="47"/>
        <v>0.66502540255492648</v>
      </c>
      <c r="V172" s="320">
        <f t="shared" si="47"/>
        <v>0.67492109859645599</v>
      </c>
      <c r="W172" s="320">
        <f t="shared" si="47"/>
        <v>0.64809693829629345</v>
      </c>
      <c r="DA172" s="141"/>
    </row>
    <row r="173" spans="1:105" ht="12" customHeight="1" x14ac:dyDescent="0.25">
      <c r="A173" s="62" t="s">
        <v>1563</v>
      </c>
      <c r="B173" s="320">
        <f t="shared" ref="B173:W173" si="48">IF(B$117=0,0,B$117/B$99)</f>
        <v>0</v>
      </c>
      <c r="C173" s="320">
        <f t="shared" si="48"/>
        <v>0</v>
      </c>
      <c r="D173" s="320">
        <f t="shared" si="48"/>
        <v>0</v>
      </c>
      <c r="E173" s="320">
        <f t="shared" si="48"/>
        <v>0</v>
      </c>
      <c r="F173" s="320">
        <f t="shared" si="48"/>
        <v>0</v>
      </c>
      <c r="G173" s="320">
        <f t="shared" si="48"/>
        <v>0</v>
      </c>
      <c r="H173" s="320">
        <f t="shared" si="48"/>
        <v>0</v>
      </c>
      <c r="I173" s="320">
        <f t="shared" si="48"/>
        <v>0</v>
      </c>
      <c r="J173" s="320">
        <f t="shared" si="48"/>
        <v>0</v>
      </c>
      <c r="K173" s="320">
        <f t="shared" si="48"/>
        <v>0</v>
      </c>
      <c r="L173" s="320">
        <f t="shared" si="48"/>
        <v>0</v>
      </c>
      <c r="M173" s="320">
        <f t="shared" si="48"/>
        <v>0</v>
      </c>
      <c r="N173" s="320">
        <f t="shared" si="48"/>
        <v>0</v>
      </c>
      <c r="O173" s="320">
        <f t="shared" si="48"/>
        <v>0</v>
      </c>
      <c r="P173" s="320">
        <f t="shared" si="48"/>
        <v>0</v>
      </c>
      <c r="Q173" s="320">
        <f t="shared" si="48"/>
        <v>0</v>
      </c>
      <c r="R173" s="320">
        <f t="shared" si="48"/>
        <v>0</v>
      </c>
      <c r="S173" s="320">
        <f t="shared" si="48"/>
        <v>0</v>
      </c>
      <c r="T173" s="320">
        <f t="shared" si="48"/>
        <v>0</v>
      </c>
      <c r="U173" s="320">
        <f t="shared" si="48"/>
        <v>0</v>
      </c>
      <c r="V173" s="320">
        <f t="shared" si="48"/>
        <v>0</v>
      </c>
      <c r="W173" s="320">
        <f t="shared" si="48"/>
        <v>0</v>
      </c>
      <c r="DA173" s="141"/>
    </row>
    <row r="174" spans="1:105" ht="12" customHeight="1" x14ac:dyDescent="0.25">
      <c r="A174" s="203" t="s">
        <v>1565</v>
      </c>
      <c r="B174" s="271">
        <f t="shared" ref="B174:W174" si="49">IF(B$118=0,0,B$118/B$99)</f>
        <v>0</v>
      </c>
      <c r="C174" s="271">
        <f t="shared" si="49"/>
        <v>0</v>
      </c>
      <c r="D174" s="271">
        <f t="shared" si="49"/>
        <v>0</v>
      </c>
      <c r="E174" s="271">
        <f t="shared" si="49"/>
        <v>0</v>
      </c>
      <c r="F174" s="271">
        <f t="shared" si="49"/>
        <v>0</v>
      </c>
      <c r="G174" s="271">
        <f t="shared" si="49"/>
        <v>0</v>
      </c>
      <c r="H174" s="271">
        <f t="shared" si="49"/>
        <v>0</v>
      </c>
      <c r="I174" s="271">
        <f t="shared" si="49"/>
        <v>0</v>
      </c>
      <c r="J174" s="271">
        <f t="shared" si="49"/>
        <v>0</v>
      </c>
      <c r="K174" s="271">
        <f t="shared" si="49"/>
        <v>0</v>
      </c>
      <c r="L174" s="271">
        <f t="shared" si="49"/>
        <v>0</v>
      </c>
      <c r="M174" s="271">
        <f t="shared" si="49"/>
        <v>0</v>
      </c>
      <c r="N174" s="271">
        <f t="shared" si="49"/>
        <v>0</v>
      </c>
      <c r="O174" s="271">
        <f t="shared" si="49"/>
        <v>0</v>
      </c>
      <c r="P174" s="271">
        <f t="shared" si="49"/>
        <v>0</v>
      </c>
      <c r="Q174" s="271">
        <f t="shared" si="49"/>
        <v>0</v>
      </c>
      <c r="R174" s="271">
        <f t="shared" si="49"/>
        <v>0</v>
      </c>
      <c r="S174" s="271">
        <f t="shared" si="49"/>
        <v>0</v>
      </c>
      <c r="T174" s="271">
        <f t="shared" si="49"/>
        <v>0</v>
      </c>
      <c r="U174" s="271">
        <f t="shared" si="49"/>
        <v>0</v>
      </c>
      <c r="V174" s="271">
        <f t="shared" si="49"/>
        <v>0</v>
      </c>
      <c r="W174" s="271">
        <f t="shared" si="49"/>
        <v>0</v>
      </c>
      <c r="DA174" s="79"/>
    </row>
    <row r="175" spans="1:105" ht="12" customHeight="1" x14ac:dyDescent="0.25">
      <c r="A175" s="203" t="s">
        <v>1567</v>
      </c>
      <c r="B175" s="271">
        <f t="shared" ref="B175:W175" si="50">IF(B$119=0,0,B$119/B$99)</f>
        <v>5.824975681786717E-2</v>
      </c>
      <c r="C175" s="271">
        <f t="shared" si="50"/>
        <v>5.9478410635149422E-2</v>
      </c>
      <c r="D175" s="271">
        <f t="shared" si="50"/>
        <v>5.895030058640427E-2</v>
      </c>
      <c r="E175" s="271">
        <f t="shared" si="50"/>
        <v>5.4546803393071545E-2</v>
      </c>
      <c r="F175" s="271">
        <f t="shared" si="50"/>
        <v>5.8112478704463739E-2</v>
      </c>
      <c r="G175" s="271">
        <f t="shared" si="50"/>
        <v>5.0754510618952191E-2</v>
      </c>
      <c r="H175" s="271">
        <f t="shared" si="50"/>
        <v>3.7569631198475277E-2</v>
      </c>
      <c r="I175" s="271">
        <f t="shared" si="50"/>
        <v>8.723777081446971E-3</v>
      </c>
      <c r="J175" s="271">
        <f t="shared" si="50"/>
        <v>1.4947530535561889E-2</v>
      </c>
      <c r="K175" s="271">
        <f t="shared" si="50"/>
        <v>4.6931887364934234E-2</v>
      </c>
      <c r="L175" s="271">
        <f t="shared" si="50"/>
        <v>3.7646933429569415E-2</v>
      </c>
      <c r="M175" s="271">
        <f t="shared" si="50"/>
        <v>3.7408563897897727E-2</v>
      </c>
      <c r="N175" s="271">
        <f t="shared" si="50"/>
        <v>4.7900526020746265E-2</v>
      </c>
      <c r="O175" s="271">
        <f t="shared" si="50"/>
        <v>4.4678123721639762E-2</v>
      </c>
      <c r="P175" s="271">
        <f t="shared" si="50"/>
        <v>4.5452265231038777E-2</v>
      </c>
      <c r="Q175" s="271">
        <f t="shared" si="50"/>
        <v>5.2314115365325584E-2</v>
      </c>
      <c r="R175" s="271">
        <f t="shared" si="50"/>
        <v>5.4021708979663741E-2</v>
      </c>
      <c r="S175" s="271">
        <f t="shared" si="50"/>
        <v>5.4440737630540061E-2</v>
      </c>
      <c r="T175" s="271">
        <f t="shared" si="50"/>
        <v>5.5864224489733341E-2</v>
      </c>
      <c r="U175" s="271">
        <f t="shared" si="50"/>
        <v>5.5613052430765607E-2</v>
      </c>
      <c r="V175" s="271">
        <f t="shared" si="50"/>
        <v>5.6440584523046927E-2</v>
      </c>
      <c r="W175" s="271">
        <f t="shared" si="50"/>
        <v>5.4197401890544401E-2</v>
      </c>
      <c r="DA175" s="79"/>
    </row>
    <row r="176" spans="1:105" ht="12" customHeight="1" x14ac:dyDescent="0.25">
      <c r="A176" s="62" t="s">
        <v>1568</v>
      </c>
      <c r="B176" s="320">
        <f t="shared" ref="B176:W176" si="51">IF(B$120=0,0,B$120/B$99)</f>
        <v>5.824975681786717E-2</v>
      </c>
      <c r="C176" s="320">
        <f t="shared" si="51"/>
        <v>5.9478410635149422E-2</v>
      </c>
      <c r="D176" s="320">
        <f t="shared" si="51"/>
        <v>5.895030058640427E-2</v>
      </c>
      <c r="E176" s="320">
        <f t="shared" si="51"/>
        <v>5.4546803393071545E-2</v>
      </c>
      <c r="F176" s="320">
        <f t="shared" si="51"/>
        <v>5.8112478704463739E-2</v>
      </c>
      <c r="G176" s="320">
        <f t="shared" si="51"/>
        <v>5.0754510618952191E-2</v>
      </c>
      <c r="H176" s="320">
        <f t="shared" si="51"/>
        <v>3.7569631198475277E-2</v>
      </c>
      <c r="I176" s="320">
        <f t="shared" si="51"/>
        <v>8.723777081446971E-3</v>
      </c>
      <c r="J176" s="320">
        <f t="shared" si="51"/>
        <v>1.4947530535561889E-2</v>
      </c>
      <c r="K176" s="320">
        <f t="shared" si="51"/>
        <v>4.6931887364934234E-2</v>
      </c>
      <c r="L176" s="320">
        <f t="shared" si="51"/>
        <v>3.7646933429569415E-2</v>
      </c>
      <c r="M176" s="320">
        <f t="shared" si="51"/>
        <v>3.7408563897897727E-2</v>
      </c>
      <c r="N176" s="320">
        <f t="shared" si="51"/>
        <v>4.7900526020746265E-2</v>
      </c>
      <c r="O176" s="320">
        <f t="shared" si="51"/>
        <v>4.4678123721639762E-2</v>
      </c>
      <c r="P176" s="320">
        <f t="shared" si="51"/>
        <v>4.5452265231038777E-2</v>
      </c>
      <c r="Q176" s="320">
        <f t="shared" si="51"/>
        <v>5.2314115365325584E-2</v>
      </c>
      <c r="R176" s="320">
        <f t="shared" si="51"/>
        <v>5.4021708979663741E-2</v>
      </c>
      <c r="S176" s="320">
        <f t="shared" si="51"/>
        <v>5.4440737630540061E-2</v>
      </c>
      <c r="T176" s="320">
        <f t="shared" si="51"/>
        <v>5.5864224489733341E-2</v>
      </c>
      <c r="U176" s="320">
        <f t="shared" si="51"/>
        <v>5.5613052430765607E-2</v>
      </c>
      <c r="V176" s="320">
        <f t="shared" si="51"/>
        <v>5.6440584523046927E-2</v>
      </c>
      <c r="W176" s="320">
        <f t="shared" si="51"/>
        <v>5.4197401890544401E-2</v>
      </c>
      <c r="DA176" s="141"/>
    </row>
    <row r="177" spans="1:105" ht="12" customHeight="1" x14ac:dyDescent="0.25">
      <c r="A177" s="62" t="s">
        <v>1575</v>
      </c>
      <c r="B177" s="320">
        <f t="shared" ref="B177:W177" si="52">IF(B$126=0,0,B$126/B$99)</f>
        <v>0</v>
      </c>
      <c r="C177" s="320">
        <f t="shared" si="52"/>
        <v>0</v>
      </c>
      <c r="D177" s="320">
        <f t="shared" si="52"/>
        <v>0</v>
      </c>
      <c r="E177" s="320">
        <f t="shared" si="52"/>
        <v>0</v>
      </c>
      <c r="F177" s="320">
        <f t="shared" si="52"/>
        <v>0</v>
      </c>
      <c r="G177" s="320">
        <f t="shared" si="52"/>
        <v>0</v>
      </c>
      <c r="H177" s="320">
        <f t="shared" si="52"/>
        <v>0</v>
      </c>
      <c r="I177" s="320">
        <f t="shared" si="52"/>
        <v>0</v>
      </c>
      <c r="J177" s="320">
        <f t="shared" si="52"/>
        <v>0</v>
      </c>
      <c r="K177" s="320">
        <f t="shared" si="52"/>
        <v>0</v>
      </c>
      <c r="L177" s="320">
        <f t="shared" si="52"/>
        <v>0</v>
      </c>
      <c r="M177" s="320">
        <f t="shared" si="52"/>
        <v>0</v>
      </c>
      <c r="N177" s="320">
        <f t="shared" si="52"/>
        <v>0</v>
      </c>
      <c r="O177" s="320">
        <f t="shared" si="52"/>
        <v>0</v>
      </c>
      <c r="P177" s="320">
        <f t="shared" si="52"/>
        <v>0</v>
      </c>
      <c r="Q177" s="320">
        <f t="shared" si="52"/>
        <v>0</v>
      </c>
      <c r="R177" s="320">
        <f t="shared" si="52"/>
        <v>0</v>
      </c>
      <c r="S177" s="320">
        <f t="shared" si="52"/>
        <v>0</v>
      </c>
      <c r="T177" s="320">
        <f t="shared" si="52"/>
        <v>0</v>
      </c>
      <c r="U177" s="320">
        <f t="shared" si="52"/>
        <v>0</v>
      </c>
      <c r="V177" s="320">
        <f t="shared" si="52"/>
        <v>0</v>
      </c>
      <c r="W177" s="320">
        <f t="shared" si="52"/>
        <v>0</v>
      </c>
      <c r="DA177" s="141"/>
    </row>
    <row r="178" spans="1:105" ht="12" customHeight="1" x14ac:dyDescent="0.25">
      <c r="A178" s="203" t="s">
        <v>1577</v>
      </c>
      <c r="B178" s="271">
        <f t="shared" ref="B178:W178" si="53">IF(B$127=0,0,B$127/B$99)</f>
        <v>0</v>
      </c>
      <c r="C178" s="271">
        <f t="shared" si="53"/>
        <v>0</v>
      </c>
      <c r="D178" s="271">
        <f t="shared" si="53"/>
        <v>0</v>
      </c>
      <c r="E178" s="271">
        <f t="shared" si="53"/>
        <v>0</v>
      </c>
      <c r="F178" s="271">
        <f t="shared" si="53"/>
        <v>0</v>
      </c>
      <c r="G178" s="271">
        <f t="shared" si="53"/>
        <v>0</v>
      </c>
      <c r="H178" s="271">
        <f t="shared" si="53"/>
        <v>0</v>
      </c>
      <c r="I178" s="271">
        <f t="shared" si="53"/>
        <v>0</v>
      </c>
      <c r="J178" s="271">
        <f t="shared" si="53"/>
        <v>0</v>
      </c>
      <c r="K178" s="271">
        <f t="shared" si="53"/>
        <v>0</v>
      </c>
      <c r="L178" s="271">
        <f t="shared" si="53"/>
        <v>0</v>
      </c>
      <c r="M178" s="271">
        <f t="shared" si="53"/>
        <v>0</v>
      </c>
      <c r="N178" s="271">
        <f t="shared" si="53"/>
        <v>0</v>
      </c>
      <c r="O178" s="271">
        <f t="shared" si="53"/>
        <v>0</v>
      </c>
      <c r="P178" s="271">
        <f t="shared" si="53"/>
        <v>0</v>
      </c>
      <c r="Q178" s="271">
        <f t="shared" si="53"/>
        <v>0</v>
      </c>
      <c r="R178" s="271">
        <f t="shared" si="53"/>
        <v>0</v>
      </c>
      <c r="S178" s="271">
        <f t="shared" si="53"/>
        <v>0</v>
      </c>
      <c r="T178" s="271">
        <f t="shared" si="53"/>
        <v>0</v>
      </c>
      <c r="U178" s="271">
        <f t="shared" si="53"/>
        <v>0</v>
      </c>
      <c r="V178" s="271">
        <f t="shared" si="53"/>
        <v>0</v>
      </c>
      <c r="W178" s="271">
        <f t="shared" si="53"/>
        <v>0</v>
      </c>
      <c r="DA178" s="79"/>
    </row>
    <row r="179" spans="1:105" ht="12" customHeight="1" x14ac:dyDescent="0.25">
      <c r="A179" s="100" t="s">
        <v>106</v>
      </c>
      <c r="B179" s="312">
        <f t="shared" ref="B179:W179" si="54">IF(B$99=0,0,B$128/B$99)</f>
        <v>0.23911343198767834</v>
      </c>
      <c r="C179" s="312">
        <f t="shared" si="54"/>
        <v>0.22270752240100425</v>
      </c>
      <c r="D179" s="312">
        <f t="shared" si="54"/>
        <v>0.22895818911564525</v>
      </c>
      <c r="E179" s="312">
        <f t="shared" si="54"/>
        <v>0.28641760294433949</v>
      </c>
      <c r="F179" s="312">
        <f t="shared" si="54"/>
        <v>0.24141707921554115</v>
      </c>
      <c r="G179" s="312">
        <f t="shared" si="54"/>
        <v>0.3379787930785555</v>
      </c>
      <c r="H179" s="312">
        <f t="shared" si="54"/>
        <v>0.51162893332890125</v>
      </c>
      <c r="I179" s="312">
        <f t="shared" si="54"/>
        <v>0.88654361402155002</v>
      </c>
      <c r="J179" s="312">
        <f t="shared" si="54"/>
        <v>0.80574401985986066</v>
      </c>
      <c r="K179" s="312">
        <f t="shared" si="54"/>
        <v>0.38973541863254091</v>
      </c>
      <c r="L179" s="312">
        <f t="shared" si="54"/>
        <v>0.51088923146516163</v>
      </c>
      <c r="M179" s="312">
        <f t="shared" si="54"/>
        <v>0.51351862526113423</v>
      </c>
      <c r="N179" s="312">
        <f t="shared" si="54"/>
        <v>0.37691052605844877</v>
      </c>
      <c r="O179" s="312">
        <f t="shared" si="54"/>
        <v>0.41877348950985077</v>
      </c>
      <c r="P179" s="312">
        <f t="shared" si="54"/>
        <v>0.40870927932836287</v>
      </c>
      <c r="Q179" s="312">
        <f t="shared" si="54"/>
        <v>0.31992614381584605</v>
      </c>
      <c r="R179" s="312">
        <f t="shared" si="54"/>
        <v>0.29762526734539169</v>
      </c>
      <c r="S179" s="312">
        <f t="shared" si="54"/>
        <v>0.29219602809907141</v>
      </c>
      <c r="T179" s="312">
        <f t="shared" si="54"/>
        <v>0.27263345914124182</v>
      </c>
      <c r="U179" s="312">
        <f t="shared" si="54"/>
        <v>0.27662736941440891</v>
      </c>
      <c r="V179" s="312">
        <f t="shared" si="54"/>
        <v>0.26563498091645638</v>
      </c>
      <c r="W179" s="312">
        <f t="shared" si="54"/>
        <v>0.29473431914405546</v>
      </c>
      <c r="DA179" s="127"/>
    </row>
    <row r="180" spans="1:105" ht="12" customHeight="1" x14ac:dyDescent="0.25">
      <c r="A180" s="201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DA180" s="173"/>
    </row>
    <row r="181" spans="1:105" ht="15" customHeight="1" x14ac:dyDescent="0.25">
      <c r="A181" s="32" t="s">
        <v>432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DA181" s="88"/>
    </row>
    <row r="182" spans="1:105" ht="12" customHeight="1" x14ac:dyDescent="0.25">
      <c r="A182" s="201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DA182" s="173"/>
    </row>
    <row r="183" spans="1:105" ht="12" customHeight="1" x14ac:dyDescent="0.25">
      <c r="A183" s="35" t="s">
        <v>1807</v>
      </c>
      <c r="B183" s="322">
        <f t="shared" ref="B183:W183" si="55">SUM(B184:B190,B191:B192)</f>
        <v>276.2770322976466</v>
      </c>
      <c r="C183" s="322">
        <f t="shared" si="55"/>
        <v>303.26751817380153</v>
      </c>
      <c r="D183" s="322">
        <f t="shared" si="55"/>
        <v>318.01857329057049</v>
      </c>
      <c r="E183" s="322">
        <f t="shared" si="55"/>
        <v>312.5812705806706</v>
      </c>
      <c r="F183" s="322">
        <f t="shared" si="55"/>
        <v>351.64031240784288</v>
      </c>
      <c r="G183" s="322">
        <f t="shared" si="55"/>
        <v>310.28626735743705</v>
      </c>
      <c r="H183" s="322">
        <f t="shared" si="55"/>
        <v>252.23320174324462</v>
      </c>
      <c r="I183" s="322">
        <f t="shared" si="55"/>
        <v>261.83953231233698</v>
      </c>
      <c r="J183" s="322">
        <f t="shared" si="55"/>
        <v>248.87391685889128</v>
      </c>
      <c r="K183" s="322">
        <f t="shared" si="55"/>
        <v>230.16346715136922</v>
      </c>
      <c r="L183" s="322">
        <f t="shared" si="55"/>
        <v>204.41437407438886</v>
      </c>
      <c r="M183" s="322">
        <f t="shared" si="55"/>
        <v>240.83474749575169</v>
      </c>
      <c r="N183" s="322">
        <f t="shared" si="55"/>
        <v>263.42002543773378</v>
      </c>
      <c r="O183" s="322">
        <f t="shared" si="55"/>
        <v>222.42502594252196</v>
      </c>
      <c r="P183" s="322">
        <f t="shared" si="55"/>
        <v>253.52394432996289</v>
      </c>
      <c r="Q183" s="322">
        <f t="shared" si="55"/>
        <v>262.40423400801711</v>
      </c>
      <c r="R183" s="322">
        <f t="shared" si="55"/>
        <v>254.22395655333526</v>
      </c>
      <c r="S183" s="322">
        <f t="shared" si="55"/>
        <v>266.89326498817161</v>
      </c>
      <c r="T183" s="322">
        <f t="shared" si="55"/>
        <v>305.90201505511533</v>
      </c>
      <c r="U183" s="322">
        <f t="shared" si="55"/>
        <v>258.18402078400823</v>
      </c>
      <c r="V183" s="322">
        <f t="shared" si="55"/>
        <v>293.15744289276392</v>
      </c>
      <c r="W183" s="322">
        <f t="shared" si="55"/>
        <v>289.84129546886413</v>
      </c>
      <c r="DA183" s="95"/>
    </row>
    <row r="184" spans="1:105" ht="12" customHeight="1" x14ac:dyDescent="0.25">
      <c r="A184" s="55" t="s">
        <v>92</v>
      </c>
      <c r="B184" s="275">
        <f>IF(B$6=0,0,B$6/NMM!B$9*1000)</f>
        <v>0</v>
      </c>
      <c r="C184" s="275">
        <f>IF(C$6=0,0,C$6/NMM!C$9*1000)</f>
        <v>0</v>
      </c>
      <c r="D184" s="275">
        <f>IF(D$6=0,0,D$6/NMM!D$9*1000)</f>
        <v>0</v>
      </c>
      <c r="E184" s="275">
        <f>IF(E$6=0,0,E$6/NMM!E$9*1000)</f>
        <v>0</v>
      </c>
      <c r="F184" s="275">
        <f>IF(F$6=0,0,F$6/NMM!F$9*1000)</f>
        <v>0</v>
      </c>
      <c r="G184" s="275">
        <f>IF(G$6=0,0,G$6/NMM!G$9*1000)</f>
        <v>0</v>
      </c>
      <c r="H184" s="275">
        <f>IF(H$6=0,0,H$6/NMM!H$9*1000)</f>
        <v>0</v>
      </c>
      <c r="I184" s="275">
        <f>IF(I$6=0,0,I$6/NMM!I$9*1000)</f>
        <v>0</v>
      </c>
      <c r="J184" s="275">
        <f>IF(J$6=0,0,J$6/NMM!J$9*1000)</f>
        <v>0</v>
      </c>
      <c r="K184" s="275">
        <f>IF(K$6=0,0,K$6/NMM!K$9*1000)</f>
        <v>0</v>
      </c>
      <c r="L184" s="275">
        <f>IF(L$6=0,0,L$6/NMM!L$9*1000)</f>
        <v>0</v>
      </c>
      <c r="M184" s="275">
        <f>IF(M$6=0,0,M$6/NMM!M$9*1000)</f>
        <v>0</v>
      </c>
      <c r="N184" s="275">
        <f>IF(N$6=0,0,N$6/NMM!N$9*1000)</f>
        <v>0</v>
      </c>
      <c r="O184" s="275">
        <f>IF(O$6=0,0,O$6/NMM!O$9*1000)</f>
        <v>0</v>
      </c>
      <c r="P184" s="275">
        <f>IF(P$6=0,0,P$6/NMM!P$9*1000)</f>
        <v>0</v>
      </c>
      <c r="Q184" s="275">
        <f>IF(Q$6=0,0,Q$6/NMM!Q$9*1000)</f>
        <v>0</v>
      </c>
      <c r="R184" s="275">
        <f>IF(R$6=0,0,R$6/NMM!R$9*1000)</f>
        <v>0</v>
      </c>
      <c r="S184" s="275">
        <f>IF(S$6=0,0,S$6/NMM!S$9*1000)</f>
        <v>0</v>
      </c>
      <c r="T184" s="275">
        <f>IF(T$6=0,0,T$6/NMM!T$9*1000)</f>
        <v>0</v>
      </c>
      <c r="U184" s="275">
        <f>IF(U$6=0,0,U$6/NMM!U$9*1000)</f>
        <v>0</v>
      </c>
      <c r="V184" s="275">
        <f>IF(V$6=0,0,V$6/NMM!V$9*1000)</f>
        <v>0</v>
      </c>
      <c r="W184" s="275">
        <f>IF(W$6=0,0,W$6/NMM!W$9*1000)</f>
        <v>0</v>
      </c>
      <c r="DA184" s="76"/>
    </row>
    <row r="185" spans="1:105" ht="12" customHeight="1" x14ac:dyDescent="0.25">
      <c r="A185" s="202" t="s">
        <v>93</v>
      </c>
      <c r="B185" s="276">
        <f>IF(B$7=0,0,B$7/NMM!B$9*1000)</f>
        <v>0</v>
      </c>
      <c r="C185" s="276">
        <f>IF(C$7=0,0,C$7/NMM!C$9*1000)</f>
        <v>0</v>
      </c>
      <c r="D185" s="276">
        <f>IF(D$7=0,0,D$7/NMM!D$9*1000)</f>
        <v>0</v>
      </c>
      <c r="E185" s="276">
        <f>IF(E$7=0,0,E$7/NMM!E$9*1000)</f>
        <v>0</v>
      </c>
      <c r="F185" s="276">
        <f>IF(F$7=0,0,F$7/NMM!F$9*1000)</f>
        <v>0</v>
      </c>
      <c r="G185" s="276">
        <f>IF(G$7=0,0,G$7/NMM!G$9*1000)</f>
        <v>0</v>
      </c>
      <c r="H185" s="276">
        <f>IF(H$7=0,0,H$7/NMM!H$9*1000)</f>
        <v>0</v>
      </c>
      <c r="I185" s="276">
        <f>IF(I$7=0,0,I$7/NMM!I$9*1000)</f>
        <v>0</v>
      </c>
      <c r="J185" s="276">
        <f>IF(J$7=0,0,J$7/NMM!J$9*1000)</f>
        <v>0</v>
      </c>
      <c r="K185" s="276">
        <f>IF(K$7=0,0,K$7/NMM!K$9*1000)</f>
        <v>0</v>
      </c>
      <c r="L185" s="276">
        <f>IF(L$7=0,0,L$7/NMM!L$9*1000)</f>
        <v>0</v>
      </c>
      <c r="M185" s="276">
        <f>IF(M$7=0,0,M$7/NMM!M$9*1000)</f>
        <v>0</v>
      </c>
      <c r="N185" s="276">
        <f>IF(N$7=0,0,N$7/NMM!N$9*1000)</f>
        <v>0</v>
      </c>
      <c r="O185" s="276">
        <f>IF(O$7=0,0,O$7/NMM!O$9*1000)</f>
        <v>0</v>
      </c>
      <c r="P185" s="276">
        <f>IF(P$7=0,0,P$7/NMM!P$9*1000)</f>
        <v>0</v>
      </c>
      <c r="Q185" s="276">
        <f>IF(Q$7=0,0,Q$7/NMM!Q$9*1000)</f>
        <v>0</v>
      </c>
      <c r="R185" s="276">
        <f>IF(R$7=0,0,R$7/NMM!R$9*1000)</f>
        <v>0</v>
      </c>
      <c r="S185" s="276">
        <f>IF(S$7=0,0,S$7/NMM!S$9*1000)</f>
        <v>0</v>
      </c>
      <c r="T185" s="276">
        <f>IF(T$7=0,0,T$7/NMM!T$9*1000)</f>
        <v>0</v>
      </c>
      <c r="U185" s="276">
        <f>IF(U$7=0,0,U$7/NMM!U$9*1000)</f>
        <v>0</v>
      </c>
      <c r="V185" s="276">
        <f>IF(V$7=0,0,V$7/NMM!V$9*1000)</f>
        <v>0</v>
      </c>
      <c r="W185" s="276">
        <f>IF(W$7=0,0,W$7/NMM!W$9*1000)</f>
        <v>0</v>
      </c>
      <c r="DA185" s="77"/>
    </row>
    <row r="186" spans="1:105" ht="12" customHeight="1" x14ac:dyDescent="0.25">
      <c r="A186" s="202" t="s">
        <v>94</v>
      </c>
      <c r="B186" s="276">
        <f>IF(B$8=0,0,B$8/NMM!B$9*1000)</f>
        <v>0</v>
      </c>
      <c r="C186" s="276">
        <f>IF(C$8=0,0,C$8/NMM!C$9*1000)</f>
        <v>0</v>
      </c>
      <c r="D186" s="276">
        <f>IF(D$8=0,0,D$8/NMM!D$9*1000)</f>
        <v>0</v>
      </c>
      <c r="E186" s="276">
        <f>IF(E$8=0,0,E$8/NMM!E$9*1000)</f>
        <v>0</v>
      </c>
      <c r="F186" s="276">
        <f>IF(F$8=0,0,F$8/NMM!F$9*1000)</f>
        <v>0</v>
      </c>
      <c r="G186" s="276">
        <f>IF(G$8=0,0,G$8/NMM!G$9*1000)</f>
        <v>0</v>
      </c>
      <c r="H186" s="276">
        <f>IF(H$8=0,0,H$8/NMM!H$9*1000)</f>
        <v>0</v>
      </c>
      <c r="I186" s="276">
        <f>IF(I$8=0,0,I$8/NMM!I$9*1000)</f>
        <v>0</v>
      </c>
      <c r="J186" s="276">
        <f>IF(J$8=0,0,J$8/NMM!J$9*1000)</f>
        <v>0</v>
      </c>
      <c r="K186" s="276">
        <f>IF(K$8=0,0,K$8/NMM!K$9*1000)</f>
        <v>0</v>
      </c>
      <c r="L186" s="276">
        <f>IF(L$8=0,0,L$8/NMM!L$9*1000)</f>
        <v>0</v>
      </c>
      <c r="M186" s="276">
        <f>IF(M$8=0,0,M$8/NMM!M$9*1000)</f>
        <v>0</v>
      </c>
      <c r="N186" s="276">
        <f>IF(N$8=0,0,N$8/NMM!N$9*1000)</f>
        <v>0</v>
      </c>
      <c r="O186" s="276">
        <f>IF(O$8=0,0,O$8/NMM!O$9*1000)</f>
        <v>0</v>
      </c>
      <c r="P186" s="276">
        <f>IF(P$8=0,0,P$8/NMM!P$9*1000)</f>
        <v>0</v>
      </c>
      <c r="Q186" s="276">
        <f>IF(Q$8=0,0,Q$8/NMM!Q$9*1000)</f>
        <v>0</v>
      </c>
      <c r="R186" s="276">
        <f>IF(R$8=0,0,R$8/NMM!R$9*1000)</f>
        <v>0</v>
      </c>
      <c r="S186" s="276">
        <f>IF(S$8=0,0,S$8/NMM!S$9*1000)</f>
        <v>0</v>
      </c>
      <c r="T186" s="276">
        <f>IF(T$8=0,0,T$8/NMM!T$9*1000)</f>
        <v>0</v>
      </c>
      <c r="U186" s="276">
        <f>IF(U$8=0,0,U$8/NMM!U$9*1000)</f>
        <v>0</v>
      </c>
      <c r="V186" s="276">
        <f>IF(V$8=0,0,V$8/NMM!V$9*1000)</f>
        <v>0</v>
      </c>
      <c r="W186" s="276">
        <f>IF(W$8=0,0,W$8/NMM!W$9*1000)</f>
        <v>0</v>
      </c>
      <c r="DA186" s="77"/>
    </row>
    <row r="187" spans="1:105" ht="12" customHeight="1" x14ac:dyDescent="0.25">
      <c r="A187" s="202" t="s">
        <v>95</v>
      </c>
      <c r="B187" s="276">
        <f>IF(B$9=0,0,B$9/NMM!B$9*1000)</f>
        <v>0</v>
      </c>
      <c r="C187" s="276">
        <f>IF(C$9=0,0,C$9/NMM!C$9*1000)</f>
        <v>0</v>
      </c>
      <c r="D187" s="276">
        <f>IF(D$9=0,0,D$9/NMM!D$9*1000)</f>
        <v>0</v>
      </c>
      <c r="E187" s="276">
        <f>IF(E$9=0,0,E$9/NMM!E$9*1000)</f>
        <v>0</v>
      </c>
      <c r="F187" s="276">
        <f>IF(F$9=0,0,F$9/NMM!F$9*1000)</f>
        <v>0</v>
      </c>
      <c r="G187" s="276">
        <f>IF(G$9=0,0,G$9/NMM!G$9*1000)</f>
        <v>0</v>
      </c>
      <c r="H187" s="276">
        <f>IF(H$9=0,0,H$9/NMM!H$9*1000)</f>
        <v>0</v>
      </c>
      <c r="I187" s="276">
        <f>IF(I$9=0,0,I$9/NMM!I$9*1000)</f>
        <v>0</v>
      </c>
      <c r="J187" s="276">
        <f>IF(J$9=0,0,J$9/NMM!J$9*1000)</f>
        <v>0</v>
      </c>
      <c r="K187" s="276">
        <f>IF(K$9=0,0,K$9/NMM!K$9*1000)</f>
        <v>0</v>
      </c>
      <c r="L187" s="276">
        <f>IF(L$9=0,0,L$9/NMM!L$9*1000)</f>
        <v>0</v>
      </c>
      <c r="M187" s="276">
        <f>IF(M$9=0,0,M$9/NMM!M$9*1000)</f>
        <v>0</v>
      </c>
      <c r="N187" s="276">
        <f>IF(N$9=0,0,N$9/NMM!N$9*1000)</f>
        <v>0</v>
      </c>
      <c r="O187" s="276">
        <f>IF(O$9=0,0,O$9/NMM!O$9*1000)</f>
        <v>0</v>
      </c>
      <c r="P187" s="276">
        <f>IF(P$9=0,0,P$9/NMM!P$9*1000)</f>
        <v>0</v>
      </c>
      <c r="Q187" s="276">
        <f>IF(Q$9=0,0,Q$9/NMM!Q$9*1000)</f>
        <v>0</v>
      </c>
      <c r="R187" s="276">
        <f>IF(R$9=0,0,R$9/NMM!R$9*1000)</f>
        <v>0</v>
      </c>
      <c r="S187" s="276">
        <f>IF(S$9=0,0,S$9/NMM!S$9*1000)</f>
        <v>0</v>
      </c>
      <c r="T187" s="276">
        <f>IF(T$9=0,0,T$9/NMM!T$9*1000)</f>
        <v>0</v>
      </c>
      <c r="U187" s="276">
        <f>IF(U$9=0,0,U$9/NMM!U$9*1000)</f>
        <v>0</v>
      </c>
      <c r="V187" s="276">
        <f>IF(V$9=0,0,V$9/NMM!V$9*1000)</f>
        <v>0</v>
      </c>
      <c r="W187" s="276">
        <f>IF(W$9=0,0,W$9/NMM!W$9*1000)</f>
        <v>0</v>
      </c>
      <c r="DA187" s="77"/>
    </row>
    <row r="188" spans="1:105" ht="12" customHeight="1" x14ac:dyDescent="0.25">
      <c r="A188" s="56" t="s">
        <v>96</v>
      </c>
      <c r="B188" s="277">
        <f>IF(B$10=0,0,B$10/NMM!B$9*1000)</f>
        <v>0.78326348732490736</v>
      </c>
      <c r="C188" s="277">
        <f>IF(C$10=0,0,C$10/NMM!C$9*1000)</f>
        <v>0.88765253300698022</v>
      </c>
      <c r="D188" s="277">
        <f>IF(D$10=0,0,D$10/NMM!D$9*1000)</f>
        <v>0.93737401001062015</v>
      </c>
      <c r="E188" s="277">
        <f>IF(E$10=0,0,E$10/NMM!E$9*1000)</f>
        <v>0.91604358958350918</v>
      </c>
      <c r="F188" s="277">
        <f>IF(F$10=0,0,F$10/NMM!F$9*1000)</f>
        <v>0.78388269177926206</v>
      </c>
      <c r="G188" s="277">
        <f>IF(G$10=0,0,G$10/NMM!G$9*1000)</f>
        <v>0.67527043494251349</v>
      </c>
      <c r="H188" s="277">
        <f>IF(H$10=0,0,H$10/NMM!H$9*1000)</f>
        <v>0.28987573787976872</v>
      </c>
      <c r="I188" s="277">
        <f>IF(I$10=0,0,I$10/NMM!I$9*1000)</f>
        <v>0.34175314310182187</v>
      </c>
      <c r="J188" s="277">
        <f>IF(J$10=0,0,J$10/NMM!J$9*1000)</f>
        <v>0.26637746866940049</v>
      </c>
      <c r="K188" s="277">
        <f>IF(K$10=0,0,K$10/NMM!K$9*1000)</f>
        <v>0.31734717122401435</v>
      </c>
      <c r="L188" s="277">
        <f>IF(L$10=0,0,L$10/NMM!L$9*1000)</f>
        <v>0.23041623389225299</v>
      </c>
      <c r="M188" s="277">
        <f>IF(M$10=0,0,M$10/NMM!M$9*1000)</f>
        <v>0.30233002624104305</v>
      </c>
      <c r="N188" s="277">
        <f>IF(N$10=0,0,N$10/NMM!N$9*1000)</f>
        <v>0.38805982913673454</v>
      </c>
      <c r="O188" s="277">
        <f>IF(O$10=0,0,O$10/NMM!O$9*1000)</f>
        <v>0.33812672278558109</v>
      </c>
      <c r="P188" s="277">
        <f>IF(P$10=0,0,P$10/NMM!P$9*1000)</f>
        <v>0.332298485905412</v>
      </c>
      <c r="Q188" s="277">
        <f>IF(Q$10=0,0,Q$10/NMM!Q$9*1000)</f>
        <v>0.26598561989888858</v>
      </c>
      <c r="R188" s="277">
        <f>IF(R$10=0,0,R$10/NMM!R$9*1000)</f>
        <v>0.26551688324819711</v>
      </c>
      <c r="S188" s="277">
        <f>IF(S$10=0,0,S$10/NMM!S$9*1000)</f>
        <v>0.26827771005901629</v>
      </c>
      <c r="T188" s="277">
        <f>IF(T$10=0,0,T$10/NMM!T$9*1000)</f>
        <v>0.40060598698656175</v>
      </c>
      <c r="U188" s="277">
        <f>IF(U$10=0,0,U$10/NMM!U$9*1000)</f>
        <v>0.27271334513112822</v>
      </c>
      <c r="V188" s="277">
        <f>IF(V$10=0,0,V$10/NMM!V$9*1000)</f>
        <v>0.29194758365686169</v>
      </c>
      <c r="W188" s="277">
        <f>IF(W$10=0,0,W$10/NMM!W$9*1000)</f>
        <v>0.31555648069178954</v>
      </c>
      <c r="DA188" s="78"/>
    </row>
    <row r="189" spans="1:105" ht="12" customHeight="1" x14ac:dyDescent="0.25">
      <c r="A189" s="203" t="s">
        <v>1452</v>
      </c>
      <c r="B189" s="278">
        <f>IF(B$16=0,0,B$16/NMM!B$9*1000)</f>
        <v>0</v>
      </c>
      <c r="C189" s="278">
        <f>IF(C$16=0,0,C$16/NMM!C$9*1000)</f>
        <v>0</v>
      </c>
      <c r="D189" s="278">
        <f>IF(D$16=0,0,D$16/NMM!D$9*1000)</f>
        <v>0</v>
      </c>
      <c r="E189" s="278">
        <f>IF(E$16=0,0,E$16/NMM!E$9*1000)</f>
        <v>0</v>
      </c>
      <c r="F189" s="278">
        <f>IF(F$16=0,0,F$16/NMM!F$9*1000)</f>
        <v>0</v>
      </c>
      <c r="G189" s="278">
        <f>IF(G$16=0,0,G$16/NMM!G$9*1000)</f>
        <v>0</v>
      </c>
      <c r="H189" s="278">
        <f>IF(H$16=0,0,H$16/NMM!H$9*1000)</f>
        <v>0</v>
      </c>
      <c r="I189" s="278">
        <f>IF(I$16=0,0,I$16/NMM!I$9*1000)</f>
        <v>0</v>
      </c>
      <c r="J189" s="278">
        <f>IF(J$16=0,0,J$16/NMM!J$9*1000)</f>
        <v>0</v>
      </c>
      <c r="K189" s="278">
        <f>IF(K$16=0,0,K$16/NMM!K$9*1000)</f>
        <v>0</v>
      </c>
      <c r="L189" s="278">
        <f>IF(L$16=0,0,L$16/NMM!L$9*1000)</f>
        <v>0</v>
      </c>
      <c r="M189" s="278">
        <f>IF(M$16=0,0,M$16/NMM!M$9*1000)</f>
        <v>0</v>
      </c>
      <c r="N189" s="278">
        <f>IF(N$16=0,0,N$16/NMM!N$9*1000)</f>
        <v>0</v>
      </c>
      <c r="O189" s="278">
        <f>IF(O$16=0,0,O$16/NMM!O$9*1000)</f>
        <v>0</v>
      </c>
      <c r="P189" s="278">
        <f>IF(P$16=0,0,P$16/NMM!P$9*1000)</f>
        <v>0</v>
      </c>
      <c r="Q189" s="278">
        <f>IF(Q$16=0,0,Q$16/NMM!Q$9*1000)</f>
        <v>0</v>
      </c>
      <c r="R189" s="278">
        <f>IF(R$16=0,0,R$16/NMM!R$9*1000)</f>
        <v>0</v>
      </c>
      <c r="S189" s="278">
        <f>IF(S$16=0,0,S$16/NMM!S$9*1000)</f>
        <v>0</v>
      </c>
      <c r="T189" s="278">
        <f>IF(T$16=0,0,T$16/NMM!T$9*1000)</f>
        <v>0</v>
      </c>
      <c r="U189" s="278">
        <f>IF(U$16=0,0,U$16/NMM!U$9*1000)</f>
        <v>0</v>
      </c>
      <c r="V189" s="278">
        <f>IF(V$16=0,0,V$16/NMM!V$9*1000)</f>
        <v>0</v>
      </c>
      <c r="W189" s="278">
        <f>IF(W$16=0,0,W$16/NMM!W$9*1000)</f>
        <v>0</v>
      </c>
      <c r="DA189" s="79"/>
    </row>
    <row r="190" spans="1:105" ht="12" customHeight="1" x14ac:dyDescent="0.25">
      <c r="A190" s="203" t="s">
        <v>1454</v>
      </c>
      <c r="B190" s="278">
        <f>IF(B$17=0,0,B$17/NMM!B$9*1000)</f>
        <v>160.12659301288073</v>
      </c>
      <c r="C190" s="278">
        <f>IF(C$17=0,0,C$17/NMM!C$9*1000)</f>
        <v>174.35748176565903</v>
      </c>
      <c r="D190" s="278">
        <f>IF(D$17=0,0,D$17/NMM!D$9*1000)</f>
        <v>182.82601659329015</v>
      </c>
      <c r="E190" s="278">
        <f>IF(E$17=0,0,E$17/NMM!E$9*1000)</f>
        <v>179.65076223513861</v>
      </c>
      <c r="F190" s="278">
        <f>IF(F$17=0,0,F$17/NMM!F$9*1000)</f>
        <v>202.83377891094344</v>
      </c>
      <c r="G190" s="278">
        <f>IF(G$17=0,0,G$17/NMM!G$9*1000)</f>
        <v>178.90000604597927</v>
      </c>
      <c r="H190" s="278">
        <f>IF(H$17=0,0,H$17/NMM!H$9*1000)</f>
        <v>144.50430752117677</v>
      </c>
      <c r="I190" s="278">
        <f>IF(I$17=0,0,I$17/NMM!I$9*1000)</f>
        <v>150.90928319329294</v>
      </c>
      <c r="J190" s="278">
        <f>IF(J$17=0,0,J$17/NMM!J$9*1000)</f>
        <v>143.98087711597896</v>
      </c>
      <c r="K190" s="278">
        <f>IF(K$17=0,0,K$17/NMM!K$9*1000)</f>
        <v>133.45553138246535</v>
      </c>
      <c r="L190" s="278">
        <f>IF(L$17=0,0,L$17/NMM!L$9*1000)</f>
        <v>118.76648272686921</v>
      </c>
      <c r="M190" s="278">
        <f>IF(M$17=0,0,M$17/NMM!M$9*1000)</f>
        <v>139.87142944724263</v>
      </c>
      <c r="N190" s="278">
        <f>IF(N$17=0,0,N$17/NMM!N$9*1000)</f>
        <v>152.84558363626707</v>
      </c>
      <c r="O190" s="278">
        <f>IF(O$17=0,0,O$17/NMM!O$9*1000)</f>
        <v>128.98386409746172</v>
      </c>
      <c r="P190" s="278">
        <f>IF(P$17=0,0,P$17/NMM!P$9*1000)</f>
        <v>147.01169512202901</v>
      </c>
      <c r="Q190" s="278">
        <f>IF(Q$17=0,0,Q$17/NMM!Q$9*1000)</f>
        <v>152.26937887547118</v>
      </c>
      <c r="R190" s="278">
        <f>IF(R$17=0,0,R$17/NMM!R$9*1000)</f>
        <v>147.50975681437566</v>
      </c>
      <c r="S190" s="278">
        <f>IF(S$17=0,0,S$17/NMM!S$9*1000)</f>
        <v>154.9065862029552</v>
      </c>
      <c r="T190" s="278">
        <f>IF(T$17=0,0,T$17/NMM!T$9*1000)</f>
        <v>177.31601260122369</v>
      </c>
      <c r="U190" s="278">
        <f>IF(U$17=0,0,U$17/NMM!U$9*1000)</f>
        <v>149.62412018638813</v>
      </c>
      <c r="V190" s="278">
        <f>IF(V$17=0,0,V$17/NMM!V$9*1000)</f>
        <v>169.99168773608079</v>
      </c>
      <c r="W190" s="278">
        <f>IF(W$17=0,0,W$17/NMM!W$9*1000)</f>
        <v>168.04952486212727</v>
      </c>
      <c r="DA190" s="79"/>
    </row>
    <row r="191" spans="1:105" ht="12" customHeight="1" x14ac:dyDescent="0.25">
      <c r="A191" s="203" t="s">
        <v>1463</v>
      </c>
      <c r="B191" s="278">
        <f>IF(B$25=0,0,B$25/NMM!B$9*1000)</f>
        <v>114.89112803740164</v>
      </c>
      <c r="C191" s="278">
        <f>IF(C$25=0,0,C$25/NMM!C$9*1000)</f>
        <v>125.10181716166188</v>
      </c>
      <c r="D191" s="278">
        <f>IF(D$25=0,0,D$25/NMM!D$9*1000)</f>
        <v>131.17800663689971</v>
      </c>
      <c r="E191" s="278">
        <f>IF(E$25=0,0,E$25/NMM!E$9*1000)</f>
        <v>128.89975573460049</v>
      </c>
      <c r="F191" s="278">
        <f>IF(F$25=0,0,F$25/NMM!F$9*1000)</f>
        <v>145.53361327866781</v>
      </c>
      <c r="G191" s="278">
        <f>IF(G$25=0,0,G$25/NMM!G$9*1000)</f>
        <v>128.36108677380744</v>
      </c>
      <c r="H191" s="278">
        <f>IF(H$25=0,0,H$25/NMM!H$9*1000)</f>
        <v>103.68210916743904</v>
      </c>
      <c r="I191" s="278">
        <f>IF(I$25=0,0,I$25/NMM!I$9*1000)</f>
        <v>108.27769111404514</v>
      </c>
      <c r="J191" s="278">
        <f>IF(J$25=0,0,J$25/NMM!J$9*1000)</f>
        <v>103.30654687906004</v>
      </c>
      <c r="K191" s="278">
        <f>IF(K$25=0,0,K$25/NMM!K$9*1000)</f>
        <v>95.754591756841492</v>
      </c>
      <c r="L191" s="278">
        <f>IF(L$25=0,0,L$25/NMM!L$9*1000)</f>
        <v>85.215172050946862</v>
      </c>
      <c r="M191" s="278">
        <f>IF(M$25=0,0,M$25/NMM!M$9*1000)</f>
        <v>100.35801054047813</v>
      </c>
      <c r="N191" s="278">
        <f>IF(N$25=0,0,N$25/NMM!N$9*1000)</f>
        <v>109.66699027995399</v>
      </c>
      <c r="O191" s="278">
        <f>IF(O$25=0,0,O$25/NMM!O$9*1000)</f>
        <v>92.546162170503564</v>
      </c>
      <c r="P191" s="278">
        <f>IF(P$25=0,0,P$25/NMM!P$9*1000)</f>
        <v>105.48116443033179</v>
      </c>
      <c r="Q191" s="278">
        <f>IF(Q$25=0,0,Q$25/NMM!Q$9*1000)</f>
        <v>109.25356229336701</v>
      </c>
      <c r="R191" s="278">
        <f>IF(R$25=0,0,R$25/NMM!R$9*1000)</f>
        <v>105.83852462009939</v>
      </c>
      <c r="S191" s="278">
        <f>IF(S$25=0,0,S$25/NMM!S$9*1000)</f>
        <v>111.1457634513518</v>
      </c>
      <c r="T191" s="278">
        <f>IF(T$25=0,0,T$25/NMM!T$9*1000)</f>
        <v>127.22456853378475</v>
      </c>
      <c r="U191" s="278">
        <f>IF(U$25=0,0,U$25/NMM!U$9*1000)</f>
        <v>107.35558426847358</v>
      </c>
      <c r="V191" s="278">
        <f>IF(V$25=0,0,V$25/NMM!V$9*1000)</f>
        <v>121.96935183282766</v>
      </c>
      <c r="W191" s="278">
        <f>IF(W$25=0,0,W$25/NMM!W$9*1000)</f>
        <v>120.57584636179743</v>
      </c>
      <c r="DA191" s="79"/>
    </row>
    <row r="192" spans="1:105" ht="12" customHeight="1" x14ac:dyDescent="0.25">
      <c r="A192" s="41" t="s">
        <v>1808</v>
      </c>
      <c r="B192" s="279">
        <f>IF(B$33=0,0,B$33/NMM!B$9*1000)</f>
        <v>0.4760477600393257</v>
      </c>
      <c r="C192" s="279">
        <f>IF(C$33=0,0,C$33/NMM!C$9*1000)</f>
        <v>2.9205667134736677</v>
      </c>
      <c r="D192" s="279">
        <f>IF(D$33=0,0,D$33/NMM!D$9*1000)</f>
        <v>3.0771760503700336</v>
      </c>
      <c r="E192" s="279">
        <f>IF(E$33=0,0,E$33/NMM!E$9*1000)</f>
        <v>3.1147090213479993</v>
      </c>
      <c r="F192" s="279">
        <f>IF(F$33=0,0,F$33/NMM!F$9*1000)</f>
        <v>2.4890375264523872</v>
      </c>
      <c r="G192" s="279">
        <f>IF(G$33=0,0,G$33/NMM!G$9*1000)</f>
        <v>2.3499041027078214</v>
      </c>
      <c r="H192" s="279">
        <f>IF(H$33=0,0,H$33/NMM!H$9*1000)</f>
        <v>3.7569093167490264</v>
      </c>
      <c r="I192" s="279">
        <f>IF(I$33=0,0,I$33/NMM!I$9*1000)</f>
        <v>2.3108048618970876</v>
      </c>
      <c r="J192" s="279">
        <f>IF(J$33=0,0,J$33/NMM!J$9*1000)</f>
        <v>1.3201153951828866</v>
      </c>
      <c r="K192" s="279">
        <f>IF(K$33=0,0,K$33/NMM!K$9*1000)</f>
        <v>0.63599684083835872</v>
      </c>
      <c r="L192" s="279">
        <f>IF(L$33=0,0,L$33/NMM!L$9*1000)</f>
        <v>0.20230306268053122</v>
      </c>
      <c r="M192" s="279">
        <f>IF(M$33=0,0,M$33/NMM!M$9*1000)</f>
        <v>0.30297748178987005</v>
      </c>
      <c r="N192" s="279">
        <f>IF(N$33=0,0,N$33/NMM!N$9*1000)</f>
        <v>0.51939169237599792</v>
      </c>
      <c r="O192" s="279">
        <f>IF(O$33=0,0,O$33/NMM!O$9*1000)</f>
        <v>0.5568729517711235</v>
      </c>
      <c r="P192" s="279">
        <f>IF(P$33=0,0,P$33/NMM!P$9*1000)</f>
        <v>0.69878629169663864</v>
      </c>
      <c r="Q192" s="279">
        <f>IF(Q$33=0,0,Q$33/NMM!Q$9*1000)</f>
        <v>0.6153072192800314</v>
      </c>
      <c r="R192" s="279">
        <f>IF(R$33=0,0,R$33/NMM!R$9*1000)</f>
        <v>0.61015823561199944</v>
      </c>
      <c r="S192" s="279">
        <f>IF(S$33=0,0,S$33/NMM!S$9*1000)</f>
        <v>0.57263762380559835</v>
      </c>
      <c r="T192" s="279">
        <f>IF(T$33=0,0,T$33/NMM!T$9*1000)</f>
        <v>0.96082793312034109</v>
      </c>
      <c r="U192" s="279">
        <f>IF(U$33=0,0,U$33/NMM!U$9*1000)</f>
        <v>0.93160298401542141</v>
      </c>
      <c r="V192" s="279">
        <f>IF(V$33=0,0,V$33/NMM!V$9*1000)</f>
        <v>0.9044557401985901</v>
      </c>
      <c r="W192" s="279">
        <f>IF(W$33=0,0,W$33/NMM!W$9*1000)</f>
        <v>0.90036776424765252</v>
      </c>
      <c r="DA192" s="82"/>
    </row>
    <row r="193" spans="1:105" ht="12" customHeight="1" x14ac:dyDescent="0.25">
      <c r="A193" s="201"/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DA193" s="173"/>
    </row>
    <row r="194" spans="1:105" ht="12" customHeight="1" x14ac:dyDescent="0.25">
      <c r="A194" s="35" t="s">
        <v>1809</v>
      </c>
      <c r="B194" s="322">
        <f t="shared" ref="B194:W194" si="56">SUM(B195:B201,B202,B203)</f>
        <v>204.42935143589293</v>
      </c>
      <c r="C194" s="322">
        <f t="shared" si="56"/>
        <v>229.92929618189214</v>
      </c>
      <c r="D194" s="322">
        <f t="shared" si="56"/>
        <v>233.04487958697905</v>
      </c>
      <c r="E194" s="322">
        <f t="shared" si="56"/>
        <v>227.16243189991835</v>
      </c>
      <c r="F194" s="322">
        <f t="shared" si="56"/>
        <v>242.36861150725693</v>
      </c>
      <c r="G194" s="322">
        <f t="shared" si="56"/>
        <v>199.99929505235073</v>
      </c>
      <c r="H194" s="322">
        <f t="shared" si="56"/>
        <v>163.68568685589375</v>
      </c>
      <c r="I194" s="322">
        <f t="shared" si="56"/>
        <v>159.32585650449505</v>
      </c>
      <c r="J194" s="322">
        <f t="shared" si="56"/>
        <v>160.05226726790218</v>
      </c>
      <c r="K194" s="322">
        <f t="shared" si="56"/>
        <v>149.82658688654675</v>
      </c>
      <c r="L194" s="322">
        <f t="shared" si="56"/>
        <v>125.06178601140903</v>
      </c>
      <c r="M194" s="322">
        <f t="shared" si="56"/>
        <v>146.02948545962357</v>
      </c>
      <c r="N194" s="322">
        <f t="shared" si="56"/>
        <v>186.15686941024245</v>
      </c>
      <c r="O194" s="322">
        <f t="shared" si="56"/>
        <v>159.27366825035025</v>
      </c>
      <c r="P194" s="322">
        <f t="shared" si="56"/>
        <v>176.64342269431921</v>
      </c>
      <c r="Q194" s="322">
        <f t="shared" si="56"/>
        <v>178.07874019546867</v>
      </c>
      <c r="R194" s="322">
        <f t="shared" si="56"/>
        <v>187.91216233653483</v>
      </c>
      <c r="S194" s="322">
        <f t="shared" si="56"/>
        <v>193.7423479384511</v>
      </c>
      <c r="T194" s="322">
        <f t="shared" si="56"/>
        <v>210.03591807772941</v>
      </c>
      <c r="U194" s="322">
        <f t="shared" si="56"/>
        <v>190.03333408174959</v>
      </c>
      <c r="V194" s="322">
        <f t="shared" si="56"/>
        <v>243.57364509719753</v>
      </c>
      <c r="W194" s="322">
        <f t="shared" si="56"/>
        <v>242.89258478390576</v>
      </c>
      <c r="DA194" s="95"/>
    </row>
    <row r="195" spans="1:105" ht="12" customHeight="1" x14ac:dyDescent="0.25">
      <c r="A195" s="55" t="s">
        <v>92</v>
      </c>
      <c r="B195" s="275">
        <f>IF(B$49=0,0,B$49/NMM!B$10*1000)</f>
        <v>0</v>
      </c>
      <c r="C195" s="275">
        <f>IF(C$49=0,0,C$49/NMM!C$10*1000)</f>
        <v>0</v>
      </c>
      <c r="D195" s="275">
        <f>IF(D$49=0,0,D$49/NMM!D$10*1000)</f>
        <v>0</v>
      </c>
      <c r="E195" s="275">
        <f>IF(E$49=0,0,E$49/NMM!E$10*1000)</f>
        <v>0</v>
      </c>
      <c r="F195" s="275">
        <f>IF(F$49=0,0,F$49/NMM!F$10*1000)</f>
        <v>0</v>
      </c>
      <c r="G195" s="275">
        <f>IF(G$49=0,0,G$49/NMM!G$10*1000)</f>
        <v>0</v>
      </c>
      <c r="H195" s="275">
        <f>IF(H$49=0,0,H$49/NMM!H$10*1000)</f>
        <v>0</v>
      </c>
      <c r="I195" s="275">
        <f>IF(I$49=0,0,I$49/NMM!I$10*1000)</f>
        <v>0</v>
      </c>
      <c r="J195" s="275">
        <f>IF(J$49=0,0,J$49/NMM!J$10*1000)</f>
        <v>0</v>
      </c>
      <c r="K195" s="275">
        <f>IF(K$49=0,0,K$49/NMM!K$10*1000)</f>
        <v>0</v>
      </c>
      <c r="L195" s="275">
        <f>IF(L$49=0,0,L$49/NMM!L$10*1000)</f>
        <v>0</v>
      </c>
      <c r="M195" s="275">
        <f>IF(M$49=0,0,M$49/NMM!M$10*1000)</f>
        <v>0</v>
      </c>
      <c r="N195" s="275">
        <f>IF(N$49=0,0,N$49/NMM!N$10*1000)</f>
        <v>0</v>
      </c>
      <c r="O195" s="275">
        <f>IF(O$49=0,0,O$49/NMM!O$10*1000)</f>
        <v>0</v>
      </c>
      <c r="P195" s="275">
        <f>IF(P$49=0,0,P$49/NMM!P$10*1000)</f>
        <v>0</v>
      </c>
      <c r="Q195" s="275">
        <f>IF(Q$49=0,0,Q$49/NMM!Q$10*1000)</f>
        <v>0</v>
      </c>
      <c r="R195" s="275">
        <f>IF(R$49=0,0,R$49/NMM!R$10*1000)</f>
        <v>0</v>
      </c>
      <c r="S195" s="275">
        <f>IF(S$49=0,0,S$49/NMM!S$10*1000)</f>
        <v>0</v>
      </c>
      <c r="T195" s="275">
        <f>IF(T$49=0,0,T$49/NMM!T$10*1000)</f>
        <v>0</v>
      </c>
      <c r="U195" s="275">
        <f>IF(U$49=0,0,U$49/NMM!U$10*1000)</f>
        <v>0</v>
      </c>
      <c r="V195" s="275">
        <f>IF(V$49=0,0,V$49/NMM!V$10*1000)</f>
        <v>0</v>
      </c>
      <c r="W195" s="275">
        <f>IF(W$49=0,0,W$49/NMM!W$10*1000)</f>
        <v>0</v>
      </c>
      <c r="DA195" s="76"/>
    </row>
    <row r="196" spans="1:105" ht="12" customHeight="1" x14ac:dyDescent="0.25">
      <c r="A196" s="202" t="s">
        <v>93</v>
      </c>
      <c r="B196" s="276">
        <f>IF(B$50=0,0,B$50/NMM!B$10*1000)</f>
        <v>0</v>
      </c>
      <c r="C196" s="276">
        <f>IF(C$50=0,0,C$50/NMM!C$10*1000)</f>
        <v>0</v>
      </c>
      <c r="D196" s="276">
        <f>IF(D$50=0,0,D$50/NMM!D$10*1000)</f>
        <v>0</v>
      </c>
      <c r="E196" s="276">
        <f>IF(E$50=0,0,E$50/NMM!E$10*1000)</f>
        <v>0</v>
      </c>
      <c r="F196" s="276">
        <f>IF(F$50=0,0,F$50/NMM!F$10*1000)</f>
        <v>0</v>
      </c>
      <c r="G196" s="276">
        <f>IF(G$50=0,0,G$50/NMM!G$10*1000)</f>
        <v>0</v>
      </c>
      <c r="H196" s="276">
        <f>IF(H$50=0,0,H$50/NMM!H$10*1000)</f>
        <v>0</v>
      </c>
      <c r="I196" s="276">
        <f>IF(I$50=0,0,I$50/NMM!I$10*1000)</f>
        <v>0</v>
      </c>
      <c r="J196" s="276">
        <f>IF(J$50=0,0,J$50/NMM!J$10*1000)</f>
        <v>0</v>
      </c>
      <c r="K196" s="276">
        <f>IF(K$50=0,0,K$50/NMM!K$10*1000)</f>
        <v>0</v>
      </c>
      <c r="L196" s="276">
        <f>IF(L$50=0,0,L$50/NMM!L$10*1000)</f>
        <v>0</v>
      </c>
      <c r="M196" s="276">
        <f>IF(M$50=0,0,M$50/NMM!M$10*1000)</f>
        <v>0</v>
      </c>
      <c r="N196" s="276">
        <f>IF(N$50=0,0,N$50/NMM!N$10*1000)</f>
        <v>0</v>
      </c>
      <c r="O196" s="276">
        <f>IF(O$50=0,0,O$50/NMM!O$10*1000)</f>
        <v>0</v>
      </c>
      <c r="P196" s="276">
        <f>IF(P$50=0,0,P$50/NMM!P$10*1000)</f>
        <v>0</v>
      </c>
      <c r="Q196" s="276">
        <f>IF(Q$50=0,0,Q$50/NMM!Q$10*1000)</f>
        <v>0</v>
      </c>
      <c r="R196" s="276">
        <f>IF(R$50=0,0,R$50/NMM!R$10*1000)</f>
        <v>0</v>
      </c>
      <c r="S196" s="276">
        <f>IF(S$50=0,0,S$50/NMM!S$10*1000)</f>
        <v>0</v>
      </c>
      <c r="T196" s="276">
        <f>IF(T$50=0,0,T$50/NMM!T$10*1000)</f>
        <v>0</v>
      </c>
      <c r="U196" s="276">
        <f>IF(U$50=0,0,U$50/NMM!U$10*1000)</f>
        <v>0</v>
      </c>
      <c r="V196" s="276">
        <f>IF(V$50=0,0,V$50/NMM!V$10*1000)</f>
        <v>0</v>
      </c>
      <c r="W196" s="276">
        <f>IF(W$50=0,0,W$50/NMM!W$10*1000)</f>
        <v>0</v>
      </c>
      <c r="DA196" s="77"/>
    </row>
    <row r="197" spans="1:105" ht="12" customHeight="1" x14ac:dyDescent="0.25">
      <c r="A197" s="202" t="s">
        <v>94</v>
      </c>
      <c r="B197" s="276">
        <f>IF(B$51=0,0,B$51/NMM!B$10*1000)</f>
        <v>0</v>
      </c>
      <c r="C197" s="276">
        <f>IF(C$51=0,0,C$51/NMM!C$10*1000)</f>
        <v>0</v>
      </c>
      <c r="D197" s="276">
        <f>IF(D$51=0,0,D$51/NMM!D$10*1000)</f>
        <v>0</v>
      </c>
      <c r="E197" s="276">
        <f>IF(E$51=0,0,E$51/NMM!E$10*1000)</f>
        <v>0</v>
      </c>
      <c r="F197" s="276">
        <f>IF(F$51=0,0,F$51/NMM!F$10*1000)</f>
        <v>0</v>
      </c>
      <c r="G197" s="276">
        <f>IF(G$51=0,0,G$51/NMM!G$10*1000)</f>
        <v>0</v>
      </c>
      <c r="H197" s="276">
        <f>IF(H$51=0,0,H$51/NMM!H$10*1000)</f>
        <v>0</v>
      </c>
      <c r="I197" s="276">
        <f>IF(I$51=0,0,I$51/NMM!I$10*1000)</f>
        <v>0</v>
      </c>
      <c r="J197" s="276">
        <f>IF(J$51=0,0,J$51/NMM!J$10*1000)</f>
        <v>0</v>
      </c>
      <c r="K197" s="276">
        <f>IF(K$51=0,0,K$51/NMM!K$10*1000)</f>
        <v>0</v>
      </c>
      <c r="L197" s="276">
        <f>IF(L$51=0,0,L$51/NMM!L$10*1000)</f>
        <v>0</v>
      </c>
      <c r="M197" s="276">
        <f>IF(M$51=0,0,M$51/NMM!M$10*1000)</f>
        <v>0</v>
      </c>
      <c r="N197" s="276">
        <f>IF(N$51=0,0,N$51/NMM!N$10*1000)</f>
        <v>0</v>
      </c>
      <c r="O197" s="276">
        <f>IF(O$51=0,0,O$51/NMM!O$10*1000)</f>
        <v>0</v>
      </c>
      <c r="P197" s="276">
        <f>IF(P$51=0,0,P$51/NMM!P$10*1000)</f>
        <v>0</v>
      </c>
      <c r="Q197" s="276">
        <f>IF(Q$51=0,0,Q$51/NMM!Q$10*1000)</f>
        <v>0</v>
      </c>
      <c r="R197" s="276">
        <f>IF(R$51=0,0,R$51/NMM!R$10*1000)</f>
        <v>0</v>
      </c>
      <c r="S197" s="276">
        <f>IF(S$51=0,0,S$51/NMM!S$10*1000)</f>
        <v>0</v>
      </c>
      <c r="T197" s="276">
        <f>IF(T$51=0,0,T$51/NMM!T$10*1000)</f>
        <v>0</v>
      </c>
      <c r="U197" s="276">
        <f>IF(U$51=0,0,U$51/NMM!U$10*1000)</f>
        <v>0</v>
      </c>
      <c r="V197" s="276">
        <f>IF(V$51=0,0,V$51/NMM!V$10*1000)</f>
        <v>0</v>
      </c>
      <c r="W197" s="276">
        <f>IF(W$51=0,0,W$51/NMM!W$10*1000)</f>
        <v>0</v>
      </c>
      <c r="DA197" s="77"/>
    </row>
    <row r="198" spans="1:105" ht="12" customHeight="1" x14ac:dyDescent="0.25">
      <c r="A198" s="202" t="s">
        <v>95</v>
      </c>
      <c r="B198" s="276">
        <f>IF(B$52=0,0,B$52/NMM!B$10*1000)</f>
        <v>0</v>
      </c>
      <c r="C198" s="276">
        <f>IF(C$52=0,0,C$52/NMM!C$10*1000)</f>
        <v>0</v>
      </c>
      <c r="D198" s="276">
        <f>IF(D$52=0,0,D$52/NMM!D$10*1000)</f>
        <v>0</v>
      </c>
      <c r="E198" s="276">
        <f>IF(E$52=0,0,E$52/NMM!E$10*1000)</f>
        <v>0</v>
      </c>
      <c r="F198" s="276">
        <f>IF(F$52=0,0,F$52/NMM!F$10*1000)</f>
        <v>0</v>
      </c>
      <c r="G198" s="276">
        <f>IF(G$52=0,0,G$52/NMM!G$10*1000)</f>
        <v>0</v>
      </c>
      <c r="H198" s="276">
        <f>IF(H$52=0,0,H$52/NMM!H$10*1000)</f>
        <v>0</v>
      </c>
      <c r="I198" s="276">
        <f>IF(I$52=0,0,I$52/NMM!I$10*1000)</f>
        <v>0</v>
      </c>
      <c r="J198" s="276">
        <f>IF(J$52=0,0,J$52/NMM!J$10*1000)</f>
        <v>0</v>
      </c>
      <c r="K198" s="276">
        <f>IF(K$52=0,0,K$52/NMM!K$10*1000)</f>
        <v>0</v>
      </c>
      <c r="L198" s="276">
        <f>IF(L$52=0,0,L$52/NMM!L$10*1000)</f>
        <v>0</v>
      </c>
      <c r="M198" s="276">
        <f>IF(M$52=0,0,M$52/NMM!M$10*1000)</f>
        <v>0</v>
      </c>
      <c r="N198" s="276">
        <f>IF(N$52=0,0,N$52/NMM!N$10*1000)</f>
        <v>0</v>
      </c>
      <c r="O198" s="276">
        <f>IF(O$52=0,0,O$52/NMM!O$10*1000)</f>
        <v>0</v>
      </c>
      <c r="P198" s="276">
        <f>IF(P$52=0,0,P$52/NMM!P$10*1000)</f>
        <v>0</v>
      </c>
      <c r="Q198" s="276">
        <f>IF(Q$52=0,0,Q$52/NMM!Q$10*1000)</f>
        <v>0</v>
      </c>
      <c r="R198" s="276">
        <f>IF(R$52=0,0,R$52/NMM!R$10*1000)</f>
        <v>0</v>
      </c>
      <c r="S198" s="276">
        <f>IF(S$52=0,0,S$52/NMM!S$10*1000)</f>
        <v>0</v>
      </c>
      <c r="T198" s="276">
        <f>IF(T$52=0,0,T$52/NMM!T$10*1000)</f>
        <v>0</v>
      </c>
      <c r="U198" s="276">
        <f>IF(U$52=0,0,U$52/NMM!U$10*1000)</f>
        <v>0</v>
      </c>
      <c r="V198" s="276">
        <f>IF(V$52=0,0,V$52/NMM!V$10*1000)</f>
        <v>0</v>
      </c>
      <c r="W198" s="276">
        <f>IF(W$52=0,0,W$52/NMM!W$10*1000)</f>
        <v>0</v>
      </c>
      <c r="DA198" s="77"/>
    </row>
    <row r="199" spans="1:105" ht="12" customHeight="1" x14ac:dyDescent="0.25">
      <c r="A199" s="56" t="s">
        <v>96</v>
      </c>
      <c r="B199" s="277">
        <f>IF(B$53=0,0,B$53/NMM!B$10*1000)</f>
        <v>1.3078670862785584</v>
      </c>
      <c r="C199" s="277">
        <f>IF(C$53=0,0,C$53/NMM!C$10*1000)</f>
        <v>1.4374507001588746</v>
      </c>
      <c r="D199" s="277">
        <f>IF(D$53=0,0,D$53/NMM!D$10*1000)</f>
        <v>1.4912508774479267</v>
      </c>
      <c r="E199" s="277">
        <f>IF(E$53=0,0,E$53/NMM!E$10*1000)</f>
        <v>1.4489479717779268</v>
      </c>
      <c r="F199" s="277">
        <f>IF(F$53=0,0,F$53/NMM!F$10*1000)</f>
        <v>1.2062405570649644</v>
      </c>
      <c r="G199" s="277">
        <f>IF(G$53=0,0,G$53/NMM!G$10*1000)</f>
        <v>0.9525187866015522</v>
      </c>
      <c r="H199" s="277">
        <f>IF(H$53=0,0,H$53/NMM!H$10*1000)</f>
        <v>0.3836428827389825</v>
      </c>
      <c r="I199" s="277">
        <f>IF(I$53=0,0,I$53/NMM!I$10*1000)</f>
        <v>0.44434045988273585</v>
      </c>
      <c r="J199" s="277">
        <f>IF(J$53=0,0,J$53/NMM!J$10*1000)</f>
        <v>0.37374009141777947</v>
      </c>
      <c r="K199" s="277">
        <f>IF(K$53=0,0,K$53/NMM!K$10*1000)</f>
        <v>0.45152991227691991</v>
      </c>
      <c r="L199" s="277">
        <f>IF(L$53=0,0,L$53/NMM!L$10*1000)</f>
        <v>0.30625963970469527</v>
      </c>
      <c r="M199" s="277">
        <f>IF(M$53=0,0,M$53/NMM!M$10*1000)</f>
        <v>0.4166031110752022</v>
      </c>
      <c r="N199" s="277">
        <f>IF(N$53=0,0,N$53/NMM!N$10*1000)</f>
        <v>0.60772862225696456</v>
      </c>
      <c r="O199" s="277">
        <f>IF(O$53=0,0,O$53/NMM!O$10*1000)</f>
        <v>0.53345846996248381</v>
      </c>
      <c r="P199" s="277">
        <f>IF(P$53=0,0,P$53/NMM!P$10*1000)</f>
        <v>0.52532927921835648</v>
      </c>
      <c r="Q199" s="277">
        <f>IF(Q$53=0,0,Q$53/NMM!Q$10*1000)</f>
        <v>0.41573436897991678</v>
      </c>
      <c r="R199" s="277">
        <f>IF(R$53=0,0,R$53/NMM!R$10*1000)</f>
        <v>0.45305175590556479</v>
      </c>
      <c r="S199" s="277">
        <f>IF(S$53=0,0,S$53/NMM!S$10*1000)</f>
        <v>0.45308296663023917</v>
      </c>
      <c r="T199" s="277">
        <f>IF(T$53=0,0,T$53/NMM!T$10*1000)</f>
        <v>0.64567907049651374</v>
      </c>
      <c r="U199" s="277">
        <f>IF(U$53=0,0,U$53/NMM!U$10*1000)</f>
        <v>0.46800766649666536</v>
      </c>
      <c r="V199" s="277">
        <f>IF(V$53=0,0,V$53/NMM!V$10*1000)</f>
        <v>0.58099361154326001</v>
      </c>
      <c r="W199" s="277">
        <f>IF(W$53=0,0,W$53/NMM!W$10*1000)</f>
        <v>0.6272598165777814</v>
      </c>
      <c r="DA199" s="78"/>
    </row>
    <row r="200" spans="1:105" ht="12" customHeight="1" x14ac:dyDescent="0.25">
      <c r="A200" s="203" t="s">
        <v>1498</v>
      </c>
      <c r="B200" s="278">
        <f>IF(B$59=0,0,B$59/NMM!B$10*1000)</f>
        <v>0</v>
      </c>
      <c r="C200" s="278">
        <f>IF(C$59=0,0,C$59/NMM!C$10*1000)</f>
        <v>0</v>
      </c>
      <c r="D200" s="278">
        <f>IF(D$59=0,0,D$59/NMM!D$10*1000)</f>
        <v>0</v>
      </c>
      <c r="E200" s="278">
        <f>IF(E$59=0,0,E$59/NMM!E$10*1000)</f>
        <v>0</v>
      </c>
      <c r="F200" s="278">
        <f>IF(F$59=0,0,F$59/NMM!F$10*1000)</f>
        <v>0</v>
      </c>
      <c r="G200" s="278">
        <f>IF(G$59=0,0,G$59/NMM!G$10*1000)</f>
        <v>0</v>
      </c>
      <c r="H200" s="278">
        <f>IF(H$59=0,0,H$59/NMM!H$10*1000)</f>
        <v>0</v>
      </c>
      <c r="I200" s="278">
        <f>IF(I$59=0,0,I$59/NMM!I$10*1000)</f>
        <v>0</v>
      </c>
      <c r="J200" s="278">
        <f>IF(J$59=0,0,J$59/NMM!J$10*1000)</f>
        <v>0</v>
      </c>
      <c r="K200" s="278">
        <f>IF(K$59=0,0,K$59/NMM!K$10*1000)</f>
        <v>0</v>
      </c>
      <c r="L200" s="278">
        <f>IF(L$59=0,0,L$59/NMM!L$10*1000)</f>
        <v>0</v>
      </c>
      <c r="M200" s="278">
        <f>IF(M$59=0,0,M$59/NMM!M$10*1000)</f>
        <v>0</v>
      </c>
      <c r="N200" s="278">
        <f>IF(N$59=0,0,N$59/NMM!N$10*1000)</f>
        <v>0</v>
      </c>
      <c r="O200" s="278">
        <f>IF(O$59=0,0,O$59/NMM!O$10*1000)</f>
        <v>0</v>
      </c>
      <c r="P200" s="278">
        <f>IF(P$59=0,0,P$59/NMM!P$10*1000)</f>
        <v>0</v>
      </c>
      <c r="Q200" s="278">
        <f>IF(Q$59=0,0,Q$59/NMM!Q$10*1000)</f>
        <v>0</v>
      </c>
      <c r="R200" s="278">
        <f>IF(R$59=0,0,R$59/NMM!R$10*1000)</f>
        <v>0</v>
      </c>
      <c r="S200" s="278">
        <f>IF(S$59=0,0,S$59/NMM!S$10*1000)</f>
        <v>0</v>
      </c>
      <c r="T200" s="278">
        <f>IF(T$59=0,0,T$59/NMM!T$10*1000)</f>
        <v>0</v>
      </c>
      <c r="U200" s="278">
        <f>IF(U$59=0,0,U$59/NMM!U$10*1000)</f>
        <v>0</v>
      </c>
      <c r="V200" s="278">
        <f>IF(V$59=0,0,V$59/NMM!V$10*1000)</f>
        <v>0</v>
      </c>
      <c r="W200" s="278">
        <f>IF(W$59=0,0,W$59/NMM!W$10*1000)</f>
        <v>0</v>
      </c>
      <c r="DA200" s="79"/>
    </row>
    <row r="201" spans="1:105" ht="12" customHeight="1" x14ac:dyDescent="0.25">
      <c r="A201" s="203" t="s">
        <v>1500</v>
      </c>
      <c r="B201" s="278">
        <f>IF(B$60=0,0,B$60/NMM!B$10*1000)</f>
        <v>31.195319468989172</v>
      </c>
      <c r="C201" s="278">
        <f>IF(C$60=0,0,C$60/NMM!C$10*1000)</f>
        <v>47.184492393363499</v>
      </c>
      <c r="D201" s="278">
        <f>IF(D$60=0,0,D$60/NMM!D$10*1000)</f>
        <v>46.144703092997823</v>
      </c>
      <c r="E201" s="278">
        <f>IF(E$60=0,0,E$60/NMM!E$10*1000)</f>
        <v>44.938010554432672</v>
      </c>
      <c r="F201" s="278">
        <f>IF(F$60=0,0,F$60/NMM!F$10*1000)</f>
        <v>42.871087236898568</v>
      </c>
      <c r="G201" s="278">
        <f>IF(G$60=0,0,G$60/NMM!G$10*1000)</f>
        <v>37.600564630928275</v>
      </c>
      <c r="H201" s="278">
        <f>IF(H$60=0,0,H$60/NMM!H$10*1000)</f>
        <v>39.853497414815862</v>
      </c>
      <c r="I201" s="278">
        <f>IF(I$60=0,0,I$60/NMM!I$10*1000)</f>
        <v>32.483510528586557</v>
      </c>
      <c r="J201" s="278">
        <f>IF(J$60=0,0,J$60/NMM!J$10*1000)</f>
        <v>29.267244072433993</v>
      </c>
      <c r="K201" s="278">
        <f>IF(K$60=0,0,K$60/NMM!K$10*1000)</f>
        <v>25.943383761827921</v>
      </c>
      <c r="L201" s="278">
        <f>IF(L$60=0,0,L$60/NMM!L$10*1000)</f>
        <v>21.306436705811066</v>
      </c>
      <c r="M201" s="278">
        <f>IF(M$60=0,0,M$60/NMM!M$10*1000)</f>
        <v>21.755057961908591</v>
      </c>
      <c r="N201" s="278">
        <f>IF(N$60=0,0,N$60/NMM!N$10*1000)</f>
        <v>30.478254189354175</v>
      </c>
      <c r="O201" s="278">
        <f>IF(O$60=0,0,O$60/NMM!O$10*1000)</f>
        <v>26.807033512238789</v>
      </c>
      <c r="P201" s="278">
        <f>IF(P$60=0,0,P$60/NMM!P$10*1000)</f>
        <v>27.371676996054418</v>
      </c>
      <c r="Q201" s="278">
        <f>IF(Q$60=0,0,Q$60/NMM!Q$10*1000)</f>
        <v>26.052887725329082</v>
      </c>
      <c r="R201" s="278">
        <f>IF(R$60=0,0,R$60/NMM!R$10*1000)</f>
        <v>27.303195179511686</v>
      </c>
      <c r="S201" s="278">
        <f>IF(S$60=0,0,S$60/NMM!S$10*1000)</f>
        <v>27.211867802655174</v>
      </c>
      <c r="T201" s="278">
        <f>IF(T$60=0,0,T$60/NMM!T$10*1000)</f>
        <v>29.224947682155754</v>
      </c>
      <c r="U201" s="278">
        <f>IF(U$60=0,0,U$60/NMM!U$10*1000)</f>
        <v>27.466746194768792</v>
      </c>
      <c r="V201" s="278">
        <f>IF(V$60=0,0,V$60/NMM!V$10*1000)</f>
        <v>31.37598675542376</v>
      </c>
      <c r="W201" s="278">
        <f>IF(W$60=0,0,W$60/NMM!W$10*1000)</f>
        <v>32.514054203878217</v>
      </c>
      <c r="DA201" s="79"/>
    </row>
    <row r="202" spans="1:105" ht="12" customHeight="1" x14ac:dyDescent="0.25">
      <c r="A202" s="203" t="s">
        <v>1522</v>
      </c>
      <c r="B202" s="278">
        <f>IF(B$79=0,0,B$79/NMM!B$10*1000)</f>
        <v>156.90752214372299</v>
      </c>
      <c r="C202" s="278">
        <f>IF(C$79=0,0,C$79/NMM!C$10*1000)</f>
        <v>165.69718188940158</v>
      </c>
      <c r="D202" s="278">
        <f>IF(D$79=0,0,D$79/NMM!D$10*1000)</f>
        <v>170.68697178452061</v>
      </c>
      <c r="E202" s="278">
        <f>IF(E$79=0,0,E$79/NMM!E$10*1000)</f>
        <v>166.75938616549558</v>
      </c>
      <c r="F202" s="278">
        <f>IF(F$79=0,0,F$79/NMM!F$10*1000)</f>
        <v>183.16719949406701</v>
      </c>
      <c r="G202" s="278">
        <f>IF(G$79=0,0,G$79/NMM!G$10*1000)</f>
        <v>148.0917079615198</v>
      </c>
      <c r="H202" s="278">
        <f>IF(H$79=0,0,H$79/NMM!H$10*1000)</f>
        <v>112.23301863524603</v>
      </c>
      <c r="I202" s="278">
        <f>IF(I$79=0,0,I$79/NMM!I$10*1000)</f>
        <v>115.14467842043331</v>
      </c>
      <c r="J202" s="278">
        <f>IF(J$79=0,0,J$79/NMM!J$10*1000)</f>
        <v>118.55000784532196</v>
      </c>
      <c r="K202" s="278">
        <f>IF(K$79=0,0,K$79/NMM!K$10*1000)</f>
        <v>111.43280063632945</v>
      </c>
      <c r="L202" s="278">
        <f>IF(L$79=0,0,L$79/NMM!L$10*1000)</f>
        <v>92.639277785093583</v>
      </c>
      <c r="M202" s="278">
        <f>IF(M$79=0,0,M$79/NMM!M$10*1000)</f>
        <v>113.10838790398488</v>
      </c>
      <c r="N202" s="278">
        <f>IF(N$79=0,0,N$79/NMM!N$10*1000)</f>
        <v>140.47158073193748</v>
      </c>
      <c r="O202" s="278">
        <f>IF(O$79=0,0,O$79/NMM!O$10*1000)</f>
        <v>119.42110226143554</v>
      </c>
      <c r="P202" s="278">
        <f>IF(P$79=0,0,P$79/NMM!P$10*1000)</f>
        <v>136.38911204204001</v>
      </c>
      <c r="Q202" s="278">
        <f>IF(Q$79=0,0,Q$79/NMM!Q$10*1000)</f>
        <v>139.66735865632583</v>
      </c>
      <c r="R202" s="278">
        <f>IF(R$79=0,0,R$79/NMM!R$10*1000)</f>
        <v>147.70697219044837</v>
      </c>
      <c r="S202" s="278">
        <f>IF(S$79=0,0,S$79/NMM!S$10*1000)</f>
        <v>153.52800274503062</v>
      </c>
      <c r="T202" s="278">
        <f>IF(T$79=0,0,T$79/NMM!T$10*1000)</f>
        <v>167.71495979374376</v>
      </c>
      <c r="U202" s="278">
        <f>IF(U$79=0,0,U$79/NMM!U$10*1000)</f>
        <v>150.68594942592847</v>
      </c>
      <c r="V202" s="278">
        <f>IF(V$79=0,0,V$79/NMM!V$10*1000)</f>
        <v>198.52661145474664</v>
      </c>
      <c r="W202" s="278">
        <f>IF(W$79=0,0,W$79/NMM!W$10*1000)</f>
        <v>196.03437121403431</v>
      </c>
      <c r="DA202" s="79"/>
    </row>
    <row r="203" spans="1:105" ht="12" customHeight="1" x14ac:dyDescent="0.25">
      <c r="A203" s="41" t="s">
        <v>1534</v>
      </c>
      <c r="B203" s="279">
        <f>IF(B$89=0,0,B$89/NMM!B$10*1000)</f>
        <v>15.018642736902207</v>
      </c>
      <c r="C203" s="279">
        <f>IF(C$89=0,0,C$89/NMM!C$10*1000)</f>
        <v>15.610171198968217</v>
      </c>
      <c r="D203" s="279">
        <f>IF(D$89=0,0,D$89/NMM!D$10*1000)</f>
        <v>14.721953832012694</v>
      </c>
      <c r="E203" s="279">
        <f>IF(E$89=0,0,E$89/NMM!E$10*1000)</f>
        <v>14.016087208212143</v>
      </c>
      <c r="F203" s="279">
        <f>IF(F$89=0,0,F$89/NMM!F$10*1000)</f>
        <v>15.124084219226365</v>
      </c>
      <c r="G203" s="279">
        <f>IF(G$89=0,0,G$89/NMM!G$10*1000)</f>
        <v>13.354503673301117</v>
      </c>
      <c r="H203" s="279">
        <f>IF(H$89=0,0,H$89/NMM!H$10*1000)</f>
        <v>11.215527923092885</v>
      </c>
      <c r="I203" s="279">
        <f>IF(I$89=0,0,I$89/NMM!I$10*1000)</f>
        <v>11.253327095592459</v>
      </c>
      <c r="J203" s="279">
        <f>IF(J$89=0,0,J$89/NMM!J$10*1000)</f>
        <v>11.861275258728449</v>
      </c>
      <c r="K203" s="279">
        <f>IF(K$89=0,0,K$89/NMM!K$10*1000)</f>
        <v>11.998872576112461</v>
      </c>
      <c r="L203" s="279">
        <f>IF(L$89=0,0,L$89/NMM!L$10*1000)</f>
        <v>10.809811880799691</v>
      </c>
      <c r="M203" s="279">
        <f>IF(M$89=0,0,M$89/NMM!M$10*1000)</f>
        <v>10.749436482654914</v>
      </c>
      <c r="N203" s="279">
        <f>IF(N$89=0,0,N$89/NMM!N$10*1000)</f>
        <v>14.599305866693825</v>
      </c>
      <c r="O203" s="279">
        <f>IF(O$89=0,0,O$89/NMM!O$10*1000)</f>
        <v>12.512074006713458</v>
      </c>
      <c r="P203" s="279">
        <f>IF(P$89=0,0,P$89/NMM!P$10*1000)</f>
        <v>12.357304377006413</v>
      </c>
      <c r="Q203" s="279">
        <f>IF(Q$89=0,0,Q$89/NMM!Q$10*1000)</f>
        <v>11.94275944483385</v>
      </c>
      <c r="R203" s="279">
        <f>IF(R$89=0,0,R$89/NMM!R$10*1000)</f>
        <v>12.448943210669212</v>
      </c>
      <c r="S203" s="279">
        <f>IF(S$89=0,0,S$89/NMM!S$10*1000)</f>
        <v>12.549394424135084</v>
      </c>
      <c r="T203" s="279">
        <f>IF(T$89=0,0,T$89/NMM!T$10*1000)</f>
        <v>12.450331531333363</v>
      </c>
      <c r="U203" s="279">
        <f>IF(U$89=0,0,U$89/NMM!U$10*1000)</f>
        <v>11.412630794555659</v>
      </c>
      <c r="V203" s="279">
        <f>IF(V$89=0,0,V$89/NMM!V$10*1000)</f>
        <v>13.090053275483843</v>
      </c>
      <c r="W203" s="279">
        <f>IF(W$89=0,0,W$89/NMM!W$10*1000)</f>
        <v>13.71689954941545</v>
      </c>
      <c r="DA203" s="82"/>
    </row>
    <row r="204" spans="1:105" ht="12" customHeight="1" x14ac:dyDescent="0.25">
      <c r="A204" s="201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DA204" s="173"/>
    </row>
    <row r="205" spans="1:105" ht="12" customHeight="1" x14ac:dyDescent="0.25">
      <c r="A205" s="35" t="s">
        <v>1810</v>
      </c>
      <c r="B205" s="322">
        <f t="shared" ref="B205:W205" si="57">SUM(B206:B211,B212:B213,B214)</f>
        <v>505.85045046780982</v>
      </c>
      <c r="C205" s="322">
        <f t="shared" si="57"/>
        <v>554.82417413499957</v>
      </c>
      <c r="D205" s="322">
        <f t="shared" si="57"/>
        <v>532.82911469782061</v>
      </c>
      <c r="E205" s="322">
        <f t="shared" si="57"/>
        <v>483.87247544660448</v>
      </c>
      <c r="F205" s="322">
        <f t="shared" si="57"/>
        <v>488.55828836326475</v>
      </c>
      <c r="G205" s="322">
        <f t="shared" si="57"/>
        <v>434.79649235725191</v>
      </c>
      <c r="H205" s="322">
        <f t="shared" si="57"/>
        <v>304.33732227727819</v>
      </c>
      <c r="I205" s="322">
        <f t="shared" si="57"/>
        <v>319.28328287661861</v>
      </c>
      <c r="J205" s="322">
        <f t="shared" si="57"/>
        <v>365.06986089670409</v>
      </c>
      <c r="K205" s="322">
        <f t="shared" si="57"/>
        <v>373.06979586561249</v>
      </c>
      <c r="L205" s="322">
        <f t="shared" si="57"/>
        <v>326.63570783146446</v>
      </c>
      <c r="M205" s="322">
        <f t="shared" si="57"/>
        <v>331.8625703857245</v>
      </c>
      <c r="N205" s="322">
        <f t="shared" si="57"/>
        <v>454.15220959253998</v>
      </c>
      <c r="O205" s="322">
        <f t="shared" si="57"/>
        <v>386.66058064115765</v>
      </c>
      <c r="P205" s="322">
        <f t="shared" si="57"/>
        <v>378.31724804738616</v>
      </c>
      <c r="Q205" s="322">
        <f t="shared" si="57"/>
        <v>315.2063627437779</v>
      </c>
      <c r="R205" s="322">
        <f t="shared" si="57"/>
        <v>324.98447145144462</v>
      </c>
      <c r="S205" s="322">
        <f t="shared" si="57"/>
        <v>321.77637757866228</v>
      </c>
      <c r="T205" s="322">
        <f t="shared" si="57"/>
        <v>343.86551087562947</v>
      </c>
      <c r="U205" s="322">
        <f t="shared" si="57"/>
        <v>309.16516520933658</v>
      </c>
      <c r="V205" s="322">
        <f t="shared" si="57"/>
        <v>360.78264016693083</v>
      </c>
      <c r="W205" s="322">
        <f t="shared" si="57"/>
        <v>374.23862291075784</v>
      </c>
      <c r="DA205" s="95"/>
    </row>
    <row r="206" spans="1:105" ht="12" customHeight="1" x14ac:dyDescent="0.25">
      <c r="A206" s="55" t="s">
        <v>92</v>
      </c>
      <c r="B206" s="275">
        <f>IF(B$100=0,0,B$100/NMM!B$11*1000)</f>
        <v>0</v>
      </c>
      <c r="C206" s="275">
        <f>IF(C$100=0,0,C$100/NMM!C$11*1000)</f>
        <v>0</v>
      </c>
      <c r="D206" s="275">
        <f>IF(D$100=0,0,D$100/NMM!D$11*1000)</f>
        <v>0</v>
      </c>
      <c r="E206" s="275">
        <f>IF(E$100=0,0,E$100/NMM!E$11*1000)</f>
        <v>0</v>
      </c>
      <c r="F206" s="275">
        <f>IF(F$100=0,0,F$100/NMM!F$11*1000)</f>
        <v>0</v>
      </c>
      <c r="G206" s="275">
        <f>IF(G$100=0,0,G$100/NMM!G$11*1000)</f>
        <v>0</v>
      </c>
      <c r="H206" s="275">
        <f>IF(H$100=0,0,H$100/NMM!H$11*1000)</f>
        <v>0</v>
      </c>
      <c r="I206" s="275">
        <f>IF(I$100=0,0,I$100/NMM!I$11*1000)</f>
        <v>0</v>
      </c>
      <c r="J206" s="275">
        <f>IF(J$100=0,0,J$100/NMM!J$11*1000)</f>
        <v>0</v>
      </c>
      <c r="K206" s="275">
        <f>IF(K$100=0,0,K$100/NMM!K$11*1000)</f>
        <v>0</v>
      </c>
      <c r="L206" s="275">
        <f>IF(L$100=0,0,L$100/NMM!L$11*1000)</f>
        <v>0</v>
      </c>
      <c r="M206" s="275">
        <f>IF(M$100=0,0,M$100/NMM!M$11*1000)</f>
        <v>0</v>
      </c>
      <c r="N206" s="275">
        <f>IF(N$100=0,0,N$100/NMM!N$11*1000)</f>
        <v>0</v>
      </c>
      <c r="O206" s="275">
        <f>IF(O$100=0,0,O$100/NMM!O$11*1000)</f>
        <v>0</v>
      </c>
      <c r="P206" s="275">
        <f>IF(P$100=0,0,P$100/NMM!P$11*1000)</f>
        <v>0</v>
      </c>
      <c r="Q206" s="275">
        <f>IF(Q$100=0,0,Q$100/NMM!Q$11*1000)</f>
        <v>0</v>
      </c>
      <c r="R206" s="275">
        <f>IF(R$100=0,0,R$100/NMM!R$11*1000)</f>
        <v>0</v>
      </c>
      <c r="S206" s="275">
        <f>IF(S$100=0,0,S$100/NMM!S$11*1000)</f>
        <v>0</v>
      </c>
      <c r="T206" s="275">
        <f>IF(T$100=0,0,T$100/NMM!T$11*1000)</f>
        <v>0</v>
      </c>
      <c r="U206" s="275">
        <f>IF(U$100=0,0,U$100/NMM!U$11*1000)</f>
        <v>0</v>
      </c>
      <c r="V206" s="275">
        <f>IF(V$100=0,0,V$100/NMM!V$11*1000)</f>
        <v>0</v>
      </c>
      <c r="W206" s="275">
        <f>IF(W$100=0,0,W$100/NMM!W$11*1000)</f>
        <v>0</v>
      </c>
      <c r="DA206" s="76"/>
    </row>
    <row r="207" spans="1:105" ht="12" customHeight="1" x14ac:dyDescent="0.25">
      <c r="A207" s="202" t="s">
        <v>93</v>
      </c>
      <c r="B207" s="276">
        <f>IF(B$101=0,0,B$101/NMM!B$11*1000)</f>
        <v>0</v>
      </c>
      <c r="C207" s="276">
        <f>IF(C$101=0,0,C$101/NMM!C$11*1000)</f>
        <v>0</v>
      </c>
      <c r="D207" s="276">
        <f>IF(D$101=0,0,D$101/NMM!D$11*1000)</f>
        <v>0</v>
      </c>
      <c r="E207" s="276">
        <f>IF(E$101=0,0,E$101/NMM!E$11*1000)</f>
        <v>0</v>
      </c>
      <c r="F207" s="276">
        <f>IF(F$101=0,0,F$101/NMM!F$11*1000)</f>
        <v>0</v>
      </c>
      <c r="G207" s="276">
        <f>IF(G$101=0,0,G$101/NMM!G$11*1000)</f>
        <v>0</v>
      </c>
      <c r="H207" s="276">
        <f>IF(H$101=0,0,H$101/NMM!H$11*1000)</f>
        <v>0</v>
      </c>
      <c r="I207" s="276">
        <f>IF(I$101=0,0,I$101/NMM!I$11*1000)</f>
        <v>0</v>
      </c>
      <c r="J207" s="276">
        <f>IF(J$101=0,0,J$101/NMM!J$11*1000)</f>
        <v>0</v>
      </c>
      <c r="K207" s="276">
        <f>IF(K$101=0,0,K$101/NMM!K$11*1000)</f>
        <v>0</v>
      </c>
      <c r="L207" s="276">
        <f>IF(L$101=0,0,L$101/NMM!L$11*1000)</f>
        <v>0</v>
      </c>
      <c r="M207" s="276">
        <f>IF(M$101=0,0,M$101/NMM!M$11*1000)</f>
        <v>0</v>
      </c>
      <c r="N207" s="276">
        <f>IF(N$101=0,0,N$101/NMM!N$11*1000)</f>
        <v>0</v>
      </c>
      <c r="O207" s="276">
        <f>IF(O$101=0,0,O$101/NMM!O$11*1000)</f>
        <v>0</v>
      </c>
      <c r="P207" s="276">
        <f>IF(P$101=0,0,P$101/NMM!P$11*1000)</f>
        <v>0</v>
      </c>
      <c r="Q207" s="276">
        <f>IF(Q$101=0,0,Q$101/NMM!Q$11*1000)</f>
        <v>0</v>
      </c>
      <c r="R207" s="276">
        <f>IF(R$101=0,0,R$101/NMM!R$11*1000)</f>
        <v>0</v>
      </c>
      <c r="S207" s="276">
        <f>IF(S$101=0,0,S$101/NMM!S$11*1000)</f>
        <v>0</v>
      </c>
      <c r="T207" s="276">
        <f>IF(T$101=0,0,T$101/NMM!T$11*1000)</f>
        <v>0</v>
      </c>
      <c r="U207" s="276">
        <f>IF(U$101=0,0,U$101/NMM!U$11*1000)</f>
        <v>0</v>
      </c>
      <c r="V207" s="276">
        <f>IF(V$101=0,0,V$101/NMM!V$11*1000)</f>
        <v>0</v>
      </c>
      <c r="W207" s="276">
        <f>IF(W$101=0,0,W$101/NMM!W$11*1000)</f>
        <v>0</v>
      </c>
      <c r="DA207" s="77"/>
    </row>
    <row r="208" spans="1:105" ht="12" customHeight="1" x14ac:dyDescent="0.25">
      <c r="A208" s="202" t="s">
        <v>94</v>
      </c>
      <c r="B208" s="276">
        <f>IF(B$102=0,0,B$102/NMM!B$11*1000)</f>
        <v>0</v>
      </c>
      <c r="C208" s="276">
        <f>IF(C$102=0,0,C$102/NMM!C$11*1000)</f>
        <v>0</v>
      </c>
      <c r="D208" s="276">
        <f>IF(D$102=0,0,D$102/NMM!D$11*1000)</f>
        <v>0</v>
      </c>
      <c r="E208" s="276">
        <f>IF(E$102=0,0,E$102/NMM!E$11*1000)</f>
        <v>0</v>
      </c>
      <c r="F208" s="276">
        <f>IF(F$102=0,0,F$102/NMM!F$11*1000)</f>
        <v>0</v>
      </c>
      <c r="G208" s="276">
        <f>IF(G$102=0,0,G$102/NMM!G$11*1000)</f>
        <v>0</v>
      </c>
      <c r="H208" s="276">
        <f>IF(H$102=0,0,H$102/NMM!H$11*1000)</f>
        <v>0</v>
      </c>
      <c r="I208" s="276">
        <f>IF(I$102=0,0,I$102/NMM!I$11*1000)</f>
        <v>0</v>
      </c>
      <c r="J208" s="276">
        <f>IF(J$102=0,0,J$102/NMM!J$11*1000)</f>
        <v>0</v>
      </c>
      <c r="K208" s="276">
        <f>IF(K$102=0,0,K$102/NMM!K$11*1000)</f>
        <v>0</v>
      </c>
      <c r="L208" s="276">
        <f>IF(L$102=0,0,L$102/NMM!L$11*1000)</f>
        <v>0</v>
      </c>
      <c r="M208" s="276">
        <f>IF(M$102=0,0,M$102/NMM!M$11*1000)</f>
        <v>0</v>
      </c>
      <c r="N208" s="276">
        <f>IF(N$102=0,0,N$102/NMM!N$11*1000)</f>
        <v>0</v>
      </c>
      <c r="O208" s="276">
        <f>IF(O$102=0,0,O$102/NMM!O$11*1000)</f>
        <v>0</v>
      </c>
      <c r="P208" s="276">
        <f>IF(P$102=0,0,P$102/NMM!P$11*1000)</f>
        <v>0</v>
      </c>
      <c r="Q208" s="276">
        <f>IF(Q$102=0,0,Q$102/NMM!Q$11*1000)</f>
        <v>0</v>
      </c>
      <c r="R208" s="276">
        <f>IF(R$102=0,0,R$102/NMM!R$11*1000)</f>
        <v>0</v>
      </c>
      <c r="S208" s="276">
        <f>IF(S$102=0,0,S$102/NMM!S$11*1000)</f>
        <v>0</v>
      </c>
      <c r="T208" s="276">
        <f>IF(T$102=0,0,T$102/NMM!T$11*1000)</f>
        <v>0</v>
      </c>
      <c r="U208" s="276">
        <f>IF(U$102=0,0,U$102/NMM!U$11*1000)</f>
        <v>0</v>
      </c>
      <c r="V208" s="276">
        <f>IF(V$102=0,0,V$102/NMM!V$11*1000)</f>
        <v>0</v>
      </c>
      <c r="W208" s="276">
        <f>IF(W$102=0,0,W$102/NMM!W$11*1000)</f>
        <v>0</v>
      </c>
      <c r="DA208" s="77"/>
    </row>
    <row r="209" spans="1:105" ht="12" customHeight="1" x14ac:dyDescent="0.25">
      <c r="A209" s="202" t="s">
        <v>95</v>
      </c>
      <c r="B209" s="276">
        <f>IF(B$103=0,0,B$103/NMM!B$11*1000)</f>
        <v>0</v>
      </c>
      <c r="C209" s="276">
        <f>IF(C$103=0,0,C$103/NMM!C$11*1000)</f>
        <v>0</v>
      </c>
      <c r="D209" s="276">
        <f>IF(D$103=0,0,D$103/NMM!D$11*1000)</f>
        <v>0</v>
      </c>
      <c r="E209" s="276">
        <f>IF(E$103=0,0,E$103/NMM!E$11*1000)</f>
        <v>0</v>
      </c>
      <c r="F209" s="276">
        <f>IF(F$103=0,0,F$103/NMM!F$11*1000)</f>
        <v>0</v>
      </c>
      <c r="G209" s="276">
        <f>IF(G$103=0,0,G$103/NMM!G$11*1000)</f>
        <v>0</v>
      </c>
      <c r="H209" s="276">
        <f>IF(H$103=0,0,H$103/NMM!H$11*1000)</f>
        <v>0</v>
      </c>
      <c r="I209" s="276">
        <f>IF(I$103=0,0,I$103/NMM!I$11*1000)</f>
        <v>0</v>
      </c>
      <c r="J209" s="276">
        <f>IF(J$103=0,0,J$103/NMM!J$11*1000)</f>
        <v>0</v>
      </c>
      <c r="K209" s="276">
        <f>IF(K$103=0,0,K$103/NMM!K$11*1000)</f>
        <v>0</v>
      </c>
      <c r="L209" s="276">
        <f>IF(L$103=0,0,L$103/NMM!L$11*1000)</f>
        <v>0</v>
      </c>
      <c r="M209" s="276">
        <f>IF(M$103=0,0,M$103/NMM!M$11*1000)</f>
        <v>0</v>
      </c>
      <c r="N209" s="276">
        <f>IF(N$103=0,0,N$103/NMM!N$11*1000)</f>
        <v>0</v>
      </c>
      <c r="O209" s="276">
        <f>IF(O$103=0,0,O$103/NMM!O$11*1000)</f>
        <v>0</v>
      </c>
      <c r="P209" s="276">
        <f>IF(P$103=0,0,P$103/NMM!P$11*1000)</f>
        <v>0</v>
      </c>
      <c r="Q209" s="276">
        <f>IF(Q$103=0,0,Q$103/NMM!Q$11*1000)</f>
        <v>0</v>
      </c>
      <c r="R209" s="276">
        <f>IF(R$103=0,0,R$103/NMM!R$11*1000)</f>
        <v>0</v>
      </c>
      <c r="S209" s="276">
        <f>IF(S$103=0,0,S$103/NMM!S$11*1000)</f>
        <v>0</v>
      </c>
      <c r="T209" s="276">
        <f>IF(T$103=0,0,T$103/NMM!T$11*1000)</f>
        <v>0</v>
      </c>
      <c r="U209" s="276">
        <f>IF(U$103=0,0,U$103/NMM!U$11*1000)</f>
        <v>0</v>
      </c>
      <c r="V209" s="276">
        <f>IF(V$103=0,0,V$103/NMM!V$11*1000)</f>
        <v>0</v>
      </c>
      <c r="W209" s="276">
        <f>IF(W$103=0,0,W$103/NMM!W$11*1000)</f>
        <v>0</v>
      </c>
      <c r="DA209" s="77"/>
    </row>
    <row r="210" spans="1:105" ht="12" customHeight="1" x14ac:dyDescent="0.25">
      <c r="A210" s="56" t="s">
        <v>96</v>
      </c>
      <c r="B210" s="277">
        <f>IF(B$104=0,0,B$104/NMM!B$11*1000)</f>
        <v>4.0430744173711428</v>
      </c>
      <c r="C210" s="277">
        <f>IF(C$104=0,0,C$104/NMM!C$11*1000)</f>
        <v>4.687033192565643</v>
      </c>
      <c r="D210" s="277">
        <f>IF(D$104=0,0,D$104/NMM!D$11*1000)</f>
        <v>4.9472490526437767</v>
      </c>
      <c r="E210" s="277">
        <f>IF(E$104=0,0,E$104/NMM!E$11*1000)</f>
        <v>4.5842106542351058</v>
      </c>
      <c r="F210" s="277">
        <f>IF(F$104=0,0,F$104/NMM!F$11*1000)</f>
        <v>3.5787390759365532</v>
      </c>
      <c r="G210" s="277">
        <f>IF(G$104=0,0,G$104/NMM!G$11*1000)</f>
        <v>2.8504737361556218</v>
      </c>
      <c r="H210" s="277">
        <f>IF(H$104=0,0,H$104/NMM!H$11*1000)</f>
        <v>0.96013459042259297</v>
      </c>
      <c r="I210" s="277">
        <f>IF(I$104=0,0,I$104/NMM!I$11*1000)</f>
        <v>1.1621687218190997</v>
      </c>
      <c r="J210" s="277">
        <f>IF(J$104=0,0,J$104/NMM!J$11*1000)</f>
        <v>1.0611867193056181</v>
      </c>
      <c r="K210" s="277">
        <f>IF(K$104=0,0,K$104/NMM!K$11*1000)</f>
        <v>1.2943999869034675</v>
      </c>
      <c r="L210" s="277">
        <f>IF(L$104=0,0,L$104/NMM!L$11*1000)</f>
        <v>0.85396514196914097</v>
      </c>
      <c r="M210" s="277">
        <f>IF(M$104=0,0,M$104/NMM!M$11*1000)</f>
        <v>1.1857206213268152</v>
      </c>
      <c r="N210" s="277">
        <f>IF(N$104=0,0,N$104/NMM!N$11*1000)</f>
        <v>1.7424136063795075</v>
      </c>
      <c r="O210" s="277">
        <f>IF(O$104=0,0,O$104/NMM!O$11*1000)</f>
        <v>1.5192638067314226</v>
      </c>
      <c r="P210" s="277">
        <f>IF(P$104=0,0,P$104/NMM!P$11*1000)</f>
        <v>1.4821799849463684</v>
      </c>
      <c r="Q210" s="277">
        <f>IF(Q$104=0,0,Q$104/NMM!Q$11*1000)</f>
        <v>1.0119323901824877</v>
      </c>
      <c r="R210" s="277">
        <f>IF(R$104=0,0,R$104/NMM!R$11*1000)</f>
        <v>1.0905858337570309</v>
      </c>
      <c r="S210" s="277">
        <f>IF(S$104=0,0,S$104/NMM!S$11*1000)</f>
        <v>1.0712790228374873</v>
      </c>
      <c r="T210" s="277">
        <f>IF(T$104=0,0,T$104/NMM!T$11*1000)</f>
        <v>1.6420536317389316</v>
      </c>
      <c r="U210" s="277">
        <f>IF(U$104=0,0,U$104/NMM!U$11*1000)</f>
        <v>1.1685704093750633</v>
      </c>
      <c r="V210" s="277">
        <f>IF(V$104=0,0,V$104/NMM!V$11*1000)</f>
        <v>1.4754944070826401</v>
      </c>
      <c r="W210" s="277">
        <f>IF(W$104=0,0,W$104/NMM!W$11*1000)</f>
        <v>1.5766972226064861</v>
      </c>
      <c r="DA210" s="78"/>
    </row>
    <row r="211" spans="1:105" ht="12" customHeight="1" x14ac:dyDescent="0.25">
      <c r="A211" s="203" t="s">
        <v>1555</v>
      </c>
      <c r="B211" s="278">
        <f>IF(B$110=0,0,B$110/NMM!B$11*1000)</f>
        <v>463.08193790407711</v>
      </c>
      <c r="C211" s="278">
        <f>IF(C$110=0,0,C$110/NMM!C$11*1000)</f>
        <v>507.68200209760153</v>
      </c>
      <c r="D211" s="278">
        <f>IF(D$110=0,0,D$110/NMM!D$11*1000)</f>
        <v>487.14420910149647</v>
      </c>
      <c r="E211" s="278">
        <f>IF(E$110=0,0,E$110/NMM!E$11*1000)</f>
        <v>442.30066967454025</v>
      </c>
      <c r="F211" s="278">
        <f>IF(F$110=0,0,F$110/NMM!F$11*1000)</f>
        <v>447.55274682380889</v>
      </c>
      <c r="G211" s="278">
        <f>IF(G$110=0,0,G$110/NMM!G$11*1000)</f>
        <v>398.61191548707404</v>
      </c>
      <c r="H211" s="278">
        <f>IF(H$110=0,0,H$110/NMM!H$11*1000)</f>
        <v>279.96498795146641</v>
      </c>
      <c r="I211" s="278">
        <f>IF(I$110=0,0,I$110/NMM!I$11*1000)</f>
        <v>293.57109732121864</v>
      </c>
      <c r="J211" s="278">
        <f>IF(J$110=0,0,J$110/NMM!J$11*1000)</f>
        <v>335.91742628155441</v>
      </c>
      <c r="K211" s="278">
        <f>IF(K$110=0,0,K$110/NMM!K$11*1000)</f>
        <v>343.08477516532815</v>
      </c>
      <c r="L211" s="278">
        <f>IF(L$110=0,0,L$110/NMM!L$11*1000)</f>
        <v>300.64054045163141</v>
      </c>
      <c r="M211" s="278">
        <f>IF(M$110=0,0,M$110/NMM!M$11*1000)</f>
        <v>305.15788272016329</v>
      </c>
      <c r="N211" s="278">
        <f>IF(N$110=0,0,N$110/NMM!N$11*1000)</f>
        <v>417.49646388418449</v>
      </c>
      <c r="O211" s="278">
        <f>IF(O$110=0,0,O$110/NMM!O$11*1000)</f>
        <v>355.41922235253747</v>
      </c>
      <c r="P211" s="278">
        <f>IF(P$110=0,0,P$110/NMM!P$11*1000)</f>
        <v>347.7539827374502</v>
      </c>
      <c r="Q211" s="278">
        <f>IF(Q$110=0,0,Q$110/NMM!Q$11*1000)</f>
        <v>289.9474432440108</v>
      </c>
      <c r="R211" s="278">
        <f>IF(R$110=0,0,R$110/NMM!R$11*1000)</f>
        <v>298.89837293273308</v>
      </c>
      <c r="S211" s="278">
        <f>IF(S$110=0,0,S$110/NMM!S$11*1000)</f>
        <v>295.95567068751456</v>
      </c>
      <c r="T211" s="278">
        <f>IF(T$110=0,0,T$110/NMM!T$11*1000)</f>
        <v>315.81341634325582</v>
      </c>
      <c r="U211" s="278">
        <f>IF(U$110=0,0,U$110/NMM!U$11*1000)</f>
        <v>284.22790655330448</v>
      </c>
      <c r="V211" s="278">
        <f>IF(V$110=0,0,V$110/NMM!V$11*1000)</f>
        <v>331.57872383392152</v>
      </c>
      <c r="W211" s="278">
        <f>IF(W$110=0,0,W$110/NMM!W$11*1000)</f>
        <v>343.90288976818135</v>
      </c>
      <c r="DA211" s="79"/>
    </row>
    <row r="212" spans="1:105" ht="12" customHeight="1" x14ac:dyDescent="0.25">
      <c r="A212" s="203" t="s">
        <v>1565</v>
      </c>
      <c r="B212" s="278">
        <f>IF(B$118=0,0,B$118/NMM!B$11*1000)</f>
        <v>0</v>
      </c>
      <c r="C212" s="278">
        <f>IF(C$118=0,0,C$118/NMM!C$11*1000)</f>
        <v>0</v>
      </c>
      <c r="D212" s="278">
        <f>IF(D$118=0,0,D$118/NMM!D$11*1000)</f>
        <v>0</v>
      </c>
      <c r="E212" s="278">
        <f>IF(E$118=0,0,E$118/NMM!E$11*1000)</f>
        <v>0</v>
      </c>
      <c r="F212" s="278">
        <f>IF(F$118=0,0,F$118/NMM!F$11*1000)</f>
        <v>0</v>
      </c>
      <c r="G212" s="278">
        <f>IF(G$118=0,0,G$118/NMM!G$11*1000)</f>
        <v>0</v>
      </c>
      <c r="H212" s="278">
        <f>IF(H$118=0,0,H$118/NMM!H$11*1000)</f>
        <v>0</v>
      </c>
      <c r="I212" s="278">
        <f>IF(I$118=0,0,I$118/NMM!I$11*1000)</f>
        <v>0</v>
      </c>
      <c r="J212" s="278">
        <f>IF(J$118=0,0,J$118/NMM!J$11*1000)</f>
        <v>0</v>
      </c>
      <c r="K212" s="278">
        <f>IF(K$118=0,0,K$118/NMM!K$11*1000)</f>
        <v>0</v>
      </c>
      <c r="L212" s="278">
        <f>IF(L$118=0,0,L$118/NMM!L$11*1000)</f>
        <v>0</v>
      </c>
      <c r="M212" s="278">
        <f>IF(M$118=0,0,M$118/NMM!M$11*1000)</f>
        <v>0</v>
      </c>
      <c r="N212" s="278">
        <f>IF(N$118=0,0,N$118/NMM!N$11*1000)</f>
        <v>0</v>
      </c>
      <c r="O212" s="278">
        <f>IF(O$118=0,0,O$118/NMM!O$11*1000)</f>
        <v>0</v>
      </c>
      <c r="P212" s="278">
        <f>IF(P$118=0,0,P$118/NMM!P$11*1000)</f>
        <v>0</v>
      </c>
      <c r="Q212" s="278">
        <f>IF(Q$118=0,0,Q$118/NMM!Q$11*1000)</f>
        <v>0</v>
      </c>
      <c r="R212" s="278">
        <f>IF(R$118=0,0,R$118/NMM!R$11*1000)</f>
        <v>0</v>
      </c>
      <c r="S212" s="278">
        <f>IF(S$118=0,0,S$118/NMM!S$11*1000)</f>
        <v>0</v>
      </c>
      <c r="T212" s="278">
        <f>IF(T$118=0,0,T$118/NMM!T$11*1000)</f>
        <v>0</v>
      </c>
      <c r="U212" s="278">
        <f>IF(U$118=0,0,U$118/NMM!U$11*1000)</f>
        <v>0</v>
      </c>
      <c r="V212" s="278">
        <f>IF(V$118=0,0,V$118/NMM!V$11*1000)</f>
        <v>0</v>
      </c>
      <c r="W212" s="278">
        <f>IF(W$118=0,0,W$118/NMM!W$11*1000)</f>
        <v>0</v>
      </c>
      <c r="DA212" s="79"/>
    </row>
    <row r="213" spans="1:105" ht="12" customHeight="1" x14ac:dyDescent="0.25">
      <c r="A213" s="203" t="s">
        <v>1567</v>
      </c>
      <c r="B213" s="278">
        <f>IF(B$119=0,0,B$119/NMM!B$11*1000)</f>
        <v>38.725438146361547</v>
      </c>
      <c r="C213" s="278">
        <f>IF(C$119=0,0,C$119/NMM!C$11*1000)</f>
        <v>42.455138844832419</v>
      </c>
      <c r="D213" s="278">
        <f>IF(D$119=0,0,D$119/NMM!D$11*1000)</f>
        <v>40.73765654368038</v>
      </c>
      <c r="E213" s="278">
        <f>IF(E$119=0,0,E$119/NMM!E$11*1000)</f>
        <v>36.987595117829144</v>
      </c>
      <c r="F213" s="278">
        <f>IF(F$119=0,0,F$119/NMM!F$11*1000)</f>
        <v>37.426802463519344</v>
      </c>
      <c r="G213" s="278">
        <f>IF(G$119=0,0,G$119/NMM!G$11*1000)</f>
        <v>33.334103134022236</v>
      </c>
      <c r="H213" s="278">
        <f>IF(H$119=0,0,H$119/NMM!H$11*1000)</f>
        <v>23.412199735389237</v>
      </c>
      <c r="I213" s="278">
        <f>IF(I$119=0,0,I$119/NMM!I$11*1000)</f>
        <v>24.550016833580862</v>
      </c>
      <c r="J213" s="278">
        <f>IF(J$119=0,0,J$119/NMM!J$11*1000)</f>
        <v>28.091247895844067</v>
      </c>
      <c r="K213" s="278">
        <f>IF(K$119=0,0,K$119/NMM!K$11*1000)</f>
        <v>28.690620713380877</v>
      </c>
      <c r="L213" s="278">
        <f>IF(L$119=0,0,L$119/NMM!L$11*1000)</f>
        <v>25.141202237863943</v>
      </c>
      <c r="M213" s="278">
        <f>IF(M$119=0,0,M$119/NMM!M$11*1000)</f>
        <v>25.518967044234397</v>
      </c>
      <c r="N213" s="278">
        <f>IF(N$119=0,0,N$119/NMM!N$11*1000)</f>
        <v>34.913332101975961</v>
      </c>
      <c r="O213" s="278">
        <f>IF(O$119=0,0,O$119/NMM!O$11*1000)</f>
        <v>29.722094481888735</v>
      </c>
      <c r="P213" s="278">
        <f>IF(P$119=0,0,P$119/NMM!P$11*1000)</f>
        <v>29.081085324989616</v>
      </c>
      <c r="Q213" s="278">
        <f>IF(Q$119=0,0,Q$119/NMM!Q$11*1000)</f>
        <v>24.246987109584584</v>
      </c>
      <c r="R213" s="278">
        <f>IF(R$119=0,0,R$119/NMM!R$11*1000)</f>
        <v>24.995512684954491</v>
      </c>
      <c r="S213" s="278">
        <f>IF(S$119=0,0,S$119/NMM!S$11*1000)</f>
        <v>24.749427868310274</v>
      </c>
      <c r="T213" s="278">
        <f>IF(T$119=0,0,T$119/NMM!T$11*1000)</f>
        <v>26.410040900634741</v>
      </c>
      <c r="U213" s="278">
        <f>IF(U$119=0,0,U$119/NMM!U$11*1000)</f>
        <v>23.768688246657078</v>
      </c>
      <c r="V213" s="278">
        <f>IF(V$119=0,0,V$119/NMM!V$11*1000)</f>
        <v>27.728421925926661</v>
      </c>
      <c r="W213" s="278">
        <f>IF(W$119=0,0,W$119/NMM!W$11*1000)</f>
        <v>28.759035919970042</v>
      </c>
      <c r="DA213" s="79"/>
    </row>
    <row r="214" spans="1:105" ht="12" customHeight="1" x14ac:dyDescent="0.25">
      <c r="A214" s="41" t="s">
        <v>1577</v>
      </c>
      <c r="B214" s="279">
        <f>IF(B$127=0,0,B$127/NMM!B$11*1000)</f>
        <v>0</v>
      </c>
      <c r="C214" s="279">
        <f>IF(C$127=0,0,C$127/NMM!C$11*1000)</f>
        <v>0</v>
      </c>
      <c r="D214" s="279">
        <f>IF(D$127=0,0,D$127/NMM!D$11*1000)</f>
        <v>0</v>
      </c>
      <c r="E214" s="279">
        <f>IF(E$127=0,0,E$127/NMM!E$11*1000)</f>
        <v>0</v>
      </c>
      <c r="F214" s="279">
        <f>IF(F$127=0,0,F$127/NMM!F$11*1000)</f>
        <v>0</v>
      </c>
      <c r="G214" s="279">
        <f>IF(G$127=0,0,G$127/NMM!G$11*1000)</f>
        <v>0</v>
      </c>
      <c r="H214" s="279">
        <f>IF(H$127=0,0,H$127/NMM!H$11*1000)</f>
        <v>0</v>
      </c>
      <c r="I214" s="279">
        <f>IF(I$127=0,0,I$127/NMM!I$11*1000)</f>
        <v>0</v>
      </c>
      <c r="J214" s="279">
        <f>IF(J$127=0,0,J$127/NMM!J$11*1000)</f>
        <v>0</v>
      </c>
      <c r="K214" s="279">
        <f>IF(K$127=0,0,K$127/NMM!K$11*1000)</f>
        <v>0</v>
      </c>
      <c r="L214" s="279">
        <f>IF(L$127=0,0,L$127/NMM!L$11*1000)</f>
        <v>0</v>
      </c>
      <c r="M214" s="279">
        <f>IF(M$127=0,0,M$127/NMM!M$11*1000)</f>
        <v>0</v>
      </c>
      <c r="N214" s="279">
        <f>IF(N$127=0,0,N$127/NMM!N$11*1000)</f>
        <v>0</v>
      </c>
      <c r="O214" s="279">
        <f>IF(O$127=0,0,O$127/NMM!O$11*1000)</f>
        <v>0</v>
      </c>
      <c r="P214" s="279">
        <f>IF(P$127=0,0,P$127/NMM!P$11*1000)</f>
        <v>0</v>
      </c>
      <c r="Q214" s="279">
        <f>IF(Q$127=0,0,Q$127/NMM!Q$11*1000)</f>
        <v>0</v>
      </c>
      <c r="R214" s="279">
        <f>IF(R$127=0,0,R$127/NMM!R$11*1000)</f>
        <v>0</v>
      </c>
      <c r="S214" s="279">
        <f>IF(S$127=0,0,S$127/NMM!S$11*1000)</f>
        <v>0</v>
      </c>
      <c r="T214" s="279">
        <f>IF(T$127=0,0,T$127/NMM!T$11*1000)</f>
        <v>0</v>
      </c>
      <c r="U214" s="279">
        <f>IF(U$127=0,0,U$127/NMM!U$11*1000)</f>
        <v>0</v>
      </c>
      <c r="V214" s="279">
        <f>IF(V$127=0,0,V$127/NMM!V$11*1000)</f>
        <v>0</v>
      </c>
      <c r="W214" s="279">
        <f>IF(W$127=0,0,W$127/NMM!W$11*1000)</f>
        <v>0</v>
      </c>
      <c r="DA214" s="82"/>
    </row>
  </sheetData>
  <conditionalFormatting sqref="B144:V144 B193:V193 B49:V59 B100:V110 B133:V139 B157:V163 B147:V152 B166:V171 B177:V179 B184:V190 B195:V200 B206:V211 B20:W25 B6:W15 B27:W32 B34:W44 B49:W58 B100:W109 B133:W138 B156:W156 B158:W159 B161:W162 B147:W151 B166:W170 B177:W178 B192:W192 B184:W189 B195:W199 B214:W214 B206:W210">
    <cfRule type="cellIs" dxfId="192" priority="438" operator="lessThan">
      <formula>0</formula>
    </cfRule>
  </conditionalFormatting>
  <conditionalFormatting sqref="B16:W16">
    <cfRule type="cellIs" dxfId="191" priority="437" operator="lessThan">
      <formula>0</formula>
    </cfRule>
  </conditionalFormatting>
  <conditionalFormatting sqref="B20:V24">
    <cfRule type="cellIs" dxfId="190" priority="436" operator="lessThan">
      <formula>0</formula>
    </cfRule>
  </conditionalFormatting>
  <conditionalFormatting sqref="B16:V16">
    <cfRule type="cellIs" dxfId="189" priority="434" operator="lessThan">
      <formula>0</formula>
    </cfRule>
  </conditionalFormatting>
  <conditionalFormatting sqref="B46:V46">
    <cfRule type="cellIs" dxfId="188" priority="435" operator="lessThan">
      <formula>0</formula>
    </cfRule>
  </conditionalFormatting>
  <conditionalFormatting sqref="B28:V45">
    <cfRule type="cellIs" dxfId="187" priority="433" operator="lessThan">
      <formula>0</formula>
    </cfRule>
  </conditionalFormatting>
  <conditionalFormatting sqref="B63:W66">
    <cfRule type="cellIs" dxfId="186" priority="432" operator="lessThan">
      <formula>0</formula>
    </cfRule>
  </conditionalFormatting>
  <conditionalFormatting sqref="B92:W95">
    <cfRule type="cellIs" dxfId="185" priority="425" operator="lessThan">
      <formula>0</formula>
    </cfRule>
  </conditionalFormatting>
  <conditionalFormatting sqref="B70:W70">
    <cfRule type="cellIs" dxfId="184" priority="429" operator="lessThan">
      <formula>0</formula>
    </cfRule>
  </conditionalFormatting>
  <conditionalFormatting sqref="B68:W69 B71:W77">
    <cfRule type="cellIs" dxfId="183" priority="430" operator="lessThan">
      <formula>0</formula>
    </cfRule>
  </conditionalFormatting>
  <conditionalFormatting sqref="B71:V71">
    <cfRule type="cellIs" dxfId="182" priority="420" operator="lessThan">
      <formula>0</formula>
    </cfRule>
  </conditionalFormatting>
  <conditionalFormatting sqref="B82:W87">
    <cfRule type="cellIs" dxfId="181" priority="428" operator="lessThan">
      <formula>0</formula>
    </cfRule>
  </conditionalFormatting>
  <conditionalFormatting sqref="B88:W88">
    <cfRule type="cellIs" dxfId="180" priority="427" operator="lessThan">
      <formula>0</formula>
    </cfRule>
  </conditionalFormatting>
  <conditionalFormatting sqref="B78:W78 B80:W80">
    <cfRule type="cellIs" dxfId="179" priority="431" operator="lessThan">
      <formula>0</formula>
    </cfRule>
  </conditionalFormatting>
  <conditionalFormatting sqref="B90:W90">
    <cfRule type="cellIs" dxfId="178" priority="426" operator="lessThan">
      <formula>0</formula>
    </cfRule>
  </conditionalFormatting>
  <conditionalFormatting sqref="B64:V67">
    <cfRule type="cellIs" dxfId="177" priority="423" operator="lessThan">
      <formula>0</formula>
    </cfRule>
  </conditionalFormatting>
  <conditionalFormatting sqref="B69:V70 B72:V78">
    <cfRule type="cellIs" dxfId="176" priority="421" operator="lessThan">
      <formula>0</formula>
    </cfRule>
  </conditionalFormatting>
  <conditionalFormatting sqref="B83:V88">
    <cfRule type="cellIs" dxfId="175" priority="419" operator="lessThan">
      <formula>0</formula>
    </cfRule>
  </conditionalFormatting>
  <conditionalFormatting sqref="B89:V89">
    <cfRule type="cellIs" dxfId="174" priority="418" operator="lessThan">
      <formula>0</formula>
    </cfRule>
  </conditionalFormatting>
  <conditionalFormatting sqref="B79:V79 B81:V81">
    <cfRule type="cellIs" dxfId="173" priority="422" operator="lessThan">
      <formula>0</formula>
    </cfRule>
  </conditionalFormatting>
  <conditionalFormatting sqref="B91:V91">
    <cfRule type="cellIs" dxfId="172" priority="417" operator="lessThan">
      <formula>0</formula>
    </cfRule>
  </conditionalFormatting>
  <conditionalFormatting sqref="B93:V95">
    <cfRule type="cellIs" dxfId="171" priority="416" operator="lessThan">
      <formula>0</formula>
    </cfRule>
  </conditionalFormatting>
  <conditionalFormatting sqref="B97:V97">
    <cfRule type="cellIs" dxfId="170" priority="415" operator="lessThan">
      <formula>0</formula>
    </cfRule>
  </conditionalFormatting>
  <conditionalFormatting sqref="B126:W126">
    <cfRule type="cellIs" dxfId="169" priority="414" operator="lessThan">
      <formula>0</formula>
    </cfRule>
  </conditionalFormatting>
  <conditionalFormatting sqref="B113:W116">
    <cfRule type="cellIs" dxfId="168" priority="413" operator="lessThan">
      <formula>0</formula>
    </cfRule>
  </conditionalFormatting>
  <conditionalFormatting sqref="B122:W125">
    <cfRule type="cellIs" dxfId="167" priority="412" operator="lessThan">
      <formula>0</formula>
    </cfRule>
  </conditionalFormatting>
  <conditionalFormatting sqref="B128:V128">
    <cfRule type="cellIs" dxfId="166" priority="411" operator="lessThan">
      <formula>0</formula>
    </cfRule>
  </conditionalFormatting>
  <conditionalFormatting sqref="B114:V117">
    <cfRule type="cellIs" dxfId="165" priority="410" operator="lessThan">
      <formula>0</formula>
    </cfRule>
  </conditionalFormatting>
  <conditionalFormatting sqref="B123:V126">
    <cfRule type="cellIs" dxfId="164" priority="409" operator="lessThan">
      <formula>0</formula>
    </cfRule>
  </conditionalFormatting>
  <conditionalFormatting sqref="B139:V139">
    <cfRule type="cellIs" dxfId="163" priority="407" operator="lessThan">
      <formula>0</formula>
    </cfRule>
  </conditionalFormatting>
  <conditionalFormatting sqref="B144:V144">
    <cfRule type="cellIs" dxfId="162" priority="408" operator="lessThan">
      <formula>0</formula>
    </cfRule>
  </conditionalFormatting>
  <conditionalFormatting sqref="B160:V160">
    <cfRule type="cellIs" dxfId="161" priority="405" operator="lessThan">
      <formula>0</formula>
    </cfRule>
  </conditionalFormatting>
  <conditionalFormatting sqref="B157:V157 B159:V159">
    <cfRule type="cellIs" dxfId="160" priority="406" operator="lessThan">
      <formula>0</formula>
    </cfRule>
  </conditionalFormatting>
  <conditionalFormatting sqref="B162:V162">
    <cfRule type="cellIs" dxfId="159" priority="404" operator="lessThan">
      <formula>0</formula>
    </cfRule>
  </conditionalFormatting>
  <conditionalFormatting sqref="B163:V163">
    <cfRule type="cellIs" dxfId="158" priority="403" operator="lessThan">
      <formula>0</formula>
    </cfRule>
  </conditionalFormatting>
  <conditionalFormatting sqref="B178:V179">
    <cfRule type="cellIs" dxfId="157" priority="402" operator="lessThan">
      <formula>0</formula>
    </cfRule>
  </conditionalFormatting>
  <conditionalFormatting sqref="B193:V193">
    <cfRule type="cellIs" dxfId="156" priority="401" operator="lessThan">
      <formula>0</formula>
    </cfRule>
  </conditionalFormatting>
  <conditionalFormatting sqref="B190:V190">
    <cfRule type="cellIs" dxfId="155" priority="400" operator="lessThan">
      <formula>0</formula>
    </cfRule>
  </conditionalFormatting>
  <conditionalFormatting sqref="W6:W15 W50:W59 W101:W110">
    <cfRule type="cellIs" dxfId="154" priority="399" operator="lessThan">
      <formula>0</formula>
    </cfRule>
  </conditionalFormatting>
  <conditionalFormatting sqref="W20:W24">
    <cfRule type="cellIs" dxfId="153" priority="398" operator="lessThan">
      <formula>0</formula>
    </cfRule>
  </conditionalFormatting>
  <conditionalFormatting sqref="W16">
    <cfRule type="cellIs" dxfId="152" priority="396" operator="lessThan">
      <formula>0</formula>
    </cfRule>
  </conditionalFormatting>
  <conditionalFormatting sqref="W46">
    <cfRule type="cellIs" dxfId="151" priority="397" operator="lessThan">
      <formula>0</formula>
    </cfRule>
  </conditionalFormatting>
  <conditionalFormatting sqref="W28:W45">
    <cfRule type="cellIs" dxfId="150" priority="395" operator="lessThan">
      <formula>0</formula>
    </cfRule>
  </conditionalFormatting>
  <conditionalFormatting sqref="W71">
    <cfRule type="cellIs" dxfId="149" priority="391" operator="lessThan">
      <formula>0</formula>
    </cfRule>
  </conditionalFormatting>
  <conditionalFormatting sqref="W64:W67">
    <cfRule type="cellIs" dxfId="148" priority="394" operator="lessThan">
      <formula>0</formula>
    </cfRule>
  </conditionalFormatting>
  <conditionalFormatting sqref="W69:W70 W72:W78">
    <cfRule type="cellIs" dxfId="147" priority="392" operator="lessThan">
      <formula>0</formula>
    </cfRule>
  </conditionalFormatting>
  <conditionalFormatting sqref="W83:W88">
    <cfRule type="cellIs" dxfId="146" priority="390" operator="lessThan">
      <formula>0</formula>
    </cfRule>
  </conditionalFormatting>
  <conditionalFormatting sqref="W89">
    <cfRule type="cellIs" dxfId="145" priority="389" operator="lessThan">
      <formula>0</formula>
    </cfRule>
  </conditionalFormatting>
  <conditionalFormatting sqref="W79 W81">
    <cfRule type="cellIs" dxfId="144" priority="393" operator="lessThan">
      <formula>0</formula>
    </cfRule>
  </conditionalFormatting>
  <conditionalFormatting sqref="W91">
    <cfRule type="cellIs" dxfId="143" priority="388" operator="lessThan">
      <formula>0</formula>
    </cfRule>
  </conditionalFormatting>
  <conditionalFormatting sqref="W93:W95">
    <cfRule type="cellIs" dxfId="142" priority="387" operator="lessThan">
      <formula>0</formula>
    </cfRule>
  </conditionalFormatting>
  <conditionalFormatting sqref="W97">
    <cfRule type="cellIs" dxfId="141" priority="386" operator="lessThan">
      <formula>0</formula>
    </cfRule>
  </conditionalFormatting>
  <conditionalFormatting sqref="W128">
    <cfRule type="cellIs" dxfId="140" priority="385" operator="lessThan">
      <formula>0</formula>
    </cfRule>
  </conditionalFormatting>
  <conditionalFormatting sqref="W114:W117">
    <cfRule type="cellIs" dxfId="139" priority="384" operator="lessThan">
      <formula>0</formula>
    </cfRule>
  </conditionalFormatting>
  <conditionalFormatting sqref="W123:W126">
    <cfRule type="cellIs" dxfId="138" priority="383" operator="lessThan">
      <formula>0</formula>
    </cfRule>
  </conditionalFormatting>
  <conditionalFormatting sqref="W139">
    <cfRule type="cellIs" dxfId="137" priority="379" operator="lessThan">
      <formula>0</formula>
    </cfRule>
    <cfRule type="cellIs" dxfId="136" priority="381" operator="lessThan">
      <formula>0</formula>
    </cfRule>
  </conditionalFormatting>
  <conditionalFormatting sqref="W144">
    <cfRule type="cellIs" dxfId="135" priority="380" operator="lessThan">
      <formula>0</formula>
    </cfRule>
    <cfRule type="cellIs" dxfId="134" priority="382" operator="lessThan">
      <formula>0</formula>
    </cfRule>
  </conditionalFormatting>
  <conditionalFormatting sqref="W134:W138">
    <cfRule type="cellIs" dxfId="133" priority="378" operator="lessThan">
      <formula>0</formula>
    </cfRule>
  </conditionalFormatting>
  <conditionalFormatting sqref="W160">
    <cfRule type="cellIs" dxfId="132" priority="372" operator="lessThan">
      <formula>0</formula>
    </cfRule>
    <cfRule type="cellIs" dxfId="131" priority="376" operator="lessThan">
      <formula>0</formula>
    </cfRule>
  </conditionalFormatting>
  <conditionalFormatting sqref="W157 W159">
    <cfRule type="cellIs" dxfId="130" priority="373" operator="lessThan">
      <formula>0</formula>
    </cfRule>
    <cfRule type="cellIs" dxfId="129" priority="377" operator="lessThan">
      <formula>0</formula>
    </cfRule>
  </conditionalFormatting>
  <conditionalFormatting sqref="W162">
    <cfRule type="cellIs" dxfId="128" priority="371" operator="lessThan">
      <formula>0</formula>
    </cfRule>
    <cfRule type="cellIs" dxfId="127" priority="375" operator="lessThan">
      <formula>0</formula>
    </cfRule>
  </conditionalFormatting>
  <conditionalFormatting sqref="W163">
    <cfRule type="cellIs" dxfId="126" priority="370" operator="lessThan">
      <formula>0</formula>
    </cfRule>
    <cfRule type="cellIs" dxfId="125" priority="374" operator="lessThan">
      <formula>0</formula>
    </cfRule>
  </conditionalFormatting>
  <conditionalFormatting sqref="W148:W152">
    <cfRule type="cellIs" dxfId="124" priority="369" operator="lessThan">
      <formula>0</formula>
    </cfRule>
  </conditionalFormatting>
  <conditionalFormatting sqref="W167:W171">
    <cfRule type="cellIs" dxfId="123" priority="366" operator="lessThan">
      <formula>0</formula>
    </cfRule>
  </conditionalFormatting>
  <conditionalFormatting sqref="W178:W179">
    <cfRule type="cellIs" dxfId="122" priority="367" operator="lessThan">
      <formula>0</formula>
    </cfRule>
    <cfRule type="cellIs" dxfId="121" priority="368" operator="lessThan">
      <formula>0</formula>
    </cfRule>
  </conditionalFormatting>
  <conditionalFormatting sqref="W193">
    <cfRule type="cellIs" dxfId="120" priority="363" operator="lessThan">
      <formula>0</formula>
    </cfRule>
    <cfRule type="cellIs" dxfId="119" priority="365" operator="lessThan">
      <formula>0</formula>
    </cfRule>
  </conditionalFormatting>
  <conditionalFormatting sqref="W190">
    <cfRule type="cellIs" dxfId="118" priority="362" operator="lessThan">
      <formula>0</formula>
    </cfRule>
    <cfRule type="cellIs" dxfId="117" priority="364" operator="lessThan">
      <formula>0</formula>
    </cfRule>
  </conditionalFormatting>
  <conditionalFormatting sqref="W185:W189">
    <cfRule type="cellIs" dxfId="116" priority="361" operator="lessThan">
      <formula>0</formula>
    </cfRule>
  </conditionalFormatting>
  <conditionalFormatting sqref="W196:W200">
    <cfRule type="cellIs" dxfId="115" priority="360" operator="lessThan">
      <formula>0</formula>
    </cfRule>
  </conditionalFormatting>
  <conditionalFormatting sqref="W207:W211">
    <cfRule type="cellIs" dxfId="114" priority="359" operator="lessThan">
      <formula>0</formula>
    </cfRule>
  </conditionalFormatting>
  <conditionalFormatting sqref="B45:W45">
    <cfRule type="cellIs" dxfId="113" priority="358" operator="lessThan">
      <formula>0</formula>
    </cfRule>
  </conditionalFormatting>
  <conditionalFormatting sqref="B142:W142">
    <cfRule type="cellIs" dxfId="112" priority="357" operator="lessThan">
      <formula>0</formula>
    </cfRule>
  </conditionalFormatting>
  <conditionalFormatting sqref="B96:W96">
    <cfRule type="cellIs" dxfId="111" priority="356" operator="lessThan">
      <formula>0</formula>
    </cfRule>
  </conditionalFormatting>
  <conditionalFormatting sqref="B96:V96">
    <cfRule type="cellIs" dxfId="110" priority="355" operator="lessThan">
      <formula>0</formula>
    </cfRule>
  </conditionalFormatting>
  <conditionalFormatting sqref="W96">
    <cfRule type="cellIs" dxfId="109" priority="354" operator="lessThan">
      <formula>0</formula>
    </cfRule>
  </conditionalFormatting>
  <conditionalFormatting sqref="B143:W143">
    <cfRule type="cellIs" dxfId="108" priority="353" operator="lessThan">
      <formula>0</formula>
    </cfRule>
  </conditionalFormatting>
  <conditionalFormatting sqref="B143:V143">
    <cfRule type="cellIs" dxfId="107" priority="352" operator="lessThan">
      <formula>0</formula>
    </cfRule>
  </conditionalFormatting>
  <conditionalFormatting sqref="W143">
    <cfRule type="cellIs" dxfId="106" priority="350" operator="lessThan">
      <formula>0</formula>
    </cfRule>
    <cfRule type="cellIs" dxfId="105" priority="351" operator="lessThan">
      <formula>0</formula>
    </cfRule>
  </conditionalFormatting>
  <conditionalFormatting sqref="B144 B49:B59 B100:B110 B133:B139 B147:B152 B166:B171 B177:B179 B184:B190 B195:B200 B206:B211 B20:B25 B6:B15 B27:B32 B34:B44 B156:B163 B192:B193 B214">
    <cfRule type="cellIs" dxfId="104" priority="349" operator="lessThan">
      <formula>0</formula>
    </cfRule>
  </conditionalFormatting>
  <conditionalFormatting sqref="B16">
    <cfRule type="cellIs" dxfId="103" priority="345" operator="lessThan">
      <formula>0</formula>
    </cfRule>
    <cfRule type="cellIs" dxfId="102" priority="348" operator="lessThan">
      <formula>0</formula>
    </cfRule>
  </conditionalFormatting>
  <conditionalFormatting sqref="B20:B24">
    <cfRule type="cellIs" dxfId="101" priority="347" operator="lessThan">
      <formula>0</formula>
    </cfRule>
  </conditionalFormatting>
  <conditionalFormatting sqref="B46">
    <cfRule type="cellIs" dxfId="100" priority="346" operator="lessThan">
      <formula>0</formula>
    </cfRule>
  </conditionalFormatting>
  <conditionalFormatting sqref="B28:B45">
    <cfRule type="cellIs" dxfId="99" priority="344" operator="lessThan">
      <formula>0</formula>
    </cfRule>
  </conditionalFormatting>
  <conditionalFormatting sqref="B63:B66">
    <cfRule type="cellIs" dxfId="98" priority="343" operator="lessThan">
      <formula>0</formula>
    </cfRule>
  </conditionalFormatting>
  <conditionalFormatting sqref="B92:B95">
    <cfRule type="cellIs" dxfId="97" priority="336" operator="lessThan">
      <formula>0</formula>
    </cfRule>
  </conditionalFormatting>
  <conditionalFormatting sqref="B70">
    <cfRule type="cellIs" dxfId="96" priority="340" operator="lessThan">
      <formula>0</formula>
    </cfRule>
  </conditionalFormatting>
  <conditionalFormatting sqref="B68:B69 B71:B77">
    <cfRule type="cellIs" dxfId="95" priority="341" operator="lessThan">
      <formula>0</formula>
    </cfRule>
  </conditionalFormatting>
  <conditionalFormatting sqref="B71">
    <cfRule type="cellIs" dxfId="94" priority="332" operator="lessThan">
      <formula>0</formula>
    </cfRule>
  </conditionalFormatting>
  <conditionalFormatting sqref="B82:B87">
    <cfRule type="cellIs" dxfId="93" priority="339" operator="lessThan">
      <formula>0</formula>
    </cfRule>
  </conditionalFormatting>
  <conditionalFormatting sqref="B88">
    <cfRule type="cellIs" dxfId="92" priority="338" operator="lessThan">
      <formula>0</formula>
    </cfRule>
  </conditionalFormatting>
  <conditionalFormatting sqref="B78 B80">
    <cfRule type="cellIs" dxfId="91" priority="342" operator="lessThan">
      <formula>0</formula>
    </cfRule>
  </conditionalFormatting>
  <conditionalFormatting sqref="B90">
    <cfRule type="cellIs" dxfId="90" priority="337" operator="lessThan">
      <formula>0</formula>
    </cfRule>
  </conditionalFormatting>
  <conditionalFormatting sqref="B64:B67">
    <cfRule type="cellIs" dxfId="89" priority="335" operator="lessThan">
      <formula>0</formula>
    </cfRule>
  </conditionalFormatting>
  <conditionalFormatting sqref="B69:B70 B72:B78">
    <cfRule type="cellIs" dxfId="88" priority="333" operator="lessThan">
      <formula>0</formula>
    </cfRule>
  </conditionalFormatting>
  <conditionalFormatting sqref="B83:B88">
    <cfRule type="cellIs" dxfId="87" priority="331" operator="lessThan">
      <formula>0</formula>
    </cfRule>
  </conditionalFormatting>
  <conditionalFormatting sqref="B89">
    <cfRule type="cellIs" dxfId="86" priority="330" operator="lessThan">
      <formula>0</formula>
    </cfRule>
  </conditionalFormatting>
  <conditionalFormatting sqref="B79 B81">
    <cfRule type="cellIs" dxfId="85" priority="334" operator="lessThan">
      <formula>0</formula>
    </cfRule>
  </conditionalFormatting>
  <conditionalFormatting sqref="B91">
    <cfRule type="cellIs" dxfId="84" priority="329" operator="lessThan">
      <formula>0</formula>
    </cfRule>
  </conditionalFormatting>
  <conditionalFormatting sqref="B93:B95">
    <cfRule type="cellIs" dxfId="83" priority="328" operator="lessThan">
      <formula>0</formula>
    </cfRule>
  </conditionalFormatting>
  <conditionalFormatting sqref="B97">
    <cfRule type="cellIs" dxfId="82" priority="327" operator="lessThan">
      <formula>0</formula>
    </cfRule>
  </conditionalFormatting>
  <conditionalFormatting sqref="B126">
    <cfRule type="cellIs" dxfId="81" priority="326" operator="lessThan">
      <formula>0</formula>
    </cfRule>
  </conditionalFormatting>
  <conditionalFormatting sqref="B113:B116">
    <cfRule type="cellIs" dxfId="80" priority="325" operator="lessThan">
      <formula>0</formula>
    </cfRule>
  </conditionalFormatting>
  <conditionalFormatting sqref="B122:B125">
    <cfRule type="cellIs" dxfId="79" priority="324" operator="lessThan">
      <formula>0</formula>
    </cfRule>
  </conditionalFormatting>
  <conditionalFormatting sqref="B128">
    <cfRule type="cellIs" dxfId="78" priority="323" operator="lessThan">
      <formula>0</formula>
    </cfRule>
  </conditionalFormatting>
  <conditionalFormatting sqref="B114:B117">
    <cfRule type="cellIs" dxfId="77" priority="322" operator="lessThan">
      <formula>0</formula>
    </cfRule>
  </conditionalFormatting>
  <conditionalFormatting sqref="B123:B126">
    <cfRule type="cellIs" dxfId="76" priority="321" operator="lessThan">
      <formula>0</formula>
    </cfRule>
  </conditionalFormatting>
  <conditionalFormatting sqref="B139">
    <cfRule type="cellIs" dxfId="75" priority="319" operator="lessThan">
      <formula>0</formula>
    </cfRule>
  </conditionalFormatting>
  <conditionalFormatting sqref="B144">
    <cfRule type="cellIs" dxfId="74" priority="320" operator="lessThan">
      <formula>0</formula>
    </cfRule>
  </conditionalFormatting>
  <conditionalFormatting sqref="B160">
    <cfRule type="cellIs" dxfId="73" priority="317" operator="lessThan">
      <formula>0</formula>
    </cfRule>
  </conditionalFormatting>
  <conditionalFormatting sqref="B157 B159">
    <cfRule type="cellIs" dxfId="72" priority="318" operator="lessThan">
      <formula>0</formula>
    </cfRule>
  </conditionalFormatting>
  <conditionalFormatting sqref="B162">
    <cfRule type="cellIs" dxfId="71" priority="316" operator="lessThan">
      <formula>0</formula>
    </cfRule>
  </conditionalFormatting>
  <conditionalFormatting sqref="B163">
    <cfRule type="cellIs" dxfId="70" priority="315" operator="lessThan">
      <formula>0</formula>
    </cfRule>
  </conditionalFormatting>
  <conditionalFormatting sqref="B178:B179">
    <cfRule type="cellIs" dxfId="69" priority="314" operator="lessThan">
      <formula>0</formula>
    </cfRule>
  </conditionalFormatting>
  <conditionalFormatting sqref="B193">
    <cfRule type="cellIs" dxfId="68" priority="313" operator="lessThan">
      <formula>0</formula>
    </cfRule>
  </conditionalFormatting>
  <conditionalFormatting sqref="B190">
    <cfRule type="cellIs" dxfId="67" priority="312" operator="lessThan">
      <formula>0</formula>
    </cfRule>
  </conditionalFormatting>
  <conditionalFormatting sqref="B45">
    <cfRule type="cellIs" dxfId="66" priority="311" operator="lessThan">
      <formula>0</formula>
    </cfRule>
  </conditionalFormatting>
  <conditionalFormatting sqref="B142">
    <cfRule type="cellIs" dxfId="65" priority="310" operator="lessThan">
      <formula>0</formula>
    </cfRule>
  </conditionalFormatting>
  <conditionalFormatting sqref="B96">
    <cfRule type="cellIs" dxfId="64" priority="308" operator="lessThan">
      <formula>0</formula>
    </cfRule>
    <cfRule type="cellIs" dxfId="63" priority="309" operator="lessThan">
      <formula>0</formula>
    </cfRule>
  </conditionalFormatting>
  <conditionalFormatting sqref="B143">
    <cfRule type="cellIs" dxfId="62" priority="306" operator="lessThan">
      <formula>0</formula>
    </cfRule>
    <cfRule type="cellIs" dxfId="61" priority="307" operator="lessThan">
      <formula>0</formula>
    </cfRule>
  </conditionalFormatting>
  <conditionalFormatting sqref="DA20:DA25 DA6:DA15 DA27:DA32 DA34:DA44 DA49:DA58 DA100:DA109 DA133:DA138 DA156 DA158:DA159 DA161:DA162 DA147:DA151 DA166:DA170 DA177:DA178 DA192 DA184:DA189 DA195:DA199 DA214 DA206:DA210">
    <cfRule type="cellIs" dxfId="60" priority="61" operator="lessThan">
      <formula>0</formula>
    </cfRule>
  </conditionalFormatting>
  <conditionalFormatting sqref="DA16">
    <cfRule type="cellIs" dxfId="59" priority="45" operator="lessThan">
      <formula>0</formula>
    </cfRule>
    <cfRule type="cellIs" dxfId="58" priority="60" operator="lessThan">
      <formula>0</formula>
    </cfRule>
  </conditionalFormatting>
  <conditionalFormatting sqref="DA63:DA66">
    <cfRule type="cellIs" dxfId="57" priority="59" operator="lessThan">
      <formula>0</formula>
    </cfRule>
  </conditionalFormatting>
  <conditionalFormatting sqref="DA92:DA95">
    <cfRule type="cellIs" dxfId="56" priority="52" operator="lessThan">
      <formula>0</formula>
    </cfRule>
  </conditionalFormatting>
  <conditionalFormatting sqref="DA70">
    <cfRule type="cellIs" dxfId="55" priority="56" operator="lessThan">
      <formula>0</formula>
    </cfRule>
  </conditionalFormatting>
  <conditionalFormatting sqref="DA68:DA69 DA71:DA77">
    <cfRule type="cellIs" dxfId="54" priority="57" operator="lessThan">
      <formula>0</formula>
    </cfRule>
  </conditionalFormatting>
  <conditionalFormatting sqref="DA82:DA87">
    <cfRule type="cellIs" dxfId="53" priority="55" operator="lessThan">
      <formula>0</formula>
    </cfRule>
  </conditionalFormatting>
  <conditionalFormatting sqref="DA88">
    <cfRule type="cellIs" dxfId="52" priority="54" operator="lessThan">
      <formula>0</formula>
    </cfRule>
  </conditionalFormatting>
  <conditionalFormatting sqref="DA78 DA80">
    <cfRule type="cellIs" dxfId="51" priority="58" operator="lessThan">
      <formula>0</formula>
    </cfRule>
  </conditionalFormatting>
  <conditionalFormatting sqref="DA90">
    <cfRule type="cellIs" dxfId="50" priority="53" operator="lessThan">
      <formula>0</formula>
    </cfRule>
  </conditionalFormatting>
  <conditionalFormatting sqref="DA126">
    <cfRule type="cellIs" dxfId="49" priority="51" operator="lessThan">
      <formula>0</formula>
    </cfRule>
  </conditionalFormatting>
  <conditionalFormatting sqref="DA113:DA116">
    <cfRule type="cellIs" dxfId="48" priority="50" operator="lessThan">
      <formula>0</formula>
    </cfRule>
  </conditionalFormatting>
  <conditionalFormatting sqref="DA122:DA125">
    <cfRule type="cellIs" dxfId="47" priority="49" operator="lessThan">
      <formula>0</formula>
    </cfRule>
  </conditionalFormatting>
  <conditionalFormatting sqref="DA6:DA15 DA50:DA59 DA101:DA110">
    <cfRule type="cellIs" dxfId="46" priority="48" operator="lessThan">
      <formula>0</formula>
    </cfRule>
  </conditionalFormatting>
  <conditionalFormatting sqref="DA20:DA24">
    <cfRule type="cellIs" dxfId="45" priority="47" operator="lessThan">
      <formula>0</formula>
    </cfRule>
  </conditionalFormatting>
  <conditionalFormatting sqref="DA46">
    <cfRule type="cellIs" dxfId="44" priority="46" operator="lessThan">
      <formula>0</formula>
    </cfRule>
  </conditionalFormatting>
  <conditionalFormatting sqref="DA28:DA45">
    <cfRule type="cellIs" dxfId="43" priority="44" operator="lessThan">
      <formula>0</formula>
    </cfRule>
  </conditionalFormatting>
  <conditionalFormatting sqref="DA71">
    <cfRule type="cellIs" dxfId="42" priority="40" operator="lessThan">
      <formula>0</formula>
    </cfRule>
  </conditionalFormatting>
  <conditionalFormatting sqref="DA64:DA67">
    <cfRule type="cellIs" dxfId="41" priority="43" operator="lessThan">
      <formula>0</formula>
    </cfRule>
  </conditionalFormatting>
  <conditionalFormatting sqref="DA69:DA70 DA72:DA78">
    <cfRule type="cellIs" dxfId="40" priority="41" operator="lessThan">
      <formula>0</formula>
    </cfRule>
  </conditionalFormatting>
  <conditionalFormatting sqref="DA83:DA88">
    <cfRule type="cellIs" dxfId="39" priority="39" operator="lessThan">
      <formula>0</formula>
    </cfRule>
  </conditionalFormatting>
  <conditionalFormatting sqref="DA89">
    <cfRule type="cellIs" dxfId="38" priority="38" operator="lessThan">
      <formula>0</formula>
    </cfRule>
  </conditionalFormatting>
  <conditionalFormatting sqref="DA79 DA81">
    <cfRule type="cellIs" dxfId="37" priority="42" operator="lessThan">
      <formula>0</formula>
    </cfRule>
  </conditionalFormatting>
  <conditionalFormatting sqref="DA91">
    <cfRule type="cellIs" dxfId="36" priority="37" operator="lessThan">
      <formula>0</formula>
    </cfRule>
  </conditionalFormatting>
  <conditionalFormatting sqref="DA93:DA95">
    <cfRule type="cellIs" dxfId="35" priority="36" operator="lessThan">
      <formula>0</formula>
    </cfRule>
  </conditionalFormatting>
  <conditionalFormatting sqref="DA97">
    <cfRule type="cellIs" dxfId="34" priority="35" operator="lessThan">
      <formula>0</formula>
    </cfRule>
  </conditionalFormatting>
  <conditionalFormatting sqref="DA128">
    <cfRule type="cellIs" dxfId="33" priority="34" operator="lessThan">
      <formula>0</formula>
    </cfRule>
  </conditionalFormatting>
  <conditionalFormatting sqref="DA114:DA117">
    <cfRule type="cellIs" dxfId="32" priority="33" operator="lessThan">
      <formula>0</formula>
    </cfRule>
  </conditionalFormatting>
  <conditionalFormatting sqref="DA123:DA126">
    <cfRule type="cellIs" dxfId="31" priority="32" operator="lessThan">
      <formula>0</formula>
    </cfRule>
  </conditionalFormatting>
  <conditionalFormatting sqref="DA139">
    <cfRule type="cellIs" dxfId="30" priority="28" operator="lessThan">
      <formula>0</formula>
    </cfRule>
    <cfRule type="cellIs" dxfId="29" priority="30" operator="lessThan">
      <formula>0</formula>
    </cfRule>
  </conditionalFormatting>
  <conditionalFormatting sqref="DA144">
    <cfRule type="cellIs" dxfId="28" priority="29" operator="lessThan">
      <formula>0</formula>
    </cfRule>
    <cfRule type="cellIs" dxfId="27" priority="31" operator="lessThan">
      <formula>0</formula>
    </cfRule>
  </conditionalFormatting>
  <conditionalFormatting sqref="DA134:DA138">
    <cfRule type="cellIs" dxfId="26" priority="27" operator="lessThan">
      <formula>0</formula>
    </cfRule>
  </conditionalFormatting>
  <conditionalFormatting sqref="DA160">
    <cfRule type="cellIs" dxfId="25" priority="21" operator="lessThan">
      <formula>0</formula>
    </cfRule>
    <cfRule type="cellIs" dxfId="24" priority="25" operator="lessThan">
      <formula>0</formula>
    </cfRule>
  </conditionalFormatting>
  <conditionalFormatting sqref="DA157 DA159">
    <cfRule type="cellIs" dxfId="23" priority="22" operator="lessThan">
      <formula>0</formula>
    </cfRule>
    <cfRule type="cellIs" dxfId="22" priority="26" operator="lessThan">
      <formula>0</formula>
    </cfRule>
  </conditionalFormatting>
  <conditionalFormatting sqref="DA162">
    <cfRule type="cellIs" dxfId="21" priority="20" operator="lessThan">
      <formula>0</formula>
    </cfRule>
    <cfRule type="cellIs" dxfId="20" priority="24" operator="lessThan">
      <formula>0</formula>
    </cfRule>
  </conditionalFormatting>
  <conditionalFormatting sqref="DA163">
    <cfRule type="cellIs" dxfId="19" priority="19" operator="lessThan">
      <formula>0</formula>
    </cfRule>
    <cfRule type="cellIs" dxfId="18" priority="23" operator="lessThan">
      <formula>0</formula>
    </cfRule>
  </conditionalFormatting>
  <conditionalFormatting sqref="DA148:DA152">
    <cfRule type="cellIs" dxfId="17" priority="18" operator="lessThan">
      <formula>0</formula>
    </cfRule>
  </conditionalFormatting>
  <conditionalFormatting sqref="DA167:DA171">
    <cfRule type="cellIs" dxfId="16" priority="15" operator="lessThan">
      <formula>0</formula>
    </cfRule>
  </conditionalFormatting>
  <conditionalFormatting sqref="DA178:DA179"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DA193">
    <cfRule type="cellIs" dxfId="13" priority="12" operator="lessThan">
      <formula>0</formula>
    </cfRule>
    <cfRule type="cellIs" dxfId="12" priority="14" operator="lessThan">
      <formula>0</formula>
    </cfRule>
  </conditionalFormatting>
  <conditionalFormatting sqref="DA190">
    <cfRule type="cellIs" dxfId="11" priority="11" operator="lessThan">
      <formula>0</formula>
    </cfRule>
    <cfRule type="cellIs" dxfId="10" priority="13" operator="lessThan">
      <formula>0</formula>
    </cfRule>
  </conditionalFormatting>
  <conditionalFormatting sqref="DA185:DA189">
    <cfRule type="cellIs" dxfId="9" priority="10" operator="lessThan">
      <formula>0</formula>
    </cfRule>
  </conditionalFormatting>
  <conditionalFormatting sqref="DA196:DA200">
    <cfRule type="cellIs" dxfId="8" priority="9" operator="lessThan">
      <formula>0</formula>
    </cfRule>
  </conditionalFormatting>
  <conditionalFormatting sqref="DA207:DA211">
    <cfRule type="cellIs" dxfId="7" priority="8" operator="lessThan">
      <formula>0</formula>
    </cfRule>
  </conditionalFormatting>
  <conditionalFormatting sqref="DA45">
    <cfRule type="cellIs" dxfId="6" priority="7" operator="lessThan">
      <formula>0</formula>
    </cfRule>
  </conditionalFormatting>
  <conditionalFormatting sqref="DA142">
    <cfRule type="cellIs" dxfId="5" priority="6" operator="lessThan">
      <formula>0</formula>
    </cfRule>
  </conditionalFormatting>
  <conditionalFormatting sqref="DA96">
    <cfRule type="cellIs" dxfId="4" priority="4" operator="lessThan">
      <formula>0</formula>
    </cfRule>
    <cfRule type="cellIs" dxfId="3" priority="5" operator="lessThan">
      <formula>0</formula>
    </cfRule>
  </conditionalFormatting>
  <conditionalFormatting sqref="DA143">
    <cfRule type="cellIs" dxfId="2" priority="1" operator="lessThan">
      <formula>0</formula>
    </cfRule>
    <cfRule type="cellIs" dxfId="1" priority="2" operator="lessThan">
      <formula>0</formula>
    </cfRule>
    <cfRule type="cellIs" dxfId="0" priority="3" operator="lessThan">
      <formula>0</formula>
    </cfRule>
  </conditionalFormatting>
  <pageMargins left="0.39370078740157483" right="0.39370078740157483" top="0.39370078740157483" bottom="0.39370078740157483" header="0.31496062992125978" footer="0.31496062992125978"/>
  <pageSetup paperSize="9" scale="34" orientation="portrait"/>
  <ignoredErrors>
    <ignoredError sqref="B99:W99" formulaRange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fitToPage="1"/>
  </sheetPr>
  <dimension ref="A1:DA77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Pulp, paper and printing"</f>
        <v>RO: Pulp, paper and printing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f t="shared" ref="B3:W3" si="0">SUM(B4,B7)</f>
        <v>526.84428973088757</v>
      </c>
      <c r="C3" s="205">
        <f t="shared" si="0"/>
        <v>603.48105276498677</v>
      </c>
      <c r="D3" s="205">
        <f t="shared" si="0"/>
        <v>717.84275235044947</v>
      </c>
      <c r="E3" s="205">
        <f t="shared" si="0"/>
        <v>674.14127000305803</v>
      </c>
      <c r="F3" s="205">
        <f t="shared" si="0"/>
        <v>664.3641953052354</v>
      </c>
      <c r="G3" s="205">
        <f t="shared" si="0"/>
        <v>697.64963770322152</v>
      </c>
      <c r="H3" s="205">
        <f t="shared" si="0"/>
        <v>736.48657704627999</v>
      </c>
      <c r="I3" s="205">
        <f t="shared" si="0"/>
        <v>877.86134550098791</v>
      </c>
      <c r="J3" s="205">
        <f t="shared" si="0"/>
        <v>1111.6395934362492</v>
      </c>
      <c r="K3" s="205">
        <f t="shared" si="0"/>
        <v>1084.6343467543138</v>
      </c>
      <c r="L3" s="205">
        <f t="shared" si="0"/>
        <v>835.29222347448035</v>
      </c>
      <c r="M3" s="205">
        <f t="shared" si="0"/>
        <v>902.36205613159541</v>
      </c>
      <c r="N3" s="205">
        <f t="shared" si="0"/>
        <v>686.46133864219485</v>
      </c>
      <c r="O3" s="205">
        <f t="shared" si="0"/>
        <v>662.31947666520364</v>
      </c>
      <c r="P3" s="205">
        <f t="shared" si="0"/>
        <v>568.04367981868768</v>
      </c>
      <c r="Q3" s="205">
        <f t="shared" si="0"/>
        <v>680.5</v>
      </c>
      <c r="R3" s="205">
        <f t="shared" si="0"/>
        <v>723.36728290775704</v>
      </c>
      <c r="S3" s="205">
        <f t="shared" si="0"/>
        <v>807.18114809023905</v>
      </c>
      <c r="T3" s="205">
        <f t="shared" si="0"/>
        <v>800.4376211908276</v>
      </c>
      <c r="U3" s="205">
        <f t="shared" si="0"/>
        <v>845.76987940575782</v>
      </c>
      <c r="V3" s="205">
        <f t="shared" si="0"/>
        <v>748.30835651127063</v>
      </c>
      <c r="W3" s="205">
        <f t="shared" si="0"/>
        <v>648.70618932135972</v>
      </c>
      <c r="DA3" s="112"/>
    </row>
    <row r="4" spans="1:105" ht="12" customHeight="1" x14ac:dyDescent="0.25">
      <c r="A4" s="50" t="s">
        <v>1811</v>
      </c>
      <c r="B4" s="243">
        <f t="shared" ref="B4:W4" si="1">SUM(B5:B6)</f>
        <v>324.22903556924172</v>
      </c>
      <c r="C4" s="243">
        <f t="shared" si="1"/>
        <v>361.2014701533522</v>
      </c>
      <c r="D4" s="243">
        <f t="shared" si="1"/>
        <v>447.7735303233805</v>
      </c>
      <c r="E4" s="243">
        <f t="shared" si="1"/>
        <v>406.89022525736425</v>
      </c>
      <c r="F4" s="243">
        <f t="shared" si="1"/>
        <v>378.19989752737348</v>
      </c>
      <c r="G4" s="243">
        <f t="shared" si="1"/>
        <v>335.04840772087937</v>
      </c>
      <c r="H4" s="243">
        <f t="shared" si="1"/>
        <v>344.85531624023264</v>
      </c>
      <c r="I4" s="243">
        <f t="shared" si="1"/>
        <v>503.44398476132261</v>
      </c>
      <c r="J4" s="243">
        <f t="shared" si="1"/>
        <v>611.18980902257204</v>
      </c>
      <c r="K4" s="243">
        <f t="shared" si="1"/>
        <v>483.08682552725287</v>
      </c>
      <c r="L4" s="243">
        <f t="shared" si="1"/>
        <v>328.44952503622602</v>
      </c>
      <c r="M4" s="243">
        <f t="shared" si="1"/>
        <v>246.06061876854369</v>
      </c>
      <c r="N4" s="243">
        <f t="shared" si="1"/>
        <v>206.74750614812999</v>
      </c>
      <c r="O4" s="243">
        <f t="shared" si="1"/>
        <v>207.53652266599789</v>
      </c>
      <c r="P4" s="243">
        <f t="shared" si="1"/>
        <v>199.85577418357889</v>
      </c>
      <c r="Q4" s="243">
        <f t="shared" si="1"/>
        <v>251</v>
      </c>
      <c r="R4" s="243">
        <f t="shared" si="1"/>
        <v>291.93416035140223</v>
      </c>
      <c r="S4" s="243">
        <f t="shared" si="1"/>
        <v>329.08941999851089</v>
      </c>
      <c r="T4" s="243">
        <f t="shared" si="1"/>
        <v>291.4806183623005</v>
      </c>
      <c r="U4" s="243">
        <f t="shared" si="1"/>
        <v>298.81609166179368</v>
      </c>
      <c r="V4" s="243">
        <f t="shared" si="1"/>
        <v>291.50234546888618</v>
      </c>
      <c r="W4" s="243">
        <f t="shared" si="1"/>
        <v>338.71987578136878</v>
      </c>
      <c r="DA4" s="83"/>
    </row>
    <row r="5" spans="1:105" ht="12" customHeight="1" x14ac:dyDescent="0.25">
      <c r="A5" s="99" t="s">
        <v>52</v>
      </c>
      <c r="B5" s="284">
        <v>46.078328346608842</v>
      </c>
      <c r="C5" s="284">
        <v>40.408895268465137</v>
      </c>
      <c r="D5" s="284">
        <v>54.676036616312267</v>
      </c>
      <c r="E5" s="284">
        <v>43.919895527246553</v>
      </c>
      <c r="F5" s="284">
        <v>35.987909121354143</v>
      </c>
      <c r="G5" s="284">
        <v>23.974485429138159</v>
      </c>
      <c r="H5" s="284">
        <v>19.743957496930658</v>
      </c>
      <c r="I5" s="284">
        <v>25.14163005354709</v>
      </c>
      <c r="J5" s="284">
        <v>12.646807101456551</v>
      </c>
      <c r="K5" s="284">
        <v>1.122147666474723</v>
      </c>
      <c r="L5" s="284">
        <v>0</v>
      </c>
      <c r="M5" s="284">
        <v>0</v>
      </c>
      <c r="N5" s="284">
        <v>0</v>
      </c>
      <c r="O5" s="284">
        <v>0</v>
      </c>
      <c r="P5" s="284">
        <v>0</v>
      </c>
      <c r="Q5" s="284">
        <v>0</v>
      </c>
      <c r="R5" s="284">
        <v>0</v>
      </c>
      <c r="S5" s="284">
        <v>0</v>
      </c>
      <c r="T5" s="284">
        <v>0</v>
      </c>
      <c r="U5" s="284">
        <v>0</v>
      </c>
      <c r="V5" s="284">
        <v>0</v>
      </c>
      <c r="W5" s="284">
        <v>0</v>
      </c>
      <c r="DA5" s="94" t="s">
        <v>1812</v>
      </c>
    </row>
    <row r="6" spans="1:105" ht="12" customHeight="1" x14ac:dyDescent="0.25">
      <c r="A6" s="99" t="s">
        <v>59</v>
      </c>
      <c r="B6" s="284">
        <v>278.15070722263289</v>
      </c>
      <c r="C6" s="284">
        <v>320.79257488488707</v>
      </c>
      <c r="D6" s="284">
        <v>393.09749370706822</v>
      </c>
      <c r="E6" s="284">
        <v>362.97032973011773</v>
      </c>
      <c r="F6" s="284">
        <v>342.21198840601932</v>
      </c>
      <c r="G6" s="284">
        <v>311.07392229174121</v>
      </c>
      <c r="H6" s="284">
        <v>325.11135874330199</v>
      </c>
      <c r="I6" s="284">
        <v>478.30235470777552</v>
      </c>
      <c r="J6" s="284">
        <v>598.54300192111543</v>
      </c>
      <c r="K6" s="284">
        <v>481.96467786077812</v>
      </c>
      <c r="L6" s="284">
        <v>328.44952503622602</v>
      </c>
      <c r="M6" s="284">
        <v>246.06061876854369</v>
      </c>
      <c r="N6" s="284">
        <v>206.74750614812999</v>
      </c>
      <c r="O6" s="284">
        <v>207.53652266599789</v>
      </c>
      <c r="P6" s="284">
        <v>199.85577418357889</v>
      </c>
      <c r="Q6" s="284">
        <v>251</v>
      </c>
      <c r="R6" s="284">
        <v>291.93416035140223</v>
      </c>
      <c r="S6" s="284">
        <v>329.08941999851089</v>
      </c>
      <c r="T6" s="284">
        <v>291.4806183623005</v>
      </c>
      <c r="U6" s="284">
        <v>298.81609166179368</v>
      </c>
      <c r="V6" s="284">
        <v>291.50234546888618</v>
      </c>
      <c r="W6" s="284">
        <v>338.71987578136878</v>
      </c>
      <c r="DA6" s="94" t="s">
        <v>1813</v>
      </c>
    </row>
    <row r="7" spans="1:105" ht="12" customHeight="1" x14ac:dyDescent="0.25">
      <c r="A7" s="49" t="s">
        <v>60</v>
      </c>
      <c r="B7" s="244">
        <v>202.61525416164591</v>
      </c>
      <c r="C7" s="244">
        <v>242.27958261163459</v>
      </c>
      <c r="D7" s="244">
        <v>270.06922202706897</v>
      </c>
      <c r="E7" s="244">
        <v>267.25104474569372</v>
      </c>
      <c r="F7" s="244">
        <v>286.16429777786192</v>
      </c>
      <c r="G7" s="244">
        <v>362.6012299823422</v>
      </c>
      <c r="H7" s="244">
        <v>391.63126080604741</v>
      </c>
      <c r="I7" s="244">
        <v>374.4173607396653</v>
      </c>
      <c r="J7" s="244">
        <v>500.44978441367721</v>
      </c>
      <c r="K7" s="244">
        <v>601.547521227061</v>
      </c>
      <c r="L7" s="244">
        <v>506.84269843825427</v>
      </c>
      <c r="M7" s="244">
        <v>656.30143736305172</v>
      </c>
      <c r="N7" s="244">
        <v>479.71383249406489</v>
      </c>
      <c r="O7" s="244">
        <v>454.7829539992058</v>
      </c>
      <c r="P7" s="244">
        <v>368.18790563510879</v>
      </c>
      <c r="Q7" s="244">
        <v>429.5</v>
      </c>
      <c r="R7" s="244">
        <v>431.43312255635482</v>
      </c>
      <c r="S7" s="244">
        <v>478.09172809172821</v>
      </c>
      <c r="T7" s="244">
        <v>508.9570028285271</v>
      </c>
      <c r="U7" s="244">
        <v>546.95378774396409</v>
      </c>
      <c r="V7" s="244">
        <v>456.80601104238451</v>
      </c>
      <c r="W7" s="244">
        <v>309.98631353999087</v>
      </c>
      <c r="DA7" s="84" t="s">
        <v>1814</v>
      </c>
    </row>
    <row r="8" spans="1:105" ht="12" customHeight="1" x14ac:dyDescent="0.25">
      <c r="A8" s="152"/>
      <c r="B8" s="330"/>
      <c r="C8" s="330"/>
      <c r="D8" s="330"/>
      <c r="E8" s="330"/>
      <c r="F8" s="330"/>
      <c r="G8" s="330"/>
      <c r="H8" s="330"/>
      <c r="I8" s="330"/>
      <c r="J8" s="330"/>
      <c r="K8" s="330"/>
      <c r="L8" s="330"/>
      <c r="M8" s="330"/>
      <c r="N8" s="330"/>
      <c r="O8" s="330"/>
      <c r="P8" s="330"/>
      <c r="Q8" s="330"/>
      <c r="R8" s="330"/>
      <c r="S8" s="330"/>
      <c r="T8" s="330"/>
      <c r="U8" s="330"/>
      <c r="V8" s="330"/>
      <c r="W8" s="330"/>
      <c r="DA8" s="153"/>
    </row>
    <row r="9" spans="1:105" ht="12" customHeight="1" x14ac:dyDescent="0.25">
      <c r="A9" s="30" t="s">
        <v>439</v>
      </c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DA9" s="112"/>
    </row>
    <row r="10" spans="1:105" ht="12" customHeight="1" x14ac:dyDescent="0.25">
      <c r="A10" s="50" t="s">
        <v>1815</v>
      </c>
      <c r="B10" s="243">
        <v>292.7</v>
      </c>
      <c r="C10" s="243">
        <v>268</v>
      </c>
      <c r="D10" s="243">
        <v>274</v>
      </c>
      <c r="E10" s="243">
        <v>290</v>
      </c>
      <c r="F10" s="243">
        <v>262</v>
      </c>
      <c r="G10" s="243">
        <v>161</v>
      </c>
      <c r="H10" s="243">
        <v>150</v>
      </c>
      <c r="I10" s="243">
        <v>169</v>
      </c>
      <c r="J10" s="243">
        <v>58.7</v>
      </c>
      <c r="K10" s="243">
        <v>15</v>
      </c>
      <c r="L10" s="243">
        <v>0</v>
      </c>
      <c r="M10" s="243">
        <v>0</v>
      </c>
      <c r="N10" s="243">
        <v>0</v>
      </c>
      <c r="O10" s="243">
        <v>0</v>
      </c>
      <c r="P10" s="243">
        <v>0</v>
      </c>
      <c r="Q10" s="243">
        <v>0</v>
      </c>
      <c r="R10" s="243">
        <v>0</v>
      </c>
      <c r="S10" s="243">
        <v>0</v>
      </c>
      <c r="T10" s="243">
        <v>0</v>
      </c>
      <c r="U10" s="243">
        <v>0</v>
      </c>
      <c r="V10" s="243">
        <v>0</v>
      </c>
      <c r="W10" s="243">
        <v>0</v>
      </c>
      <c r="DA10" s="83" t="s">
        <v>1816</v>
      </c>
    </row>
    <row r="11" spans="1:105" ht="12" customHeight="1" x14ac:dyDescent="0.25">
      <c r="A11" s="107" t="s">
        <v>1817</v>
      </c>
      <c r="B11" s="284">
        <v>339.6</v>
      </c>
      <c r="C11" s="284">
        <v>395</v>
      </c>
      <c r="D11" s="284">
        <v>370</v>
      </c>
      <c r="E11" s="284">
        <v>443</v>
      </c>
      <c r="F11" s="284">
        <v>454</v>
      </c>
      <c r="G11" s="284">
        <v>371</v>
      </c>
      <c r="H11" s="284">
        <v>432</v>
      </c>
      <c r="I11" s="284">
        <v>558</v>
      </c>
      <c r="J11" s="284">
        <v>467.76</v>
      </c>
      <c r="K11" s="284">
        <v>407.34</v>
      </c>
      <c r="L11" s="284">
        <v>550</v>
      </c>
      <c r="M11" s="284">
        <v>286.5</v>
      </c>
      <c r="N11" s="284">
        <v>313</v>
      </c>
      <c r="O11" s="284">
        <v>324</v>
      </c>
      <c r="P11" s="284">
        <v>358.3</v>
      </c>
      <c r="Q11" s="284">
        <v>402.88666666666671</v>
      </c>
      <c r="R11" s="284">
        <v>447.4733333333333</v>
      </c>
      <c r="S11" s="284">
        <v>492.06</v>
      </c>
      <c r="T11" s="284">
        <v>586.73</v>
      </c>
      <c r="U11" s="284">
        <v>569.04999999999995</v>
      </c>
      <c r="V11" s="284">
        <v>503.84</v>
      </c>
      <c r="W11" s="284">
        <v>631.02</v>
      </c>
      <c r="DA11" s="94" t="s">
        <v>1818</v>
      </c>
    </row>
    <row r="12" spans="1:105" ht="12" customHeight="1" x14ac:dyDescent="0.25">
      <c r="A12" s="49" t="s">
        <v>1819</v>
      </c>
      <c r="B12" s="244">
        <v>184.42083333333329</v>
      </c>
      <c r="C12" s="244">
        <v>193.375</v>
      </c>
      <c r="D12" s="244">
        <v>187.8333333333334</v>
      </c>
      <c r="E12" s="244">
        <v>213.79166666666671</v>
      </c>
      <c r="F12" s="244">
        <v>117.8780487804878</v>
      </c>
      <c r="G12" s="244">
        <v>143.85714285714289</v>
      </c>
      <c r="H12" s="244">
        <v>153.3648648648649</v>
      </c>
      <c r="I12" s="244">
        <v>167.49509803921569</v>
      </c>
      <c r="J12" s="244">
        <v>58.999827586206891</v>
      </c>
      <c r="K12" s="244">
        <v>47.331206896551727</v>
      </c>
      <c r="L12" s="244">
        <v>252.82258064516131</v>
      </c>
      <c r="M12" s="244">
        <v>92.089285714285722</v>
      </c>
      <c r="N12" s="244">
        <v>100.6071428571429</v>
      </c>
      <c r="O12" s="244">
        <v>104.1428571428572</v>
      </c>
      <c r="P12" s="244">
        <v>115.1678571428572</v>
      </c>
      <c r="Q12" s="244">
        <v>129.49928571428569</v>
      </c>
      <c r="R12" s="244">
        <v>124.1278767123287</v>
      </c>
      <c r="S12" s="244">
        <v>123.015</v>
      </c>
      <c r="T12" s="244">
        <v>146.6825</v>
      </c>
      <c r="U12" s="244">
        <v>165.97291666666669</v>
      </c>
      <c r="V12" s="244">
        <v>161.94857142857151</v>
      </c>
      <c r="W12" s="244">
        <v>202.8278571428572</v>
      </c>
      <c r="DA12" s="84" t="s">
        <v>1820</v>
      </c>
    </row>
    <row r="13" spans="1:105" ht="12" customHeight="1" x14ac:dyDescent="0.25">
      <c r="A13" s="142"/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DA13" s="173"/>
    </row>
    <row r="14" spans="1:105" ht="12" customHeight="1" x14ac:dyDescent="0.25">
      <c r="A14" s="30" t="s">
        <v>447</v>
      </c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DA14" s="112"/>
    </row>
    <row r="15" spans="1:105" ht="12" customHeight="1" x14ac:dyDescent="0.25">
      <c r="A15" s="50" t="s">
        <v>1815</v>
      </c>
      <c r="B15" s="243">
        <v>325.22222222222217</v>
      </c>
      <c r="C15" s="243">
        <v>325.22222222222217</v>
      </c>
      <c r="D15" s="243">
        <v>325.22222222222217</v>
      </c>
      <c r="E15" s="243">
        <v>325.22222222222217</v>
      </c>
      <c r="F15" s="243">
        <v>325.22222222222217</v>
      </c>
      <c r="G15" s="243">
        <v>325.22222222222217</v>
      </c>
      <c r="H15" s="243">
        <v>294.08040861930789</v>
      </c>
      <c r="I15" s="243">
        <v>294.08040861930789</v>
      </c>
      <c r="J15" s="243">
        <v>294.08040861930789</v>
      </c>
      <c r="K15" s="243">
        <v>262.93859501639372</v>
      </c>
      <c r="L15" s="243">
        <v>262.93859501639372</v>
      </c>
      <c r="M15" s="243">
        <v>262.93859501639372</v>
      </c>
      <c r="N15" s="243">
        <v>231.79678141347941</v>
      </c>
      <c r="O15" s="243">
        <v>231.79678141347941</v>
      </c>
      <c r="P15" s="243">
        <v>231.79678141347941</v>
      </c>
      <c r="Q15" s="243">
        <v>200.6549678105651</v>
      </c>
      <c r="R15" s="243">
        <v>200.6549678105651</v>
      </c>
      <c r="S15" s="243">
        <v>200.6549678105651</v>
      </c>
      <c r="T15" s="243">
        <v>169.51315420765081</v>
      </c>
      <c r="U15" s="243">
        <v>169.51315420765081</v>
      </c>
      <c r="V15" s="243">
        <v>169.51315420765081</v>
      </c>
      <c r="W15" s="243">
        <v>138.3713406047365</v>
      </c>
      <c r="DA15" s="83" t="s">
        <v>1821</v>
      </c>
    </row>
    <row r="16" spans="1:105" ht="12" customHeight="1" x14ac:dyDescent="0.25">
      <c r="A16" s="107" t="s">
        <v>1817</v>
      </c>
      <c r="B16" s="284">
        <v>444.44444444444451</v>
      </c>
      <c r="C16" s="284">
        <v>444.44444444444451</v>
      </c>
      <c r="D16" s="284">
        <v>444.44444444444451</v>
      </c>
      <c r="E16" s="284">
        <v>485.61998411396962</v>
      </c>
      <c r="F16" s="284">
        <v>485.61998411396962</v>
      </c>
      <c r="G16" s="284">
        <v>485.61998411396962</v>
      </c>
      <c r="H16" s="284">
        <v>485.61998411396962</v>
      </c>
      <c r="I16" s="284">
        <v>609.146603122545</v>
      </c>
      <c r="J16" s="284">
        <v>609.146603122545</v>
      </c>
      <c r="K16" s="284">
        <v>567.97106345301984</v>
      </c>
      <c r="L16" s="284">
        <v>609.146603122545</v>
      </c>
      <c r="M16" s="284">
        <v>609.146603122545</v>
      </c>
      <c r="N16" s="284">
        <v>567.97106345301984</v>
      </c>
      <c r="O16" s="284">
        <v>567.97106345301984</v>
      </c>
      <c r="P16" s="284">
        <v>526.79552378349467</v>
      </c>
      <c r="Q16" s="284">
        <v>526.79552378349467</v>
      </c>
      <c r="R16" s="284">
        <v>526.79552378349467</v>
      </c>
      <c r="S16" s="284">
        <v>526.79552378349467</v>
      </c>
      <c r="T16" s="284">
        <v>650.32214279207005</v>
      </c>
      <c r="U16" s="284">
        <v>650.32214279207005</v>
      </c>
      <c r="V16" s="284">
        <v>609.14660312254489</v>
      </c>
      <c r="W16" s="284">
        <v>691.49768246159522</v>
      </c>
      <c r="DA16" s="94" t="s">
        <v>1822</v>
      </c>
    </row>
    <row r="17" spans="1:105" ht="12" customHeight="1" x14ac:dyDescent="0.25">
      <c r="A17" s="49" t="s">
        <v>1819</v>
      </c>
      <c r="B17" s="244">
        <v>204.91203703703701</v>
      </c>
      <c r="C17" s="244">
        <v>204.91203703703701</v>
      </c>
      <c r="D17" s="244">
        <v>204.91203703703701</v>
      </c>
      <c r="E17" s="244">
        <v>225.34986596788011</v>
      </c>
      <c r="F17" s="244">
        <v>225.34986596788011</v>
      </c>
      <c r="G17" s="244">
        <v>204.91203703703709</v>
      </c>
      <c r="H17" s="244">
        <v>204.91203703703709</v>
      </c>
      <c r="I17" s="244">
        <v>184.474208106194</v>
      </c>
      <c r="J17" s="244">
        <v>184.474208106194</v>
      </c>
      <c r="K17" s="244">
        <v>164.0363791753509</v>
      </c>
      <c r="L17" s="244">
        <v>266.22552382956633</v>
      </c>
      <c r="M17" s="244">
        <v>245.78769489872329</v>
      </c>
      <c r="N17" s="244">
        <v>245.78769489872329</v>
      </c>
      <c r="O17" s="244">
        <v>225.34986596788019</v>
      </c>
      <c r="P17" s="244">
        <v>225.34986596788019</v>
      </c>
      <c r="Q17" s="244">
        <v>204.91203703703709</v>
      </c>
      <c r="R17" s="244">
        <v>204.91203703703709</v>
      </c>
      <c r="S17" s="244">
        <v>184.47420810619411</v>
      </c>
      <c r="T17" s="244">
        <v>184.47420810619411</v>
      </c>
      <c r="U17" s="244">
        <v>184.47420810619411</v>
      </c>
      <c r="V17" s="244">
        <v>184.47420810619411</v>
      </c>
      <c r="W17" s="244">
        <v>225.34986596788019</v>
      </c>
      <c r="DA17" s="84" t="s">
        <v>1823</v>
      </c>
    </row>
    <row r="18" spans="1:105" ht="12" customHeight="1" x14ac:dyDescent="0.25">
      <c r="A18" s="108" t="s">
        <v>452</v>
      </c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DA18" s="109"/>
    </row>
    <row r="19" spans="1:105" ht="12" customHeight="1" x14ac:dyDescent="0.25">
      <c r="A19" s="51" t="s">
        <v>1815</v>
      </c>
      <c r="B19" s="248">
        <v>0</v>
      </c>
      <c r="C19" s="243">
        <v>0</v>
      </c>
      <c r="D19" s="243">
        <v>0</v>
      </c>
      <c r="E19" s="243">
        <v>31.141813602914269</v>
      </c>
      <c r="F19" s="243">
        <v>0</v>
      </c>
      <c r="G19" s="243">
        <v>0</v>
      </c>
      <c r="H19" s="243">
        <v>0</v>
      </c>
      <c r="I19" s="243">
        <v>0</v>
      </c>
      <c r="J19" s="243">
        <v>0</v>
      </c>
      <c r="K19" s="243">
        <v>0</v>
      </c>
      <c r="L19" s="243">
        <v>0</v>
      </c>
      <c r="M19" s="243">
        <v>0</v>
      </c>
      <c r="N19" s="243">
        <v>0</v>
      </c>
      <c r="O19" s="243">
        <v>0</v>
      </c>
      <c r="P19" s="243">
        <v>0</v>
      </c>
      <c r="Q19" s="243">
        <v>0</v>
      </c>
      <c r="R19" s="243">
        <v>0</v>
      </c>
      <c r="S19" s="243">
        <v>0</v>
      </c>
      <c r="T19" s="243">
        <v>0</v>
      </c>
      <c r="U19" s="243">
        <v>0</v>
      </c>
      <c r="V19" s="243">
        <v>0</v>
      </c>
      <c r="W19" s="243">
        <v>0</v>
      </c>
      <c r="DA19" s="83" t="s">
        <v>1824</v>
      </c>
    </row>
    <row r="20" spans="1:105" ht="12" customHeight="1" x14ac:dyDescent="0.25">
      <c r="A20" s="99" t="s">
        <v>1817</v>
      </c>
      <c r="B20" s="285">
        <v>0</v>
      </c>
      <c r="C20" s="284">
        <v>41.175539669525143</v>
      </c>
      <c r="D20" s="284">
        <v>0</v>
      </c>
      <c r="E20" s="284">
        <v>82.351079339050287</v>
      </c>
      <c r="F20" s="284">
        <v>0</v>
      </c>
      <c r="G20" s="284">
        <v>0</v>
      </c>
      <c r="H20" s="284">
        <v>41.175539669525143</v>
      </c>
      <c r="I20" s="284">
        <v>123.52661900857539</v>
      </c>
      <c r="J20" s="284">
        <v>0</v>
      </c>
      <c r="K20" s="284">
        <v>0</v>
      </c>
      <c r="L20" s="284">
        <v>41.175539669525143</v>
      </c>
      <c r="M20" s="284">
        <v>0</v>
      </c>
      <c r="N20" s="284">
        <v>0</v>
      </c>
      <c r="O20" s="284">
        <v>0</v>
      </c>
      <c r="P20" s="284">
        <v>0</v>
      </c>
      <c r="Q20" s="284">
        <v>0</v>
      </c>
      <c r="R20" s="284">
        <v>0</v>
      </c>
      <c r="S20" s="284">
        <v>41.175539669525143</v>
      </c>
      <c r="T20" s="284">
        <v>123.52661900857539</v>
      </c>
      <c r="U20" s="284">
        <v>0</v>
      </c>
      <c r="V20" s="284">
        <v>0</v>
      </c>
      <c r="W20" s="284">
        <v>82.351079339050287</v>
      </c>
      <c r="DA20" s="94" t="s">
        <v>1825</v>
      </c>
    </row>
    <row r="21" spans="1:105" ht="12" customHeight="1" x14ac:dyDescent="0.25">
      <c r="A21" s="52" t="s">
        <v>1819</v>
      </c>
      <c r="B21" s="249">
        <v>0</v>
      </c>
      <c r="C21" s="244">
        <v>20.437828930843079</v>
      </c>
      <c r="D21" s="244">
        <v>0</v>
      </c>
      <c r="E21" s="244">
        <v>40.875657861686157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102.1891446542154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  <c r="R21" s="244">
        <v>0</v>
      </c>
      <c r="S21" s="244">
        <v>0</v>
      </c>
      <c r="T21" s="244">
        <v>0</v>
      </c>
      <c r="U21" s="244">
        <v>20.437828930843079</v>
      </c>
      <c r="V21" s="244">
        <v>0</v>
      </c>
      <c r="W21" s="244">
        <v>61.313486792529247</v>
      </c>
      <c r="DA21" s="84" t="s">
        <v>1826</v>
      </c>
    </row>
    <row r="22" spans="1:105" ht="12" customHeight="1" x14ac:dyDescent="0.25">
      <c r="A22" s="108" t="s">
        <v>457</v>
      </c>
      <c r="B22" s="247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DA22" s="109"/>
    </row>
    <row r="23" spans="1:105" ht="12" customHeight="1" x14ac:dyDescent="0.25">
      <c r="A23" s="51" t="s">
        <v>1815</v>
      </c>
      <c r="B23" s="248"/>
      <c r="C23" s="243">
        <f t="shared" ref="C23:W23" si="2">B15+C19-C15</f>
        <v>0</v>
      </c>
      <c r="D23" s="243">
        <f t="shared" si="2"/>
        <v>0</v>
      </c>
      <c r="E23" s="243">
        <f t="shared" si="2"/>
        <v>31.141813602914283</v>
      </c>
      <c r="F23" s="243">
        <f t="shared" si="2"/>
        <v>0</v>
      </c>
      <c r="G23" s="243">
        <f t="shared" si="2"/>
        <v>0</v>
      </c>
      <c r="H23" s="243">
        <f t="shared" si="2"/>
        <v>31.141813602914283</v>
      </c>
      <c r="I23" s="243">
        <f t="shared" si="2"/>
        <v>0</v>
      </c>
      <c r="J23" s="243">
        <f t="shared" si="2"/>
        <v>0</v>
      </c>
      <c r="K23" s="243">
        <f t="shared" si="2"/>
        <v>31.141813602914169</v>
      </c>
      <c r="L23" s="243">
        <f t="shared" si="2"/>
        <v>0</v>
      </c>
      <c r="M23" s="243">
        <f t="shared" si="2"/>
        <v>0</v>
      </c>
      <c r="N23" s="243">
        <f t="shared" si="2"/>
        <v>31.141813602914311</v>
      </c>
      <c r="O23" s="243">
        <f t="shared" si="2"/>
        <v>0</v>
      </c>
      <c r="P23" s="243">
        <f t="shared" si="2"/>
        <v>0</v>
      </c>
      <c r="Q23" s="243">
        <f t="shared" si="2"/>
        <v>31.141813602914311</v>
      </c>
      <c r="R23" s="243">
        <f t="shared" si="2"/>
        <v>0</v>
      </c>
      <c r="S23" s="243">
        <f t="shared" si="2"/>
        <v>0</v>
      </c>
      <c r="T23" s="243">
        <f t="shared" si="2"/>
        <v>31.141813602914283</v>
      </c>
      <c r="U23" s="243">
        <f t="shared" si="2"/>
        <v>0</v>
      </c>
      <c r="V23" s="243">
        <f t="shared" si="2"/>
        <v>0</v>
      </c>
      <c r="W23" s="243">
        <f t="shared" si="2"/>
        <v>31.141813602914311</v>
      </c>
      <c r="DA23" s="83"/>
    </row>
    <row r="24" spans="1:105" ht="12" customHeight="1" x14ac:dyDescent="0.25">
      <c r="A24" s="99" t="s">
        <v>1817</v>
      </c>
      <c r="B24" s="285"/>
      <c r="C24" s="284">
        <f t="shared" ref="C24:W24" si="3">B16+C20-C16</f>
        <v>41.175539669525165</v>
      </c>
      <c r="D24" s="284">
        <f t="shared" si="3"/>
        <v>0</v>
      </c>
      <c r="E24" s="284">
        <f t="shared" si="3"/>
        <v>41.175539669525165</v>
      </c>
      <c r="F24" s="284">
        <f t="shared" si="3"/>
        <v>0</v>
      </c>
      <c r="G24" s="284">
        <f t="shared" si="3"/>
        <v>0</v>
      </c>
      <c r="H24" s="284">
        <f t="shared" si="3"/>
        <v>41.175539669525165</v>
      </c>
      <c r="I24" s="284">
        <f t="shared" si="3"/>
        <v>0</v>
      </c>
      <c r="J24" s="284">
        <f t="shared" si="3"/>
        <v>0</v>
      </c>
      <c r="K24" s="284">
        <f t="shared" si="3"/>
        <v>41.175539669525165</v>
      </c>
      <c r="L24" s="284">
        <f t="shared" si="3"/>
        <v>0</v>
      </c>
      <c r="M24" s="284">
        <f t="shared" si="3"/>
        <v>0</v>
      </c>
      <c r="N24" s="284">
        <f t="shared" si="3"/>
        <v>41.175539669525165</v>
      </c>
      <c r="O24" s="284">
        <f t="shared" si="3"/>
        <v>0</v>
      </c>
      <c r="P24" s="284">
        <f t="shared" si="3"/>
        <v>41.175539669525165</v>
      </c>
      <c r="Q24" s="284">
        <f t="shared" si="3"/>
        <v>0</v>
      </c>
      <c r="R24" s="284">
        <f t="shared" si="3"/>
        <v>0</v>
      </c>
      <c r="S24" s="284">
        <f t="shared" si="3"/>
        <v>41.175539669525165</v>
      </c>
      <c r="T24" s="284">
        <f t="shared" si="3"/>
        <v>0</v>
      </c>
      <c r="U24" s="284">
        <f t="shared" si="3"/>
        <v>0</v>
      </c>
      <c r="V24" s="284">
        <f t="shared" si="3"/>
        <v>41.175539669525165</v>
      </c>
      <c r="W24" s="284">
        <f t="shared" si="3"/>
        <v>0</v>
      </c>
      <c r="DA24" s="94"/>
    </row>
    <row r="25" spans="1:105" ht="12" customHeight="1" x14ac:dyDescent="0.25">
      <c r="A25" s="52" t="s">
        <v>1819</v>
      </c>
      <c r="B25" s="249"/>
      <c r="C25" s="244">
        <f t="shared" ref="C25:W25" si="4">B17+C21-C17</f>
        <v>20.437828930843068</v>
      </c>
      <c r="D25" s="244">
        <f t="shared" si="4"/>
        <v>0</v>
      </c>
      <c r="E25" s="244">
        <f t="shared" si="4"/>
        <v>20.437828930843068</v>
      </c>
      <c r="F25" s="244">
        <f t="shared" si="4"/>
        <v>0</v>
      </c>
      <c r="G25" s="244">
        <f t="shared" si="4"/>
        <v>20.437828930843011</v>
      </c>
      <c r="H25" s="244">
        <f t="shared" si="4"/>
        <v>0</v>
      </c>
      <c r="I25" s="244">
        <f t="shared" si="4"/>
        <v>20.437828930843096</v>
      </c>
      <c r="J25" s="244">
        <f t="shared" si="4"/>
        <v>0</v>
      </c>
      <c r="K25" s="244">
        <f t="shared" si="4"/>
        <v>20.437828930843096</v>
      </c>
      <c r="L25" s="244">
        <f t="shared" si="4"/>
        <v>0</v>
      </c>
      <c r="M25" s="244">
        <f t="shared" si="4"/>
        <v>20.43782893084304</v>
      </c>
      <c r="N25" s="244">
        <f t="shared" si="4"/>
        <v>0</v>
      </c>
      <c r="O25" s="244">
        <f t="shared" si="4"/>
        <v>20.437828930843096</v>
      </c>
      <c r="P25" s="244">
        <f t="shared" si="4"/>
        <v>0</v>
      </c>
      <c r="Q25" s="244">
        <f t="shared" si="4"/>
        <v>20.437828930843096</v>
      </c>
      <c r="R25" s="244">
        <f t="shared" si="4"/>
        <v>0</v>
      </c>
      <c r="S25" s="244">
        <f t="shared" si="4"/>
        <v>20.437828930842983</v>
      </c>
      <c r="T25" s="244">
        <f t="shared" si="4"/>
        <v>0</v>
      </c>
      <c r="U25" s="244">
        <f t="shared" si="4"/>
        <v>20.437828930843068</v>
      </c>
      <c r="V25" s="244">
        <f t="shared" si="4"/>
        <v>0</v>
      </c>
      <c r="W25" s="244">
        <f t="shared" si="4"/>
        <v>20.437828930843182</v>
      </c>
      <c r="DA25" s="84"/>
    </row>
    <row r="26" spans="1:105" ht="12" customHeight="1" x14ac:dyDescent="0.25">
      <c r="A26" s="30" t="s">
        <v>458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DA26" s="112"/>
    </row>
    <row r="27" spans="1:105" ht="12" customHeight="1" x14ac:dyDescent="0.25">
      <c r="A27" s="50" t="s">
        <v>1815</v>
      </c>
      <c r="B27" s="243">
        <f t="shared" ref="B27:W27" si="5">B15-B10</f>
        <v>32.522222222222183</v>
      </c>
      <c r="C27" s="243">
        <f t="shared" si="5"/>
        <v>57.222222222222172</v>
      </c>
      <c r="D27" s="243">
        <f t="shared" si="5"/>
        <v>51.222222222222172</v>
      </c>
      <c r="E27" s="243">
        <f t="shared" si="5"/>
        <v>35.222222222222172</v>
      </c>
      <c r="F27" s="243">
        <f t="shared" si="5"/>
        <v>63.222222222222172</v>
      </c>
      <c r="G27" s="243">
        <f t="shared" si="5"/>
        <v>164.22222222222217</v>
      </c>
      <c r="H27" s="243">
        <f t="shared" si="5"/>
        <v>144.08040861930789</v>
      </c>
      <c r="I27" s="243">
        <f t="shared" si="5"/>
        <v>125.08040861930789</v>
      </c>
      <c r="J27" s="243">
        <f t="shared" si="5"/>
        <v>235.3804086193079</v>
      </c>
      <c r="K27" s="243">
        <f t="shared" si="5"/>
        <v>247.93859501639372</v>
      </c>
      <c r="L27" s="243">
        <f t="shared" si="5"/>
        <v>262.93859501639372</v>
      </c>
      <c r="M27" s="243">
        <f t="shared" si="5"/>
        <v>262.93859501639372</v>
      </c>
      <c r="N27" s="243">
        <f t="shared" si="5"/>
        <v>231.79678141347941</v>
      </c>
      <c r="O27" s="243">
        <f t="shared" si="5"/>
        <v>231.79678141347941</v>
      </c>
      <c r="P27" s="243">
        <f t="shared" si="5"/>
        <v>231.79678141347941</v>
      </c>
      <c r="Q27" s="243">
        <f t="shared" si="5"/>
        <v>200.6549678105651</v>
      </c>
      <c r="R27" s="243">
        <f t="shared" si="5"/>
        <v>200.6549678105651</v>
      </c>
      <c r="S27" s="243">
        <f t="shared" si="5"/>
        <v>200.6549678105651</v>
      </c>
      <c r="T27" s="243">
        <f t="shared" si="5"/>
        <v>169.51315420765081</v>
      </c>
      <c r="U27" s="243">
        <f t="shared" si="5"/>
        <v>169.51315420765081</v>
      </c>
      <c r="V27" s="243">
        <f t="shared" si="5"/>
        <v>169.51315420765081</v>
      </c>
      <c r="W27" s="243">
        <f t="shared" si="5"/>
        <v>138.3713406047365</v>
      </c>
      <c r="DA27" s="83"/>
    </row>
    <row r="28" spans="1:105" ht="12" customHeight="1" x14ac:dyDescent="0.25">
      <c r="A28" s="107" t="s">
        <v>1817</v>
      </c>
      <c r="B28" s="284">
        <f t="shared" ref="B28:W28" si="6">B16-B11</f>
        <v>104.84444444444449</v>
      </c>
      <c r="C28" s="284">
        <f t="shared" si="6"/>
        <v>49.444444444444514</v>
      </c>
      <c r="D28" s="284">
        <f t="shared" si="6"/>
        <v>74.444444444444514</v>
      </c>
      <c r="E28" s="284">
        <f t="shared" si="6"/>
        <v>42.619984113969622</v>
      </c>
      <c r="F28" s="284">
        <f t="shared" si="6"/>
        <v>31.619984113969622</v>
      </c>
      <c r="G28" s="284">
        <f t="shared" si="6"/>
        <v>114.61998411396962</v>
      </c>
      <c r="H28" s="284">
        <f t="shared" si="6"/>
        <v>53.619984113969622</v>
      </c>
      <c r="I28" s="284">
        <f t="shared" si="6"/>
        <v>51.146603122545002</v>
      </c>
      <c r="J28" s="284">
        <f t="shared" si="6"/>
        <v>141.38660312254501</v>
      </c>
      <c r="K28" s="284">
        <f t="shared" si="6"/>
        <v>160.63106345301986</v>
      </c>
      <c r="L28" s="284">
        <f t="shared" si="6"/>
        <v>59.146603122545002</v>
      </c>
      <c r="M28" s="284">
        <f t="shared" si="6"/>
        <v>322.646603122545</v>
      </c>
      <c r="N28" s="284">
        <f t="shared" si="6"/>
        <v>254.97106345301984</v>
      </c>
      <c r="O28" s="284">
        <f t="shared" si="6"/>
        <v>243.97106345301984</v>
      </c>
      <c r="P28" s="284">
        <f t="shared" si="6"/>
        <v>168.49552378349466</v>
      </c>
      <c r="Q28" s="284">
        <f t="shared" si="6"/>
        <v>123.90885711682796</v>
      </c>
      <c r="R28" s="284">
        <f t="shared" si="6"/>
        <v>79.322190450161372</v>
      </c>
      <c r="S28" s="284">
        <f t="shared" si="6"/>
        <v>34.735523783494671</v>
      </c>
      <c r="T28" s="284">
        <f t="shared" si="6"/>
        <v>63.592142792070035</v>
      </c>
      <c r="U28" s="284">
        <f t="shared" si="6"/>
        <v>81.272142792070099</v>
      </c>
      <c r="V28" s="284">
        <f t="shared" si="6"/>
        <v>105.30660312254491</v>
      </c>
      <c r="W28" s="284">
        <f t="shared" si="6"/>
        <v>60.477682461595236</v>
      </c>
      <c r="DA28" s="94"/>
    </row>
    <row r="29" spans="1:105" ht="12" customHeight="1" x14ac:dyDescent="0.25">
      <c r="A29" s="49" t="s">
        <v>1819</v>
      </c>
      <c r="B29" s="244">
        <f t="shared" ref="B29:W29" si="7">B17-B12</f>
        <v>20.491203703703718</v>
      </c>
      <c r="C29" s="244">
        <f t="shared" si="7"/>
        <v>11.53703703703701</v>
      </c>
      <c r="D29" s="244">
        <f t="shared" si="7"/>
        <v>17.07870370370361</v>
      </c>
      <c r="E29" s="244">
        <f t="shared" si="7"/>
        <v>11.558199301213392</v>
      </c>
      <c r="F29" s="244">
        <f t="shared" si="7"/>
        <v>107.4718171873923</v>
      </c>
      <c r="G29" s="244">
        <f t="shared" si="7"/>
        <v>61.054894179894205</v>
      </c>
      <c r="H29" s="244">
        <f t="shared" si="7"/>
        <v>51.547172172172196</v>
      </c>
      <c r="I29" s="244">
        <f t="shared" si="7"/>
        <v>16.979110066978308</v>
      </c>
      <c r="J29" s="244">
        <f t="shared" si="7"/>
        <v>125.47438051998711</v>
      </c>
      <c r="K29" s="244">
        <f t="shared" si="7"/>
        <v>116.70517227879918</v>
      </c>
      <c r="L29" s="244">
        <f t="shared" si="7"/>
        <v>13.402943184405018</v>
      </c>
      <c r="M29" s="244">
        <f t="shared" si="7"/>
        <v>153.69840918443757</v>
      </c>
      <c r="N29" s="244">
        <f t="shared" si="7"/>
        <v>145.18055204158037</v>
      </c>
      <c r="O29" s="244">
        <f t="shared" si="7"/>
        <v>121.207008825023</v>
      </c>
      <c r="P29" s="244">
        <f t="shared" si="7"/>
        <v>110.18200882502299</v>
      </c>
      <c r="Q29" s="244">
        <f t="shared" si="7"/>
        <v>75.412751322751404</v>
      </c>
      <c r="R29" s="244">
        <f t="shared" si="7"/>
        <v>80.784160324708395</v>
      </c>
      <c r="S29" s="244">
        <f t="shared" si="7"/>
        <v>61.459208106194112</v>
      </c>
      <c r="T29" s="244">
        <f t="shared" si="7"/>
        <v>37.791708106194108</v>
      </c>
      <c r="U29" s="244">
        <f t="shared" si="7"/>
        <v>18.501291439527421</v>
      </c>
      <c r="V29" s="244">
        <f t="shared" si="7"/>
        <v>22.5256366776226</v>
      </c>
      <c r="W29" s="244">
        <f t="shared" si="7"/>
        <v>22.522008825022994</v>
      </c>
      <c r="DA29" s="84"/>
    </row>
    <row r="30" spans="1:105" ht="12" customHeight="1" x14ac:dyDescent="0.25">
      <c r="A30" s="142"/>
      <c r="B30" s="246"/>
      <c r="C30" s="246"/>
      <c r="D30" s="246"/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DA30" s="173"/>
    </row>
    <row r="31" spans="1:105" ht="12" customHeight="1" x14ac:dyDescent="0.25">
      <c r="A31" s="30" t="s">
        <v>67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DA31" s="112"/>
    </row>
    <row r="32" spans="1:105" ht="12" customHeight="1" x14ac:dyDescent="0.25">
      <c r="A32" s="31" t="s">
        <v>68</v>
      </c>
      <c r="B32" s="212">
        <v>319.20730868443678</v>
      </c>
      <c r="C32" s="212">
        <v>295.1913155631986</v>
      </c>
      <c r="D32" s="212">
        <v>356.62330180567488</v>
      </c>
      <c r="E32" s="212">
        <v>477.6876182287188</v>
      </c>
      <c r="F32" s="212">
        <v>286.5911435941531</v>
      </c>
      <c r="G32" s="212">
        <v>265.96208082545138</v>
      </c>
      <c r="H32" s="212">
        <v>250.5657781599312</v>
      </c>
      <c r="I32" s="212">
        <v>251.48813413585549</v>
      </c>
      <c r="J32" s="212">
        <v>120.64582975064489</v>
      </c>
      <c r="K32" s="212">
        <v>89.753482373172815</v>
      </c>
      <c r="L32" s="212">
        <v>165.26792777300079</v>
      </c>
      <c r="M32" s="212">
        <v>67.913413585554608</v>
      </c>
      <c r="N32" s="212">
        <v>79.746001719690469</v>
      </c>
      <c r="O32" s="212">
        <v>80.199742046431624</v>
      </c>
      <c r="P32" s="212">
        <v>102.5222699914015</v>
      </c>
      <c r="Q32" s="212">
        <v>123.2803955288048</v>
      </c>
      <c r="R32" s="212">
        <v>136.72347377472059</v>
      </c>
      <c r="S32" s="212">
        <v>172.35588993981079</v>
      </c>
      <c r="T32" s="212">
        <v>140.70154772141021</v>
      </c>
      <c r="U32" s="212">
        <v>160.28607050730869</v>
      </c>
      <c r="V32" s="212">
        <v>134.94875322441959</v>
      </c>
      <c r="W32" s="212">
        <v>191.8075666380052</v>
      </c>
      <c r="DA32" s="109" t="s">
        <v>1827</v>
      </c>
    </row>
    <row r="33" spans="1:105" ht="12" customHeight="1" x14ac:dyDescent="0.25">
      <c r="A33" s="24" t="s">
        <v>30</v>
      </c>
      <c r="B33" s="215">
        <v>0.34075666380051589</v>
      </c>
      <c r="C33" s="215">
        <v>0.59406706792777297</v>
      </c>
      <c r="D33" s="215">
        <v>0</v>
      </c>
      <c r="E33" s="215">
        <v>0.37085124677558029</v>
      </c>
      <c r="F33" s="215">
        <v>0</v>
      </c>
      <c r="G33" s="215">
        <v>0</v>
      </c>
      <c r="H33" s="215">
        <v>0</v>
      </c>
      <c r="I33" s="215">
        <v>0</v>
      </c>
      <c r="J33" s="215">
        <v>0</v>
      </c>
      <c r="K33" s="215">
        <v>0</v>
      </c>
      <c r="L33" s="215">
        <v>0</v>
      </c>
      <c r="M33" s="215">
        <v>0</v>
      </c>
      <c r="N33" s="215">
        <v>0</v>
      </c>
      <c r="O33" s="215">
        <v>0</v>
      </c>
      <c r="P33" s="215">
        <v>0</v>
      </c>
      <c r="Q33" s="215">
        <v>0</v>
      </c>
      <c r="R33" s="215">
        <v>0</v>
      </c>
      <c r="S33" s="215">
        <v>0</v>
      </c>
      <c r="T33" s="215">
        <v>0</v>
      </c>
      <c r="U33" s="215">
        <v>0</v>
      </c>
      <c r="V33" s="215">
        <v>0</v>
      </c>
      <c r="W33" s="215">
        <v>0</v>
      </c>
      <c r="DA33" s="85" t="s">
        <v>1828</v>
      </c>
    </row>
    <row r="34" spans="1:105" ht="12" customHeight="1" x14ac:dyDescent="0.25">
      <c r="A34" s="14" t="s">
        <v>31</v>
      </c>
      <c r="B34" s="206">
        <f t="shared" ref="B34:W34" si="8">B35+B36+B37+B38+B39</f>
        <v>29.196560619088569</v>
      </c>
      <c r="C34" s="206">
        <f t="shared" si="8"/>
        <v>32.901031814273423</v>
      </c>
      <c r="D34" s="206">
        <f t="shared" si="8"/>
        <v>22.19355116079106</v>
      </c>
      <c r="E34" s="206">
        <f t="shared" si="8"/>
        <v>25.501547721410141</v>
      </c>
      <c r="F34" s="206">
        <f t="shared" si="8"/>
        <v>22.410920034393808</v>
      </c>
      <c r="G34" s="206">
        <f t="shared" si="8"/>
        <v>9.6493551160791053</v>
      </c>
      <c r="H34" s="206">
        <f t="shared" si="8"/>
        <v>8.982717110920035</v>
      </c>
      <c r="I34" s="206">
        <f t="shared" si="8"/>
        <v>23.95631986242476</v>
      </c>
      <c r="J34" s="206">
        <f t="shared" si="8"/>
        <v>1.026999140154772</v>
      </c>
      <c r="K34" s="206">
        <f t="shared" si="8"/>
        <v>0</v>
      </c>
      <c r="L34" s="206">
        <f t="shared" si="8"/>
        <v>5.2578675838349085</v>
      </c>
      <c r="M34" s="206">
        <f t="shared" si="8"/>
        <v>0</v>
      </c>
      <c r="N34" s="206">
        <f t="shared" si="8"/>
        <v>3.04067067927773</v>
      </c>
      <c r="O34" s="206">
        <f t="shared" si="8"/>
        <v>0</v>
      </c>
      <c r="P34" s="206">
        <f t="shared" si="8"/>
        <v>0</v>
      </c>
      <c r="Q34" s="206">
        <f t="shared" si="8"/>
        <v>0</v>
      </c>
      <c r="R34" s="206">
        <f t="shared" si="8"/>
        <v>1.013585554600172</v>
      </c>
      <c r="S34" s="206">
        <f t="shared" si="8"/>
        <v>0.16354256233877895</v>
      </c>
      <c r="T34" s="206">
        <f t="shared" si="8"/>
        <v>0.28615649183147029</v>
      </c>
      <c r="U34" s="206">
        <f t="shared" si="8"/>
        <v>1.0134995700773859</v>
      </c>
      <c r="V34" s="206">
        <f t="shared" si="8"/>
        <v>0.411006018916595</v>
      </c>
      <c r="W34" s="206">
        <f t="shared" si="8"/>
        <v>0.54101461736887368</v>
      </c>
      <c r="DA34" s="71"/>
    </row>
    <row r="35" spans="1:105" ht="12" customHeight="1" x14ac:dyDescent="0.25">
      <c r="A35" s="18" t="s">
        <v>32</v>
      </c>
      <c r="B35" s="206">
        <v>0</v>
      </c>
      <c r="C35" s="206">
        <v>0</v>
      </c>
      <c r="D35" s="206">
        <v>0</v>
      </c>
      <c r="E35" s="206">
        <v>0</v>
      </c>
      <c r="F35" s="206">
        <v>0</v>
      </c>
      <c r="G35" s="206">
        <v>0</v>
      </c>
      <c r="H35" s="206">
        <v>0</v>
      </c>
      <c r="I35" s="206">
        <v>0</v>
      </c>
      <c r="J35" s="206">
        <v>0</v>
      </c>
      <c r="K35" s="206">
        <v>0</v>
      </c>
      <c r="L35" s="206">
        <v>0</v>
      </c>
      <c r="M35" s="206">
        <v>0</v>
      </c>
      <c r="N35" s="206">
        <v>0</v>
      </c>
      <c r="O35" s="206">
        <v>0</v>
      </c>
      <c r="P35" s="206">
        <v>0</v>
      </c>
      <c r="Q35" s="206">
        <v>0</v>
      </c>
      <c r="R35" s="206">
        <v>0</v>
      </c>
      <c r="S35" s="206">
        <v>0</v>
      </c>
      <c r="T35" s="206">
        <v>0</v>
      </c>
      <c r="U35" s="206">
        <v>0</v>
      </c>
      <c r="V35" s="206">
        <v>0</v>
      </c>
      <c r="W35" s="206">
        <v>0</v>
      </c>
      <c r="DA35" s="71" t="s">
        <v>1829</v>
      </c>
    </row>
    <row r="36" spans="1:105" ht="12" customHeight="1" x14ac:dyDescent="0.25">
      <c r="A36" s="18" t="s">
        <v>33</v>
      </c>
      <c r="B36" s="206">
        <v>0</v>
      </c>
      <c r="C36" s="206">
        <v>0</v>
      </c>
      <c r="D36" s="206">
        <v>0</v>
      </c>
      <c r="E36" s="206">
        <v>1.129750644883921</v>
      </c>
      <c r="F36" s="206">
        <v>0</v>
      </c>
      <c r="G36" s="206">
        <v>0</v>
      </c>
      <c r="H36" s="206">
        <v>0</v>
      </c>
      <c r="I36" s="206">
        <v>0</v>
      </c>
      <c r="J36" s="206">
        <v>0</v>
      </c>
      <c r="K36" s="206">
        <v>0</v>
      </c>
      <c r="L36" s="206">
        <v>1.149699054170249</v>
      </c>
      <c r="M36" s="206">
        <v>0</v>
      </c>
      <c r="N36" s="206">
        <v>0</v>
      </c>
      <c r="O36" s="206">
        <v>0</v>
      </c>
      <c r="P36" s="206">
        <v>0</v>
      </c>
      <c r="Q36" s="206">
        <v>0</v>
      </c>
      <c r="R36" s="206">
        <v>0</v>
      </c>
      <c r="S36" s="206">
        <v>0</v>
      </c>
      <c r="T36" s="206">
        <v>0</v>
      </c>
      <c r="U36" s="206">
        <v>0</v>
      </c>
      <c r="V36" s="206">
        <v>0</v>
      </c>
      <c r="W36" s="206">
        <v>0.18280309544282031</v>
      </c>
      <c r="DA36" s="71" t="s">
        <v>1830</v>
      </c>
    </row>
    <row r="37" spans="1:105" ht="12" customHeight="1" x14ac:dyDescent="0.25">
      <c r="A37" s="18" t="s">
        <v>69</v>
      </c>
      <c r="B37" s="206">
        <v>4.1081685296646597</v>
      </c>
      <c r="C37" s="206">
        <v>0</v>
      </c>
      <c r="D37" s="206">
        <v>0</v>
      </c>
      <c r="E37" s="206">
        <v>1.026999140154772</v>
      </c>
      <c r="F37" s="206">
        <v>2.0540842648323299</v>
      </c>
      <c r="G37" s="206">
        <v>0</v>
      </c>
      <c r="H37" s="206">
        <v>0</v>
      </c>
      <c r="I37" s="206">
        <v>4.1081685296646597</v>
      </c>
      <c r="J37" s="206">
        <v>1.026999140154772</v>
      </c>
      <c r="K37" s="206">
        <v>0</v>
      </c>
      <c r="L37" s="206">
        <v>4.1081685296646597</v>
      </c>
      <c r="M37" s="206">
        <v>0</v>
      </c>
      <c r="N37" s="206">
        <v>3.04067067927773</v>
      </c>
      <c r="O37" s="206">
        <v>0</v>
      </c>
      <c r="P37" s="206">
        <v>0</v>
      </c>
      <c r="Q37" s="206">
        <v>0</v>
      </c>
      <c r="R37" s="206">
        <v>1.013585554600172</v>
      </c>
      <c r="S37" s="206">
        <v>0.108426483233018</v>
      </c>
      <c r="T37" s="206">
        <v>0.19157351676698189</v>
      </c>
      <c r="U37" s="206">
        <v>0.83680137575236446</v>
      </c>
      <c r="V37" s="206">
        <v>0.31642304385210662</v>
      </c>
      <c r="W37" s="206">
        <v>0.27085124677558042</v>
      </c>
      <c r="DA37" s="71" t="s">
        <v>1831</v>
      </c>
    </row>
    <row r="38" spans="1:105" ht="12" customHeight="1" x14ac:dyDescent="0.25">
      <c r="A38" s="18" t="s">
        <v>70</v>
      </c>
      <c r="B38" s="206">
        <v>25.088392089423909</v>
      </c>
      <c r="C38" s="206">
        <v>31.84290627687016</v>
      </c>
      <c r="D38" s="206">
        <v>22.19355116079106</v>
      </c>
      <c r="E38" s="206">
        <v>21.228632846087699</v>
      </c>
      <c r="F38" s="206">
        <v>19.298710232158211</v>
      </c>
      <c r="G38" s="206">
        <v>9.6493551160791053</v>
      </c>
      <c r="H38" s="206">
        <v>4.8246775580395527</v>
      </c>
      <c r="I38" s="206">
        <v>12.544196044711949</v>
      </c>
      <c r="J38" s="206">
        <v>0</v>
      </c>
      <c r="K38" s="206">
        <v>0</v>
      </c>
      <c r="L38" s="206">
        <v>0</v>
      </c>
      <c r="M38" s="206">
        <v>0</v>
      </c>
      <c r="N38" s="206">
        <v>0</v>
      </c>
      <c r="O38" s="206">
        <v>0</v>
      </c>
      <c r="P38" s="206">
        <v>0</v>
      </c>
      <c r="Q38" s="206">
        <v>0</v>
      </c>
      <c r="R38" s="206">
        <v>0</v>
      </c>
      <c r="S38" s="206">
        <v>0</v>
      </c>
      <c r="T38" s="206">
        <v>0</v>
      </c>
      <c r="U38" s="206">
        <v>0</v>
      </c>
      <c r="V38" s="206">
        <v>0</v>
      </c>
      <c r="W38" s="206">
        <v>0</v>
      </c>
      <c r="DA38" s="71" t="s">
        <v>1832</v>
      </c>
    </row>
    <row r="39" spans="1:105" ht="12" customHeight="1" x14ac:dyDescent="0.25">
      <c r="A39" s="18" t="s">
        <v>34</v>
      </c>
      <c r="B39" s="206">
        <v>0</v>
      </c>
      <c r="C39" s="206">
        <v>1.058125537403267</v>
      </c>
      <c r="D39" s="206">
        <v>0</v>
      </c>
      <c r="E39" s="206">
        <v>2.116165090283749</v>
      </c>
      <c r="F39" s="206">
        <v>1.058125537403267</v>
      </c>
      <c r="G39" s="206">
        <v>0</v>
      </c>
      <c r="H39" s="206">
        <v>4.1580395528804814</v>
      </c>
      <c r="I39" s="206">
        <v>7.30395528804815</v>
      </c>
      <c r="J39" s="206">
        <v>0</v>
      </c>
      <c r="K39" s="206">
        <v>0</v>
      </c>
      <c r="L39" s="206">
        <v>0</v>
      </c>
      <c r="M39" s="206">
        <v>0</v>
      </c>
      <c r="N39" s="206">
        <v>0</v>
      </c>
      <c r="O39" s="206">
        <v>0</v>
      </c>
      <c r="P39" s="206">
        <v>0</v>
      </c>
      <c r="Q39" s="206">
        <v>0</v>
      </c>
      <c r="R39" s="206">
        <v>0</v>
      </c>
      <c r="S39" s="206">
        <v>5.5116079105760961E-2</v>
      </c>
      <c r="T39" s="206">
        <v>9.4582975064488387E-2</v>
      </c>
      <c r="U39" s="206">
        <v>0.17669819432502151</v>
      </c>
      <c r="V39" s="206">
        <v>9.4582975064488387E-2</v>
      </c>
      <c r="W39" s="206">
        <v>8.7360275150472913E-2</v>
      </c>
      <c r="DA39" s="71" t="s">
        <v>1833</v>
      </c>
    </row>
    <row r="40" spans="1:105" ht="12" customHeight="1" x14ac:dyDescent="0.25">
      <c r="A40" s="14" t="s">
        <v>35</v>
      </c>
      <c r="B40" s="206">
        <f t="shared" ref="B40:W40" si="9">B41+B42</f>
        <v>122.8073946689596</v>
      </c>
      <c r="C40" s="206">
        <f t="shared" si="9"/>
        <v>111.1564918314703</v>
      </c>
      <c r="D40" s="206">
        <f t="shared" si="9"/>
        <v>125.2149613069647</v>
      </c>
      <c r="E40" s="206">
        <f t="shared" si="9"/>
        <v>141.14359415305239</v>
      </c>
      <c r="F40" s="206">
        <f t="shared" si="9"/>
        <v>89.961306964746342</v>
      </c>
      <c r="G40" s="206">
        <f t="shared" si="9"/>
        <v>110.2536543422184</v>
      </c>
      <c r="H40" s="206">
        <f t="shared" si="9"/>
        <v>88.65004299226139</v>
      </c>
      <c r="I40" s="206">
        <f t="shared" si="9"/>
        <v>92.712811693895091</v>
      </c>
      <c r="J40" s="206">
        <f t="shared" si="9"/>
        <v>62.252794496990539</v>
      </c>
      <c r="K40" s="206">
        <f t="shared" si="9"/>
        <v>46.173688736027508</v>
      </c>
      <c r="L40" s="206">
        <f t="shared" si="9"/>
        <v>106.34135855546</v>
      </c>
      <c r="M40" s="206">
        <f t="shared" si="9"/>
        <v>26.612209802235601</v>
      </c>
      <c r="N40" s="206">
        <f t="shared" si="9"/>
        <v>37.123817712811693</v>
      </c>
      <c r="O40" s="206">
        <f t="shared" si="9"/>
        <v>41.530524505588993</v>
      </c>
      <c r="P40" s="206">
        <f t="shared" si="9"/>
        <v>52.751504729148749</v>
      </c>
      <c r="Q40" s="206">
        <f t="shared" si="9"/>
        <v>66.659501289767832</v>
      </c>
      <c r="R40" s="206">
        <f t="shared" si="9"/>
        <v>73.624247635425618</v>
      </c>
      <c r="S40" s="206">
        <f t="shared" si="9"/>
        <v>99.015047291487534</v>
      </c>
      <c r="T40" s="206">
        <f t="shared" si="9"/>
        <v>63.135511607910573</v>
      </c>
      <c r="U40" s="206">
        <f t="shared" si="9"/>
        <v>85.400257953568357</v>
      </c>
      <c r="V40" s="206">
        <f t="shared" si="9"/>
        <v>75.172398968185718</v>
      </c>
      <c r="W40" s="206">
        <f t="shared" si="9"/>
        <v>129.70438521066211</v>
      </c>
      <c r="DA40" s="71"/>
    </row>
    <row r="41" spans="1:105" ht="12" customHeight="1" x14ac:dyDescent="0.25">
      <c r="A41" s="18" t="s">
        <v>72</v>
      </c>
      <c r="B41" s="206">
        <v>122.8073946689596</v>
      </c>
      <c r="C41" s="206">
        <v>111.1564918314703</v>
      </c>
      <c r="D41" s="206">
        <v>125.2149613069647</v>
      </c>
      <c r="E41" s="206">
        <v>141.14359415305239</v>
      </c>
      <c r="F41" s="206">
        <v>89.961306964746342</v>
      </c>
      <c r="G41" s="206">
        <v>110.2536543422184</v>
      </c>
      <c r="H41" s="206">
        <v>88.65004299226139</v>
      </c>
      <c r="I41" s="206">
        <v>92.712811693895091</v>
      </c>
      <c r="J41" s="206">
        <v>62.252794496990539</v>
      </c>
      <c r="K41" s="206">
        <v>46.173688736027508</v>
      </c>
      <c r="L41" s="206">
        <v>106.34135855546</v>
      </c>
      <c r="M41" s="206">
        <v>26.612209802235601</v>
      </c>
      <c r="N41" s="206">
        <v>37.123817712811693</v>
      </c>
      <c r="O41" s="206">
        <v>41.530524505588993</v>
      </c>
      <c r="P41" s="206">
        <v>52.751504729148749</v>
      </c>
      <c r="Q41" s="206">
        <v>66.659501289767832</v>
      </c>
      <c r="R41" s="206">
        <v>73.624247635425618</v>
      </c>
      <c r="S41" s="206">
        <v>99.015047291487534</v>
      </c>
      <c r="T41" s="206">
        <v>63.135511607910573</v>
      </c>
      <c r="U41" s="206">
        <v>85.400257953568357</v>
      </c>
      <c r="V41" s="206">
        <v>75.172398968185718</v>
      </c>
      <c r="W41" s="206">
        <v>129.70438521066211</v>
      </c>
      <c r="DA41" s="71" t="s">
        <v>1834</v>
      </c>
    </row>
    <row r="42" spans="1:105" ht="12" customHeight="1" x14ac:dyDescent="0.25">
      <c r="A42" s="18" t="s">
        <v>36</v>
      </c>
      <c r="B42" s="206">
        <v>0</v>
      </c>
      <c r="C42" s="206">
        <v>0</v>
      </c>
      <c r="D42" s="206">
        <v>0</v>
      </c>
      <c r="E42" s="206">
        <v>0</v>
      </c>
      <c r="F42" s="206">
        <v>0</v>
      </c>
      <c r="G42" s="206">
        <v>0</v>
      </c>
      <c r="H42" s="206">
        <v>0</v>
      </c>
      <c r="I42" s="206">
        <v>0</v>
      </c>
      <c r="J42" s="206">
        <v>0</v>
      </c>
      <c r="K42" s="206">
        <v>0</v>
      </c>
      <c r="L42" s="206">
        <v>0</v>
      </c>
      <c r="M42" s="206">
        <v>0</v>
      </c>
      <c r="N42" s="206">
        <v>0</v>
      </c>
      <c r="O42" s="206">
        <v>0</v>
      </c>
      <c r="P42" s="206">
        <v>0</v>
      </c>
      <c r="Q42" s="206">
        <v>0</v>
      </c>
      <c r="R42" s="206">
        <v>0</v>
      </c>
      <c r="S42" s="206">
        <v>0</v>
      </c>
      <c r="T42" s="206">
        <v>0</v>
      </c>
      <c r="U42" s="206">
        <v>0</v>
      </c>
      <c r="V42" s="206">
        <v>0</v>
      </c>
      <c r="W42" s="206">
        <v>0</v>
      </c>
      <c r="DA42" s="71" t="s">
        <v>1835</v>
      </c>
    </row>
    <row r="43" spans="1:105" ht="12" customHeight="1" x14ac:dyDescent="0.25">
      <c r="A43" s="14" t="s">
        <v>37</v>
      </c>
      <c r="B43" s="206">
        <f t="shared" ref="B43:W43" si="10">B44+B45+B46+B47+B48+B49</f>
        <v>84.575408426483236</v>
      </c>
      <c r="C43" s="206">
        <f t="shared" si="10"/>
        <v>75.523043852106611</v>
      </c>
      <c r="D43" s="206">
        <f t="shared" si="10"/>
        <v>134.01650902837491</v>
      </c>
      <c r="E43" s="206">
        <f t="shared" si="10"/>
        <v>228.36053310404131</v>
      </c>
      <c r="F43" s="206">
        <f t="shared" si="10"/>
        <v>96.804213241616509</v>
      </c>
      <c r="G43" s="206">
        <f t="shared" si="10"/>
        <v>94.58297506448838</v>
      </c>
      <c r="H43" s="206">
        <f t="shared" si="10"/>
        <v>94.941272570937215</v>
      </c>
      <c r="I43" s="206">
        <f t="shared" si="10"/>
        <v>78.269819432502146</v>
      </c>
      <c r="J43" s="206">
        <f t="shared" si="10"/>
        <v>11.94230438521066</v>
      </c>
      <c r="K43" s="206">
        <f t="shared" si="10"/>
        <v>9.2433361994840926</v>
      </c>
      <c r="L43" s="206">
        <f t="shared" si="10"/>
        <v>3.702149613069647</v>
      </c>
      <c r="M43" s="206">
        <f t="shared" si="10"/>
        <v>2.2212381771281171</v>
      </c>
      <c r="N43" s="206">
        <f t="shared" si="10"/>
        <v>3.0571797076526219</v>
      </c>
      <c r="O43" s="206">
        <f t="shared" si="10"/>
        <v>2.0063628546861572</v>
      </c>
      <c r="P43" s="206">
        <f t="shared" si="10"/>
        <v>1.5525365434221841</v>
      </c>
      <c r="Q43" s="206">
        <f t="shared" si="10"/>
        <v>2.316852966466036</v>
      </c>
      <c r="R43" s="206">
        <f t="shared" si="10"/>
        <v>2.2929492691315558</v>
      </c>
      <c r="S43" s="206">
        <f t="shared" si="10"/>
        <v>5.627515047291487</v>
      </c>
      <c r="T43" s="206">
        <f t="shared" si="10"/>
        <v>4.6110920034393814</v>
      </c>
      <c r="U43" s="206">
        <f t="shared" si="10"/>
        <v>5.4796216680997407</v>
      </c>
      <c r="V43" s="206">
        <f t="shared" si="10"/>
        <v>8.02347377472055</v>
      </c>
      <c r="W43" s="206">
        <f t="shared" si="10"/>
        <v>7.7379191745485816</v>
      </c>
      <c r="DA43" s="71"/>
    </row>
    <row r="44" spans="1:105" ht="12" customHeight="1" x14ac:dyDescent="0.25">
      <c r="A44" s="18" t="s">
        <v>73</v>
      </c>
      <c r="B44" s="206">
        <v>84.575408426483236</v>
      </c>
      <c r="C44" s="206">
        <v>75.523043852106611</v>
      </c>
      <c r="D44" s="206">
        <v>134.01650902837491</v>
      </c>
      <c r="E44" s="206">
        <v>228.36053310404131</v>
      </c>
      <c r="F44" s="206">
        <v>96.804213241616509</v>
      </c>
      <c r="G44" s="206">
        <v>94.58297506448838</v>
      </c>
      <c r="H44" s="206">
        <v>94.941272570937215</v>
      </c>
      <c r="I44" s="206">
        <v>78.269819432502146</v>
      </c>
      <c r="J44" s="206">
        <v>11.94230438521066</v>
      </c>
      <c r="K44" s="206">
        <v>9.2433361994840926</v>
      </c>
      <c r="L44" s="206">
        <v>3.702149613069647</v>
      </c>
      <c r="M44" s="206">
        <v>2.2212381771281171</v>
      </c>
      <c r="N44" s="206">
        <v>3.0571797076526219</v>
      </c>
      <c r="O44" s="206">
        <v>2.0063628546861572</v>
      </c>
      <c r="P44" s="206">
        <v>1.5525365434221841</v>
      </c>
      <c r="Q44" s="206">
        <v>2.316852966466036</v>
      </c>
      <c r="R44" s="206">
        <v>2.2929492691315558</v>
      </c>
      <c r="S44" s="206">
        <v>5.627515047291487</v>
      </c>
      <c r="T44" s="206">
        <v>4.6110920034393814</v>
      </c>
      <c r="U44" s="206">
        <v>5.4796216680997407</v>
      </c>
      <c r="V44" s="206">
        <v>8.02347377472055</v>
      </c>
      <c r="W44" s="206">
        <v>7.7379191745485816</v>
      </c>
      <c r="DA44" s="71" t="s">
        <v>1836</v>
      </c>
    </row>
    <row r="45" spans="1:105" ht="12" customHeight="1" x14ac:dyDescent="0.25">
      <c r="A45" s="18" t="s">
        <v>74</v>
      </c>
      <c r="B45" s="206">
        <v>0</v>
      </c>
      <c r="C45" s="206">
        <v>0</v>
      </c>
      <c r="D45" s="206">
        <v>0</v>
      </c>
      <c r="E45" s="206">
        <v>0</v>
      </c>
      <c r="F45" s="206">
        <v>0</v>
      </c>
      <c r="G45" s="206">
        <v>0</v>
      </c>
      <c r="H45" s="206">
        <v>0</v>
      </c>
      <c r="I45" s="206">
        <v>0</v>
      </c>
      <c r="J45" s="206">
        <v>0</v>
      </c>
      <c r="K45" s="206">
        <v>0</v>
      </c>
      <c r="L45" s="206">
        <v>0</v>
      </c>
      <c r="M45" s="206">
        <v>0</v>
      </c>
      <c r="N45" s="206">
        <v>0</v>
      </c>
      <c r="O45" s="206">
        <v>0</v>
      </c>
      <c r="P45" s="206">
        <v>0</v>
      </c>
      <c r="Q45" s="206">
        <v>0</v>
      </c>
      <c r="R45" s="206">
        <v>0</v>
      </c>
      <c r="S45" s="206">
        <v>0</v>
      </c>
      <c r="T45" s="206">
        <v>0</v>
      </c>
      <c r="U45" s="206">
        <v>0</v>
      </c>
      <c r="V45" s="206">
        <v>0</v>
      </c>
      <c r="W45" s="206">
        <v>0</v>
      </c>
      <c r="DA45" s="71" t="s">
        <v>1837</v>
      </c>
    </row>
    <row r="46" spans="1:105" ht="12" customHeight="1" x14ac:dyDescent="0.25">
      <c r="A46" s="18" t="s">
        <v>75</v>
      </c>
      <c r="B46" s="206">
        <v>0</v>
      </c>
      <c r="C46" s="206">
        <v>0</v>
      </c>
      <c r="D46" s="206">
        <v>0</v>
      </c>
      <c r="E46" s="206">
        <v>0</v>
      </c>
      <c r="F46" s="206">
        <v>0</v>
      </c>
      <c r="G46" s="206">
        <v>0</v>
      </c>
      <c r="H46" s="206">
        <v>0</v>
      </c>
      <c r="I46" s="206">
        <v>0</v>
      </c>
      <c r="J46" s="206">
        <v>0</v>
      </c>
      <c r="K46" s="206">
        <v>0</v>
      </c>
      <c r="L46" s="206">
        <v>0</v>
      </c>
      <c r="M46" s="206">
        <v>0</v>
      </c>
      <c r="N46" s="206">
        <v>0</v>
      </c>
      <c r="O46" s="206">
        <v>0</v>
      </c>
      <c r="P46" s="206">
        <v>0</v>
      </c>
      <c r="Q46" s="206">
        <v>0</v>
      </c>
      <c r="R46" s="206">
        <v>0</v>
      </c>
      <c r="S46" s="206">
        <v>0</v>
      </c>
      <c r="T46" s="206">
        <v>0</v>
      </c>
      <c r="U46" s="206">
        <v>0</v>
      </c>
      <c r="V46" s="206">
        <v>0</v>
      </c>
      <c r="W46" s="206">
        <v>0</v>
      </c>
      <c r="DA46" s="71" t="s">
        <v>1838</v>
      </c>
    </row>
    <row r="47" spans="1:105" ht="12" customHeight="1" x14ac:dyDescent="0.25">
      <c r="A47" s="18" t="s">
        <v>76</v>
      </c>
      <c r="B47" s="206">
        <v>0</v>
      </c>
      <c r="C47" s="206">
        <v>0</v>
      </c>
      <c r="D47" s="206">
        <v>0</v>
      </c>
      <c r="E47" s="206">
        <v>0</v>
      </c>
      <c r="F47" s="206">
        <v>0</v>
      </c>
      <c r="G47" s="206">
        <v>0</v>
      </c>
      <c r="H47" s="206">
        <v>0</v>
      </c>
      <c r="I47" s="206">
        <v>0</v>
      </c>
      <c r="J47" s="206">
        <v>0</v>
      </c>
      <c r="K47" s="206">
        <v>0</v>
      </c>
      <c r="L47" s="206">
        <v>0</v>
      </c>
      <c r="M47" s="206">
        <v>0</v>
      </c>
      <c r="N47" s="206">
        <v>0</v>
      </c>
      <c r="O47" s="206">
        <v>0</v>
      </c>
      <c r="P47" s="206">
        <v>0</v>
      </c>
      <c r="Q47" s="206">
        <v>0</v>
      </c>
      <c r="R47" s="206">
        <v>0</v>
      </c>
      <c r="S47" s="206">
        <v>0</v>
      </c>
      <c r="T47" s="206">
        <v>0</v>
      </c>
      <c r="U47" s="206">
        <v>0</v>
      </c>
      <c r="V47" s="206">
        <v>0</v>
      </c>
      <c r="W47" s="206">
        <v>0</v>
      </c>
      <c r="DA47" s="71" t="s">
        <v>1839</v>
      </c>
    </row>
    <row r="48" spans="1:105" ht="12" customHeight="1" x14ac:dyDescent="0.25">
      <c r="A48" s="18" t="s">
        <v>77</v>
      </c>
      <c r="B48" s="206">
        <v>0</v>
      </c>
      <c r="C48" s="206">
        <v>0</v>
      </c>
      <c r="D48" s="206">
        <v>0</v>
      </c>
      <c r="E48" s="206">
        <v>0</v>
      </c>
      <c r="F48" s="206">
        <v>0</v>
      </c>
      <c r="G48" s="206">
        <v>0</v>
      </c>
      <c r="H48" s="206">
        <v>0</v>
      </c>
      <c r="I48" s="206">
        <v>0</v>
      </c>
      <c r="J48" s="206">
        <v>0</v>
      </c>
      <c r="K48" s="206">
        <v>0</v>
      </c>
      <c r="L48" s="206">
        <v>0</v>
      </c>
      <c r="M48" s="206">
        <v>0</v>
      </c>
      <c r="N48" s="206">
        <v>0</v>
      </c>
      <c r="O48" s="206">
        <v>0</v>
      </c>
      <c r="P48" s="206">
        <v>0</v>
      </c>
      <c r="Q48" s="206">
        <v>0</v>
      </c>
      <c r="R48" s="206">
        <v>0</v>
      </c>
      <c r="S48" s="206">
        <v>0</v>
      </c>
      <c r="T48" s="206">
        <v>0</v>
      </c>
      <c r="U48" s="206">
        <v>0</v>
      </c>
      <c r="V48" s="206">
        <v>0</v>
      </c>
      <c r="W48" s="206">
        <v>0</v>
      </c>
      <c r="DA48" s="71" t="s">
        <v>1840</v>
      </c>
    </row>
    <row r="49" spans="1:105" ht="12" customHeight="1" x14ac:dyDescent="0.25">
      <c r="A49" s="18" t="s">
        <v>78</v>
      </c>
      <c r="B49" s="206">
        <v>0</v>
      </c>
      <c r="C49" s="206">
        <v>0</v>
      </c>
      <c r="D49" s="206">
        <v>0</v>
      </c>
      <c r="E49" s="206">
        <v>0</v>
      </c>
      <c r="F49" s="206">
        <v>0</v>
      </c>
      <c r="G49" s="206">
        <v>0</v>
      </c>
      <c r="H49" s="206">
        <v>0</v>
      </c>
      <c r="I49" s="206">
        <v>0</v>
      </c>
      <c r="J49" s="206">
        <v>0</v>
      </c>
      <c r="K49" s="206">
        <v>0</v>
      </c>
      <c r="L49" s="206">
        <v>0</v>
      </c>
      <c r="M49" s="206">
        <v>0</v>
      </c>
      <c r="N49" s="206">
        <v>0</v>
      </c>
      <c r="O49" s="206">
        <v>0</v>
      </c>
      <c r="P49" s="206">
        <v>0</v>
      </c>
      <c r="Q49" s="206">
        <v>0</v>
      </c>
      <c r="R49" s="206">
        <v>0</v>
      </c>
      <c r="S49" s="206">
        <v>0</v>
      </c>
      <c r="T49" s="206">
        <v>0</v>
      </c>
      <c r="U49" s="206">
        <v>0</v>
      </c>
      <c r="V49" s="206">
        <v>0</v>
      </c>
      <c r="W49" s="206">
        <v>0</v>
      </c>
      <c r="DA49" s="71" t="s">
        <v>1841</v>
      </c>
    </row>
    <row r="50" spans="1:105" ht="12" customHeight="1" x14ac:dyDescent="0.25">
      <c r="A50" s="14" t="s">
        <v>79</v>
      </c>
      <c r="B50" s="206">
        <v>22.35597592433362</v>
      </c>
      <c r="C50" s="206">
        <v>13.27979363714531</v>
      </c>
      <c r="D50" s="206">
        <v>15.5250214961307</v>
      </c>
      <c r="E50" s="206">
        <v>12.491659501289771</v>
      </c>
      <c r="F50" s="206">
        <v>16.623645743766119</v>
      </c>
      <c r="G50" s="206">
        <v>4.8724849527085121</v>
      </c>
      <c r="H50" s="206">
        <v>1.671883061049011</v>
      </c>
      <c r="I50" s="206">
        <v>3.1527944969905422</v>
      </c>
      <c r="J50" s="206">
        <v>7.7625107480653481</v>
      </c>
      <c r="K50" s="206">
        <v>5.0157351676698188</v>
      </c>
      <c r="L50" s="206">
        <v>0.95537403267411869</v>
      </c>
      <c r="M50" s="206">
        <v>1.0748065348237319</v>
      </c>
      <c r="N50" s="206">
        <v>1.098710232158211</v>
      </c>
      <c r="O50" s="206">
        <v>0.9792777300085983</v>
      </c>
      <c r="P50" s="206">
        <v>0.66878761822871879</v>
      </c>
      <c r="Q50" s="206">
        <v>0.90765262252794487</v>
      </c>
      <c r="R50" s="206">
        <v>2.698968185726569</v>
      </c>
      <c r="S50" s="206">
        <v>3.1456577815993119</v>
      </c>
      <c r="T50" s="206">
        <v>7.3348237317282887</v>
      </c>
      <c r="U50" s="206">
        <v>7.8204643164230427</v>
      </c>
      <c r="V50" s="206">
        <v>9.0018056749785043</v>
      </c>
      <c r="W50" s="206">
        <v>0.96715391229578662</v>
      </c>
      <c r="DA50" s="71" t="s">
        <v>1842</v>
      </c>
    </row>
    <row r="51" spans="1:105" ht="12" customHeight="1" x14ac:dyDescent="0.25">
      <c r="A51" s="21" t="s">
        <v>38</v>
      </c>
      <c r="B51" s="209">
        <v>59.931212381771267</v>
      </c>
      <c r="C51" s="209">
        <v>61.736887360275148</v>
      </c>
      <c r="D51" s="209">
        <v>59.673258813413582</v>
      </c>
      <c r="E51" s="209">
        <v>69.81943250214961</v>
      </c>
      <c r="F51" s="209">
        <v>60.791057609630258</v>
      </c>
      <c r="G51" s="209">
        <v>46.603611349957013</v>
      </c>
      <c r="H51" s="209">
        <v>56.319862424763542</v>
      </c>
      <c r="I51" s="209">
        <v>53.396388650042987</v>
      </c>
      <c r="J51" s="209">
        <v>37.661220980223547</v>
      </c>
      <c r="K51" s="209">
        <v>29.3207222699914</v>
      </c>
      <c r="L51" s="209">
        <v>49.011177987962157</v>
      </c>
      <c r="M51" s="209">
        <v>38.005159071367153</v>
      </c>
      <c r="N51" s="209">
        <v>35.425623387790203</v>
      </c>
      <c r="O51" s="209">
        <v>35.683576956147888</v>
      </c>
      <c r="P51" s="209">
        <v>47.549441100601889</v>
      </c>
      <c r="Q51" s="209">
        <v>53.396388650042987</v>
      </c>
      <c r="R51" s="209">
        <v>57.093723129836633</v>
      </c>
      <c r="S51" s="209">
        <v>64.40412725709372</v>
      </c>
      <c r="T51" s="209">
        <v>65.333963886500428</v>
      </c>
      <c r="U51" s="209">
        <v>60.572226999140163</v>
      </c>
      <c r="V51" s="209">
        <v>42.340068787618229</v>
      </c>
      <c r="W51" s="209">
        <v>52.857093723129829</v>
      </c>
      <c r="DA51" s="86" t="s">
        <v>1843</v>
      </c>
    </row>
    <row r="52" spans="1:105" ht="12" customHeight="1" x14ac:dyDescent="0.25">
      <c r="A52" s="114" t="s">
        <v>145</v>
      </c>
      <c r="B52" s="286">
        <f t="shared" ref="B52:W52" si="11">SUM(B53:B55)</f>
        <v>319.20730868443684</v>
      </c>
      <c r="C52" s="286">
        <f t="shared" si="11"/>
        <v>295.1913155631986</v>
      </c>
      <c r="D52" s="286">
        <f t="shared" si="11"/>
        <v>356.62330180567494</v>
      </c>
      <c r="E52" s="286">
        <f t="shared" si="11"/>
        <v>477.6876182287188</v>
      </c>
      <c r="F52" s="286">
        <f t="shared" si="11"/>
        <v>286.59114359415315</v>
      </c>
      <c r="G52" s="286">
        <f t="shared" si="11"/>
        <v>265.96208082545138</v>
      </c>
      <c r="H52" s="286">
        <f t="shared" si="11"/>
        <v>250.5657781599312</v>
      </c>
      <c r="I52" s="286">
        <f t="shared" si="11"/>
        <v>251.48813413585543</v>
      </c>
      <c r="J52" s="286">
        <f t="shared" si="11"/>
        <v>120.64582975064488</v>
      </c>
      <c r="K52" s="286">
        <f t="shared" si="11"/>
        <v>89.753482373172815</v>
      </c>
      <c r="L52" s="286">
        <f t="shared" si="11"/>
        <v>165.26792777300085</v>
      </c>
      <c r="M52" s="286">
        <f t="shared" si="11"/>
        <v>67.913413585554594</v>
      </c>
      <c r="N52" s="286">
        <f t="shared" si="11"/>
        <v>79.746001719690469</v>
      </c>
      <c r="O52" s="286">
        <f t="shared" si="11"/>
        <v>80.199742046431609</v>
      </c>
      <c r="P52" s="286">
        <f t="shared" si="11"/>
        <v>102.52226999140154</v>
      </c>
      <c r="Q52" s="286">
        <f t="shared" si="11"/>
        <v>123.2803955288048</v>
      </c>
      <c r="R52" s="286">
        <f t="shared" si="11"/>
        <v>136.72347377472059</v>
      </c>
      <c r="S52" s="286">
        <f t="shared" si="11"/>
        <v>172.35588993981079</v>
      </c>
      <c r="T52" s="286">
        <f t="shared" si="11"/>
        <v>140.70154772141015</v>
      </c>
      <c r="U52" s="286">
        <f t="shared" si="11"/>
        <v>160.28607050730869</v>
      </c>
      <c r="V52" s="286">
        <f t="shared" si="11"/>
        <v>134.94875322441956</v>
      </c>
      <c r="W52" s="286">
        <f t="shared" si="11"/>
        <v>191.80756663800523</v>
      </c>
      <c r="DA52" s="118"/>
    </row>
    <row r="53" spans="1:105" ht="12" customHeight="1" x14ac:dyDescent="0.25">
      <c r="A53" s="51" t="s">
        <v>52</v>
      </c>
      <c r="B53" s="243">
        <f>PPA_fec!B5</f>
        <v>137.14058297340881</v>
      </c>
      <c r="C53" s="243">
        <f>PPA_fec!C5</f>
        <v>113.8355975209703</v>
      </c>
      <c r="D53" s="243">
        <f>PPA_fec!D5</f>
        <v>143.9548810586754</v>
      </c>
      <c r="E53" s="243">
        <f>PPA_fec!E5</f>
        <v>183.34638251182199</v>
      </c>
      <c r="F53" s="243">
        <f>PPA_fec!F5</f>
        <v>112.47245567013231</v>
      </c>
      <c r="G53" s="243">
        <f>PPA_fec!G5</f>
        <v>81.401603044188619</v>
      </c>
      <c r="H53" s="243">
        <f>PPA_fec!H5</f>
        <v>67.555568570144985</v>
      </c>
      <c r="I53" s="243">
        <f>PPA_fec!I5</f>
        <v>64.962967503155255</v>
      </c>
      <c r="J53" s="243">
        <f>PPA_fec!J5</f>
        <v>17.359782156085711</v>
      </c>
      <c r="K53" s="243">
        <f>PPA_fec!K5</f>
        <v>4.2567155463882331</v>
      </c>
      <c r="L53" s="243">
        <f>PPA_fec!L5</f>
        <v>0</v>
      </c>
      <c r="M53" s="243">
        <f>PPA_fec!M5</f>
        <v>0</v>
      </c>
      <c r="N53" s="243">
        <f>PPA_fec!N5</f>
        <v>0</v>
      </c>
      <c r="O53" s="243">
        <f>PPA_fec!O5</f>
        <v>0</v>
      </c>
      <c r="P53" s="243">
        <f>PPA_fec!P5</f>
        <v>0</v>
      </c>
      <c r="Q53" s="243">
        <f>PPA_fec!Q5</f>
        <v>0</v>
      </c>
      <c r="R53" s="243">
        <f>PPA_fec!R5</f>
        <v>0</v>
      </c>
      <c r="S53" s="243">
        <f>PPA_fec!S5</f>
        <v>0</v>
      </c>
      <c r="T53" s="243">
        <f>PPA_fec!T5</f>
        <v>0</v>
      </c>
      <c r="U53" s="243">
        <f>PPA_fec!U5</f>
        <v>0</v>
      </c>
      <c r="V53" s="243">
        <f>PPA_fec!V5</f>
        <v>0</v>
      </c>
      <c r="W53" s="243">
        <f>PPA_fec!W5</f>
        <v>0</v>
      </c>
      <c r="DA53" s="83"/>
    </row>
    <row r="54" spans="1:105" ht="12" customHeight="1" x14ac:dyDescent="0.25">
      <c r="A54" s="99" t="s">
        <v>59</v>
      </c>
      <c r="B54" s="284">
        <f>PPA_fec!B32</f>
        <v>126.9989594454921</v>
      </c>
      <c r="C54" s="284">
        <f>PPA_fec!C32</f>
        <v>130.43104956879989</v>
      </c>
      <c r="D54" s="284">
        <f>PPA_fec!D32</f>
        <v>151.14586755228919</v>
      </c>
      <c r="E54" s="284">
        <f>PPA_fec!E32</f>
        <v>211.9333791519191</v>
      </c>
      <c r="F54" s="284">
        <f>PPA_fec!F32</f>
        <v>124.6776705041558</v>
      </c>
      <c r="G54" s="284">
        <f>PPA_fec!G32</f>
        <v>138.67826486216489</v>
      </c>
      <c r="H54" s="284">
        <f>PPA_fec!H32</f>
        <v>139.78407619478369</v>
      </c>
      <c r="I54" s="284">
        <f>PPA_fec!I32</f>
        <v>143.13991381306681</v>
      </c>
      <c r="J54" s="284">
        <f>PPA_fec!J32</f>
        <v>94.960804189574347</v>
      </c>
      <c r="K54" s="284">
        <f>PPA_fec!K32</f>
        <v>77.754895550068483</v>
      </c>
      <c r="L54" s="284">
        <f>PPA_fec!L32</f>
        <v>136.756877523866</v>
      </c>
      <c r="M54" s="284">
        <f>PPA_fec!M32</f>
        <v>56.197391164147128</v>
      </c>
      <c r="N54" s="284">
        <f>PPA_fec!N32</f>
        <v>65.988690831636077</v>
      </c>
      <c r="O54" s="284">
        <f>PPA_fec!O32</f>
        <v>66.364154547602837</v>
      </c>
      <c r="P54" s="284">
        <f>PPA_fec!P32</f>
        <v>84.835731346135475</v>
      </c>
      <c r="Q54" s="284">
        <f>PPA_fec!Q32</f>
        <v>102.24762587178751</v>
      </c>
      <c r="R54" s="284">
        <f>PPA_fec!R32</f>
        <v>116.7870067832235</v>
      </c>
      <c r="S54" s="284">
        <f>PPA_fec!S32</f>
        <v>152.0387025890895</v>
      </c>
      <c r="T54" s="284">
        <f>PPA_fec!T32</f>
        <v>120.877338301328</v>
      </c>
      <c r="U54" s="284">
        <f>PPA_fec!U32</f>
        <v>136.4014808445591</v>
      </c>
      <c r="V54" s="284">
        <f>PPA_fec!V32</f>
        <v>112.836400114646</v>
      </c>
      <c r="W54" s="284">
        <f>PPA_fec!W32</f>
        <v>160.37847565876001</v>
      </c>
      <c r="DA54" s="94"/>
    </row>
    <row r="55" spans="1:105" ht="12" customHeight="1" x14ac:dyDescent="0.25">
      <c r="A55" s="52" t="s">
        <v>60</v>
      </c>
      <c r="B55" s="244">
        <f>PPA_fec!B83</f>
        <v>55.067766265535937</v>
      </c>
      <c r="C55" s="244">
        <f>PPA_fec!C83</f>
        <v>50.924668473428447</v>
      </c>
      <c r="D55" s="244">
        <f>PPA_fec!D83</f>
        <v>61.522553194710341</v>
      </c>
      <c r="E55" s="244">
        <f>PPA_fec!E83</f>
        <v>82.407856564977763</v>
      </c>
      <c r="F55" s="244">
        <f>PPA_fec!F83</f>
        <v>49.441017419865013</v>
      </c>
      <c r="G55" s="244">
        <f>PPA_fec!G83</f>
        <v>45.882212919097881</v>
      </c>
      <c r="H55" s="244">
        <f>PPA_fec!H83</f>
        <v>43.226133395002549</v>
      </c>
      <c r="I55" s="244">
        <f>PPA_fec!I83</f>
        <v>43.385252819633372</v>
      </c>
      <c r="J55" s="244">
        <f>PPA_fec!J83</f>
        <v>8.3252434049848194</v>
      </c>
      <c r="K55" s="244">
        <f>PPA_fec!K83</f>
        <v>7.741871276716096</v>
      </c>
      <c r="L55" s="244">
        <f>PPA_fec!L83</f>
        <v>28.511050249134868</v>
      </c>
      <c r="M55" s="244">
        <f>PPA_fec!M83</f>
        <v>11.716022421407461</v>
      </c>
      <c r="N55" s="244">
        <f>PPA_fec!N83</f>
        <v>13.75731088805439</v>
      </c>
      <c r="O55" s="244">
        <f>PPA_fec!O83</f>
        <v>13.835587498828771</v>
      </c>
      <c r="P55" s="244">
        <f>PPA_fec!P83</f>
        <v>17.686538645266069</v>
      </c>
      <c r="Q55" s="244">
        <f>PPA_fec!Q83</f>
        <v>21.03276965701729</v>
      </c>
      <c r="R55" s="244">
        <f>PPA_fec!R83</f>
        <v>19.936466991497081</v>
      </c>
      <c r="S55" s="244">
        <f>PPA_fec!S83</f>
        <v>20.317187350721309</v>
      </c>
      <c r="T55" s="244">
        <f>PPA_fec!T83</f>
        <v>19.824209420082159</v>
      </c>
      <c r="U55" s="244">
        <f>PPA_fec!U83</f>
        <v>23.884589662749601</v>
      </c>
      <c r="V55" s="244">
        <f>PPA_fec!V83</f>
        <v>22.112353109773569</v>
      </c>
      <c r="W55" s="244">
        <f>PPA_fec!W83</f>
        <v>31.42909097924522</v>
      </c>
      <c r="DA55" s="84"/>
    </row>
    <row r="56" spans="1:105" ht="12" customHeight="1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DA56" s="173"/>
    </row>
    <row r="57" spans="1:105" ht="12" customHeight="1" x14ac:dyDescent="0.25">
      <c r="A57" s="30" t="s">
        <v>85</v>
      </c>
      <c r="B57" s="205">
        <f t="shared" ref="B57:W57" si="12">SUM(B58:B60)</f>
        <v>398.37203118091622</v>
      </c>
      <c r="C57" s="205">
        <f t="shared" si="12"/>
        <v>369.7088475867962</v>
      </c>
      <c r="D57" s="205">
        <f t="shared" si="12"/>
        <v>368.88452783910674</v>
      </c>
      <c r="E57" s="205">
        <f t="shared" si="12"/>
        <v>414.1810026164485</v>
      </c>
      <c r="F57" s="205">
        <f t="shared" si="12"/>
        <v>283.28245667898904</v>
      </c>
      <c r="G57" s="205">
        <f t="shared" si="12"/>
        <v>290.2327480789138</v>
      </c>
      <c r="H57" s="205">
        <f t="shared" si="12"/>
        <v>235.91988287909973</v>
      </c>
      <c r="I57" s="205">
        <f t="shared" si="12"/>
        <v>292.35121883884494</v>
      </c>
      <c r="J57" s="205">
        <f t="shared" si="12"/>
        <v>149.40522144149594</v>
      </c>
      <c r="K57" s="205">
        <f t="shared" si="12"/>
        <v>108.45252000138333</v>
      </c>
      <c r="L57" s="205">
        <f t="shared" si="12"/>
        <v>265.55664563778964</v>
      </c>
      <c r="M57" s="205">
        <f t="shared" si="12"/>
        <v>62.506620001988246</v>
      </c>
      <c r="N57" s="205">
        <f t="shared" si="12"/>
        <v>97.058492281561641</v>
      </c>
      <c r="O57" s="205">
        <f t="shared" si="12"/>
        <v>97.781534401491811</v>
      </c>
      <c r="P57" s="205">
        <f t="shared" si="12"/>
        <v>124.18868880164662</v>
      </c>
      <c r="Q57" s="205">
        <f t="shared" si="12"/>
        <v>157.99960440194309</v>
      </c>
      <c r="R57" s="205">
        <f t="shared" si="12"/>
        <v>180.07693128197138</v>
      </c>
      <c r="S57" s="205">
        <f t="shared" si="12"/>
        <v>244.93825044168582</v>
      </c>
      <c r="T57" s="205">
        <f t="shared" si="12"/>
        <v>164.73897864158047</v>
      </c>
      <c r="U57" s="205">
        <f t="shared" si="12"/>
        <v>224.08461072168529</v>
      </c>
      <c r="V57" s="205">
        <f t="shared" si="12"/>
        <v>199.35266939787488</v>
      </c>
      <c r="W57" s="205">
        <f t="shared" si="12"/>
        <v>326.40430895818196</v>
      </c>
      <c r="DA57" s="112"/>
    </row>
    <row r="58" spans="1:105" ht="12" customHeight="1" x14ac:dyDescent="0.25">
      <c r="A58" s="51" t="s">
        <v>52</v>
      </c>
      <c r="B58" s="243">
        <f>PPA_emi!B5</f>
        <v>169.08506996735511</v>
      </c>
      <c r="C58" s="243">
        <f>PPA_emi!C5</f>
        <v>142.73980968723731</v>
      </c>
      <c r="D58" s="243">
        <f>PPA_emi!D5</f>
        <v>139.0529784163229</v>
      </c>
      <c r="E58" s="243">
        <f>PPA_emi!E5</f>
        <v>136.3041311140037</v>
      </c>
      <c r="F58" s="243">
        <f>PPA_emi!F5</f>
        <v>107.0915740065527</v>
      </c>
      <c r="G58" s="243">
        <f>PPA_emi!G5</f>
        <v>84.394902238149243</v>
      </c>
      <c r="H58" s="243">
        <f>PPA_emi!H5</f>
        <v>60.727241552954972</v>
      </c>
      <c r="I58" s="243">
        <f>PPA_emi!I5</f>
        <v>73.987913605923723</v>
      </c>
      <c r="J58" s="243">
        <f>PPA_emi!J5</f>
        <v>16.733877246168159</v>
      </c>
      <c r="K58" s="243">
        <f>PPA_emi!K5</f>
        <v>3.7801627348389011</v>
      </c>
      <c r="L58" s="243">
        <f>PPA_emi!L5</f>
        <v>0</v>
      </c>
      <c r="M58" s="243">
        <f>PPA_emi!M5</f>
        <v>0</v>
      </c>
      <c r="N58" s="243">
        <f>PPA_emi!N5</f>
        <v>0</v>
      </c>
      <c r="O58" s="243">
        <f>PPA_emi!O5</f>
        <v>0</v>
      </c>
      <c r="P58" s="243">
        <f>PPA_emi!P5</f>
        <v>0</v>
      </c>
      <c r="Q58" s="243">
        <f>PPA_emi!Q5</f>
        <v>0</v>
      </c>
      <c r="R58" s="243">
        <f>PPA_emi!R5</f>
        <v>0</v>
      </c>
      <c r="S58" s="243">
        <f>PPA_emi!S5</f>
        <v>0</v>
      </c>
      <c r="T58" s="243">
        <f>PPA_emi!T5</f>
        <v>0</v>
      </c>
      <c r="U58" s="243">
        <f>PPA_emi!U5</f>
        <v>0</v>
      </c>
      <c r="V58" s="243">
        <f>PPA_emi!V5</f>
        <v>0</v>
      </c>
      <c r="W58" s="243">
        <f>PPA_emi!W5</f>
        <v>0</v>
      </c>
      <c r="DA58" s="83"/>
    </row>
    <row r="59" spans="1:105" ht="12" customHeight="1" x14ac:dyDescent="0.25">
      <c r="A59" s="99" t="s">
        <v>59</v>
      </c>
      <c r="B59" s="284">
        <f>PPA_emi!B32</f>
        <v>164.18921891854549</v>
      </c>
      <c r="C59" s="284">
        <f>PPA_emi!C32</f>
        <v>175.00707743799401</v>
      </c>
      <c r="D59" s="284">
        <f>PPA_emi!D32</f>
        <v>150.37943286583379</v>
      </c>
      <c r="E59" s="284">
        <f>PPA_emi!E32</f>
        <v>159.36000112818681</v>
      </c>
      <c r="F59" s="284">
        <f>PPA_emi!F32</f>
        <v>126.8866651138745</v>
      </c>
      <c r="G59" s="284">
        <f>PPA_emi!G32</f>
        <v>149.7143326726177</v>
      </c>
      <c r="H59" s="284">
        <f>PPA_emi!H32</f>
        <v>137.31818585590241</v>
      </c>
      <c r="I59" s="284">
        <f>PPA_emi!I32</f>
        <v>176.3921781523853</v>
      </c>
      <c r="J59" s="284">
        <f>PPA_emi!J32</f>
        <v>130.71534580301099</v>
      </c>
      <c r="K59" s="284">
        <f>PPA_emi!K32</f>
        <v>103.29263655263939</v>
      </c>
      <c r="L59" s="284">
        <f>PPA_emi!L32</f>
        <v>253.73257079518271</v>
      </c>
      <c r="M59" s="284">
        <f>PPA_emi!M32</f>
        <v>62.331282127858628</v>
      </c>
      <c r="N59" s="284">
        <f>PPA_emi!N32</f>
        <v>96.061343628609649</v>
      </c>
      <c r="O59" s="284">
        <f>PPA_emi!O32</f>
        <v>96.794259535605974</v>
      </c>
      <c r="P59" s="284">
        <f>PPA_emi!P32</f>
        <v>123.1864457167231</v>
      </c>
      <c r="Q59" s="284">
        <f>PPA_emi!Q32</f>
        <v>156.24883126378441</v>
      </c>
      <c r="R59" s="284">
        <f>PPA_emi!R32</f>
        <v>178.37266624758499</v>
      </c>
      <c r="S59" s="284">
        <f>PPA_emi!S32</f>
        <v>242.48256713981991</v>
      </c>
      <c r="T59" s="284">
        <f>PPA_emi!T32</f>
        <v>163.90402357603389</v>
      </c>
      <c r="U59" s="284">
        <f>PPA_emi!U32</f>
        <v>220.79395732872581</v>
      </c>
      <c r="V59" s="284">
        <f>PPA_emi!V32</f>
        <v>192.3823958401845</v>
      </c>
      <c r="W59" s="284">
        <f>PPA_emi!W32</f>
        <v>311.42546334949049</v>
      </c>
      <c r="DA59" s="94"/>
    </row>
    <row r="60" spans="1:105" ht="12" customHeight="1" x14ac:dyDescent="0.25">
      <c r="A60" s="52" t="s">
        <v>60</v>
      </c>
      <c r="B60" s="244">
        <f>PPA_emi!B83</f>
        <v>65.097742295015635</v>
      </c>
      <c r="C60" s="244">
        <f>PPA_emi!C83</f>
        <v>51.961960461564871</v>
      </c>
      <c r="D60" s="244">
        <f>PPA_emi!D83</f>
        <v>79.452116556950045</v>
      </c>
      <c r="E60" s="244">
        <f>PPA_emi!E83</f>
        <v>118.516870374258</v>
      </c>
      <c r="F60" s="244">
        <f>PPA_emi!F83</f>
        <v>49.304217558561866</v>
      </c>
      <c r="G60" s="244">
        <f>PPA_emi!G83</f>
        <v>56.123513168146879</v>
      </c>
      <c r="H60" s="244">
        <f>PPA_emi!H83</f>
        <v>37.874455470242332</v>
      </c>
      <c r="I60" s="244">
        <f>PPA_emi!I83</f>
        <v>41.971127080535908</v>
      </c>
      <c r="J60" s="244">
        <f>PPA_emi!J83</f>
        <v>1.955998392316785</v>
      </c>
      <c r="K60" s="244">
        <f>PPA_emi!K83</f>
        <v>1.379720713905046</v>
      </c>
      <c r="L60" s="244">
        <f>PPA_emi!L83</f>
        <v>11.82407484260691</v>
      </c>
      <c r="M60" s="244">
        <f>PPA_emi!M83</f>
        <v>0.17533787412961641</v>
      </c>
      <c r="N60" s="244">
        <f>PPA_emi!N83</f>
        <v>0.99714865295199151</v>
      </c>
      <c r="O60" s="244">
        <f>PPA_emi!O83</f>
        <v>0.98727486588583757</v>
      </c>
      <c r="P60" s="244">
        <f>PPA_emi!P83</f>
        <v>1.002243084923514</v>
      </c>
      <c r="Q60" s="244">
        <f>PPA_emi!Q83</f>
        <v>1.7507731381586911</v>
      </c>
      <c r="R60" s="244">
        <f>PPA_emi!R83</f>
        <v>1.704265034386405</v>
      </c>
      <c r="S60" s="244">
        <f>PPA_emi!S83</f>
        <v>2.4556833018659132</v>
      </c>
      <c r="T60" s="244">
        <f>PPA_emi!T83</f>
        <v>0.8349550655465916</v>
      </c>
      <c r="U60" s="244">
        <f>PPA_emi!U83</f>
        <v>3.2906533929594768</v>
      </c>
      <c r="V60" s="244">
        <f>PPA_emi!V83</f>
        <v>6.9702735576903816</v>
      </c>
      <c r="W60" s="244">
        <f>PPA_emi!W83</f>
        <v>14.978845608691479</v>
      </c>
      <c r="DA60" s="84"/>
    </row>
    <row r="61" spans="1:105" ht="12" customHeight="1" x14ac:dyDescent="0.25">
      <c r="A61" s="143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DA61" s="145"/>
    </row>
    <row r="62" spans="1:105" ht="12" customHeight="1" x14ac:dyDescent="0.25">
      <c r="A62" s="115" t="s">
        <v>148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DA62" s="118"/>
    </row>
    <row r="63" spans="1:105" ht="12" customHeight="1" x14ac:dyDescent="0.25">
      <c r="A63" s="50" t="s">
        <v>52</v>
      </c>
      <c r="B63" s="289">
        <f t="shared" ref="B63:W63" si="13">IF(B$10=0,"",B$5/B$10*1000)</f>
        <v>157.42510538643268</v>
      </c>
      <c r="C63" s="289">
        <f t="shared" si="13"/>
        <v>150.77945995695947</v>
      </c>
      <c r="D63" s="289">
        <f t="shared" si="13"/>
        <v>199.54757889165063</v>
      </c>
      <c r="E63" s="289">
        <f t="shared" si="13"/>
        <v>151.44791561119499</v>
      </c>
      <c r="F63" s="289">
        <f t="shared" si="13"/>
        <v>137.35843176089369</v>
      </c>
      <c r="G63" s="289">
        <f t="shared" si="13"/>
        <v>148.90984738595131</v>
      </c>
      <c r="H63" s="289">
        <f t="shared" si="13"/>
        <v>131.62638331287104</v>
      </c>
      <c r="I63" s="289">
        <f t="shared" si="13"/>
        <v>148.76704173696504</v>
      </c>
      <c r="J63" s="289">
        <f t="shared" si="13"/>
        <v>215.44816186467716</v>
      </c>
      <c r="K63" s="289">
        <f t="shared" si="13"/>
        <v>74.809844431648202</v>
      </c>
      <c r="L63" s="289" t="str">
        <f t="shared" si="13"/>
        <v/>
      </c>
      <c r="M63" s="289" t="str">
        <f t="shared" si="13"/>
        <v/>
      </c>
      <c r="N63" s="289" t="str">
        <f t="shared" si="13"/>
        <v/>
      </c>
      <c r="O63" s="289" t="str">
        <f t="shared" si="13"/>
        <v/>
      </c>
      <c r="P63" s="289" t="str">
        <f t="shared" si="13"/>
        <v/>
      </c>
      <c r="Q63" s="289" t="str">
        <f t="shared" si="13"/>
        <v/>
      </c>
      <c r="R63" s="289" t="str">
        <f t="shared" si="13"/>
        <v/>
      </c>
      <c r="S63" s="289" t="str">
        <f t="shared" si="13"/>
        <v/>
      </c>
      <c r="T63" s="289" t="str">
        <f t="shared" si="13"/>
        <v/>
      </c>
      <c r="U63" s="289" t="str">
        <f t="shared" si="13"/>
        <v/>
      </c>
      <c r="V63" s="289" t="str">
        <f t="shared" si="13"/>
        <v/>
      </c>
      <c r="W63" s="289" t="str">
        <f t="shared" si="13"/>
        <v/>
      </c>
      <c r="DA63" s="83"/>
    </row>
    <row r="64" spans="1:105" ht="12" customHeight="1" x14ac:dyDescent="0.25">
      <c r="A64" s="107" t="s">
        <v>59</v>
      </c>
      <c r="B64" s="290">
        <f t="shared" ref="B64:W64" si="14">IF(B$11=0,"",B$6/B$11*1000)</f>
        <v>819.05390819385411</v>
      </c>
      <c r="C64" s="290">
        <f t="shared" si="14"/>
        <v>812.13310097439762</v>
      </c>
      <c r="D64" s="290">
        <f t="shared" si="14"/>
        <v>1062.4256586677518</v>
      </c>
      <c r="E64" s="290">
        <f t="shared" si="14"/>
        <v>819.34611677227474</v>
      </c>
      <c r="F64" s="290">
        <f t="shared" si="14"/>
        <v>753.77089957272983</v>
      </c>
      <c r="G64" s="290">
        <f t="shared" si="14"/>
        <v>838.47418407477414</v>
      </c>
      <c r="H64" s="290">
        <f t="shared" si="14"/>
        <v>752.57258968356939</v>
      </c>
      <c r="I64" s="290">
        <f t="shared" si="14"/>
        <v>857.17267868776969</v>
      </c>
      <c r="J64" s="290">
        <f t="shared" si="14"/>
        <v>1279.5942404675804</v>
      </c>
      <c r="K64" s="290">
        <f t="shared" si="14"/>
        <v>1183.1999751087008</v>
      </c>
      <c r="L64" s="290">
        <f t="shared" si="14"/>
        <v>597.18095461132009</v>
      </c>
      <c r="M64" s="290">
        <f t="shared" si="14"/>
        <v>858.85032728985573</v>
      </c>
      <c r="N64" s="290">
        <f t="shared" si="14"/>
        <v>660.5351634125559</v>
      </c>
      <c r="O64" s="290">
        <f t="shared" si="14"/>
        <v>640.54482304320334</v>
      </c>
      <c r="P64" s="290">
        <f t="shared" si="14"/>
        <v>557.78893157571554</v>
      </c>
      <c r="Q64" s="290">
        <f t="shared" si="14"/>
        <v>623.00398788741245</v>
      </c>
      <c r="R64" s="290">
        <f t="shared" si="14"/>
        <v>652.40571583722442</v>
      </c>
      <c r="S64" s="290">
        <f t="shared" si="14"/>
        <v>668.79937405704766</v>
      </c>
      <c r="T64" s="290">
        <f t="shared" si="14"/>
        <v>496.78833255892914</v>
      </c>
      <c r="U64" s="290">
        <f t="shared" si="14"/>
        <v>525.11394721341492</v>
      </c>
      <c r="V64" s="290">
        <f t="shared" si="14"/>
        <v>578.56133984774169</v>
      </c>
      <c r="W64" s="290">
        <f t="shared" si="14"/>
        <v>536.78152163381321</v>
      </c>
      <c r="DA64" s="94"/>
    </row>
    <row r="65" spans="1:105" ht="12" customHeight="1" x14ac:dyDescent="0.25">
      <c r="A65" s="49" t="s">
        <v>60</v>
      </c>
      <c r="B65" s="291">
        <f t="shared" ref="B65:W65" si="15">IF(B$12=0,"",B$7/B$12*1000)</f>
        <v>1098.6570795688085</v>
      </c>
      <c r="C65" s="291">
        <f t="shared" si="15"/>
        <v>1252.900233285764</v>
      </c>
      <c r="D65" s="291">
        <f t="shared" si="15"/>
        <v>1437.8130720163383</v>
      </c>
      <c r="E65" s="291">
        <f t="shared" si="15"/>
        <v>1250.0536101922914</v>
      </c>
      <c r="F65" s="291">
        <f t="shared" si="15"/>
        <v>2427.6300866733582</v>
      </c>
      <c r="G65" s="291">
        <f t="shared" si="15"/>
        <v>2520.5646572754667</v>
      </c>
      <c r="H65" s="291">
        <f t="shared" si="15"/>
        <v>2553.5917966030047</v>
      </c>
      <c r="I65" s="291">
        <f t="shared" si="15"/>
        <v>2235.392946556578</v>
      </c>
      <c r="J65" s="291">
        <f t="shared" si="15"/>
        <v>8482.2245231556153</v>
      </c>
      <c r="K65" s="291">
        <f t="shared" si="15"/>
        <v>12709.321411174204</v>
      </c>
      <c r="L65" s="291">
        <f t="shared" si="15"/>
        <v>2004.7366700588047</v>
      </c>
      <c r="M65" s="291">
        <f t="shared" si="15"/>
        <v>7126.7947435196611</v>
      </c>
      <c r="N65" s="291">
        <f t="shared" si="15"/>
        <v>4768.1886083897089</v>
      </c>
      <c r="O65" s="291">
        <f t="shared" si="15"/>
        <v>4366.9145102804378</v>
      </c>
      <c r="P65" s="291">
        <f t="shared" si="15"/>
        <v>3196.9675807929543</v>
      </c>
      <c r="Q65" s="291">
        <f t="shared" si="15"/>
        <v>3316.6206101522903</v>
      </c>
      <c r="R65" s="291">
        <f t="shared" si="15"/>
        <v>3475.7149963679653</v>
      </c>
      <c r="S65" s="291">
        <f t="shared" si="15"/>
        <v>3886.4506612342252</v>
      </c>
      <c r="T65" s="291">
        <f t="shared" si="15"/>
        <v>3469.7868036645614</v>
      </c>
      <c r="U65" s="291">
        <f t="shared" si="15"/>
        <v>3295.4399954448231</v>
      </c>
      <c r="V65" s="291">
        <f t="shared" si="15"/>
        <v>2820.6856473807293</v>
      </c>
      <c r="W65" s="291">
        <f t="shared" si="15"/>
        <v>1528.3221836814016</v>
      </c>
      <c r="DA65" s="84"/>
    </row>
    <row r="66" spans="1:105" ht="12" customHeight="1" x14ac:dyDescent="0.25">
      <c r="A66" s="115" t="s">
        <v>149</v>
      </c>
      <c r="B66" s="288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8"/>
      <c r="N66" s="288"/>
      <c r="O66" s="288"/>
      <c r="P66" s="288"/>
      <c r="Q66" s="288"/>
      <c r="R66" s="288"/>
      <c r="S66" s="288"/>
      <c r="T66" s="288"/>
      <c r="U66" s="288"/>
      <c r="V66" s="288"/>
      <c r="W66" s="288"/>
      <c r="DA66" s="118"/>
    </row>
    <row r="67" spans="1:105" ht="12" customHeight="1" x14ac:dyDescent="0.25">
      <c r="A67" s="50" t="s">
        <v>52</v>
      </c>
      <c r="B67" s="254">
        <f t="shared" ref="B67:W67" si="16">IF(B$53=0,"",B$53/B$10)</f>
        <v>0.46853632720672639</v>
      </c>
      <c r="C67" s="254">
        <f t="shared" si="16"/>
        <v>0.42475969224242649</v>
      </c>
      <c r="D67" s="254">
        <f t="shared" si="16"/>
        <v>0.52538277758640661</v>
      </c>
      <c r="E67" s="254">
        <f t="shared" si="16"/>
        <v>0.63222890521317932</v>
      </c>
      <c r="F67" s="254">
        <f t="shared" si="16"/>
        <v>0.42928418194706985</v>
      </c>
      <c r="G67" s="254">
        <f t="shared" si="16"/>
        <v>0.50560001890800388</v>
      </c>
      <c r="H67" s="254">
        <f t="shared" si="16"/>
        <v>0.45037045713429991</v>
      </c>
      <c r="I67" s="254">
        <f t="shared" si="16"/>
        <v>0.38439625741511985</v>
      </c>
      <c r="J67" s="254">
        <f t="shared" si="16"/>
        <v>0.29573734507812111</v>
      </c>
      <c r="K67" s="254">
        <f t="shared" si="16"/>
        <v>0.2837810364258822</v>
      </c>
      <c r="L67" s="254" t="str">
        <f t="shared" si="16"/>
        <v/>
      </c>
      <c r="M67" s="254" t="str">
        <f t="shared" si="16"/>
        <v/>
      </c>
      <c r="N67" s="254" t="str">
        <f t="shared" si="16"/>
        <v/>
      </c>
      <c r="O67" s="254" t="str">
        <f t="shared" si="16"/>
        <v/>
      </c>
      <c r="P67" s="254" t="str">
        <f t="shared" si="16"/>
        <v/>
      </c>
      <c r="Q67" s="254" t="str">
        <f t="shared" si="16"/>
        <v/>
      </c>
      <c r="R67" s="254" t="str">
        <f t="shared" si="16"/>
        <v/>
      </c>
      <c r="S67" s="254" t="str">
        <f t="shared" si="16"/>
        <v/>
      </c>
      <c r="T67" s="254" t="str">
        <f t="shared" si="16"/>
        <v/>
      </c>
      <c r="U67" s="254" t="str">
        <f t="shared" si="16"/>
        <v/>
      </c>
      <c r="V67" s="254" t="str">
        <f t="shared" si="16"/>
        <v/>
      </c>
      <c r="W67" s="254" t="str">
        <f t="shared" si="16"/>
        <v/>
      </c>
      <c r="DA67" s="83"/>
    </row>
    <row r="68" spans="1:105" ht="12" customHeight="1" x14ac:dyDescent="0.25">
      <c r="A68" s="107" t="s">
        <v>59</v>
      </c>
      <c r="B68" s="293">
        <f t="shared" ref="B68:W68" si="17">IF(B$54=0,"",B$54/B$11)</f>
        <v>0.37396631167694966</v>
      </c>
      <c r="C68" s="293">
        <f t="shared" si="17"/>
        <v>0.33020518878177185</v>
      </c>
      <c r="D68" s="293">
        <f t="shared" si="17"/>
        <v>0.40850234473591673</v>
      </c>
      <c r="E68" s="293">
        <f t="shared" si="17"/>
        <v>0.47840491907882415</v>
      </c>
      <c r="F68" s="293">
        <f t="shared" si="17"/>
        <v>0.27462041961267797</v>
      </c>
      <c r="G68" s="293">
        <f t="shared" si="17"/>
        <v>0.37379586216216953</v>
      </c>
      <c r="H68" s="293">
        <f t="shared" si="17"/>
        <v>0.32357425045088817</v>
      </c>
      <c r="I68" s="293">
        <f t="shared" si="17"/>
        <v>0.2565231430341699</v>
      </c>
      <c r="J68" s="293">
        <f t="shared" si="17"/>
        <v>0.20301180988022566</v>
      </c>
      <c r="K68" s="293">
        <f t="shared" si="17"/>
        <v>0.19088450815060756</v>
      </c>
      <c r="L68" s="293">
        <f t="shared" si="17"/>
        <v>0.2486488682252109</v>
      </c>
      <c r="M68" s="293">
        <f t="shared" si="17"/>
        <v>0.19615145257992017</v>
      </c>
      <c r="N68" s="293">
        <f t="shared" si="17"/>
        <v>0.21082648827998746</v>
      </c>
      <c r="O68" s="293">
        <f t="shared" si="17"/>
        <v>0.20482763749260136</v>
      </c>
      <c r="P68" s="293">
        <f t="shared" si="17"/>
        <v>0.2367729035616396</v>
      </c>
      <c r="Q68" s="293">
        <f t="shared" si="17"/>
        <v>0.25378756442288358</v>
      </c>
      <c r="R68" s="293">
        <f t="shared" si="17"/>
        <v>0.26099210407299545</v>
      </c>
      <c r="S68" s="293">
        <f t="shared" si="17"/>
        <v>0.3089840722454365</v>
      </c>
      <c r="T68" s="293">
        <f t="shared" si="17"/>
        <v>0.20601867690646122</v>
      </c>
      <c r="U68" s="293">
        <f t="shared" si="17"/>
        <v>0.23970034416054672</v>
      </c>
      <c r="V68" s="293">
        <f t="shared" si="17"/>
        <v>0.22395284239966259</v>
      </c>
      <c r="W68" s="293">
        <f t="shared" si="17"/>
        <v>0.25415751586124058</v>
      </c>
      <c r="DA68" s="94"/>
    </row>
    <row r="69" spans="1:105" ht="12" customHeight="1" x14ac:dyDescent="0.25">
      <c r="A69" s="49" t="s">
        <v>60</v>
      </c>
      <c r="B69" s="255">
        <f t="shared" ref="B69:W69" si="18">IF(B$55=0,"",B$55/B$12)</f>
        <v>0.29859840274120847</v>
      </c>
      <c r="C69" s="255">
        <f t="shared" si="18"/>
        <v>0.26334670186646902</v>
      </c>
      <c r="D69" s="255">
        <f t="shared" si="18"/>
        <v>0.32753799393812061</v>
      </c>
      <c r="E69" s="255">
        <f t="shared" si="18"/>
        <v>0.38545869373600972</v>
      </c>
      <c r="F69" s="255">
        <f t="shared" si="18"/>
        <v>0.41942514260593122</v>
      </c>
      <c r="G69" s="255">
        <f t="shared" si="18"/>
        <v>0.31894289020226924</v>
      </c>
      <c r="H69" s="255">
        <f t="shared" si="18"/>
        <v>0.28185160553618716</v>
      </c>
      <c r="I69" s="255">
        <f t="shared" si="18"/>
        <v>0.25902401519521229</v>
      </c>
      <c r="J69" s="255">
        <f t="shared" si="18"/>
        <v>0.14110623277365497</v>
      </c>
      <c r="K69" s="255">
        <f t="shared" si="18"/>
        <v>0.16356800902281921</v>
      </c>
      <c r="L69" s="255">
        <f t="shared" si="18"/>
        <v>0.11277098025176151</v>
      </c>
      <c r="M69" s="255">
        <f t="shared" si="18"/>
        <v>0.12722459871995689</v>
      </c>
      <c r="N69" s="255">
        <f t="shared" si="18"/>
        <v>0.13674288422631264</v>
      </c>
      <c r="O69" s="255">
        <f t="shared" si="18"/>
        <v>0.13285200616159307</v>
      </c>
      <c r="P69" s="255">
        <f t="shared" si="18"/>
        <v>0.15357183057879792</v>
      </c>
      <c r="Q69" s="255">
        <f t="shared" si="18"/>
        <v>0.1624161055484267</v>
      </c>
      <c r="R69" s="255">
        <f t="shared" si="18"/>
        <v>0.16061232592982025</v>
      </c>
      <c r="S69" s="255">
        <f t="shared" si="18"/>
        <v>0.16516024347210753</v>
      </c>
      <c r="T69" s="255">
        <f t="shared" si="18"/>
        <v>0.13515047411983133</v>
      </c>
      <c r="U69" s="255">
        <f t="shared" si="18"/>
        <v>0.14390654898665453</v>
      </c>
      <c r="V69" s="255">
        <f t="shared" si="18"/>
        <v>0.13653935267670061</v>
      </c>
      <c r="W69" s="255">
        <f t="shared" si="18"/>
        <v>0.15495450882325723</v>
      </c>
      <c r="DA69" s="84"/>
    </row>
    <row r="70" spans="1:105" ht="12" customHeight="1" x14ac:dyDescent="0.25">
      <c r="A70" s="115" t="s">
        <v>150</v>
      </c>
      <c r="B70" s="288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  <c r="P70" s="288"/>
      <c r="Q70" s="288"/>
      <c r="R70" s="288"/>
      <c r="S70" s="288"/>
      <c r="T70" s="288"/>
      <c r="U70" s="288"/>
      <c r="V70" s="288"/>
      <c r="W70" s="288"/>
      <c r="DA70" s="118"/>
    </row>
    <row r="71" spans="1:105" ht="12" customHeight="1" x14ac:dyDescent="0.25">
      <c r="A71" s="50" t="s">
        <v>52</v>
      </c>
      <c r="B71" s="254">
        <f>IF(PPA_ued!B$5=0,"",PPA_ued!B$5/B$10)</f>
        <v>0.30844425779725881</v>
      </c>
      <c r="C71" s="254">
        <f>IF(PPA_ued!C$5=0,"",PPA_ued!C$5/C$10)</f>
        <v>0.27816033134010881</v>
      </c>
      <c r="D71" s="254">
        <f>IF(PPA_ued!D$5=0,"",PPA_ued!D$5/D$10)</f>
        <v>0.33996790550716399</v>
      </c>
      <c r="E71" s="254">
        <f>IF(PPA_ued!E$5=0,"",PPA_ued!E$5/E$10)</f>
        <v>0.40360650720337482</v>
      </c>
      <c r="F71" s="254">
        <f>IF(PPA_ued!F$5=0,"",PPA_ued!F$5/F$10)</f>
        <v>0.27984872279478218</v>
      </c>
      <c r="G71" s="254">
        <f>IF(PPA_ued!G$5=0,"",PPA_ued!G$5/G$10)</f>
        <v>0.33149509937520205</v>
      </c>
      <c r="H71" s="254">
        <f>IF(PPA_ued!H$5=0,"",PPA_ued!H$5/H$10)</f>
        <v>0.29310242607693632</v>
      </c>
      <c r="I71" s="254">
        <f>IF(PPA_ued!I$5=0,"",PPA_ued!I$5/I$10)</f>
        <v>0.25155119154415623</v>
      </c>
      <c r="J71" s="254">
        <f>IF(PPA_ued!J$5=0,"",PPA_ued!J$5/J$10)</f>
        <v>0.20024136578744037</v>
      </c>
      <c r="K71" s="254">
        <f>IF(PPA_ued!K$5=0,"",PPA_ued!K$5/K$10)</f>
        <v>0.19154229523474722</v>
      </c>
      <c r="L71" s="254" t="str">
        <f>IF(PPA_ued!L$5=0,"",PPA_ued!L$5/L$10)</f>
        <v/>
      </c>
      <c r="M71" s="254" t="str">
        <f>IF(PPA_ued!M$5=0,"",PPA_ued!M$5/M$10)</f>
        <v/>
      </c>
      <c r="N71" s="254" t="str">
        <f>IF(PPA_ued!N$5=0,"",PPA_ued!N$5/N$10)</f>
        <v/>
      </c>
      <c r="O71" s="254" t="str">
        <f>IF(PPA_ued!O$5=0,"",PPA_ued!O$5/O$10)</f>
        <v/>
      </c>
      <c r="P71" s="254" t="str">
        <f>IF(PPA_ued!P$5=0,"",PPA_ued!P$5/P$10)</f>
        <v/>
      </c>
      <c r="Q71" s="254" t="str">
        <f>IF(PPA_ued!Q$5=0,"",PPA_ued!Q$5/Q$10)</f>
        <v/>
      </c>
      <c r="R71" s="254" t="str">
        <f>IF(PPA_ued!R$5=0,"",PPA_ued!R$5/R$10)</f>
        <v/>
      </c>
      <c r="S71" s="254" t="str">
        <f>IF(PPA_ued!S$5=0,"",PPA_ued!S$5/S$10)</f>
        <v/>
      </c>
      <c r="T71" s="254" t="str">
        <f>IF(PPA_ued!T$5=0,"",PPA_ued!T$5/T$10)</f>
        <v/>
      </c>
      <c r="U71" s="254" t="str">
        <f>IF(PPA_ued!U$5=0,"",PPA_ued!U$5/U$10)</f>
        <v/>
      </c>
      <c r="V71" s="254" t="str">
        <f>IF(PPA_ued!V$5=0,"",PPA_ued!V$5/V$10)</f>
        <v/>
      </c>
      <c r="W71" s="254" t="str">
        <f>IF(PPA_ued!W$5=0,"",PPA_ued!W$5/W$10)</f>
        <v/>
      </c>
      <c r="DA71" s="83"/>
    </row>
    <row r="72" spans="1:105" ht="12" customHeight="1" x14ac:dyDescent="0.25">
      <c r="A72" s="107" t="s">
        <v>59</v>
      </c>
      <c r="B72" s="293">
        <f>IF(PPA_ued!B$32=0,"",PPA_ued!B$32/B$11)</f>
        <v>0.21234296751902038</v>
      </c>
      <c r="C72" s="293">
        <f>IF(PPA_ued!C$32=0,"",PPA_ued!C$32/C$11)</f>
        <v>0.18671439708259424</v>
      </c>
      <c r="D72" s="293">
        <f>IF(PPA_ued!D$32=0,"",PPA_ued!D$32/D$11)</f>
        <v>0.22831964360327178</v>
      </c>
      <c r="E72" s="293">
        <f>IF(PPA_ued!E$32=0,"",PPA_ued!E$32/E$11)</f>
        <v>0.26474408863748961</v>
      </c>
      <c r="F72" s="293">
        <f>IF(PPA_ued!F$32=0,"",PPA_ued!F$32/F$11)</f>
        <v>0.15490964414596067</v>
      </c>
      <c r="G72" s="293">
        <f>IF(PPA_ued!G$32=0,"",PPA_ued!G$32/G$11)</f>
        <v>0.21248097803414137</v>
      </c>
      <c r="H72" s="293">
        <f>IF(PPA_ued!H$32=0,"",PPA_ued!H$32/H$11)</f>
        <v>0.18353633561227978</v>
      </c>
      <c r="I72" s="293">
        <f>IF(PPA_ued!I$32=0,"",PPA_ued!I$32/I$11)</f>
        <v>0.14921941556131452</v>
      </c>
      <c r="J72" s="293">
        <f>IF(PPA_ued!J$32=0,"",PPA_ued!J$32/J$11)</f>
        <v>0.12266947950567132</v>
      </c>
      <c r="K72" s="293">
        <f>IF(PPA_ued!K$32=0,"",PPA_ued!K$32/K$11)</f>
        <v>0.11482874799941717</v>
      </c>
      <c r="L72" s="293">
        <f>IF(PPA_ued!L$32=0,"",PPA_ued!L$32/L$11)</f>
        <v>0.1549367016430554</v>
      </c>
      <c r="M72" s="293">
        <f>IF(PPA_ued!M$32=0,"",PPA_ued!M$32/M$11)</f>
        <v>0.11583147720731188</v>
      </c>
      <c r="N72" s="293">
        <f>IF(PPA_ued!N$32=0,"",PPA_ued!N$32/N$11)</f>
        <v>0.12726152422046799</v>
      </c>
      <c r="O72" s="293">
        <f>IF(PPA_ued!O$32=0,"",PPA_ued!O$32/O$11)</f>
        <v>0.12430925670354238</v>
      </c>
      <c r="P72" s="293">
        <f>IF(PPA_ued!P$32=0,"",PPA_ued!P$32/P$11)</f>
        <v>0.14341527087858955</v>
      </c>
      <c r="Q72" s="293">
        <f>IF(PPA_ued!Q$32=0,"",PPA_ued!Q$32/Q$11)</f>
        <v>0.15457029187045879</v>
      </c>
      <c r="R72" s="293">
        <f>IF(PPA_ued!R$32=0,"",PPA_ued!R$32/R$11)</f>
        <v>0.15889384300179266</v>
      </c>
      <c r="S72" s="293">
        <f>IF(PPA_ued!S$32=0,"",PPA_ued!S$32/S$11)</f>
        <v>0.19210323764221468</v>
      </c>
      <c r="T72" s="293">
        <f>IF(PPA_ued!T$32=0,"",PPA_ued!T$32/T$11)</f>
        <v>0.13139023894649762</v>
      </c>
      <c r="U72" s="293">
        <f>IF(PPA_ued!U$32=0,"",PPA_ued!U$32/U$11)</f>
        <v>0.15596005968156565</v>
      </c>
      <c r="V72" s="293">
        <f>IF(PPA_ued!V$32=0,"",PPA_ued!V$32/V$11)</f>
        <v>0.14695886941819025</v>
      </c>
      <c r="W72" s="293">
        <f>IF(PPA_ued!W$32=0,"",PPA_ued!W$32/W$11)</f>
        <v>0.17335475061559982</v>
      </c>
      <c r="DA72" s="94"/>
    </row>
    <row r="73" spans="1:105" ht="12" customHeight="1" x14ac:dyDescent="0.25">
      <c r="A73" s="49" t="s">
        <v>60</v>
      </c>
      <c r="B73" s="255">
        <f>IF(PPA_ued!B$83=0,"",PPA_ued!B$83/B$12)</f>
        <v>0.20096628339182063</v>
      </c>
      <c r="C73" s="255">
        <f>IF(PPA_ued!C$83=0,"",PPA_ued!C$83/C$12)</f>
        <v>0.17715818615885898</v>
      </c>
      <c r="D73" s="255">
        <f>IF(PPA_ued!D$83=0,"",PPA_ued!D$83/D$12)</f>
        <v>0.22193772116744781</v>
      </c>
      <c r="E73" s="255">
        <f>IF(PPA_ued!E$83=0,"",PPA_ued!E$83/E$12)</f>
        <v>0.26433466994651611</v>
      </c>
      <c r="F73" s="255">
        <f>IF(PPA_ued!F$83=0,"",PPA_ued!F$83/F$12)</f>
        <v>0.28406989220288192</v>
      </c>
      <c r="G73" s="255">
        <f>IF(PPA_ued!G$83=0,"",PPA_ued!G$83/G$12)</f>
        <v>0.21740859081828173</v>
      </c>
      <c r="H73" s="255">
        <f>IF(PPA_ued!H$83=0,"",PPA_ued!H$83/H$12)</f>
        <v>0.19062241979796943</v>
      </c>
      <c r="I73" s="255">
        <f>IF(PPA_ued!I$83=0,"",PPA_ued!I$83/I$12)</f>
        <v>0.17507638724050539</v>
      </c>
      <c r="J73" s="255">
        <f>IF(PPA_ued!J$83=0,"",PPA_ued!J$83/J$12)</f>
        <v>9.5408944316936889E-2</v>
      </c>
      <c r="K73" s="255">
        <f>IF(PPA_ued!K$83=0,"",PPA_ued!K$83/K$12)</f>
        <v>0.11087502602026172</v>
      </c>
      <c r="L73" s="255">
        <f>IF(PPA_ued!L$83=0,"",PPA_ued!L$83/L$12)</f>
        <v>7.7427617264756318E-2</v>
      </c>
      <c r="M73" s="255">
        <f>IF(PPA_ued!M$83=0,"",PPA_ued!M$83/M$12)</f>
        <v>8.9847283565295824E-2</v>
      </c>
      <c r="N73" s="255">
        <f>IF(PPA_ued!N$83=0,"",PPA_ued!N$83/N$12)</f>
        <v>9.6295905625715938E-2</v>
      </c>
      <c r="O73" s="255">
        <f>IF(PPA_ued!O$83=0,"",PPA_ued!O$83/O$12)</f>
        <v>9.3960142487470782E-2</v>
      </c>
      <c r="P73" s="255">
        <f>IF(PPA_ued!P$83=0,"",PPA_ued!P$83/P$12)</f>
        <v>0.10917084713324464</v>
      </c>
      <c r="Q73" s="255">
        <f>IF(PPA_ued!Q$83=0,"",PPA_ued!Q$83/Q$12)</f>
        <v>0.11558248873379573</v>
      </c>
      <c r="R73" s="255">
        <f>IF(PPA_ued!R$83=0,"",PPA_ued!R$83/R$12)</f>
        <v>0.11458796836065833</v>
      </c>
      <c r="S73" s="255">
        <f>IF(PPA_ued!S$83=0,"",PPA_ued!S$83/S$12)</f>
        <v>0.11778984027447637</v>
      </c>
      <c r="T73" s="255">
        <f>IF(PPA_ued!T$83=0,"",PPA_ued!T$83/T$12)</f>
        <v>9.7448510793986948E-2</v>
      </c>
      <c r="U73" s="255">
        <f>IF(PPA_ued!U$83=0,"",PPA_ued!U$83/U$12)</f>
        <v>0.10381860234971015</v>
      </c>
      <c r="V73" s="255">
        <f>IF(PPA_ued!V$83=0,"",PPA_ued!V$83/V$12)</f>
        <v>9.8095354206937435E-2</v>
      </c>
      <c r="W73" s="255">
        <f>IF(PPA_ued!W$83=0,"",PPA_ued!W$83/W$12)</f>
        <v>0.1133488360401009</v>
      </c>
      <c r="DA73" s="84"/>
    </row>
    <row r="74" spans="1:105" ht="12" customHeight="1" x14ac:dyDescent="0.25">
      <c r="A74" s="110" t="s">
        <v>88</v>
      </c>
      <c r="B74" s="256">
        <f t="shared" ref="B74:W74" si="19">IF(B$52=0,"",B$57/B$52)</f>
        <v>1.2480041037366734</v>
      </c>
      <c r="C74" s="256">
        <f t="shared" si="19"/>
        <v>1.2524380904682946</v>
      </c>
      <c r="D74" s="256">
        <f t="shared" si="19"/>
        <v>1.0343814494772217</v>
      </c>
      <c r="E74" s="256">
        <f t="shared" si="19"/>
        <v>0.86705408893001057</v>
      </c>
      <c r="F74" s="256">
        <f t="shared" si="19"/>
        <v>0.98845502734777591</v>
      </c>
      <c r="G74" s="256">
        <f t="shared" si="19"/>
        <v>1.0912561188351924</v>
      </c>
      <c r="H74" s="256">
        <f t="shared" si="19"/>
        <v>0.94154870075081332</v>
      </c>
      <c r="I74" s="256">
        <f t="shared" si="19"/>
        <v>1.1624851400778815</v>
      </c>
      <c r="J74" s="256">
        <f t="shared" si="19"/>
        <v>1.2383786638153345</v>
      </c>
      <c r="K74" s="256">
        <f t="shared" si="19"/>
        <v>1.2083377394814001</v>
      </c>
      <c r="L74" s="256">
        <f t="shared" si="19"/>
        <v>1.6068250459492512</v>
      </c>
      <c r="M74" s="256">
        <f t="shared" si="19"/>
        <v>0.92038695600604603</v>
      </c>
      <c r="N74" s="256">
        <f t="shared" si="19"/>
        <v>1.2170954052684055</v>
      </c>
      <c r="O74" s="256">
        <f t="shared" si="19"/>
        <v>1.2192250486900722</v>
      </c>
      <c r="P74" s="256">
        <f t="shared" si="19"/>
        <v>1.2113337795979569</v>
      </c>
      <c r="Q74" s="256">
        <f t="shared" si="19"/>
        <v>1.2816279808659929</v>
      </c>
      <c r="R74" s="256">
        <f t="shared" si="19"/>
        <v>1.3170886191692608</v>
      </c>
      <c r="S74" s="256">
        <f t="shared" si="19"/>
        <v>1.4211191188605266</v>
      </c>
      <c r="T74" s="256">
        <f t="shared" si="19"/>
        <v>1.1708398472471999</v>
      </c>
      <c r="U74" s="256">
        <f t="shared" si="19"/>
        <v>1.3980292237026768</v>
      </c>
      <c r="V74" s="256">
        <f t="shared" si="19"/>
        <v>1.4772472115125932</v>
      </c>
      <c r="W74" s="256">
        <f t="shared" si="19"/>
        <v>1.7017280114616051</v>
      </c>
      <c r="DA74" s="109"/>
    </row>
    <row r="75" spans="1:105" ht="12" customHeight="1" x14ac:dyDescent="0.25">
      <c r="A75" s="50" t="s">
        <v>52</v>
      </c>
      <c r="B75" s="257">
        <f t="shared" ref="B75:W75" si="20">IF(B$53=0,"",B$58/B$53)</f>
        <v>1.2329324135959101</v>
      </c>
      <c r="C75" s="257">
        <f t="shared" si="20"/>
        <v>1.253911893956918</v>
      </c>
      <c r="D75" s="257">
        <f t="shared" si="20"/>
        <v>0.96594834015836872</v>
      </c>
      <c r="E75" s="257">
        <f t="shared" si="20"/>
        <v>0.74342416385125543</v>
      </c>
      <c r="F75" s="257">
        <f t="shared" si="20"/>
        <v>0.95215822726089439</v>
      </c>
      <c r="G75" s="257">
        <f t="shared" si="20"/>
        <v>1.0367719932043074</v>
      </c>
      <c r="H75" s="257">
        <f t="shared" si="20"/>
        <v>0.89892281033650168</v>
      </c>
      <c r="I75" s="257">
        <f t="shared" si="20"/>
        <v>1.138924474198783</v>
      </c>
      <c r="J75" s="257">
        <f t="shared" si="20"/>
        <v>0.96394511726645538</v>
      </c>
      <c r="K75" s="257">
        <f t="shared" si="20"/>
        <v>0.88804682710037297</v>
      </c>
      <c r="L75" s="257" t="str">
        <f t="shared" si="20"/>
        <v/>
      </c>
      <c r="M75" s="257" t="str">
        <f t="shared" si="20"/>
        <v/>
      </c>
      <c r="N75" s="257" t="str">
        <f t="shared" si="20"/>
        <v/>
      </c>
      <c r="O75" s="257" t="str">
        <f t="shared" si="20"/>
        <v/>
      </c>
      <c r="P75" s="257" t="str">
        <f t="shared" si="20"/>
        <v/>
      </c>
      <c r="Q75" s="257" t="str">
        <f t="shared" si="20"/>
        <v/>
      </c>
      <c r="R75" s="257" t="str">
        <f t="shared" si="20"/>
        <v/>
      </c>
      <c r="S75" s="257" t="str">
        <f t="shared" si="20"/>
        <v/>
      </c>
      <c r="T75" s="257" t="str">
        <f t="shared" si="20"/>
        <v/>
      </c>
      <c r="U75" s="257" t="str">
        <f t="shared" si="20"/>
        <v/>
      </c>
      <c r="V75" s="257" t="str">
        <f t="shared" si="20"/>
        <v/>
      </c>
      <c r="W75" s="257" t="str">
        <f t="shared" si="20"/>
        <v/>
      </c>
      <c r="DA75" s="83"/>
    </row>
    <row r="76" spans="1:105" ht="12" customHeight="1" x14ac:dyDescent="0.25">
      <c r="A76" s="107" t="s">
        <v>59</v>
      </c>
      <c r="B76" s="295">
        <f t="shared" ref="B76:W76" si="21">IF(B$54=0,"",B$59/B$54)</f>
        <v>1.2928390880951701</v>
      </c>
      <c r="C76" s="295">
        <f t="shared" si="21"/>
        <v>1.3417593281397395</v>
      </c>
      <c r="D76" s="295">
        <f t="shared" si="21"/>
        <v>0.99492917207154041</v>
      </c>
      <c r="E76" s="295">
        <f t="shared" si="21"/>
        <v>0.75193441337975186</v>
      </c>
      <c r="F76" s="295">
        <f t="shared" si="21"/>
        <v>1.0177176442324134</v>
      </c>
      <c r="G76" s="295">
        <f t="shared" si="21"/>
        <v>1.0795803713106864</v>
      </c>
      <c r="H76" s="295">
        <f t="shared" si="21"/>
        <v>0.98235929008505118</v>
      </c>
      <c r="I76" s="295">
        <f t="shared" si="21"/>
        <v>1.2323060245987307</v>
      </c>
      <c r="J76" s="295">
        <f t="shared" si="21"/>
        <v>1.3765189429320577</v>
      </c>
      <c r="K76" s="295">
        <f t="shared" si="21"/>
        <v>1.328439011099005</v>
      </c>
      <c r="L76" s="295">
        <f t="shared" si="21"/>
        <v>1.8553551045423862</v>
      </c>
      <c r="M76" s="295">
        <f t="shared" si="21"/>
        <v>1.1091490340858527</v>
      </c>
      <c r="N76" s="295">
        <f t="shared" si="21"/>
        <v>1.4557243433378775</v>
      </c>
      <c r="O76" s="295">
        <f t="shared" si="21"/>
        <v>1.4585322482512106</v>
      </c>
      <c r="P76" s="295">
        <f t="shared" si="21"/>
        <v>1.4520585107484267</v>
      </c>
      <c r="Q76" s="295">
        <f t="shared" si="21"/>
        <v>1.5281414109283205</v>
      </c>
      <c r="R76" s="295">
        <f t="shared" si="21"/>
        <v>1.5273331439915649</v>
      </c>
      <c r="S76" s="295">
        <f t="shared" si="21"/>
        <v>1.5948739565028411</v>
      </c>
      <c r="T76" s="295">
        <f t="shared" si="21"/>
        <v>1.3559532818918234</v>
      </c>
      <c r="U76" s="295">
        <f t="shared" si="21"/>
        <v>1.6187064536369586</v>
      </c>
      <c r="V76" s="295">
        <f t="shared" si="21"/>
        <v>1.7049675073355477</v>
      </c>
      <c r="W76" s="295">
        <f t="shared" si="21"/>
        <v>1.9418158332675246</v>
      </c>
      <c r="DA76" s="94"/>
    </row>
    <row r="77" spans="1:105" ht="12" customHeight="1" x14ac:dyDescent="0.25">
      <c r="A77" s="49" t="s">
        <v>60</v>
      </c>
      <c r="B77" s="258">
        <f t="shared" ref="B77:W77" si="22">IF(B$55=0,"",B$60/B$55)</f>
        <v>1.1821387848040776</v>
      </c>
      <c r="C77" s="258">
        <f t="shared" si="22"/>
        <v>1.0203691456268913</v>
      </c>
      <c r="D77" s="258">
        <f t="shared" si="22"/>
        <v>1.2914307425684224</v>
      </c>
      <c r="E77" s="258">
        <f t="shared" si="22"/>
        <v>1.4381744085384462</v>
      </c>
      <c r="F77" s="258">
        <f t="shared" si="22"/>
        <v>0.99723306945442869</v>
      </c>
      <c r="G77" s="258">
        <f t="shared" si="22"/>
        <v>1.2232085071203309</v>
      </c>
      <c r="H77" s="258">
        <f t="shared" si="22"/>
        <v>0.87619346204629689</v>
      </c>
      <c r="I77" s="258">
        <f t="shared" si="22"/>
        <v>0.96740538207818116</v>
      </c>
      <c r="J77" s="258">
        <f t="shared" si="22"/>
        <v>0.23494789247190204</v>
      </c>
      <c r="K77" s="258">
        <f t="shared" si="22"/>
        <v>0.17821540356200397</v>
      </c>
      <c r="L77" s="258">
        <f t="shared" si="22"/>
        <v>0.41471902084581036</v>
      </c>
      <c r="M77" s="258">
        <f t="shared" si="22"/>
        <v>1.4965648564246503E-2</v>
      </c>
      <c r="N77" s="258">
        <f t="shared" si="22"/>
        <v>7.2481363623019213E-2</v>
      </c>
      <c r="O77" s="258">
        <f t="shared" si="22"/>
        <v>7.1357639563149292E-2</v>
      </c>
      <c r="P77" s="258">
        <f t="shared" si="22"/>
        <v>5.6666999972420931E-2</v>
      </c>
      <c r="Q77" s="258">
        <f t="shared" si="22"/>
        <v>8.3240256357515433E-2</v>
      </c>
      <c r="R77" s="258">
        <f t="shared" si="22"/>
        <v>8.5484807068036447E-2</v>
      </c>
      <c r="S77" s="258">
        <f t="shared" si="22"/>
        <v>0.12086728637557849</v>
      </c>
      <c r="T77" s="258">
        <f t="shared" si="22"/>
        <v>4.2117950222053863E-2</v>
      </c>
      <c r="U77" s="258">
        <f t="shared" si="22"/>
        <v>0.13777307625642735</v>
      </c>
      <c r="V77" s="258">
        <f t="shared" si="22"/>
        <v>0.31522079640676276</v>
      </c>
      <c r="W77" s="258">
        <f t="shared" si="22"/>
        <v>0.47659175439032059</v>
      </c>
      <c r="DA77" s="84"/>
    </row>
  </sheetData>
  <pageMargins left="0.39370078740157483" right="0.39370078740157483" top="0.39370078740157483" bottom="0.39370078740157483" header="0.31496062992125978" footer="0.31496062992125978"/>
  <pageSetup paperSize="9" scale="46" orientation="portrait"/>
  <ignoredErrors>
    <ignoredError sqref="B4:W4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4" tint="0.39997558519241921"/>
    <pageSetUpPr fitToPage="1"/>
  </sheetPr>
  <dimension ref="A1:DA162"/>
  <sheetViews>
    <sheetView workbookViewId="0">
      <pane xSplit="1" ySplit="1" topLeftCell="B2" activePane="bottomRight" state="frozen"/>
      <selection activeCell="DB5" sqref="DB5"/>
      <selection pane="topRight" activeCell="DB5" sqref="DB5"/>
      <selection pane="bottomLeft" activeCell="DB5" sqref="DB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Pulp, paper and printing / final energy consumption"</f>
        <v>RO: Pulp, paper and printing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153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52</v>
      </c>
      <c r="B5" s="225">
        <v>137.14058297340881</v>
      </c>
      <c r="C5" s="225">
        <v>113.8355975209703</v>
      </c>
      <c r="D5" s="225">
        <v>143.9548810586754</v>
      </c>
      <c r="E5" s="225">
        <v>183.34638251182199</v>
      </c>
      <c r="F5" s="225">
        <v>112.47245567013231</v>
      </c>
      <c r="G5" s="225">
        <v>81.401603044188619</v>
      </c>
      <c r="H5" s="225">
        <v>67.555568570144985</v>
      </c>
      <c r="I5" s="225">
        <v>64.962967503155255</v>
      </c>
      <c r="J5" s="225">
        <v>17.359782156085711</v>
      </c>
      <c r="K5" s="225">
        <v>4.2567155463882331</v>
      </c>
      <c r="L5" s="225">
        <v>0</v>
      </c>
      <c r="M5" s="225">
        <v>0</v>
      </c>
      <c r="N5" s="225">
        <v>0</v>
      </c>
      <c r="O5" s="225">
        <v>0</v>
      </c>
      <c r="P5" s="225">
        <v>0</v>
      </c>
      <c r="Q5" s="225">
        <v>0</v>
      </c>
      <c r="R5" s="225">
        <v>0</v>
      </c>
      <c r="S5" s="225">
        <v>0</v>
      </c>
      <c r="T5" s="225">
        <v>0</v>
      </c>
      <c r="U5" s="225">
        <v>0</v>
      </c>
      <c r="V5" s="225">
        <v>0</v>
      </c>
      <c r="W5" s="225">
        <v>0</v>
      </c>
      <c r="DA5" s="89" t="s">
        <v>1844</v>
      </c>
    </row>
    <row r="6" spans="1:105" ht="12" customHeight="1" x14ac:dyDescent="0.25">
      <c r="A6" s="55" t="s">
        <v>92</v>
      </c>
      <c r="B6" s="261">
        <v>0.68570291486611346</v>
      </c>
      <c r="C6" s="261">
        <v>0.56917798760404759</v>
      </c>
      <c r="D6" s="261">
        <v>0.7197744052925632</v>
      </c>
      <c r="E6" s="261">
        <v>0.91673191255819131</v>
      </c>
      <c r="F6" s="261">
        <v>0.56236227834987873</v>
      </c>
      <c r="G6" s="261">
        <v>0.40700801522031121</v>
      </c>
      <c r="H6" s="261">
        <v>0.33777784285031942</v>
      </c>
      <c r="I6" s="261">
        <v>0.32481483751536933</v>
      </c>
      <c r="J6" s="261">
        <v>8.6798910780201965E-2</v>
      </c>
      <c r="K6" s="261">
        <v>2.1283577731855661E-2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1845</v>
      </c>
    </row>
    <row r="7" spans="1:105" ht="12" customHeight="1" x14ac:dyDescent="0.25">
      <c r="A7" s="202" t="s">
        <v>93</v>
      </c>
      <c r="B7" s="226">
        <v>0.9599840808125587</v>
      </c>
      <c r="C7" s="226">
        <v>0.79684918264566662</v>
      </c>
      <c r="D7" s="226">
        <v>1.007684167409588</v>
      </c>
      <c r="E7" s="226">
        <v>1.2834246775814679</v>
      </c>
      <c r="F7" s="226">
        <v>0.78730718968982993</v>
      </c>
      <c r="G7" s="226">
        <v>0.56981122130843553</v>
      </c>
      <c r="H7" s="226">
        <v>0.47288897999044721</v>
      </c>
      <c r="I7" s="226">
        <v>0.45474077252151712</v>
      </c>
      <c r="J7" s="226">
        <v>0.1215184750922827</v>
      </c>
      <c r="K7" s="226">
        <v>2.9797008824597931E-2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1846</v>
      </c>
    </row>
    <row r="8" spans="1:105" ht="12" customHeight="1" x14ac:dyDescent="0.25">
      <c r="A8" s="202" t="s">
        <v>94</v>
      </c>
      <c r="B8" s="226">
        <v>5.4856233189289076</v>
      </c>
      <c r="C8" s="226">
        <v>4.5534239008323807</v>
      </c>
      <c r="D8" s="226">
        <v>5.7581952423405056</v>
      </c>
      <c r="E8" s="226">
        <v>7.3338553004655296</v>
      </c>
      <c r="F8" s="226">
        <v>4.4988982267990298</v>
      </c>
      <c r="G8" s="226">
        <v>3.2560641217624902</v>
      </c>
      <c r="H8" s="226">
        <v>2.7022227428025549</v>
      </c>
      <c r="I8" s="226">
        <v>2.5985187001229542</v>
      </c>
      <c r="J8" s="226">
        <v>0.69439128624161572</v>
      </c>
      <c r="K8" s="226">
        <v>0.17026862185484529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1847</v>
      </c>
    </row>
    <row r="9" spans="1:105" ht="12" customHeight="1" x14ac:dyDescent="0.25">
      <c r="A9" s="202" t="s">
        <v>95</v>
      </c>
      <c r="B9" s="226">
        <v>2.7428116594644538</v>
      </c>
      <c r="C9" s="226">
        <v>2.2767119504161899</v>
      </c>
      <c r="D9" s="226">
        <v>2.8790976211702528</v>
      </c>
      <c r="E9" s="226">
        <v>3.6669276502327648</v>
      </c>
      <c r="F9" s="226">
        <v>2.2494491133995149</v>
      </c>
      <c r="G9" s="226">
        <v>1.6280320608812451</v>
      </c>
      <c r="H9" s="226">
        <v>1.3511113714012779</v>
      </c>
      <c r="I9" s="226">
        <v>1.2992593500614771</v>
      </c>
      <c r="J9" s="226">
        <v>0.34719564312080792</v>
      </c>
      <c r="K9" s="226">
        <v>8.5134310927422657E-2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1848</v>
      </c>
    </row>
    <row r="10" spans="1:105" ht="12" customHeight="1" x14ac:dyDescent="0.25">
      <c r="A10" s="56" t="s">
        <v>96</v>
      </c>
      <c r="B10" s="262">
        <v>1.889467234679004</v>
      </c>
      <c r="C10" s="262">
        <v>1.5002440412812801</v>
      </c>
      <c r="D10" s="262">
        <v>1.953419410766654</v>
      </c>
      <c r="E10" s="262">
        <v>2.3789774481644881</v>
      </c>
      <c r="F10" s="262">
        <v>1.4078101295579279</v>
      </c>
      <c r="G10" s="262">
        <v>1.1504325393634081</v>
      </c>
      <c r="H10" s="262">
        <v>0.85322821744423871</v>
      </c>
      <c r="I10" s="262">
        <v>0.85299915528779657</v>
      </c>
      <c r="J10" s="262">
        <v>0.20819155011798979</v>
      </c>
      <c r="K10" s="262">
        <v>5.1765619442928797E-2</v>
      </c>
      <c r="L10" s="262">
        <v>0</v>
      </c>
      <c r="M10" s="262">
        <v>0</v>
      </c>
      <c r="N10" s="262">
        <v>0</v>
      </c>
      <c r="O10" s="262">
        <v>0</v>
      </c>
      <c r="P10" s="262">
        <v>0</v>
      </c>
      <c r="Q10" s="262">
        <v>0</v>
      </c>
      <c r="R10" s="262">
        <v>0</v>
      </c>
      <c r="S10" s="262">
        <v>0</v>
      </c>
      <c r="T10" s="262">
        <v>0</v>
      </c>
      <c r="U10" s="262">
        <v>0</v>
      </c>
      <c r="V10" s="262">
        <v>0</v>
      </c>
      <c r="W10" s="262">
        <v>0</v>
      </c>
      <c r="DA10" s="68" t="s">
        <v>1849</v>
      </c>
    </row>
    <row r="11" spans="1:105" ht="12" customHeight="1" x14ac:dyDescent="0.25">
      <c r="A11" s="37" t="s">
        <v>160</v>
      </c>
      <c r="B11" s="228">
        <v>6.0552033775154432E-2</v>
      </c>
      <c r="C11" s="228">
        <v>0</v>
      </c>
      <c r="D11" s="228">
        <v>0</v>
      </c>
      <c r="E11" s="228">
        <v>1.7144936413980419E-2</v>
      </c>
      <c r="F11" s="228">
        <v>3.0585170541606789E-2</v>
      </c>
      <c r="G11" s="228">
        <v>0</v>
      </c>
      <c r="H11" s="228">
        <v>0</v>
      </c>
      <c r="I11" s="228">
        <v>3.5176855768327298E-2</v>
      </c>
      <c r="J11" s="228">
        <v>1.8615210514129729E-3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DA11" s="69" t="s">
        <v>1850</v>
      </c>
    </row>
    <row r="12" spans="1:105" ht="12" customHeight="1" x14ac:dyDescent="0.25">
      <c r="A12" s="37" t="s">
        <v>162</v>
      </c>
      <c r="B12" s="228">
        <v>1.8101101393813961</v>
      </c>
      <c r="C12" s="228">
        <v>1.4681068665924071</v>
      </c>
      <c r="D12" s="228">
        <v>1.9428005003581139</v>
      </c>
      <c r="E12" s="228">
        <v>2.3562804021725419</v>
      </c>
      <c r="F12" s="228">
        <v>1.339517546952828</v>
      </c>
      <c r="G12" s="228">
        <v>1.1422093773475099</v>
      </c>
      <c r="H12" s="228">
        <v>0.81776205513051148</v>
      </c>
      <c r="I12" s="228">
        <v>0.79386840663483005</v>
      </c>
      <c r="J12" s="228">
        <v>0.11283834906421571</v>
      </c>
      <c r="K12" s="228">
        <v>2.318624096933954E-2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DA12" s="69" t="s">
        <v>1851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1852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1853</v>
      </c>
    </row>
    <row r="15" spans="1:105" ht="12" customHeight="1" x14ac:dyDescent="0.25">
      <c r="A15" s="37" t="s">
        <v>38</v>
      </c>
      <c r="B15" s="228">
        <v>1.8805061522453509E-2</v>
      </c>
      <c r="C15" s="228">
        <v>3.2137174688873581E-2</v>
      </c>
      <c r="D15" s="228">
        <v>1.0618910408539659E-2</v>
      </c>
      <c r="E15" s="228">
        <v>5.5521095779649176E-3</v>
      </c>
      <c r="F15" s="228">
        <v>3.770741206349329E-2</v>
      </c>
      <c r="G15" s="228">
        <v>8.2231620158975602E-3</v>
      </c>
      <c r="H15" s="228">
        <v>3.5466162313727213E-2</v>
      </c>
      <c r="I15" s="228">
        <v>2.3953892884639269E-2</v>
      </c>
      <c r="J15" s="228">
        <v>9.3491680002361105E-2</v>
      </c>
      <c r="K15" s="228">
        <v>2.8579378473589261E-2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1854</v>
      </c>
    </row>
    <row r="16" spans="1:105" ht="12" customHeight="1" x14ac:dyDescent="0.25">
      <c r="A16" s="57" t="s">
        <v>1855</v>
      </c>
      <c r="B16" s="263">
        <v>0.84490790204000021</v>
      </c>
      <c r="C16" s="263">
        <v>0.93279810777170136</v>
      </c>
      <c r="D16" s="263">
        <v>0.64355920809099532</v>
      </c>
      <c r="E16" s="263">
        <v>0.50836983315299555</v>
      </c>
      <c r="F16" s="263">
        <v>0.92730464699323745</v>
      </c>
      <c r="G16" s="263">
        <v>0.45297952710172551</v>
      </c>
      <c r="H16" s="263">
        <v>0.70849024760451229</v>
      </c>
      <c r="I16" s="263">
        <v>0.60862883307307181</v>
      </c>
      <c r="J16" s="263">
        <v>0.5798166791529128</v>
      </c>
      <c r="K16" s="263">
        <v>0.15667626283192251</v>
      </c>
      <c r="L16" s="263">
        <v>0</v>
      </c>
      <c r="M16" s="263">
        <v>0</v>
      </c>
      <c r="N16" s="263">
        <v>0</v>
      </c>
      <c r="O16" s="263">
        <v>0</v>
      </c>
      <c r="P16" s="263">
        <v>0</v>
      </c>
      <c r="Q16" s="263">
        <v>0</v>
      </c>
      <c r="R16" s="263">
        <v>0</v>
      </c>
      <c r="S16" s="263">
        <v>0</v>
      </c>
      <c r="T16" s="263">
        <v>0</v>
      </c>
      <c r="U16" s="263">
        <v>0</v>
      </c>
      <c r="V16" s="263">
        <v>0</v>
      </c>
      <c r="W16" s="263">
        <v>0</v>
      </c>
      <c r="DA16" s="70" t="s">
        <v>1856</v>
      </c>
    </row>
    <row r="17" spans="1:105" ht="12" customHeight="1" x14ac:dyDescent="0.25">
      <c r="A17" s="57" t="s">
        <v>1857</v>
      </c>
      <c r="B17" s="296">
        <f t="shared" ref="B17:W17" si="0">B18+B29</f>
        <v>122.65451274697334</v>
      </c>
      <c r="C17" s="296">
        <f t="shared" si="0"/>
        <v>101.1335076664819</v>
      </c>
      <c r="D17" s="296">
        <f t="shared" si="0"/>
        <v>129.56301943006929</v>
      </c>
      <c r="E17" s="296">
        <f t="shared" si="0"/>
        <v>166.12838494932654</v>
      </c>
      <c r="F17" s="296">
        <f t="shared" si="0"/>
        <v>99.97864709202463</v>
      </c>
      <c r="G17" s="296">
        <f t="shared" si="0"/>
        <v>72.930654387213835</v>
      </c>
      <c r="H17" s="296">
        <f t="shared" si="0"/>
        <v>59.555426395597173</v>
      </c>
      <c r="I17" s="296">
        <f t="shared" si="0"/>
        <v>57.471497336632908</v>
      </c>
      <c r="J17" s="296">
        <f t="shared" si="0"/>
        <v>14.033388102351203</v>
      </c>
      <c r="K17" s="296">
        <f t="shared" si="0"/>
        <v>3.3936206718148343</v>
      </c>
      <c r="L17" s="296">
        <f t="shared" si="0"/>
        <v>0</v>
      </c>
      <c r="M17" s="296">
        <f t="shared" si="0"/>
        <v>0</v>
      </c>
      <c r="N17" s="296">
        <f t="shared" si="0"/>
        <v>0</v>
      </c>
      <c r="O17" s="296">
        <f t="shared" si="0"/>
        <v>0</v>
      </c>
      <c r="P17" s="296">
        <f t="shared" si="0"/>
        <v>0</v>
      </c>
      <c r="Q17" s="296">
        <f t="shared" si="0"/>
        <v>0</v>
      </c>
      <c r="R17" s="296">
        <f t="shared" si="0"/>
        <v>0</v>
      </c>
      <c r="S17" s="296">
        <f t="shared" si="0"/>
        <v>0</v>
      </c>
      <c r="T17" s="296">
        <f t="shared" si="0"/>
        <v>0</v>
      </c>
      <c r="U17" s="296">
        <f t="shared" si="0"/>
        <v>0</v>
      </c>
      <c r="V17" s="296">
        <f t="shared" si="0"/>
        <v>0</v>
      </c>
      <c r="W17" s="296">
        <f t="shared" si="0"/>
        <v>0</v>
      </c>
      <c r="DA17" s="70"/>
    </row>
    <row r="18" spans="1:105" ht="12" customHeight="1" x14ac:dyDescent="0.25">
      <c r="A18" s="60" t="s">
        <v>1858</v>
      </c>
      <c r="B18" s="331">
        <v>115.6136135633067</v>
      </c>
      <c r="C18" s="331">
        <v>93.360190101717762</v>
      </c>
      <c r="D18" s="331">
        <v>124.200026029311</v>
      </c>
      <c r="E18" s="331">
        <v>161.89196967305159</v>
      </c>
      <c r="F18" s="331">
        <v>92.251108367081017</v>
      </c>
      <c r="G18" s="331">
        <v>69.155824994699472</v>
      </c>
      <c r="H18" s="331">
        <v>53.651340998892927</v>
      </c>
      <c r="I18" s="331">
        <v>52.399590394357332</v>
      </c>
      <c r="J18" s="331">
        <v>9.2015824427436179</v>
      </c>
      <c r="K18" s="331">
        <v>2.087985148215485</v>
      </c>
      <c r="L18" s="331">
        <v>0</v>
      </c>
      <c r="M18" s="331">
        <v>0</v>
      </c>
      <c r="N18" s="331">
        <v>0</v>
      </c>
      <c r="O18" s="331">
        <v>0</v>
      </c>
      <c r="P18" s="331">
        <v>0</v>
      </c>
      <c r="Q18" s="331">
        <v>0</v>
      </c>
      <c r="R18" s="331">
        <v>0</v>
      </c>
      <c r="S18" s="331">
        <v>0</v>
      </c>
      <c r="T18" s="331">
        <v>0</v>
      </c>
      <c r="U18" s="331">
        <v>0</v>
      </c>
      <c r="V18" s="331">
        <v>0</v>
      </c>
      <c r="W18" s="331">
        <v>0</v>
      </c>
      <c r="DA18" s="72" t="s">
        <v>1859</v>
      </c>
    </row>
    <row r="19" spans="1:105" ht="12" customHeight="1" x14ac:dyDescent="0.25">
      <c r="A19" s="64" t="s">
        <v>30</v>
      </c>
      <c r="B19" s="231">
        <v>0.17235393266344409</v>
      </c>
      <c r="C19" s="231">
        <v>0.26603293525695959</v>
      </c>
      <c r="D19" s="231">
        <v>0</v>
      </c>
      <c r="E19" s="231">
        <v>0.17007425696436931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</v>
      </c>
      <c r="T19" s="231">
        <v>0</v>
      </c>
      <c r="U19" s="231">
        <v>0</v>
      </c>
      <c r="V19" s="231">
        <v>0</v>
      </c>
      <c r="W19" s="231">
        <v>0</v>
      </c>
      <c r="DA19" s="73" t="s">
        <v>1860</v>
      </c>
    </row>
    <row r="20" spans="1:105" ht="12" customHeight="1" x14ac:dyDescent="0.25">
      <c r="A20" s="64" t="s">
        <v>32</v>
      </c>
      <c r="B20" s="231">
        <v>0</v>
      </c>
      <c r="C20" s="231">
        <v>0</v>
      </c>
      <c r="D20" s="231">
        <v>0</v>
      </c>
      <c r="E20" s="231">
        <v>0</v>
      </c>
      <c r="F20" s="231">
        <v>0</v>
      </c>
      <c r="G20" s="231">
        <v>0</v>
      </c>
      <c r="H20" s="231">
        <v>0</v>
      </c>
      <c r="I20" s="231">
        <v>0</v>
      </c>
      <c r="J20" s="231">
        <v>0</v>
      </c>
      <c r="K20" s="231">
        <v>0</v>
      </c>
      <c r="L20" s="231">
        <v>0</v>
      </c>
      <c r="M20" s="231">
        <v>0</v>
      </c>
      <c r="N20" s="231">
        <v>0</v>
      </c>
      <c r="O20" s="231">
        <v>0</v>
      </c>
      <c r="P20" s="231">
        <v>0</v>
      </c>
      <c r="Q20" s="231">
        <v>0</v>
      </c>
      <c r="R20" s="231">
        <v>0</v>
      </c>
      <c r="S20" s="231">
        <v>0</v>
      </c>
      <c r="T20" s="231">
        <v>0</v>
      </c>
      <c r="U20" s="231">
        <v>0</v>
      </c>
      <c r="V20" s="231">
        <v>0</v>
      </c>
      <c r="W20" s="231">
        <v>0</v>
      </c>
      <c r="DA20" s="73" t="s">
        <v>1861</v>
      </c>
    </row>
    <row r="21" spans="1:105" ht="12" customHeight="1" x14ac:dyDescent="0.25">
      <c r="A21" s="64" t="s">
        <v>33</v>
      </c>
      <c r="B21" s="231">
        <v>0</v>
      </c>
      <c r="C21" s="231">
        <v>0</v>
      </c>
      <c r="D21" s="231">
        <v>0</v>
      </c>
      <c r="E21" s="231">
        <v>0.51810935827842541</v>
      </c>
      <c r="F21" s="231">
        <v>0</v>
      </c>
      <c r="G21" s="231">
        <v>0</v>
      </c>
      <c r="H21" s="231">
        <v>0</v>
      </c>
      <c r="I21" s="231">
        <v>0</v>
      </c>
      <c r="J21" s="231">
        <v>0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1862</v>
      </c>
    </row>
    <row r="22" spans="1:105" ht="12" customHeight="1" x14ac:dyDescent="0.25">
      <c r="A22" s="64" t="s">
        <v>160</v>
      </c>
      <c r="B22" s="231">
        <v>1.5752833486114719</v>
      </c>
      <c r="C22" s="231">
        <v>0</v>
      </c>
      <c r="D22" s="231">
        <v>0</v>
      </c>
      <c r="E22" s="231">
        <v>0.28924970410969342</v>
      </c>
      <c r="F22" s="231">
        <v>0.69771395483122978</v>
      </c>
      <c r="G22" s="231">
        <v>0</v>
      </c>
      <c r="H22" s="231">
        <v>0</v>
      </c>
      <c r="I22" s="231">
        <v>0.95919725871678407</v>
      </c>
      <c r="J22" s="231">
        <v>0.11316576767137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1863</v>
      </c>
    </row>
    <row r="23" spans="1:105" ht="12" customHeight="1" x14ac:dyDescent="0.25">
      <c r="A23" s="64" t="s">
        <v>70</v>
      </c>
      <c r="B23" s="231">
        <v>12.689650710238309</v>
      </c>
      <c r="C23" s="231">
        <v>14.259773485673129</v>
      </c>
      <c r="D23" s="231">
        <v>10.619629843207861</v>
      </c>
      <c r="E23" s="231">
        <v>9.7355583648681101</v>
      </c>
      <c r="F23" s="231">
        <v>8.7988095049006887</v>
      </c>
      <c r="G23" s="231">
        <v>3.461864704315698</v>
      </c>
      <c r="H23" s="231">
        <v>1.4717611996384741</v>
      </c>
      <c r="I23" s="231">
        <v>3.690434180302836</v>
      </c>
      <c r="J23" s="231">
        <v>0</v>
      </c>
      <c r="K23" s="231">
        <v>0</v>
      </c>
      <c r="L23" s="231">
        <v>0</v>
      </c>
      <c r="M23" s="231">
        <v>0</v>
      </c>
      <c r="N23" s="231">
        <v>0</v>
      </c>
      <c r="O23" s="231">
        <v>0</v>
      </c>
      <c r="P23" s="231">
        <v>0</v>
      </c>
      <c r="Q23" s="231">
        <v>0</v>
      </c>
      <c r="R23" s="231">
        <v>0</v>
      </c>
      <c r="S23" s="231">
        <v>0</v>
      </c>
      <c r="T23" s="231">
        <v>0</v>
      </c>
      <c r="U23" s="231">
        <v>0</v>
      </c>
      <c r="V23" s="231">
        <v>0</v>
      </c>
      <c r="W23" s="231">
        <v>0</v>
      </c>
      <c r="DA23" s="73" t="s">
        <v>1864</v>
      </c>
    </row>
    <row r="24" spans="1:105" ht="12" customHeight="1" x14ac:dyDescent="0.25">
      <c r="A24" s="64" t="s">
        <v>34</v>
      </c>
      <c r="B24" s="231">
        <v>0</v>
      </c>
      <c r="C24" s="231">
        <v>0.47384589684066353</v>
      </c>
      <c r="D24" s="231">
        <v>0</v>
      </c>
      <c r="E24" s="231">
        <v>0.97048401070023038</v>
      </c>
      <c r="F24" s="231">
        <v>0.48242835525702549</v>
      </c>
      <c r="G24" s="231">
        <v>0</v>
      </c>
      <c r="H24" s="231">
        <v>1.2684042004618941</v>
      </c>
      <c r="I24" s="231">
        <v>2.1487838798389491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1865</v>
      </c>
    </row>
    <row r="25" spans="1:105" ht="12" customHeight="1" x14ac:dyDescent="0.25">
      <c r="A25" s="64" t="s">
        <v>162</v>
      </c>
      <c r="B25" s="231">
        <v>47.090678610539072</v>
      </c>
      <c r="C25" s="231">
        <v>38.593176837952377</v>
      </c>
      <c r="D25" s="231">
        <v>42.024668630314643</v>
      </c>
      <c r="E25" s="231">
        <v>39.752460590762013</v>
      </c>
      <c r="F25" s="231">
        <v>30.557295208764462</v>
      </c>
      <c r="G25" s="231">
        <v>30.012679775451542</v>
      </c>
      <c r="H25" s="231">
        <v>21.439466427917239</v>
      </c>
      <c r="I25" s="231">
        <v>21.64708535751544</v>
      </c>
      <c r="J25" s="231">
        <v>6.8596798220086983</v>
      </c>
      <c r="K25" s="231">
        <v>1.5862190314022191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1866</v>
      </c>
    </row>
    <row r="26" spans="1:105" ht="12" customHeight="1" x14ac:dyDescent="0.25">
      <c r="A26" s="64" t="s">
        <v>36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1867</v>
      </c>
    </row>
    <row r="27" spans="1:105" ht="12" customHeight="1" x14ac:dyDescent="0.25">
      <c r="A27" s="64" t="s">
        <v>73</v>
      </c>
      <c r="B27" s="231">
        <v>42.778046029511898</v>
      </c>
      <c r="C27" s="231">
        <v>33.820452471132008</v>
      </c>
      <c r="D27" s="231">
        <v>64.126993848312864</v>
      </c>
      <c r="E27" s="231">
        <v>104.7272951765481</v>
      </c>
      <c r="F27" s="231">
        <v>44.135686858774832</v>
      </c>
      <c r="G27" s="231">
        <v>33.933196474374611</v>
      </c>
      <c r="H27" s="231">
        <v>28.96170356117722</v>
      </c>
      <c r="I27" s="231">
        <v>23.026554742151259</v>
      </c>
      <c r="J27" s="231">
        <v>1.350748723791573</v>
      </c>
      <c r="K27" s="231">
        <v>0.32526612650935649</v>
      </c>
      <c r="L27" s="231">
        <v>0</v>
      </c>
      <c r="M27" s="231">
        <v>0</v>
      </c>
      <c r="N27" s="231">
        <v>0</v>
      </c>
      <c r="O27" s="231">
        <v>0</v>
      </c>
      <c r="P27" s="231">
        <v>0</v>
      </c>
      <c r="Q27" s="231">
        <v>0</v>
      </c>
      <c r="R27" s="231">
        <v>0</v>
      </c>
      <c r="S27" s="231">
        <v>0</v>
      </c>
      <c r="T27" s="231">
        <v>0</v>
      </c>
      <c r="U27" s="231">
        <v>0</v>
      </c>
      <c r="V27" s="231">
        <v>0</v>
      </c>
      <c r="W27" s="231">
        <v>0</v>
      </c>
      <c r="DA27" s="73" t="s">
        <v>1868</v>
      </c>
    </row>
    <row r="28" spans="1:105" ht="12" customHeight="1" x14ac:dyDescent="0.25">
      <c r="A28" s="64" t="s">
        <v>79</v>
      </c>
      <c r="B28" s="231">
        <v>11.30760093174249</v>
      </c>
      <c r="C28" s="231">
        <v>5.9469084748626244</v>
      </c>
      <c r="D28" s="231">
        <v>7.4287337074756161</v>
      </c>
      <c r="E28" s="231">
        <v>5.7287382108206923</v>
      </c>
      <c r="F28" s="231">
        <v>7.5791744845527802</v>
      </c>
      <c r="G28" s="231">
        <v>1.7480840405576239</v>
      </c>
      <c r="H28" s="231">
        <v>0.51000560969810715</v>
      </c>
      <c r="I28" s="231">
        <v>0.92753497583206501</v>
      </c>
      <c r="J28" s="231">
        <v>0.87798812927197722</v>
      </c>
      <c r="K28" s="231">
        <v>0.17649999030390959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DA28" s="73" t="s">
        <v>1869</v>
      </c>
    </row>
    <row r="29" spans="1:105" ht="12" customHeight="1" x14ac:dyDescent="0.25">
      <c r="A29" s="60" t="s">
        <v>1870</v>
      </c>
      <c r="B29" s="264">
        <v>7.0408991836666379</v>
      </c>
      <c r="C29" s="264">
        <v>7.7733175647641453</v>
      </c>
      <c r="D29" s="264">
        <v>5.3629934007582722</v>
      </c>
      <c r="E29" s="264">
        <v>4.2364152762749443</v>
      </c>
      <c r="F29" s="264">
        <v>7.7275387249436136</v>
      </c>
      <c r="G29" s="264">
        <v>3.7748293925143619</v>
      </c>
      <c r="H29" s="264">
        <v>5.9040853967042457</v>
      </c>
      <c r="I29" s="264">
        <v>5.0719069422755769</v>
      </c>
      <c r="J29" s="264">
        <v>4.8318056596075856</v>
      </c>
      <c r="K29" s="264">
        <v>1.3056355235993491</v>
      </c>
      <c r="L29" s="264">
        <v>0</v>
      </c>
      <c r="M29" s="264">
        <v>0</v>
      </c>
      <c r="N29" s="264">
        <v>0</v>
      </c>
      <c r="O29" s="264">
        <v>0</v>
      </c>
      <c r="P29" s="264">
        <v>0</v>
      </c>
      <c r="Q29" s="264">
        <v>0</v>
      </c>
      <c r="R29" s="264">
        <v>0</v>
      </c>
      <c r="S29" s="264">
        <v>0</v>
      </c>
      <c r="T29" s="264">
        <v>0</v>
      </c>
      <c r="U29" s="264">
        <v>0</v>
      </c>
      <c r="V29" s="264">
        <v>0</v>
      </c>
      <c r="W29" s="264">
        <v>0</v>
      </c>
      <c r="DA29" s="72" t="s">
        <v>1871</v>
      </c>
    </row>
    <row r="30" spans="1:105" ht="12" customHeight="1" x14ac:dyDescent="0.25">
      <c r="A30" s="132" t="s">
        <v>1872</v>
      </c>
      <c r="B30" s="318">
        <v>1.877573115644438</v>
      </c>
      <c r="C30" s="318">
        <v>2.0728846839371071</v>
      </c>
      <c r="D30" s="318">
        <v>1.43013157353554</v>
      </c>
      <c r="E30" s="318">
        <v>1.129710740339986</v>
      </c>
      <c r="F30" s="318">
        <v>2.0606769933182978</v>
      </c>
      <c r="G30" s="318">
        <v>1.006621171337164</v>
      </c>
      <c r="H30" s="318">
        <v>1.574422772454467</v>
      </c>
      <c r="I30" s="318">
        <v>1.352508517940155</v>
      </c>
      <c r="J30" s="318">
        <v>1.288481509228691</v>
      </c>
      <c r="K30" s="318">
        <v>0.34816947295982659</v>
      </c>
      <c r="L30" s="318">
        <v>0</v>
      </c>
      <c r="M30" s="318">
        <v>0</v>
      </c>
      <c r="N30" s="318">
        <v>0</v>
      </c>
      <c r="O30" s="318">
        <v>0</v>
      </c>
      <c r="P30" s="318">
        <v>0</v>
      </c>
      <c r="Q30" s="318">
        <v>0</v>
      </c>
      <c r="R30" s="318">
        <v>0</v>
      </c>
      <c r="S30" s="318">
        <v>0</v>
      </c>
      <c r="T30" s="318">
        <v>0</v>
      </c>
      <c r="U30" s="318">
        <v>0</v>
      </c>
      <c r="V30" s="318">
        <v>0</v>
      </c>
      <c r="W30" s="318">
        <v>0</v>
      </c>
      <c r="DA30" s="139" t="s">
        <v>1873</v>
      </c>
    </row>
    <row r="31" spans="1:105" ht="12" customHeight="1" x14ac:dyDescent="0.25">
      <c r="J31" s="131"/>
    </row>
    <row r="32" spans="1:105" ht="15" customHeight="1" x14ac:dyDescent="0.25">
      <c r="A32" s="34" t="s">
        <v>53</v>
      </c>
      <c r="B32" s="225">
        <v>126.9989594454921</v>
      </c>
      <c r="C32" s="225">
        <v>130.43104956879989</v>
      </c>
      <c r="D32" s="225">
        <v>151.14586755228919</v>
      </c>
      <c r="E32" s="225">
        <v>211.9333791519191</v>
      </c>
      <c r="F32" s="225">
        <v>124.6776705041558</v>
      </c>
      <c r="G32" s="225">
        <v>138.67826486216489</v>
      </c>
      <c r="H32" s="225">
        <v>139.78407619478369</v>
      </c>
      <c r="I32" s="225">
        <v>143.13991381306681</v>
      </c>
      <c r="J32" s="225">
        <v>94.960804189574347</v>
      </c>
      <c r="K32" s="225">
        <v>77.754895550068483</v>
      </c>
      <c r="L32" s="225">
        <v>136.756877523866</v>
      </c>
      <c r="M32" s="225">
        <v>56.197391164147128</v>
      </c>
      <c r="N32" s="225">
        <v>65.988690831636077</v>
      </c>
      <c r="O32" s="225">
        <v>66.364154547602837</v>
      </c>
      <c r="P32" s="225">
        <v>84.835731346135475</v>
      </c>
      <c r="Q32" s="225">
        <v>102.24762587178751</v>
      </c>
      <c r="R32" s="225">
        <v>116.7870067832235</v>
      </c>
      <c r="S32" s="225">
        <v>152.0387025890895</v>
      </c>
      <c r="T32" s="225">
        <v>120.877338301328</v>
      </c>
      <c r="U32" s="225">
        <v>136.4014808445591</v>
      </c>
      <c r="V32" s="225">
        <v>112.836400114646</v>
      </c>
      <c r="W32" s="225">
        <v>160.37847565876001</v>
      </c>
      <c r="DA32" s="89" t="s">
        <v>1874</v>
      </c>
    </row>
    <row r="33" spans="1:105" ht="12" customHeight="1" x14ac:dyDescent="0.25">
      <c r="A33" s="55" t="s">
        <v>92</v>
      </c>
      <c r="B33" s="261">
        <v>0.67031601703363741</v>
      </c>
      <c r="C33" s="261">
        <v>0.68843100783019129</v>
      </c>
      <c r="D33" s="261">
        <v>0.79776634683592229</v>
      </c>
      <c r="E33" s="261">
        <v>1.118610256414581</v>
      </c>
      <c r="F33" s="261">
        <v>0.65806397052587062</v>
      </c>
      <c r="G33" s="261">
        <v>0.73196081729643192</v>
      </c>
      <c r="H33" s="261">
        <v>0.73779742455132757</v>
      </c>
      <c r="I33" s="261">
        <v>0.75550994531467675</v>
      </c>
      <c r="J33" s="261">
        <v>0.50121472110434706</v>
      </c>
      <c r="K33" s="261">
        <v>0.41039983412355158</v>
      </c>
      <c r="L33" s="261">
        <v>0.72181950028479314</v>
      </c>
      <c r="M33" s="261">
        <v>0.29661669337776508</v>
      </c>
      <c r="N33" s="261">
        <v>0.34829636873359388</v>
      </c>
      <c r="O33" s="261">
        <v>0.35027811207792792</v>
      </c>
      <c r="P33" s="261">
        <v>0.44777335016507003</v>
      </c>
      <c r="Q33" s="261">
        <v>0.53967545580806286</v>
      </c>
      <c r="R33" s="261">
        <v>0.61641608380418322</v>
      </c>
      <c r="S33" s="261">
        <v>0.80247883919565677</v>
      </c>
      <c r="T33" s="261">
        <v>0.63800535306660977</v>
      </c>
      <c r="U33" s="261">
        <v>0.71994367321449915</v>
      </c>
      <c r="V33" s="261">
        <v>0.59556429935611488</v>
      </c>
      <c r="W33" s="261">
        <v>0.84649717990499596</v>
      </c>
      <c r="DA33" s="67" t="s">
        <v>1875</v>
      </c>
    </row>
    <row r="34" spans="1:105" ht="12" customHeight="1" x14ac:dyDescent="0.25">
      <c r="A34" s="202" t="s">
        <v>93</v>
      </c>
      <c r="B34" s="226">
        <v>0.95122879836334728</v>
      </c>
      <c r="C34" s="226">
        <v>0.97693533153560275</v>
      </c>
      <c r="D34" s="226">
        <v>1.132090393473876</v>
      </c>
      <c r="E34" s="226">
        <v>1.58739201064438</v>
      </c>
      <c r="F34" s="226">
        <v>0.93384222370166847</v>
      </c>
      <c r="G34" s="226">
        <v>1.038707402169982</v>
      </c>
      <c r="H34" s="226">
        <v>1.0469899864503971</v>
      </c>
      <c r="I34" s="226">
        <v>1.0721253844023471</v>
      </c>
      <c r="J34" s="226">
        <v>0.7112613525005228</v>
      </c>
      <c r="K34" s="226">
        <v>0.5823882036855359</v>
      </c>
      <c r="L34" s="226">
        <v>1.024316111271858</v>
      </c>
      <c r="M34" s="226">
        <v>0.42092137685273651</v>
      </c>
      <c r="N34" s="226">
        <v>0.49425871959754841</v>
      </c>
      <c r="O34" s="226">
        <v>0.49707096231917902</v>
      </c>
      <c r="P34" s="226">
        <v>0.63542403134203485</v>
      </c>
      <c r="Q34" s="226">
        <v>0.76584002513658378</v>
      </c>
      <c r="R34" s="226">
        <v>0.87474074285691694</v>
      </c>
      <c r="S34" s="226">
        <v>1.1387777742476251</v>
      </c>
      <c r="T34" s="226">
        <v>0.9053775382432494</v>
      </c>
      <c r="U34" s="226">
        <v>1.0216541717020571</v>
      </c>
      <c r="V34" s="226">
        <v>0.84515049383968044</v>
      </c>
      <c r="W34" s="226">
        <v>1.2012431074261281</v>
      </c>
      <c r="DA34" s="174" t="s">
        <v>1876</v>
      </c>
    </row>
    <row r="35" spans="1:105" ht="12" customHeight="1" x14ac:dyDescent="0.25">
      <c r="A35" s="202" t="s">
        <v>94</v>
      </c>
      <c r="B35" s="226">
        <v>3.3848500146893721</v>
      </c>
      <c r="C35" s="226">
        <v>3.4763240736491419</v>
      </c>
      <c r="D35" s="226">
        <v>4.0284274315210826</v>
      </c>
      <c r="E35" s="226">
        <v>5.6485714896270673</v>
      </c>
      <c r="F35" s="226">
        <v>3.3229816738651241</v>
      </c>
      <c r="G35" s="226">
        <v>3.6961336447575048</v>
      </c>
      <c r="H35" s="226">
        <v>3.7256063705322768</v>
      </c>
      <c r="I35" s="226">
        <v>3.815048103450021</v>
      </c>
      <c r="J35" s="226">
        <v>2.5309504964543379</v>
      </c>
      <c r="K35" s="226">
        <v>2.072368628022669</v>
      </c>
      <c r="L35" s="226">
        <v>3.644923713674967</v>
      </c>
      <c r="M35" s="226">
        <v>1.497805502813248</v>
      </c>
      <c r="N35" s="226">
        <v>1.758768907300331</v>
      </c>
      <c r="O35" s="226">
        <v>1.7687759842874859</v>
      </c>
      <c r="P35" s="226">
        <v>2.2610911754592462</v>
      </c>
      <c r="Q35" s="226">
        <v>2.725163099344154</v>
      </c>
      <c r="R35" s="226">
        <v>3.1126751223291329</v>
      </c>
      <c r="S35" s="226">
        <v>4.0522237893996538</v>
      </c>
      <c r="T35" s="226">
        <v>3.2216930131792489</v>
      </c>
      <c r="U35" s="226">
        <v>3.6354514750217151</v>
      </c>
      <c r="V35" s="226">
        <v>3.0073812592827389</v>
      </c>
      <c r="W35" s="226">
        <v>4.2745002640928318</v>
      </c>
      <c r="DA35" s="174" t="s">
        <v>1877</v>
      </c>
    </row>
    <row r="36" spans="1:105" ht="12" customHeight="1" x14ac:dyDescent="0.25">
      <c r="A36" s="202" t="s">
        <v>95</v>
      </c>
      <c r="B36" s="226">
        <v>2.6812640681345492</v>
      </c>
      <c r="C36" s="226">
        <v>2.7537240313207652</v>
      </c>
      <c r="D36" s="226">
        <v>3.1910653873436878</v>
      </c>
      <c r="E36" s="226">
        <v>4.4744410256583231</v>
      </c>
      <c r="F36" s="226">
        <v>2.632255882103482</v>
      </c>
      <c r="G36" s="226">
        <v>2.9278432691857281</v>
      </c>
      <c r="H36" s="226">
        <v>2.951189698205309</v>
      </c>
      <c r="I36" s="226">
        <v>3.022039781258707</v>
      </c>
      <c r="J36" s="226">
        <v>2.0048588844173878</v>
      </c>
      <c r="K36" s="226">
        <v>1.6415993364942061</v>
      </c>
      <c r="L36" s="226">
        <v>2.887278001139173</v>
      </c>
      <c r="M36" s="226">
        <v>1.1864667735110599</v>
      </c>
      <c r="N36" s="226">
        <v>1.3931854749343759</v>
      </c>
      <c r="O36" s="226">
        <v>1.401112448311711</v>
      </c>
      <c r="P36" s="226">
        <v>1.7910934006602801</v>
      </c>
      <c r="Q36" s="226">
        <v>2.158701823232251</v>
      </c>
      <c r="R36" s="226">
        <v>2.465664335216732</v>
      </c>
      <c r="S36" s="226">
        <v>3.2099153567826271</v>
      </c>
      <c r="T36" s="226">
        <v>2.5520214122664391</v>
      </c>
      <c r="U36" s="226">
        <v>2.8797746928579961</v>
      </c>
      <c r="V36" s="226">
        <v>2.38225719742446</v>
      </c>
      <c r="W36" s="226">
        <v>3.3859887196199829</v>
      </c>
      <c r="DA36" s="174" t="s">
        <v>1878</v>
      </c>
    </row>
    <row r="37" spans="1:105" ht="12" customHeight="1" x14ac:dyDescent="0.25">
      <c r="A37" s="56" t="s">
        <v>96</v>
      </c>
      <c r="B37" s="262">
        <v>1.412204665585177</v>
      </c>
      <c r="C37" s="262">
        <v>1.415063350674316</v>
      </c>
      <c r="D37" s="262">
        <v>1.6285345950444341</v>
      </c>
      <c r="E37" s="262">
        <v>2.1483054246157112</v>
      </c>
      <c r="F37" s="262">
        <v>1.2850963999590941</v>
      </c>
      <c r="G37" s="262">
        <v>1.5728812979955189</v>
      </c>
      <c r="H37" s="262">
        <v>1.486897131432896</v>
      </c>
      <c r="I37" s="262">
        <v>1.5654143743579809</v>
      </c>
      <c r="J37" s="262">
        <v>1.2487589944126001</v>
      </c>
      <c r="K37" s="262">
        <v>1.08568490959371</v>
      </c>
      <c r="L37" s="262">
        <v>1.6759781031850061</v>
      </c>
      <c r="M37" s="262">
        <v>1.5599986831690651</v>
      </c>
      <c r="N37" s="262">
        <v>1.182115213471548</v>
      </c>
      <c r="O37" s="262">
        <v>1.1870981912245619</v>
      </c>
      <c r="P37" s="262">
        <v>1.623919175973159</v>
      </c>
      <c r="Q37" s="262">
        <v>1.751099933033325</v>
      </c>
      <c r="R37" s="262">
        <v>1.9891967965703461</v>
      </c>
      <c r="S37" s="262">
        <v>2.3518444930631679</v>
      </c>
      <c r="T37" s="262">
        <v>2.518385395327555</v>
      </c>
      <c r="U37" s="262">
        <v>2.032033326119663</v>
      </c>
      <c r="V37" s="262">
        <v>1.4044928664758289</v>
      </c>
      <c r="W37" s="262">
        <v>1.953529917180274</v>
      </c>
      <c r="DA37" s="68" t="s">
        <v>1879</v>
      </c>
    </row>
    <row r="38" spans="1:105" ht="12" customHeight="1" x14ac:dyDescent="0.25">
      <c r="A38" s="37" t="s">
        <v>160</v>
      </c>
      <c r="B38" s="228">
        <v>4.5257130178535047E-2</v>
      </c>
      <c r="C38" s="228">
        <v>0</v>
      </c>
      <c r="D38" s="228">
        <v>0</v>
      </c>
      <c r="E38" s="228">
        <v>1.548251747037952E-2</v>
      </c>
      <c r="F38" s="228">
        <v>2.7919171577133129E-2</v>
      </c>
      <c r="G38" s="228">
        <v>0</v>
      </c>
      <c r="H38" s="228">
        <v>0</v>
      </c>
      <c r="I38" s="228">
        <v>6.4556166700866155E-2</v>
      </c>
      <c r="J38" s="228">
        <v>1.116563642915824E-2</v>
      </c>
      <c r="K38" s="228">
        <v>0</v>
      </c>
      <c r="L38" s="228">
        <v>4.9089486137292332E-2</v>
      </c>
      <c r="M38" s="228">
        <v>0</v>
      </c>
      <c r="N38" s="228">
        <v>1.7171793870413791E-2</v>
      </c>
      <c r="O38" s="228">
        <v>0</v>
      </c>
      <c r="P38" s="228">
        <v>0</v>
      </c>
      <c r="Q38" s="228">
        <v>0</v>
      </c>
      <c r="R38" s="228">
        <v>6.298706844375738E-3</v>
      </c>
      <c r="S38" s="228">
        <v>8.4005129001902114E-4</v>
      </c>
      <c r="T38" s="228">
        <v>8.7308558787105219E-4</v>
      </c>
      <c r="U38" s="228">
        <v>7.0527249017132403E-3</v>
      </c>
      <c r="V38" s="228">
        <v>3.9455519479538953E-3</v>
      </c>
      <c r="W38" s="228">
        <v>3.4291968427787082E-3</v>
      </c>
      <c r="DA38" s="69" t="s">
        <v>1880</v>
      </c>
    </row>
    <row r="39" spans="1:105" ht="12" customHeight="1" x14ac:dyDescent="0.25">
      <c r="A39" s="37" t="s">
        <v>162</v>
      </c>
      <c r="B39" s="228">
        <v>1.352892464680244</v>
      </c>
      <c r="C39" s="228">
        <v>1.384750856943227</v>
      </c>
      <c r="D39" s="228">
        <v>1.6196817788664699</v>
      </c>
      <c r="E39" s="228">
        <v>2.1278091449788992</v>
      </c>
      <c r="F39" s="228">
        <v>1.2227566353792769</v>
      </c>
      <c r="G39" s="228">
        <v>1.5616385199075931</v>
      </c>
      <c r="H39" s="228">
        <v>1.4250912348051741</v>
      </c>
      <c r="I39" s="228">
        <v>1.4568982951402101</v>
      </c>
      <c r="J39" s="228">
        <v>0.6768185511311593</v>
      </c>
      <c r="K39" s="228">
        <v>0.48628708014145122</v>
      </c>
      <c r="L39" s="228">
        <v>1.2706982707584309</v>
      </c>
      <c r="M39" s="228">
        <v>6.1951342108333918E-2</v>
      </c>
      <c r="N39" s="228">
        <v>0.209651952706251</v>
      </c>
      <c r="O39" s="228">
        <v>0.23069793906662331</v>
      </c>
      <c r="P39" s="228">
        <v>0.25276339817796811</v>
      </c>
      <c r="Q39" s="228">
        <v>0.3965951057446882</v>
      </c>
      <c r="R39" s="228">
        <v>0.45752186422605379</v>
      </c>
      <c r="S39" s="228">
        <v>0.76713470480963841</v>
      </c>
      <c r="T39" s="228">
        <v>0.28773656295499372</v>
      </c>
      <c r="U39" s="228">
        <v>0.71976999958961152</v>
      </c>
      <c r="V39" s="228">
        <v>0.93734198865718232</v>
      </c>
      <c r="W39" s="228">
        <v>1.642162897730685</v>
      </c>
      <c r="DA39" s="69" t="s">
        <v>1881</v>
      </c>
    </row>
    <row r="40" spans="1:105" ht="12" customHeight="1" x14ac:dyDescent="0.25">
      <c r="A40" s="37" t="s">
        <v>97</v>
      </c>
      <c r="B40" s="228">
        <v>0</v>
      </c>
      <c r="C40" s="228">
        <v>0</v>
      </c>
      <c r="D40" s="228">
        <v>0</v>
      </c>
      <c r="E40" s="228">
        <v>0</v>
      </c>
      <c r="F40" s="228">
        <v>0</v>
      </c>
      <c r="G40" s="228">
        <v>0</v>
      </c>
      <c r="H40" s="228">
        <v>0</v>
      </c>
      <c r="I40" s="228">
        <v>0</v>
      </c>
      <c r="J40" s="228">
        <v>0</v>
      </c>
      <c r="K40" s="228">
        <v>0</v>
      </c>
      <c r="L40" s="228">
        <v>0</v>
      </c>
      <c r="M40" s="228">
        <v>0</v>
      </c>
      <c r="N40" s="228">
        <v>0</v>
      </c>
      <c r="O40" s="228">
        <v>0</v>
      </c>
      <c r="P40" s="228">
        <v>0</v>
      </c>
      <c r="Q40" s="228">
        <v>0</v>
      </c>
      <c r="R40" s="228">
        <v>0</v>
      </c>
      <c r="S40" s="228">
        <v>0</v>
      </c>
      <c r="T40" s="228">
        <v>0</v>
      </c>
      <c r="U40" s="228">
        <v>0</v>
      </c>
      <c r="V40" s="228">
        <v>0</v>
      </c>
      <c r="W40" s="228">
        <v>0</v>
      </c>
      <c r="DA40" s="69" t="s">
        <v>1882</v>
      </c>
    </row>
    <row r="41" spans="1:105" ht="12" customHeight="1" x14ac:dyDescent="0.25">
      <c r="A41" s="37" t="s">
        <v>78</v>
      </c>
      <c r="B41" s="228">
        <v>0</v>
      </c>
      <c r="C41" s="228">
        <v>0</v>
      </c>
      <c r="D41" s="228">
        <v>0</v>
      </c>
      <c r="E41" s="228">
        <v>0</v>
      </c>
      <c r="F41" s="228">
        <v>0</v>
      </c>
      <c r="G41" s="228">
        <v>0</v>
      </c>
      <c r="H41" s="228">
        <v>0</v>
      </c>
      <c r="I41" s="228">
        <v>0</v>
      </c>
      <c r="J41" s="228">
        <v>0</v>
      </c>
      <c r="K41" s="228">
        <v>0</v>
      </c>
      <c r="L41" s="228">
        <v>0</v>
      </c>
      <c r="M41" s="228">
        <v>0</v>
      </c>
      <c r="N41" s="228">
        <v>0</v>
      </c>
      <c r="O41" s="228">
        <v>0</v>
      </c>
      <c r="P41" s="228">
        <v>0</v>
      </c>
      <c r="Q41" s="228">
        <v>0</v>
      </c>
      <c r="R41" s="228">
        <v>0</v>
      </c>
      <c r="S41" s="228">
        <v>0</v>
      </c>
      <c r="T41" s="228">
        <v>0</v>
      </c>
      <c r="U41" s="228">
        <v>0</v>
      </c>
      <c r="V41" s="228">
        <v>0</v>
      </c>
      <c r="W41" s="228">
        <v>0</v>
      </c>
      <c r="DA41" s="69" t="s">
        <v>1883</v>
      </c>
    </row>
    <row r="42" spans="1:105" ht="12" customHeight="1" x14ac:dyDescent="0.25">
      <c r="A42" s="37" t="s">
        <v>38</v>
      </c>
      <c r="B42" s="228">
        <v>1.405507072639805E-2</v>
      </c>
      <c r="C42" s="228">
        <v>3.0312493731089549E-2</v>
      </c>
      <c r="D42" s="228">
        <v>8.8528161779641654E-3</v>
      </c>
      <c r="E42" s="228">
        <v>5.0137621664323477E-3</v>
      </c>
      <c r="F42" s="228">
        <v>3.4420593002684047E-2</v>
      </c>
      <c r="G42" s="228">
        <v>1.1242778087926361E-2</v>
      </c>
      <c r="H42" s="228">
        <v>6.1805896627722408E-2</v>
      </c>
      <c r="I42" s="228">
        <v>4.3959912516905321E-2</v>
      </c>
      <c r="J42" s="228">
        <v>0.56077480685228276</v>
      </c>
      <c r="K42" s="228">
        <v>0.59939782945225928</v>
      </c>
      <c r="L42" s="228">
        <v>0.35619034628928259</v>
      </c>
      <c r="M42" s="228">
        <v>1.4980473410607309</v>
      </c>
      <c r="N42" s="228">
        <v>0.95529146689488376</v>
      </c>
      <c r="O42" s="228">
        <v>0.95640025215793922</v>
      </c>
      <c r="P42" s="228">
        <v>1.371155777795191</v>
      </c>
      <c r="Q42" s="228">
        <v>1.3545048272886371</v>
      </c>
      <c r="R42" s="228">
        <v>1.5253762254999159</v>
      </c>
      <c r="S42" s="228">
        <v>1.5838697369635111</v>
      </c>
      <c r="T42" s="228">
        <v>2.229775746784691</v>
      </c>
      <c r="U42" s="228">
        <v>1.305210601628338</v>
      </c>
      <c r="V42" s="228">
        <v>0.46320532587069291</v>
      </c>
      <c r="W42" s="228">
        <v>0.30793782260681118</v>
      </c>
      <c r="DA42" s="69" t="s">
        <v>1884</v>
      </c>
    </row>
    <row r="43" spans="1:105" ht="12" customHeight="1" x14ac:dyDescent="0.25">
      <c r="A43" s="57" t="s">
        <v>1885</v>
      </c>
      <c r="B43" s="263">
        <f t="shared" ref="B43:W43" si="1">B44+B55</f>
        <v>4.1363302204631811</v>
      </c>
      <c r="C43" s="263">
        <f t="shared" si="1"/>
        <v>4.5378140260129367</v>
      </c>
      <c r="D43" s="263">
        <f t="shared" si="1"/>
        <v>4.6558990319034841</v>
      </c>
      <c r="E43" s="263">
        <f t="shared" si="1"/>
        <v>6.166315950305445</v>
      </c>
      <c r="F43" s="263">
        <f t="shared" si="1"/>
        <v>4.3464080924133643</v>
      </c>
      <c r="G43" s="263">
        <f t="shared" si="1"/>
        <v>4.4281467741815499</v>
      </c>
      <c r="H43" s="263">
        <f t="shared" si="1"/>
        <v>5.2282170494352993</v>
      </c>
      <c r="I43" s="263">
        <f t="shared" si="1"/>
        <v>5.1685605679487256</v>
      </c>
      <c r="J43" s="263">
        <f t="shared" si="1"/>
        <v>6.8388436989624442</v>
      </c>
      <c r="K43" s="263">
        <f t="shared" si="1"/>
        <v>6.1449835243312547</v>
      </c>
      <c r="L43" s="263">
        <f t="shared" si="1"/>
        <v>8.0167632457546958</v>
      </c>
      <c r="M43" s="263">
        <f t="shared" si="1"/>
        <v>7.7704578431338369</v>
      </c>
      <c r="N43" s="263">
        <f t="shared" si="1"/>
        <v>6.6452266505233935</v>
      </c>
      <c r="O43" s="263">
        <f t="shared" si="1"/>
        <v>6.7029639953602018</v>
      </c>
      <c r="P43" s="263">
        <f t="shared" si="1"/>
        <v>9.0838734410633961</v>
      </c>
      <c r="Q43" s="263">
        <f t="shared" si="1"/>
        <v>9.995007949486638</v>
      </c>
      <c r="R43" s="263">
        <f t="shared" si="1"/>
        <v>11.442713373339515</v>
      </c>
      <c r="S43" s="263">
        <f t="shared" si="1"/>
        <v>13.733755273465775</v>
      </c>
      <c r="T43" s="263">
        <f t="shared" si="1"/>
        <v>13.689532744930244</v>
      </c>
      <c r="U43" s="263">
        <f t="shared" si="1"/>
        <v>11.614663360401476</v>
      </c>
      <c r="V43" s="263">
        <f t="shared" si="1"/>
        <v>7.2338516213948267</v>
      </c>
      <c r="W43" s="263">
        <f t="shared" si="1"/>
        <v>8.7938584626332226</v>
      </c>
      <c r="DA43" s="70"/>
    </row>
    <row r="44" spans="1:105" ht="12" customHeight="1" x14ac:dyDescent="0.25">
      <c r="A44" s="60" t="s">
        <v>1886</v>
      </c>
      <c r="B44" s="264">
        <v>3.274295065964878</v>
      </c>
      <c r="C44" s="264">
        <v>3.3367699167817308</v>
      </c>
      <c r="D44" s="264">
        <v>3.923500733117034</v>
      </c>
      <c r="E44" s="264">
        <v>5.5396403296230252</v>
      </c>
      <c r="F44" s="264">
        <v>3.190904271751926</v>
      </c>
      <c r="G44" s="264">
        <v>3.5827303241272319</v>
      </c>
      <c r="H44" s="264">
        <v>3.5428018008653481</v>
      </c>
      <c r="I44" s="264">
        <v>3.6438389165748521</v>
      </c>
      <c r="J44" s="264">
        <v>2.091359114983637</v>
      </c>
      <c r="K44" s="264">
        <v>1.6593589907268329</v>
      </c>
      <c r="L44" s="264">
        <v>3.1873109749148729</v>
      </c>
      <c r="M44" s="264">
        <v>0.86294646455921908</v>
      </c>
      <c r="N44" s="264">
        <v>1.266060462166628</v>
      </c>
      <c r="O44" s="264">
        <v>1.2714531773827471</v>
      </c>
      <c r="P44" s="264">
        <v>1.573720586608429</v>
      </c>
      <c r="Q44" s="264">
        <v>1.992522308774217</v>
      </c>
      <c r="R44" s="264">
        <v>2.273724250637859</v>
      </c>
      <c r="S44" s="264">
        <v>3.076482519757354</v>
      </c>
      <c r="T44" s="264">
        <v>2.1659083060421431</v>
      </c>
      <c r="U44" s="264">
        <v>2.8287064521304881</v>
      </c>
      <c r="V44" s="264">
        <v>2.5711242583227079</v>
      </c>
      <c r="W44" s="264">
        <v>3.795127376744631</v>
      </c>
      <c r="DA44" s="72" t="s">
        <v>1887</v>
      </c>
    </row>
    <row r="45" spans="1:105" ht="12" customHeight="1" x14ac:dyDescent="0.25">
      <c r="A45" s="64" t="s">
        <v>30</v>
      </c>
      <c r="B45" s="231">
        <v>4.8812385836426008E-3</v>
      </c>
      <c r="C45" s="231">
        <v>9.5082357295053523E-3</v>
      </c>
      <c r="D45" s="231">
        <v>0</v>
      </c>
      <c r="E45" s="231">
        <v>5.8196228930514956E-3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1888</v>
      </c>
    </row>
    <row r="46" spans="1:105" ht="12" customHeight="1" x14ac:dyDescent="0.25">
      <c r="A46" s="64" t="s">
        <v>32</v>
      </c>
      <c r="B46" s="231">
        <v>0</v>
      </c>
      <c r="C46" s="231">
        <v>0</v>
      </c>
      <c r="D46" s="231">
        <v>0</v>
      </c>
      <c r="E46" s="231">
        <v>0</v>
      </c>
      <c r="F46" s="231">
        <v>0</v>
      </c>
      <c r="G46" s="231">
        <v>0</v>
      </c>
      <c r="H46" s="231">
        <v>0</v>
      </c>
      <c r="I46" s="231">
        <v>0</v>
      </c>
      <c r="J46" s="231">
        <v>0</v>
      </c>
      <c r="K46" s="231">
        <v>0</v>
      </c>
      <c r="L46" s="231">
        <v>0</v>
      </c>
      <c r="M46" s="231">
        <v>0</v>
      </c>
      <c r="N46" s="231">
        <v>0</v>
      </c>
      <c r="O46" s="231">
        <v>0</v>
      </c>
      <c r="P46" s="231">
        <v>0</v>
      </c>
      <c r="Q46" s="231">
        <v>0</v>
      </c>
      <c r="R46" s="231">
        <v>0</v>
      </c>
      <c r="S46" s="231">
        <v>0</v>
      </c>
      <c r="T46" s="231">
        <v>0</v>
      </c>
      <c r="U46" s="231">
        <v>0</v>
      </c>
      <c r="V46" s="231">
        <v>0</v>
      </c>
      <c r="W46" s="231">
        <v>0</v>
      </c>
      <c r="DA46" s="73" t="s">
        <v>1889</v>
      </c>
    </row>
    <row r="47" spans="1:105" ht="12" customHeight="1" x14ac:dyDescent="0.25">
      <c r="A47" s="64" t="s">
        <v>33</v>
      </c>
      <c r="B47" s="231">
        <v>0</v>
      </c>
      <c r="C47" s="231">
        <v>0</v>
      </c>
      <c r="D47" s="231">
        <v>0</v>
      </c>
      <c r="E47" s="231">
        <v>1.7728732945004329E-2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3.3324610265499433E-2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5.29864044758558E-3</v>
      </c>
      <c r="DA47" s="73" t="s">
        <v>1890</v>
      </c>
    </row>
    <row r="48" spans="1:105" ht="12" customHeight="1" x14ac:dyDescent="0.25">
      <c r="A48" s="64" t="s">
        <v>160</v>
      </c>
      <c r="B48" s="231">
        <v>4.4613625825567972E-2</v>
      </c>
      <c r="C48" s="231">
        <v>0</v>
      </c>
      <c r="D48" s="231">
        <v>0</v>
      </c>
      <c r="E48" s="231">
        <v>9.8975837371895817E-3</v>
      </c>
      <c r="F48" s="231">
        <v>2.4133460056360152E-2</v>
      </c>
      <c r="G48" s="231">
        <v>0</v>
      </c>
      <c r="H48" s="231">
        <v>0</v>
      </c>
      <c r="I48" s="231">
        <v>6.6702053845835246E-2</v>
      </c>
      <c r="J48" s="231">
        <v>2.572060416741458E-2</v>
      </c>
      <c r="K48" s="231">
        <v>0</v>
      </c>
      <c r="L48" s="231">
        <v>0.1122911277792355</v>
      </c>
      <c r="M48" s="231">
        <v>0</v>
      </c>
      <c r="N48" s="231">
        <v>8.672815508224449E-2</v>
      </c>
      <c r="O48" s="231">
        <v>0</v>
      </c>
      <c r="P48" s="231">
        <v>0</v>
      </c>
      <c r="Q48" s="231">
        <v>0</v>
      </c>
      <c r="R48" s="231">
        <v>2.8912348679197751E-2</v>
      </c>
      <c r="S48" s="231">
        <v>3.0853101914056959E-3</v>
      </c>
      <c r="T48" s="231">
        <v>5.4964083741987288E-3</v>
      </c>
      <c r="U48" s="231">
        <v>2.3657863015715229E-2</v>
      </c>
      <c r="V48" s="231">
        <v>8.6972482154229706E-3</v>
      </c>
      <c r="W48" s="231">
        <v>7.366422815788266E-3</v>
      </c>
      <c r="DA48" s="73" t="s">
        <v>1891</v>
      </c>
    </row>
    <row r="49" spans="1:105" ht="12" customHeight="1" x14ac:dyDescent="0.25">
      <c r="A49" s="64" t="s">
        <v>70</v>
      </c>
      <c r="B49" s="231">
        <v>0.35938380808934423</v>
      </c>
      <c r="C49" s="231">
        <v>0.50965602292877499</v>
      </c>
      <c r="D49" s="231">
        <v>0.33547598021778552</v>
      </c>
      <c r="E49" s="231">
        <v>0.33313259365698838</v>
      </c>
      <c r="F49" s="231">
        <v>0.30434494861351469</v>
      </c>
      <c r="G49" s="231">
        <v>0.1793475481657292</v>
      </c>
      <c r="H49" s="231">
        <v>9.7185981402226701E-2</v>
      </c>
      <c r="I49" s="231">
        <v>0.2566307786767274</v>
      </c>
      <c r="J49" s="231">
        <v>0</v>
      </c>
      <c r="K49" s="231">
        <v>0</v>
      </c>
      <c r="L49" s="231">
        <v>0</v>
      </c>
      <c r="M49" s="231">
        <v>0</v>
      </c>
      <c r="N49" s="231">
        <v>0</v>
      </c>
      <c r="O49" s="231">
        <v>0</v>
      </c>
      <c r="P49" s="231">
        <v>0</v>
      </c>
      <c r="Q49" s="231">
        <v>0</v>
      </c>
      <c r="R49" s="231">
        <v>0</v>
      </c>
      <c r="S49" s="231">
        <v>0</v>
      </c>
      <c r="T49" s="231">
        <v>0</v>
      </c>
      <c r="U49" s="231">
        <v>0</v>
      </c>
      <c r="V49" s="231">
        <v>0</v>
      </c>
      <c r="W49" s="231">
        <v>0</v>
      </c>
      <c r="DA49" s="73" t="s">
        <v>1892</v>
      </c>
    </row>
    <row r="50" spans="1:105" ht="12" customHeight="1" x14ac:dyDescent="0.25">
      <c r="A50" s="64" t="s">
        <v>34</v>
      </c>
      <c r="B50" s="231">
        <v>0</v>
      </c>
      <c r="C50" s="231">
        <v>1.6935641755289159E-2</v>
      </c>
      <c r="D50" s="231">
        <v>0</v>
      </c>
      <c r="E50" s="231">
        <v>3.3208147234150338E-2</v>
      </c>
      <c r="F50" s="231">
        <v>1.6686874844673551E-2</v>
      </c>
      <c r="G50" s="231">
        <v>0</v>
      </c>
      <c r="H50" s="231">
        <v>8.3757546446309616E-2</v>
      </c>
      <c r="I50" s="231">
        <v>0.14942525820791569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1.5975675103233401E-3</v>
      </c>
      <c r="T50" s="231">
        <v>2.741535509142429E-3</v>
      </c>
      <c r="U50" s="231">
        <v>5.121686792070047E-3</v>
      </c>
      <c r="V50" s="231">
        <v>2.7415355090837121E-3</v>
      </c>
      <c r="W50" s="231">
        <v>2.532181888404021E-3</v>
      </c>
      <c r="DA50" s="73" t="s">
        <v>1893</v>
      </c>
    </row>
    <row r="51" spans="1:105" ht="12" customHeight="1" x14ac:dyDescent="0.25">
      <c r="A51" s="64" t="s">
        <v>162</v>
      </c>
      <c r="B51" s="231">
        <v>1.3336558894337871</v>
      </c>
      <c r="C51" s="231">
        <v>1.379351855706511</v>
      </c>
      <c r="D51" s="231">
        <v>1.327566695848579</v>
      </c>
      <c r="E51" s="231">
        <v>1.3602548312622811</v>
      </c>
      <c r="F51" s="231">
        <v>1.0569564479035041</v>
      </c>
      <c r="G51" s="231">
        <v>1.5548558338805429</v>
      </c>
      <c r="H51" s="231">
        <v>1.41572939010014</v>
      </c>
      <c r="I51" s="231">
        <v>1.5053265008847561</v>
      </c>
      <c r="J51" s="231">
        <v>1.5590855171808571</v>
      </c>
      <c r="K51" s="231">
        <v>1.2605965196969111</v>
      </c>
      <c r="L51" s="231">
        <v>2.906694551487496</v>
      </c>
      <c r="M51" s="231">
        <v>0.76740893667348842</v>
      </c>
      <c r="N51" s="231">
        <v>1.058871729116847</v>
      </c>
      <c r="O51" s="231">
        <v>1.1849128705786349</v>
      </c>
      <c r="P51" s="231">
        <v>1.5093343790234679</v>
      </c>
      <c r="Q51" s="231">
        <v>1.899058378657257</v>
      </c>
      <c r="R51" s="231">
        <v>2.1001186423959179</v>
      </c>
      <c r="S51" s="231">
        <v>2.8175047774482751</v>
      </c>
      <c r="T51" s="231">
        <v>1.811411935049104</v>
      </c>
      <c r="U51" s="231">
        <v>2.4144171636378391</v>
      </c>
      <c r="V51" s="231">
        <v>2.0661991137430999</v>
      </c>
      <c r="W51" s="231">
        <v>3.5276091725554291</v>
      </c>
      <c r="DA51" s="73" t="s">
        <v>1894</v>
      </c>
    </row>
    <row r="52" spans="1:105" ht="12" customHeight="1" x14ac:dyDescent="0.25">
      <c r="A52" s="64" t="s">
        <v>36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1895</v>
      </c>
    </row>
    <row r="53" spans="1:105" ht="12" customHeight="1" x14ac:dyDescent="0.25">
      <c r="A53" s="64" t="s">
        <v>73</v>
      </c>
      <c r="B53" s="231">
        <v>1.211517750626764</v>
      </c>
      <c r="C53" s="231">
        <v>1.208770764655323</v>
      </c>
      <c r="D53" s="231">
        <v>2.025783048685267</v>
      </c>
      <c r="E53" s="231">
        <v>3.5835721138237049</v>
      </c>
      <c r="F53" s="231">
        <v>1.5266239531125769</v>
      </c>
      <c r="G53" s="231">
        <v>1.757964596801894</v>
      </c>
      <c r="H53" s="231">
        <v>1.912451275631381</v>
      </c>
      <c r="I53" s="231">
        <v>1.6012540489844611</v>
      </c>
      <c r="J53" s="231">
        <v>0.30700161337811449</v>
      </c>
      <c r="K53" s="231">
        <v>0.2584947847275062</v>
      </c>
      <c r="L53" s="231">
        <v>0.1073086844358196</v>
      </c>
      <c r="M53" s="231">
        <v>6.4383715281143658E-2</v>
      </c>
      <c r="N53" s="231">
        <v>8.8613904571116356E-2</v>
      </c>
      <c r="O53" s="231">
        <v>5.8155445064284217E-2</v>
      </c>
      <c r="P53" s="231">
        <v>4.5001059230241537E-2</v>
      </c>
      <c r="Q53" s="231">
        <v>6.7155158449147268E-2</v>
      </c>
      <c r="R53" s="231">
        <v>6.6462297656739874E-2</v>
      </c>
      <c r="S53" s="231">
        <v>0.16311637818352881</v>
      </c>
      <c r="T53" s="231">
        <v>0.1336548406807101</v>
      </c>
      <c r="U53" s="231">
        <v>0.15882961356936251</v>
      </c>
      <c r="V53" s="231">
        <v>0.2325644572355714</v>
      </c>
      <c r="W53" s="231">
        <v>0.22428751230438451</v>
      </c>
      <c r="DA53" s="73" t="s">
        <v>1896</v>
      </c>
    </row>
    <row r="54" spans="1:105" ht="12" customHeight="1" x14ac:dyDescent="0.25">
      <c r="A54" s="64" t="s">
        <v>79</v>
      </c>
      <c r="B54" s="231">
        <v>0.32024275340577252</v>
      </c>
      <c r="C54" s="231">
        <v>0.2125473960063286</v>
      </c>
      <c r="D54" s="231">
        <v>0.23467500836540281</v>
      </c>
      <c r="E54" s="231">
        <v>0.19602670407065509</v>
      </c>
      <c r="F54" s="231">
        <v>0.26215858722129642</v>
      </c>
      <c r="G54" s="231">
        <v>9.0562345279066286E-2</v>
      </c>
      <c r="H54" s="231">
        <v>3.3677607285289797E-2</v>
      </c>
      <c r="I54" s="231">
        <v>6.4500275975156229E-2</v>
      </c>
      <c r="J54" s="231">
        <v>0.19955138025725169</v>
      </c>
      <c r="K54" s="231">
        <v>0.14026768630241501</v>
      </c>
      <c r="L54" s="231">
        <v>2.7692000946822538E-2</v>
      </c>
      <c r="M54" s="231">
        <v>3.1153812604586991E-2</v>
      </c>
      <c r="N54" s="231">
        <v>3.1846673396420319E-2</v>
      </c>
      <c r="O54" s="231">
        <v>2.8384861739827408E-2</v>
      </c>
      <c r="P54" s="231">
        <v>1.9385148354719689E-2</v>
      </c>
      <c r="Q54" s="231">
        <v>2.6308771667812161E-2</v>
      </c>
      <c r="R54" s="231">
        <v>7.8230961906003982E-2</v>
      </c>
      <c r="S54" s="231">
        <v>9.1178486423820718E-2</v>
      </c>
      <c r="T54" s="231">
        <v>0.21260358642898711</v>
      </c>
      <c r="U54" s="231">
        <v>0.2266801251155012</v>
      </c>
      <c r="V54" s="231">
        <v>0.26092190361952999</v>
      </c>
      <c r="W54" s="231">
        <v>2.8033446733039789E-2</v>
      </c>
      <c r="DA54" s="73" t="s">
        <v>1897</v>
      </c>
    </row>
    <row r="55" spans="1:105" ht="12" customHeight="1" x14ac:dyDescent="0.25">
      <c r="A55" s="60" t="s">
        <v>1898</v>
      </c>
      <c r="B55" s="264">
        <v>0.86203515449830292</v>
      </c>
      <c r="C55" s="264">
        <v>1.2010441092312061</v>
      </c>
      <c r="D55" s="264">
        <v>0.73239829878645024</v>
      </c>
      <c r="E55" s="264">
        <v>0.62667562068241967</v>
      </c>
      <c r="F55" s="264">
        <v>1.1555038206614381</v>
      </c>
      <c r="G55" s="264">
        <v>0.84541645005431787</v>
      </c>
      <c r="H55" s="264">
        <v>1.685415248569951</v>
      </c>
      <c r="I55" s="264">
        <v>1.5247216513738739</v>
      </c>
      <c r="J55" s="264">
        <v>4.7474845839788076</v>
      </c>
      <c r="K55" s="264">
        <v>4.4856245336044216</v>
      </c>
      <c r="L55" s="264">
        <v>4.8294522708398233</v>
      </c>
      <c r="M55" s="264">
        <v>6.9075113785746174</v>
      </c>
      <c r="N55" s="264">
        <v>5.3791661883567654</v>
      </c>
      <c r="O55" s="264">
        <v>5.4315108179774549</v>
      </c>
      <c r="P55" s="264">
        <v>7.5101528544549678</v>
      </c>
      <c r="Q55" s="264">
        <v>8.0024856407124219</v>
      </c>
      <c r="R55" s="264">
        <v>9.1689891227016567</v>
      </c>
      <c r="S55" s="264">
        <v>10.657272753708421</v>
      </c>
      <c r="T55" s="264">
        <v>11.523624438888101</v>
      </c>
      <c r="U55" s="264">
        <v>8.7859569082709879</v>
      </c>
      <c r="V55" s="264">
        <v>4.6627273630721193</v>
      </c>
      <c r="W55" s="264">
        <v>4.9987310858885916</v>
      </c>
      <c r="DA55" s="72" t="s">
        <v>1899</v>
      </c>
    </row>
    <row r="56" spans="1:105" ht="12" customHeight="1" x14ac:dyDescent="0.25">
      <c r="A56" s="57" t="s">
        <v>1900</v>
      </c>
      <c r="B56" s="263">
        <f t="shared" ref="B56:W56" si="2">B57+B68</f>
        <v>99.913505899373519</v>
      </c>
      <c r="C56" s="263">
        <f t="shared" si="2"/>
        <v>102.45026821530057</v>
      </c>
      <c r="D56" s="263">
        <f t="shared" si="2"/>
        <v>119.13632982234645</v>
      </c>
      <c r="E56" s="263">
        <f t="shared" si="2"/>
        <v>167.41390651006378</v>
      </c>
      <c r="F56" s="263">
        <f t="shared" si="2"/>
        <v>97.985300608040518</v>
      </c>
      <c r="G56" s="263">
        <f t="shared" si="2"/>
        <v>109.13408612236128</v>
      </c>
      <c r="H56" s="263">
        <f t="shared" si="2"/>
        <v>109.5778192410272</v>
      </c>
      <c r="I56" s="263">
        <f t="shared" si="2"/>
        <v>112.29489320117254</v>
      </c>
      <c r="J56" s="263">
        <f t="shared" si="2"/>
        <v>72.018664814881902</v>
      </c>
      <c r="K56" s="263">
        <f t="shared" si="2"/>
        <v>58.546914485934792</v>
      </c>
      <c r="L56" s="263">
        <f t="shared" si="2"/>
        <v>105.05740803011652</v>
      </c>
      <c r="M56" s="263">
        <f t="shared" si="2"/>
        <v>39.387572089300683</v>
      </c>
      <c r="N56" s="263">
        <f t="shared" si="2"/>
        <v>48.494184921511831</v>
      </c>
      <c r="O56" s="263">
        <f t="shared" si="2"/>
        <v>48.758262189301519</v>
      </c>
      <c r="P56" s="263">
        <f t="shared" si="2"/>
        <v>61.888523039108662</v>
      </c>
      <c r="Q56" s="263">
        <f t="shared" si="2"/>
        <v>75.414728456392055</v>
      </c>
      <c r="R56" s="263">
        <f t="shared" si="2"/>
        <v>86.13045553308028</v>
      </c>
      <c r="S56" s="263">
        <f t="shared" si="2"/>
        <v>113.12171939120103</v>
      </c>
      <c r="T56" s="263">
        <f t="shared" si="2"/>
        <v>87.497582589014883</v>
      </c>
      <c r="U56" s="263">
        <f t="shared" si="2"/>
        <v>102.03137122196779</v>
      </c>
      <c r="V56" s="263">
        <f t="shared" si="2"/>
        <v>86.245980180562952</v>
      </c>
      <c r="W56" s="263">
        <f t="shared" si="2"/>
        <v>123.62271747444994</v>
      </c>
      <c r="DA56" s="70"/>
    </row>
    <row r="57" spans="1:105" ht="12" customHeight="1" x14ac:dyDescent="0.25">
      <c r="A57" s="60" t="s">
        <v>1901</v>
      </c>
      <c r="B57" s="264">
        <v>98.228851978946324</v>
      </c>
      <c r="C57" s="264">
        <v>100.10309750345191</v>
      </c>
      <c r="D57" s="264">
        <v>117.705021993511</v>
      </c>
      <c r="E57" s="264">
        <v>166.18920988869081</v>
      </c>
      <c r="F57" s="264">
        <v>95.727128152557754</v>
      </c>
      <c r="G57" s="264">
        <v>107.4819097238169</v>
      </c>
      <c r="H57" s="264">
        <v>106.2840540259605</v>
      </c>
      <c r="I57" s="264">
        <v>109.3151674972456</v>
      </c>
      <c r="J57" s="264">
        <v>62.74077344950912</v>
      </c>
      <c r="K57" s="264">
        <v>49.780769721804987</v>
      </c>
      <c r="L57" s="264">
        <v>95.619329247446203</v>
      </c>
      <c r="M57" s="264">
        <v>25.888393936776581</v>
      </c>
      <c r="N57" s="264">
        <v>37.981813864998827</v>
      </c>
      <c r="O57" s="264">
        <v>38.143595321482401</v>
      </c>
      <c r="P57" s="264">
        <v>47.211617598252879</v>
      </c>
      <c r="Q57" s="264">
        <v>59.775669263226519</v>
      </c>
      <c r="R57" s="264">
        <v>68.211727519135792</v>
      </c>
      <c r="S57" s="264">
        <v>92.294475592720602</v>
      </c>
      <c r="T57" s="264">
        <v>64.977249181264312</v>
      </c>
      <c r="U57" s="264">
        <v>84.861193563914611</v>
      </c>
      <c r="V57" s="264">
        <v>77.13372774968127</v>
      </c>
      <c r="W57" s="264">
        <v>113.853821302339</v>
      </c>
      <c r="DA57" s="72" t="s">
        <v>1902</v>
      </c>
    </row>
    <row r="58" spans="1:105" ht="12" customHeight="1" x14ac:dyDescent="0.25">
      <c r="A58" s="64" t="s">
        <v>30</v>
      </c>
      <c r="B58" s="231">
        <v>0.14643715750927799</v>
      </c>
      <c r="C58" s="231">
        <v>0.28524707188516057</v>
      </c>
      <c r="D58" s="231">
        <v>0</v>
      </c>
      <c r="E58" s="231">
        <v>0.17458868679154491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0</v>
      </c>
      <c r="W58" s="231">
        <v>0</v>
      </c>
      <c r="DA58" s="73" t="s">
        <v>1903</v>
      </c>
    </row>
    <row r="59" spans="1:105" ht="12" customHeight="1" x14ac:dyDescent="0.25">
      <c r="A59" s="64" t="s">
        <v>32</v>
      </c>
      <c r="B59" s="231">
        <v>0</v>
      </c>
      <c r="C59" s="231">
        <v>0</v>
      </c>
      <c r="D59" s="231">
        <v>0</v>
      </c>
      <c r="E59" s="231">
        <v>0</v>
      </c>
      <c r="F59" s="231">
        <v>0</v>
      </c>
      <c r="G59" s="231">
        <v>0</v>
      </c>
      <c r="H59" s="231">
        <v>0</v>
      </c>
      <c r="I59" s="231">
        <v>0</v>
      </c>
      <c r="J59" s="231">
        <v>0</v>
      </c>
      <c r="K59" s="231">
        <v>0</v>
      </c>
      <c r="L59" s="231">
        <v>0</v>
      </c>
      <c r="M59" s="231">
        <v>0</v>
      </c>
      <c r="N59" s="231">
        <v>0</v>
      </c>
      <c r="O59" s="231">
        <v>0</v>
      </c>
      <c r="P59" s="231">
        <v>0</v>
      </c>
      <c r="Q59" s="231">
        <v>0</v>
      </c>
      <c r="R59" s="231">
        <v>0</v>
      </c>
      <c r="S59" s="231">
        <v>0</v>
      </c>
      <c r="T59" s="231">
        <v>0</v>
      </c>
      <c r="U59" s="231">
        <v>0</v>
      </c>
      <c r="V59" s="231">
        <v>0</v>
      </c>
      <c r="W59" s="231">
        <v>0</v>
      </c>
      <c r="DA59" s="73" t="s">
        <v>1904</v>
      </c>
    </row>
    <row r="60" spans="1:105" ht="12" customHeight="1" x14ac:dyDescent="0.25">
      <c r="A60" s="64" t="s">
        <v>33</v>
      </c>
      <c r="B60" s="231">
        <v>0</v>
      </c>
      <c r="C60" s="231">
        <v>0</v>
      </c>
      <c r="D60" s="231">
        <v>0</v>
      </c>
      <c r="E60" s="231">
        <v>0.53186198835012966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0.99973830796498275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0.1589592134275675</v>
      </c>
      <c r="DA60" s="73" t="s">
        <v>1905</v>
      </c>
    </row>
    <row r="61" spans="1:105" ht="12" customHeight="1" x14ac:dyDescent="0.25">
      <c r="A61" s="64" t="s">
        <v>160</v>
      </c>
      <c r="B61" s="231">
        <v>1.338408774767039</v>
      </c>
      <c r="C61" s="231">
        <v>0</v>
      </c>
      <c r="D61" s="231">
        <v>0</v>
      </c>
      <c r="E61" s="231">
        <v>0.29692751211568741</v>
      </c>
      <c r="F61" s="231">
        <v>0.72400380169080436</v>
      </c>
      <c r="G61" s="231">
        <v>0</v>
      </c>
      <c r="H61" s="231">
        <v>0</v>
      </c>
      <c r="I61" s="231">
        <v>2.001061615375058</v>
      </c>
      <c r="J61" s="231">
        <v>0.77161812502243732</v>
      </c>
      <c r="K61" s="231">
        <v>0</v>
      </c>
      <c r="L61" s="231">
        <v>3.3687338333770658</v>
      </c>
      <c r="M61" s="231">
        <v>0</v>
      </c>
      <c r="N61" s="231">
        <v>2.6018446524673351</v>
      </c>
      <c r="O61" s="231">
        <v>0</v>
      </c>
      <c r="P61" s="231">
        <v>0</v>
      </c>
      <c r="Q61" s="231">
        <v>0</v>
      </c>
      <c r="R61" s="231">
        <v>0.86737046037593268</v>
      </c>
      <c r="S61" s="231">
        <v>9.2559305742170889E-2</v>
      </c>
      <c r="T61" s="231">
        <v>0.16489225122596199</v>
      </c>
      <c r="U61" s="231">
        <v>0.7097358904714568</v>
      </c>
      <c r="V61" s="231">
        <v>0.26091744646268922</v>
      </c>
      <c r="W61" s="231">
        <v>0.22099268447364809</v>
      </c>
      <c r="DA61" s="73" t="s">
        <v>1906</v>
      </c>
    </row>
    <row r="62" spans="1:105" ht="12" customHeight="1" x14ac:dyDescent="0.25">
      <c r="A62" s="64" t="s">
        <v>70</v>
      </c>
      <c r="B62" s="231">
        <v>10.78151424268032</v>
      </c>
      <c r="C62" s="231">
        <v>15.28968068786325</v>
      </c>
      <c r="D62" s="231">
        <v>10.06427940653356</v>
      </c>
      <c r="E62" s="231">
        <v>9.9939778097096514</v>
      </c>
      <c r="F62" s="231">
        <v>9.1303484584054413</v>
      </c>
      <c r="G62" s="231">
        <v>5.3804264449718744</v>
      </c>
      <c r="H62" s="231">
        <v>2.915579442066802</v>
      </c>
      <c r="I62" s="231">
        <v>7.6989233603018228</v>
      </c>
      <c r="J62" s="231">
        <v>0</v>
      </c>
      <c r="K62" s="231">
        <v>0</v>
      </c>
      <c r="L62" s="231">
        <v>0</v>
      </c>
      <c r="M62" s="231">
        <v>0</v>
      </c>
      <c r="N62" s="231">
        <v>0</v>
      </c>
      <c r="O62" s="231">
        <v>0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</v>
      </c>
      <c r="DA62" s="73" t="s">
        <v>1907</v>
      </c>
    </row>
    <row r="63" spans="1:105" ht="12" customHeight="1" x14ac:dyDescent="0.25">
      <c r="A63" s="64" t="s">
        <v>34</v>
      </c>
      <c r="B63" s="231">
        <v>0</v>
      </c>
      <c r="C63" s="231">
        <v>0.50806925265867497</v>
      </c>
      <c r="D63" s="231">
        <v>0</v>
      </c>
      <c r="E63" s="231">
        <v>0.99624441702451039</v>
      </c>
      <c r="F63" s="231">
        <v>0.50060624534020659</v>
      </c>
      <c r="G63" s="231">
        <v>0</v>
      </c>
      <c r="H63" s="231">
        <v>2.5127263933892889</v>
      </c>
      <c r="I63" s="231">
        <v>4.4827577462374704</v>
      </c>
      <c r="J63" s="231">
        <v>0</v>
      </c>
      <c r="K63" s="231">
        <v>0</v>
      </c>
      <c r="L63" s="231">
        <v>0</v>
      </c>
      <c r="M63" s="231">
        <v>0</v>
      </c>
      <c r="N63" s="231">
        <v>0</v>
      </c>
      <c r="O63" s="231">
        <v>0</v>
      </c>
      <c r="P63" s="231">
        <v>0</v>
      </c>
      <c r="Q63" s="231">
        <v>0</v>
      </c>
      <c r="R63" s="231">
        <v>0</v>
      </c>
      <c r="S63" s="231">
        <v>4.7927025309700208E-2</v>
      </c>
      <c r="T63" s="231">
        <v>8.2246065274272945E-2</v>
      </c>
      <c r="U63" s="231">
        <v>0.15365060376210141</v>
      </c>
      <c r="V63" s="231">
        <v>8.2246065272511396E-2</v>
      </c>
      <c r="W63" s="231">
        <v>7.5965456652120664E-2</v>
      </c>
      <c r="DA63" s="73" t="s">
        <v>1908</v>
      </c>
    </row>
    <row r="64" spans="1:105" ht="12" customHeight="1" x14ac:dyDescent="0.25">
      <c r="A64" s="64" t="s">
        <v>162</v>
      </c>
      <c r="B64" s="231">
        <v>40.009676683013602</v>
      </c>
      <c r="C64" s="231">
        <v>41.380555671195317</v>
      </c>
      <c r="D64" s="231">
        <v>39.827000875457379</v>
      </c>
      <c r="E64" s="231">
        <v>40.807644937868439</v>
      </c>
      <c r="F64" s="231">
        <v>31.708693437105119</v>
      </c>
      <c r="G64" s="231">
        <v>46.645675016416263</v>
      </c>
      <c r="H64" s="231">
        <v>42.471881703004229</v>
      </c>
      <c r="I64" s="231">
        <v>45.159795026542689</v>
      </c>
      <c r="J64" s="231">
        <v>46.772565515425697</v>
      </c>
      <c r="K64" s="231">
        <v>37.817895590907348</v>
      </c>
      <c r="L64" s="231">
        <v>87.200836544624877</v>
      </c>
      <c r="M64" s="231">
        <v>23.022268100204659</v>
      </c>
      <c r="N64" s="231">
        <v>31.7661518735054</v>
      </c>
      <c r="O64" s="231">
        <v>35.547386117359054</v>
      </c>
      <c r="P64" s="231">
        <v>45.280031370704037</v>
      </c>
      <c r="Q64" s="231">
        <v>56.971751359717743</v>
      </c>
      <c r="R64" s="231">
        <v>63.003559271877542</v>
      </c>
      <c r="S64" s="231">
        <v>84.525143323448248</v>
      </c>
      <c r="T64" s="231">
        <v>54.342358051473163</v>
      </c>
      <c r="U64" s="231">
        <v>72.432514909135151</v>
      </c>
      <c r="V64" s="231">
        <v>61.985973412293028</v>
      </c>
      <c r="W64" s="231">
        <v>105.8282751766629</v>
      </c>
      <c r="DA64" s="73" t="s">
        <v>1909</v>
      </c>
    </row>
    <row r="65" spans="1:105" ht="12" customHeight="1" x14ac:dyDescent="0.25">
      <c r="A65" s="64" t="s">
        <v>36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</v>
      </c>
      <c r="R65" s="231">
        <v>0</v>
      </c>
      <c r="S65" s="231">
        <v>0</v>
      </c>
      <c r="T65" s="231">
        <v>0</v>
      </c>
      <c r="U65" s="231">
        <v>0</v>
      </c>
      <c r="V65" s="231">
        <v>0</v>
      </c>
      <c r="W65" s="231">
        <v>0</v>
      </c>
      <c r="DA65" s="73" t="s">
        <v>1910</v>
      </c>
    </row>
    <row r="66" spans="1:105" ht="12" customHeight="1" x14ac:dyDescent="0.25">
      <c r="A66" s="64" t="s">
        <v>73</v>
      </c>
      <c r="B66" s="231">
        <v>36.345532518802919</v>
      </c>
      <c r="C66" s="231">
        <v>36.263122939659681</v>
      </c>
      <c r="D66" s="231">
        <v>60.773491460557977</v>
      </c>
      <c r="E66" s="231">
        <v>107.5071634147112</v>
      </c>
      <c r="F66" s="231">
        <v>45.798718593377288</v>
      </c>
      <c r="G66" s="231">
        <v>52.73893790405679</v>
      </c>
      <c r="H66" s="231">
        <v>57.373538268941452</v>
      </c>
      <c r="I66" s="231">
        <v>48.037621469533853</v>
      </c>
      <c r="J66" s="231">
        <v>9.2100484013434336</v>
      </c>
      <c r="K66" s="231">
        <v>7.7548435418251849</v>
      </c>
      <c r="L66" s="231">
        <v>3.219260533074586</v>
      </c>
      <c r="M66" s="231">
        <v>1.93151145843431</v>
      </c>
      <c r="N66" s="231">
        <v>2.6584171371334899</v>
      </c>
      <c r="O66" s="231">
        <v>1.7446633519285271</v>
      </c>
      <c r="P66" s="231">
        <v>1.3500317769072461</v>
      </c>
      <c r="Q66" s="231">
        <v>2.014654753474419</v>
      </c>
      <c r="R66" s="231">
        <v>1.9938689297021961</v>
      </c>
      <c r="S66" s="231">
        <v>4.8934913455058648</v>
      </c>
      <c r="T66" s="231">
        <v>4.0096452204213051</v>
      </c>
      <c r="U66" s="231">
        <v>4.7648884070808748</v>
      </c>
      <c r="V66" s="231">
        <v>6.9769337170671424</v>
      </c>
      <c r="W66" s="231">
        <v>6.7286253691315396</v>
      </c>
      <c r="DA66" s="73" t="s">
        <v>1911</v>
      </c>
    </row>
    <row r="67" spans="1:105" ht="12" customHeight="1" x14ac:dyDescent="0.25">
      <c r="A67" s="64" t="s">
        <v>79</v>
      </c>
      <c r="B67" s="231">
        <v>9.607282602173175</v>
      </c>
      <c r="C67" s="231">
        <v>6.3764218801898602</v>
      </c>
      <c r="D67" s="231">
        <v>7.0402502509620826</v>
      </c>
      <c r="E67" s="231">
        <v>5.880801122119653</v>
      </c>
      <c r="F67" s="231">
        <v>7.8647576166388902</v>
      </c>
      <c r="G67" s="231">
        <v>2.7168703583719882</v>
      </c>
      <c r="H67" s="231">
        <v>1.0103282185586939</v>
      </c>
      <c r="I67" s="231">
        <v>1.935008279254687</v>
      </c>
      <c r="J67" s="231">
        <v>5.9865414077175494</v>
      </c>
      <c r="K67" s="231">
        <v>4.2080305890724503</v>
      </c>
      <c r="L67" s="231">
        <v>0.83076002840467633</v>
      </c>
      <c r="M67" s="231">
        <v>0.93461437813761017</v>
      </c>
      <c r="N67" s="231">
        <v>0.95540020189260966</v>
      </c>
      <c r="O67" s="231">
        <v>0.85154585219482226</v>
      </c>
      <c r="P67" s="231">
        <v>0.58155445064159073</v>
      </c>
      <c r="Q67" s="231">
        <v>0.78926315003436498</v>
      </c>
      <c r="R67" s="231">
        <v>2.346928857180119</v>
      </c>
      <c r="S67" s="231">
        <v>2.735354592714621</v>
      </c>
      <c r="T67" s="231">
        <v>6.3781075928696156</v>
      </c>
      <c r="U67" s="231">
        <v>6.8004037534650346</v>
      </c>
      <c r="V67" s="231">
        <v>7.8276571085859024</v>
      </c>
      <c r="W67" s="231">
        <v>0.84100340199119417</v>
      </c>
      <c r="DA67" s="73" t="s">
        <v>1912</v>
      </c>
    </row>
    <row r="68" spans="1:105" ht="12" customHeight="1" x14ac:dyDescent="0.25">
      <c r="A68" s="60" t="s">
        <v>1913</v>
      </c>
      <c r="B68" s="264">
        <v>1.6846539204272011</v>
      </c>
      <c r="C68" s="264">
        <v>2.3471707118486562</v>
      </c>
      <c r="D68" s="264">
        <v>1.4313078288354599</v>
      </c>
      <c r="E68" s="264">
        <v>1.224696621372958</v>
      </c>
      <c r="F68" s="264">
        <v>2.2581724554827698</v>
      </c>
      <c r="G68" s="264">
        <v>1.65217639854438</v>
      </c>
      <c r="H68" s="264">
        <v>3.2937652150666952</v>
      </c>
      <c r="I68" s="264">
        <v>2.9797257039269511</v>
      </c>
      <c r="J68" s="264">
        <v>9.2778913653727848</v>
      </c>
      <c r="K68" s="264">
        <v>8.7661447641298054</v>
      </c>
      <c r="L68" s="264">
        <v>9.4380787826703116</v>
      </c>
      <c r="M68" s="264">
        <v>13.499178152524101</v>
      </c>
      <c r="N68" s="264">
        <v>10.512371056513</v>
      </c>
      <c r="O68" s="264">
        <v>10.614666867819119</v>
      </c>
      <c r="P68" s="264">
        <v>14.67690544085578</v>
      </c>
      <c r="Q68" s="264">
        <v>15.63905919316554</v>
      </c>
      <c r="R68" s="264">
        <v>17.918728013944492</v>
      </c>
      <c r="S68" s="264">
        <v>20.827243798480421</v>
      </c>
      <c r="T68" s="264">
        <v>22.52033340775057</v>
      </c>
      <c r="U68" s="264">
        <v>17.17017765805317</v>
      </c>
      <c r="V68" s="264">
        <v>9.1122524308816892</v>
      </c>
      <c r="W68" s="264">
        <v>9.7688961721109404</v>
      </c>
      <c r="DA68" s="72" t="s">
        <v>1914</v>
      </c>
    </row>
    <row r="69" spans="1:105" ht="12" customHeight="1" x14ac:dyDescent="0.25">
      <c r="A69" s="57" t="s">
        <v>1915</v>
      </c>
      <c r="B69" s="263">
        <f t="shared" ref="B69:W69" si="3">B70+B81</f>
        <v>13.849259761849293</v>
      </c>
      <c r="C69" s="263">
        <f t="shared" si="3"/>
        <v>14.132489532476344</v>
      </c>
      <c r="D69" s="263">
        <f t="shared" si="3"/>
        <v>16.575754543820281</v>
      </c>
      <c r="E69" s="263">
        <f t="shared" si="3"/>
        <v>23.375836484589826</v>
      </c>
      <c r="F69" s="263">
        <f t="shared" si="3"/>
        <v>13.513721653546652</v>
      </c>
      <c r="G69" s="263">
        <f t="shared" si="3"/>
        <v>15.14850553421685</v>
      </c>
      <c r="H69" s="263">
        <f t="shared" si="3"/>
        <v>15.029559293148997</v>
      </c>
      <c r="I69" s="263">
        <f t="shared" si="3"/>
        <v>15.446322455161869</v>
      </c>
      <c r="J69" s="263">
        <f t="shared" si="3"/>
        <v>9.1062512268408007</v>
      </c>
      <c r="K69" s="263">
        <f t="shared" si="3"/>
        <v>7.2705566278827707</v>
      </c>
      <c r="L69" s="263">
        <f t="shared" si="3"/>
        <v>13.728390818438982</v>
      </c>
      <c r="M69" s="263">
        <f t="shared" si="3"/>
        <v>4.0775522019887571</v>
      </c>
      <c r="N69" s="263">
        <f t="shared" si="3"/>
        <v>5.6726545755634419</v>
      </c>
      <c r="O69" s="263">
        <f t="shared" si="3"/>
        <v>5.6985926647202572</v>
      </c>
      <c r="P69" s="263">
        <f t="shared" si="3"/>
        <v>7.1040337323636198</v>
      </c>
      <c r="Q69" s="263">
        <f t="shared" si="3"/>
        <v>8.8974091293544308</v>
      </c>
      <c r="R69" s="263">
        <f t="shared" si="3"/>
        <v>10.155144796026368</v>
      </c>
      <c r="S69" s="263">
        <f t="shared" si="3"/>
        <v>13.627987671733976</v>
      </c>
      <c r="T69" s="263">
        <f t="shared" si="3"/>
        <v>9.8547402552997401</v>
      </c>
      <c r="U69" s="263">
        <f t="shared" si="3"/>
        <v>12.466588923273907</v>
      </c>
      <c r="V69" s="263">
        <f t="shared" si="3"/>
        <v>11.121722196309406</v>
      </c>
      <c r="W69" s="263">
        <f t="shared" si="3"/>
        <v>16.300140533452605</v>
      </c>
      <c r="DA69" s="70"/>
    </row>
    <row r="70" spans="1:105" ht="12" customHeight="1" x14ac:dyDescent="0.25">
      <c r="A70" s="60" t="s">
        <v>1916</v>
      </c>
      <c r="B70" s="264">
        <v>11.460032730877041</v>
      </c>
      <c r="C70" s="264">
        <v>11.67869470873603</v>
      </c>
      <c r="D70" s="264">
        <v>13.73225256590958</v>
      </c>
      <c r="E70" s="264">
        <v>19.388741153680549</v>
      </c>
      <c r="F70" s="264">
        <v>11.168164951131709</v>
      </c>
      <c r="G70" s="264">
        <v>12.539556134445281</v>
      </c>
      <c r="H70" s="264">
        <v>12.39980630302869</v>
      </c>
      <c r="I70" s="264">
        <v>12.75343620801195</v>
      </c>
      <c r="J70" s="264">
        <v>7.3197569024427143</v>
      </c>
      <c r="K70" s="264">
        <v>5.8077564675439</v>
      </c>
      <c r="L70" s="264">
        <v>11.155588412202031</v>
      </c>
      <c r="M70" s="264">
        <v>3.0203126259572599</v>
      </c>
      <c r="N70" s="264">
        <v>4.4312116175831866</v>
      </c>
      <c r="O70" s="264">
        <v>4.4500861208396021</v>
      </c>
      <c r="P70" s="264">
        <v>5.5080220531294906</v>
      </c>
      <c r="Q70" s="264">
        <v>6.9738280807097421</v>
      </c>
      <c r="R70" s="264">
        <v>7.9580348772324889</v>
      </c>
      <c r="S70" s="264">
        <v>10.76768881915071</v>
      </c>
      <c r="T70" s="264">
        <v>7.5806790711474807</v>
      </c>
      <c r="U70" s="264">
        <v>9.9004725824566808</v>
      </c>
      <c r="V70" s="264">
        <v>8.9989349041294613</v>
      </c>
      <c r="W70" s="264">
        <v>13.28294581860618</v>
      </c>
      <c r="DA70" s="72" t="s">
        <v>1917</v>
      </c>
    </row>
    <row r="71" spans="1:105" ht="12" customHeight="1" x14ac:dyDescent="0.25">
      <c r="A71" s="64" t="s">
        <v>30</v>
      </c>
      <c r="B71" s="231">
        <v>1.708433504274906E-2</v>
      </c>
      <c r="C71" s="231">
        <v>3.3278825053268658E-2</v>
      </c>
      <c r="D71" s="231">
        <v>0</v>
      </c>
      <c r="E71" s="231">
        <v>2.0368680125680189E-2</v>
      </c>
      <c r="F71" s="231">
        <v>0</v>
      </c>
      <c r="G71" s="231">
        <v>0</v>
      </c>
      <c r="H71" s="231">
        <v>0</v>
      </c>
      <c r="I71" s="231">
        <v>0</v>
      </c>
      <c r="J71" s="231">
        <v>0</v>
      </c>
      <c r="K71" s="231">
        <v>0</v>
      </c>
      <c r="L71" s="231">
        <v>0</v>
      </c>
      <c r="M71" s="231">
        <v>0</v>
      </c>
      <c r="N71" s="231">
        <v>0</v>
      </c>
      <c r="O71" s="231">
        <v>0</v>
      </c>
      <c r="P71" s="231">
        <v>0</v>
      </c>
      <c r="Q71" s="231">
        <v>0</v>
      </c>
      <c r="R71" s="231">
        <v>0</v>
      </c>
      <c r="S71" s="231">
        <v>0</v>
      </c>
      <c r="T71" s="231">
        <v>0</v>
      </c>
      <c r="U71" s="231">
        <v>0</v>
      </c>
      <c r="V71" s="231">
        <v>0</v>
      </c>
      <c r="W71" s="231">
        <v>0</v>
      </c>
      <c r="DA71" s="73" t="s">
        <v>1918</v>
      </c>
    </row>
    <row r="72" spans="1:105" ht="12" customHeight="1" x14ac:dyDescent="0.25">
      <c r="A72" s="64" t="s">
        <v>32</v>
      </c>
      <c r="B72" s="231">
        <v>0</v>
      </c>
      <c r="C72" s="231">
        <v>0</v>
      </c>
      <c r="D72" s="231">
        <v>0</v>
      </c>
      <c r="E72" s="231">
        <v>0</v>
      </c>
      <c r="F72" s="231">
        <v>0</v>
      </c>
      <c r="G72" s="231">
        <v>0</v>
      </c>
      <c r="H72" s="231">
        <v>0</v>
      </c>
      <c r="I72" s="231">
        <v>0</v>
      </c>
      <c r="J72" s="231">
        <v>0</v>
      </c>
      <c r="K72" s="231">
        <v>0</v>
      </c>
      <c r="L72" s="231">
        <v>0</v>
      </c>
      <c r="M72" s="231">
        <v>0</v>
      </c>
      <c r="N72" s="231">
        <v>0</v>
      </c>
      <c r="O72" s="231">
        <v>0</v>
      </c>
      <c r="P72" s="231">
        <v>0</v>
      </c>
      <c r="Q72" s="231">
        <v>0</v>
      </c>
      <c r="R72" s="231">
        <v>0</v>
      </c>
      <c r="S72" s="231">
        <v>0</v>
      </c>
      <c r="T72" s="231">
        <v>0</v>
      </c>
      <c r="U72" s="231">
        <v>0</v>
      </c>
      <c r="V72" s="231">
        <v>0</v>
      </c>
      <c r="W72" s="231">
        <v>0</v>
      </c>
      <c r="DA72" s="73" t="s">
        <v>1919</v>
      </c>
    </row>
    <row r="73" spans="1:105" ht="12" customHeight="1" x14ac:dyDescent="0.25">
      <c r="A73" s="64" t="s">
        <v>33</v>
      </c>
      <c r="B73" s="231">
        <v>0</v>
      </c>
      <c r="C73" s="231">
        <v>0</v>
      </c>
      <c r="D73" s="231">
        <v>0</v>
      </c>
      <c r="E73" s="231">
        <v>6.2050565307514988E-2</v>
      </c>
      <c r="F73" s="231">
        <v>0</v>
      </c>
      <c r="G73" s="231">
        <v>0</v>
      </c>
      <c r="H73" s="231">
        <v>0</v>
      </c>
      <c r="I73" s="231">
        <v>0</v>
      </c>
      <c r="J73" s="231">
        <v>0</v>
      </c>
      <c r="K73" s="231">
        <v>0</v>
      </c>
      <c r="L73" s="231">
        <v>0.11663613592924769</v>
      </c>
      <c r="M73" s="231">
        <v>0</v>
      </c>
      <c r="N73" s="231">
        <v>0</v>
      </c>
      <c r="O73" s="231">
        <v>0</v>
      </c>
      <c r="P73" s="231">
        <v>0</v>
      </c>
      <c r="Q73" s="231">
        <v>0</v>
      </c>
      <c r="R73" s="231">
        <v>0</v>
      </c>
      <c r="S73" s="231">
        <v>0</v>
      </c>
      <c r="T73" s="231">
        <v>0</v>
      </c>
      <c r="U73" s="231">
        <v>0</v>
      </c>
      <c r="V73" s="231">
        <v>0</v>
      </c>
      <c r="W73" s="231">
        <v>1.8545241566549488E-2</v>
      </c>
      <c r="DA73" s="73" t="s">
        <v>1920</v>
      </c>
    </row>
    <row r="74" spans="1:105" ht="12" customHeight="1" x14ac:dyDescent="0.25">
      <c r="A74" s="64" t="s">
        <v>160</v>
      </c>
      <c r="B74" s="231">
        <v>0.1561476903894875</v>
      </c>
      <c r="C74" s="231">
        <v>0</v>
      </c>
      <c r="D74" s="231">
        <v>0</v>
      </c>
      <c r="E74" s="231">
        <v>3.4641543080163449E-2</v>
      </c>
      <c r="F74" s="231">
        <v>8.4467110197260303E-2</v>
      </c>
      <c r="G74" s="231">
        <v>0</v>
      </c>
      <c r="H74" s="231">
        <v>0</v>
      </c>
      <c r="I74" s="231">
        <v>0.23345718846042279</v>
      </c>
      <c r="J74" s="231">
        <v>9.0022114585950802E-2</v>
      </c>
      <c r="K74" s="231">
        <v>0</v>
      </c>
      <c r="L74" s="231">
        <v>0.39301894722732339</v>
      </c>
      <c r="M74" s="231">
        <v>0</v>
      </c>
      <c r="N74" s="231">
        <v>0.30354854278785492</v>
      </c>
      <c r="O74" s="231">
        <v>0</v>
      </c>
      <c r="P74" s="231">
        <v>0</v>
      </c>
      <c r="Q74" s="231">
        <v>0</v>
      </c>
      <c r="R74" s="231">
        <v>0.1011932203771919</v>
      </c>
      <c r="S74" s="231">
        <v>1.0798585669919911E-2</v>
      </c>
      <c r="T74" s="231">
        <v>1.9237429309695509E-2</v>
      </c>
      <c r="U74" s="231">
        <v>8.2802520555003076E-2</v>
      </c>
      <c r="V74" s="231">
        <v>3.0440368753980328E-2</v>
      </c>
      <c r="W74" s="231">
        <v>2.5782479855258882E-2</v>
      </c>
      <c r="DA74" s="73" t="s">
        <v>1921</v>
      </c>
    </row>
    <row r="75" spans="1:105" ht="12" customHeight="1" x14ac:dyDescent="0.25">
      <c r="A75" s="64" t="s">
        <v>70</v>
      </c>
      <c r="B75" s="231">
        <v>1.2578433283127011</v>
      </c>
      <c r="C75" s="231">
        <v>1.783796080250708</v>
      </c>
      <c r="D75" s="231">
        <v>1.1741659307622461</v>
      </c>
      <c r="E75" s="231">
        <v>1.165964077799456</v>
      </c>
      <c r="F75" s="231">
        <v>1.0652073201472989</v>
      </c>
      <c r="G75" s="231">
        <v>0.62771641858005078</v>
      </c>
      <c r="H75" s="231">
        <v>0.34015093490779258</v>
      </c>
      <c r="I75" s="231">
        <v>0.89820772536854365</v>
      </c>
      <c r="J75" s="231">
        <v>0</v>
      </c>
      <c r="K75" s="231">
        <v>0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1922</v>
      </c>
    </row>
    <row r="76" spans="1:105" ht="12" customHeight="1" x14ac:dyDescent="0.25">
      <c r="A76" s="64" t="s">
        <v>34</v>
      </c>
      <c r="B76" s="231">
        <v>0</v>
      </c>
      <c r="C76" s="231">
        <v>5.9274746143511942E-2</v>
      </c>
      <c r="D76" s="231">
        <v>0</v>
      </c>
      <c r="E76" s="231">
        <v>0.1162285153195259</v>
      </c>
      <c r="F76" s="231">
        <v>5.8404061956357292E-2</v>
      </c>
      <c r="G76" s="231">
        <v>0</v>
      </c>
      <c r="H76" s="231">
        <v>0.29315141256208299</v>
      </c>
      <c r="I76" s="231">
        <v>0.5229884037277035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5.5914862861316771E-3</v>
      </c>
      <c r="T76" s="231">
        <v>9.5953742819984787E-3</v>
      </c>
      <c r="U76" s="231">
        <v>1.7925903772245119E-2</v>
      </c>
      <c r="V76" s="231">
        <v>9.5953742817929712E-3</v>
      </c>
      <c r="W76" s="231">
        <v>8.8626366094140541E-3</v>
      </c>
      <c r="DA76" s="73" t="s">
        <v>1923</v>
      </c>
    </row>
    <row r="77" spans="1:105" ht="12" customHeight="1" x14ac:dyDescent="0.25">
      <c r="A77" s="64" t="s">
        <v>162</v>
      </c>
      <c r="B77" s="231">
        <v>4.6677956130182414</v>
      </c>
      <c r="C77" s="231">
        <v>4.8277314949727756</v>
      </c>
      <c r="D77" s="231">
        <v>4.6464834354700164</v>
      </c>
      <c r="E77" s="231">
        <v>4.7608919094179738</v>
      </c>
      <c r="F77" s="231">
        <v>3.699347567662254</v>
      </c>
      <c r="G77" s="231">
        <v>5.441995418581886</v>
      </c>
      <c r="H77" s="231">
        <v>4.9550528653504804</v>
      </c>
      <c r="I77" s="231">
        <v>5.268642753096632</v>
      </c>
      <c r="J77" s="231">
        <v>5.4567993101329861</v>
      </c>
      <c r="K77" s="231">
        <v>4.4120878189391792</v>
      </c>
      <c r="L77" s="231">
        <v>10.17343093020621</v>
      </c>
      <c r="M77" s="231">
        <v>2.685931278357204</v>
      </c>
      <c r="N77" s="231">
        <v>3.706051051908954</v>
      </c>
      <c r="O77" s="231">
        <v>4.1471950470252121</v>
      </c>
      <c r="P77" s="231">
        <v>5.2826703265821262</v>
      </c>
      <c r="Q77" s="231">
        <v>6.6467043253003846</v>
      </c>
      <c r="R77" s="231">
        <v>7.350415248385695</v>
      </c>
      <c r="S77" s="231">
        <v>9.8612667210689384</v>
      </c>
      <c r="T77" s="231">
        <v>6.3399417726718497</v>
      </c>
      <c r="U77" s="231">
        <v>8.4504600727324135</v>
      </c>
      <c r="V77" s="231">
        <v>7.2316968981008349</v>
      </c>
      <c r="W77" s="231">
        <v>12.34663210394398</v>
      </c>
      <c r="DA77" s="73" t="s">
        <v>1924</v>
      </c>
    </row>
    <row r="78" spans="1:105" ht="12" customHeight="1" x14ac:dyDescent="0.25">
      <c r="A78" s="64" t="s">
        <v>36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0</v>
      </c>
      <c r="O78" s="231">
        <v>0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1925</v>
      </c>
    </row>
    <row r="79" spans="1:105" ht="12" customHeight="1" x14ac:dyDescent="0.25">
      <c r="A79" s="64" t="s">
        <v>73</v>
      </c>
      <c r="B79" s="231">
        <v>4.240312127193663</v>
      </c>
      <c r="C79" s="231">
        <v>4.2306976762936186</v>
      </c>
      <c r="D79" s="231">
        <v>7.0902406703984147</v>
      </c>
      <c r="E79" s="231">
        <v>12.54250239838294</v>
      </c>
      <c r="F79" s="231">
        <v>5.3431838358940036</v>
      </c>
      <c r="G79" s="231">
        <v>6.1528760888066127</v>
      </c>
      <c r="H79" s="231">
        <v>6.6935794647098179</v>
      </c>
      <c r="I79" s="231">
        <v>5.6043891714456002</v>
      </c>
      <c r="J79" s="231">
        <v>1.074505646823398</v>
      </c>
      <c r="K79" s="231">
        <v>0.90473174654626953</v>
      </c>
      <c r="L79" s="231">
        <v>0.37558039552536748</v>
      </c>
      <c r="M79" s="231">
        <v>0.2253430034840023</v>
      </c>
      <c r="N79" s="231">
        <v>0.31014866599890639</v>
      </c>
      <c r="O79" s="231">
        <v>0.20354405772499429</v>
      </c>
      <c r="P79" s="231">
        <v>0.15750370730584501</v>
      </c>
      <c r="Q79" s="231">
        <v>0.23504305457201491</v>
      </c>
      <c r="R79" s="231">
        <v>0.232618041798589</v>
      </c>
      <c r="S79" s="231">
        <v>0.57090732364234953</v>
      </c>
      <c r="T79" s="231">
        <v>0.46779194238248423</v>
      </c>
      <c r="U79" s="231">
        <v>0.55590364749276722</v>
      </c>
      <c r="V79" s="231">
        <v>0.81397560032449789</v>
      </c>
      <c r="W79" s="231">
        <v>0.7850062930653442</v>
      </c>
      <c r="DA79" s="73" t="s">
        <v>1926</v>
      </c>
    </row>
    <row r="80" spans="1:105" ht="12" customHeight="1" x14ac:dyDescent="0.25">
      <c r="A80" s="64" t="s">
        <v>79</v>
      </c>
      <c r="B80" s="231">
        <v>1.120849636920201</v>
      </c>
      <c r="C80" s="231">
        <v>0.74391588602214853</v>
      </c>
      <c r="D80" s="231">
        <v>0.82136252927890785</v>
      </c>
      <c r="E80" s="231">
        <v>0.68609346424729134</v>
      </c>
      <c r="F80" s="231">
        <v>0.91755505527453474</v>
      </c>
      <c r="G80" s="231">
        <v>0.31696820847673129</v>
      </c>
      <c r="H80" s="231">
        <v>0.117871625498514</v>
      </c>
      <c r="I80" s="231">
        <v>0.22575096591304619</v>
      </c>
      <c r="J80" s="231">
        <v>0.69842983090037913</v>
      </c>
      <c r="K80" s="231">
        <v>0.49093690205845131</v>
      </c>
      <c r="L80" s="231">
        <v>9.6922003313878666E-2</v>
      </c>
      <c r="M80" s="231">
        <v>0.1090383441160542</v>
      </c>
      <c r="N80" s="231">
        <v>0.1114633568874708</v>
      </c>
      <c r="O80" s="231">
        <v>9.9347016089395668E-2</v>
      </c>
      <c r="P80" s="231">
        <v>6.7848019241518745E-2</v>
      </c>
      <c r="Q80" s="231">
        <v>9.2080700837342322E-2</v>
      </c>
      <c r="R80" s="231">
        <v>0.27380836667101321</v>
      </c>
      <c r="S80" s="231">
        <v>0.31912470248337171</v>
      </c>
      <c r="T80" s="231">
        <v>0.74411255250145314</v>
      </c>
      <c r="U80" s="231">
        <v>0.79338043790425195</v>
      </c>
      <c r="V80" s="231">
        <v>0.91322666266835317</v>
      </c>
      <c r="W80" s="231">
        <v>9.8117063565639068E-2</v>
      </c>
      <c r="DA80" s="73" t="s">
        <v>1927</v>
      </c>
    </row>
    <row r="81" spans="1:105" ht="12" customHeight="1" x14ac:dyDescent="0.25">
      <c r="A81" s="61" t="s">
        <v>1928</v>
      </c>
      <c r="B81" s="265">
        <v>2.3892270309722519</v>
      </c>
      <c r="C81" s="265">
        <v>2.4537948237403131</v>
      </c>
      <c r="D81" s="265">
        <v>2.8435019779107011</v>
      </c>
      <c r="E81" s="265">
        <v>3.9870953309092769</v>
      </c>
      <c r="F81" s="265">
        <v>2.3455567024149429</v>
      </c>
      <c r="G81" s="265">
        <v>2.60894939977157</v>
      </c>
      <c r="H81" s="265">
        <v>2.6297529901203069</v>
      </c>
      <c r="I81" s="265">
        <v>2.6928862471499202</v>
      </c>
      <c r="J81" s="265">
        <v>1.7864943243980871</v>
      </c>
      <c r="K81" s="265">
        <v>1.4628001603388709</v>
      </c>
      <c r="L81" s="265">
        <v>2.572802406236951</v>
      </c>
      <c r="M81" s="265">
        <v>1.057239576031497</v>
      </c>
      <c r="N81" s="265">
        <v>1.2414429579802551</v>
      </c>
      <c r="O81" s="265">
        <v>1.2485065438806551</v>
      </c>
      <c r="P81" s="265">
        <v>1.596011679234129</v>
      </c>
      <c r="Q81" s="265">
        <v>1.923581048644688</v>
      </c>
      <c r="R81" s="265">
        <v>2.197109918793879</v>
      </c>
      <c r="S81" s="265">
        <v>2.8602988525832669</v>
      </c>
      <c r="T81" s="265">
        <v>2.2740611841522589</v>
      </c>
      <c r="U81" s="265">
        <v>2.5661163408172261</v>
      </c>
      <c r="V81" s="265">
        <v>2.122787292179944</v>
      </c>
      <c r="W81" s="265">
        <v>3.017194714846426</v>
      </c>
      <c r="DA81" s="74" t="s">
        <v>1929</v>
      </c>
    </row>
    <row r="82" spans="1:105" ht="12" customHeight="1" x14ac:dyDescent="0.25">
      <c r="J82" s="131"/>
    </row>
    <row r="83" spans="1:105" ht="15" customHeight="1" x14ac:dyDescent="0.25">
      <c r="A83" s="34" t="s">
        <v>60</v>
      </c>
      <c r="B83" s="225">
        <v>55.067766265535937</v>
      </c>
      <c r="C83" s="225">
        <v>50.924668473428447</v>
      </c>
      <c r="D83" s="225">
        <v>61.522553194710341</v>
      </c>
      <c r="E83" s="225">
        <v>82.407856564977763</v>
      </c>
      <c r="F83" s="225">
        <v>49.441017419865013</v>
      </c>
      <c r="G83" s="225">
        <v>45.882212919097881</v>
      </c>
      <c r="H83" s="225">
        <v>43.226133395002549</v>
      </c>
      <c r="I83" s="225">
        <v>43.385252819633372</v>
      </c>
      <c r="J83" s="225">
        <v>8.3252434049848194</v>
      </c>
      <c r="K83" s="225">
        <v>7.741871276716096</v>
      </c>
      <c r="L83" s="225">
        <v>28.511050249134868</v>
      </c>
      <c r="M83" s="225">
        <v>11.716022421407461</v>
      </c>
      <c r="N83" s="225">
        <v>13.75731088805439</v>
      </c>
      <c r="O83" s="225">
        <v>13.835587498828771</v>
      </c>
      <c r="P83" s="225">
        <v>17.686538645266069</v>
      </c>
      <c r="Q83" s="225">
        <v>21.03276965701729</v>
      </c>
      <c r="R83" s="225">
        <v>19.936466991497081</v>
      </c>
      <c r="S83" s="225">
        <v>20.317187350721309</v>
      </c>
      <c r="T83" s="225">
        <v>19.824209420082159</v>
      </c>
      <c r="U83" s="225">
        <v>23.884589662749601</v>
      </c>
      <c r="V83" s="225">
        <v>22.112353109773569</v>
      </c>
      <c r="W83" s="225">
        <v>31.42909097924522</v>
      </c>
      <c r="DA83" s="89" t="s">
        <v>1930</v>
      </c>
    </row>
    <row r="84" spans="1:105" ht="12" customHeight="1" x14ac:dyDescent="0.25">
      <c r="A84" s="55" t="s">
        <v>92</v>
      </c>
      <c r="B84" s="261">
        <v>2.039035923309255</v>
      </c>
      <c r="C84" s="261">
        <v>1.885626300862252</v>
      </c>
      <c r="D84" s="261">
        <v>2.2780422117128278</v>
      </c>
      <c r="E84" s="261">
        <v>3.0513781708238521</v>
      </c>
      <c r="F84" s="261">
        <v>1.8306900286830701</v>
      </c>
      <c r="G84" s="261">
        <v>1.6989154768300281</v>
      </c>
      <c r="H84" s="261">
        <v>1.6005668069646779</v>
      </c>
      <c r="I84" s="261">
        <v>1.6064586425137799</v>
      </c>
      <c r="J84" s="261">
        <v>0.30826509815116082</v>
      </c>
      <c r="K84" s="261">
        <v>0.28666413615655978</v>
      </c>
      <c r="L84" s="261">
        <v>1.0557002691791999</v>
      </c>
      <c r="M84" s="261">
        <v>0.43381804302467558</v>
      </c>
      <c r="N84" s="261">
        <v>0.50940237839311431</v>
      </c>
      <c r="O84" s="261">
        <v>0.51230078579485572</v>
      </c>
      <c r="P84" s="261">
        <v>0.65489287294426934</v>
      </c>
      <c r="Q84" s="261">
        <v>0.77879630508401387</v>
      </c>
      <c r="R84" s="261">
        <v>0.73820267528258476</v>
      </c>
      <c r="S84" s="261">
        <v>0.75229989661435881</v>
      </c>
      <c r="T84" s="261">
        <v>0.73404602909526684</v>
      </c>
      <c r="U84" s="261">
        <v>0.88439280613923366</v>
      </c>
      <c r="V84" s="261">
        <v>0.81877085993862297</v>
      </c>
      <c r="W84" s="261">
        <v>1.1637487751882409</v>
      </c>
      <c r="DA84" s="67" t="s">
        <v>1931</v>
      </c>
    </row>
    <row r="85" spans="1:105" ht="12" customHeight="1" x14ac:dyDescent="0.25">
      <c r="A85" s="202" t="s">
        <v>93</v>
      </c>
      <c r="B85" s="226">
        <v>0.8990865085534282</v>
      </c>
      <c r="C85" s="226">
        <v>0.83144252040802813</v>
      </c>
      <c r="D85" s="226">
        <v>1.0044732390698441</v>
      </c>
      <c r="E85" s="226">
        <v>1.3454657245222419</v>
      </c>
      <c r="F85" s="226">
        <v>0.80721908197720404</v>
      </c>
      <c r="G85" s="226">
        <v>0.7491147982873595</v>
      </c>
      <c r="H85" s="226">
        <v>0.70574922478309154</v>
      </c>
      <c r="I85" s="226">
        <v>0.7083471534376371</v>
      </c>
      <c r="J85" s="226">
        <v>0.13592550657753741</v>
      </c>
      <c r="K85" s="226">
        <v>0.12640084186755929</v>
      </c>
      <c r="L85" s="226">
        <v>0.46549737463908542</v>
      </c>
      <c r="M85" s="226">
        <v>0.1912864531672992</v>
      </c>
      <c r="N85" s="226">
        <v>0.2246143879088561</v>
      </c>
      <c r="O85" s="226">
        <v>0.225892403151946</v>
      </c>
      <c r="P85" s="226">
        <v>0.28876653906929939</v>
      </c>
      <c r="Q85" s="226">
        <v>0.34340015436113458</v>
      </c>
      <c r="R85" s="226">
        <v>0.32550091851616531</v>
      </c>
      <c r="S85" s="226">
        <v>0.33171690586714792</v>
      </c>
      <c r="T85" s="226">
        <v>0.32366809916015188</v>
      </c>
      <c r="U85" s="226">
        <v>0.38996156525335268</v>
      </c>
      <c r="V85" s="226">
        <v>0.36102641711813321</v>
      </c>
      <c r="W85" s="226">
        <v>0.51313996539070938</v>
      </c>
      <c r="DA85" s="174" t="s">
        <v>1932</v>
      </c>
    </row>
    <row r="86" spans="1:105" ht="12" customHeight="1" x14ac:dyDescent="0.25">
      <c r="A86" s="202" t="s">
        <v>94</v>
      </c>
      <c r="B86" s="226">
        <v>6.973890327377994</v>
      </c>
      <c r="C86" s="226">
        <v>6.4492002668058754</v>
      </c>
      <c r="D86" s="226">
        <v>7.7913372511060768</v>
      </c>
      <c r="E86" s="226">
        <v>10.436293185136471</v>
      </c>
      <c r="F86" s="226">
        <v>6.2613077766378709</v>
      </c>
      <c r="G86" s="226">
        <v>5.8106137687211028</v>
      </c>
      <c r="H86" s="226">
        <v>5.4742426289859516</v>
      </c>
      <c r="I86" s="226">
        <v>5.4943938261653038</v>
      </c>
      <c r="J86" s="226">
        <v>1.0543252140332959</v>
      </c>
      <c r="K86" s="226">
        <v>0.98044581926926344</v>
      </c>
      <c r="L86" s="226">
        <v>3.6106955309990121</v>
      </c>
      <c r="M86" s="226">
        <v>1.4837401438135349</v>
      </c>
      <c r="N86" s="226">
        <v>1.742252933755835</v>
      </c>
      <c r="O86" s="226">
        <v>1.752166037842299</v>
      </c>
      <c r="P86" s="226">
        <v>2.2398580720846568</v>
      </c>
      <c r="Q86" s="226">
        <v>2.6636313548652408</v>
      </c>
      <c r="R86" s="226">
        <v>2.5247934271028409</v>
      </c>
      <c r="S86" s="226">
        <v>2.573008602894844</v>
      </c>
      <c r="T86" s="226">
        <v>2.5105769072717319</v>
      </c>
      <c r="U86" s="226">
        <v>3.024791454545479</v>
      </c>
      <c r="V86" s="226">
        <v>2.8003519286692362</v>
      </c>
      <c r="W86" s="226">
        <v>3.980241953565796</v>
      </c>
      <c r="DA86" s="174" t="s">
        <v>1933</v>
      </c>
    </row>
    <row r="87" spans="1:105" ht="12" customHeight="1" x14ac:dyDescent="0.25">
      <c r="A87" s="202" t="s">
        <v>95</v>
      </c>
      <c r="B87" s="226">
        <v>3.0793629291923801</v>
      </c>
      <c r="C87" s="226">
        <v>2.8476828989661289</v>
      </c>
      <c r="D87" s="226">
        <v>3.440311500985739</v>
      </c>
      <c r="E87" s="226">
        <v>4.6082075920134322</v>
      </c>
      <c r="F87" s="226">
        <v>2.7647178476481322</v>
      </c>
      <c r="G87" s="226">
        <v>2.5657112164512492</v>
      </c>
      <c r="H87" s="226">
        <v>2.4171845305519519</v>
      </c>
      <c r="I87" s="226">
        <v>2.426082412029861</v>
      </c>
      <c r="J87" s="226">
        <v>0.46554359575476878</v>
      </c>
      <c r="K87" s="226">
        <v>0.43292170771411392</v>
      </c>
      <c r="L87" s="226">
        <v>1.5943241784444979</v>
      </c>
      <c r="M87" s="226">
        <v>0.65515432290025521</v>
      </c>
      <c r="N87" s="226">
        <v>0.7693021893995714</v>
      </c>
      <c r="O87" s="226">
        <v>0.77367937972005085</v>
      </c>
      <c r="P87" s="226">
        <v>0.98902271043069745</v>
      </c>
      <c r="Q87" s="226">
        <v>1.1761423346458539</v>
      </c>
      <c r="R87" s="226">
        <v>1.1148376183615989</v>
      </c>
      <c r="S87" s="226">
        <v>1.1361273172224371</v>
      </c>
      <c r="T87" s="226">
        <v>1.1085602291147121</v>
      </c>
      <c r="U87" s="226">
        <v>1.3356147338736879</v>
      </c>
      <c r="V87" s="226">
        <v>1.236512120642794</v>
      </c>
      <c r="W87" s="226">
        <v>1.7574996086345029</v>
      </c>
      <c r="DA87" s="174" t="s">
        <v>1934</v>
      </c>
    </row>
    <row r="88" spans="1:105" ht="12" customHeight="1" x14ac:dyDescent="0.25">
      <c r="A88" s="56" t="s">
        <v>96</v>
      </c>
      <c r="B88" s="262">
        <v>27.706239580352769</v>
      </c>
      <c r="C88" s="262">
        <v>22.607091491582299</v>
      </c>
      <c r="D88" s="262">
        <v>34.011648846240298</v>
      </c>
      <c r="E88" s="262">
        <v>50.459671564229687</v>
      </c>
      <c r="F88" s="262">
        <v>21.415606846310411</v>
      </c>
      <c r="G88" s="262">
        <v>24.066625927508369</v>
      </c>
      <c r="H88" s="262">
        <v>16.82439962791068</v>
      </c>
      <c r="I88" s="262">
        <v>18.138579715027319</v>
      </c>
      <c r="J88" s="262">
        <v>1.5037233544487121</v>
      </c>
      <c r="K88" s="262">
        <v>1.311466428796259</v>
      </c>
      <c r="L88" s="262">
        <v>6.3173371563968566</v>
      </c>
      <c r="M88" s="262">
        <v>1.879767654535291</v>
      </c>
      <c r="N88" s="262">
        <v>2.160045823114451</v>
      </c>
      <c r="O88" s="262">
        <v>2.1628974697303001</v>
      </c>
      <c r="P88" s="262">
        <v>2.741436662362879</v>
      </c>
      <c r="Q88" s="262">
        <v>3.2911553232829669</v>
      </c>
      <c r="R88" s="262">
        <v>3.098357946325077</v>
      </c>
      <c r="S88" s="262">
        <v>3.200637880042148</v>
      </c>
      <c r="T88" s="262">
        <v>3.0989033866544959</v>
      </c>
      <c r="U88" s="262">
        <v>3.904715088062956</v>
      </c>
      <c r="V88" s="262">
        <v>4.4219952997142258</v>
      </c>
      <c r="W88" s="262">
        <v>7.5655561803840161</v>
      </c>
      <c r="DA88" s="68" t="s">
        <v>1935</v>
      </c>
    </row>
    <row r="89" spans="1:105" ht="12" customHeight="1" x14ac:dyDescent="0.25">
      <c r="A89" s="37" t="s">
        <v>160</v>
      </c>
      <c r="B89" s="228">
        <v>0.88790592610464381</v>
      </c>
      <c r="C89" s="228">
        <v>0</v>
      </c>
      <c r="D89" s="228">
        <v>0</v>
      </c>
      <c r="E89" s="228">
        <v>0.36365534322595089</v>
      </c>
      <c r="F89" s="228">
        <v>0.46526159593132432</v>
      </c>
      <c r="G89" s="228">
        <v>0</v>
      </c>
      <c r="H89" s="228">
        <v>0</v>
      </c>
      <c r="I89" s="228">
        <v>0.74801739078222929</v>
      </c>
      <c r="J89" s="228">
        <v>1.344537123731099E-2</v>
      </c>
      <c r="K89" s="228">
        <v>0</v>
      </c>
      <c r="L89" s="228">
        <v>0.185035135109586</v>
      </c>
      <c r="M89" s="228">
        <v>0</v>
      </c>
      <c r="N89" s="228">
        <v>3.1377535118798608E-2</v>
      </c>
      <c r="O89" s="228">
        <v>0</v>
      </c>
      <c r="P89" s="228">
        <v>0</v>
      </c>
      <c r="Q89" s="228">
        <v>0</v>
      </c>
      <c r="R89" s="228">
        <v>9.8108183345616794E-3</v>
      </c>
      <c r="S89" s="228">
        <v>1.1432303402472181E-3</v>
      </c>
      <c r="T89" s="228">
        <v>1.074342271088706E-3</v>
      </c>
      <c r="U89" s="228">
        <v>1.3552376814737E-2</v>
      </c>
      <c r="V89" s="228">
        <v>1.242242846872494E-2</v>
      </c>
      <c r="W89" s="228">
        <v>1.3280462786607879E-2</v>
      </c>
      <c r="DA89" s="69" t="s">
        <v>1936</v>
      </c>
    </row>
    <row r="90" spans="1:105" ht="12" customHeight="1" x14ac:dyDescent="0.25">
      <c r="A90" s="37" t="s">
        <v>162</v>
      </c>
      <c r="B90" s="228">
        <v>26.542585268511829</v>
      </c>
      <c r="C90" s="228">
        <v>22.122818247709361</v>
      </c>
      <c r="D90" s="228">
        <v>33.82675939036907</v>
      </c>
      <c r="E90" s="228">
        <v>49.978252336352838</v>
      </c>
      <c r="F90" s="228">
        <v>20.376740120689359</v>
      </c>
      <c r="G90" s="228">
        <v>23.89460040023372</v>
      </c>
      <c r="H90" s="228">
        <v>16.125059315629581</v>
      </c>
      <c r="I90" s="228">
        <v>16.881195353738931</v>
      </c>
      <c r="J90" s="228">
        <v>0.81500743267022391</v>
      </c>
      <c r="K90" s="228">
        <v>0.58741645456003488</v>
      </c>
      <c r="L90" s="228">
        <v>4.7896982574988609</v>
      </c>
      <c r="M90" s="228">
        <v>7.4650145738408655E-2</v>
      </c>
      <c r="N90" s="228">
        <v>0.38309110617145881</v>
      </c>
      <c r="O90" s="228">
        <v>0.42033253219303679</v>
      </c>
      <c r="P90" s="228">
        <v>0.42670525536054221</v>
      </c>
      <c r="Q90" s="228">
        <v>0.7453921211672857</v>
      </c>
      <c r="R90" s="228">
        <v>0.71263260934581241</v>
      </c>
      <c r="S90" s="228">
        <v>1.0439977653925321</v>
      </c>
      <c r="T90" s="228">
        <v>0.35406328636589762</v>
      </c>
      <c r="U90" s="228">
        <v>1.383095809112296</v>
      </c>
      <c r="V90" s="228">
        <v>2.9511875545992159</v>
      </c>
      <c r="W90" s="228">
        <v>6.3597058590514601</v>
      </c>
      <c r="DA90" s="69" t="s">
        <v>1937</v>
      </c>
    </row>
    <row r="91" spans="1:105" ht="12" customHeight="1" x14ac:dyDescent="0.25">
      <c r="A91" s="37" t="s">
        <v>97</v>
      </c>
      <c r="B91" s="228">
        <v>0</v>
      </c>
      <c r="C91" s="228">
        <v>0</v>
      </c>
      <c r="D91" s="228">
        <v>0</v>
      </c>
      <c r="E91" s="228">
        <v>0</v>
      </c>
      <c r="F91" s="228">
        <v>0</v>
      </c>
      <c r="G91" s="228">
        <v>0</v>
      </c>
      <c r="H91" s="228">
        <v>0</v>
      </c>
      <c r="I91" s="228">
        <v>0</v>
      </c>
      <c r="J91" s="228">
        <v>0</v>
      </c>
      <c r="K91" s="228">
        <v>0</v>
      </c>
      <c r="L91" s="228">
        <v>0</v>
      </c>
      <c r="M91" s="228">
        <v>0</v>
      </c>
      <c r="N91" s="228">
        <v>0</v>
      </c>
      <c r="O91" s="228">
        <v>0</v>
      </c>
      <c r="P91" s="228">
        <v>0</v>
      </c>
      <c r="Q91" s="228">
        <v>0</v>
      </c>
      <c r="R91" s="228">
        <v>0</v>
      </c>
      <c r="S91" s="228">
        <v>0</v>
      </c>
      <c r="T91" s="228">
        <v>0</v>
      </c>
      <c r="U91" s="228">
        <v>0</v>
      </c>
      <c r="V91" s="228">
        <v>0</v>
      </c>
      <c r="W91" s="228">
        <v>0</v>
      </c>
      <c r="DA91" s="69" t="s">
        <v>1938</v>
      </c>
    </row>
    <row r="92" spans="1:105" ht="12" customHeight="1" x14ac:dyDescent="0.25">
      <c r="A92" s="37" t="s">
        <v>78</v>
      </c>
      <c r="B92" s="228">
        <v>0</v>
      </c>
      <c r="C92" s="228">
        <v>0</v>
      </c>
      <c r="D92" s="228">
        <v>0</v>
      </c>
      <c r="E92" s="228">
        <v>0</v>
      </c>
      <c r="F92" s="228">
        <v>0</v>
      </c>
      <c r="G92" s="228">
        <v>0</v>
      </c>
      <c r="H92" s="228">
        <v>0</v>
      </c>
      <c r="I92" s="228">
        <v>0</v>
      </c>
      <c r="J92" s="228">
        <v>0</v>
      </c>
      <c r="K92" s="228">
        <v>0</v>
      </c>
      <c r="L92" s="228">
        <v>0</v>
      </c>
      <c r="M92" s="228">
        <v>0</v>
      </c>
      <c r="N92" s="228">
        <v>0</v>
      </c>
      <c r="O92" s="228">
        <v>0</v>
      </c>
      <c r="P92" s="228">
        <v>0</v>
      </c>
      <c r="Q92" s="228">
        <v>0</v>
      </c>
      <c r="R92" s="228">
        <v>0</v>
      </c>
      <c r="S92" s="228">
        <v>0</v>
      </c>
      <c r="T92" s="228">
        <v>0</v>
      </c>
      <c r="U92" s="228">
        <v>0</v>
      </c>
      <c r="V92" s="228">
        <v>0</v>
      </c>
      <c r="W92" s="228">
        <v>0</v>
      </c>
      <c r="DA92" s="69" t="s">
        <v>1939</v>
      </c>
    </row>
    <row r="93" spans="1:105" ht="12" customHeight="1" x14ac:dyDescent="0.25">
      <c r="A93" s="37" t="s">
        <v>38</v>
      </c>
      <c r="B93" s="228">
        <v>0.27574838573630223</v>
      </c>
      <c r="C93" s="228">
        <v>0.48427324387293569</v>
      </c>
      <c r="D93" s="228">
        <v>0.18488945587122571</v>
      </c>
      <c r="E93" s="228">
        <v>0.1177638846508952</v>
      </c>
      <c r="F93" s="228">
        <v>0.57360512968973276</v>
      </c>
      <c r="G93" s="228">
        <v>0.1720255272746477</v>
      </c>
      <c r="H93" s="228">
        <v>0.69934031228109006</v>
      </c>
      <c r="I93" s="228">
        <v>0.50936697050615609</v>
      </c>
      <c r="J93" s="228">
        <v>0.67527055054117702</v>
      </c>
      <c r="K93" s="228">
        <v>0.72404997423622453</v>
      </c>
      <c r="L93" s="228">
        <v>1.3426037637884101</v>
      </c>
      <c r="M93" s="228">
        <v>1.805117508796882</v>
      </c>
      <c r="N93" s="228">
        <v>1.745577181824193</v>
      </c>
      <c r="O93" s="228">
        <v>1.7425649375372629</v>
      </c>
      <c r="P93" s="228">
        <v>2.3147314070023368</v>
      </c>
      <c r="Q93" s="228">
        <v>2.545763202115682</v>
      </c>
      <c r="R93" s="228">
        <v>2.375914518644703</v>
      </c>
      <c r="S93" s="228">
        <v>2.1554968843093691</v>
      </c>
      <c r="T93" s="228">
        <v>2.743765758017509</v>
      </c>
      <c r="U93" s="228">
        <v>2.5080669021359241</v>
      </c>
      <c r="V93" s="228">
        <v>1.458385316646285</v>
      </c>
      <c r="W93" s="228">
        <v>1.1925698585459481</v>
      </c>
      <c r="DA93" s="69" t="s">
        <v>1940</v>
      </c>
    </row>
    <row r="94" spans="1:105" ht="12" customHeight="1" x14ac:dyDescent="0.25">
      <c r="A94" s="132" t="s">
        <v>1941</v>
      </c>
      <c r="B94" s="318">
        <v>14.370150996750111</v>
      </c>
      <c r="C94" s="318">
        <v>16.303624994803869</v>
      </c>
      <c r="D94" s="318">
        <v>12.996740145595551</v>
      </c>
      <c r="E94" s="318">
        <v>12.506840328252091</v>
      </c>
      <c r="F94" s="318">
        <v>16.361475838608321</v>
      </c>
      <c r="G94" s="318">
        <v>10.991231731299781</v>
      </c>
      <c r="H94" s="318">
        <v>16.203990575806198</v>
      </c>
      <c r="I94" s="318">
        <v>15.01139107045946</v>
      </c>
      <c r="J94" s="318">
        <v>4.8574606360193453</v>
      </c>
      <c r="K94" s="318">
        <v>4.60397234291234</v>
      </c>
      <c r="L94" s="318">
        <v>15.46749573947622</v>
      </c>
      <c r="M94" s="318">
        <v>7.072255803966403</v>
      </c>
      <c r="N94" s="318">
        <v>8.351693175482561</v>
      </c>
      <c r="O94" s="318">
        <v>8.4086514225893207</v>
      </c>
      <c r="P94" s="318">
        <v>10.77256178837427</v>
      </c>
      <c r="Q94" s="318">
        <v>12.77964418477808</v>
      </c>
      <c r="R94" s="318">
        <v>12.13477440590882</v>
      </c>
      <c r="S94" s="318">
        <v>12.323396748080381</v>
      </c>
      <c r="T94" s="318">
        <v>12.048454768785801</v>
      </c>
      <c r="U94" s="318">
        <v>14.345114014874881</v>
      </c>
      <c r="V94" s="318">
        <v>12.47369648369056</v>
      </c>
      <c r="W94" s="318">
        <v>16.448904496081958</v>
      </c>
      <c r="DA94" s="139" t="s">
        <v>1942</v>
      </c>
    </row>
    <row r="95" spans="1:105" ht="12" customHeight="1" x14ac:dyDescent="0.25">
      <c r="J95" s="131"/>
    </row>
    <row r="96" spans="1:105" ht="15" customHeight="1" x14ac:dyDescent="0.25">
      <c r="A96" s="32" t="s">
        <v>253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DA96" s="88"/>
    </row>
    <row r="97" spans="1:105" ht="12" customHeight="1" x14ac:dyDescent="0.25">
      <c r="J97" s="131"/>
    </row>
    <row r="98" spans="1:105" ht="12" customHeight="1" x14ac:dyDescent="0.25">
      <c r="A98" s="35" t="s">
        <v>52</v>
      </c>
      <c r="B98" s="234">
        <f t="shared" ref="B98:W98" si="4">SUM(B$99:B$104,B$106:B$108)</f>
        <v>1</v>
      </c>
      <c r="C98" s="234">
        <f t="shared" si="4"/>
        <v>0.99999999999999989</v>
      </c>
      <c r="D98" s="234">
        <f t="shared" si="4"/>
        <v>0.99999999999999989</v>
      </c>
      <c r="E98" s="234">
        <f t="shared" si="4"/>
        <v>0.99999999999999978</v>
      </c>
      <c r="F98" s="234">
        <f t="shared" si="4"/>
        <v>1.0000000000000004</v>
      </c>
      <c r="G98" s="234">
        <f t="shared" si="4"/>
        <v>1</v>
      </c>
      <c r="H98" s="234">
        <f t="shared" si="4"/>
        <v>1</v>
      </c>
      <c r="I98" s="234">
        <f t="shared" si="4"/>
        <v>0.99999999999999989</v>
      </c>
      <c r="J98" s="234">
        <f t="shared" si="4"/>
        <v>0.99999999999999967</v>
      </c>
      <c r="K98" s="234">
        <f t="shared" si="4"/>
        <v>1</v>
      </c>
      <c r="L98" s="234">
        <f t="shared" si="4"/>
        <v>0</v>
      </c>
      <c r="M98" s="234">
        <f t="shared" si="4"/>
        <v>0</v>
      </c>
      <c r="N98" s="234">
        <f t="shared" si="4"/>
        <v>0</v>
      </c>
      <c r="O98" s="234">
        <f t="shared" si="4"/>
        <v>0</v>
      </c>
      <c r="P98" s="234">
        <f t="shared" si="4"/>
        <v>0</v>
      </c>
      <c r="Q98" s="234">
        <f t="shared" si="4"/>
        <v>0</v>
      </c>
      <c r="R98" s="234">
        <f t="shared" si="4"/>
        <v>0</v>
      </c>
      <c r="S98" s="234">
        <f t="shared" si="4"/>
        <v>0</v>
      </c>
      <c r="T98" s="234">
        <f t="shared" si="4"/>
        <v>0</v>
      </c>
      <c r="U98" s="234">
        <f t="shared" si="4"/>
        <v>0</v>
      </c>
      <c r="V98" s="234">
        <f t="shared" si="4"/>
        <v>0</v>
      </c>
      <c r="W98" s="234">
        <f t="shared" si="4"/>
        <v>0</v>
      </c>
      <c r="DA98" s="95"/>
    </row>
    <row r="99" spans="1:105" ht="12" customHeight="1" x14ac:dyDescent="0.25">
      <c r="A99" s="55" t="s">
        <v>92</v>
      </c>
      <c r="B99" s="268">
        <f t="shared" ref="B99:W99" si="5">IF(B$6=0,0,B$6/B$5)</f>
        <v>4.9999999999932139E-3</v>
      </c>
      <c r="C99" s="268">
        <f t="shared" si="5"/>
        <v>4.999999999992938E-3</v>
      </c>
      <c r="D99" s="268">
        <f t="shared" si="5"/>
        <v>4.9999999999943466E-3</v>
      </c>
      <c r="E99" s="268">
        <f t="shared" si="5"/>
        <v>4.9999999999949894E-3</v>
      </c>
      <c r="F99" s="268">
        <f t="shared" si="5"/>
        <v>4.9999999999930404E-3</v>
      </c>
      <c r="G99" s="268">
        <f t="shared" si="5"/>
        <v>4.9999999999922372E-3</v>
      </c>
      <c r="H99" s="268">
        <f t="shared" si="5"/>
        <v>4.9999999999939971E-3</v>
      </c>
      <c r="I99" s="268">
        <f t="shared" si="5"/>
        <v>4.999999999993736E-3</v>
      </c>
      <c r="J99" s="268">
        <f t="shared" si="5"/>
        <v>4.9999999999869472E-3</v>
      </c>
      <c r="K99" s="268">
        <f t="shared" si="5"/>
        <v>4.9999999999799129E-3</v>
      </c>
      <c r="L99" s="268">
        <f t="shared" si="5"/>
        <v>0</v>
      </c>
      <c r="M99" s="268">
        <f t="shared" si="5"/>
        <v>0</v>
      </c>
      <c r="N99" s="268">
        <f t="shared" si="5"/>
        <v>0</v>
      </c>
      <c r="O99" s="268">
        <f t="shared" si="5"/>
        <v>0</v>
      </c>
      <c r="P99" s="268">
        <f t="shared" si="5"/>
        <v>0</v>
      </c>
      <c r="Q99" s="268">
        <f t="shared" si="5"/>
        <v>0</v>
      </c>
      <c r="R99" s="268">
        <f t="shared" si="5"/>
        <v>0</v>
      </c>
      <c r="S99" s="268">
        <f t="shared" si="5"/>
        <v>0</v>
      </c>
      <c r="T99" s="268">
        <f t="shared" si="5"/>
        <v>0</v>
      </c>
      <c r="U99" s="268">
        <f t="shared" si="5"/>
        <v>0</v>
      </c>
      <c r="V99" s="268">
        <f t="shared" si="5"/>
        <v>0</v>
      </c>
      <c r="W99" s="268">
        <f t="shared" si="5"/>
        <v>0</v>
      </c>
      <c r="DA99" s="76"/>
    </row>
    <row r="100" spans="1:105" ht="12" customHeight="1" x14ac:dyDescent="0.25">
      <c r="A100" s="202" t="s">
        <v>93</v>
      </c>
      <c r="B100" s="269">
        <f t="shared" ref="B100:W100" si="6">IF(B$7=0,0,B$7/B$5)</f>
        <v>6.9999999999904991E-3</v>
      </c>
      <c r="C100" s="269">
        <f t="shared" si="6"/>
        <v>6.9999999999901131E-3</v>
      </c>
      <c r="D100" s="269">
        <f t="shared" si="6"/>
        <v>6.999999999992082E-3</v>
      </c>
      <c r="E100" s="269">
        <f t="shared" si="6"/>
        <v>6.9999999999929858E-3</v>
      </c>
      <c r="F100" s="269">
        <f t="shared" si="6"/>
        <v>6.9999999999902536E-3</v>
      </c>
      <c r="G100" s="269">
        <f t="shared" si="6"/>
        <v>6.9999999999891304E-3</v>
      </c>
      <c r="H100" s="269">
        <f t="shared" si="6"/>
        <v>6.9999999999915971E-3</v>
      </c>
      <c r="I100" s="269">
        <f t="shared" si="6"/>
        <v>6.9999999999912311E-3</v>
      </c>
      <c r="J100" s="269">
        <f t="shared" si="6"/>
        <v>6.9999999999817231E-3</v>
      </c>
      <c r="K100" s="269">
        <f t="shared" si="6"/>
        <v>6.9999999999718794E-3</v>
      </c>
      <c r="L100" s="269">
        <f t="shared" si="6"/>
        <v>0</v>
      </c>
      <c r="M100" s="269">
        <f t="shared" si="6"/>
        <v>0</v>
      </c>
      <c r="N100" s="269">
        <f t="shared" si="6"/>
        <v>0</v>
      </c>
      <c r="O100" s="269">
        <f t="shared" si="6"/>
        <v>0</v>
      </c>
      <c r="P100" s="269">
        <f t="shared" si="6"/>
        <v>0</v>
      </c>
      <c r="Q100" s="269">
        <f t="shared" si="6"/>
        <v>0</v>
      </c>
      <c r="R100" s="269">
        <f t="shared" si="6"/>
        <v>0</v>
      </c>
      <c r="S100" s="269">
        <f t="shared" si="6"/>
        <v>0</v>
      </c>
      <c r="T100" s="269">
        <f t="shared" si="6"/>
        <v>0</v>
      </c>
      <c r="U100" s="269">
        <f t="shared" si="6"/>
        <v>0</v>
      </c>
      <c r="V100" s="269">
        <f t="shared" si="6"/>
        <v>0</v>
      </c>
      <c r="W100" s="269">
        <f t="shared" si="6"/>
        <v>0</v>
      </c>
      <c r="DA100" s="77"/>
    </row>
    <row r="101" spans="1:105" ht="12" customHeight="1" x14ac:dyDescent="0.25">
      <c r="A101" s="202" t="s">
        <v>94</v>
      </c>
      <c r="B101" s="269">
        <f t="shared" ref="B101:W101" si="7">IF(B$8=0,0,B$8/B$5)</f>
        <v>3.9999999999945711E-2</v>
      </c>
      <c r="C101" s="269">
        <f t="shared" si="7"/>
        <v>3.9999999999943504E-2</v>
      </c>
      <c r="D101" s="269">
        <f t="shared" si="7"/>
        <v>3.9999999999954773E-2</v>
      </c>
      <c r="E101" s="269">
        <f t="shared" si="7"/>
        <v>3.9999999999959915E-2</v>
      </c>
      <c r="F101" s="269">
        <f t="shared" si="7"/>
        <v>3.9999999999944323E-2</v>
      </c>
      <c r="G101" s="269">
        <f t="shared" si="7"/>
        <v>3.9999999999937905E-2</v>
      </c>
      <c r="H101" s="269">
        <f t="shared" si="7"/>
        <v>3.9999999999951977E-2</v>
      </c>
      <c r="I101" s="269">
        <f t="shared" si="7"/>
        <v>3.9999999999949881E-2</v>
      </c>
      <c r="J101" s="269">
        <f t="shared" si="7"/>
        <v>3.9999999999895577E-2</v>
      </c>
      <c r="K101" s="269">
        <f t="shared" si="7"/>
        <v>3.9999999999839303E-2</v>
      </c>
      <c r="L101" s="269">
        <f t="shared" si="7"/>
        <v>0</v>
      </c>
      <c r="M101" s="269">
        <f t="shared" si="7"/>
        <v>0</v>
      </c>
      <c r="N101" s="269">
        <f t="shared" si="7"/>
        <v>0</v>
      </c>
      <c r="O101" s="269">
        <f t="shared" si="7"/>
        <v>0</v>
      </c>
      <c r="P101" s="269">
        <f t="shared" si="7"/>
        <v>0</v>
      </c>
      <c r="Q101" s="269">
        <f t="shared" si="7"/>
        <v>0</v>
      </c>
      <c r="R101" s="269">
        <f t="shared" si="7"/>
        <v>0</v>
      </c>
      <c r="S101" s="269">
        <f t="shared" si="7"/>
        <v>0</v>
      </c>
      <c r="T101" s="269">
        <f t="shared" si="7"/>
        <v>0</v>
      </c>
      <c r="U101" s="269">
        <f t="shared" si="7"/>
        <v>0</v>
      </c>
      <c r="V101" s="269">
        <f t="shared" si="7"/>
        <v>0</v>
      </c>
      <c r="W101" s="269">
        <f t="shared" si="7"/>
        <v>0</v>
      </c>
      <c r="DA101" s="77"/>
    </row>
    <row r="102" spans="1:105" ht="12" customHeight="1" x14ac:dyDescent="0.25">
      <c r="A102" s="202" t="s">
        <v>95</v>
      </c>
      <c r="B102" s="269">
        <f t="shared" ref="B102:W102" si="8">IF(B$9=0,0,B$9/B$5)</f>
        <v>1.9999999999972855E-2</v>
      </c>
      <c r="C102" s="269">
        <f t="shared" si="8"/>
        <v>1.9999999999971749E-2</v>
      </c>
      <c r="D102" s="269">
        <f t="shared" si="8"/>
        <v>1.9999999999977387E-2</v>
      </c>
      <c r="E102" s="269">
        <f t="shared" si="8"/>
        <v>1.9999999999979957E-2</v>
      </c>
      <c r="F102" s="269">
        <f t="shared" si="8"/>
        <v>1.9999999999972162E-2</v>
      </c>
      <c r="G102" s="269">
        <f t="shared" si="8"/>
        <v>1.9999999999968952E-2</v>
      </c>
      <c r="H102" s="269">
        <f t="shared" si="8"/>
        <v>1.9999999999975992E-2</v>
      </c>
      <c r="I102" s="269">
        <f t="shared" si="8"/>
        <v>1.9999999999974941E-2</v>
      </c>
      <c r="J102" s="269">
        <f t="shared" si="8"/>
        <v>1.9999999999947792E-2</v>
      </c>
      <c r="K102" s="269">
        <f t="shared" si="8"/>
        <v>1.9999999999919655E-2</v>
      </c>
      <c r="L102" s="269">
        <f t="shared" si="8"/>
        <v>0</v>
      </c>
      <c r="M102" s="269">
        <f t="shared" si="8"/>
        <v>0</v>
      </c>
      <c r="N102" s="269">
        <f t="shared" si="8"/>
        <v>0</v>
      </c>
      <c r="O102" s="269">
        <f t="shared" si="8"/>
        <v>0</v>
      </c>
      <c r="P102" s="269">
        <f t="shared" si="8"/>
        <v>0</v>
      </c>
      <c r="Q102" s="269">
        <f t="shared" si="8"/>
        <v>0</v>
      </c>
      <c r="R102" s="269">
        <f t="shared" si="8"/>
        <v>0</v>
      </c>
      <c r="S102" s="269">
        <f t="shared" si="8"/>
        <v>0</v>
      </c>
      <c r="T102" s="269">
        <f t="shared" si="8"/>
        <v>0</v>
      </c>
      <c r="U102" s="269">
        <f t="shared" si="8"/>
        <v>0</v>
      </c>
      <c r="V102" s="269">
        <f t="shared" si="8"/>
        <v>0</v>
      </c>
      <c r="W102" s="269">
        <f t="shared" si="8"/>
        <v>0</v>
      </c>
      <c r="DA102" s="77"/>
    </row>
    <row r="103" spans="1:105" ht="12" customHeight="1" x14ac:dyDescent="0.25">
      <c r="A103" s="56" t="s">
        <v>96</v>
      </c>
      <c r="B103" s="270">
        <f t="shared" ref="B103:W103" si="9">IF(B$10=0,0,B$10/B$5)</f>
        <v>1.3777593719616656E-2</v>
      </c>
      <c r="C103" s="270">
        <f t="shared" si="9"/>
        <v>1.3179041301249477E-2</v>
      </c>
      <c r="D103" s="270">
        <f t="shared" si="9"/>
        <v>1.3569664303153768E-2</v>
      </c>
      <c r="E103" s="270">
        <f t="shared" si="9"/>
        <v>1.2975317077832687E-2</v>
      </c>
      <c r="F103" s="270">
        <f t="shared" si="9"/>
        <v>1.2516932445103355E-2</v>
      </c>
      <c r="G103" s="270">
        <f t="shared" si="9"/>
        <v>1.4132799556034531E-2</v>
      </c>
      <c r="H103" s="270">
        <f t="shared" si="9"/>
        <v>1.2630020522413427E-2</v>
      </c>
      <c r="I103" s="270">
        <f t="shared" si="9"/>
        <v>1.3130544802257784E-2</v>
      </c>
      <c r="J103" s="270">
        <f t="shared" si="9"/>
        <v>1.1992751305638094E-2</v>
      </c>
      <c r="K103" s="270">
        <f t="shared" si="9"/>
        <v>1.216092991857331E-2</v>
      </c>
      <c r="L103" s="270">
        <f t="shared" si="9"/>
        <v>0</v>
      </c>
      <c r="M103" s="270">
        <f t="shared" si="9"/>
        <v>0</v>
      </c>
      <c r="N103" s="270">
        <f t="shared" si="9"/>
        <v>0</v>
      </c>
      <c r="O103" s="270">
        <f t="shared" si="9"/>
        <v>0</v>
      </c>
      <c r="P103" s="270">
        <f t="shared" si="9"/>
        <v>0</v>
      </c>
      <c r="Q103" s="270">
        <f t="shared" si="9"/>
        <v>0</v>
      </c>
      <c r="R103" s="270">
        <f t="shared" si="9"/>
        <v>0</v>
      </c>
      <c r="S103" s="270">
        <f t="shared" si="9"/>
        <v>0</v>
      </c>
      <c r="T103" s="270">
        <f t="shared" si="9"/>
        <v>0</v>
      </c>
      <c r="U103" s="270">
        <f t="shared" si="9"/>
        <v>0</v>
      </c>
      <c r="V103" s="270">
        <f t="shared" si="9"/>
        <v>0</v>
      </c>
      <c r="W103" s="270">
        <f t="shared" si="9"/>
        <v>0</v>
      </c>
      <c r="DA103" s="78"/>
    </row>
    <row r="104" spans="1:105" ht="12" customHeight="1" x14ac:dyDescent="0.25">
      <c r="A104" s="203" t="s">
        <v>1855</v>
      </c>
      <c r="B104" s="271">
        <f t="shared" ref="B104:W104" si="10">IF(B$16=0,0,B$16/B$5)</f>
        <v>6.1608889485603655E-3</v>
      </c>
      <c r="C104" s="271">
        <f t="shared" si="10"/>
        <v>8.1942567007641468E-3</v>
      </c>
      <c r="D104" s="271">
        <f t="shared" si="10"/>
        <v>4.4705619104966872E-3</v>
      </c>
      <c r="E104" s="271">
        <f t="shared" si="10"/>
        <v>2.7727290071851642E-3</v>
      </c>
      <c r="F104" s="271">
        <f t="shared" si="10"/>
        <v>8.24472659966549E-3</v>
      </c>
      <c r="G104" s="271">
        <f t="shared" si="10"/>
        <v>5.5647494663689477E-3</v>
      </c>
      <c r="H104" s="271">
        <f t="shared" si="10"/>
        <v>1.0487518092144625E-2</v>
      </c>
      <c r="I104" s="271">
        <f t="shared" si="10"/>
        <v>9.3688582351708401E-3</v>
      </c>
      <c r="J104" s="271">
        <f t="shared" si="10"/>
        <v>3.3399997415846032E-2</v>
      </c>
      <c r="K104" s="271">
        <f t="shared" si="10"/>
        <v>3.6806843474626878E-2</v>
      </c>
      <c r="L104" s="271">
        <f t="shared" si="10"/>
        <v>0</v>
      </c>
      <c r="M104" s="271">
        <f t="shared" si="10"/>
        <v>0</v>
      </c>
      <c r="N104" s="271">
        <f t="shared" si="10"/>
        <v>0</v>
      </c>
      <c r="O104" s="271">
        <f t="shared" si="10"/>
        <v>0</v>
      </c>
      <c r="P104" s="271">
        <f t="shared" si="10"/>
        <v>0</v>
      </c>
      <c r="Q104" s="271">
        <f t="shared" si="10"/>
        <v>0</v>
      </c>
      <c r="R104" s="271">
        <f t="shared" si="10"/>
        <v>0</v>
      </c>
      <c r="S104" s="271">
        <f t="shared" si="10"/>
        <v>0</v>
      </c>
      <c r="T104" s="271">
        <f t="shared" si="10"/>
        <v>0</v>
      </c>
      <c r="U104" s="271">
        <f t="shared" si="10"/>
        <v>0</v>
      </c>
      <c r="V104" s="271">
        <f t="shared" si="10"/>
        <v>0</v>
      </c>
      <c r="W104" s="271">
        <f t="shared" si="10"/>
        <v>0</v>
      </c>
      <c r="DA104" s="79"/>
    </row>
    <row r="105" spans="1:105" ht="12" customHeight="1" x14ac:dyDescent="0.25">
      <c r="A105" s="203" t="s">
        <v>1857</v>
      </c>
      <c r="B105" s="271">
        <f t="shared" ref="B105:W105" si="11">IF(B$17=0,0,B$17/B$5)</f>
        <v>0.89437065300178664</v>
      </c>
      <c r="C105" s="271">
        <f t="shared" si="11"/>
        <v>0.88841724266305655</v>
      </c>
      <c r="D105" s="271">
        <f t="shared" si="11"/>
        <v>0.90002519176310491</v>
      </c>
      <c r="E105" s="271">
        <f t="shared" si="11"/>
        <v>0.90609033389908722</v>
      </c>
      <c r="F105" s="271">
        <f t="shared" si="11"/>
        <v>0.88891672628940854</v>
      </c>
      <c r="G105" s="271">
        <f t="shared" si="11"/>
        <v>0.89593634105244391</v>
      </c>
      <c r="H105" s="271">
        <f t="shared" si="11"/>
        <v>0.88157686562520721</v>
      </c>
      <c r="I105" s="271">
        <f t="shared" si="11"/>
        <v>0.88468091199561527</v>
      </c>
      <c r="J105" s="271">
        <f t="shared" si="11"/>
        <v>0.80838503479904589</v>
      </c>
      <c r="K105" s="271">
        <f t="shared" si="11"/>
        <v>0.79723924110791866</v>
      </c>
      <c r="L105" s="271">
        <f t="shared" si="11"/>
        <v>0</v>
      </c>
      <c r="M105" s="271">
        <f t="shared" si="11"/>
        <v>0</v>
      </c>
      <c r="N105" s="271">
        <f t="shared" si="11"/>
        <v>0</v>
      </c>
      <c r="O105" s="271">
        <f t="shared" si="11"/>
        <v>0</v>
      </c>
      <c r="P105" s="271">
        <f t="shared" si="11"/>
        <v>0</v>
      </c>
      <c r="Q105" s="271">
        <f t="shared" si="11"/>
        <v>0</v>
      </c>
      <c r="R105" s="271">
        <f t="shared" si="11"/>
        <v>0</v>
      </c>
      <c r="S105" s="271">
        <f t="shared" si="11"/>
        <v>0</v>
      </c>
      <c r="T105" s="271">
        <f t="shared" si="11"/>
        <v>0</v>
      </c>
      <c r="U105" s="271">
        <f t="shared" si="11"/>
        <v>0</v>
      </c>
      <c r="V105" s="271">
        <f t="shared" si="11"/>
        <v>0</v>
      </c>
      <c r="W105" s="271">
        <f t="shared" si="11"/>
        <v>0</v>
      </c>
      <c r="DA105" s="79"/>
    </row>
    <row r="106" spans="1:105" ht="12" customHeight="1" x14ac:dyDescent="0.25">
      <c r="A106" s="62" t="s">
        <v>1858</v>
      </c>
      <c r="B106" s="320">
        <f t="shared" ref="B106:W106" si="12">IF(B$18=0,0,B$18/B$5)</f>
        <v>0.84302991176378383</v>
      </c>
      <c r="C106" s="320">
        <f t="shared" si="12"/>
        <v>0.82013177015668892</v>
      </c>
      <c r="D106" s="320">
        <f t="shared" si="12"/>
        <v>0.86277050917563258</v>
      </c>
      <c r="E106" s="320">
        <f t="shared" si="12"/>
        <v>0.88298425883921083</v>
      </c>
      <c r="F106" s="320">
        <f t="shared" si="12"/>
        <v>0.82021067129219638</v>
      </c>
      <c r="G106" s="320">
        <f t="shared" si="12"/>
        <v>0.84956342883270297</v>
      </c>
      <c r="H106" s="320">
        <f t="shared" si="12"/>
        <v>0.79418088152400224</v>
      </c>
      <c r="I106" s="320">
        <f t="shared" si="12"/>
        <v>0.8066070933691919</v>
      </c>
      <c r="J106" s="320">
        <f t="shared" si="12"/>
        <v>0.53005172300033021</v>
      </c>
      <c r="K106" s="320">
        <f t="shared" si="12"/>
        <v>0.49051554548602921</v>
      </c>
      <c r="L106" s="320">
        <f t="shared" si="12"/>
        <v>0</v>
      </c>
      <c r="M106" s="320">
        <f t="shared" si="12"/>
        <v>0</v>
      </c>
      <c r="N106" s="320">
        <f t="shared" si="12"/>
        <v>0</v>
      </c>
      <c r="O106" s="320">
        <f t="shared" si="12"/>
        <v>0</v>
      </c>
      <c r="P106" s="320">
        <f t="shared" si="12"/>
        <v>0</v>
      </c>
      <c r="Q106" s="320">
        <f t="shared" si="12"/>
        <v>0</v>
      </c>
      <c r="R106" s="320">
        <f t="shared" si="12"/>
        <v>0</v>
      </c>
      <c r="S106" s="320">
        <f t="shared" si="12"/>
        <v>0</v>
      </c>
      <c r="T106" s="320">
        <f t="shared" si="12"/>
        <v>0</v>
      </c>
      <c r="U106" s="320">
        <f t="shared" si="12"/>
        <v>0</v>
      </c>
      <c r="V106" s="320">
        <f t="shared" si="12"/>
        <v>0</v>
      </c>
      <c r="W106" s="320">
        <f t="shared" si="12"/>
        <v>0</v>
      </c>
      <c r="DA106" s="141"/>
    </row>
    <row r="107" spans="1:105" ht="12" customHeight="1" x14ac:dyDescent="0.25">
      <c r="A107" s="62" t="s">
        <v>1870</v>
      </c>
      <c r="B107" s="320">
        <f t="shared" ref="B107:W107" si="13">IF(B$29=0,0,B$29/B$5)</f>
        <v>5.1340741238002828E-2</v>
      </c>
      <c r="C107" s="320">
        <f t="shared" si="13"/>
        <v>6.82854725063676E-2</v>
      </c>
      <c r="D107" s="320">
        <f t="shared" si="13"/>
        <v>3.7254682587472242E-2</v>
      </c>
      <c r="E107" s="320">
        <f t="shared" si="13"/>
        <v>2.3106075059876267E-2</v>
      </c>
      <c r="F107" s="320">
        <f t="shared" si="13"/>
        <v>6.8706054997212135E-2</v>
      </c>
      <c r="G107" s="320">
        <f t="shared" si="13"/>
        <v>4.6372912219741019E-2</v>
      </c>
      <c r="H107" s="320">
        <f t="shared" si="13"/>
        <v>8.739598410120486E-2</v>
      </c>
      <c r="I107" s="320">
        <f t="shared" si="13"/>
        <v>7.8073818626423347E-2</v>
      </c>
      <c r="J107" s="320">
        <f t="shared" si="13"/>
        <v>0.27833331179871573</v>
      </c>
      <c r="K107" s="320">
        <f t="shared" si="13"/>
        <v>0.30672369562188939</v>
      </c>
      <c r="L107" s="320">
        <f t="shared" si="13"/>
        <v>0</v>
      </c>
      <c r="M107" s="320">
        <f t="shared" si="13"/>
        <v>0</v>
      </c>
      <c r="N107" s="320">
        <f t="shared" si="13"/>
        <v>0</v>
      </c>
      <c r="O107" s="320">
        <f t="shared" si="13"/>
        <v>0</v>
      </c>
      <c r="P107" s="320">
        <f t="shared" si="13"/>
        <v>0</v>
      </c>
      <c r="Q107" s="320">
        <f t="shared" si="13"/>
        <v>0</v>
      </c>
      <c r="R107" s="320">
        <f t="shared" si="13"/>
        <v>0</v>
      </c>
      <c r="S107" s="320">
        <f t="shared" si="13"/>
        <v>0</v>
      </c>
      <c r="T107" s="320">
        <f t="shared" si="13"/>
        <v>0</v>
      </c>
      <c r="U107" s="320">
        <f t="shared" si="13"/>
        <v>0</v>
      </c>
      <c r="V107" s="320">
        <f t="shared" si="13"/>
        <v>0</v>
      </c>
      <c r="W107" s="320">
        <f t="shared" si="13"/>
        <v>0</v>
      </c>
      <c r="DA107" s="141"/>
    </row>
    <row r="108" spans="1:105" ht="12" customHeight="1" x14ac:dyDescent="0.25">
      <c r="A108" s="41" t="s">
        <v>1872</v>
      </c>
      <c r="B108" s="321">
        <f t="shared" ref="B108:W108" si="14">IF(B$30=0,0,B$30/B$5)</f>
        <v>1.3690864330134096E-2</v>
      </c>
      <c r="C108" s="321">
        <f t="shared" si="14"/>
        <v>1.8209459335031375E-2</v>
      </c>
      <c r="D108" s="321">
        <f t="shared" si="14"/>
        <v>9.9345820233259375E-3</v>
      </c>
      <c r="E108" s="321">
        <f t="shared" si="14"/>
        <v>6.1616200159670094E-3</v>
      </c>
      <c r="F108" s="321">
        <f t="shared" si="14"/>
        <v>1.8321614665923244E-2</v>
      </c>
      <c r="G108" s="321">
        <f t="shared" si="14"/>
        <v>1.2366109925264282E-2</v>
      </c>
      <c r="H108" s="321">
        <f t="shared" si="14"/>
        <v>2.3305595760321318E-2</v>
      </c>
      <c r="I108" s="321">
        <f t="shared" si="14"/>
        <v>2.0819684967046243E-2</v>
      </c>
      <c r="J108" s="321">
        <f t="shared" si="14"/>
        <v>7.4222216479657613E-2</v>
      </c>
      <c r="K108" s="321">
        <f t="shared" si="14"/>
        <v>8.1792985499170551E-2</v>
      </c>
      <c r="L108" s="321">
        <f t="shared" si="14"/>
        <v>0</v>
      </c>
      <c r="M108" s="321">
        <f t="shared" si="14"/>
        <v>0</v>
      </c>
      <c r="N108" s="321">
        <f t="shared" si="14"/>
        <v>0</v>
      </c>
      <c r="O108" s="321">
        <f t="shared" si="14"/>
        <v>0</v>
      </c>
      <c r="P108" s="321">
        <f t="shared" si="14"/>
        <v>0</v>
      </c>
      <c r="Q108" s="321">
        <f t="shared" si="14"/>
        <v>0</v>
      </c>
      <c r="R108" s="321">
        <f t="shared" si="14"/>
        <v>0</v>
      </c>
      <c r="S108" s="321">
        <f t="shared" si="14"/>
        <v>0</v>
      </c>
      <c r="T108" s="321">
        <f t="shared" si="14"/>
        <v>0</v>
      </c>
      <c r="U108" s="321">
        <f t="shared" si="14"/>
        <v>0</v>
      </c>
      <c r="V108" s="321">
        <f t="shared" si="14"/>
        <v>0</v>
      </c>
      <c r="W108" s="321">
        <f t="shared" si="14"/>
        <v>0</v>
      </c>
      <c r="DA108" s="82"/>
    </row>
    <row r="109" spans="1:105" ht="12" customHeight="1" x14ac:dyDescent="0.25">
      <c r="J109" s="131"/>
    </row>
    <row r="110" spans="1:105" ht="12" customHeight="1" x14ac:dyDescent="0.25">
      <c r="A110" s="35" t="s">
        <v>53</v>
      </c>
      <c r="B110" s="234">
        <f t="shared" ref="B110:W110" si="15">SUM(B$111:B$115,B$117:B$118,B$120:B$121,B$123:B$124)</f>
        <v>0.99999999999999978</v>
      </c>
      <c r="C110" s="234">
        <f t="shared" si="15"/>
        <v>0.99999999999999978</v>
      </c>
      <c r="D110" s="234">
        <f t="shared" si="15"/>
        <v>1.0000000000000002</v>
      </c>
      <c r="E110" s="234">
        <f t="shared" si="15"/>
        <v>1</v>
      </c>
      <c r="F110" s="234">
        <f t="shared" si="15"/>
        <v>0.99999999999999978</v>
      </c>
      <c r="G110" s="234">
        <f t="shared" si="15"/>
        <v>0.99999999999999967</v>
      </c>
      <c r="H110" s="234">
        <f t="shared" si="15"/>
        <v>1</v>
      </c>
      <c r="I110" s="234">
        <f t="shared" si="15"/>
        <v>1.0000000000000004</v>
      </c>
      <c r="J110" s="234">
        <f t="shared" si="15"/>
        <v>1</v>
      </c>
      <c r="K110" s="234">
        <f t="shared" si="15"/>
        <v>1</v>
      </c>
      <c r="L110" s="234">
        <f t="shared" si="15"/>
        <v>1</v>
      </c>
      <c r="M110" s="234">
        <f t="shared" si="15"/>
        <v>1.0000000000000004</v>
      </c>
      <c r="N110" s="234">
        <f t="shared" si="15"/>
        <v>0.99999999999999956</v>
      </c>
      <c r="O110" s="234">
        <f t="shared" si="15"/>
        <v>1.0000000000000002</v>
      </c>
      <c r="P110" s="234">
        <f t="shared" si="15"/>
        <v>1</v>
      </c>
      <c r="Q110" s="234">
        <f t="shared" si="15"/>
        <v>1</v>
      </c>
      <c r="R110" s="234">
        <f t="shared" si="15"/>
        <v>0.99999999999999978</v>
      </c>
      <c r="S110" s="234">
        <f t="shared" si="15"/>
        <v>0.99999999999999989</v>
      </c>
      <c r="T110" s="234">
        <f t="shared" si="15"/>
        <v>0.99999999999999978</v>
      </c>
      <c r="U110" s="234">
        <f t="shared" si="15"/>
        <v>0.99999999999999989</v>
      </c>
      <c r="V110" s="234">
        <f t="shared" si="15"/>
        <v>1.0000000000000002</v>
      </c>
      <c r="W110" s="234">
        <f t="shared" si="15"/>
        <v>0.99999999999999989</v>
      </c>
      <c r="DA110" s="95"/>
    </row>
    <row r="111" spans="1:105" ht="12" customHeight="1" x14ac:dyDescent="0.25">
      <c r="A111" s="55" t="s">
        <v>92</v>
      </c>
      <c r="B111" s="301">
        <f t="shared" ref="B111:W111" si="16">IF(B$33=0,0,B$33/B$32)</f>
        <v>5.2781221197433252E-3</v>
      </c>
      <c r="C111" s="301">
        <f t="shared" si="16"/>
        <v>5.2781221197415653E-3</v>
      </c>
      <c r="D111" s="301">
        <f t="shared" si="16"/>
        <v>5.2781221197459038E-3</v>
      </c>
      <c r="E111" s="301">
        <f t="shared" si="16"/>
        <v>5.2781221197475145E-3</v>
      </c>
      <c r="F111" s="301">
        <f t="shared" si="16"/>
        <v>5.2781221197418489E-3</v>
      </c>
      <c r="G111" s="301">
        <f t="shared" si="16"/>
        <v>5.2781221197419972E-3</v>
      </c>
      <c r="H111" s="301">
        <f t="shared" si="16"/>
        <v>5.278122119741561E-3</v>
      </c>
      <c r="I111" s="301">
        <f t="shared" si="16"/>
        <v>5.2781221197417579E-3</v>
      </c>
      <c r="J111" s="301">
        <f t="shared" si="16"/>
        <v>5.2781221197721797E-3</v>
      </c>
      <c r="K111" s="301">
        <f t="shared" si="16"/>
        <v>5.2781221197742336E-3</v>
      </c>
      <c r="L111" s="301">
        <f t="shared" si="16"/>
        <v>5.2781221197363585E-3</v>
      </c>
      <c r="M111" s="301">
        <f t="shared" si="16"/>
        <v>5.2781221197862457E-3</v>
      </c>
      <c r="N111" s="301">
        <f t="shared" si="16"/>
        <v>5.2781221197771479E-3</v>
      </c>
      <c r="O111" s="301">
        <f t="shared" si="16"/>
        <v>5.2781221197758851E-3</v>
      </c>
      <c r="P111" s="301">
        <f t="shared" si="16"/>
        <v>5.2781221197719707E-3</v>
      </c>
      <c r="Q111" s="301">
        <f t="shared" si="16"/>
        <v>5.2781221197720921E-3</v>
      </c>
      <c r="R111" s="301">
        <f t="shared" si="16"/>
        <v>5.2781221197693339E-3</v>
      </c>
      <c r="S111" s="301">
        <f t="shared" si="16"/>
        <v>5.2781221197637593E-3</v>
      </c>
      <c r="T111" s="301">
        <f t="shared" si="16"/>
        <v>5.278122119765442E-3</v>
      </c>
      <c r="U111" s="301">
        <f t="shared" si="16"/>
        <v>5.278122119765952E-3</v>
      </c>
      <c r="V111" s="301">
        <f t="shared" si="16"/>
        <v>5.2781221197326332E-3</v>
      </c>
      <c r="W111" s="301">
        <f t="shared" si="16"/>
        <v>5.2781221197419426E-3</v>
      </c>
      <c r="DA111" s="67"/>
    </row>
    <row r="112" spans="1:105" ht="12" customHeight="1" x14ac:dyDescent="0.25">
      <c r="A112" s="202" t="s">
        <v>93</v>
      </c>
      <c r="B112" s="235">
        <f t="shared" ref="B112:W112" si="17">IF(B$34=0,0,B$34/B$32)</f>
        <v>7.490051906855302E-3</v>
      </c>
      <c r="C112" s="235">
        <f t="shared" si="17"/>
        <v>7.4900519068528083E-3</v>
      </c>
      <c r="D112" s="235">
        <f t="shared" si="17"/>
        <v>7.4900519068589631E-3</v>
      </c>
      <c r="E112" s="235">
        <f t="shared" si="17"/>
        <v>7.4900519068612503E-3</v>
      </c>
      <c r="F112" s="235">
        <f t="shared" si="17"/>
        <v>7.4900519068532108E-3</v>
      </c>
      <c r="G112" s="235">
        <f t="shared" si="17"/>
        <v>7.4900519068534215E-3</v>
      </c>
      <c r="H112" s="235">
        <f t="shared" si="17"/>
        <v>7.4900519068528031E-3</v>
      </c>
      <c r="I112" s="235">
        <f t="shared" si="17"/>
        <v>7.4900519068530833E-3</v>
      </c>
      <c r="J112" s="235">
        <f t="shared" si="17"/>
        <v>7.490051906896251E-3</v>
      </c>
      <c r="K112" s="235">
        <f t="shared" si="17"/>
        <v>7.4900519068991662E-3</v>
      </c>
      <c r="L112" s="235">
        <f t="shared" si="17"/>
        <v>7.4900519068454192E-3</v>
      </c>
      <c r="M112" s="235">
        <f t="shared" si="17"/>
        <v>7.4900519069162124E-3</v>
      </c>
      <c r="N112" s="235">
        <f t="shared" si="17"/>
        <v>7.4900519069033044E-3</v>
      </c>
      <c r="O112" s="235">
        <f t="shared" si="17"/>
        <v>7.4900519069015081E-3</v>
      </c>
      <c r="P112" s="235">
        <f t="shared" si="17"/>
        <v>7.4900519068959535E-3</v>
      </c>
      <c r="Q112" s="235">
        <f t="shared" si="17"/>
        <v>7.4900519068961269E-3</v>
      </c>
      <c r="R112" s="235">
        <f t="shared" si="17"/>
        <v>7.4900519068922125E-3</v>
      </c>
      <c r="S112" s="235">
        <f t="shared" si="17"/>
        <v>7.4900519068843022E-3</v>
      </c>
      <c r="T112" s="235">
        <f t="shared" si="17"/>
        <v>7.4900519068866909E-3</v>
      </c>
      <c r="U112" s="235">
        <f t="shared" si="17"/>
        <v>7.4900519068874143E-3</v>
      </c>
      <c r="V112" s="235">
        <f t="shared" si="17"/>
        <v>7.4900519068401327E-3</v>
      </c>
      <c r="W112" s="235">
        <f t="shared" si="17"/>
        <v>7.4900519068533443E-3</v>
      </c>
      <c r="DA112" s="174"/>
    </row>
    <row r="113" spans="1:105" ht="12" customHeight="1" x14ac:dyDescent="0.25">
      <c r="A113" s="202" t="s">
        <v>94</v>
      </c>
      <c r="B113" s="235">
        <f t="shared" ref="B113:W113" si="18">IF(B$35=0,0,B$35/B$32)</f>
        <v>2.6652580694113075E-2</v>
      </c>
      <c r="C113" s="235">
        <f t="shared" si="18"/>
        <v>2.6652580694104182E-2</v>
      </c>
      <c r="D113" s="235">
        <f t="shared" si="18"/>
        <v>2.6652580694126096E-2</v>
      </c>
      <c r="E113" s="235">
        <f t="shared" si="18"/>
        <v>2.6652580694134224E-2</v>
      </c>
      <c r="F113" s="235">
        <f t="shared" si="18"/>
        <v>2.6652580694105615E-2</v>
      </c>
      <c r="G113" s="235">
        <f t="shared" si="18"/>
        <v>2.6652580694106361E-2</v>
      </c>
      <c r="H113" s="235">
        <f t="shared" si="18"/>
        <v>2.6652580694104162E-2</v>
      </c>
      <c r="I113" s="235">
        <f t="shared" si="18"/>
        <v>2.6652580694105161E-2</v>
      </c>
      <c r="J113" s="235">
        <f t="shared" si="18"/>
        <v>2.6652580694258785E-2</v>
      </c>
      <c r="K113" s="235">
        <f t="shared" si="18"/>
        <v>2.6652580694269144E-2</v>
      </c>
      <c r="L113" s="235">
        <f t="shared" si="18"/>
        <v>2.6652580694077901E-2</v>
      </c>
      <c r="M113" s="235">
        <f t="shared" si="18"/>
        <v>2.6652580694329804E-2</v>
      </c>
      <c r="N113" s="235">
        <f t="shared" si="18"/>
        <v>2.6652580694283872E-2</v>
      </c>
      <c r="O113" s="235">
        <f t="shared" si="18"/>
        <v>2.6652580694277474E-2</v>
      </c>
      <c r="P113" s="235">
        <f t="shared" si="18"/>
        <v>2.6652580694257737E-2</v>
      </c>
      <c r="Q113" s="235">
        <f t="shared" si="18"/>
        <v>2.6652580694258347E-2</v>
      </c>
      <c r="R113" s="235">
        <f t="shared" si="18"/>
        <v>2.6652580694244404E-2</v>
      </c>
      <c r="S113" s="235">
        <f t="shared" si="18"/>
        <v>2.6652580694216256E-2</v>
      </c>
      <c r="T113" s="235">
        <f t="shared" si="18"/>
        <v>2.6652580694224753E-2</v>
      </c>
      <c r="U113" s="235">
        <f t="shared" si="18"/>
        <v>2.6652580694227331E-2</v>
      </c>
      <c r="V113" s="235">
        <f t="shared" si="18"/>
        <v>2.6652580694059073E-2</v>
      </c>
      <c r="W113" s="235">
        <f t="shared" si="18"/>
        <v>2.6652580694106098E-2</v>
      </c>
      <c r="DA113" s="174"/>
    </row>
    <row r="114" spans="1:105" ht="12" customHeight="1" x14ac:dyDescent="0.25">
      <c r="A114" s="202" t="s">
        <v>95</v>
      </c>
      <c r="B114" s="235">
        <f t="shared" ref="B114:W114" si="19">IF(B$36=0,0,B$36/B$32)</f>
        <v>2.1112488478973297E-2</v>
      </c>
      <c r="C114" s="235">
        <f t="shared" si="19"/>
        <v>2.1112488478966261E-2</v>
      </c>
      <c r="D114" s="235">
        <f t="shared" si="19"/>
        <v>2.1112488478983608E-2</v>
      </c>
      <c r="E114" s="235">
        <f t="shared" si="19"/>
        <v>2.1112488478990055E-2</v>
      </c>
      <c r="F114" s="235">
        <f t="shared" si="19"/>
        <v>2.1112488478967392E-2</v>
      </c>
      <c r="G114" s="235">
        <f t="shared" si="19"/>
        <v>2.1112488478967992E-2</v>
      </c>
      <c r="H114" s="235">
        <f t="shared" si="19"/>
        <v>2.1112488478966233E-2</v>
      </c>
      <c r="I114" s="235">
        <f t="shared" si="19"/>
        <v>2.1112488478967031E-2</v>
      </c>
      <c r="J114" s="235">
        <f t="shared" si="19"/>
        <v>2.1112488479088715E-2</v>
      </c>
      <c r="K114" s="235">
        <f t="shared" si="19"/>
        <v>2.1112488479096931E-2</v>
      </c>
      <c r="L114" s="235">
        <f t="shared" si="19"/>
        <v>2.1112488478945438E-2</v>
      </c>
      <c r="M114" s="235">
        <f t="shared" si="19"/>
        <v>2.1112488479144976E-2</v>
      </c>
      <c r="N114" s="235">
        <f t="shared" si="19"/>
        <v>2.1112488479108599E-2</v>
      </c>
      <c r="O114" s="235">
        <f t="shared" si="19"/>
        <v>2.111248847910353E-2</v>
      </c>
      <c r="P114" s="235">
        <f t="shared" si="19"/>
        <v>2.1112488479087883E-2</v>
      </c>
      <c r="Q114" s="235">
        <f t="shared" si="19"/>
        <v>2.1112488479088365E-2</v>
      </c>
      <c r="R114" s="235">
        <f t="shared" si="19"/>
        <v>2.1112488479077329E-2</v>
      </c>
      <c r="S114" s="235">
        <f t="shared" si="19"/>
        <v>2.1112488479055037E-2</v>
      </c>
      <c r="T114" s="235">
        <f t="shared" si="19"/>
        <v>2.1112488479061768E-2</v>
      </c>
      <c r="U114" s="235">
        <f t="shared" si="19"/>
        <v>2.1112488479063805E-2</v>
      </c>
      <c r="V114" s="235">
        <f t="shared" si="19"/>
        <v>2.1112488478930536E-2</v>
      </c>
      <c r="W114" s="235">
        <f t="shared" si="19"/>
        <v>2.1112488478967767E-2</v>
      </c>
      <c r="DA114" s="174"/>
    </row>
    <row r="115" spans="1:105" ht="12" customHeight="1" x14ac:dyDescent="0.25">
      <c r="A115" s="56" t="s">
        <v>96</v>
      </c>
      <c r="B115" s="302">
        <f t="shared" ref="B115:W115" si="20">IF(B$37=0,0,B$37/B$32)</f>
        <v>1.1119812884697646E-2</v>
      </c>
      <c r="C115" s="302">
        <f t="shared" si="20"/>
        <v>1.0849129523625408E-2</v>
      </c>
      <c r="D115" s="302">
        <f t="shared" si="20"/>
        <v>1.0774588954481601E-2</v>
      </c>
      <c r="E115" s="302">
        <f t="shared" si="20"/>
        <v>1.013670160506313E-2</v>
      </c>
      <c r="F115" s="302">
        <f t="shared" si="20"/>
        <v>1.0307350103371228E-2</v>
      </c>
      <c r="G115" s="302">
        <f t="shared" si="20"/>
        <v>1.1341945326175209E-2</v>
      </c>
      <c r="H115" s="302">
        <f t="shared" si="20"/>
        <v>1.0637099531716062E-2</v>
      </c>
      <c r="I115" s="302">
        <f t="shared" si="20"/>
        <v>1.0936253436636336E-2</v>
      </c>
      <c r="J115" s="302">
        <f t="shared" si="20"/>
        <v>1.3150257151568015E-2</v>
      </c>
      <c r="K115" s="302">
        <f t="shared" si="20"/>
        <v>1.3962913870736384E-2</v>
      </c>
      <c r="L115" s="302">
        <f t="shared" si="20"/>
        <v>1.2255165031042218E-2</v>
      </c>
      <c r="M115" s="302">
        <f t="shared" si="20"/>
        <v>2.7759272287435199E-2</v>
      </c>
      <c r="N115" s="302">
        <f t="shared" si="20"/>
        <v>1.7913906134122339E-2</v>
      </c>
      <c r="O115" s="302">
        <f t="shared" si="20"/>
        <v>1.7887641292454941E-2</v>
      </c>
      <c r="P115" s="302">
        <f t="shared" si="20"/>
        <v>1.9141924637243474E-2</v>
      </c>
      <c r="Q115" s="302">
        <f t="shared" si="20"/>
        <v>1.7126069364476991E-2</v>
      </c>
      <c r="R115" s="302">
        <f t="shared" si="20"/>
        <v>1.7032689263649276E-2</v>
      </c>
      <c r="S115" s="302">
        <f t="shared" si="20"/>
        <v>1.5468722456935379E-2</v>
      </c>
      <c r="T115" s="302">
        <f t="shared" si="20"/>
        <v>2.0834222780862534E-2</v>
      </c>
      <c r="U115" s="302">
        <f t="shared" si="20"/>
        <v>1.4897443294148214E-2</v>
      </c>
      <c r="V115" s="302">
        <f t="shared" si="20"/>
        <v>1.2447161244499219E-2</v>
      </c>
      <c r="W115" s="302">
        <f t="shared" si="20"/>
        <v>1.2180748751701772E-2</v>
      </c>
      <c r="DA115" s="68"/>
    </row>
    <row r="116" spans="1:105" ht="12" customHeight="1" x14ac:dyDescent="0.25">
      <c r="A116" s="203" t="s">
        <v>1885</v>
      </c>
      <c r="B116" s="303">
        <f t="shared" ref="B116:W116" si="21">IF(B$43=0,0,B$43/B$32)</f>
        <v>3.256979615048336E-2</v>
      </c>
      <c r="C116" s="303">
        <f t="shared" si="21"/>
        <v>3.479090324746123E-2</v>
      </c>
      <c r="D116" s="303">
        <f t="shared" si="21"/>
        <v>3.0804011431491949E-2</v>
      </c>
      <c r="E116" s="303">
        <f t="shared" si="21"/>
        <v>2.9095539244364508E-2</v>
      </c>
      <c r="F116" s="303">
        <f t="shared" si="21"/>
        <v>3.4861158977689502E-2</v>
      </c>
      <c r="G116" s="303">
        <f t="shared" si="21"/>
        <v>3.1931080033217707E-2</v>
      </c>
      <c r="H116" s="303">
        <f t="shared" si="21"/>
        <v>3.7402093226627485E-2</v>
      </c>
      <c r="I116" s="303">
        <f t="shared" si="21"/>
        <v>3.6108451027143926E-2</v>
      </c>
      <c r="J116" s="303">
        <f t="shared" si="21"/>
        <v>7.201754194614618E-2</v>
      </c>
      <c r="K116" s="303">
        <f t="shared" si="21"/>
        <v>7.9030181712151273E-2</v>
      </c>
      <c r="L116" s="303">
        <f t="shared" si="21"/>
        <v>5.8620549042264131E-2</v>
      </c>
      <c r="M116" s="303">
        <f t="shared" si="21"/>
        <v>0.13827079304156814</v>
      </c>
      <c r="N116" s="303">
        <f t="shared" si="21"/>
        <v>0.10070250775967146</v>
      </c>
      <c r="O116" s="303">
        <f t="shared" si="21"/>
        <v>0.10100277839827196</v>
      </c>
      <c r="P116" s="303">
        <f t="shared" si="21"/>
        <v>0.10707603148961589</v>
      </c>
      <c r="Q116" s="303">
        <f t="shared" si="21"/>
        <v>9.7752958704584378E-2</v>
      </c>
      <c r="R116" s="303">
        <f t="shared" si="21"/>
        <v>9.7979335959685415E-2</v>
      </c>
      <c r="S116" s="303">
        <f t="shared" si="21"/>
        <v>9.0330652916603665E-2</v>
      </c>
      <c r="T116" s="303">
        <f t="shared" si="21"/>
        <v>0.11325144098395362</v>
      </c>
      <c r="U116" s="303">
        <f t="shared" si="21"/>
        <v>8.5150566463698119E-2</v>
      </c>
      <c r="V116" s="303">
        <f t="shared" si="21"/>
        <v>6.410920247406833E-2</v>
      </c>
      <c r="W116" s="303">
        <f t="shared" si="21"/>
        <v>5.4831911991382584E-2</v>
      </c>
      <c r="DA116" s="175"/>
    </row>
    <row r="117" spans="1:105" ht="12" customHeight="1" x14ac:dyDescent="0.25">
      <c r="A117" s="62" t="s">
        <v>1886</v>
      </c>
      <c r="B117" s="304">
        <f t="shared" ref="B117:W117" si="22">IF(B$44=0,0,B$44/B$32)</f>
        <v>2.5782062154376974E-2</v>
      </c>
      <c r="C117" s="304">
        <f t="shared" si="22"/>
        <v>2.5582634869633924E-2</v>
      </c>
      <c r="D117" s="304">
        <f t="shared" si="22"/>
        <v>2.595837250899163E-2</v>
      </c>
      <c r="E117" s="304">
        <f t="shared" si="22"/>
        <v>2.6138592947418979E-2</v>
      </c>
      <c r="F117" s="304">
        <f t="shared" si="22"/>
        <v>2.5593229796875019E-2</v>
      </c>
      <c r="G117" s="304">
        <f t="shared" si="22"/>
        <v>2.5834836682505215E-2</v>
      </c>
      <c r="H117" s="304">
        <f t="shared" si="22"/>
        <v>2.5344816786774704E-2</v>
      </c>
      <c r="I117" s="304">
        <f t="shared" si="22"/>
        <v>2.5456483935944754E-2</v>
      </c>
      <c r="J117" s="304">
        <f t="shared" si="22"/>
        <v>2.2023393049710981E-2</v>
      </c>
      <c r="K117" s="304">
        <f t="shared" si="22"/>
        <v>2.1340894087605412E-2</v>
      </c>
      <c r="L117" s="304">
        <f t="shared" si="22"/>
        <v>2.3306403543460856E-2</v>
      </c>
      <c r="M117" s="304">
        <f t="shared" si="22"/>
        <v>1.535563211535276E-2</v>
      </c>
      <c r="N117" s="304">
        <f t="shared" si="22"/>
        <v>1.9186021819963997E-2</v>
      </c>
      <c r="O117" s="304">
        <f t="shared" si="22"/>
        <v>1.9158733898594866E-2</v>
      </c>
      <c r="P117" s="304">
        <f t="shared" si="22"/>
        <v>1.8550209465249299E-2</v>
      </c>
      <c r="Q117" s="304">
        <f t="shared" si="22"/>
        <v>1.9487223217023369E-2</v>
      </c>
      <c r="R117" s="304">
        <f t="shared" si="22"/>
        <v>1.9468983008172108E-2</v>
      </c>
      <c r="S117" s="304">
        <f t="shared" si="22"/>
        <v>2.023486432972315E-2</v>
      </c>
      <c r="T117" s="304">
        <f t="shared" si="22"/>
        <v>1.7918232949859284E-2</v>
      </c>
      <c r="U117" s="304">
        <f t="shared" si="22"/>
        <v>2.0738091951905097E-2</v>
      </c>
      <c r="V117" s="304">
        <f t="shared" si="22"/>
        <v>2.2786301722762775E-2</v>
      </c>
      <c r="W117" s="304">
        <f t="shared" si="22"/>
        <v>2.3663570570527103E-2</v>
      </c>
      <c r="DA117" s="72"/>
    </row>
    <row r="118" spans="1:105" ht="12" customHeight="1" x14ac:dyDescent="0.25">
      <c r="A118" s="62" t="s">
        <v>1898</v>
      </c>
      <c r="B118" s="304">
        <f t="shared" ref="B118:W118" si="23">IF(B$55=0,0,B$55/B$32)</f>
        <v>6.7877339961063855E-3</v>
      </c>
      <c r="C118" s="304">
        <f t="shared" si="23"/>
        <v>9.208268377827308E-3</v>
      </c>
      <c r="D118" s="304">
        <f t="shared" si="23"/>
        <v>4.8456389225003168E-3</v>
      </c>
      <c r="E118" s="304">
        <f t="shared" si="23"/>
        <v>2.9569462969455274E-3</v>
      </c>
      <c r="F118" s="304">
        <f t="shared" si="23"/>
        <v>9.2679291808144774E-3</v>
      </c>
      <c r="G118" s="304">
        <f t="shared" si="23"/>
        <v>6.0962433507124872E-3</v>
      </c>
      <c r="H118" s="304">
        <f t="shared" si="23"/>
        <v>1.2057276439852778E-2</v>
      </c>
      <c r="I118" s="304">
        <f t="shared" si="23"/>
        <v>1.0651967091199175E-2</v>
      </c>
      <c r="J118" s="304">
        <f t="shared" si="23"/>
        <v>4.9994148896435199E-2</v>
      </c>
      <c r="K118" s="304">
        <f t="shared" si="23"/>
        <v>5.7689287624545858E-2</v>
      </c>
      <c r="L118" s="304">
        <f t="shared" si="23"/>
        <v>3.5314145498803275E-2</v>
      </c>
      <c r="M118" s="304">
        <f t="shared" si="23"/>
        <v>0.12291516092621536</v>
      </c>
      <c r="N118" s="304">
        <f t="shared" si="23"/>
        <v>8.1516485939707464E-2</v>
      </c>
      <c r="O118" s="304">
        <f t="shared" si="23"/>
        <v>8.1844044499677096E-2</v>
      </c>
      <c r="P118" s="304">
        <f t="shared" si="23"/>
        <v>8.8525822024366596E-2</v>
      </c>
      <c r="Q118" s="304">
        <f t="shared" si="23"/>
        <v>7.8265735487561022E-2</v>
      </c>
      <c r="R118" s="304">
        <f t="shared" si="23"/>
        <v>7.8510352951513318E-2</v>
      </c>
      <c r="S118" s="304">
        <f t="shared" si="23"/>
        <v>7.0095788586880522E-2</v>
      </c>
      <c r="T118" s="304">
        <f t="shared" si="23"/>
        <v>9.5333208034094341E-2</v>
      </c>
      <c r="U118" s="304">
        <f t="shared" si="23"/>
        <v>6.4412474511793022E-2</v>
      </c>
      <c r="V118" s="304">
        <f t="shared" si="23"/>
        <v>4.1322900751305555E-2</v>
      </c>
      <c r="W118" s="304">
        <f t="shared" si="23"/>
        <v>3.1168341420855478E-2</v>
      </c>
      <c r="DA118" s="72"/>
    </row>
    <row r="119" spans="1:105" ht="12" customHeight="1" x14ac:dyDescent="0.25">
      <c r="A119" s="203" t="s">
        <v>1900</v>
      </c>
      <c r="B119" s="303">
        <f t="shared" ref="B119:W119" si="24">IF(B$56=0,0,B$56/B$32)</f>
        <v>0.78672696481624604</v>
      </c>
      <c r="C119" s="303">
        <f t="shared" si="24"/>
        <v>0.78547453657696742</v>
      </c>
      <c r="D119" s="303">
        <f t="shared" si="24"/>
        <v>0.78822088722426387</v>
      </c>
      <c r="E119" s="303">
        <f t="shared" si="24"/>
        <v>0.78993647522628962</v>
      </c>
      <c r="F119" s="303">
        <f t="shared" si="24"/>
        <v>0.78590897802164528</v>
      </c>
      <c r="G119" s="303">
        <f t="shared" si="24"/>
        <v>0.78695883764360508</v>
      </c>
      <c r="H119" s="303">
        <f t="shared" si="24"/>
        <v>0.78390773987971818</v>
      </c>
      <c r="I119" s="303">
        <f t="shared" si="24"/>
        <v>0.78451139315218366</v>
      </c>
      <c r="J119" s="303">
        <f t="shared" si="24"/>
        <v>0.75840411661961005</v>
      </c>
      <c r="K119" s="303">
        <f t="shared" si="24"/>
        <v>0.75296756650177543</v>
      </c>
      <c r="L119" s="303">
        <f t="shared" si="24"/>
        <v>0.76820566491643194</v>
      </c>
      <c r="M119" s="303">
        <f t="shared" si="24"/>
        <v>0.70087901365836369</v>
      </c>
      <c r="N119" s="303">
        <f t="shared" si="24"/>
        <v>0.73488630112757003</v>
      </c>
      <c r="O119" s="303">
        <f t="shared" si="24"/>
        <v>0.73470780305544825</v>
      </c>
      <c r="P119" s="303">
        <f t="shared" si="24"/>
        <v>0.72951010213608392</v>
      </c>
      <c r="Q119" s="303">
        <f t="shared" si="24"/>
        <v>0.73756948206267081</v>
      </c>
      <c r="R119" s="303">
        <f t="shared" si="24"/>
        <v>0.73750032563941825</v>
      </c>
      <c r="S119" s="303">
        <f t="shared" si="24"/>
        <v>0.74403239086386941</v>
      </c>
      <c r="T119" s="303">
        <f t="shared" si="24"/>
        <v>0.72385431230209019</v>
      </c>
      <c r="U119" s="303">
        <f t="shared" si="24"/>
        <v>0.7480224598018923</v>
      </c>
      <c r="V119" s="303">
        <f t="shared" si="24"/>
        <v>0.76434537164367011</v>
      </c>
      <c r="W119" s="303">
        <f t="shared" si="24"/>
        <v>0.770818633651838</v>
      </c>
      <c r="DA119" s="175"/>
    </row>
    <row r="120" spans="1:105" ht="12" customHeight="1" x14ac:dyDescent="0.25">
      <c r="A120" s="62" t="s">
        <v>1901</v>
      </c>
      <c r="B120" s="304">
        <f t="shared" ref="B120:W120" si="25">IF(B$57=0,0,B$57/B$32)</f>
        <v>0.77346186463130906</v>
      </c>
      <c r="C120" s="304">
        <f t="shared" si="25"/>
        <v>0.76747904608901751</v>
      </c>
      <c r="D120" s="304">
        <f t="shared" si="25"/>
        <v>0.7787511752697488</v>
      </c>
      <c r="E120" s="304">
        <f t="shared" si="25"/>
        <v>0.78415778842256967</v>
      </c>
      <c r="F120" s="304">
        <f t="shared" si="25"/>
        <v>0.76779689390625039</v>
      </c>
      <c r="G120" s="304">
        <f t="shared" si="25"/>
        <v>0.77504510047515607</v>
      </c>
      <c r="H120" s="304">
        <f t="shared" si="25"/>
        <v>0.76034450360324157</v>
      </c>
      <c r="I120" s="304">
        <f t="shared" si="25"/>
        <v>0.76369451807834288</v>
      </c>
      <c r="J120" s="304">
        <f t="shared" si="25"/>
        <v>0.66070179149132957</v>
      </c>
      <c r="K120" s="304">
        <f t="shared" si="25"/>
        <v>0.64022682262816233</v>
      </c>
      <c r="L120" s="304">
        <f t="shared" si="25"/>
        <v>0.69919210630382578</v>
      </c>
      <c r="M120" s="304">
        <f t="shared" si="25"/>
        <v>0.46066896346058295</v>
      </c>
      <c r="N120" s="304">
        <f t="shared" si="25"/>
        <v>0.57558065459891972</v>
      </c>
      <c r="O120" s="304">
        <f t="shared" si="25"/>
        <v>0.57476201695784579</v>
      </c>
      <c r="P120" s="304">
        <f t="shared" si="25"/>
        <v>0.55650628395747914</v>
      </c>
      <c r="Q120" s="304">
        <f t="shared" si="25"/>
        <v>0.58461669651070125</v>
      </c>
      <c r="R120" s="304">
        <f t="shared" si="25"/>
        <v>0.58406949024516341</v>
      </c>
      <c r="S120" s="304">
        <f t="shared" si="25"/>
        <v>0.60704592989169437</v>
      </c>
      <c r="T120" s="304">
        <f t="shared" si="25"/>
        <v>0.53754698849577875</v>
      </c>
      <c r="U120" s="304">
        <f t="shared" si="25"/>
        <v>0.62214275855715262</v>
      </c>
      <c r="V120" s="304">
        <f t="shared" si="25"/>
        <v>0.68358905168288353</v>
      </c>
      <c r="W120" s="304">
        <f t="shared" si="25"/>
        <v>0.70990711711581356</v>
      </c>
      <c r="DA120" s="72"/>
    </row>
    <row r="121" spans="1:105" ht="12" customHeight="1" x14ac:dyDescent="0.25">
      <c r="A121" s="62" t="s">
        <v>1913</v>
      </c>
      <c r="B121" s="304">
        <f t="shared" ref="B121:W121" si="26">IF(B$68=0,0,B$68/B$32)</f>
        <v>1.3265100184936977E-2</v>
      </c>
      <c r="C121" s="304">
        <f t="shared" si="26"/>
        <v>1.7995490487949867E-2</v>
      </c>
      <c r="D121" s="304">
        <f t="shared" si="26"/>
        <v>9.4697119545150404E-3</v>
      </c>
      <c r="E121" s="304">
        <f t="shared" si="26"/>
        <v>5.7786868037198857E-3</v>
      </c>
      <c r="F121" s="304">
        <f t="shared" si="26"/>
        <v>1.8112084115394982E-2</v>
      </c>
      <c r="G121" s="304">
        <f t="shared" si="26"/>
        <v>1.1913737168448936E-2</v>
      </c>
      <c r="H121" s="304">
        <f t="shared" si="26"/>
        <v>2.3563236276476593E-2</v>
      </c>
      <c r="I121" s="304">
        <f t="shared" si="26"/>
        <v>2.08168750738408E-2</v>
      </c>
      <c r="J121" s="304">
        <f t="shared" si="26"/>
        <v>9.7702325128280615E-2</v>
      </c>
      <c r="K121" s="304">
        <f t="shared" si="26"/>
        <v>0.11274074387361305</v>
      </c>
      <c r="L121" s="304">
        <f t="shared" si="26"/>
        <v>6.9013558612606038E-2</v>
      </c>
      <c r="M121" s="304">
        <f t="shared" si="26"/>
        <v>0.24021005019778072</v>
      </c>
      <c r="N121" s="304">
        <f t="shared" si="26"/>
        <v>0.15930564652865026</v>
      </c>
      <c r="O121" s="304">
        <f t="shared" si="26"/>
        <v>0.15994578609760252</v>
      </c>
      <c r="P121" s="304">
        <f t="shared" si="26"/>
        <v>0.17300381817860475</v>
      </c>
      <c r="Q121" s="304">
        <f t="shared" si="26"/>
        <v>0.15295278555196967</v>
      </c>
      <c r="R121" s="304">
        <f t="shared" si="26"/>
        <v>0.15343083539425487</v>
      </c>
      <c r="S121" s="304">
        <f t="shared" si="26"/>
        <v>0.13698646097217493</v>
      </c>
      <c r="T121" s="304">
        <f t="shared" si="26"/>
        <v>0.18630732380631146</v>
      </c>
      <c r="U121" s="304">
        <f t="shared" si="26"/>
        <v>0.1258797012447396</v>
      </c>
      <c r="V121" s="304">
        <f t="shared" si="26"/>
        <v>8.0756319960786596E-2</v>
      </c>
      <c r="W121" s="304">
        <f t="shared" si="26"/>
        <v>6.0911516536024356E-2</v>
      </c>
      <c r="DA121" s="72"/>
    </row>
    <row r="122" spans="1:105" ht="12" customHeight="1" x14ac:dyDescent="0.25">
      <c r="A122" s="203" t="s">
        <v>1915</v>
      </c>
      <c r="B122" s="303">
        <f t="shared" ref="B122:W122" si="27">IF(B$69=0,0,B$69/B$32)</f>
        <v>0.10905018294888777</v>
      </c>
      <c r="C122" s="303">
        <f t="shared" si="27"/>
        <v>0.10835218745228087</v>
      </c>
      <c r="D122" s="303">
        <f t="shared" si="27"/>
        <v>0.10966726919004827</v>
      </c>
      <c r="E122" s="303">
        <f t="shared" si="27"/>
        <v>0.1102980407245498</v>
      </c>
      <c r="F122" s="303">
        <f t="shared" si="27"/>
        <v>0.10838926969762566</v>
      </c>
      <c r="G122" s="303">
        <f t="shared" si="27"/>
        <v>0.10923489379733192</v>
      </c>
      <c r="H122" s="303">
        <f t="shared" si="27"/>
        <v>0.1075198241622736</v>
      </c>
      <c r="I122" s="303">
        <f t="shared" si="27"/>
        <v>0.10791065918436944</v>
      </c>
      <c r="J122" s="303">
        <f t="shared" si="27"/>
        <v>9.5894841082659735E-2</v>
      </c>
      <c r="K122" s="303">
        <f t="shared" si="27"/>
        <v>9.3506094715297541E-2</v>
      </c>
      <c r="L122" s="303">
        <f t="shared" si="27"/>
        <v>0.10038537781065661</v>
      </c>
      <c r="M122" s="303">
        <f t="shared" si="27"/>
        <v>7.2557677812456145E-2</v>
      </c>
      <c r="N122" s="303">
        <f t="shared" si="27"/>
        <v>8.5964041778563011E-2</v>
      </c>
      <c r="O122" s="303">
        <f t="shared" si="27"/>
        <v>8.5868534053766502E-2</v>
      </c>
      <c r="P122" s="303">
        <f t="shared" si="27"/>
        <v>8.3738698537043146E-2</v>
      </c>
      <c r="Q122" s="303">
        <f t="shared" si="27"/>
        <v>8.7018246668252794E-2</v>
      </c>
      <c r="R122" s="303">
        <f t="shared" si="27"/>
        <v>8.6954405937263557E-2</v>
      </c>
      <c r="S122" s="303">
        <f t="shared" si="27"/>
        <v>8.9634990562672295E-2</v>
      </c>
      <c r="T122" s="303">
        <f t="shared" si="27"/>
        <v>8.152678073315478E-2</v>
      </c>
      <c r="U122" s="303">
        <f t="shared" si="27"/>
        <v>9.1396287240316898E-2</v>
      </c>
      <c r="V122" s="303">
        <f t="shared" si="27"/>
        <v>9.856502143820009E-2</v>
      </c>
      <c r="W122" s="303">
        <f t="shared" si="27"/>
        <v>0.10163546240540838</v>
      </c>
      <c r="DA122" s="175"/>
    </row>
    <row r="123" spans="1:105" ht="12" customHeight="1" x14ac:dyDescent="0.25">
      <c r="A123" s="62" t="s">
        <v>1916</v>
      </c>
      <c r="B123" s="304">
        <f t="shared" ref="B123:W123" si="28">IF(B$70=0,0,B$70/B$32)</f>
        <v>9.0237217540319145E-2</v>
      </c>
      <c r="C123" s="304">
        <f t="shared" si="28"/>
        <v>8.9539222043718517E-2</v>
      </c>
      <c r="D123" s="304">
        <f t="shared" si="28"/>
        <v>9.0854303781470455E-2</v>
      </c>
      <c r="E123" s="304">
        <f t="shared" si="28"/>
        <v>9.1485075315966238E-2</v>
      </c>
      <c r="F123" s="304">
        <f t="shared" si="28"/>
        <v>8.9576304289062311E-2</v>
      </c>
      <c r="G123" s="304">
        <f t="shared" si="28"/>
        <v>9.042192838876803E-2</v>
      </c>
      <c r="H123" s="304">
        <f t="shared" si="28"/>
        <v>8.870685875371126E-2</v>
      </c>
      <c r="I123" s="304">
        <f t="shared" si="28"/>
        <v>8.9097693775806411E-2</v>
      </c>
      <c r="J123" s="304">
        <f t="shared" si="28"/>
        <v>7.7081875673988276E-2</v>
      </c>
      <c r="K123" s="304">
        <f t="shared" si="28"/>
        <v>7.4693129306618755E-2</v>
      </c>
      <c r="L123" s="304">
        <f t="shared" si="28"/>
        <v>8.1572412402112826E-2</v>
      </c>
      <c r="M123" s="304">
        <f t="shared" si="28"/>
        <v>5.3744712403734539E-2</v>
      </c>
      <c r="N123" s="304">
        <f t="shared" si="28"/>
        <v>6.7151076369873816E-2</v>
      </c>
      <c r="O123" s="304">
        <f t="shared" si="28"/>
        <v>6.7055568645081845E-2</v>
      </c>
      <c r="P123" s="304">
        <f t="shared" si="28"/>
        <v>6.4925733128372423E-2</v>
      </c>
      <c r="Q123" s="304">
        <f t="shared" si="28"/>
        <v>6.8205281259581627E-2</v>
      </c>
      <c r="R123" s="304">
        <f t="shared" si="28"/>
        <v>6.8141440528602229E-2</v>
      </c>
      <c r="S123" s="304">
        <f t="shared" si="28"/>
        <v>7.082202515403084E-2</v>
      </c>
      <c r="T123" s="304">
        <f t="shared" si="28"/>
        <v>6.271381532450733E-2</v>
      </c>
      <c r="U123" s="304">
        <f t="shared" si="28"/>
        <v>7.258332183166763E-2</v>
      </c>
      <c r="V123" s="304">
        <f t="shared" si="28"/>
        <v>7.9752056029669574E-2</v>
      </c>
      <c r="W123" s="304">
        <f t="shared" si="28"/>
        <v>8.2822496996844686E-2</v>
      </c>
      <c r="DA123" s="72"/>
    </row>
    <row r="124" spans="1:105" ht="12" customHeight="1" x14ac:dyDescent="0.25">
      <c r="A124" s="63" t="s">
        <v>1928</v>
      </c>
      <c r="B124" s="305">
        <f t="shared" ref="B124:W124" si="29">IF(B$81=0,0,B$81/B$32)</f>
        <v>1.8812965408568621E-2</v>
      </c>
      <c r="C124" s="305">
        <f t="shared" si="29"/>
        <v>1.8812965408562345E-2</v>
      </c>
      <c r="D124" s="305">
        <f t="shared" si="29"/>
        <v>1.8812965408577818E-2</v>
      </c>
      <c r="E124" s="305">
        <f t="shared" si="29"/>
        <v>1.8812965408583553E-2</v>
      </c>
      <c r="F124" s="305">
        <f t="shared" si="29"/>
        <v>1.8812965408563354E-2</v>
      </c>
      <c r="G124" s="305">
        <f t="shared" si="29"/>
        <v>1.8812965408563895E-2</v>
      </c>
      <c r="H124" s="305">
        <f t="shared" si="29"/>
        <v>1.8812965408562331E-2</v>
      </c>
      <c r="I124" s="305">
        <f t="shared" si="29"/>
        <v>1.8812965408563035E-2</v>
      </c>
      <c r="J124" s="305">
        <f t="shared" si="29"/>
        <v>1.8812965408671473E-2</v>
      </c>
      <c r="K124" s="305">
        <f t="shared" si="29"/>
        <v>1.8812965408678793E-2</v>
      </c>
      <c r="L124" s="305">
        <f t="shared" si="29"/>
        <v>1.8812965408543793E-2</v>
      </c>
      <c r="M124" s="305">
        <f t="shared" si="29"/>
        <v>1.8812965408721603E-2</v>
      </c>
      <c r="N124" s="305">
        <f t="shared" si="29"/>
        <v>1.8812965408689191E-2</v>
      </c>
      <c r="O124" s="305">
        <f t="shared" si="29"/>
        <v>1.8812965408684663E-2</v>
      </c>
      <c r="P124" s="305">
        <f t="shared" si="29"/>
        <v>1.881296540867072E-2</v>
      </c>
      <c r="Q124" s="305">
        <f t="shared" si="29"/>
        <v>1.8812965408671153E-2</v>
      </c>
      <c r="R124" s="305">
        <f t="shared" si="29"/>
        <v>1.8812965408661321E-2</v>
      </c>
      <c r="S124" s="305">
        <f t="shared" si="29"/>
        <v>1.8812965408641455E-2</v>
      </c>
      <c r="T124" s="305">
        <f t="shared" si="29"/>
        <v>1.8812965408647447E-2</v>
      </c>
      <c r="U124" s="305">
        <f t="shared" si="29"/>
        <v>1.8812965408649268E-2</v>
      </c>
      <c r="V124" s="305">
        <f t="shared" si="29"/>
        <v>1.8812965408530516E-2</v>
      </c>
      <c r="W124" s="305">
        <f t="shared" si="29"/>
        <v>1.8812965408563691E-2</v>
      </c>
      <c r="DA124" s="74"/>
    </row>
    <row r="125" spans="1:105" ht="12" customHeight="1" x14ac:dyDescent="0.25">
      <c r="J125" s="131"/>
    </row>
    <row r="126" spans="1:105" ht="12" customHeight="1" x14ac:dyDescent="0.25">
      <c r="A126" s="35" t="s">
        <v>60</v>
      </c>
      <c r="B126" s="234">
        <f t="shared" ref="B126:W126" si="30">SUM(B$127:B$132)</f>
        <v>1</v>
      </c>
      <c r="C126" s="234">
        <f t="shared" si="30"/>
        <v>1</v>
      </c>
      <c r="D126" s="234">
        <f t="shared" si="30"/>
        <v>0.99999999999999989</v>
      </c>
      <c r="E126" s="234">
        <f t="shared" si="30"/>
        <v>1</v>
      </c>
      <c r="F126" s="234">
        <f t="shared" si="30"/>
        <v>0.99999999999999989</v>
      </c>
      <c r="G126" s="234">
        <f t="shared" si="30"/>
        <v>1.0000000000000002</v>
      </c>
      <c r="H126" s="234">
        <f t="shared" si="30"/>
        <v>1</v>
      </c>
      <c r="I126" s="234">
        <f t="shared" si="30"/>
        <v>0.99999999999999978</v>
      </c>
      <c r="J126" s="234">
        <f t="shared" si="30"/>
        <v>1</v>
      </c>
      <c r="K126" s="234">
        <f t="shared" si="30"/>
        <v>1</v>
      </c>
      <c r="L126" s="234">
        <f t="shared" si="30"/>
        <v>1</v>
      </c>
      <c r="M126" s="234">
        <f t="shared" si="30"/>
        <v>0.99999999999999978</v>
      </c>
      <c r="N126" s="234">
        <f t="shared" si="30"/>
        <v>1</v>
      </c>
      <c r="O126" s="234">
        <f t="shared" si="30"/>
        <v>1</v>
      </c>
      <c r="P126" s="234">
        <f t="shared" si="30"/>
        <v>1.0000000000000002</v>
      </c>
      <c r="Q126" s="234">
        <f t="shared" si="30"/>
        <v>1</v>
      </c>
      <c r="R126" s="234">
        <f t="shared" si="30"/>
        <v>1.0000000000000002</v>
      </c>
      <c r="S126" s="234">
        <f t="shared" si="30"/>
        <v>1.0000000000000004</v>
      </c>
      <c r="T126" s="234">
        <f t="shared" si="30"/>
        <v>1</v>
      </c>
      <c r="U126" s="234">
        <f t="shared" si="30"/>
        <v>0.99999999999999956</v>
      </c>
      <c r="V126" s="234">
        <f t="shared" si="30"/>
        <v>1.0000000000000002</v>
      </c>
      <c r="W126" s="234">
        <f t="shared" si="30"/>
        <v>1</v>
      </c>
      <c r="DA126" s="95"/>
    </row>
    <row r="127" spans="1:105" ht="12" customHeight="1" x14ac:dyDescent="0.25">
      <c r="A127" s="55" t="s">
        <v>92</v>
      </c>
      <c r="B127" s="301">
        <f t="shared" ref="B127:W127" si="31">IF(B$84=0,0,B$84/B$83)</f>
        <v>3.7027758007779986E-2</v>
      </c>
      <c r="C127" s="301">
        <f t="shared" si="31"/>
        <v>3.7027758007813778E-2</v>
      </c>
      <c r="D127" s="301">
        <f t="shared" si="31"/>
        <v>3.7027758007752709E-2</v>
      </c>
      <c r="E127" s="301">
        <f t="shared" si="31"/>
        <v>3.7027758007731594E-2</v>
      </c>
      <c r="F127" s="301">
        <f t="shared" si="31"/>
        <v>3.7027758007817879E-2</v>
      </c>
      <c r="G127" s="301">
        <f t="shared" si="31"/>
        <v>3.7027758007785114E-2</v>
      </c>
      <c r="H127" s="301">
        <f t="shared" si="31"/>
        <v>3.7027758007837967E-2</v>
      </c>
      <c r="I127" s="301">
        <f t="shared" si="31"/>
        <v>3.7027758007827032E-2</v>
      </c>
      <c r="J127" s="301">
        <f t="shared" si="31"/>
        <v>3.7027758007241465E-2</v>
      </c>
      <c r="K127" s="301">
        <f t="shared" si="31"/>
        <v>3.7027758007125558E-2</v>
      </c>
      <c r="L127" s="301">
        <f t="shared" si="31"/>
        <v>3.7027758008010732E-2</v>
      </c>
      <c r="M127" s="301">
        <f t="shared" si="31"/>
        <v>3.7027758007018262E-2</v>
      </c>
      <c r="N127" s="301">
        <f t="shared" si="31"/>
        <v>3.7027758007230432E-2</v>
      </c>
      <c r="O127" s="301">
        <f t="shared" si="31"/>
        <v>3.7027758007256557E-2</v>
      </c>
      <c r="P127" s="301">
        <f t="shared" si="31"/>
        <v>3.7027758007333801E-2</v>
      </c>
      <c r="Q127" s="301">
        <f t="shared" si="31"/>
        <v>3.7027758007333066E-2</v>
      </c>
      <c r="R127" s="301">
        <f t="shared" si="31"/>
        <v>3.7027758007345472E-2</v>
      </c>
      <c r="S127" s="301">
        <f t="shared" si="31"/>
        <v>3.7027758007441437E-2</v>
      </c>
      <c r="T127" s="301">
        <f t="shared" si="31"/>
        <v>3.7027758007422452E-2</v>
      </c>
      <c r="U127" s="301">
        <f t="shared" si="31"/>
        <v>3.7027758007437427E-2</v>
      </c>
      <c r="V127" s="301">
        <f t="shared" si="31"/>
        <v>3.7027758008112199E-2</v>
      </c>
      <c r="W127" s="301">
        <f t="shared" si="31"/>
        <v>3.7027758007915149E-2</v>
      </c>
      <c r="DA127" s="67"/>
    </row>
    <row r="128" spans="1:105" ht="12" customHeight="1" x14ac:dyDescent="0.25">
      <c r="A128" s="202" t="s">
        <v>93</v>
      </c>
      <c r="B128" s="235">
        <f t="shared" ref="B128:W128" si="32">IF(B$85=0,0,B$85/B$83)</f>
        <v>1.6326910814178419E-2</v>
      </c>
      <c r="C128" s="235">
        <f t="shared" si="32"/>
        <v>1.6326910814193313E-2</v>
      </c>
      <c r="D128" s="235">
        <f t="shared" si="32"/>
        <v>1.6326910814166404E-2</v>
      </c>
      <c r="E128" s="235">
        <f t="shared" si="32"/>
        <v>1.6326910814157092E-2</v>
      </c>
      <c r="F128" s="235">
        <f t="shared" si="32"/>
        <v>1.6326910814195135E-2</v>
      </c>
      <c r="G128" s="235">
        <f t="shared" si="32"/>
        <v>1.6326910814180674E-2</v>
      </c>
      <c r="H128" s="235">
        <f t="shared" si="32"/>
        <v>1.6326910814203996E-2</v>
      </c>
      <c r="I128" s="235">
        <f t="shared" si="32"/>
        <v>1.632691081419917E-2</v>
      </c>
      <c r="J128" s="235">
        <f t="shared" si="32"/>
        <v>1.6326910813940974E-2</v>
      </c>
      <c r="K128" s="235">
        <f t="shared" si="32"/>
        <v>1.6326910813889855E-2</v>
      </c>
      <c r="L128" s="235">
        <f t="shared" si="32"/>
        <v>1.6326910814280171E-2</v>
      </c>
      <c r="M128" s="235">
        <f t="shared" si="32"/>
        <v>1.6326910813842545E-2</v>
      </c>
      <c r="N128" s="235">
        <f t="shared" si="32"/>
        <v>1.6326910813936103E-2</v>
      </c>
      <c r="O128" s="235">
        <f t="shared" si="32"/>
        <v>1.6326910813947625E-2</v>
      </c>
      <c r="P128" s="235">
        <f t="shared" si="32"/>
        <v>1.6326910813981674E-2</v>
      </c>
      <c r="Q128" s="235">
        <f t="shared" si="32"/>
        <v>1.6326910813981358E-2</v>
      </c>
      <c r="R128" s="235">
        <f t="shared" si="32"/>
        <v>1.6326910813986836E-2</v>
      </c>
      <c r="S128" s="235">
        <f t="shared" si="32"/>
        <v>1.6326910814029146E-2</v>
      </c>
      <c r="T128" s="235">
        <f t="shared" si="32"/>
        <v>1.6326910814020774E-2</v>
      </c>
      <c r="U128" s="235">
        <f t="shared" si="32"/>
        <v>1.6326910814027366E-2</v>
      </c>
      <c r="V128" s="235">
        <f t="shared" si="32"/>
        <v>1.6326910814324913E-2</v>
      </c>
      <c r="W128" s="235">
        <f t="shared" si="32"/>
        <v>1.6326910814238021E-2</v>
      </c>
      <c r="DA128" s="174"/>
    </row>
    <row r="129" spans="1:105" ht="12" customHeight="1" x14ac:dyDescent="0.25">
      <c r="A129" s="202" t="s">
        <v>94</v>
      </c>
      <c r="B129" s="235">
        <f t="shared" ref="B129:W129" si="33">IF(B$86=0,0,B$86/B$83)</f>
        <v>0.12664196862008167</v>
      </c>
      <c r="C129" s="235">
        <f t="shared" si="33"/>
        <v>0.12664196862019728</v>
      </c>
      <c r="D129" s="235">
        <f t="shared" si="33"/>
        <v>0.12664196861998844</v>
      </c>
      <c r="E129" s="235">
        <f t="shared" si="33"/>
        <v>0.12664196861991622</v>
      </c>
      <c r="F129" s="235">
        <f t="shared" si="33"/>
        <v>0.1266419686202114</v>
      </c>
      <c r="G129" s="235">
        <f t="shared" si="33"/>
        <v>0.12664196862009916</v>
      </c>
      <c r="H129" s="235">
        <f t="shared" si="33"/>
        <v>0.12664196862028004</v>
      </c>
      <c r="I129" s="235">
        <f t="shared" si="33"/>
        <v>0.12664196862024266</v>
      </c>
      <c r="J129" s="235">
        <f t="shared" si="33"/>
        <v>0.12664196861823987</v>
      </c>
      <c r="K129" s="235">
        <f t="shared" si="33"/>
        <v>0.12664196861784346</v>
      </c>
      <c r="L129" s="235">
        <f t="shared" si="33"/>
        <v>0.12664196862087093</v>
      </c>
      <c r="M129" s="235">
        <f t="shared" si="33"/>
        <v>0.12664196861747651</v>
      </c>
      <c r="N129" s="235">
        <f t="shared" si="33"/>
        <v>0.12664196861820218</v>
      </c>
      <c r="O129" s="235">
        <f t="shared" si="33"/>
        <v>0.12664196861829147</v>
      </c>
      <c r="P129" s="235">
        <f t="shared" si="33"/>
        <v>0.12664196861855562</v>
      </c>
      <c r="Q129" s="235">
        <f t="shared" si="33"/>
        <v>0.12664196861855317</v>
      </c>
      <c r="R129" s="235">
        <f t="shared" si="33"/>
        <v>0.12664196861859564</v>
      </c>
      <c r="S129" s="235">
        <f t="shared" si="33"/>
        <v>0.12664196861892382</v>
      </c>
      <c r="T129" s="235">
        <f t="shared" si="33"/>
        <v>0.1266419686188589</v>
      </c>
      <c r="U129" s="235">
        <f t="shared" si="33"/>
        <v>0.12664196861891008</v>
      </c>
      <c r="V129" s="235">
        <f t="shared" si="33"/>
        <v>0.12664196862121799</v>
      </c>
      <c r="W129" s="235">
        <f t="shared" si="33"/>
        <v>0.126641968620544</v>
      </c>
      <c r="DA129" s="174"/>
    </row>
    <row r="130" spans="1:105" ht="12" customHeight="1" x14ac:dyDescent="0.25">
      <c r="A130" s="202" t="s">
        <v>95</v>
      </c>
      <c r="B130" s="235">
        <f t="shared" ref="B130:W130" si="34">IF(B$87=0,0,B$87/B$83)</f>
        <v>5.5919517678340872E-2</v>
      </c>
      <c r="C130" s="235">
        <f t="shared" si="34"/>
        <v>5.5919517678391907E-2</v>
      </c>
      <c r="D130" s="235">
        <f t="shared" si="34"/>
        <v>5.591951767829971E-2</v>
      </c>
      <c r="E130" s="235">
        <f t="shared" si="34"/>
        <v>5.5919517678267812E-2</v>
      </c>
      <c r="F130" s="235">
        <f t="shared" si="34"/>
        <v>5.5919517678398145E-2</v>
      </c>
      <c r="G130" s="235">
        <f t="shared" si="34"/>
        <v>5.5919517678348615E-2</v>
      </c>
      <c r="H130" s="235">
        <f t="shared" si="34"/>
        <v>5.5919517678428461E-2</v>
      </c>
      <c r="I130" s="235">
        <f t="shared" si="34"/>
        <v>5.5919517678411967E-2</v>
      </c>
      <c r="J130" s="235">
        <f t="shared" si="34"/>
        <v>5.5919517677527612E-2</v>
      </c>
      <c r="K130" s="235">
        <f t="shared" si="34"/>
        <v>5.5919517677352579E-2</v>
      </c>
      <c r="L130" s="235">
        <f t="shared" si="34"/>
        <v>5.5919517678689357E-2</v>
      </c>
      <c r="M130" s="235">
        <f t="shared" si="34"/>
        <v>5.5919517677190542E-2</v>
      </c>
      <c r="N130" s="235">
        <f t="shared" si="34"/>
        <v>5.5919517677510959E-2</v>
      </c>
      <c r="O130" s="235">
        <f t="shared" si="34"/>
        <v>5.5919517677550407E-2</v>
      </c>
      <c r="P130" s="235">
        <f t="shared" si="34"/>
        <v>5.5919517677667056E-2</v>
      </c>
      <c r="Q130" s="235">
        <f t="shared" si="34"/>
        <v>5.5919517677665932E-2</v>
      </c>
      <c r="R130" s="235">
        <f t="shared" si="34"/>
        <v>5.5919517677684716E-2</v>
      </c>
      <c r="S130" s="235">
        <f t="shared" si="34"/>
        <v>5.5919517677829648E-2</v>
      </c>
      <c r="T130" s="235">
        <f t="shared" si="34"/>
        <v>5.5919517677800935E-2</v>
      </c>
      <c r="U130" s="235">
        <f t="shared" si="34"/>
        <v>5.5919517677823549E-2</v>
      </c>
      <c r="V130" s="235">
        <f t="shared" si="34"/>
        <v>5.5919517678842637E-2</v>
      </c>
      <c r="W130" s="235">
        <f t="shared" si="34"/>
        <v>5.5919517678545021E-2</v>
      </c>
      <c r="DA130" s="174"/>
    </row>
    <row r="131" spans="1:105" ht="12" customHeight="1" x14ac:dyDescent="0.25">
      <c r="A131" s="56" t="s">
        <v>96</v>
      </c>
      <c r="B131" s="302">
        <f t="shared" ref="B131:W131" si="35">IF(B$88=0,0,B$88/B$83)</f>
        <v>0.50312989720254309</v>
      </c>
      <c r="C131" s="302">
        <f t="shared" si="35"/>
        <v>0.4439320307677263</v>
      </c>
      <c r="D131" s="302">
        <f t="shared" si="35"/>
        <v>0.55283220672910227</v>
      </c>
      <c r="E131" s="302">
        <f t="shared" si="35"/>
        <v>0.61231627259280486</v>
      </c>
      <c r="F131" s="302">
        <f t="shared" si="35"/>
        <v>0.43315465505986511</v>
      </c>
      <c r="G131" s="302">
        <f t="shared" si="35"/>
        <v>0.52453062736847522</v>
      </c>
      <c r="H131" s="302">
        <f t="shared" si="35"/>
        <v>0.38921824152459999</v>
      </c>
      <c r="I131" s="302">
        <f t="shared" si="35"/>
        <v>0.4180816875825365</v>
      </c>
      <c r="J131" s="302">
        <f t="shared" si="35"/>
        <v>0.18062214896303733</v>
      </c>
      <c r="K131" s="302">
        <f t="shared" si="35"/>
        <v>0.16939915195187144</v>
      </c>
      <c r="L131" s="302">
        <f t="shared" si="35"/>
        <v>0.22157504199932263</v>
      </c>
      <c r="M131" s="302">
        <f t="shared" si="35"/>
        <v>0.16044418377866779</v>
      </c>
      <c r="N131" s="302">
        <f t="shared" si="35"/>
        <v>0.15701075891147015</v>
      </c>
      <c r="O131" s="302">
        <f t="shared" si="35"/>
        <v>0.15632855994827807</v>
      </c>
      <c r="P131" s="302">
        <f t="shared" si="35"/>
        <v>0.15500131016854701</v>
      </c>
      <c r="Q131" s="302">
        <f t="shared" si="35"/>
        <v>0.15647750519556128</v>
      </c>
      <c r="R131" s="302">
        <f t="shared" si="35"/>
        <v>0.15541158559570906</v>
      </c>
      <c r="S131" s="302">
        <f t="shared" si="35"/>
        <v>0.15753351213392822</v>
      </c>
      <c r="T131" s="302">
        <f t="shared" si="35"/>
        <v>0.1563191409547596</v>
      </c>
      <c r="U131" s="302">
        <f t="shared" si="35"/>
        <v>0.1634826113070198</v>
      </c>
      <c r="V131" s="302">
        <f t="shared" si="35"/>
        <v>0.19997850422168423</v>
      </c>
      <c r="W131" s="302">
        <f t="shared" si="35"/>
        <v>0.24071826275154029</v>
      </c>
      <c r="DA131" s="68"/>
    </row>
    <row r="132" spans="1:105" ht="12" customHeight="1" x14ac:dyDescent="0.25">
      <c r="A132" s="41" t="s">
        <v>1941</v>
      </c>
      <c r="B132" s="237">
        <f t="shared" ref="B132:W132" si="36">IF(B$94=0,0,B$94/B$83)</f>
        <v>0.26095394767707591</v>
      </c>
      <c r="C132" s="237">
        <f t="shared" si="36"/>
        <v>0.32015181411167754</v>
      </c>
      <c r="D132" s="237">
        <f t="shared" si="36"/>
        <v>0.2112516381506904</v>
      </c>
      <c r="E132" s="237">
        <f t="shared" si="36"/>
        <v>0.15176757228712257</v>
      </c>
      <c r="F132" s="237">
        <f t="shared" si="36"/>
        <v>0.33092918981951225</v>
      </c>
      <c r="G132" s="237">
        <f t="shared" si="36"/>
        <v>0.23955321751111142</v>
      </c>
      <c r="H132" s="237">
        <f t="shared" si="36"/>
        <v>0.37486560335464958</v>
      </c>
      <c r="I132" s="237">
        <f t="shared" si="36"/>
        <v>0.34600215729678246</v>
      </c>
      <c r="J132" s="237">
        <f t="shared" si="36"/>
        <v>0.58346169592001285</v>
      </c>
      <c r="K132" s="237">
        <f t="shared" si="36"/>
        <v>0.59468469293191706</v>
      </c>
      <c r="L132" s="237">
        <f t="shared" si="36"/>
        <v>0.5425088028788263</v>
      </c>
      <c r="M132" s="237">
        <f t="shared" si="36"/>
        <v>0.60363966110580414</v>
      </c>
      <c r="N132" s="237">
        <f t="shared" si="36"/>
        <v>0.60707308597165011</v>
      </c>
      <c r="O132" s="237">
        <f t="shared" si="36"/>
        <v>0.60775528493467601</v>
      </c>
      <c r="P132" s="237">
        <f t="shared" si="36"/>
        <v>0.60908253471391505</v>
      </c>
      <c r="Q132" s="237">
        <f t="shared" si="36"/>
        <v>0.60760633968690514</v>
      </c>
      <c r="R132" s="237">
        <f t="shared" si="36"/>
        <v>0.60867225928667856</v>
      </c>
      <c r="S132" s="237">
        <f t="shared" si="36"/>
        <v>0.60655033274784809</v>
      </c>
      <c r="T132" s="237">
        <f t="shared" si="36"/>
        <v>0.60776470392713733</v>
      </c>
      <c r="U132" s="237">
        <f t="shared" si="36"/>
        <v>0.60060123357478135</v>
      </c>
      <c r="V132" s="237">
        <f t="shared" si="36"/>
        <v>0.56410534065581819</v>
      </c>
      <c r="W132" s="237">
        <f t="shared" si="36"/>
        <v>0.52336558212721762</v>
      </c>
      <c r="DA132" s="97"/>
    </row>
    <row r="133" spans="1:105" ht="12" customHeight="1" x14ac:dyDescent="0.25">
      <c r="J133" s="131"/>
    </row>
    <row r="134" spans="1:105" ht="15" customHeight="1" x14ac:dyDescent="0.25">
      <c r="A134" s="32" t="s">
        <v>254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DA134" s="88"/>
    </row>
    <row r="135" spans="1:105" ht="12" customHeight="1" x14ac:dyDescent="0.25">
      <c r="J135" s="131"/>
    </row>
    <row r="136" spans="1:105" ht="12" customHeight="1" x14ac:dyDescent="0.25">
      <c r="A136" s="35" t="s">
        <v>52</v>
      </c>
      <c r="B136" s="322">
        <f t="shared" ref="B136:W136" si="37">SUM(B$137:B$144)</f>
        <v>468.53632720672641</v>
      </c>
      <c r="C136" s="322">
        <f t="shared" si="37"/>
        <v>424.75969224242641</v>
      </c>
      <c r="D136" s="322">
        <f t="shared" si="37"/>
        <v>525.38277758640663</v>
      </c>
      <c r="E136" s="322">
        <f t="shared" si="37"/>
        <v>632.22890521317925</v>
      </c>
      <c r="F136" s="322">
        <f t="shared" si="37"/>
        <v>429.28418194707001</v>
      </c>
      <c r="G136" s="322">
        <f t="shared" si="37"/>
        <v>505.60001890800385</v>
      </c>
      <c r="H136" s="322">
        <f t="shared" si="37"/>
        <v>450.37045713429995</v>
      </c>
      <c r="I136" s="322">
        <f t="shared" si="37"/>
        <v>384.39625741511981</v>
      </c>
      <c r="J136" s="322">
        <f t="shared" si="37"/>
        <v>295.73734507812105</v>
      </c>
      <c r="K136" s="322">
        <f t="shared" si="37"/>
        <v>283.78103642588223</v>
      </c>
      <c r="L136" s="322">
        <f t="shared" si="37"/>
        <v>0</v>
      </c>
      <c r="M136" s="322">
        <f t="shared" si="37"/>
        <v>0</v>
      </c>
      <c r="N136" s="322">
        <f t="shared" si="37"/>
        <v>0</v>
      </c>
      <c r="O136" s="322">
        <f t="shared" si="37"/>
        <v>0</v>
      </c>
      <c r="P136" s="322">
        <f t="shared" si="37"/>
        <v>0</v>
      </c>
      <c r="Q136" s="322">
        <f t="shared" si="37"/>
        <v>0</v>
      </c>
      <c r="R136" s="322">
        <f t="shared" si="37"/>
        <v>0</v>
      </c>
      <c r="S136" s="322">
        <f t="shared" si="37"/>
        <v>0</v>
      </c>
      <c r="T136" s="322">
        <f t="shared" si="37"/>
        <v>0</v>
      </c>
      <c r="U136" s="322">
        <f t="shared" si="37"/>
        <v>0</v>
      </c>
      <c r="V136" s="322">
        <f t="shared" si="37"/>
        <v>0</v>
      </c>
      <c r="W136" s="322">
        <f t="shared" si="37"/>
        <v>0</v>
      </c>
      <c r="DA136" s="95"/>
    </row>
    <row r="137" spans="1:105" ht="12" customHeight="1" x14ac:dyDescent="0.25">
      <c r="A137" s="55" t="s">
        <v>92</v>
      </c>
      <c r="B137" s="275">
        <f>IF(B$6=0,0,B$6/PPA!B$10*1000)</f>
        <v>2.342681636030453</v>
      </c>
      <c r="C137" s="275">
        <f>IF(C$6=0,0,C$6/PPA!C$10*1000)</f>
        <v>2.1237984612091325</v>
      </c>
      <c r="D137" s="275">
        <f>IF(D$6=0,0,D$6/PPA!D$10*1000)</f>
        <v>2.6269138879290628</v>
      </c>
      <c r="E137" s="275">
        <f>IF(E$6=0,0,E$6/PPA!E$10*1000)</f>
        <v>3.1611445260627287</v>
      </c>
      <c r="F137" s="275">
        <f>IF(F$6=0,0,F$6/PPA!F$10*1000)</f>
        <v>2.1464209097323614</v>
      </c>
      <c r="G137" s="275">
        <f>IF(G$6=0,0,G$6/PPA!G$10*1000)</f>
        <v>2.5280000945360945</v>
      </c>
      <c r="H137" s="275">
        <f>IF(H$6=0,0,H$6/PPA!H$10*1000)</f>
        <v>2.2518522856687961</v>
      </c>
      <c r="I137" s="275">
        <f>IF(I$6=0,0,I$6/PPA!I$10*1000)</f>
        <v>1.9219812870731914</v>
      </c>
      <c r="J137" s="275">
        <f>IF(J$6=0,0,J$6/PPA!J$10*1000)</f>
        <v>1.4786867253867455</v>
      </c>
      <c r="K137" s="275">
        <f>IF(K$6=0,0,K$6/PPA!K$10*1000)</f>
        <v>1.4189051821237106</v>
      </c>
      <c r="L137" s="275">
        <f>IF(L$6=0,0,L$6/PPA!L$10*1000)</f>
        <v>0</v>
      </c>
      <c r="M137" s="275">
        <f>IF(M$6=0,0,M$6/PPA!M$10*1000)</f>
        <v>0</v>
      </c>
      <c r="N137" s="275">
        <f>IF(N$6=0,0,N$6/PPA!N$10*1000)</f>
        <v>0</v>
      </c>
      <c r="O137" s="275">
        <f>IF(O$6=0,0,O$6/PPA!O$10*1000)</f>
        <v>0</v>
      </c>
      <c r="P137" s="275">
        <f>IF(P$6=0,0,P$6/PPA!P$10*1000)</f>
        <v>0</v>
      </c>
      <c r="Q137" s="275">
        <f>IF(Q$6=0,0,Q$6/PPA!Q$10*1000)</f>
        <v>0</v>
      </c>
      <c r="R137" s="275">
        <f>IF(R$6=0,0,R$6/PPA!R$10*1000)</f>
        <v>0</v>
      </c>
      <c r="S137" s="275">
        <f>IF(S$6=0,0,S$6/PPA!S$10*1000)</f>
        <v>0</v>
      </c>
      <c r="T137" s="275">
        <f>IF(T$6=0,0,T$6/PPA!T$10*1000)</f>
        <v>0</v>
      </c>
      <c r="U137" s="275">
        <f>IF(U$6=0,0,U$6/PPA!U$10*1000)</f>
        <v>0</v>
      </c>
      <c r="V137" s="275">
        <f>IF(V$6=0,0,V$6/PPA!V$10*1000)</f>
        <v>0</v>
      </c>
      <c r="W137" s="275">
        <f>IF(W$6=0,0,W$6/PPA!W$10*1000)</f>
        <v>0</v>
      </c>
      <c r="DA137" s="76"/>
    </row>
    <row r="138" spans="1:105" ht="12" customHeight="1" x14ac:dyDescent="0.25">
      <c r="A138" s="202" t="s">
        <v>93</v>
      </c>
      <c r="B138" s="276">
        <f>IF(B$7=0,0,B$7/PPA!B$10*1000)</f>
        <v>3.2797542904426331</v>
      </c>
      <c r="C138" s="276">
        <f>IF(C$7=0,0,C$7/PPA!C$10*1000)</f>
        <v>2.9733178456927858</v>
      </c>
      <c r="D138" s="276">
        <f>IF(D$7=0,0,D$7/PPA!D$10*1000)</f>
        <v>3.6776794431006858</v>
      </c>
      <c r="E138" s="276">
        <f>IF(E$7=0,0,E$7/PPA!E$10*1000)</f>
        <v>4.4256023364878203</v>
      </c>
      <c r="F138" s="276">
        <f>IF(F$7=0,0,F$7/PPA!F$10*1000)</f>
        <v>3.0049892736253052</v>
      </c>
      <c r="G138" s="276">
        <f>IF(G$7=0,0,G$7/PPA!G$10*1000)</f>
        <v>3.5392001323505311</v>
      </c>
      <c r="H138" s="276">
        <f>IF(H$7=0,0,H$7/PPA!H$10*1000)</f>
        <v>3.152593199936315</v>
      </c>
      <c r="I138" s="276">
        <f>IF(I$7=0,0,I$7/PPA!I$10*1000)</f>
        <v>2.6907738019024681</v>
      </c>
      <c r="J138" s="276">
        <f>IF(J$7=0,0,J$7/PPA!J$10*1000)</f>
        <v>2.0701614155414427</v>
      </c>
      <c r="K138" s="276">
        <f>IF(K$7=0,0,K$7/PPA!K$10*1000)</f>
        <v>1.9864672549731954</v>
      </c>
      <c r="L138" s="276">
        <f>IF(L$7=0,0,L$7/PPA!L$10*1000)</f>
        <v>0</v>
      </c>
      <c r="M138" s="276">
        <f>IF(M$7=0,0,M$7/PPA!M$10*1000)</f>
        <v>0</v>
      </c>
      <c r="N138" s="276">
        <f>IF(N$7=0,0,N$7/PPA!N$10*1000)</f>
        <v>0</v>
      </c>
      <c r="O138" s="276">
        <f>IF(O$7=0,0,O$7/PPA!O$10*1000)</f>
        <v>0</v>
      </c>
      <c r="P138" s="276">
        <f>IF(P$7=0,0,P$7/PPA!P$10*1000)</f>
        <v>0</v>
      </c>
      <c r="Q138" s="276">
        <f>IF(Q$7=0,0,Q$7/PPA!Q$10*1000)</f>
        <v>0</v>
      </c>
      <c r="R138" s="276">
        <f>IF(R$7=0,0,R$7/PPA!R$10*1000)</f>
        <v>0</v>
      </c>
      <c r="S138" s="276">
        <f>IF(S$7=0,0,S$7/PPA!S$10*1000)</f>
        <v>0</v>
      </c>
      <c r="T138" s="276">
        <f>IF(T$7=0,0,T$7/PPA!T$10*1000)</f>
        <v>0</v>
      </c>
      <c r="U138" s="276">
        <f>IF(U$7=0,0,U$7/PPA!U$10*1000)</f>
        <v>0</v>
      </c>
      <c r="V138" s="276">
        <f>IF(V$7=0,0,V$7/PPA!V$10*1000)</f>
        <v>0</v>
      </c>
      <c r="W138" s="276">
        <f>IF(W$7=0,0,W$7/PPA!W$10*1000)</f>
        <v>0</v>
      </c>
      <c r="DA138" s="77"/>
    </row>
    <row r="139" spans="1:105" ht="12" customHeight="1" x14ac:dyDescent="0.25">
      <c r="A139" s="202" t="s">
        <v>94</v>
      </c>
      <c r="B139" s="276">
        <f>IF(B$8=0,0,B$8/PPA!B$10*1000)</f>
        <v>18.741453088243624</v>
      </c>
      <c r="C139" s="276">
        <f>IF(C$8=0,0,C$8/PPA!C$10*1000)</f>
        <v>16.99038768967306</v>
      </c>
      <c r="D139" s="276">
        <f>IF(D$8=0,0,D$8/PPA!D$10*1000)</f>
        <v>21.015311103432502</v>
      </c>
      <c r="E139" s="276">
        <f>IF(E$8=0,0,E$8/PPA!E$10*1000)</f>
        <v>25.289156208501826</v>
      </c>
      <c r="F139" s="276">
        <f>IF(F$8=0,0,F$8/PPA!F$10*1000)</f>
        <v>17.171367277858891</v>
      </c>
      <c r="G139" s="276">
        <f>IF(G$8=0,0,G$8/PPA!G$10*1000)</f>
        <v>20.22400075628876</v>
      </c>
      <c r="H139" s="276">
        <f>IF(H$8=0,0,H$8/PPA!H$10*1000)</f>
        <v>18.014818285350366</v>
      </c>
      <c r="I139" s="276">
        <f>IF(I$8=0,0,I$8/PPA!I$10*1000)</f>
        <v>15.375850296585527</v>
      </c>
      <c r="J139" s="276">
        <f>IF(J$8=0,0,J$8/PPA!J$10*1000)</f>
        <v>11.829493803093964</v>
      </c>
      <c r="K139" s="276">
        <f>IF(K$8=0,0,K$8/PPA!K$10*1000)</f>
        <v>11.351241456989685</v>
      </c>
      <c r="L139" s="276">
        <f>IF(L$8=0,0,L$8/PPA!L$10*1000)</f>
        <v>0</v>
      </c>
      <c r="M139" s="276">
        <f>IF(M$8=0,0,M$8/PPA!M$10*1000)</f>
        <v>0</v>
      </c>
      <c r="N139" s="276">
        <f>IF(N$8=0,0,N$8/PPA!N$10*1000)</f>
        <v>0</v>
      </c>
      <c r="O139" s="276">
        <f>IF(O$8=0,0,O$8/PPA!O$10*1000)</f>
        <v>0</v>
      </c>
      <c r="P139" s="276">
        <f>IF(P$8=0,0,P$8/PPA!P$10*1000)</f>
        <v>0</v>
      </c>
      <c r="Q139" s="276">
        <f>IF(Q$8=0,0,Q$8/PPA!Q$10*1000)</f>
        <v>0</v>
      </c>
      <c r="R139" s="276">
        <f>IF(R$8=0,0,R$8/PPA!R$10*1000)</f>
        <v>0</v>
      </c>
      <c r="S139" s="276">
        <f>IF(S$8=0,0,S$8/PPA!S$10*1000)</f>
        <v>0</v>
      </c>
      <c r="T139" s="276">
        <f>IF(T$8=0,0,T$8/PPA!T$10*1000)</f>
        <v>0</v>
      </c>
      <c r="U139" s="276">
        <f>IF(U$8=0,0,U$8/PPA!U$10*1000)</f>
        <v>0</v>
      </c>
      <c r="V139" s="276">
        <f>IF(V$8=0,0,V$8/PPA!V$10*1000)</f>
        <v>0</v>
      </c>
      <c r="W139" s="276">
        <f>IF(W$8=0,0,W$8/PPA!W$10*1000)</f>
        <v>0</v>
      </c>
      <c r="DA139" s="77"/>
    </row>
    <row r="140" spans="1:105" ht="12" customHeight="1" x14ac:dyDescent="0.25">
      <c r="A140" s="202" t="s">
        <v>95</v>
      </c>
      <c r="B140" s="276">
        <f>IF(B$9=0,0,B$9/PPA!B$10*1000)</f>
        <v>9.3707265441218119</v>
      </c>
      <c r="C140" s="276">
        <f>IF(C$9=0,0,C$9/PPA!C$10*1000)</f>
        <v>8.4951938448365283</v>
      </c>
      <c r="D140" s="276">
        <f>IF(D$9=0,0,D$9/PPA!D$10*1000)</f>
        <v>10.507655551716251</v>
      </c>
      <c r="E140" s="276">
        <f>IF(E$9=0,0,E$9/PPA!E$10*1000)</f>
        <v>12.644578104250913</v>
      </c>
      <c r="F140" s="276">
        <f>IF(F$9=0,0,F$9/PPA!F$10*1000)</f>
        <v>8.5856836389294457</v>
      </c>
      <c r="G140" s="276">
        <f>IF(G$9=0,0,G$9/PPA!G$10*1000)</f>
        <v>10.11200037814438</v>
      </c>
      <c r="H140" s="276">
        <f>IF(H$9=0,0,H$9/PPA!H$10*1000)</f>
        <v>9.0074091426751863</v>
      </c>
      <c r="I140" s="276">
        <f>IF(I$9=0,0,I$9/PPA!I$10*1000)</f>
        <v>7.6879251482927637</v>
      </c>
      <c r="J140" s="276">
        <f>IF(J$9=0,0,J$9/PPA!J$10*1000)</f>
        <v>5.9147469015469829</v>
      </c>
      <c r="K140" s="276">
        <f>IF(K$9=0,0,K$9/PPA!K$10*1000)</f>
        <v>5.6756207284948434</v>
      </c>
      <c r="L140" s="276">
        <f>IF(L$9=0,0,L$9/PPA!L$10*1000)</f>
        <v>0</v>
      </c>
      <c r="M140" s="276">
        <f>IF(M$9=0,0,M$9/PPA!M$10*1000)</f>
        <v>0</v>
      </c>
      <c r="N140" s="276">
        <f>IF(N$9=0,0,N$9/PPA!N$10*1000)</f>
        <v>0</v>
      </c>
      <c r="O140" s="276">
        <f>IF(O$9=0,0,O$9/PPA!O$10*1000)</f>
        <v>0</v>
      </c>
      <c r="P140" s="276">
        <f>IF(P$9=0,0,P$9/PPA!P$10*1000)</f>
        <v>0</v>
      </c>
      <c r="Q140" s="276">
        <f>IF(Q$9=0,0,Q$9/PPA!Q$10*1000)</f>
        <v>0</v>
      </c>
      <c r="R140" s="276">
        <f>IF(R$9=0,0,R$9/PPA!R$10*1000)</f>
        <v>0</v>
      </c>
      <c r="S140" s="276">
        <f>IF(S$9=0,0,S$9/PPA!S$10*1000)</f>
        <v>0</v>
      </c>
      <c r="T140" s="276">
        <f>IF(T$9=0,0,T$9/PPA!T$10*1000)</f>
        <v>0</v>
      </c>
      <c r="U140" s="276">
        <f>IF(U$9=0,0,U$9/PPA!U$10*1000)</f>
        <v>0</v>
      </c>
      <c r="V140" s="276">
        <f>IF(V$9=0,0,V$9/PPA!V$10*1000)</f>
        <v>0</v>
      </c>
      <c r="W140" s="276">
        <f>IF(W$9=0,0,W$9/PPA!W$10*1000)</f>
        <v>0</v>
      </c>
      <c r="DA140" s="77"/>
    </row>
    <row r="141" spans="1:105" ht="12" customHeight="1" x14ac:dyDescent="0.25">
      <c r="A141" s="56" t="s">
        <v>96</v>
      </c>
      <c r="B141" s="277">
        <f>IF(B$10=0,0,B$10/PPA!B$10*1000)</f>
        <v>6.4553031591356484</v>
      </c>
      <c r="C141" s="277">
        <f>IF(C$10=0,0,C$10/PPA!C$10*1000)</f>
        <v>5.5979255271689556</v>
      </c>
      <c r="D141" s="277">
        <f>IF(D$10=0,0,D$10/PPA!D$10*1000)</f>
        <v>7.1292679225060365</v>
      </c>
      <c r="E141" s="277">
        <f>IF(E$10=0,0,E$10/PPA!E$10*1000)</f>
        <v>8.203370510912027</v>
      </c>
      <c r="F141" s="277">
        <f>IF(F$10=0,0,F$10/PPA!F$10*1000)</f>
        <v>5.3733211051829315</v>
      </c>
      <c r="G141" s="277">
        <f>IF(G$10=0,0,G$10/PPA!G$10*1000)</f>
        <v>7.1455437227540877</v>
      </c>
      <c r="H141" s="277">
        <f>IF(H$10=0,0,H$10/PPA!H$10*1000)</f>
        <v>5.6881881162949242</v>
      </c>
      <c r="I141" s="277">
        <f>IF(I$10=0,0,I$10/PPA!I$10*1000)</f>
        <v>5.0473322798094475</v>
      </c>
      <c r="J141" s="277">
        <f>IF(J$10=0,0,J$10/PPA!J$10*1000)</f>
        <v>3.5467044313115808</v>
      </c>
      <c r="K141" s="277">
        <f>IF(K$10=0,0,K$10/PPA!K$10*1000)</f>
        <v>3.4510412961952528</v>
      </c>
      <c r="L141" s="277">
        <f>IF(L$10=0,0,L$10/PPA!L$10*1000)</f>
        <v>0</v>
      </c>
      <c r="M141" s="277">
        <f>IF(M$10=0,0,M$10/PPA!M$10*1000)</f>
        <v>0</v>
      </c>
      <c r="N141" s="277">
        <f>IF(N$10=0,0,N$10/PPA!N$10*1000)</f>
        <v>0</v>
      </c>
      <c r="O141" s="277">
        <f>IF(O$10=0,0,O$10/PPA!O$10*1000)</f>
        <v>0</v>
      </c>
      <c r="P141" s="277">
        <f>IF(P$10=0,0,P$10/PPA!P$10*1000)</f>
        <v>0</v>
      </c>
      <c r="Q141" s="277">
        <f>IF(Q$10=0,0,Q$10/PPA!Q$10*1000)</f>
        <v>0</v>
      </c>
      <c r="R141" s="277">
        <f>IF(R$10=0,0,R$10/PPA!R$10*1000)</f>
        <v>0</v>
      </c>
      <c r="S141" s="277">
        <f>IF(S$10=0,0,S$10/PPA!S$10*1000)</f>
        <v>0</v>
      </c>
      <c r="T141" s="277">
        <f>IF(T$10=0,0,T$10/PPA!T$10*1000)</f>
        <v>0</v>
      </c>
      <c r="U141" s="277">
        <f>IF(U$10=0,0,U$10/PPA!U$10*1000)</f>
        <v>0</v>
      </c>
      <c r="V141" s="277">
        <f>IF(V$10=0,0,V$10/PPA!V$10*1000)</f>
        <v>0</v>
      </c>
      <c r="W141" s="277">
        <f>IF(W$10=0,0,W$10/PPA!W$10*1000)</f>
        <v>0</v>
      </c>
      <c r="DA141" s="78"/>
    </row>
    <row r="142" spans="1:105" ht="12" customHeight="1" x14ac:dyDescent="0.25">
      <c r="A142" s="203" t="s">
        <v>1855</v>
      </c>
      <c r="B142" s="278">
        <f>IF(B$16=0,0,B$16/PPA!B$10*1000)</f>
        <v>2.8866002802869843</v>
      </c>
      <c r="C142" s="278">
        <f>IF(C$16=0,0,C$16/PPA!C$10*1000)</f>
        <v>3.4805899543720198</v>
      </c>
      <c r="D142" s="278">
        <f>IF(D$16=0,0,D$16/PPA!D$10*1000)</f>
        <v>2.3487562339087424</v>
      </c>
      <c r="E142" s="278">
        <f>IF(E$16=0,0,E$16/PPA!E$10*1000)</f>
        <v>1.7529994246655018</v>
      </c>
      <c r="F142" s="278">
        <f>IF(F$16=0,0,F$16/PPA!F$10*1000)</f>
        <v>3.5393307137146466</v>
      </c>
      <c r="G142" s="278">
        <f>IF(G$16=0,0,G$16/PPA!G$10*1000)</f>
        <v>2.8135374354144442</v>
      </c>
      <c r="H142" s="278">
        <f>IF(H$16=0,0,H$16/PPA!H$10*1000)</f>
        <v>4.7232683173634156</v>
      </c>
      <c r="I142" s="278">
        <f>IF(I$16=0,0,I$16/PPA!I$10*1000)</f>
        <v>3.6013540418524959</v>
      </c>
      <c r="J142" s="278">
        <f>IF(J$16=0,0,J$16/PPA!J$10*1000)</f>
        <v>9.8776265613784116</v>
      </c>
      <c r="K142" s="278">
        <f>IF(K$16=0,0,K$16/PPA!K$10*1000)</f>
        <v>10.445084188794834</v>
      </c>
      <c r="L142" s="278">
        <f>IF(L$16=0,0,L$16/PPA!L$10*1000)</f>
        <v>0</v>
      </c>
      <c r="M142" s="278">
        <f>IF(M$16=0,0,M$16/PPA!M$10*1000)</f>
        <v>0</v>
      </c>
      <c r="N142" s="278">
        <f>IF(N$16=0,0,N$16/PPA!N$10*1000)</f>
        <v>0</v>
      </c>
      <c r="O142" s="278">
        <f>IF(O$16=0,0,O$16/PPA!O$10*1000)</f>
        <v>0</v>
      </c>
      <c r="P142" s="278">
        <f>IF(P$16=0,0,P$16/PPA!P$10*1000)</f>
        <v>0</v>
      </c>
      <c r="Q142" s="278">
        <f>IF(Q$16=0,0,Q$16/PPA!Q$10*1000)</f>
        <v>0</v>
      </c>
      <c r="R142" s="278">
        <f>IF(R$16=0,0,R$16/PPA!R$10*1000)</f>
        <v>0</v>
      </c>
      <c r="S142" s="278">
        <f>IF(S$16=0,0,S$16/PPA!S$10*1000)</f>
        <v>0</v>
      </c>
      <c r="T142" s="278">
        <f>IF(T$16=0,0,T$16/PPA!T$10*1000)</f>
        <v>0</v>
      </c>
      <c r="U142" s="278">
        <f>IF(U$16=0,0,U$16/PPA!U$10*1000)</f>
        <v>0</v>
      </c>
      <c r="V142" s="278">
        <f>IF(V$16=0,0,V$16/PPA!V$10*1000)</f>
        <v>0</v>
      </c>
      <c r="W142" s="278">
        <f>IF(W$16=0,0,W$16/PPA!W$10*1000)</f>
        <v>0</v>
      </c>
      <c r="DA142" s="79"/>
    </row>
    <row r="143" spans="1:105" ht="12" customHeight="1" x14ac:dyDescent="0.25">
      <c r="A143" s="203" t="s">
        <v>1857</v>
      </c>
      <c r="B143" s="278">
        <f>IF(B$17=0,0,B$17/PPA!B$10*1000)</f>
        <v>419.04514091893861</v>
      </c>
      <c r="C143" s="278">
        <f>IF(C$17=0,0,C$17/PPA!C$10*1000)</f>
        <v>377.36383457642501</v>
      </c>
      <c r="D143" s="278">
        <f>IF(D$17=0,0,D$17/PPA!D$10*1000)</f>
        <v>472.85773514623833</v>
      </c>
      <c r="E143" s="278">
        <f>IF(E$17=0,0,E$17/PPA!E$10*1000)</f>
        <v>572.856499825264</v>
      </c>
      <c r="F143" s="278">
        <f>IF(F$17=0,0,F$17/PPA!F$10*1000)</f>
        <v>381.59788966421615</v>
      </c>
      <c r="G143" s="278">
        <f>IF(G$17=0,0,G$17/PPA!G$10*1000)</f>
        <v>452.98543097648349</v>
      </c>
      <c r="H143" s="278">
        <f>IF(H$17=0,0,H$17/PPA!H$10*1000)</f>
        <v>397.03617597064783</v>
      </c>
      <c r="I143" s="278">
        <f>IF(I$17=0,0,I$17/PPA!I$10*1000)</f>
        <v>340.06803157770952</v>
      </c>
      <c r="J143" s="278">
        <f>IF(J$17=0,0,J$17/PPA!J$10*1000)</f>
        <v>239.0696439923544</v>
      </c>
      <c r="K143" s="278">
        <f>IF(K$17=0,0,K$17/PPA!K$10*1000)</f>
        <v>226.24137812098897</v>
      </c>
      <c r="L143" s="278">
        <f>IF(L$17=0,0,L$17/PPA!L$10*1000)</f>
        <v>0</v>
      </c>
      <c r="M143" s="278">
        <f>IF(M$17=0,0,M$17/PPA!M$10*1000)</f>
        <v>0</v>
      </c>
      <c r="N143" s="278">
        <f>IF(N$17=0,0,N$17/PPA!N$10*1000)</f>
        <v>0</v>
      </c>
      <c r="O143" s="278">
        <f>IF(O$17=0,0,O$17/PPA!O$10*1000)</f>
        <v>0</v>
      </c>
      <c r="P143" s="278">
        <f>IF(P$17=0,0,P$17/PPA!P$10*1000)</f>
        <v>0</v>
      </c>
      <c r="Q143" s="278">
        <f>IF(Q$17=0,0,Q$17/PPA!Q$10*1000)</f>
        <v>0</v>
      </c>
      <c r="R143" s="278">
        <f>IF(R$17=0,0,R$17/PPA!R$10*1000)</f>
        <v>0</v>
      </c>
      <c r="S143" s="278">
        <f>IF(S$17=0,0,S$17/PPA!S$10*1000)</f>
        <v>0</v>
      </c>
      <c r="T143" s="278">
        <f>IF(T$17=0,0,T$17/PPA!T$10*1000)</f>
        <v>0</v>
      </c>
      <c r="U143" s="278">
        <f>IF(U$17=0,0,U$17/PPA!U$10*1000)</f>
        <v>0</v>
      </c>
      <c r="V143" s="278">
        <f>IF(V$17=0,0,V$17/PPA!V$10*1000)</f>
        <v>0</v>
      </c>
      <c r="W143" s="278">
        <f>IF(W$17=0,0,W$17/PPA!W$10*1000)</f>
        <v>0</v>
      </c>
      <c r="DA143" s="79"/>
    </row>
    <row r="144" spans="1:105" ht="12" customHeight="1" x14ac:dyDescent="0.25">
      <c r="A144" s="41" t="s">
        <v>1872</v>
      </c>
      <c r="B144" s="279">
        <f>IF(B$30=0,0,B$30/PPA!B$10*1000)</f>
        <v>6.4146672895266077</v>
      </c>
      <c r="C144" s="279">
        <f>IF(C$30=0,0,C$30/PPA!C$10*1000)</f>
        <v>7.7346443430489078</v>
      </c>
      <c r="D144" s="279">
        <f>IF(D$30=0,0,D$30/PPA!D$10*1000)</f>
        <v>5.2194582975749633</v>
      </c>
      <c r="E144" s="279">
        <f>IF(E$30=0,0,E$30/PPA!E$10*1000)</f>
        <v>3.8955542770344342</v>
      </c>
      <c r="F144" s="279">
        <f>IF(F$30=0,0,F$30/PPA!F$10*1000)</f>
        <v>7.865179363810296</v>
      </c>
      <c r="G144" s="279">
        <f>IF(G$30=0,0,G$30/PPA!G$10*1000)</f>
        <v>6.2523054120320749</v>
      </c>
      <c r="H144" s="279">
        <f>IF(H$30=0,0,H$30/PPA!H$10*1000)</f>
        <v>10.496151816363113</v>
      </c>
      <c r="I144" s="279">
        <f>IF(I$30=0,0,I$30/PPA!I$10*1000)</f>
        <v>8.0030089818944088</v>
      </c>
      <c r="J144" s="279">
        <f>IF(J$30=0,0,J$30/PPA!J$10*1000)</f>
        <v>21.950281247507512</v>
      </c>
      <c r="K144" s="279">
        <f>IF(K$30=0,0,K$30/PPA!K$10*1000)</f>
        <v>23.211298197321771</v>
      </c>
      <c r="L144" s="279">
        <f>IF(L$30=0,0,L$30/PPA!L$10*1000)</f>
        <v>0</v>
      </c>
      <c r="M144" s="279">
        <f>IF(M$30=0,0,M$30/PPA!M$10*1000)</f>
        <v>0</v>
      </c>
      <c r="N144" s="279">
        <f>IF(N$30=0,0,N$30/PPA!N$10*1000)</f>
        <v>0</v>
      </c>
      <c r="O144" s="279">
        <f>IF(O$30=0,0,O$30/PPA!O$10*1000)</f>
        <v>0</v>
      </c>
      <c r="P144" s="279">
        <f>IF(P$30=0,0,P$30/PPA!P$10*1000)</f>
        <v>0</v>
      </c>
      <c r="Q144" s="279">
        <f>IF(Q$30=0,0,Q$30/PPA!Q$10*1000)</f>
        <v>0</v>
      </c>
      <c r="R144" s="279">
        <f>IF(R$30=0,0,R$30/PPA!R$10*1000)</f>
        <v>0</v>
      </c>
      <c r="S144" s="279">
        <f>IF(S$30=0,0,S$30/PPA!S$10*1000)</f>
        <v>0</v>
      </c>
      <c r="T144" s="279">
        <f>IF(T$30=0,0,T$30/PPA!T$10*1000)</f>
        <v>0</v>
      </c>
      <c r="U144" s="279">
        <f>IF(U$30=0,0,U$30/PPA!U$10*1000)</f>
        <v>0</v>
      </c>
      <c r="V144" s="279">
        <f>IF(V$30=0,0,V$30/PPA!V$10*1000)</f>
        <v>0</v>
      </c>
      <c r="W144" s="279">
        <f>IF(W$30=0,0,W$30/PPA!W$10*1000)</f>
        <v>0</v>
      </c>
      <c r="DA144" s="82"/>
    </row>
    <row r="145" spans="1:105" ht="12" customHeight="1" x14ac:dyDescent="0.25">
      <c r="J145" s="131"/>
    </row>
    <row r="146" spans="1:105" ht="12" customHeight="1" x14ac:dyDescent="0.25">
      <c r="A146" s="35" t="s">
        <v>53</v>
      </c>
      <c r="B146" s="322">
        <f t="shared" ref="B146:W146" si="38">SUM(B$147:B$154)</f>
        <v>373.96631167694954</v>
      </c>
      <c r="C146" s="322">
        <f t="shared" si="38"/>
        <v>330.20518878177182</v>
      </c>
      <c r="D146" s="322">
        <f t="shared" si="38"/>
        <v>408.50234473591684</v>
      </c>
      <c r="E146" s="322">
        <f t="shared" si="38"/>
        <v>478.40491907882421</v>
      </c>
      <c r="F146" s="322">
        <f t="shared" si="38"/>
        <v>274.62041961267789</v>
      </c>
      <c r="G146" s="322">
        <f t="shared" si="38"/>
        <v>373.79586216216944</v>
      </c>
      <c r="H146" s="322">
        <f t="shared" si="38"/>
        <v>323.5742504508882</v>
      </c>
      <c r="I146" s="322">
        <f t="shared" si="38"/>
        <v>256.52314303417</v>
      </c>
      <c r="J146" s="322">
        <f t="shared" si="38"/>
        <v>203.01180988022566</v>
      </c>
      <c r="K146" s="322">
        <f t="shared" si="38"/>
        <v>190.88450815060759</v>
      </c>
      <c r="L146" s="322">
        <f t="shared" si="38"/>
        <v>248.64886822521089</v>
      </c>
      <c r="M146" s="322">
        <f t="shared" si="38"/>
        <v>196.15145257992029</v>
      </c>
      <c r="N146" s="322">
        <f t="shared" si="38"/>
        <v>210.82648827998744</v>
      </c>
      <c r="O146" s="322">
        <f t="shared" si="38"/>
        <v>204.82763749260138</v>
      </c>
      <c r="P146" s="322">
        <f t="shared" si="38"/>
        <v>236.77290356163959</v>
      </c>
      <c r="Q146" s="322">
        <f t="shared" si="38"/>
        <v>253.78756442288361</v>
      </c>
      <c r="R146" s="322">
        <f t="shared" si="38"/>
        <v>260.99210407299535</v>
      </c>
      <c r="S146" s="322">
        <f t="shared" si="38"/>
        <v>308.98407224543655</v>
      </c>
      <c r="T146" s="322">
        <f t="shared" si="38"/>
        <v>206.01867690646117</v>
      </c>
      <c r="U146" s="322">
        <f t="shared" si="38"/>
        <v>239.70034416054671</v>
      </c>
      <c r="V146" s="322">
        <f t="shared" si="38"/>
        <v>223.95284239966261</v>
      </c>
      <c r="W146" s="322">
        <f t="shared" si="38"/>
        <v>254.15751586124051</v>
      </c>
      <c r="DA146" s="95"/>
    </row>
    <row r="147" spans="1:105" ht="12" customHeight="1" x14ac:dyDescent="0.25">
      <c r="A147" s="55" t="s">
        <v>92</v>
      </c>
      <c r="B147" s="275">
        <f>IF(B$33=0,0,B$33/PPA!B$11*1000)</f>
        <v>1.9738398617009343</v>
      </c>
      <c r="C147" s="275">
        <f>IF(C$33=0,0,C$33/PPA!C$11*1000)</f>
        <v>1.7428633109625096</v>
      </c>
      <c r="D147" s="275">
        <f>IF(D$33=0,0,D$33/PPA!D$11*1000)</f>
        <v>2.1561252617187088</v>
      </c>
      <c r="E147" s="275">
        <f>IF(E$33=0,0,E$33/PPA!E$11*1000)</f>
        <v>2.5250795855859618</v>
      </c>
      <c r="F147" s="275">
        <f>IF(F$33=0,0,F$33/PPA!F$11*1000)</f>
        <v>1.4494801112904641</v>
      </c>
      <c r="G147" s="275">
        <f>IF(G$33=0,0,G$33/PPA!G$11*1000)</f>
        <v>1.9729402083461778</v>
      </c>
      <c r="H147" s="275">
        <f>IF(H$33=0,0,H$33/PPA!H$11*1000)</f>
        <v>1.7078644086836288</v>
      </c>
      <c r="I147" s="275">
        <f>IF(I$33=0,0,I$33/PPA!I$11*1000)</f>
        <v>1.3539604754743311</v>
      </c>
      <c r="J147" s="275">
        <f>IF(J$33=0,0,J$33/PPA!J$11*1000)</f>
        <v>1.0715211243038034</v>
      </c>
      <c r="K147" s="275">
        <f>IF(K$33=0,0,K$33/PPA!K$11*1000)</f>
        <v>1.0075117447919468</v>
      </c>
      <c r="L147" s="275">
        <f>IF(L$33=0,0,L$33/PPA!L$11*1000)</f>
        <v>1.3123990914268966</v>
      </c>
      <c r="M147" s="275">
        <f>IF(M$33=0,0,M$33/PPA!M$11*1000)</f>
        <v>1.0353113206902795</v>
      </c>
      <c r="N147" s="275">
        <f>IF(N$33=0,0,N$33/PPA!N$11*1000)</f>
        <v>1.1127679512255395</v>
      </c>
      <c r="O147" s="275">
        <f>IF(O$33=0,0,O$33/PPA!O$11*1000)</f>
        <v>1.0811052841911357</v>
      </c>
      <c r="P147" s="275">
        <f>IF(P$33=0,0,P$33/PPA!P$11*1000)</f>
        <v>1.2497162996513258</v>
      </c>
      <c r="Q147" s="275">
        <f>IF(Q$33=0,0,Q$33/PPA!Q$11*1000)</f>
        <v>1.3395217575035068</v>
      </c>
      <c r="R147" s="275">
        <f>IF(R$33=0,0,R$33/PPA!R$11*1000)</f>
        <v>1.3775481975928172</v>
      </c>
      <c r="S147" s="275">
        <f>IF(S$33=0,0,S$33/PPA!S$11*1000)</f>
        <v>1.6308556663733218</v>
      </c>
      <c r="T147" s="275">
        <f>IF(T$33=0,0,T$33/PPA!T$11*1000)</f>
        <v>1.0873917356648028</v>
      </c>
      <c r="U147" s="275">
        <f>IF(U$33=0,0,U$33/PPA!U$11*1000)</f>
        <v>1.2651676886292931</v>
      </c>
      <c r="V147" s="275">
        <f>IF(V$33=0,0,V$33/PPA!V$11*1000)</f>
        <v>1.1820504512466554</v>
      </c>
      <c r="W147" s="275">
        <f>IF(W$33=0,0,W$33/PPA!W$11*1000)</f>
        <v>1.3414744063658774</v>
      </c>
      <c r="DA147" s="76"/>
    </row>
    <row r="148" spans="1:105" ht="12" customHeight="1" x14ac:dyDescent="0.25">
      <c r="A148" s="202" t="s">
        <v>93</v>
      </c>
      <c r="B148" s="276">
        <f>IF(B$34=0,0,B$34/PPA!B$11*1000)</f>
        <v>2.8010270858755808</v>
      </c>
      <c r="C148" s="276">
        <f>IF(C$34=0,0,C$34/PPA!C$11*1000)</f>
        <v>2.4732540038876021</v>
      </c>
      <c r="D148" s="276">
        <f>IF(D$34=0,0,D$34/PPA!D$11*1000)</f>
        <v>3.0597037661456108</v>
      </c>
      <c r="E148" s="276">
        <f>IF(E$34=0,0,E$34/PPA!E$11*1000)</f>
        <v>3.5832776763981489</v>
      </c>
      <c r="F148" s="276">
        <f>IF(F$34=0,0,F$34/PPA!F$11*1000)</f>
        <v>2.0569211975807673</v>
      </c>
      <c r="G148" s="276">
        <f>IF(G$34=0,0,G$34/PPA!G$11*1000)</f>
        <v>2.7997504101616766</v>
      </c>
      <c r="H148" s="276">
        <f>IF(H$34=0,0,H$34/PPA!H$11*1000)</f>
        <v>2.4235879315981417</v>
      </c>
      <c r="I148" s="276">
        <f>IF(I$34=0,0,I$34/PPA!I$11*1000)</f>
        <v>1.9213716566350305</v>
      </c>
      <c r="J148" s="276">
        <f>IF(J$34=0,0,J$34/PPA!J$11*1000)</f>
        <v>1.5205689937158433</v>
      </c>
      <c r="K148" s="276">
        <f>IF(K$34=0,0,K$34/PPA!K$11*1000)</f>
        <v>1.4297348742709677</v>
      </c>
      <c r="L148" s="276">
        <f>IF(L$34=0,0,L$34/PPA!L$11*1000)</f>
        <v>1.8623929295851962</v>
      </c>
      <c r="M148" s="276">
        <f>IF(M$34=0,0,M$34/PPA!M$11*1000)</f>
        <v>1.469184561440616</v>
      </c>
      <c r="N148" s="276">
        <f>IF(N$34=0,0,N$34/PPA!N$11*1000)</f>
        <v>1.5791013405672472</v>
      </c>
      <c r="O148" s="276">
        <f>IF(O$34=0,0,O$34/PPA!O$11*1000)</f>
        <v>1.5341696367875897</v>
      </c>
      <c r="P148" s="276">
        <f>IF(P$34=0,0,P$34/PPA!P$11*1000)</f>
        <v>1.7734413378231504</v>
      </c>
      <c r="Q148" s="276">
        <f>IF(Q$34=0,0,Q$34/PPA!Q$11*1000)</f>
        <v>1.9008820308521428</v>
      </c>
      <c r="R148" s="276">
        <f>IF(R$34=0,0,R$34/PPA!R$11*1000)</f>
        <v>1.9548444067957502</v>
      </c>
      <c r="S148" s="276">
        <f>IF(S$34=0,0,S$34/PPA!S$11*1000)</f>
        <v>2.3143067395188091</v>
      </c>
      <c r="T148" s="276">
        <f>IF(T$34=0,0,T$34/PPA!T$11*1000)</f>
        <v>1.5430905838175131</v>
      </c>
      <c r="U148" s="276">
        <f>IF(U$34=0,0,U$34/PPA!U$11*1000)</f>
        <v>1.7953680198612727</v>
      </c>
      <c r="V148" s="276">
        <f>IF(V$34=0,0,V$34/PPA!V$11*1000)</f>
        <v>1.6774184142578605</v>
      </c>
      <c r="W148" s="276">
        <f>IF(W$34=0,0,W$34/PPA!W$11*1000)</f>
        <v>1.9036529863175937</v>
      </c>
      <c r="DA148" s="77"/>
    </row>
    <row r="149" spans="1:105" ht="12" customHeight="1" x14ac:dyDescent="0.25">
      <c r="A149" s="202" t="s">
        <v>94</v>
      </c>
      <c r="B149" s="276">
        <f>IF(B$35=0,0,B$35/PPA!B$11*1000)</f>
        <v>9.9671672988497413</v>
      </c>
      <c r="C149" s="276">
        <f>IF(C$35=0,0,C$35/PPA!C$11*1000)</f>
        <v>8.8008204396180805</v>
      </c>
      <c r="D149" s="276">
        <f>IF(D$35=0,0,D$35/PPA!D$11*1000)</f>
        <v>10.887641706813737</v>
      </c>
      <c r="E149" s="276">
        <f>IF(E$35=0,0,E$35/PPA!E$11*1000)</f>
        <v>12.750725710219113</v>
      </c>
      <c r="F149" s="276">
        <f>IF(F$35=0,0,F$35/PPA!F$11*1000)</f>
        <v>7.319342893976045</v>
      </c>
      <c r="G149" s="276">
        <f>IF(G$35=0,0,G$35/PPA!G$11*1000)</f>
        <v>9.9626243794002818</v>
      </c>
      <c r="H149" s="276">
        <f>IF(H$35=0,0,H$35/PPA!H$11*1000)</f>
        <v>8.6240888206765671</v>
      </c>
      <c r="I149" s="276">
        <f>IF(I$35=0,0,I$35/PPA!I$11*1000)</f>
        <v>6.8370037696236929</v>
      </c>
      <c r="J149" s="276">
        <f>IF(J$35=0,0,J$35/PPA!J$11*1000)</f>
        <v>5.4107886447202374</v>
      </c>
      <c r="K149" s="276">
        <f>IF(K$35=0,0,K$35/PPA!K$11*1000)</f>
        <v>5.0875647567699449</v>
      </c>
      <c r="L149" s="276">
        <f>IF(L$35=0,0,L$35/PPA!L$11*1000)</f>
        <v>6.6271340248635759</v>
      </c>
      <c r="M149" s="276">
        <f>IF(M$35=0,0,M$35/PPA!M$11*1000)</f>
        <v>5.2279424181963288</v>
      </c>
      <c r="N149" s="276">
        <f>IF(N$35=0,0,N$35/PPA!N$11*1000)</f>
        <v>5.6190699913748592</v>
      </c>
      <c r="O149" s="276">
        <f>IF(O$35=0,0,O$35/PPA!O$11*1000)</f>
        <v>5.4591851366897712</v>
      </c>
      <c r="P149" s="276">
        <f>IF(P$35=0,0,P$35/PPA!P$11*1000)</f>
        <v>6.3106089183903045</v>
      </c>
      <c r="Q149" s="276">
        <f>IF(Q$35=0,0,Q$35/PPA!Q$11*1000)</f>
        <v>6.7640935399801938</v>
      </c>
      <c r="R149" s="276">
        <f>IF(R$35=0,0,R$35/PPA!R$11*1000)</f>
        <v>6.9561131143661443</v>
      </c>
      <c r="S149" s="276">
        <f>IF(S$35=0,0,S$35/PPA!S$11*1000)</f>
        <v>8.2352229187490433</v>
      </c>
      <c r="T149" s="276">
        <f>IF(T$35=0,0,T$35/PPA!T$11*1000)</f>
        <v>5.490929410766876</v>
      </c>
      <c r="U149" s="276">
        <f>IF(U$35=0,0,U$35/PPA!U$11*1000)</f>
        <v>6.3886327651730346</v>
      </c>
      <c r="V149" s="276">
        <f>IF(V$35=0,0,V$35/PPA!V$11*1000)</f>
        <v>5.9689212037209014</v>
      </c>
      <c r="W149" s="276">
        <f>IF(W$35=0,0,W$35/PPA!W$11*1000)</f>
        <v>6.7739537005052641</v>
      </c>
      <c r="DA149" s="77"/>
    </row>
    <row r="150" spans="1:105" ht="12" customHeight="1" x14ac:dyDescent="0.25">
      <c r="A150" s="202" t="s">
        <v>95</v>
      </c>
      <c r="B150" s="276">
        <f>IF(B$36=0,0,B$36/PPA!B$11*1000)</f>
        <v>7.8953594468037371</v>
      </c>
      <c r="C150" s="276">
        <f>IF(C$36=0,0,C$36/PPA!C$11*1000)</f>
        <v>6.9714532438500383</v>
      </c>
      <c r="D150" s="276">
        <f>IF(D$36=0,0,D$36/PPA!D$11*1000)</f>
        <v>8.6245010468748315</v>
      </c>
      <c r="E150" s="276">
        <f>IF(E$36=0,0,E$36/PPA!E$11*1000)</f>
        <v>10.100318342343845</v>
      </c>
      <c r="F150" s="276">
        <f>IF(F$36=0,0,F$36/PPA!F$11*1000)</f>
        <v>5.7979204451618553</v>
      </c>
      <c r="G150" s="276">
        <f>IF(G$36=0,0,G$36/PPA!G$11*1000)</f>
        <v>7.8917608333847111</v>
      </c>
      <c r="H150" s="276">
        <f>IF(H$36=0,0,H$36/PPA!H$11*1000)</f>
        <v>6.8314576347345115</v>
      </c>
      <c r="I150" s="276">
        <f>IF(I$36=0,0,I$36/PPA!I$11*1000)</f>
        <v>5.4158419018973243</v>
      </c>
      <c r="J150" s="276">
        <f>IF(J$36=0,0,J$36/PPA!J$11*1000)</f>
        <v>4.2860844972152128</v>
      </c>
      <c r="K150" s="276">
        <f>IF(K$36=0,0,K$36/PPA!K$11*1000)</f>
        <v>4.0300469791677864</v>
      </c>
      <c r="L150" s="276">
        <f>IF(L$36=0,0,L$36/PPA!L$11*1000)</f>
        <v>5.2495963657075873</v>
      </c>
      <c r="M150" s="276">
        <f>IF(M$36=0,0,M$36/PPA!M$11*1000)</f>
        <v>4.1412452827611164</v>
      </c>
      <c r="N150" s="276">
        <f>IF(N$36=0,0,N$36/PPA!N$11*1000)</f>
        <v>4.4510718049021598</v>
      </c>
      <c r="O150" s="276">
        <f>IF(O$36=0,0,O$36/PPA!O$11*1000)</f>
        <v>4.3244211367645402</v>
      </c>
      <c r="P150" s="276">
        <f>IF(P$36=0,0,P$36/PPA!P$11*1000)</f>
        <v>4.9988651986053032</v>
      </c>
      <c r="Q150" s="276">
        <f>IF(Q$36=0,0,Q$36/PPA!Q$11*1000)</f>
        <v>5.3580870300140262</v>
      </c>
      <c r="R150" s="276">
        <f>IF(R$36=0,0,R$36/PPA!R$11*1000)</f>
        <v>5.5101927903712671</v>
      </c>
      <c r="S150" s="276">
        <f>IF(S$36=0,0,S$36/PPA!S$11*1000)</f>
        <v>6.5234226654932872</v>
      </c>
      <c r="T150" s="276">
        <f>IF(T$36=0,0,T$36/PPA!T$11*1000)</f>
        <v>4.3495669426592114</v>
      </c>
      <c r="U150" s="276">
        <f>IF(U$36=0,0,U$36/PPA!U$11*1000)</f>
        <v>5.0606707545171714</v>
      </c>
      <c r="V150" s="276">
        <f>IF(V$36=0,0,V$36/PPA!V$11*1000)</f>
        <v>4.7282018049866226</v>
      </c>
      <c r="W150" s="276">
        <f>IF(W$36=0,0,W$36/PPA!W$11*1000)</f>
        <v>5.365897625463508</v>
      </c>
      <c r="DA150" s="77"/>
    </row>
    <row r="151" spans="1:105" ht="12" customHeight="1" x14ac:dyDescent="0.25">
      <c r="A151" s="56" t="s">
        <v>96</v>
      </c>
      <c r="B151" s="277">
        <f>IF(B$37=0,0,B$37/PPA!B$11*1000)</f>
        <v>4.1584354110282007</v>
      </c>
      <c r="C151" s="277">
        <f>IF(C$37=0,0,C$37/PPA!C$11*1000)</f>
        <v>3.5824388624666228</v>
      </c>
      <c r="D151" s="277">
        <f>IF(D$37=0,0,D$37/PPA!D$11*1000)</f>
        <v>4.4014448514714442</v>
      </c>
      <c r="E151" s="277">
        <f>IF(E$37=0,0,E$37/PPA!E$11*1000)</f>
        <v>4.849447911096413</v>
      </c>
      <c r="F151" s="277">
        <f>IF(F$37=0,0,F$37/PPA!F$11*1000)</f>
        <v>2.8306088104825862</v>
      </c>
      <c r="G151" s="277">
        <f>IF(G$37=0,0,G$37/PPA!G$11*1000)</f>
        <v>4.2395722317938507</v>
      </c>
      <c r="H151" s="277">
        <f>IF(H$37=0,0,H$37/PPA!H$11*1000)</f>
        <v>3.4418915079465187</v>
      </c>
      <c r="I151" s="277">
        <f>IF(I$37=0,0,I$37/PPA!I$11*1000)</f>
        <v>2.8054021045841955</v>
      </c>
      <c r="J151" s="277">
        <f>IF(J$37=0,0,J$37/PPA!J$11*1000)</f>
        <v>2.6696575047302034</v>
      </c>
      <c r="K151" s="277">
        <f>IF(K$37=0,0,K$37/PPA!K$11*1000)</f>
        <v>2.6653039465648107</v>
      </c>
      <c r="L151" s="277">
        <f>IF(L$37=0,0,L$37/PPA!L$11*1000)</f>
        <v>3.0472329148818291</v>
      </c>
      <c r="M151" s="277">
        <f>IF(M$37=0,0,M$37/PPA!M$11*1000)</f>
        <v>5.445021581741937</v>
      </c>
      <c r="N151" s="277">
        <f>IF(N$37=0,0,N$37/PPA!N$11*1000)</f>
        <v>3.7767259216343385</v>
      </c>
      <c r="O151" s="277">
        <f>IF(O$37=0,0,O$37/PPA!O$11*1000)</f>
        <v>3.663883306248648</v>
      </c>
      <c r="P151" s="277">
        <f>IF(P$37=0,0,P$37/PPA!P$11*1000)</f>
        <v>4.5322890761182224</v>
      </c>
      <c r="Q151" s="277">
        <f>IF(Q$37=0,0,Q$37/PPA!Q$11*1000)</f>
        <v>4.3463834321479773</v>
      </c>
      <c r="R151" s="277">
        <f>IF(R$37=0,0,R$37/PPA!R$11*1000)</f>
        <v>4.4453974089413437</v>
      </c>
      <c r="S151" s="277">
        <f>IF(S$37=0,0,S$37/PPA!S$11*1000)</f>
        <v>4.7795888571783278</v>
      </c>
      <c r="T151" s="277">
        <f>IF(T$37=0,0,T$37/PPA!T$11*1000)</f>
        <v>4.2922390116877525</v>
      </c>
      <c r="U151" s="277">
        <f>IF(U$37=0,0,U$37/PPA!U$11*1000)</f>
        <v>3.5709222847195559</v>
      </c>
      <c r="V151" s="277">
        <f>IF(V$37=0,0,V$37/PPA!V$11*1000)</f>
        <v>2.7875771405125223</v>
      </c>
      <c r="W151" s="277">
        <f>IF(W$37=0,0,W$37/PPA!W$11*1000)</f>
        <v>3.0958288440624289</v>
      </c>
      <c r="DA151" s="78"/>
    </row>
    <row r="152" spans="1:105" ht="12" customHeight="1" x14ac:dyDescent="0.25">
      <c r="A152" s="203" t="s">
        <v>1885</v>
      </c>
      <c r="B152" s="278">
        <f>IF(B$43=0,0,B$43/PPA!B$11*1000)</f>
        <v>12.180006538466374</v>
      </c>
      <c r="C152" s="278">
        <f>IF(C$43=0,0,C$43/PPA!C$11*1000)</f>
        <v>11.488136774716295</v>
      </c>
      <c r="D152" s="278">
        <f>IF(D$43=0,0,D$43/PPA!D$11*1000)</f>
        <v>12.583510897036444</v>
      </c>
      <c r="E152" s="278">
        <f>IF(E$43=0,0,E$43/PPA!E$11*1000)</f>
        <v>13.919449097754956</v>
      </c>
      <c r="F152" s="278">
        <f>IF(F$43=0,0,F$43/PPA!F$11*1000)</f>
        <v>9.5735861066373662</v>
      </c>
      <c r="G152" s="278">
        <f>IF(G$43=0,0,G$43/PPA!G$11*1000)</f>
        <v>11.935705590785849</v>
      </c>
      <c r="H152" s="278">
        <f>IF(H$43=0,0,H$43/PPA!H$11*1000)</f>
        <v>12.102354281100229</v>
      </c>
      <c r="I152" s="278">
        <f>IF(I$43=0,0,I$43/PPA!I$11*1000)</f>
        <v>9.262653347578361</v>
      </c>
      <c r="J152" s="278">
        <f>IF(J$43=0,0,J$43/PPA!J$11*1000)</f>
        <v>14.620411533612202</v>
      </c>
      <c r="K152" s="278">
        <f>IF(K$43=0,0,K$43/PPA!K$11*1000)</f>
        <v>15.085637365177137</v>
      </c>
      <c r="L152" s="278">
        <f>IF(L$43=0,0,L$43/PPA!L$11*1000)</f>
        <v>14.575933174099447</v>
      </c>
      <c r="M152" s="278">
        <f>IF(M$43=0,0,M$43/PPA!M$11*1000)</f>
        <v>27.122016904481107</v>
      </c>
      <c r="N152" s="278">
        <f>IF(N$43=0,0,N$43/PPA!N$11*1000)</f>
        <v>21.230756071959721</v>
      </c>
      <c r="O152" s="278">
        <f>IF(O$43=0,0,O$43/PPA!O$11*1000)</f>
        <v>20.688160479506795</v>
      </c>
      <c r="P152" s="278">
        <f>IF(P$43=0,0,P$43/PPA!P$11*1000)</f>
        <v>25.352702877653908</v>
      </c>
      <c r="Q152" s="278">
        <f>IF(Q$43=0,0,Q$43/PPA!Q$11*1000)</f>
        <v>24.808485304767188</v>
      </c>
      <c r="R152" s="278">
        <f>IF(R$43=0,0,R$43/PPA!R$11*1000)</f>
        <v>25.571833047793202</v>
      </c>
      <c r="S152" s="278">
        <f>IF(S$43=0,0,S$43/PPA!S$11*1000)</f>
        <v>27.910732986761317</v>
      </c>
      <c r="T152" s="278">
        <f>IF(T$43=0,0,T$43/PPA!T$11*1000)</f>
        <v>23.331912029264299</v>
      </c>
      <c r="U152" s="278">
        <f>IF(U$43=0,0,U$43/PPA!U$11*1000)</f>
        <v>20.41062008681395</v>
      </c>
      <c r="V152" s="278">
        <f>IF(V$43=0,0,V$43/PPA!V$11*1000)</f>
        <v>14.357438118043085</v>
      </c>
      <c r="W152" s="278">
        <f>IF(W$43=0,0,W$43/PPA!W$11*1000)</f>
        <v>13.935942541651965</v>
      </c>
      <c r="DA152" s="79"/>
    </row>
    <row r="153" spans="1:105" ht="12" customHeight="1" x14ac:dyDescent="0.25">
      <c r="A153" s="203" t="s">
        <v>1900</v>
      </c>
      <c r="B153" s="278">
        <f>IF(B$56=0,0,B$56/PPA!B$11*1000)</f>
        <v>294.20938132913284</v>
      </c>
      <c r="C153" s="278">
        <f>IF(C$56=0,0,C$56/PPA!C$11*1000)</f>
        <v>259.36776763367232</v>
      </c>
      <c r="D153" s="278">
        <f>IF(D$56=0,0,D$56/PPA!D$11*1000)</f>
        <v>321.99008060093638</v>
      </c>
      <c r="E153" s="278">
        <f>IF(E$56=0,0,E$56/PPA!E$11*1000)</f>
        <v>377.90949550804464</v>
      </c>
      <c r="F153" s="278">
        <f>IF(F$56=0,0,F$56/PPA!F$11*1000)</f>
        <v>215.82665332167514</v>
      </c>
      <c r="G153" s="278">
        <f>IF(G$56=0,0,G$56/PPA!G$11*1000)</f>
        <v>294.16195720313016</v>
      </c>
      <c r="H153" s="278">
        <f>IF(H$56=0,0,H$56/PPA!H$11*1000)</f>
        <v>253.65235935422965</v>
      </c>
      <c r="I153" s="278">
        <f>IF(I$56=0,0,I$56/PPA!I$11*1000)</f>
        <v>201.24532831751353</v>
      </c>
      <c r="J153" s="278">
        <f>IF(J$56=0,0,J$56/PPA!J$11*1000)</f>
        <v>153.96499233556077</v>
      </c>
      <c r="K153" s="278">
        <f>IF(K$56=0,0,K$56/PPA!K$11*1000)</f>
        <v>143.7298435850513</v>
      </c>
      <c r="L153" s="278">
        <f>IF(L$56=0,0,L$56/PPA!L$11*1000)</f>
        <v>191.01346914566639</v>
      </c>
      <c r="M153" s="278">
        <f>IF(M$56=0,0,M$56/PPA!M$11*1000)</f>
        <v>137.47843661186977</v>
      </c>
      <c r="N153" s="278">
        <f>IF(N$56=0,0,N$56/PPA!N$11*1000)</f>
        <v>154.93349815179499</v>
      </c>
      <c r="O153" s="278">
        <f>IF(O$56=0,0,O$56/PPA!O$11*1000)</f>
        <v>150.48846354722693</v>
      </c>
      <c r="P153" s="278">
        <f>IF(P$56=0,0,P$56/PPA!P$11*1000)</f>
        <v>172.72822506030886</v>
      </c>
      <c r="Q153" s="278">
        <f>IF(Q$56=0,0,Q$56/PPA!Q$11*1000)</f>
        <v>187.18596244533299</v>
      </c>
      <c r="R153" s="278">
        <f>IF(R$56=0,0,R$56/PPA!R$11*1000)</f>
        <v>192.48176174315108</v>
      </c>
      <c r="S153" s="278">
        <f>IF(S$56=0,0,S$56/PPA!S$11*1000)</f>
        <v>229.8941580116267</v>
      </c>
      <c r="T153" s="278">
        <f>IF(T$56=0,0,T$56/PPA!T$11*1000)</f>
        <v>149.127507693513</v>
      </c>
      <c r="U153" s="278">
        <f>IF(U$56=0,0,U$56/PPA!U$11*1000)</f>
        <v>179.30124105433228</v>
      </c>
      <c r="V153" s="278">
        <f>IF(V$56=0,0,V$56/PPA!V$11*1000)</f>
        <v>171.1773185546264</v>
      </c>
      <c r="W153" s="278">
        <f>IF(W$56=0,0,W$56/PPA!W$11*1000)</f>
        <v>195.90934910850677</v>
      </c>
      <c r="DA153" s="79"/>
    </row>
    <row r="154" spans="1:105" ht="12" customHeight="1" x14ac:dyDescent="0.25">
      <c r="A154" s="41" t="s">
        <v>1915</v>
      </c>
      <c r="B154" s="279">
        <f>IF(B$69=0,0,B$69/PPA!B$11*1000)</f>
        <v>40.781094705092144</v>
      </c>
      <c r="C154" s="279">
        <f>IF(C$69=0,0,C$69/PPA!C$11*1000)</f>
        <v>35.778454512598337</v>
      </c>
      <c r="D154" s="279">
        <f>IF(D$69=0,0,D$69/PPA!D$11*1000)</f>
        <v>44.799336604919681</v>
      </c>
      <c r="E154" s="279">
        <f>IF(E$69=0,0,E$69/PPA!E$11*1000)</f>
        <v>52.767125247381095</v>
      </c>
      <c r="F154" s="279">
        <f>IF(F$69=0,0,F$69/PPA!F$11*1000)</f>
        <v>29.765906725873684</v>
      </c>
      <c r="G154" s="279">
        <f>IF(G$69=0,0,G$69/PPA!G$11*1000)</f>
        <v>40.831551305166712</v>
      </c>
      <c r="H154" s="279">
        <f>IF(H$69=0,0,H$69/PPA!H$11*1000)</f>
        <v>34.790646511918972</v>
      </c>
      <c r="I154" s="279">
        <f>IF(I$69=0,0,I$69/PPA!I$11*1000)</f>
        <v>27.681581460863566</v>
      </c>
      <c r="J154" s="279">
        <f>IF(J$69=0,0,J$69/PPA!J$11*1000)</f>
        <v>19.46778524636737</v>
      </c>
      <c r="K154" s="279">
        <f>IF(K$69=0,0,K$69/PPA!K$11*1000)</f>
        <v>17.848864898813694</v>
      </c>
      <c r="L154" s="279">
        <f>IF(L$69=0,0,L$69/PPA!L$11*1000)</f>
        <v>24.960710578979967</v>
      </c>
      <c r="M154" s="279">
        <f>IF(M$69=0,0,M$69/PPA!M$11*1000)</f>
        <v>14.232293898739117</v>
      </c>
      <c r="N154" s="279">
        <f>IF(N$69=0,0,N$69/PPA!N$11*1000)</f>
        <v>18.123497046528566</v>
      </c>
      <c r="O154" s="279">
        <f>IF(O$69=0,0,O$69/PPA!O$11*1000)</f>
        <v>17.588248965185979</v>
      </c>
      <c r="P154" s="279">
        <f>IF(P$69=0,0,P$69/PPA!P$11*1000)</f>
        <v>19.827054793088529</v>
      </c>
      <c r="Q154" s="279">
        <f>IF(Q$69=0,0,Q$69/PPA!Q$11*1000)</f>
        <v>22.084148882285579</v>
      </c>
      <c r="R154" s="279">
        <f>IF(R$69=0,0,R$69/PPA!R$11*1000)</f>
        <v>22.694413363983781</v>
      </c>
      <c r="S154" s="279">
        <f>IF(S$69=0,0,S$69/PPA!S$11*1000)</f>
        <v>27.695784399735757</v>
      </c>
      <c r="T154" s="279">
        <f>IF(T$69=0,0,T$69/PPA!T$11*1000)</f>
        <v>16.796039499087726</v>
      </c>
      <c r="U154" s="279">
        <f>IF(U$69=0,0,U$69/PPA!U$11*1000)</f>
        <v>21.907721506500145</v>
      </c>
      <c r="V154" s="279">
        <f>IF(V$69=0,0,V$69/PPA!V$11*1000)</f>
        <v>22.073916712268591</v>
      </c>
      <c r="W154" s="279">
        <f>IF(W$69=0,0,W$69/PPA!W$11*1000)</f>
        <v>25.831416648367099</v>
      </c>
      <c r="DA154" s="82"/>
    </row>
    <row r="155" spans="1:105" ht="12" customHeight="1" x14ac:dyDescent="0.25">
      <c r="J155" s="131"/>
    </row>
    <row r="156" spans="1:105" ht="12" customHeight="1" x14ac:dyDescent="0.25">
      <c r="A156" s="35" t="s">
        <v>60</v>
      </c>
      <c r="B156" s="322">
        <f t="shared" ref="B156:W156" si="39">SUM(B$157:B$162)</f>
        <v>298.59840274120847</v>
      </c>
      <c r="C156" s="322">
        <f t="shared" si="39"/>
        <v>263.34670186646906</v>
      </c>
      <c r="D156" s="322">
        <f t="shared" si="39"/>
        <v>327.53799393812056</v>
      </c>
      <c r="E156" s="322">
        <f t="shared" si="39"/>
        <v>385.45869373600982</v>
      </c>
      <c r="F156" s="322">
        <f t="shared" si="39"/>
        <v>419.42514260593123</v>
      </c>
      <c r="G156" s="322">
        <f t="shared" si="39"/>
        <v>318.94289020226927</v>
      </c>
      <c r="H156" s="322">
        <f t="shared" si="39"/>
        <v>281.85160553618715</v>
      </c>
      <c r="I156" s="322">
        <f t="shared" si="39"/>
        <v>259.0240151952122</v>
      </c>
      <c r="J156" s="322">
        <f t="shared" si="39"/>
        <v>141.10623277365499</v>
      </c>
      <c r="K156" s="322">
        <f t="shared" si="39"/>
        <v>163.56800902281918</v>
      </c>
      <c r="L156" s="322">
        <f t="shared" si="39"/>
        <v>112.77098025176153</v>
      </c>
      <c r="M156" s="322">
        <f t="shared" si="39"/>
        <v>127.22459871995689</v>
      </c>
      <c r="N156" s="322">
        <f t="shared" si="39"/>
        <v>136.74288422631264</v>
      </c>
      <c r="O156" s="322">
        <f t="shared" si="39"/>
        <v>132.85200616159307</v>
      </c>
      <c r="P156" s="322">
        <f t="shared" si="39"/>
        <v>153.57183057879797</v>
      </c>
      <c r="Q156" s="322">
        <f t="shared" si="39"/>
        <v>162.41610554842671</v>
      </c>
      <c r="R156" s="322">
        <f t="shared" si="39"/>
        <v>160.61232592982029</v>
      </c>
      <c r="S156" s="322">
        <f t="shared" si="39"/>
        <v>165.1602434721076</v>
      </c>
      <c r="T156" s="322">
        <f t="shared" si="39"/>
        <v>135.15047411983133</v>
      </c>
      <c r="U156" s="322">
        <f t="shared" si="39"/>
        <v>143.90654898665446</v>
      </c>
      <c r="V156" s="322">
        <f t="shared" si="39"/>
        <v>136.53935267670064</v>
      </c>
      <c r="W156" s="322">
        <f t="shared" si="39"/>
        <v>154.95450882325724</v>
      </c>
      <c r="DA156" s="95"/>
    </row>
    <row r="157" spans="1:105" ht="12" customHeight="1" x14ac:dyDescent="0.25">
      <c r="A157" s="55" t="s">
        <v>92</v>
      </c>
      <c r="B157" s="332">
        <f>IF(B$84=0,0,B$84/PPA!B$12*1000)</f>
        <v>11.056429398211096</v>
      </c>
      <c r="C157" s="332">
        <f>IF(C$84=0,0,C$84/PPA!C$12*1000)</f>
        <v>9.7511379488674965</v>
      </c>
      <c r="D157" s="332">
        <f>IF(D$84=0,0,D$84/PPA!D$12*1000)</f>
        <v>12.127997577885504</v>
      </c>
      <c r="E157" s="332">
        <f>IF(E$84=0,0,E$84/PPA!E$12*1000)</f>
        <v>14.272671233633293</v>
      </c>
      <c r="F157" s="332">
        <f>IF(F$84=0,0,F$84/PPA!F$12*1000)</f>
        <v>15.530372682806926</v>
      </c>
      <c r="G157" s="332">
        <f>IF(G$84=0,0,G$84/PPA!G$12*1000)</f>
        <v>11.809740156713202</v>
      </c>
      <c r="H157" s="332">
        <f>IF(H$84=0,0,H$84/PPA!H$12*1000)</f>
        <v>10.436333043914543</v>
      </c>
      <c r="I157" s="332">
        <f>IF(I$84=0,0,I$84/PPA!I$12*1000)</f>
        <v>9.5910785528640314</v>
      </c>
      <c r="J157" s="332">
        <f>IF(J$84=0,0,J$84/PPA!J$12*1000)</f>
        <v>5.2248474404563803</v>
      </c>
      <c r="K157" s="332">
        <f>IF(K$84=0,0,K$84/PPA!K$12*1000)</f>
        <v>6.0565566558042789</v>
      </c>
      <c r="L157" s="332">
        <f>IF(L$84=0,0,L$84/PPA!L$12*1000)</f>
        <v>4.1756565670883825</v>
      </c>
      <c r="M157" s="332">
        <f>IF(M$84=0,0,M$84/PPA!M$12*1000)</f>
        <v>4.7108416539425697</v>
      </c>
      <c r="N157" s="332">
        <f>IF(N$84=0,0,N$84/PPA!N$12*1000)</f>
        <v>5.0632824263426315</v>
      </c>
      <c r="O157" s="332">
        <f>IF(O$84=0,0,O$84/PPA!O$12*1000)</f>
        <v>4.9192119349300247</v>
      </c>
      <c r="P157" s="332">
        <f>IF(P$84=0,0,P$84/PPA!P$12*1000)</f>
        <v>5.6864205794149942</v>
      </c>
      <c r="Q157" s="332">
        <f>IF(Q$84=0,0,Q$84/PPA!Q$12*1000)</f>
        <v>6.0139042527406081</v>
      </c>
      <c r="R157" s="332">
        <f>IF(R$84=0,0,R$84/PPA!R$12*1000)</f>
        <v>5.9471143375262825</v>
      </c>
      <c r="S157" s="332">
        <f>IF(S$84=0,0,S$84/PPA!S$12*1000)</f>
        <v>6.115513527735307</v>
      </c>
      <c r="T157" s="332">
        <f>IF(T$84=0,0,T$84/PPA!T$12*1000)</f>
        <v>5.0043190502975259</v>
      </c>
      <c r="U157" s="332">
        <f>IF(U$84=0,0,U$84/PPA!U$12*1000)</f>
        <v>5.3285368715632835</v>
      </c>
      <c r="V157" s="332">
        <f>IF(V$84=0,0,V$84/PPA!V$12*1000)</f>
        <v>5.0557461094971581</v>
      </c>
      <c r="W157" s="332">
        <f>IF(W$84=0,0,W$84/PPA!W$12*1000)</f>
        <v>5.7376180549429208</v>
      </c>
      <c r="DA157" s="67"/>
    </row>
    <row r="158" spans="1:105" ht="12" customHeight="1" x14ac:dyDescent="0.25">
      <c r="A158" s="202" t="s">
        <v>93</v>
      </c>
      <c r="B158" s="333">
        <f>IF(B$85=0,0,B$85/PPA!B$12*1000)</f>
        <v>4.8751894908118389</v>
      </c>
      <c r="C158" s="333">
        <f>IF(C$85=0,0,C$85/PPA!C$12*1000)</f>
        <v>4.2996381145857958</v>
      </c>
      <c r="D158" s="333">
        <f>IF(D$85=0,0,D$85/PPA!D$12*1000)</f>
        <v>5.3476836152786715</v>
      </c>
      <c r="E158" s="333">
        <f>IF(E$85=0,0,E$85/PPA!E$12*1000)</f>
        <v>6.293349715169323</v>
      </c>
      <c r="F158" s="333">
        <f>IF(F$85=0,0,F$85/PPA!F$12*1000)</f>
        <v>6.8479168965581145</v>
      </c>
      <c r="G158" s="333">
        <f>IF(G$85=0,0,G$85/PPA!G$12*1000)</f>
        <v>5.2073521231494695</v>
      </c>
      <c r="H158" s="333">
        <f>IF(H$85=0,0,H$85/PPA!H$12*1000)</f>
        <v>4.6017660264295319</v>
      </c>
      <c r="I158" s="333">
        <f>IF(I$85=0,0,I$85/PPA!I$12*1000)</f>
        <v>4.229061994828001</v>
      </c>
      <c r="J158" s="333">
        <f>IF(J$85=0,0,J$85/PPA!J$12*1000)</f>
        <v>2.3038288777866591</v>
      </c>
      <c r="K158" s="333">
        <f>IF(K$85=0,0,K$85/PPA!K$12*1000)</f>
        <v>2.6705602953211005</v>
      </c>
      <c r="L158" s="333">
        <f>IF(L$85=0,0,L$85/PPA!L$12*1000)</f>
        <v>1.8412017370094607</v>
      </c>
      <c r="M158" s="333">
        <f>IF(M$85=0,0,M$85/PPA!M$12*1000)</f>
        <v>2.0771846766276432</v>
      </c>
      <c r="N158" s="333">
        <f>IF(N$85=0,0,N$85/PPA!N$12*1000)</f>
        <v>2.2325888752033967</v>
      </c>
      <c r="O158" s="333">
        <f>IF(O$85=0,0,O$85/PPA!O$12*1000)</f>
        <v>2.1690628560543499</v>
      </c>
      <c r="P158" s="333">
        <f>IF(P$85=0,0,P$85/PPA!P$12*1000)</f>
        <v>2.5073535813999377</v>
      </c>
      <c r="Q158" s="333">
        <f>IF(Q$85=0,0,Q$85/PPA!Q$12*1000)</f>
        <v>2.6517532700433457</v>
      </c>
      <c r="R158" s="333">
        <f>IF(R$85=0,0,R$85/PPA!R$12*1000)</f>
        <v>2.6223031210831604</v>
      </c>
      <c r="S158" s="333">
        <f>IF(S$85=0,0,S$85/PPA!S$12*1000)</f>
        <v>2.6965565651924392</v>
      </c>
      <c r="T158" s="333">
        <f>IF(T$85=0,0,T$85/PPA!T$12*1000)</f>
        <v>2.2065897374271088</v>
      </c>
      <c r="U158" s="333">
        <f>IF(U$85=0,0,U$85/PPA!U$12*1000)</f>
        <v>2.3495493908595684</v>
      </c>
      <c r="V158" s="333">
        <f>IF(V$85=0,0,V$85/PPA!V$12*1000)</f>
        <v>2.2292658337981468</v>
      </c>
      <c r="W158" s="333">
        <f>IF(W$85=0,0,W$85/PPA!W$12*1000)</f>
        <v>2.5299284458213789</v>
      </c>
      <c r="DA158" s="174"/>
    </row>
    <row r="159" spans="1:105" ht="12" customHeight="1" x14ac:dyDescent="0.25">
      <c r="A159" s="202" t="s">
        <v>94</v>
      </c>
      <c r="B159" s="333">
        <f>IF(B$86=0,0,B$86/PPA!B$12*1000)</f>
        <v>37.815089549958628</v>
      </c>
      <c r="C159" s="333">
        <f>IF(C$86=0,0,C$86/PPA!C$12*1000)</f>
        <v>33.350744754005817</v>
      </c>
      <c r="D159" s="333">
        <f>IF(D$86=0,0,D$86/PPA!D$12*1000)</f>
        <v>41.480056350165434</v>
      </c>
      <c r="E159" s="333">
        <f>IF(E$86=0,0,E$86/PPA!E$12*1000)</f>
        <v>48.815247796389642</v>
      </c>
      <c r="F159" s="333">
        <f>IF(F$86=0,0,F$86/PPA!F$12*1000)</f>
        <v>53.116825748428042</v>
      </c>
      <c r="G159" s="333">
        <f>IF(G$86=0,0,G$86/PPA!G$12*1000)</f>
        <v>40.391555492599515</v>
      </c>
      <c r="H159" s="333">
        <f>IF(H$86=0,0,H$86/PPA!H$12*1000)</f>
        <v>35.694242183889358</v>
      </c>
      <c r="I159" s="333">
        <f>IF(I$86=0,0,I$86/PPA!I$12*1000)</f>
        <v>32.803311204241325</v>
      </c>
      <c r="J159" s="333">
        <f>IF(J$86=0,0,J$86/PPA!J$12*1000)</f>
        <v>17.869971102759262</v>
      </c>
      <c r="K159" s="333">
        <f>IF(K$86=0,0,K$86/PPA!K$12*1000)</f>
        <v>20.714574665551005</v>
      </c>
      <c r="L159" s="333">
        <f>IF(L$86=0,0,L$86/PPA!L$12*1000)</f>
        <v>14.281538942388437</v>
      </c>
      <c r="M159" s="333">
        <f>IF(M$86=0,0,M$86/PPA!M$12*1000)</f>
        <v>16.111973638463827</v>
      </c>
      <c r="N159" s="333">
        <f>IF(N$86=0,0,N$86/PPA!N$12*1000)</f>
        <v>17.317388052951138</v>
      </c>
      <c r="O159" s="333">
        <f>IF(O$86=0,0,O$86/PPA!O$12*1000)</f>
        <v>16.824639595193535</v>
      </c>
      <c r="P159" s="333">
        <f>IF(P$86=0,0,P$86/PPA!P$12*1000)</f>
        <v>19.448638948854267</v>
      </c>
      <c r="Q159" s="333">
        <f>IF(Q$86=0,0,Q$86/PPA!Q$12*1000)</f>
        <v>20.568695342011473</v>
      </c>
      <c r="R159" s="333">
        <f>IF(R$86=0,0,R$86/PPA!R$12*1000)</f>
        <v>20.34026114016395</v>
      </c>
      <c r="S159" s="333">
        <f>IF(S$86=0,0,S$86/PPA!S$12*1000)</f>
        <v>20.916218370888458</v>
      </c>
      <c r="T159" s="333">
        <f>IF(T$86=0,0,T$86/PPA!T$12*1000)</f>
        <v>17.115722102307583</v>
      </c>
      <c r="U159" s="333">
        <f>IF(U$86=0,0,U$86/PPA!U$12*1000)</f>
        <v>18.224608660823549</v>
      </c>
      <c r="V159" s="333">
        <f>IF(V$86=0,0,V$86/PPA!V$12*1000)</f>
        <v>17.291612417244135</v>
      </c>
      <c r="W159" s="333">
        <f>IF(W$86=0,0,W$86/PPA!W$12*1000)</f>
        <v>19.623744044006752</v>
      </c>
      <c r="DA159" s="174"/>
    </row>
    <row r="160" spans="1:105" ht="12" customHeight="1" x14ac:dyDescent="0.25">
      <c r="A160" s="202" t="s">
        <v>95</v>
      </c>
      <c r="B160" s="333">
        <f>IF(B$87=0,0,B$87/PPA!B$12*1000)</f>
        <v>16.697478660811356</v>
      </c>
      <c r="C160" s="333">
        <f>IF(C$87=0,0,C$87/PPA!C$12*1000)</f>
        <v>14.726220550568216</v>
      </c>
      <c r="D160" s="333">
        <f>IF(D$87=0,0,D$87/PPA!D$12*1000)</f>
        <v>18.315766642337554</v>
      </c>
      <c r="E160" s="333">
        <f>IF(E$87=0,0,E$87/PPA!E$12*1000)</f>
        <v>21.554664238612816</v>
      </c>
      <c r="F160" s="333">
        <f>IF(F$87=0,0,F$87/PPA!F$12*1000)</f>
        <v>23.454051676717032</v>
      </c>
      <c r="G160" s="333">
        <f>IF(G$87=0,0,G$87/PPA!G$12*1000)</f>
        <v>17.835132587049394</v>
      </c>
      <c r="H160" s="333">
        <f>IF(H$87=0,0,H$87/PPA!H$12*1000)</f>
        <v>15.761005838474263</v>
      </c>
      <c r="I160" s="333">
        <f>IF(I$87=0,0,I$87/PPA!I$12*1000)</f>
        <v>14.484497996841922</v>
      </c>
      <c r="J160" s="333">
        <f>IF(J$87=0,0,J$87/PPA!J$12*1000)</f>
        <v>7.8905924779957246</v>
      </c>
      <c r="K160" s="333">
        <f>IF(K$87=0,0,K$87/PPA!K$12*1000)</f>
        <v>9.1466441720009062</v>
      </c>
      <c r="L160" s="333">
        <f>IF(L$87=0,0,L$87/PPA!L$12*1000)</f>
        <v>6.3060988238315057</v>
      </c>
      <c r="M160" s="333">
        <f>IF(M$87=0,0,M$87/PPA!M$12*1000)</f>
        <v>7.1143381970941029</v>
      </c>
      <c r="N160" s="333">
        <f>IF(N$87=0,0,N$87/PPA!N$12*1000)</f>
        <v>7.646596131767124</v>
      </c>
      <c r="O160" s="333">
        <f>IF(O$87=0,0,O$87/PPA!O$12*1000)</f>
        <v>7.4290201070512394</v>
      </c>
      <c r="P160" s="333">
        <f>IF(P$87=0,0,P$87/PPA!P$12*1000)</f>
        <v>8.5876626948427806</v>
      </c>
      <c r="Q160" s="333">
        <f>IF(Q$87=0,0,Q$87/PPA!Q$12*1000)</f>
        <v>9.0822302853529031</v>
      </c>
      <c r="R160" s="333">
        <f>IF(R$87=0,0,R$87/PPA!R$12*1000)</f>
        <v>8.981363799086644</v>
      </c>
      <c r="S160" s="333">
        <f>IF(S$87=0,0,S$87/PPA!S$12*1000)</f>
        <v>9.2356811545131645</v>
      </c>
      <c r="T160" s="333">
        <f>IF(T$87=0,0,T$87/PPA!T$12*1000)</f>
        <v>7.5575493267070852</v>
      </c>
      <c r="U160" s="333">
        <f>IF(U$87=0,0,U$87/PPA!U$12*1000)</f>
        <v>8.0471848100138086</v>
      </c>
      <c r="V160" s="333">
        <f>IF(V$87=0,0,V$87/PPA!V$12*1000)</f>
        <v>7.6352147458624904</v>
      </c>
      <c r="W160" s="333">
        <f>IF(W$87=0,0,W$87/PPA!W$12*1000)</f>
        <v>8.6649813955123918</v>
      </c>
      <c r="DA160" s="174"/>
    </row>
    <row r="161" spans="1:105" ht="12" customHeight="1" x14ac:dyDescent="0.25">
      <c r="A161" s="56" t="s">
        <v>96</v>
      </c>
      <c r="B161" s="334">
        <f>IF(B$88=0,0,B$88/PPA!B$12*1000)</f>
        <v>150.2337836760278</v>
      </c>
      <c r="C161" s="334">
        <f>IF(C$88=0,0,C$88/PPA!C$12*1000)</f>
        <v>116.90803615556457</v>
      </c>
      <c r="D161" s="334">
        <f>IF(D$88=0,0,D$88/PPA!D$12*1000)</f>
        <v>181.07355197643454</v>
      </c>
      <c r="E161" s="334">
        <f>IF(E$88=0,0,E$88/PPA!E$12*1000)</f>
        <v>236.02263058692503</v>
      </c>
      <c r="F161" s="334">
        <f>IF(F$88=0,0,F$88/PPA!F$12*1000)</f>
        <v>181.67595296890687</v>
      </c>
      <c r="G161" s="334">
        <f>IF(G$88=0,0,G$88/PPA!G$12*1000)</f>
        <v>167.29531429251097</v>
      </c>
      <c r="H161" s="334">
        <f>IF(H$88=0,0,H$88/PPA!H$12*1000)</f>
        <v>109.70178627767997</v>
      </c>
      <c r="I161" s="334">
        <f>IF(I$88=0,0,I$88/PPA!I$12*1000)</f>
        <v>108.29319739721892</v>
      </c>
      <c r="J161" s="334">
        <f>IF(J$88=0,0,J$88/PPA!J$12*1000)</f>
        <v>25.486910995656125</v>
      </c>
      <c r="K161" s="334">
        <f>IF(K$88=0,0,K$88/PPA!K$12*1000)</f>
        <v>27.708282014921632</v>
      </c>
      <c r="L161" s="334">
        <f>IF(L$88=0,0,L$88/PPA!L$12*1000)</f>
        <v>24.987234685588838</v>
      </c>
      <c r="M161" s="334">
        <f>IF(M$88=0,0,M$88/PPA!M$12*1000)</f>
        <v>20.41244689819203</v>
      </c>
      <c r="N161" s="334">
        <f>IF(N$88=0,0,N$88/PPA!N$12*1000)</f>
        <v>21.470104028116648</v>
      </c>
      <c r="O161" s="334">
        <f>IF(O$88=0,0,O$88/PPA!O$12*1000)</f>
        <v>20.768562809481608</v>
      </c>
      <c r="P161" s="334">
        <f>IF(P$88=0,0,P$88/PPA!P$12*1000)</f>
        <v>23.803834944695808</v>
      </c>
      <c r="Q161" s="334">
        <f>IF(Q$88=0,0,Q$88/PPA!Q$12*1000)</f>
        <v>25.414466999796769</v>
      </c>
      <c r="R161" s="334">
        <f>IF(R$88=0,0,R$88/PPA!R$12*1000)</f>
        <v>24.961016238968181</v>
      </c>
      <c r="S161" s="334">
        <f>IF(S$88=0,0,S$88/PPA!S$12*1000)</f>
        <v>26.018273219055789</v>
      </c>
      <c r="T161" s="334">
        <f>IF(T$88=0,0,T$88/PPA!T$12*1000)</f>
        <v>21.126606014040501</v>
      </c>
      <c r="U161" s="334">
        <f>IF(U$88=0,0,U$88/PPA!U$12*1000)</f>
        <v>23.526218412519846</v>
      </c>
      <c r="V161" s="334">
        <f>IF(V$88=0,0,V$88/PPA!V$12*1000)</f>
        <v>27.304935515683606</v>
      </c>
      <c r="W161" s="334">
        <f>IF(W$88=0,0,W$88/PPA!W$12*1000)</f>
        <v>37.300380169452701</v>
      </c>
      <c r="DA161" s="68"/>
    </row>
    <row r="162" spans="1:105" ht="12" customHeight="1" x14ac:dyDescent="0.25">
      <c r="A162" s="41" t="s">
        <v>1941</v>
      </c>
      <c r="B162" s="335">
        <f>IF(B$94=0,0,B$94/PPA!B$12*1000)</f>
        <v>77.920431965387749</v>
      </c>
      <c r="C162" s="335">
        <f>IF(C$94=0,0,C$94/PPA!C$12*1000)</f>
        <v>84.310924342877158</v>
      </c>
      <c r="D162" s="335">
        <f>IF(D$94=0,0,D$94/PPA!D$12*1000)</f>
        <v>69.19293777601888</v>
      </c>
      <c r="E162" s="335">
        <f>IF(E$94=0,0,E$94/PPA!E$12*1000)</f>
        <v>58.5001301652797</v>
      </c>
      <c r="F162" s="335">
        <f>IF(F$94=0,0,F$94/PPA!F$12*1000)</f>
        <v>138.80002263251421</v>
      </c>
      <c r="G162" s="335">
        <f>IF(G$94=0,0,G$94/PPA!G$12*1000)</f>
        <v>76.403795550246713</v>
      </c>
      <c r="H162" s="335">
        <f>IF(H$94=0,0,H$94/PPA!H$12*1000)</f>
        <v>105.65647216579949</v>
      </c>
      <c r="I162" s="335">
        <f>IF(I$94=0,0,I$94/PPA!I$12*1000)</f>
        <v>89.622868049217999</v>
      </c>
      <c r="J162" s="335">
        <f>IF(J$94=0,0,J$94/PPA!J$12*1000)</f>
        <v>82.330081879000829</v>
      </c>
      <c r="K162" s="335">
        <f>IF(K$94=0,0,K$94/PPA!K$12*1000)</f>
        <v>97.271391219220277</v>
      </c>
      <c r="L162" s="335">
        <f>IF(L$94=0,0,L$94/PPA!L$12*1000)</f>
        <v>61.179249495854904</v>
      </c>
      <c r="M162" s="335">
        <f>IF(M$94=0,0,M$94/PPA!M$12*1000)</f>
        <v>76.797813655636716</v>
      </c>
      <c r="N162" s="335">
        <f>IF(N$94=0,0,N$94/PPA!N$12*1000)</f>
        <v>83.012924711931703</v>
      </c>
      <c r="O162" s="335">
        <f>IF(O$94=0,0,O$94/PPA!O$12*1000)</f>
        <v>80.741508858882327</v>
      </c>
      <c r="P162" s="335">
        <f>IF(P$94=0,0,P$94/PPA!P$12*1000)</f>
        <v>93.537919829590166</v>
      </c>
      <c r="Q162" s="335">
        <f>IF(Q$94=0,0,Q$94/PPA!Q$12*1000)</f>
        <v>98.685055398481609</v>
      </c>
      <c r="R162" s="335">
        <f>IF(R$94=0,0,R$94/PPA!R$12*1000)</f>
        <v>97.760267292992069</v>
      </c>
      <c r="S162" s="335">
        <f>IF(S$94=0,0,S$94/PPA!S$12*1000)</f>
        <v>100.17800063472244</v>
      </c>
      <c r="T162" s="335">
        <f>IF(T$94=0,0,T$94/PPA!T$12*1000)</f>
        <v>82.13968788905153</v>
      </c>
      <c r="U162" s="335">
        <f>IF(U$94=0,0,U$94/PPA!U$12*1000)</f>
        <v>86.4304508408744</v>
      </c>
      <c r="V162" s="335">
        <f>IF(V$94=0,0,V$94/PPA!V$12*1000)</f>
        <v>77.02257805461511</v>
      </c>
      <c r="W162" s="335">
        <f>IF(W$94=0,0,W$94/PPA!W$12*1000)</f>
        <v>81.097856713521082</v>
      </c>
      <c r="DA162" s="97"/>
    </row>
  </sheetData>
  <pageMargins left="0.39370078740157483" right="0.39370078740157483" top="0.39370078740157483" bottom="0.39370078740157483" header="0.31496062992125978" footer="0.31496062992125978"/>
  <pageSetup paperSize="9" scale="45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4" tint="0.39997558519241921"/>
    <pageSetUpPr fitToPage="1"/>
  </sheetPr>
  <dimension ref="A1:DA162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Pulp, paper and printing / useful energy demand"</f>
        <v>RO: Pulp, paper and printing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255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52</v>
      </c>
      <c r="B5" s="225">
        <v>90.28163425725765</v>
      </c>
      <c r="C5" s="225">
        <v>74.546968799149155</v>
      </c>
      <c r="D5" s="225">
        <v>93.151206108962938</v>
      </c>
      <c r="E5" s="225">
        <v>117.0458870889787</v>
      </c>
      <c r="F5" s="225">
        <v>73.320365372232928</v>
      </c>
      <c r="G5" s="225">
        <v>53.370710999407528</v>
      </c>
      <c r="H5" s="225">
        <v>43.96536391154045</v>
      </c>
      <c r="I5" s="225">
        <v>42.512151370962407</v>
      </c>
      <c r="J5" s="225">
        <v>11.75416817172275</v>
      </c>
      <c r="K5" s="225">
        <v>2.8731344285212082</v>
      </c>
      <c r="L5" s="225">
        <v>0</v>
      </c>
      <c r="M5" s="225">
        <v>0</v>
      </c>
      <c r="N5" s="225">
        <v>0</v>
      </c>
      <c r="O5" s="225">
        <v>0</v>
      </c>
      <c r="P5" s="225">
        <v>0</v>
      </c>
      <c r="Q5" s="225">
        <v>0</v>
      </c>
      <c r="R5" s="225">
        <v>0</v>
      </c>
      <c r="S5" s="225">
        <v>0</v>
      </c>
      <c r="T5" s="225">
        <v>0</v>
      </c>
      <c r="U5" s="225">
        <v>0</v>
      </c>
      <c r="V5" s="225">
        <v>0</v>
      </c>
      <c r="W5" s="225">
        <v>0</v>
      </c>
      <c r="DA5" s="89" t="s">
        <v>1943</v>
      </c>
    </row>
    <row r="6" spans="1:105" ht="12" customHeight="1" x14ac:dyDescent="0.25">
      <c r="A6" s="55" t="s">
        <v>92</v>
      </c>
      <c r="B6" s="261">
        <v>0.3296881800505424</v>
      </c>
      <c r="C6" s="261">
        <v>0.27366261800804559</v>
      </c>
      <c r="D6" s="261">
        <v>0.34606986288544611</v>
      </c>
      <c r="E6" s="261">
        <v>0.44272537142722268</v>
      </c>
      <c r="F6" s="261">
        <v>0.27158654034889967</v>
      </c>
      <c r="G6" s="261">
        <v>0.19655994543642649</v>
      </c>
      <c r="H6" s="261">
        <v>0.16312601196404969</v>
      </c>
      <c r="I6" s="261">
        <v>0.15686567426541581</v>
      </c>
      <c r="J6" s="261">
        <v>4.1918558182847142E-2</v>
      </c>
      <c r="K6" s="261">
        <v>1.027866459927327E-2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1944</v>
      </c>
    </row>
    <row r="7" spans="1:105" ht="12" customHeight="1" x14ac:dyDescent="0.25">
      <c r="A7" s="202" t="s">
        <v>93</v>
      </c>
      <c r="B7" s="226">
        <v>0.1199512876761706</v>
      </c>
      <c r="C7" s="226">
        <v>9.9567365180834477E-2</v>
      </c>
      <c r="D7" s="226">
        <v>0.12591147693757529</v>
      </c>
      <c r="E7" s="226">
        <v>0.1610778960333519</v>
      </c>
      <c r="F7" s="226">
        <v>9.8812020574630774E-2</v>
      </c>
      <c r="G7" s="226">
        <v>7.1514904043701685E-2</v>
      </c>
      <c r="H7" s="226">
        <v>5.9350551134609852E-2</v>
      </c>
      <c r="I7" s="226">
        <v>5.7072836573767251E-2</v>
      </c>
      <c r="J7" s="226">
        <v>1.525133546125357E-2</v>
      </c>
      <c r="K7" s="226">
        <v>3.7397126402447462E-3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1945</v>
      </c>
    </row>
    <row r="8" spans="1:105" ht="12" customHeight="1" x14ac:dyDescent="0.25">
      <c r="A8" s="202" t="s">
        <v>94</v>
      </c>
      <c r="B8" s="226">
        <v>3.7700384234862612</v>
      </c>
      <c r="C8" s="226">
        <v>3.1293769306622061</v>
      </c>
      <c r="D8" s="226">
        <v>3.9573656540818041</v>
      </c>
      <c r="E8" s="226">
        <v>5.0626372503769419</v>
      </c>
      <c r="F8" s="226">
        <v>3.105636642053978</v>
      </c>
      <c r="G8" s="226">
        <v>2.247695221284812</v>
      </c>
      <c r="H8" s="226">
        <v>1.865372707266201</v>
      </c>
      <c r="I8" s="226">
        <v>1.793784718687929</v>
      </c>
      <c r="J8" s="226">
        <v>0.47934558946654038</v>
      </c>
      <c r="K8" s="226">
        <v>0.11753821588462041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1946</v>
      </c>
    </row>
    <row r="9" spans="1:105" ht="12" customHeight="1" x14ac:dyDescent="0.25">
      <c r="A9" s="202" t="s">
        <v>95</v>
      </c>
      <c r="B9" s="226">
        <v>1.3233354780271811</v>
      </c>
      <c r="C9" s="226">
        <v>1.098454458889998</v>
      </c>
      <c r="D9" s="226">
        <v>1.3890899193356121</v>
      </c>
      <c r="E9" s="226">
        <v>1.777055492079177</v>
      </c>
      <c r="F9" s="226">
        <v>1.09012129019385</v>
      </c>
      <c r="G9" s="226">
        <v>0.78897201991055144</v>
      </c>
      <c r="H9" s="226">
        <v>0.65477154500358381</v>
      </c>
      <c r="I9" s="226">
        <v>0.6296431737657574</v>
      </c>
      <c r="J9" s="226">
        <v>0.1682569124031201</v>
      </c>
      <c r="K9" s="226">
        <v>4.1257534707113568E-2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1947</v>
      </c>
    </row>
    <row r="10" spans="1:105" ht="12" customHeight="1" x14ac:dyDescent="0.25">
      <c r="A10" s="56" t="s">
        <v>96</v>
      </c>
      <c r="B10" s="262">
        <v>1.28764374917957</v>
      </c>
      <c r="C10" s="262">
        <v>1.028514407303468</v>
      </c>
      <c r="D10" s="262">
        <v>1.3339566000283141</v>
      </c>
      <c r="E10" s="262">
        <v>1.6293765097947019</v>
      </c>
      <c r="F10" s="262">
        <v>0.96863779571797826</v>
      </c>
      <c r="G10" s="262">
        <v>0.78943185918082648</v>
      </c>
      <c r="H10" s="262">
        <v>0.59043788774364336</v>
      </c>
      <c r="I10" s="262">
        <v>0.58596443812035959</v>
      </c>
      <c r="J10" s="262">
        <v>0.15824046734300881</v>
      </c>
      <c r="K10" s="262">
        <v>4.0275586987756642E-2</v>
      </c>
      <c r="L10" s="262">
        <v>0</v>
      </c>
      <c r="M10" s="262">
        <v>0</v>
      </c>
      <c r="N10" s="262">
        <v>0</v>
      </c>
      <c r="O10" s="262">
        <v>0</v>
      </c>
      <c r="P10" s="262">
        <v>0</v>
      </c>
      <c r="Q10" s="262">
        <v>0</v>
      </c>
      <c r="R10" s="262">
        <v>0</v>
      </c>
      <c r="S10" s="262">
        <v>0</v>
      </c>
      <c r="T10" s="262">
        <v>0</v>
      </c>
      <c r="U10" s="262">
        <v>0</v>
      </c>
      <c r="V10" s="262">
        <v>0</v>
      </c>
      <c r="W10" s="262">
        <v>0</v>
      </c>
      <c r="DA10" s="68" t="s">
        <v>1948</v>
      </c>
    </row>
    <row r="11" spans="1:105" ht="12" customHeight="1" x14ac:dyDescent="0.25">
      <c r="A11" s="37" t="s">
        <v>160</v>
      </c>
      <c r="B11" s="228">
        <v>3.7221971512330441E-2</v>
      </c>
      <c r="C11" s="228">
        <v>0</v>
      </c>
      <c r="D11" s="228">
        <v>0</v>
      </c>
      <c r="E11" s="228">
        <v>1.058598309724838E-2</v>
      </c>
      <c r="F11" s="228">
        <v>1.888453188522151E-2</v>
      </c>
      <c r="G11" s="228">
        <v>0</v>
      </c>
      <c r="H11" s="228">
        <v>0</v>
      </c>
      <c r="I11" s="228">
        <v>2.1719625642601249E-2</v>
      </c>
      <c r="J11" s="228">
        <v>1.1493790300301709E-3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DA11" s="69" t="s">
        <v>1949</v>
      </c>
    </row>
    <row r="12" spans="1:105" ht="12" customHeight="1" x14ac:dyDescent="0.25">
      <c r="A12" s="37" t="s">
        <v>162</v>
      </c>
      <c r="B12" s="228">
        <v>1.2344422921306739</v>
      </c>
      <c r="C12" s="228">
        <v>1.0012060404835159</v>
      </c>
      <c r="D12" s="228">
        <v>1.3249332461251779</v>
      </c>
      <c r="E12" s="228">
        <v>1.614051700913439</v>
      </c>
      <c r="F12" s="228">
        <v>0.91756930672136938</v>
      </c>
      <c r="G12" s="228">
        <v>0.78241324190754336</v>
      </c>
      <c r="H12" s="228">
        <v>0.56016687776585727</v>
      </c>
      <c r="I12" s="228">
        <v>0.54379973234465695</v>
      </c>
      <c r="J12" s="228">
        <v>7.7294251171225931E-2</v>
      </c>
      <c r="K12" s="228">
        <v>1.588257137811178E-2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DA12" s="69" t="s">
        <v>1950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1951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1952</v>
      </c>
    </row>
    <row r="15" spans="1:105" ht="12" customHeight="1" x14ac:dyDescent="0.25">
      <c r="A15" s="37" t="s">
        <v>38</v>
      </c>
      <c r="B15" s="228">
        <v>1.597948553656527E-2</v>
      </c>
      <c r="C15" s="228">
        <v>2.7308366819952089E-2</v>
      </c>
      <c r="D15" s="228">
        <v>9.0233539031359181E-3</v>
      </c>
      <c r="E15" s="228">
        <v>4.7388257840146122E-3</v>
      </c>
      <c r="F15" s="228">
        <v>3.2183957111387308E-2</v>
      </c>
      <c r="G15" s="228">
        <v>7.0186172732830676E-3</v>
      </c>
      <c r="H15" s="228">
        <v>3.0271009977786111E-2</v>
      </c>
      <c r="I15" s="228">
        <v>2.044508013310144E-2</v>
      </c>
      <c r="J15" s="228">
        <v>7.979683714175273E-2</v>
      </c>
      <c r="K15" s="228">
        <v>2.4393015609644849E-2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1953</v>
      </c>
    </row>
    <row r="16" spans="1:105" ht="12" customHeight="1" x14ac:dyDescent="0.25">
      <c r="A16" s="57" t="s">
        <v>1855</v>
      </c>
      <c r="B16" s="263">
        <v>0.50526683872861688</v>
      </c>
      <c r="C16" s="263">
        <v>0.55782642101923441</v>
      </c>
      <c r="D16" s="263">
        <v>0.38485748070496201</v>
      </c>
      <c r="E16" s="263">
        <v>0.3053626212636032</v>
      </c>
      <c r="F16" s="263">
        <v>0.55700428949440839</v>
      </c>
      <c r="G16" s="263">
        <v>0.27209131375209178</v>
      </c>
      <c r="H16" s="263">
        <v>0.42556899532451797</v>
      </c>
      <c r="I16" s="263">
        <v>0.36558521714617209</v>
      </c>
      <c r="J16" s="263">
        <v>0.34827861421353451</v>
      </c>
      <c r="K16" s="263">
        <v>9.4110765800972676E-2</v>
      </c>
      <c r="L16" s="263">
        <v>0</v>
      </c>
      <c r="M16" s="263">
        <v>0</v>
      </c>
      <c r="N16" s="263">
        <v>0</v>
      </c>
      <c r="O16" s="263">
        <v>0</v>
      </c>
      <c r="P16" s="263">
        <v>0</v>
      </c>
      <c r="Q16" s="263">
        <v>0</v>
      </c>
      <c r="R16" s="263">
        <v>0</v>
      </c>
      <c r="S16" s="263">
        <v>0</v>
      </c>
      <c r="T16" s="263">
        <v>0</v>
      </c>
      <c r="U16" s="263">
        <v>0</v>
      </c>
      <c r="V16" s="263">
        <v>0</v>
      </c>
      <c r="W16" s="263">
        <v>0</v>
      </c>
      <c r="DA16" s="70" t="s">
        <v>1954</v>
      </c>
    </row>
    <row r="17" spans="1:105" ht="12" customHeight="1" x14ac:dyDescent="0.25">
      <c r="A17" s="57" t="s">
        <v>1857</v>
      </c>
      <c r="B17" s="296">
        <f t="shared" ref="B17:W17" si="0">B18+B29</f>
        <v>81.829542983208739</v>
      </c>
      <c r="C17" s="296">
        <f t="shared" si="0"/>
        <v>67.127291744639678</v>
      </c>
      <c r="D17" s="296">
        <f t="shared" si="0"/>
        <v>84.763779903197246</v>
      </c>
      <c r="E17" s="296">
        <f t="shared" si="0"/>
        <v>106.99308605225806</v>
      </c>
      <c r="F17" s="296">
        <f t="shared" si="0"/>
        <v>65.998108082425603</v>
      </c>
      <c r="G17" s="296">
        <f t="shared" si="0"/>
        <v>48.40337832281233</v>
      </c>
      <c r="H17" s="296">
        <f t="shared" si="0"/>
        <v>39.266626617028493</v>
      </c>
      <c r="I17" s="296">
        <f t="shared" si="0"/>
        <v>38.115633784570065</v>
      </c>
      <c r="J17" s="296">
        <f t="shared" si="0"/>
        <v>9.7735065785792585</v>
      </c>
      <c r="K17" s="296">
        <f t="shared" si="0"/>
        <v>2.3580371438682421</v>
      </c>
      <c r="L17" s="296">
        <f t="shared" si="0"/>
        <v>0</v>
      </c>
      <c r="M17" s="296">
        <f t="shared" si="0"/>
        <v>0</v>
      </c>
      <c r="N17" s="296">
        <f t="shared" si="0"/>
        <v>0</v>
      </c>
      <c r="O17" s="296">
        <f t="shared" si="0"/>
        <v>0</v>
      </c>
      <c r="P17" s="296">
        <f t="shared" si="0"/>
        <v>0</v>
      </c>
      <c r="Q17" s="296">
        <f t="shared" si="0"/>
        <v>0</v>
      </c>
      <c r="R17" s="296">
        <f t="shared" si="0"/>
        <v>0</v>
      </c>
      <c r="S17" s="296">
        <f t="shared" si="0"/>
        <v>0</v>
      </c>
      <c r="T17" s="296">
        <f t="shared" si="0"/>
        <v>0</v>
      </c>
      <c r="U17" s="296">
        <f t="shared" si="0"/>
        <v>0</v>
      </c>
      <c r="V17" s="296">
        <f t="shared" si="0"/>
        <v>0</v>
      </c>
      <c r="W17" s="296">
        <f t="shared" si="0"/>
        <v>0</v>
      </c>
      <c r="DA17" s="70"/>
    </row>
    <row r="18" spans="1:105" ht="12" customHeight="1" x14ac:dyDescent="0.25">
      <c r="A18" s="60" t="s">
        <v>1858</v>
      </c>
      <c r="B18" s="331">
        <v>77.092666370127972</v>
      </c>
      <c r="C18" s="331">
        <v>61.897669047584372</v>
      </c>
      <c r="D18" s="331">
        <v>81.155741021588241</v>
      </c>
      <c r="E18" s="331">
        <v>104.1303114779118</v>
      </c>
      <c r="F18" s="331">
        <v>60.776192868415549</v>
      </c>
      <c r="G18" s="331">
        <v>45.852522256386479</v>
      </c>
      <c r="H18" s="331">
        <v>35.276917285861153</v>
      </c>
      <c r="I18" s="331">
        <v>34.688272373824717</v>
      </c>
      <c r="J18" s="331">
        <v>6.5083945703273844</v>
      </c>
      <c r="K18" s="331">
        <v>1.475748714484127</v>
      </c>
      <c r="L18" s="331">
        <v>0</v>
      </c>
      <c r="M18" s="331">
        <v>0</v>
      </c>
      <c r="N18" s="331">
        <v>0</v>
      </c>
      <c r="O18" s="331">
        <v>0</v>
      </c>
      <c r="P18" s="331">
        <v>0</v>
      </c>
      <c r="Q18" s="331">
        <v>0</v>
      </c>
      <c r="R18" s="331">
        <v>0</v>
      </c>
      <c r="S18" s="331">
        <v>0</v>
      </c>
      <c r="T18" s="331">
        <v>0</v>
      </c>
      <c r="U18" s="331">
        <v>0</v>
      </c>
      <c r="V18" s="331">
        <v>0</v>
      </c>
      <c r="W18" s="331">
        <v>0</v>
      </c>
      <c r="DA18" s="72" t="s">
        <v>1955</v>
      </c>
    </row>
    <row r="19" spans="1:105" ht="12" customHeight="1" x14ac:dyDescent="0.25">
      <c r="A19" s="64" t="s">
        <v>30</v>
      </c>
      <c r="B19" s="231">
        <v>0.1027118478195318</v>
      </c>
      <c r="C19" s="231">
        <v>0.15853850236451081</v>
      </c>
      <c r="D19" s="231">
        <v>0</v>
      </c>
      <c r="E19" s="231">
        <v>0.10180347598607201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</v>
      </c>
      <c r="T19" s="231">
        <v>0</v>
      </c>
      <c r="U19" s="231">
        <v>0</v>
      </c>
      <c r="V19" s="231">
        <v>0</v>
      </c>
      <c r="W19" s="231">
        <v>0</v>
      </c>
      <c r="DA19" s="73" t="s">
        <v>1956</v>
      </c>
    </row>
    <row r="20" spans="1:105" ht="12" customHeight="1" x14ac:dyDescent="0.25">
      <c r="A20" s="64" t="s">
        <v>32</v>
      </c>
      <c r="B20" s="231">
        <v>0</v>
      </c>
      <c r="C20" s="231">
        <v>0</v>
      </c>
      <c r="D20" s="231">
        <v>0</v>
      </c>
      <c r="E20" s="231">
        <v>0</v>
      </c>
      <c r="F20" s="231">
        <v>0</v>
      </c>
      <c r="G20" s="231">
        <v>0</v>
      </c>
      <c r="H20" s="231">
        <v>0</v>
      </c>
      <c r="I20" s="231">
        <v>0</v>
      </c>
      <c r="J20" s="231">
        <v>0</v>
      </c>
      <c r="K20" s="231">
        <v>0</v>
      </c>
      <c r="L20" s="231">
        <v>0</v>
      </c>
      <c r="M20" s="231">
        <v>0</v>
      </c>
      <c r="N20" s="231">
        <v>0</v>
      </c>
      <c r="O20" s="231">
        <v>0</v>
      </c>
      <c r="P20" s="231">
        <v>0</v>
      </c>
      <c r="Q20" s="231">
        <v>0</v>
      </c>
      <c r="R20" s="231">
        <v>0</v>
      </c>
      <c r="S20" s="231">
        <v>0</v>
      </c>
      <c r="T20" s="231">
        <v>0</v>
      </c>
      <c r="U20" s="231">
        <v>0</v>
      </c>
      <c r="V20" s="231">
        <v>0</v>
      </c>
      <c r="W20" s="231">
        <v>0</v>
      </c>
      <c r="DA20" s="73" t="s">
        <v>1957</v>
      </c>
    </row>
    <row r="21" spans="1:105" ht="12" customHeight="1" x14ac:dyDescent="0.25">
      <c r="A21" s="64" t="s">
        <v>33</v>
      </c>
      <c r="B21" s="231">
        <v>0</v>
      </c>
      <c r="C21" s="231">
        <v>0</v>
      </c>
      <c r="D21" s="231">
        <v>0</v>
      </c>
      <c r="E21" s="231">
        <v>0.36354210006840598</v>
      </c>
      <c r="F21" s="231">
        <v>0</v>
      </c>
      <c r="G21" s="231">
        <v>0</v>
      </c>
      <c r="H21" s="231">
        <v>0</v>
      </c>
      <c r="I21" s="231">
        <v>0</v>
      </c>
      <c r="J21" s="231">
        <v>0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1958</v>
      </c>
    </row>
    <row r="22" spans="1:105" ht="12" customHeight="1" x14ac:dyDescent="0.25">
      <c r="A22" s="64" t="s">
        <v>160</v>
      </c>
      <c r="B22" s="231">
        <v>1.0719377368015459</v>
      </c>
      <c r="C22" s="231">
        <v>0</v>
      </c>
      <c r="D22" s="231">
        <v>0</v>
      </c>
      <c r="E22" s="231">
        <v>0.19770082459649091</v>
      </c>
      <c r="F22" s="231">
        <v>0.47688423615569842</v>
      </c>
      <c r="G22" s="231">
        <v>0</v>
      </c>
      <c r="H22" s="231">
        <v>0</v>
      </c>
      <c r="I22" s="231">
        <v>0.65560685561526477</v>
      </c>
      <c r="J22" s="231">
        <v>7.7348274749626578E-2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1959</v>
      </c>
    </row>
    <row r="23" spans="1:105" ht="12" customHeight="1" x14ac:dyDescent="0.25">
      <c r="A23" s="64" t="s">
        <v>70</v>
      </c>
      <c r="B23" s="231">
        <v>7.8037249122218926</v>
      </c>
      <c r="C23" s="231">
        <v>8.7692996547971038</v>
      </c>
      <c r="D23" s="231">
        <v>6.5307290057363563</v>
      </c>
      <c r="E23" s="231">
        <v>6.0136455657999086</v>
      </c>
      <c r="F23" s="231">
        <v>5.435016645209231</v>
      </c>
      <c r="G23" s="231">
        <v>2.138390685801137</v>
      </c>
      <c r="H23" s="231">
        <v>0.90910555721804964</v>
      </c>
      <c r="I23" s="231">
        <v>2.2795778436643608</v>
      </c>
      <c r="J23" s="231">
        <v>0</v>
      </c>
      <c r="K23" s="231">
        <v>0</v>
      </c>
      <c r="L23" s="231">
        <v>0</v>
      </c>
      <c r="M23" s="231">
        <v>0</v>
      </c>
      <c r="N23" s="231">
        <v>0</v>
      </c>
      <c r="O23" s="231">
        <v>0</v>
      </c>
      <c r="P23" s="231">
        <v>0</v>
      </c>
      <c r="Q23" s="231">
        <v>0</v>
      </c>
      <c r="R23" s="231">
        <v>0</v>
      </c>
      <c r="S23" s="231">
        <v>0</v>
      </c>
      <c r="T23" s="231">
        <v>0</v>
      </c>
      <c r="U23" s="231">
        <v>0</v>
      </c>
      <c r="V23" s="231">
        <v>0</v>
      </c>
      <c r="W23" s="231">
        <v>0</v>
      </c>
      <c r="DA23" s="73" t="s">
        <v>1960</v>
      </c>
    </row>
    <row r="24" spans="1:105" ht="12" customHeight="1" x14ac:dyDescent="0.25">
      <c r="A24" s="64" t="s">
        <v>34</v>
      </c>
      <c r="B24" s="231">
        <v>0</v>
      </c>
      <c r="C24" s="231">
        <v>0.29612531032900807</v>
      </c>
      <c r="D24" s="231">
        <v>0</v>
      </c>
      <c r="E24" s="231">
        <v>0.6091881805674465</v>
      </c>
      <c r="F24" s="231">
        <v>0.302827917567775</v>
      </c>
      <c r="G24" s="231">
        <v>0</v>
      </c>
      <c r="H24" s="231">
        <v>0.79619740107409531</v>
      </c>
      <c r="I24" s="231">
        <v>1.348825666120206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1961</v>
      </c>
    </row>
    <row r="25" spans="1:105" ht="12" customHeight="1" x14ac:dyDescent="0.25">
      <c r="A25" s="64" t="s">
        <v>162</v>
      </c>
      <c r="B25" s="231">
        <v>33.969508840472507</v>
      </c>
      <c r="C25" s="231">
        <v>27.839719036992971</v>
      </c>
      <c r="D25" s="231">
        <v>30.315072848321801</v>
      </c>
      <c r="E25" s="231">
        <v>28.80335079894153</v>
      </c>
      <c r="F25" s="231">
        <v>22.140830536900019</v>
      </c>
      <c r="G25" s="231">
        <v>21.746219759526529</v>
      </c>
      <c r="H25" s="231">
        <v>15.534345881697099</v>
      </c>
      <c r="I25" s="231">
        <v>15.68477986170355</v>
      </c>
      <c r="J25" s="231">
        <v>4.9703027522188901</v>
      </c>
      <c r="K25" s="231">
        <v>1.14932314947198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1962</v>
      </c>
    </row>
    <row r="26" spans="1:105" ht="12" customHeight="1" x14ac:dyDescent="0.25">
      <c r="A26" s="64" t="s">
        <v>36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1963</v>
      </c>
    </row>
    <row r="27" spans="1:105" ht="12" customHeight="1" x14ac:dyDescent="0.25">
      <c r="A27" s="64" t="s">
        <v>73</v>
      </c>
      <c r="B27" s="231">
        <v>25.98032684605522</v>
      </c>
      <c r="C27" s="231">
        <v>20.540124920042111</v>
      </c>
      <c r="D27" s="231">
        <v>38.94615146013836</v>
      </c>
      <c r="E27" s="231">
        <v>63.886373109236352</v>
      </c>
      <c r="F27" s="231">
        <v>26.923916571498779</v>
      </c>
      <c r="G27" s="231">
        <v>20.700132158443989</v>
      </c>
      <c r="H27" s="231">
        <v>17.667392215843272</v>
      </c>
      <c r="I27" s="231">
        <v>14.04679711432818</v>
      </c>
      <c r="J27" s="231">
        <v>0.8239918428094517</v>
      </c>
      <c r="K27" s="231">
        <v>0.19842079453061401</v>
      </c>
      <c r="L27" s="231">
        <v>0</v>
      </c>
      <c r="M27" s="231">
        <v>0</v>
      </c>
      <c r="N27" s="231">
        <v>0</v>
      </c>
      <c r="O27" s="231">
        <v>0</v>
      </c>
      <c r="P27" s="231">
        <v>0</v>
      </c>
      <c r="Q27" s="231">
        <v>0</v>
      </c>
      <c r="R27" s="231">
        <v>0</v>
      </c>
      <c r="S27" s="231">
        <v>0</v>
      </c>
      <c r="T27" s="231">
        <v>0</v>
      </c>
      <c r="U27" s="231">
        <v>0</v>
      </c>
      <c r="V27" s="231">
        <v>0</v>
      </c>
      <c r="W27" s="231">
        <v>0</v>
      </c>
      <c r="DA27" s="73" t="s">
        <v>1964</v>
      </c>
    </row>
    <row r="28" spans="1:105" ht="12" customHeight="1" x14ac:dyDescent="0.25">
      <c r="A28" s="64" t="s">
        <v>79</v>
      </c>
      <c r="B28" s="231">
        <v>8.1644561867572758</v>
      </c>
      <c r="C28" s="231">
        <v>4.2938616230586604</v>
      </c>
      <c r="D28" s="231">
        <v>5.3637877073917259</v>
      </c>
      <c r="E28" s="231">
        <v>4.1547074227156333</v>
      </c>
      <c r="F28" s="231">
        <v>5.4967169610840463</v>
      </c>
      <c r="G28" s="231">
        <v>1.2677796526148191</v>
      </c>
      <c r="H28" s="231">
        <v>0.36987623002863368</v>
      </c>
      <c r="I28" s="231">
        <v>0.67268503239315913</v>
      </c>
      <c r="J28" s="231">
        <v>0.63675170054941643</v>
      </c>
      <c r="K28" s="231">
        <v>0.12800477048153289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DA28" s="73" t="s">
        <v>1965</v>
      </c>
    </row>
    <row r="29" spans="1:105" ht="12" customHeight="1" x14ac:dyDescent="0.25">
      <c r="A29" s="60" t="s">
        <v>1870</v>
      </c>
      <c r="B29" s="264">
        <v>4.7368766130807627</v>
      </c>
      <c r="C29" s="264">
        <v>5.2296226970552997</v>
      </c>
      <c r="D29" s="264">
        <v>3.6080388816090041</v>
      </c>
      <c r="E29" s="264">
        <v>2.8627745743462678</v>
      </c>
      <c r="F29" s="264">
        <v>5.2219152140100578</v>
      </c>
      <c r="G29" s="264">
        <v>2.5508560664258488</v>
      </c>
      <c r="H29" s="264">
        <v>3.9897093311673402</v>
      </c>
      <c r="I29" s="264">
        <v>3.4273614107453509</v>
      </c>
      <c r="J29" s="264">
        <v>3.2651120082518732</v>
      </c>
      <c r="K29" s="264">
        <v>0.882288429384115</v>
      </c>
      <c r="L29" s="264">
        <v>0</v>
      </c>
      <c r="M29" s="264">
        <v>0</v>
      </c>
      <c r="N29" s="264">
        <v>0</v>
      </c>
      <c r="O29" s="264">
        <v>0</v>
      </c>
      <c r="P29" s="264">
        <v>0</v>
      </c>
      <c r="Q29" s="264">
        <v>0</v>
      </c>
      <c r="R29" s="264">
        <v>0</v>
      </c>
      <c r="S29" s="264">
        <v>0</v>
      </c>
      <c r="T29" s="264">
        <v>0</v>
      </c>
      <c r="U29" s="264">
        <v>0</v>
      </c>
      <c r="V29" s="264">
        <v>0</v>
      </c>
      <c r="W29" s="264">
        <v>0</v>
      </c>
      <c r="DA29" s="72" t="s">
        <v>1966</v>
      </c>
    </row>
    <row r="30" spans="1:105" ht="12" customHeight="1" x14ac:dyDescent="0.25">
      <c r="A30" s="132" t="s">
        <v>1872</v>
      </c>
      <c r="B30" s="318">
        <v>1.116167316900561</v>
      </c>
      <c r="C30" s="318">
        <v>1.2322748534457051</v>
      </c>
      <c r="D30" s="318">
        <v>0.8501752117919813</v>
      </c>
      <c r="E30" s="318">
        <v>0.67456589574560177</v>
      </c>
      <c r="F30" s="318">
        <v>1.2304587114235741</v>
      </c>
      <c r="G30" s="318">
        <v>0.6010674129867849</v>
      </c>
      <c r="H30" s="318">
        <v>0.94010959607536104</v>
      </c>
      <c r="I30" s="318">
        <v>0.80760152783294248</v>
      </c>
      <c r="J30" s="318">
        <v>0.76937011607318306</v>
      </c>
      <c r="K30" s="318">
        <v>0.20789680403298419</v>
      </c>
      <c r="L30" s="318">
        <v>0</v>
      </c>
      <c r="M30" s="318">
        <v>0</v>
      </c>
      <c r="N30" s="318">
        <v>0</v>
      </c>
      <c r="O30" s="318">
        <v>0</v>
      </c>
      <c r="P30" s="318">
        <v>0</v>
      </c>
      <c r="Q30" s="318">
        <v>0</v>
      </c>
      <c r="R30" s="318">
        <v>0</v>
      </c>
      <c r="S30" s="318">
        <v>0</v>
      </c>
      <c r="T30" s="318">
        <v>0</v>
      </c>
      <c r="U30" s="318">
        <v>0</v>
      </c>
      <c r="V30" s="318">
        <v>0</v>
      </c>
      <c r="W30" s="318">
        <v>0</v>
      </c>
      <c r="DA30" s="139" t="s">
        <v>1967</v>
      </c>
    </row>
    <row r="31" spans="1:105" ht="12" customHeight="1" x14ac:dyDescent="0.25">
      <c r="J31" s="131"/>
    </row>
    <row r="32" spans="1:105" ht="15" customHeight="1" x14ac:dyDescent="0.25">
      <c r="A32" s="34" t="s">
        <v>53</v>
      </c>
      <c r="B32" s="225">
        <v>72.111671769459321</v>
      </c>
      <c r="C32" s="225">
        <v>73.752186847624728</v>
      </c>
      <c r="D32" s="225">
        <v>84.478268133210562</v>
      </c>
      <c r="E32" s="225">
        <v>117.2816312664079</v>
      </c>
      <c r="F32" s="225">
        <v>70.328978442266148</v>
      </c>
      <c r="G32" s="225">
        <v>78.830442850666444</v>
      </c>
      <c r="H32" s="225">
        <v>79.287696984504862</v>
      </c>
      <c r="I32" s="225">
        <v>83.264433883213499</v>
      </c>
      <c r="J32" s="225">
        <v>57.379875733572817</v>
      </c>
      <c r="K32" s="225">
        <v>46.774342210082587</v>
      </c>
      <c r="L32" s="225">
        <v>85.215185903680464</v>
      </c>
      <c r="M32" s="225">
        <v>33.185718219894852</v>
      </c>
      <c r="N32" s="225">
        <v>39.83285708100648</v>
      </c>
      <c r="O32" s="225">
        <v>40.276199171947731</v>
      </c>
      <c r="P32" s="225">
        <v>51.385691555798637</v>
      </c>
      <c r="Q32" s="225">
        <v>62.274309657382908</v>
      </c>
      <c r="R32" s="225">
        <v>71.100757574155494</v>
      </c>
      <c r="S32" s="225">
        <v>94.526319114228158</v>
      </c>
      <c r="T32" s="225">
        <v>77.09059489707856</v>
      </c>
      <c r="U32" s="225">
        <v>88.749071961794925</v>
      </c>
      <c r="V32" s="225">
        <v>74.043756767660966</v>
      </c>
      <c r="W32" s="225">
        <v>109.3903147334558</v>
      </c>
      <c r="DA32" s="89" t="s">
        <v>1968</v>
      </c>
    </row>
    <row r="33" spans="1:105" ht="12" customHeight="1" x14ac:dyDescent="0.25">
      <c r="A33" s="55" t="s">
        <v>92</v>
      </c>
      <c r="B33" s="261">
        <v>0.24725836858226699</v>
      </c>
      <c r="C33" s="261">
        <v>0.25429868403243561</v>
      </c>
      <c r="D33" s="261">
        <v>0.29468593055555509</v>
      </c>
      <c r="E33" s="261">
        <v>0.41634895727074128</v>
      </c>
      <c r="F33" s="261">
        <v>0.24493271572895861</v>
      </c>
      <c r="G33" s="261">
        <v>0.27243726874202878</v>
      </c>
      <c r="H33" s="261">
        <v>0.27659146255338019</v>
      </c>
      <c r="I33" s="261">
        <v>0.28861597873076428</v>
      </c>
      <c r="J33" s="261">
        <v>0.19147144016158071</v>
      </c>
      <c r="K33" s="261">
        <v>0.15677880950617731</v>
      </c>
      <c r="L33" s="261">
        <v>0.27804071581798351</v>
      </c>
      <c r="M33" s="261">
        <v>0.1142550425941362</v>
      </c>
      <c r="N33" s="261">
        <v>0.13416175600864819</v>
      </c>
      <c r="O33" s="261">
        <v>0.13492511213550359</v>
      </c>
      <c r="P33" s="261">
        <v>0.1724797165426975</v>
      </c>
      <c r="Q33" s="261">
        <v>0.20787987853343881</v>
      </c>
      <c r="R33" s="261">
        <v>0.23743992662294661</v>
      </c>
      <c r="S33" s="261">
        <v>0.31486428161256969</v>
      </c>
      <c r="T33" s="261">
        <v>0.26038793295039031</v>
      </c>
      <c r="U33" s="261">
        <v>0.29503814623703328</v>
      </c>
      <c r="V33" s="261">
        <v>0.24406657546198571</v>
      </c>
      <c r="W33" s="261">
        <v>0.35666371505770428</v>
      </c>
      <c r="DA33" s="67" t="s">
        <v>1969</v>
      </c>
    </row>
    <row r="34" spans="1:105" ht="12" customHeight="1" x14ac:dyDescent="0.25">
      <c r="A34" s="202" t="s">
        <v>93</v>
      </c>
      <c r="B34" s="226">
        <v>9.1195732452454686E-2</v>
      </c>
      <c r="C34" s="226">
        <v>9.3792395723574062E-2</v>
      </c>
      <c r="D34" s="226">
        <v>0.10868833048821799</v>
      </c>
      <c r="E34" s="226">
        <v>0.15356102336122959</v>
      </c>
      <c r="F34" s="226">
        <v>9.0337967287199963E-2</v>
      </c>
      <c r="G34" s="226">
        <v>0.1004824079877773</v>
      </c>
      <c r="H34" s="226">
        <v>0.1020145896872193</v>
      </c>
      <c r="I34" s="226">
        <v>0.10644956418968229</v>
      </c>
      <c r="J34" s="226">
        <v>7.0619968615751885E-2</v>
      </c>
      <c r="K34" s="226">
        <v>5.7824365856327657E-2</v>
      </c>
      <c r="L34" s="226">
        <v>0.102549114418303</v>
      </c>
      <c r="M34" s="226">
        <v>4.2140423216017048E-2</v>
      </c>
      <c r="N34" s="226">
        <v>4.9482570302753638E-2</v>
      </c>
      <c r="O34" s="226">
        <v>4.9764117178233758E-2</v>
      </c>
      <c r="P34" s="226">
        <v>6.3615295099990241E-2</v>
      </c>
      <c r="Q34" s="226">
        <v>7.6671855006099465E-2</v>
      </c>
      <c r="R34" s="226">
        <v>8.7574419203660783E-2</v>
      </c>
      <c r="S34" s="226">
        <v>0.1161306650586451</v>
      </c>
      <c r="T34" s="226">
        <v>9.6433402424542916E-2</v>
      </c>
      <c r="U34" s="226">
        <v>0.10881823738373721</v>
      </c>
      <c r="V34" s="226">
        <v>9.0018510774944951E-2</v>
      </c>
      <c r="W34" s="226">
        <v>0.13154745346092889</v>
      </c>
      <c r="DA34" s="174" t="s">
        <v>1970</v>
      </c>
    </row>
    <row r="35" spans="1:105" ht="12" customHeight="1" x14ac:dyDescent="0.25">
      <c r="A35" s="202" t="s">
        <v>94</v>
      </c>
      <c r="B35" s="226">
        <v>1.7789566690244309</v>
      </c>
      <c r="C35" s="226">
        <v>1.8296098226221269</v>
      </c>
      <c r="D35" s="226">
        <v>2.1201850697120248</v>
      </c>
      <c r="E35" s="226">
        <v>2.9955174355674878</v>
      </c>
      <c r="F35" s="226">
        <v>1.762224229685974</v>
      </c>
      <c r="G35" s="226">
        <v>1.960112003077384</v>
      </c>
      <c r="H35" s="226">
        <v>1.9900002969600019</v>
      </c>
      <c r="I35" s="226">
        <v>2.0765134183083398</v>
      </c>
      <c r="J35" s="226">
        <v>1.3775849018021269</v>
      </c>
      <c r="K35" s="226">
        <v>1.127980866054811</v>
      </c>
      <c r="L35" s="226">
        <v>2.0004272797754048</v>
      </c>
      <c r="M35" s="226">
        <v>0.82203393623412502</v>
      </c>
      <c r="N35" s="226">
        <v>0.96525732151389076</v>
      </c>
      <c r="O35" s="226">
        <v>0.97074946109442928</v>
      </c>
      <c r="P35" s="226">
        <v>1.240944619081666</v>
      </c>
      <c r="Q35" s="226">
        <v>1.4956391502276221</v>
      </c>
      <c r="R35" s="226">
        <v>1.708315651278046</v>
      </c>
      <c r="S35" s="226">
        <v>2.2653628139016981</v>
      </c>
      <c r="T35" s="226">
        <v>1.867788431131675</v>
      </c>
      <c r="U35" s="226">
        <v>2.122719165682541</v>
      </c>
      <c r="V35" s="226">
        <v>1.755992586190642</v>
      </c>
      <c r="W35" s="226">
        <v>2.5660983615599151</v>
      </c>
      <c r="DA35" s="174" t="s">
        <v>1971</v>
      </c>
    </row>
    <row r="36" spans="1:105" ht="12" customHeight="1" x14ac:dyDescent="0.25">
      <c r="A36" s="202" t="s">
        <v>95</v>
      </c>
      <c r="B36" s="226">
        <v>0.99320358648607565</v>
      </c>
      <c r="C36" s="226">
        <v>1.021483586047645</v>
      </c>
      <c r="D36" s="226">
        <v>1.183713719349335</v>
      </c>
      <c r="E36" s="226">
        <v>1.672417722247703</v>
      </c>
      <c r="F36" s="226">
        <v>0.98386175199905013</v>
      </c>
      <c r="G36" s="226">
        <v>1.094343839436219</v>
      </c>
      <c r="H36" s="226">
        <v>1.111030676836505</v>
      </c>
      <c r="I36" s="226">
        <v>1.159331539863369</v>
      </c>
      <c r="J36" s="226">
        <v>0.76911500374501229</v>
      </c>
      <c r="K36" s="226">
        <v>0.62975937590862241</v>
      </c>
      <c r="L36" s="226">
        <v>1.116852132136013</v>
      </c>
      <c r="M36" s="226">
        <v>0.45894712777278229</v>
      </c>
      <c r="N36" s="226">
        <v>0.53890971618509542</v>
      </c>
      <c r="O36" s="226">
        <v>0.5419760150016173</v>
      </c>
      <c r="P36" s="226">
        <v>0.6928278061873242</v>
      </c>
      <c r="Q36" s="226">
        <v>0.83502549216653155</v>
      </c>
      <c r="R36" s="226">
        <v>0.95376422666332428</v>
      </c>
      <c r="S36" s="226">
        <v>1.264767439610107</v>
      </c>
      <c r="T36" s="226">
        <v>1.0502465254615421</v>
      </c>
      <c r="U36" s="226">
        <v>1.185128522334838</v>
      </c>
      <c r="V36" s="226">
        <v>0.98038258312606119</v>
      </c>
      <c r="W36" s="226">
        <v>1.4326701377021269</v>
      </c>
      <c r="DA36" s="174" t="s">
        <v>1972</v>
      </c>
    </row>
    <row r="37" spans="1:105" ht="12" customHeight="1" x14ac:dyDescent="0.25">
      <c r="A37" s="56" t="s">
        <v>96</v>
      </c>
      <c r="B37" s="262">
        <v>0.73826487648532024</v>
      </c>
      <c r="C37" s="262">
        <v>0.74523774922999753</v>
      </c>
      <c r="D37" s="262">
        <v>0.85430644593333427</v>
      </c>
      <c r="E37" s="262">
        <v>1.1338822569486999</v>
      </c>
      <c r="F37" s="262">
        <v>0.68138699570673733</v>
      </c>
      <c r="G37" s="262">
        <v>0.83174509698370114</v>
      </c>
      <c r="H37" s="262">
        <v>0.7986448434348784</v>
      </c>
      <c r="I37" s="262">
        <v>0.85053910537985933</v>
      </c>
      <c r="J37" s="262">
        <v>0.75071552527652741</v>
      </c>
      <c r="K37" s="262">
        <v>0.66810785041467879</v>
      </c>
      <c r="L37" s="262">
        <v>0.96081522580509005</v>
      </c>
      <c r="M37" s="262">
        <v>1.0535622937674249</v>
      </c>
      <c r="N37" s="262">
        <v>0.77325415526666585</v>
      </c>
      <c r="O37" s="262">
        <v>0.77705059225211726</v>
      </c>
      <c r="P37" s="262">
        <v>1.0714283403091209</v>
      </c>
      <c r="Q37" s="262">
        <v>1.138669543332171</v>
      </c>
      <c r="R37" s="262">
        <v>1.291367401783591</v>
      </c>
      <c r="S37" s="262">
        <v>1.525516189240359</v>
      </c>
      <c r="T37" s="262">
        <v>1.782481052131625</v>
      </c>
      <c r="U37" s="262">
        <v>1.36725629053146</v>
      </c>
      <c r="V37" s="262">
        <v>0.88230869788749089</v>
      </c>
      <c r="W37" s="262">
        <v>1.212430774778734</v>
      </c>
      <c r="DA37" s="68" t="s">
        <v>1973</v>
      </c>
    </row>
    <row r="38" spans="1:105" ht="12" customHeight="1" x14ac:dyDescent="0.25">
      <c r="A38" s="37" t="s">
        <v>160</v>
      </c>
      <c r="B38" s="228">
        <v>2.1341053547302639E-2</v>
      </c>
      <c r="C38" s="228">
        <v>0</v>
      </c>
      <c r="D38" s="228">
        <v>0</v>
      </c>
      <c r="E38" s="228">
        <v>7.3667800745704668E-3</v>
      </c>
      <c r="F38" s="228">
        <v>1.328429935676971E-2</v>
      </c>
      <c r="G38" s="228">
        <v>0</v>
      </c>
      <c r="H38" s="228">
        <v>0</v>
      </c>
      <c r="I38" s="228">
        <v>3.1526471166922587E-2</v>
      </c>
      <c r="J38" s="228">
        <v>5.4528193499363197E-3</v>
      </c>
      <c r="K38" s="228">
        <v>0</v>
      </c>
      <c r="L38" s="228">
        <v>2.4172730774227592E-2</v>
      </c>
      <c r="M38" s="228">
        <v>0</v>
      </c>
      <c r="N38" s="228">
        <v>8.4557648246537474E-3</v>
      </c>
      <c r="O38" s="228">
        <v>0</v>
      </c>
      <c r="P38" s="228">
        <v>0</v>
      </c>
      <c r="Q38" s="228">
        <v>0</v>
      </c>
      <c r="R38" s="228">
        <v>3.1016202603761358E-3</v>
      </c>
      <c r="S38" s="228">
        <v>4.2135975459805749E-4</v>
      </c>
      <c r="T38" s="228">
        <v>4.573976322950739E-4</v>
      </c>
      <c r="U38" s="228">
        <v>3.694826390546929E-3</v>
      </c>
      <c r="V38" s="228">
        <v>2.0670208558726841E-3</v>
      </c>
      <c r="W38" s="228">
        <v>1.8470696413139811E-3</v>
      </c>
      <c r="DA38" s="69" t="s">
        <v>1974</v>
      </c>
    </row>
    <row r="39" spans="1:105" ht="12" customHeight="1" x14ac:dyDescent="0.25">
      <c r="A39" s="37" t="s">
        <v>162</v>
      </c>
      <c r="B39" s="228">
        <v>0.70776205523365998</v>
      </c>
      <c r="C39" s="228">
        <v>0.72545073829506612</v>
      </c>
      <c r="D39" s="228">
        <v>0.84852761519534536</v>
      </c>
      <c r="E39" s="228">
        <v>1.123217730501229</v>
      </c>
      <c r="F39" s="228">
        <v>0.6454629336409069</v>
      </c>
      <c r="G39" s="228">
        <v>0.82435028457935255</v>
      </c>
      <c r="H39" s="228">
        <v>0.75769932397183659</v>
      </c>
      <c r="I39" s="228">
        <v>0.78933619135301047</v>
      </c>
      <c r="J39" s="228">
        <v>0.36669503915887119</v>
      </c>
      <c r="K39" s="228">
        <v>0.263466566625427</v>
      </c>
      <c r="L39" s="228">
        <v>0.6941843544011097</v>
      </c>
      <c r="M39" s="228">
        <v>3.3844110293852578E-2</v>
      </c>
      <c r="N39" s="228">
        <v>0.1145331734428626</v>
      </c>
      <c r="O39" s="228">
        <v>0.1260306270795859</v>
      </c>
      <c r="P39" s="228">
        <v>0.13808502019576649</v>
      </c>
      <c r="Q39" s="228">
        <v>0.21666049586712219</v>
      </c>
      <c r="R39" s="228">
        <v>0.249944874602363</v>
      </c>
      <c r="S39" s="228">
        <v>0.42688808481954432</v>
      </c>
      <c r="T39" s="228">
        <v>0.1672350474365191</v>
      </c>
      <c r="U39" s="228">
        <v>0.41833672018797208</v>
      </c>
      <c r="V39" s="228">
        <v>0.54479149374507563</v>
      </c>
      <c r="W39" s="228">
        <v>0.98130100575258306</v>
      </c>
      <c r="DA39" s="69" t="s">
        <v>1975</v>
      </c>
    </row>
    <row r="40" spans="1:105" ht="12" customHeight="1" x14ac:dyDescent="0.25">
      <c r="A40" s="37" t="s">
        <v>97</v>
      </c>
      <c r="B40" s="228">
        <v>0</v>
      </c>
      <c r="C40" s="228">
        <v>0</v>
      </c>
      <c r="D40" s="228">
        <v>0</v>
      </c>
      <c r="E40" s="228">
        <v>0</v>
      </c>
      <c r="F40" s="228">
        <v>0</v>
      </c>
      <c r="G40" s="228">
        <v>0</v>
      </c>
      <c r="H40" s="228">
        <v>0</v>
      </c>
      <c r="I40" s="228">
        <v>0</v>
      </c>
      <c r="J40" s="228">
        <v>0</v>
      </c>
      <c r="K40" s="228">
        <v>0</v>
      </c>
      <c r="L40" s="228">
        <v>0</v>
      </c>
      <c r="M40" s="228">
        <v>0</v>
      </c>
      <c r="N40" s="228">
        <v>0</v>
      </c>
      <c r="O40" s="228">
        <v>0</v>
      </c>
      <c r="P40" s="228">
        <v>0</v>
      </c>
      <c r="Q40" s="228">
        <v>0</v>
      </c>
      <c r="R40" s="228">
        <v>0</v>
      </c>
      <c r="S40" s="228">
        <v>0</v>
      </c>
      <c r="T40" s="228">
        <v>0</v>
      </c>
      <c r="U40" s="228">
        <v>0</v>
      </c>
      <c r="V40" s="228">
        <v>0</v>
      </c>
      <c r="W40" s="228">
        <v>0</v>
      </c>
      <c r="DA40" s="69" t="s">
        <v>1976</v>
      </c>
    </row>
    <row r="41" spans="1:105" ht="12" customHeight="1" x14ac:dyDescent="0.25">
      <c r="A41" s="37" t="s">
        <v>78</v>
      </c>
      <c r="B41" s="228">
        <v>0</v>
      </c>
      <c r="C41" s="228">
        <v>0</v>
      </c>
      <c r="D41" s="228">
        <v>0</v>
      </c>
      <c r="E41" s="228">
        <v>0</v>
      </c>
      <c r="F41" s="228">
        <v>0</v>
      </c>
      <c r="G41" s="228">
        <v>0</v>
      </c>
      <c r="H41" s="228">
        <v>0</v>
      </c>
      <c r="I41" s="228">
        <v>0</v>
      </c>
      <c r="J41" s="228">
        <v>0</v>
      </c>
      <c r="K41" s="228">
        <v>0</v>
      </c>
      <c r="L41" s="228">
        <v>0</v>
      </c>
      <c r="M41" s="228">
        <v>0</v>
      </c>
      <c r="N41" s="228">
        <v>0</v>
      </c>
      <c r="O41" s="228">
        <v>0</v>
      </c>
      <c r="P41" s="228">
        <v>0</v>
      </c>
      <c r="Q41" s="228">
        <v>0</v>
      </c>
      <c r="R41" s="228">
        <v>0</v>
      </c>
      <c r="S41" s="228">
        <v>0</v>
      </c>
      <c r="T41" s="228">
        <v>0</v>
      </c>
      <c r="U41" s="228">
        <v>0</v>
      </c>
      <c r="V41" s="228">
        <v>0</v>
      </c>
      <c r="W41" s="228">
        <v>0</v>
      </c>
      <c r="DA41" s="69" t="s">
        <v>1977</v>
      </c>
    </row>
    <row r="42" spans="1:105" ht="12" customHeight="1" x14ac:dyDescent="0.25">
      <c r="A42" s="37" t="s">
        <v>38</v>
      </c>
      <c r="B42" s="228">
        <v>9.1617677043576012E-3</v>
      </c>
      <c r="C42" s="228">
        <v>1.9787010934931432E-2</v>
      </c>
      <c r="D42" s="228">
        <v>5.7788307379888553E-3</v>
      </c>
      <c r="E42" s="228">
        <v>3.2977463729007631E-3</v>
      </c>
      <c r="F42" s="228">
        <v>2.2639762709060748E-2</v>
      </c>
      <c r="G42" s="228">
        <v>7.3948124043485396E-3</v>
      </c>
      <c r="H42" s="228">
        <v>4.0945519463041792E-2</v>
      </c>
      <c r="I42" s="228">
        <v>2.9676442859926211E-2</v>
      </c>
      <c r="J42" s="228">
        <v>0.3785676667677198</v>
      </c>
      <c r="K42" s="228">
        <v>0.40464128378925179</v>
      </c>
      <c r="L42" s="228">
        <v>0.24245814062975279</v>
      </c>
      <c r="M42" s="228">
        <v>1.019718183473572</v>
      </c>
      <c r="N42" s="228">
        <v>0.65026521699914952</v>
      </c>
      <c r="O42" s="228">
        <v>0.65101996517253136</v>
      </c>
      <c r="P42" s="228">
        <v>0.93334332011335464</v>
      </c>
      <c r="Q42" s="228">
        <v>0.92200904746504864</v>
      </c>
      <c r="R42" s="228">
        <v>1.0383209069208521</v>
      </c>
      <c r="S42" s="228">
        <v>1.098206744666216</v>
      </c>
      <c r="T42" s="228">
        <v>1.614788607062811</v>
      </c>
      <c r="U42" s="228">
        <v>0.94522474395294132</v>
      </c>
      <c r="V42" s="228">
        <v>0.33545018328654252</v>
      </c>
      <c r="W42" s="228">
        <v>0.22928269938483681</v>
      </c>
      <c r="DA42" s="69" t="s">
        <v>1978</v>
      </c>
    </row>
    <row r="43" spans="1:105" ht="12" customHeight="1" x14ac:dyDescent="0.25">
      <c r="A43" s="57" t="s">
        <v>1885</v>
      </c>
      <c r="B43" s="263">
        <f t="shared" ref="B43:W43" si="1">B44+B55</f>
        <v>2.2257509743857393</v>
      </c>
      <c r="C43" s="263">
        <f t="shared" si="1"/>
        <v>2.4188016349362966</v>
      </c>
      <c r="D43" s="263">
        <f t="shared" si="1"/>
        <v>2.4823275953016681</v>
      </c>
      <c r="E43" s="263">
        <f t="shared" si="1"/>
        <v>3.2724864045208655</v>
      </c>
      <c r="F43" s="263">
        <f t="shared" si="1"/>
        <v>2.3146186616226512</v>
      </c>
      <c r="G43" s="263">
        <f t="shared" si="1"/>
        <v>2.3916854540999135</v>
      </c>
      <c r="H43" s="263">
        <f t="shared" si="1"/>
        <v>2.7856475002212937</v>
      </c>
      <c r="I43" s="263">
        <f t="shared" si="1"/>
        <v>2.8281751377568316</v>
      </c>
      <c r="J43" s="263">
        <f t="shared" si="1"/>
        <v>3.6511233209792593</v>
      </c>
      <c r="K43" s="263">
        <f t="shared" si="1"/>
        <v>3.2580126445311373</v>
      </c>
      <c r="L43" s="263">
        <f t="shared" si="1"/>
        <v>4.4249046133411492</v>
      </c>
      <c r="M43" s="263">
        <f t="shared" si="1"/>
        <v>4.0366789490108115</v>
      </c>
      <c r="N43" s="263">
        <f t="shared" si="1"/>
        <v>3.5075246194003786</v>
      </c>
      <c r="O43" s="263">
        <f t="shared" si="1"/>
        <v>3.5435549152164509</v>
      </c>
      <c r="P43" s="263">
        <f t="shared" si="1"/>
        <v>4.7882536130296058</v>
      </c>
      <c r="Q43" s="263">
        <f t="shared" si="1"/>
        <v>5.2972911691786591</v>
      </c>
      <c r="R43" s="263">
        <f t="shared" si="1"/>
        <v>6.0632856851536259</v>
      </c>
      <c r="S43" s="263">
        <f t="shared" si="1"/>
        <v>7.4468201950366453</v>
      </c>
      <c r="T43" s="263">
        <f t="shared" si="1"/>
        <v>7.61830019140762</v>
      </c>
      <c r="U43" s="263">
        <f t="shared" si="1"/>
        <v>6.6013157361488224</v>
      </c>
      <c r="V43" s="263">
        <f t="shared" si="1"/>
        <v>4.197359538996114</v>
      </c>
      <c r="W43" s="263">
        <f t="shared" si="1"/>
        <v>5.3410197900659417</v>
      </c>
      <c r="DA43" s="70"/>
    </row>
    <row r="44" spans="1:105" ht="12" customHeight="1" x14ac:dyDescent="0.25">
      <c r="A44" s="60" t="s">
        <v>1886</v>
      </c>
      <c r="B44" s="264">
        <v>1.8069401529507809</v>
      </c>
      <c r="C44" s="264">
        <v>1.8344635915884311</v>
      </c>
      <c r="D44" s="264">
        <v>2.1259974775526009</v>
      </c>
      <c r="E44" s="264">
        <v>2.9652709924223122</v>
      </c>
      <c r="F44" s="264">
        <v>1.748155613228666</v>
      </c>
      <c r="G44" s="264">
        <v>1.977236647529929</v>
      </c>
      <c r="H44" s="264">
        <v>1.953442981234049</v>
      </c>
      <c r="I44" s="264">
        <v>2.061003977718864</v>
      </c>
      <c r="J44" s="264">
        <v>1.262403220971765</v>
      </c>
      <c r="K44" s="264">
        <v>1.0010487102685861</v>
      </c>
      <c r="L44" s="264">
        <v>1.9747178985115841</v>
      </c>
      <c r="M44" s="264">
        <v>0.53220439099339867</v>
      </c>
      <c r="N44" s="264">
        <v>0.7784446342532868</v>
      </c>
      <c r="O44" s="264">
        <v>0.787918271281428</v>
      </c>
      <c r="P44" s="264">
        <v>0.97803338134172046</v>
      </c>
      <c r="Q44" s="264">
        <v>1.23728955763395</v>
      </c>
      <c r="R44" s="264">
        <v>1.411467202029103</v>
      </c>
      <c r="S44" s="264">
        <v>1.939283447212423</v>
      </c>
      <c r="T44" s="264">
        <v>1.4210905917780721</v>
      </c>
      <c r="U44" s="264">
        <v>1.859002513918502</v>
      </c>
      <c r="V44" s="264">
        <v>1.680603099553988</v>
      </c>
      <c r="W44" s="264">
        <v>2.5669671225161239</v>
      </c>
      <c r="DA44" s="72" t="s">
        <v>1979</v>
      </c>
    </row>
    <row r="45" spans="1:105" ht="12" customHeight="1" x14ac:dyDescent="0.25">
      <c r="A45" s="64" t="s">
        <v>30</v>
      </c>
      <c r="B45" s="231">
        <v>2.4112117108666441E-3</v>
      </c>
      <c r="C45" s="231">
        <v>4.7034608773642963E-3</v>
      </c>
      <c r="D45" s="231">
        <v>0</v>
      </c>
      <c r="E45" s="231">
        <v>2.9007308524410819E-3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1980</v>
      </c>
    </row>
    <row r="46" spans="1:105" ht="12" customHeight="1" x14ac:dyDescent="0.25">
      <c r="A46" s="64" t="s">
        <v>32</v>
      </c>
      <c r="B46" s="231">
        <v>0</v>
      </c>
      <c r="C46" s="231">
        <v>0</v>
      </c>
      <c r="D46" s="231">
        <v>0</v>
      </c>
      <c r="E46" s="231">
        <v>0</v>
      </c>
      <c r="F46" s="231">
        <v>0</v>
      </c>
      <c r="G46" s="231">
        <v>0</v>
      </c>
      <c r="H46" s="231">
        <v>0</v>
      </c>
      <c r="I46" s="231">
        <v>0</v>
      </c>
      <c r="J46" s="231">
        <v>0</v>
      </c>
      <c r="K46" s="231">
        <v>0</v>
      </c>
      <c r="L46" s="231">
        <v>0</v>
      </c>
      <c r="M46" s="231">
        <v>0</v>
      </c>
      <c r="N46" s="231">
        <v>0</v>
      </c>
      <c r="O46" s="231">
        <v>0</v>
      </c>
      <c r="P46" s="231">
        <v>0</v>
      </c>
      <c r="Q46" s="231">
        <v>0</v>
      </c>
      <c r="R46" s="231">
        <v>0</v>
      </c>
      <c r="S46" s="231">
        <v>0</v>
      </c>
      <c r="T46" s="231">
        <v>0</v>
      </c>
      <c r="U46" s="231">
        <v>0</v>
      </c>
      <c r="V46" s="231">
        <v>0</v>
      </c>
      <c r="W46" s="231">
        <v>0</v>
      </c>
      <c r="DA46" s="73" t="s">
        <v>1981</v>
      </c>
    </row>
    <row r="47" spans="1:105" ht="12" customHeight="1" x14ac:dyDescent="0.25">
      <c r="A47" s="64" t="s">
        <v>33</v>
      </c>
      <c r="B47" s="231">
        <v>0</v>
      </c>
      <c r="C47" s="231">
        <v>0</v>
      </c>
      <c r="D47" s="231">
        <v>0</v>
      </c>
      <c r="E47" s="231">
        <v>1.035856365036026E-2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2.0150601894583609E-2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3.5046206879106711E-3</v>
      </c>
      <c r="DA47" s="73" t="s">
        <v>1982</v>
      </c>
    </row>
    <row r="48" spans="1:105" ht="12" customHeight="1" x14ac:dyDescent="0.25">
      <c r="A48" s="64" t="s">
        <v>160</v>
      </c>
      <c r="B48" s="231">
        <v>2.5164271495116349E-2</v>
      </c>
      <c r="C48" s="231">
        <v>0</v>
      </c>
      <c r="D48" s="231">
        <v>0</v>
      </c>
      <c r="E48" s="231">
        <v>5.6331758410542174E-3</v>
      </c>
      <c r="F48" s="231">
        <v>1.373547602731749E-2</v>
      </c>
      <c r="G48" s="231">
        <v>0</v>
      </c>
      <c r="H48" s="231">
        <v>0</v>
      </c>
      <c r="I48" s="231">
        <v>3.8964116340395719E-2</v>
      </c>
      <c r="J48" s="231">
        <v>1.5024733952581019E-2</v>
      </c>
      <c r="K48" s="231">
        <v>0</v>
      </c>
      <c r="L48" s="231">
        <v>6.6140986782975503E-2</v>
      </c>
      <c r="M48" s="231">
        <v>0</v>
      </c>
      <c r="N48" s="231">
        <v>5.1084051540422011E-2</v>
      </c>
      <c r="O48" s="231">
        <v>0</v>
      </c>
      <c r="P48" s="231">
        <v>0</v>
      </c>
      <c r="Q48" s="231">
        <v>0</v>
      </c>
      <c r="R48" s="231">
        <v>1.7029762810960129E-2</v>
      </c>
      <c r="S48" s="231">
        <v>1.8511178999405489E-3</v>
      </c>
      <c r="T48" s="231">
        <v>3.4443246735961809E-3</v>
      </c>
      <c r="U48" s="231">
        <v>1.4825201433739089E-2</v>
      </c>
      <c r="V48" s="231">
        <v>5.4501311731842937E-3</v>
      </c>
      <c r="W48" s="231">
        <v>4.746084815778857E-3</v>
      </c>
      <c r="DA48" s="73" t="s">
        <v>1983</v>
      </c>
    </row>
    <row r="49" spans="1:105" ht="12" customHeight="1" x14ac:dyDescent="0.25">
      <c r="A49" s="64" t="s">
        <v>70</v>
      </c>
      <c r="B49" s="231">
        <v>0.1831963234639914</v>
      </c>
      <c r="C49" s="231">
        <v>0.26016429594742679</v>
      </c>
      <c r="D49" s="231">
        <v>0.1712505460037119</v>
      </c>
      <c r="E49" s="231">
        <v>0.17134942652398111</v>
      </c>
      <c r="F49" s="231">
        <v>0.15654226996500989</v>
      </c>
      <c r="G49" s="231">
        <v>9.2248852594478334E-2</v>
      </c>
      <c r="H49" s="231">
        <v>5.0349145617975218E-2</v>
      </c>
      <c r="I49" s="231">
        <v>0.13548018228724951</v>
      </c>
      <c r="J49" s="231">
        <v>0</v>
      </c>
      <c r="K49" s="231">
        <v>0</v>
      </c>
      <c r="L49" s="231">
        <v>0</v>
      </c>
      <c r="M49" s="231">
        <v>0</v>
      </c>
      <c r="N49" s="231">
        <v>0</v>
      </c>
      <c r="O49" s="231">
        <v>0</v>
      </c>
      <c r="P49" s="231">
        <v>0</v>
      </c>
      <c r="Q49" s="231">
        <v>0</v>
      </c>
      <c r="R49" s="231">
        <v>0</v>
      </c>
      <c r="S49" s="231">
        <v>0</v>
      </c>
      <c r="T49" s="231">
        <v>0</v>
      </c>
      <c r="U49" s="231">
        <v>0</v>
      </c>
      <c r="V49" s="231">
        <v>0</v>
      </c>
      <c r="W49" s="231">
        <v>0</v>
      </c>
      <c r="DA49" s="73" t="s">
        <v>1984</v>
      </c>
    </row>
    <row r="50" spans="1:105" ht="12" customHeight="1" x14ac:dyDescent="0.25">
      <c r="A50" s="64" t="s">
        <v>34</v>
      </c>
      <c r="B50" s="231">
        <v>0</v>
      </c>
      <c r="C50" s="231">
        <v>8.7853347367158885E-3</v>
      </c>
      <c r="D50" s="231">
        <v>0</v>
      </c>
      <c r="E50" s="231">
        <v>1.735786458368279E-2</v>
      </c>
      <c r="F50" s="231">
        <v>8.7222124087922587E-3</v>
      </c>
      <c r="G50" s="231">
        <v>0</v>
      </c>
      <c r="H50" s="231">
        <v>4.4095934260929767E-2</v>
      </c>
      <c r="I50" s="231">
        <v>8.0163591529709741E-2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8.8028234774390976E-4</v>
      </c>
      <c r="T50" s="231">
        <v>1.5777801655639471E-3</v>
      </c>
      <c r="U50" s="231">
        <v>2.9475802183888981E-3</v>
      </c>
      <c r="V50" s="231">
        <v>1.5777801655301551E-3</v>
      </c>
      <c r="W50" s="231">
        <v>1.4983086168876951E-3</v>
      </c>
      <c r="DA50" s="73" t="s">
        <v>1985</v>
      </c>
    </row>
    <row r="51" spans="1:105" ht="12" customHeight="1" x14ac:dyDescent="0.25">
      <c r="A51" s="64" t="s">
        <v>162</v>
      </c>
      <c r="B51" s="231">
        <v>0.79745111462165352</v>
      </c>
      <c r="C51" s="231">
        <v>0.82593835172131858</v>
      </c>
      <c r="D51" s="231">
        <v>0.79493005648487436</v>
      </c>
      <c r="E51" s="231">
        <v>0.82070643960726852</v>
      </c>
      <c r="F51" s="231">
        <v>0.63771209867628864</v>
      </c>
      <c r="G51" s="231">
        <v>0.93811848059567016</v>
      </c>
      <c r="H51" s="231">
        <v>0.86034128453794489</v>
      </c>
      <c r="I51" s="231">
        <v>0.93217998266869162</v>
      </c>
      <c r="J51" s="231">
        <v>0.96547048731982943</v>
      </c>
      <c r="K51" s="231">
        <v>0.78062987743364165</v>
      </c>
      <c r="L51" s="231">
        <v>1.814964202523794</v>
      </c>
      <c r="M51" s="231">
        <v>0.4791765092917854</v>
      </c>
      <c r="N51" s="231">
        <v>0.66116829593534787</v>
      </c>
      <c r="O51" s="231">
        <v>0.73986943076264378</v>
      </c>
      <c r="P51" s="231">
        <v>0.94244091322364687</v>
      </c>
      <c r="Q51" s="231">
        <v>1.185787813171475</v>
      </c>
      <c r="R51" s="231">
        <v>1.311331510581619</v>
      </c>
      <c r="S51" s="231">
        <v>1.7920220470980071</v>
      </c>
      <c r="T51" s="231">
        <v>1.203332802836621</v>
      </c>
      <c r="U51" s="231">
        <v>1.603913122422044</v>
      </c>
      <c r="V51" s="231">
        <v>1.3725895930412031</v>
      </c>
      <c r="W51" s="231">
        <v>2.4093658821790109</v>
      </c>
      <c r="DA51" s="73" t="s">
        <v>1986</v>
      </c>
    </row>
    <row r="52" spans="1:105" ht="12" customHeight="1" x14ac:dyDescent="0.25">
      <c r="A52" s="64" t="s">
        <v>36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1987</v>
      </c>
    </row>
    <row r="53" spans="1:105" ht="12" customHeight="1" x14ac:dyDescent="0.25">
      <c r="A53" s="64" t="s">
        <v>73</v>
      </c>
      <c r="B53" s="231">
        <v>0.60990109391683001</v>
      </c>
      <c r="C53" s="231">
        <v>0.60937672891263395</v>
      </c>
      <c r="D53" s="231">
        <v>1.021256539114342</v>
      </c>
      <c r="E53" s="231">
        <v>1.8203422990574301</v>
      </c>
      <c r="F53" s="231">
        <v>0.77547711287436416</v>
      </c>
      <c r="G53" s="231">
        <v>0.89299090799916769</v>
      </c>
      <c r="H53" s="231">
        <v>0.978476147574597</v>
      </c>
      <c r="I53" s="231">
        <v>0.83483116792452627</v>
      </c>
      <c r="J53" s="231">
        <v>0.16005862131228391</v>
      </c>
      <c r="K53" s="231">
        <v>0.13476906002100431</v>
      </c>
      <c r="L53" s="231">
        <v>5.6412180410029197E-2</v>
      </c>
      <c r="M53" s="231">
        <v>3.3846522124498818E-2</v>
      </c>
      <c r="N53" s="231">
        <v>4.6584333763710697E-2</v>
      </c>
      <c r="O53" s="231">
        <v>3.0572320181169389E-2</v>
      </c>
      <c r="P53" s="231">
        <v>2.36570589350307E-2</v>
      </c>
      <c r="Q53" s="231">
        <v>3.5303469927107187E-2</v>
      </c>
      <c r="R53" s="231">
        <v>3.4939232976241408E-2</v>
      </c>
      <c r="S53" s="231">
        <v>8.7346519762438415E-2</v>
      </c>
      <c r="T53" s="231">
        <v>7.4751957840343469E-2</v>
      </c>
      <c r="U53" s="231">
        <v>8.883198331512876E-2</v>
      </c>
      <c r="V53" s="231">
        <v>0.13007122236572199</v>
      </c>
      <c r="W53" s="231">
        <v>0.1289723863086937</v>
      </c>
      <c r="DA53" s="73" t="s">
        <v>1988</v>
      </c>
    </row>
    <row r="54" spans="1:105" ht="12" customHeight="1" x14ac:dyDescent="0.25">
      <c r="A54" s="64" t="s">
        <v>79</v>
      </c>
      <c r="B54" s="231">
        <v>0.18881613774232309</v>
      </c>
      <c r="C54" s="231">
        <v>0.12549541939297101</v>
      </c>
      <c r="D54" s="231">
        <v>0.13856033594967351</v>
      </c>
      <c r="E54" s="231">
        <v>0.11662249230609451</v>
      </c>
      <c r="F54" s="231">
        <v>0.1559664432768936</v>
      </c>
      <c r="G54" s="231">
        <v>5.3878406340612632E-2</v>
      </c>
      <c r="H54" s="231">
        <v>2.018046924260182E-2</v>
      </c>
      <c r="I54" s="231">
        <v>3.9384936968290707E-2</v>
      </c>
      <c r="J54" s="231">
        <v>0.1218493783870703</v>
      </c>
      <c r="K54" s="231">
        <v>8.56497728139404E-2</v>
      </c>
      <c r="L54" s="231">
        <v>1.7049926900201871E-2</v>
      </c>
      <c r="M54" s="231">
        <v>1.918135957711441E-2</v>
      </c>
      <c r="N54" s="231">
        <v>1.9607953013806089E-2</v>
      </c>
      <c r="O54" s="231">
        <v>1.7476520337614869E-2</v>
      </c>
      <c r="P54" s="231">
        <v>1.1935409183042931E-2</v>
      </c>
      <c r="Q54" s="231">
        <v>1.6198274535367901E-2</v>
      </c>
      <c r="R54" s="231">
        <v>4.8166695660282109E-2</v>
      </c>
      <c r="S54" s="231">
        <v>5.7183480104293603E-2</v>
      </c>
      <c r="T54" s="231">
        <v>0.13798372626194691</v>
      </c>
      <c r="U54" s="231">
        <v>0.14848462652920061</v>
      </c>
      <c r="V54" s="231">
        <v>0.17091437280834909</v>
      </c>
      <c r="W54" s="231">
        <v>1.8879839907842311E-2</v>
      </c>
      <c r="DA54" s="73" t="s">
        <v>1989</v>
      </c>
    </row>
    <row r="55" spans="1:105" ht="12" customHeight="1" x14ac:dyDescent="0.25">
      <c r="A55" s="60" t="s">
        <v>1898</v>
      </c>
      <c r="B55" s="264">
        <v>0.41881082143495851</v>
      </c>
      <c r="C55" s="264">
        <v>0.58433804334786532</v>
      </c>
      <c r="D55" s="264">
        <v>0.35633011774906742</v>
      </c>
      <c r="E55" s="264">
        <v>0.30721541209855308</v>
      </c>
      <c r="F55" s="264">
        <v>0.56646304839398531</v>
      </c>
      <c r="G55" s="264">
        <v>0.41444880656998451</v>
      </c>
      <c r="H55" s="264">
        <v>0.83220451898724446</v>
      </c>
      <c r="I55" s="264">
        <v>0.7671711600379677</v>
      </c>
      <c r="J55" s="264">
        <v>2.388720100007494</v>
      </c>
      <c r="K55" s="264">
        <v>2.2569639342625512</v>
      </c>
      <c r="L55" s="264">
        <v>2.4501867148295648</v>
      </c>
      <c r="M55" s="264">
        <v>3.5044745580174128</v>
      </c>
      <c r="N55" s="264">
        <v>2.7290799851470919</v>
      </c>
      <c r="O55" s="264">
        <v>2.7556366439350231</v>
      </c>
      <c r="P55" s="264">
        <v>3.810220231687885</v>
      </c>
      <c r="Q55" s="264">
        <v>4.0600016115447088</v>
      </c>
      <c r="R55" s="264">
        <v>4.6518184831245231</v>
      </c>
      <c r="S55" s="264">
        <v>5.5075367478242221</v>
      </c>
      <c r="T55" s="264">
        <v>6.1972095996295478</v>
      </c>
      <c r="U55" s="264">
        <v>4.7423132222303206</v>
      </c>
      <c r="V55" s="264">
        <v>2.5167564394421258</v>
      </c>
      <c r="W55" s="264">
        <v>2.7740526675498178</v>
      </c>
      <c r="DA55" s="72" t="s">
        <v>1990</v>
      </c>
    </row>
    <row r="56" spans="1:105" ht="12" customHeight="1" x14ac:dyDescent="0.25">
      <c r="A56" s="57" t="s">
        <v>1900</v>
      </c>
      <c r="B56" s="263">
        <f t="shared" ref="B56:W56" si="2">B57+B68</f>
        <v>58.263539493840327</v>
      </c>
      <c r="C56" s="263">
        <f t="shared" si="2"/>
        <v>59.480327744244626</v>
      </c>
      <c r="D56" s="263">
        <f t="shared" si="2"/>
        <v>68.26901446296641</v>
      </c>
      <c r="E56" s="263">
        <f t="shared" si="2"/>
        <v>94.82666106952675</v>
      </c>
      <c r="F56" s="263">
        <f t="shared" si="2"/>
        <v>56.701792674771347</v>
      </c>
      <c r="G56" s="263">
        <f t="shared" si="2"/>
        <v>63.663931533755253</v>
      </c>
      <c r="H56" s="263">
        <f t="shared" si="2"/>
        <v>63.772566444414629</v>
      </c>
      <c r="I56" s="263">
        <f t="shared" si="2"/>
        <v>67.054640718320044</v>
      </c>
      <c r="J56" s="263">
        <f t="shared" si="2"/>
        <v>45.042684427628473</v>
      </c>
      <c r="K56" s="263">
        <f t="shared" si="2"/>
        <v>36.468201115927926</v>
      </c>
      <c r="L56" s="263">
        <f t="shared" si="2"/>
        <v>67.796339376128898</v>
      </c>
      <c r="M56" s="263">
        <f t="shared" si="2"/>
        <v>24.156888811609985</v>
      </c>
      <c r="N56" s="263">
        <f t="shared" si="2"/>
        <v>30.374166017848548</v>
      </c>
      <c r="O56" s="263">
        <f t="shared" si="2"/>
        <v>30.73004521474201</v>
      </c>
      <c r="P56" s="263">
        <f t="shared" si="2"/>
        <v>38.951174466999376</v>
      </c>
      <c r="Q56" s="263">
        <f t="shared" si="2"/>
        <v>47.703226419277243</v>
      </c>
      <c r="R56" s="263">
        <f t="shared" si="2"/>
        <v>54.460534805214515</v>
      </c>
      <c r="S56" s="263">
        <f t="shared" si="2"/>
        <v>72.997142689203216</v>
      </c>
      <c r="T56" s="263">
        <f t="shared" si="2"/>
        <v>57.963992566947319</v>
      </c>
      <c r="U56" s="263">
        <f t="shared" si="2"/>
        <v>68.863617020047485</v>
      </c>
      <c r="V56" s="263">
        <f t="shared" si="2"/>
        <v>58.591617533296159</v>
      </c>
      <c r="W56" s="263">
        <f t="shared" si="2"/>
        <v>87.279115760246171</v>
      </c>
      <c r="DA56" s="70"/>
    </row>
    <row r="57" spans="1:105" ht="12" customHeight="1" x14ac:dyDescent="0.25">
      <c r="A57" s="60" t="s">
        <v>1901</v>
      </c>
      <c r="B57" s="264">
        <v>57.39692250549539</v>
      </c>
      <c r="C57" s="264">
        <v>58.271196438691327</v>
      </c>
      <c r="D57" s="264">
        <v>67.531684581082615</v>
      </c>
      <c r="E57" s="264">
        <v>94.190960935767563</v>
      </c>
      <c r="F57" s="264">
        <v>55.529648890792913</v>
      </c>
      <c r="G57" s="264">
        <v>62.806340568597697</v>
      </c>
      <c r="H57" s="264">
        <v>62.050541756846293</v>
      </c>
      <c r="I57" s="264">
        <v>65.467185174599223</v>
      </c>
      <c r="J57" s="264">
        <v>40.099867019103122</v>
      </c>
      <c r="K57" s="264">
        <v>31.798017855590391</v>
      </c>
      <c r="L57" s="264">
        <v>62.726333246838522</v>
      </c>
      <c r="M57" s="264">
        <v>16.90531594920208</v>
      </c>
      <c r="N57" s="264">
        <v>24.727064852751461</v>
      </c>
      <c r="O57" s="264">
        <v>25.027992146586531</v>
      </c>
      <c r="P57" s="264">
        <v>31.06694270144288</v>
      </c>
      <c r="Q57" s="264">
        <v>39.302138889548999</v>
      </c>
      <c r="R57" s="264">
        <v>44.834840535042083</v>
      </c>
      <c r="S57" s="264">
        <v>61.600768323218169</v>
      </c>
      <c r="T57" s="264">
        <v>45.140524680009356</v>
      </c>
      <c r="U57" s="264">
        <v>59.050668089175907</v>
      </c>
      <c r="V57" s="264">
        <v>53.383863162303179</v>
      </c>
      <c r="W57" s="264">
        <v>81.538955656394577</v>
      </c>
      <c r="DA57" s="72" t="s">
        <v>1991</v>
      </c>
    </row>
    <row r="58" spans="1:105" ht="12" customHeight="1" x14ac:dyDescent="0.25">
      <c r="A58" s="64" t="s">
        <v>30</v>
      </c>
      <c r="B58" s="231">
        <v>7.6591430815763986E-2</v>
      </c>
      <c r="C58" s="231">
        <v>0.14940405139863069</v>
      </c>
      <c r="D58" s="231">
        <v>0</v>
      </c>
      <c r="E58" s="231">
        <v>9.2140862371657875E-2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0</v>
      </c>
      <c r="W58" s="231">
        <v>0</v>
      </c>
      <c r="DA58" s="73" t="s">
        <v>1992</v>
      </c>
    </row>
    <row r="59" spans="1:105" ht="12" customHeight="1" x14ac:dyDescent="0.25">
      <c r="A59" s="64" t="s">
        <v>32</v>
      </c>
      <c r="B59" s="231">
        <v>0</v>
      </c>
      <c r="C59" s="231">
        <v>0</v>
      </c>
      <c r="D59" s="231">
        <v>0</v>
      </c>
      <c r="E59" s="231">
        <v>0</v>
      </c>
      <c r="F59" s="231">
        <v>0</v>
      </c>
      <c r="G59" s="231">
        <v>0</v>
      </c>
      <c r="H59" s="231">
        <v>0</v>
      </c>
      <c r="I59" s="231">
        <v>0</v>
      </c>
      <c r="J59" s="231">
        <v>0</v>
      </c>
      <c r="K59" s="231">
        <v>0</v>
      </c>
      <c r="L59" s="231">
        <v>0</v>
      </c>
      <c r="M59" s="231">
        <v>0</v>
      </c>
      <c r="N59" s="231">
        <v>0</v>
      </c>
      <c r="O59" s="231">
        <v>0</v>
      </c>
      <c r="P59" s="231">
        <v>0</v>
      </c>
      <c r="Q59" s="231">
        <v>0</v>
      </c>
      <c r="R59" s="231">
        <v>0</v>
      </c>
      <c r="S59" s="231">
        <v>0</v>
      </c>
      <c r="T59" s="231">
        <v>0</v>
      </c>
      <c r="U59" s="231">
        <v>0</v>
      </c>
      <c r="V59" s="231">
        <v>0</v>
      </c>
      <c r="W59" s="231">
        <v>0</v>
      </c>
      <c r="DA59" s="73" t="s">
        <v>1993</v>
      </c>
    </row>
    <row r="60" spans="1:105" ht="12" customHeight="1" x14ac:dyDescent="0.25">
      <c r="A60" s="64" t="s">
        <v>33</v>
      </c>
      <c r="B60" s="231">
        <v>0</v>
      </c>
      <c r="C60" s="231">
        <v>0</v>
      </c>
      <c r="D60" s="231">
        <v>0</v>
      </c>
      <c r="E60" s="231">
        <v>0.32903672771732573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0.64007794253383232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0.1113232453806919</v>
      </c>
      <c r="DA60" s="73" t="s">
        <v>1994</v>
      </c>
    </row>
    <row r="61" spans="1:105" ht="12" customHeight="1" x14ac:dyDescent="0.25">
      <c r="A61" s="64" t="s">
        <v>160</v>
      </c>
      <c r="B61" s="231">
        <v>0.79933568278604861</v>
      </c>
      <c r="C61" s="231">
        <v>0</v>
      </c>
      <c r="D61" s="231">
        <v>0</v>
      </c>
      <c r="E61" s="231">
        <v>0.17893617377466339</v>
      </c>
      <c r="F61" s="231">
        <v>0.43630335616184962</v>
      </c>
      <c r="G61" s="231">
        <v>0</v>
      </c>
      <c r="H61" s="231">
        <v>0</v>
      </c>
      <c r="I61" s="231">
        <v>1.237683695518452</v>
      </c>
      <c r="J61" s="231">
        <v>0.47725625496433832</v>
      </c>
      <c r="K61" s="231">
        <v>0</v>
      </c>
      <c r="L61" s="231">
        <v>2.1009489919298101</v>
      </c>
      <c r="M61" s="231">
        <v>0</v>
      </c>
      <c r="N61" s="231">
        <v>1.622669872460464</v>
      </c>
      <c r="O61" s="231">
        <v>0</v>
      </c>
      <c r="P61" s="231">
        <v>0</v>
      </c>
      <c r="Q61" s="231">
        <v>0</v>
      </c>
      <c r="R61" s="231">
        <v>0.54094540693638071</v>
      </c>
      <c r="S61" s="231">
        <v>5.8800215645170392E-2</v>
      </c>
      <c r="T61" s="231">
        <v>0.10940796022011411</v>
      </c>
      <c r="U61" s="231">
        <v>0.47091816318935931</v>
      </c>
      <c r="V61" s="231">
        <v>0.17312181373644239</v>
      </c>
      <c r="W61" s="231">
        <v>0.15075798826591669</v>
      </c>
      <c r="DA61" s="73" t="s">
        <v>1995</v>
      </c>
    </row>
    <row r="62" spans="1:105" ht="12" customHeight="1" x14ac:dyDescent="0.25">
      <c r="A62" s="64" t="s">
        <v>70</v>
      </c>
      <c r="B62" s="231">
        <v>5.8191773335620791</v>
      </c>
      <c r="C62" s="231">
        <v>8.2640423418594402</v>
      </c>
      <c r="D62" s="231">
        <v>5.4397232260002593</v>
      </c>
      <c r="E62" s="231">
        <v>5.4428641366441042</v>
      </c>
      <c r="F62" s="231">
        <v>4.9725191635944324</v>
      </c>
      <c r="G62" s="231">
        <v>2.930257670648134</v>
      </c>
      <c r="H62" s="231">
        <v>1.599325801982743</v>
      </c>
      <c r="I62" s="231">
        <v>4.3034881432420464</v>
      </c>
      <c r="J62" s="231">
        <v>0</v>
      </c>
      <c r="K62" s="231">
        <v>0</v>
      </c>
      <c r="L62" s="231">
        <v>0</v>
      </c>
      <c r="M62" s="231">
        <v>0</v>
      </c>
      <c r="N62" s="231">
        <v>0</v>
      </c>
      <c r="O62" s="231">
        <v>0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</v>
      </c>
      <c r="DA62" s="73" t="s">
        <v>1996</v>
      </c>
    </row>
    <row r="63" spans="1:105" ht="12" customHeight="1" x14ac:dyDescent="0.25">
      <c r="A63" s="64" t="s">
        <v>34</v>
      </c>
      <c r="B63" s="231">
        <v>0</v>
      </c>
      <c r="C63" s="231">
        <v>0.27906357398979892</v>
      </c>
      <c r="D63" s="231">
        <v>0</v>
      </c>
      <c r="E63" s="231">
        <v>0.55136746324639474</v>
      </c>
      <c r="F63" s="231">
        <v>0.27705851180869528</v>
      </c>
      <c r="G63" s="231">
        <v>0</v>
      </c>
      <c r="H63" s="231">
        <v>1.400694382406005</v>
      </c>
      <c r="I63" s="231">
        <v>2.5463729074143102</v>
      </c>
      <c r="J63" s="231">
        <v>0</v>
      </c>
      <c r="K63" s="231">
        <v>0</v>
      </c>
      <c r="L63" s="231">
        <v>0</v>
      </c>
      <c r="M63" s="231">
        <v>0</v>
      </c>
      <c r="N63" s="231">
        <v>0</v>
      </c>
      <c r="O63" s="231">
        <v>0</v>
      </c>
      <c r="P63" s="231">
        <v>0</v>
      </c>
      <c r="Q63" s="231">
        <v>0</v>
      </c>
      <c r="R63" s="231">
        <v>0</v>
      </c>
      <c r="S63" s="231">
        <v>2.7961909869512431E-2</v>
      </c>
      <c r="T63" s="231">
        <v>5.0117722906148958E-2</v>
      </c>
      <c r="U63" s="231">
        <v>9.3629018701765002E-2</v>
      </c>
      <c r="V63" s="231">
        <v>5.0117722905075532E-2</v>
      </c>
      <c r="W63" s="231">
        <v>4.7593332536432699E-2</v>
      </c>
      <c r="DA63" s="73" t="s">
        <v>1997</v>
      </c>
    </row>
    <row r="64" spans="1:105" ht="12" customHeight="1" x14ac:dyDescent="0.25">
      <c r="A64" s="64" t="s">
        <v>162</v>
      </c>
      <c r="B64" s="231">
        <v>25.330800111511351</v>
      </c>
      <c r="C64" s="231">
        <v>26.235688819383071</v>
      </c>
      <c r="D64" s="231">
        <v>25.25071944128424</v>
      </c>
      <c r="E64" s="231">
        <v>26.06949866987793</v>
      </c>
      <c r="F64" s="231">
        <v>20.256737252070341</v>
      </c>
      <c r="G64" s="231">
        <v>29.799057618921271</v>
      </c>
      <c r="H64" s="231">
        <v>27.328487861793551</v>
      </c>
      <c r="I64" s="231">
        <v>29.610422978887851</v>
      </c>
      <c r="J64" s="231">
        <v>30.66788606780635</v>
      </c>
      <c r="K64" s="231">
        <v>24.796478459656861</v>
      </c>
      <c r="L64" s="231">
        <v>57.651804080167537</v>
      </c>
      <c r="M64" s="231">
        <v>15.220900883386131</v>
      </c>
      <c r="N64" s="231">
        <v>21.001816459122811</v>
      </c>
      <c r="O64" s="231">
        <v>23.50173485951926</v>
      </c>
      <c r="P64" s="231">
        <v>29.936358420045249</v>
      </c>
      <c r="Q64" s="231">
        <v>37.666201124270373</v>
      </c>
      <c r="R64" s="231">
        <v>41.654059747886713</v>
      </c>
      <c r="S64" s="231">
        <v>56.923053260760227</v>
      </c>
      <c r="T64" s="231">
        <v>38.223512560692697</v>
      </c>
      <c r="U64" s="231">
        <v>50.94782859458256</v>
      </c>
      <c r="V64" s="231">
        <v>43.599904720132344</v>
      </c>
      <c r="W64" s="231">
        <v>76.532798610392149</v>
      </c>
      <c r="DA64" s="73" t="s">
        <v>1998</v>
      </c>
    </row>
    <row r="65" spans="1:105" ht="12" customHeight="1" x14ac:dyDescent="0.25">
      <c r="A65" s="64" t="s">
        <v>36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</v>
      </c>
      <c r="R65" s="231">
        <v>0</v>
      </c>
      <c r="S65" s="231">
        <v>0</v>
      </c>
      <c r="T65" s="231">
        <v>0</v>
      </c>
      <c r="U65" s="231">
        <v>0</v>
      </c>
      <c r="V65" s="231">
        <v>0</v>
      </c>
      <c r="W65" s="231">
        <v>0</v>
      </c>
      <c r="DA65" s="73" t="s">
        <v>1999</v>
      </c>
    </row>
    <row r="66" spans="1:105" ht="12" customHeight="1" x14ac:dyDescent="0.25">
      <c r="A66" s="64" t="s">
        <v>73</v>
      </c>
      <c r="B66" s="231">
        <v>19.373328865593422</v>
      </c>
      <c r="C66" s="231">
        <v>19.356672565460141</v>
      </c>
      <c r="D66" s="231">
        <v>32.439913595396717</v>
      </c>
      <c r="E66" s="231">
        <v>57.822637734765422</v>
      </c>
      <c r="F66" s="231">
        <v>24.63280240895039</v>
      </c>
      <c r="G66" s="231">
        <v>28.365593548208839</v>
      </c>
      <c r="H66" s="231">
        <v>31.08100704060487</v>
      </c>
      <c r="I66" s="231">
        <v>26.518166510543789</v>
      </c>
      <c r="J66" s="231">
        <v>5.0842150299196067</v>
      </c>
      <c r="K66" s="231">
        <v>4.2808995536083714</v>
      </c>
      <c r="L66" s="231">
        <v>1.7919163189068099</v>
      </c>
      <c r="M66" s="231">
        <v>1.075124820425257</v>
      </c>
      <c r="N66" s="231">
        <v>1.479737660729634</v>
      </c>
      <c r="O66" s="231">
        <v>0.9711207586959687</v>
      </c>
      <c r="P66" s="231">
        <v>0.75145951911274012</v>
      </c>
      <c r="Q66" s="231">
        <v>1.1214043388610531</v>
      </c>
      <c r="R66" s="231">
        <v>1.109834459245316</v>
      </c>
      <c r="S66" s="231">
        <v>2.774536510100984</v>
      </c>
      <c r="T66" s="231">
        <v>2.3744739549285581</v>
      </c>
      <c r="U66" s="231">
        <v>2.8217218229511478</v>
      </c>
      <c r="V66" s="231">
        <v>4.1316741222052888</v>
      </c>
      <c r="W66" s="231">
        <v>4.0967699180408603</v>
      </c>
      <c r="DA66" s="73" t="s">
        <v>2000</v>
      </c>
    </row>
    <row r="67" spans="1:105" ht="12" customHeight="1" x14ac:dyDescent="0.25">
      <c r="A67" s="64" t="s">
        <v>79</v>
      </c>
      <c r="B67" s="231">
        <v>5.9976890812267341</v>
      </c>
      <c r="C67" s="231">
        <v>3.986325086600254</v>
      </c>
      <c r="D67" s="231">
        <v>4.4013283184013927</v>
      </c>
      <c r="E67" s="231">
        <v>3.7044791673700588</v>
      </c>
      <c r="F67" s="231">
        <v>4.9542281982072067</v>
      </c>
      <c r="G67" s="231">
        <v>1.7114317308194591</v>
      </c>
      <c r="H67" s="231">
        <v>0.64102667005911662</v>
      </c>
      <c r="I67" s="231">
        <v>1.251050938992764</v>
      </c>
      <c r="J67" s="231">
        <v>3.8705096664128189</v>
      </c>
      <c r="K67" s="231">
        <v>2.7206398423251659</v>
      </c>
      <c r="L67" s="231">
        <v>0.54158591330053008</v>
      </c>
      <c r="M67" s="231">
        <v>0.60929024539069332</v>
      </c>
      <c r="N67" s="231">
        <v>0.62284086043854636</v>
      </c>
      <c r="O67" s="231">
        <v>0.55513652837129568</v>
      </c>
      <c r="P67" s="231">
        <v>0.37912476228489311</v>
      </c>
      <c r="Q67" s="231">
        <v>0.51453342641756872</v>
      </c>
      <c r="R67" s="231">
        <v>1.5300009209736669</v>
      </c>
      <c r="S67" s="231">
        <v>1.8164164268422669</v>
      </c>
      <c r="T67" s="231">
        <v>4.3830124812618436</v>
      </c>
      <c r="U67" s="231">
        <v>4.716570489751077</v>
      </c>
      <c r="V67" s="231">
        <v>5.4290447833240334</v>
      </c>
      <c r="W67" s="231">
        <v>0.59971256177852061</v>
      </c>
      <c r="DA67" s="73" t="s">
        <v>2001</v>
      </c>
    </row>
    <row r="68" spans="1:105" ht="12" customHeight="1" x14ac:dyDescent="0.25">
      <c r="A68" s="60" t="s">
        <v>1913</v>
      </c>
      <c r="B68" s="264">
        <v>0.86661698834493806</v>
      </c>
      <c r="C68" s="264">
        <v>1.2091313055532991</v>
      </c>
      <c r="D68" s="264">
        <v>0.73732988188379689</v>
      </c>
      <c r="E68" s="264">
        <v>0.63570013375918455</v>
      </c>
      <c r="F68" s="264">
        <v>1.1721437839784341</v>
      </c>
      <c r="G68" s="264">
        <v>0.8575909651575534</v>
      </c>
      <c r="H68" s="264">
        <v>1.7220246875683389</v>
      </c>
      <c r="I68" s="264">
        <v>1.587455543720822</v>
      </c>
      <c r="J68" s="264">
        <v>4.9428174085253467</v>
      </c>
      <c r="K68" s="264">
        <v>4.6701832603375344</v>
      </c>
      <c r="L68" s="264">
        <v>5.0700061292903724</v>
      </c>
      <c r="M68" s="264">
        <v>7.2515728624079054</v>
      </c>
      <c r="N68" s="264">
        <v>5.6471011650970873</v>
      </c>
      <c r="O68" s="264">
        <v>5.7020530681554789</v>
      </c>
      <c r="P68" s="264">
        <v>7.8842317655564962</v>
      </c>
      <c r="Q68" s="264">
        <v>8.4010875297282404</v>
      </c>
      <c r="R68" s="264">
        <v>9.6256942701724331</v>
      </c>
      <c r="S68" s="264">
        <v>11.39637436598505</v>
      </c>
      <c r="T68" s="264">
        <v>12.82346788693796</v>
      </c>
      <c r="U68" s="264">
        <v>9.812948930871574</v>
      </c>
      <c r="V68" s="264">
        <v>5.2077543709929781</v>
      </c>
      <c r="W68" s="264">
        <v>5.740160103851597</v>
      </c>
      <c r="DA68" s="72" t="s">
        <v>2002</v>
      </c>
    </row>
    <row r="69" spans="1:105" ht="12" customHeight="1" x14ac:dyDescent="0.25">
      <c r="A69" s="57" t="s">
        <v>1915</v>
      </c>
      <c r="B69" s="263">
        <f t="shared" ref="B69:W69" si="3">B70+B81</f>
        <v>7.7735020682027081</v>
      </c>
      <c r="C69" s="263">
        <f t="shared" si="3"/>
        <v>7.9086352307880325</v>
      </c>
      <c r="D69" s="263">
        <f t="shared" si="3"/>
        <v>9.1653465789040105</v>
      </c>
      <c r="E69" s="263">
        <f t="shared" si="3"/>
        <v>12.810756396964404</v>
      </c>
      <c r="F69" s="263">
        <f t="shared" si="3"/>
        <v>7.549823445464237</v>
      </c>
      <c r="G69" s="263">
        <f t="shared" si="3"/>
        <v>8.5157052465841581</v>
      </c>
      <c r="H69" s="263">
        <f t="shared" si="3"/>
        <v>8.4512011703969563</v>
      </c>
      <c r="I69" s="263">
        <f t="shared" si="3"/>
        <v>8.9001684206646203</v>
      </c>
      <c r="J69" s="263">
        <f t="shared" si="3"/>
        <v>5.526561145364111</v>
      </c>
      <c r="K69" s="263">
        <f t="shared" si="3"/>
        <v>4.4076771818829101</v>
      </c>
      <c r="L69" s="263">
        <f t="shared" si="3"/>
        <v>8.5352574462576047</v>
      </c>
      <c r="M69" s="263">
        <f t="shared" si="3"/>
        <v>2.5012116356895682</v>
      </c>
      <c r="N69" s="263">
        <f t="shared" si="3"/>
        <v>3.4901009244805126</v>
      </c>
      <c r="O69" s="263">
        <f t="shared" si="3"/>
        <v>3.528133744327373</v>
      </c>
      <c r="P69" s="263">
        <f t="shared" si="3"/>
        <v>4.4049676985488677</v>
      </c>
      <c r="Q69" s="263">
        <f t="shared" si="3"/>
        <v>5.5199061496611534</v>
      </c>
      <c r="R69" s="263">
        <f t="shared" si="3"/>
        <v>6.2984754582357958</v>
      </c>
      <c r="S69" s="263">
        <f t="shared" si="3"/>
        <v>8.5957148405649022</v>
      </c>
      <c r="T69" s="263">
        <f t="shared" si="3"/>
        <v>6.4509647946238378</v>
      </c>
      <c r="U69" s="263">
        <f t="shared" si="3"/>
        <v>8.2051788434290032</v>
      </c>
      <c r="V69" s="263">
        <f t="shared" si="3"/>
        <v>7.3020107419275906</v>
      </c>
      <c r="W69" s="263">
        <f t="shared" si="3"/>
        <v>11.070768740584297</v>
      </c>
      <c r="DA69" s="70"/>
    </row>
    <row r="70" spans="1:105" ht="12" customHeight="1" x14ac:dyDescent="0.25">
      <c r="A70" s="60" t="s">
        <v>1916</v>
      </c>
      <c r="B70" s="264">
        <v>6.5102990804844136</v>
      </c>
      <c r="C70" s="264">
        <v>6.6094644108700651</v>
      </c>
      <c r="D70" s="264">
        <v>7.6598438529468513</v>
      </c>
      <c r="E70" s="264">
        <v>10.683696957992129</v>
      </c>
      <c r="F70" s="264">
        <v>6.2985018417797347</v>
      </c>
      <c r="G70" s="264">
        <v>7.1238673330122246</v>
      </c>
      <c r="H70" s="264">
        <v>7.0381401529756014</v>
      </c>
      <c r="I70" s="264">
        <v>7.4256760961929462</v>
      </c>
      <c r="J70" s="264">
        <v>4.5483645461482594</v>
      </c>
      <c r="K70" s="264">
        <v>3.6067196178794569</v>
      </c>
      <c r="L70" s="264">
        <v>7.1147924284608353</v>
      </c>
      <c r="M70" s="264">
        <v>1.917501114608565</v>
      </c>
      <c r="N70" s="264">
        <v>2.804690226353745</v>
      </c>
      <c r="O70" s="264">
        <v>2.838823183293373</v>
      </c>
      <c r="P70" s="264">
        <v>3.523796741598836</v>
      </c>
      <c r="Q70" s="264">
        <v>4.4578814944164256</v>
      </c>
      <c r="R70" s="264">
        <v>5.0854333014283712</v>
      </c>
      <c r="S70" s="264">
        <v>6.9871241848094501</v>
      </c>
      <c r="T70" s="264">
        <v>5.1201058086121582</v>
      </c>
      <c r="U70" s="264">
        <v>6.6978767045592891</v>
      </c>
      <c r="V70" s="264">
        <v>6.0551141086871496</v>
      </c>
      <c r="W70" s="264">
        <v>9.2486315443595455</v>
      </c>
      <c r="DA70" s="72" t="s">
        <v>2003</v>
      </c>
    </row>
    <row r="71" spans="1:105" ht="12" customHeight="1" x14ac:dyDescent="0.25">
      <c r="A71" s="64" t="s">
        <v>30</v>
      </c>
      <c r="B71" s="231">
        <v>8.6874539582695032E-3</v>
      </c>
      <c r="C71" s="231">
        <v>1.6946292866974268E-2</v>
      </c>
      <c r="D71" s="231">
        <v>0</v>
      </c>
      <c r="E71" s="231">
        <v>1.0451162630118581E-2</v>
      </c>
      <c r="F71" s="231">
        <v>0</v>
      </c>
      <c r="G71" s="231">
        <v>0</v>
      </c>
      <c r="H71" s="231">
        <v>0</v>
      </c>
      <c r="I71" s="231">
        <v>0</v>
      </c>
      <c r="J71" s="231">
        <v>0</v>
      </c>
      <c r="K71" s="231">
        <v>0</v>
      </c>
      <c r="L71" s="231">
        <v>0</v>
      </c>
      <c r="M71" s="231">
        <v>0</v>
      </c>
      <c r="N71" s="231">
        <v>0</v>
      </c>
      <c r="O71" s="231">
        <v>0</v>
      </c>
      <c r="P71" s="231">
        <v>0</v>
      </c>
      <c r="Q71" s="231">
        <v>0</v>
      </c>
      <c r="R71" s="231">
        <v>0</v>
      </c>
      <c r="S71" s="231">
        <v>0</v>
      </c>
      <c r="T71" s="231">
        <v>0</v>
      </c>
      <c r="U71" s="231">
        <v>0</v>
      </c>
      <c r="V71" s="231">
        <v>0</v>
      </c>
      <c r="W71" s="231">
        <v>0</v>
      </c>
      <c r="DA71" s="73" t="s">
        <v>2004</v>
      </c>
    </row>
    <row r="72" spans="1:105" ht="12" customHeight="1" x14ac:dyDescent="0.25">
      <c r="A72" s="64" t="s">
        <v>32</v>
      </c>
      <c r="B72" s="231">
        <v>0</v>
      </c>
      <c r="C72" s="231">
        <v>0</v>
      </c>
      <c r="D72" s="231">
        <v>0</v>
      </c>
      <c r="E72" s="231">
        <v>0</v>
      </c>
      <c r="F72" s="231">
        <v>0</v>
      </c>
      <c r="G72" s="231">
        <v>0</v>
      </c>
      <c r="H72" s="231">
        <v>0</v>
      </c>
      <c r="I72" s="231">
        <v>0</v>
      </c>
      <c r="J72" s="231">
        <v>0</v>
      </c>
      <c r="K72" s="231">
        <v>0</v>
      </c>
      <c r="L72" s="231">
        <v>0</v>
      </c>
      <c r="M72" s="231">
        <v>0</v>
      </c>
      <c r="N72" s="231">
        <v>0</v>
      </c>
      <c r="O72" s="231">
        <v>0</v>
      </c>
      <c r="P72" s="231">
        <v>0</v>
      </c>
      <c r="Q72" s="231">
        <v>0</v>
      </c>
      <c r="R72" s="231">
        <v>0</v>
      </c>
      <c r="S72" s="231">
        <v>0</v>
      </c>
      <c r="T72" s="231">
        <v>0</v>
      </c>
      <c r="U72" s="231">
        <v>0</v>
      </c>
      <c r="V72" s="231">
        <v>0</v>
      </c>
      <c r="W72" s="231">
        <v>0</v>
      </c>
      <c r="DA72" s="73" t="s">
        <v>2005</v>
      </c>
    </row>
    <row r="73" spans="1:105" ht="12" customHeight="1" x14ac:dyDescent="0.25">
      <c r="A73" s="64" t="s">
        <v>33</v>
      </c>
      <c r="B73" s="231">
        <v>0</v>
      </c>
      <c r="C73" s="231">
        <v>0</v>
      </c>
      <c r="D73" s="231">
        <v>0</v>
      </c>
      <c r="E73" s="231">
        <v>3.7321295504974372E-2</v>
      </c>
      <c r="F73" s="231">
        <v>0</v>
      </c>
      <c r="G73" s="231">
        <v>0</v>
      </c>
      <c r="H73" s="231">
        <v>0</v>
      </c>
      <c r="I73" s="231">
        <v>0</v>
      </c>
      <c r="J73" s="231">
        <v>0</v>
      </c>
      <c r="K73" s="231">
        <v>0</v>
      </c>
      <c r="L73" s="231">
        <v>7.2601433296661355E-2</v>
      </c>
      <c r="M73" s="231">
        <v>0</v>
      </c>
      <c r="N73" s="231">
        <v>0</v>
      </c>
      <c r="O73" s="231">
        <v>0</v>
      </c>
      <c r="P73" s="231">
        <v>0</v>
      </c>
      <c r="Q73" s="231">
        <v>0</v>
      </c>
      <c r="R73" s="231">
        <v>0</v>
      </c>
      <c r="S73" s="231">
        <v>0</v>
      </c>
      <c r="T73" s="231">
        <v>0</v>
      </c>
      <c r="U73" s="231">
        <v>0</v>
      </c>
      <c r="V73" s="231">
        <v>0</v>
      </c>
      <c r="W73" s="231">
        <v>1.262694218438401E-2</v>
      </c>
      <c r="DA73" s="73" t="s">
        <v>2006</v>
      </c>
    </row>
    <row r="74" spans="1:105" ht="12" customHeight="1" x14ac:dyDescent="0.25">
      <c r="A74" s="64" t="s">
        <v>160</v>
      </c>
      <c r="B74" s="231">
        <v>9.0665389945639566E-2</v>
      </c>
      <c r="C74" s="231">
        <v>0</v>
      </c>
      <c r="D74" s="231">
        <v>0</v>
      </c>
      <c r="E74" s="231">
        <v>2.0296001192033529E-2</v>
      </c>
      <c r="F74" s="231">
        <v>4.9488112157246703E-2</v>
      </c>
      <c r="G74" s="231">
        <v>0</v>
      </c>
      <c r="H74" s="231">
        <v>0</v>
      </c>
      <c r="I74" s="231">
        <v>0.14038541916760189</v>
      </c>
      <c r="J74" s="231">
        <v>5.4133232623269738E-2</v>
      </c>
      <c r="K74" s="231">
        <v>0</v>
      </c>
      <c r="L74" s="231">
        <v>0.23830208473277881</v>
      </c>
      <c r="M74" s="231">
        <v>0</v>
      </c>
      <c r="N74" s="231">
        <v>0.18405283275593179</v>
      </c>
      <c r="O74" s="231">
        <v>0</v>
      </c>
      <c r="P74" s="231">
        <v>0</v>
      </c>
      <c r="Q74" s="231">
        <v>0</v>
      </c>
      <c r="R74" s="231">
        <v>6.1357233657135607E-2</v>
      </c>
      <c r="S74" s="231">
        <v>6.6694689041975523E-3</v>
      </c>
      <c r="T74" s="231">
        <v>1.240969919163327E-2</v>
      </c>
      <c r="U74" s="231">
        <v>5.3414328695089233E-2</v>
      </c>
      <c r="V74" s="231">
        <v>1.96365020210316E-2</v>
      </c>
      <c r="W74" s="231">
        <v>1.7099864409791429E-2</v>
      </c>
      <c r="DA74" s="73" t="s">
        <v>2007</v>
      </c>
    </row>
    <row r="75" spans="1:105" ht="12" customHeight="1" x14ac:dyDescent="0.25">
      <c r="A75" s="64" t="s">
        <v>70</v>
      </c>
      <c r="B75" s="231">
        <v>0.66004557718643786</v>
      </c>
      <c r="C75" s="231">
        <v>0.93735665451646188</v>
      </c>
      <c r="D75" s="231">
        <v>0.61700564368984268</v>
      </c>
      <c r="E75" s="231">
        <v>0.61736190438787142</v>
      </c>
      <c r="F75" s="231">
        <v>0.56401259031510786</v>
      </c>
      <c r="G75" s="231">
        <v>0.33236718949481092</v>
      </c>
      <c r="H75" s="231">
        <v>0.1814050099471162</v>
      </c>
      <c r="I75" s="231">
        <v>0.48812712735847141</v>
      </c>
      <c r="J75" s="231">
        <v>0</v>
      </c>
      <c r="K75" s="231">
        <v>0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2008</v>
      </c>
    </row>
    <row r="76" spans="1:105" ht="12" customHeight="1" x14ac:dyDescent="0.25">
      <c r="A76" s="64" t="s">
        <v>34</v>
      </c>
      <c r="B76" s="231">
        <v>0</v>
      </c>
      <c r="C76" s="231">
        <v>3.1653044271990997E-2</v>
      </c>
      <c r="D76" s="231">
        <v>0</v>
      </c>
      <c r="E76" s="231">
        <v>6.2539365044151099E-2</v>
      </c>
      <c r="F76" s="231">
        <v>3.1425618237560259E-2</v>
      </c>
      <c r="G76" s="231">
        <v>0</v>
      </c>
      <c r="H76" s="231">
        <v>0.1588750572636437</v>
      </c>
      <c r="I76" s="231">
        <v>0.28882470477615929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3.1716055176067258E-3</v>
      </c>
      <c r="T76" s="231">
        <v>5.6846491259289131E-3</v>
      </c>
      <c r="U76" s="231">
        <v>1.06199581397835E-2</v>
      </c>
      <c r="V76" s="231">
        <v>5.6846491258071624E-3</v>
      </c>
      <c r="W76" s="231">
        <v>5.3983178108453602E-3</v>
      </c>
      <c r="DA76" s="73" t="s">
        <v>2009</v>
      </c>
    </row>
    <row r="77" spans="1:105" ht="12" customHeight="1" x14ac:dyDescent="0.25">
      <c r="A77" s="64" t="s">
        <v>162</v>
      </c>
      <c r="B77" s="231">
        <v>2.8731694570927142</v>
      </c>
      <c r="C77" s="231">
        <v>2.9758072966429792</v>
      </c>
      <c r="D77" s="231">
        <v>2.8640862329234369</v>
      </c>
      <c r="E77" s="231">
        <v>2.9569570250555919</v>
      </c>
      <c r="F77" s="231">
        <v>2.2976391790542681</v>
      </c>
      <c r="G77" s="231">
        <v>3.379985702146155</v>
      </c>
      <c r="H77" s="231">
        <v>3.0997590398793542</v>
      </c>
      <c r="I77" s="231">
        <v>3.3585896434386591</v>
      </c>
      <c r="J77" s="231">
        <v>3.478533373431731</v>
      </c>
      <c r="K77" s="231">
        <v>2.8125635289888491</v>
      </c>
      <c r="L77" s="231">
        <v>6.5392092590930631</v>
      </c>
      <c r="M77" s="231">
        <v>1.726444776124811</v>
      </c>
      <c r="N77" s="231">
        <v>2.382150478002349</v>
      </c>
      <c r="O77" s="231">
        <v>2.6657060373065771</v>
      </c>
      <c r="P77" s="231">
        <v>3.3955591726440129</v>
      </c>
      <c r="Q77" s="231">
        <v>4.2723237386325081</v>
      </c>
      <c r="R77" s="231">
        <v>4.72465029547788</v>
      </c>
      <c r="S77" s="231">
        <v>6.4565500226325101</v>
      </c>
      <c r="T77" s="231">
        <v>4.3355373043378167</v>
      </c>
      <c r="U77" s="231">
        <v>5.7788046322558788</v>
      </c>
      <c r="V77" s="231">
        <v>4.9453595631631462</v>
      </c>
      <c r="W77" s="231">
        <v>8.6808035460861248</v>
      </c>
      <c r="DA77" s="73" t="s">
        <v>2010</v>
      </c>
    </row>
    <row r="78" spans="1:105" ht="12" customHeight="1" x14ac:dyDescent="0.25">
      <c r="A78" s="64" t="s">
        <v>36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0</v>
      </c>
      <c r="O78" s="231">
        <v>0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2011</v>
      </c>
    </row>
    <row r="79" spans="1:105" ht="12" customHeight="1" x14ac:dyDescent="0.25">
      <c r="A79" s="64" t="s">
        <v>73</v>
      </c>
      <c r="B79" s="231">
        <v>2.1974377648473959</v>
      </c>
      <c r="C79" s="231">
        <v>2.195548508582279</v>
      </c>
      <c r="D79" s="231">
        <v>3.6795272365148959</v>
      </c>
      <c r="E79" s="231">
        <v>6.5585862245451354</v>
      </c>
      <c r="F79" s="231">
        <v>2.7939984213855702</v>
      </c>
      <c r="G79" s="231">
        <v>3.2173937126440508</v>
      </c>
      <c r="H79" s="231">
        <v>3.5253920022908201</v>
      </c>
      <c r="I79" s="231">
        <v>3.0078475903163011</v>
      </c>
      <c r="J79" s="231">
        <v>0.57668179737513925</v>
      </c>
      <c r="K79" s="231">
        <v>0.48556499566391143</v>
      </c>
      <c r="L79" s="231">
        <v>0.20324976765378119</v>
      </c>
      <c r="M79" s="231">
        <v>0.12194702824267931</v>
      </c>
      <c r="N79" s="231">
        <v>0.16784061429572189</v>
      </c>
      <c r="O79" s="231">
        <v>0.11015027124097761</v>
      </c>
      <c r="P79" s="231">
        <v>8.5234991751213379E-2</v>
      </c>
      <c r="Q79" s="231">
        <v>0.12719632547266541</v>
      </c>
      <c r="R79" s="231">
        <v>0.12588400116439891</v>
      </c>
      <c r="S79" s="231">
        <v>0.3147043726734905</v>
      </c>
      <c r="T79" s="231">
        <v>0.26932690692476619</v>
      </c>
      <c r="U79" s="231">
        <v>0.32005641047362471</v>
      </c>
      <c r="V79" s="231">
        <v>0.46863896293532092</v>
      </c>
      <c r="W79" s="231">
        <v>0.464679921259263</v>
      </c>
      <c r="DA79" s="73" t="s">
        <v>2012</v>
      </c>
    </row>
    <row r="80" spans="1:105" ht="12" customHeight="1" x14ac:dyDescent="0.25">
      <c r="A80" s="64" t="s">
        <v>79</v>
      </c>
      <c r="B80" s="231">
        <v>0.68029343745395643</v>
      </c>
      <c r="C80" s="231">
        <v>0.45215261398937961</v>
      </c>
      <c r="D80" s="231">
        <v>0.49922473981867538</v>
      </c>
      <c r="E80" s="231">
        <v>0.42018397963225118</v>
      </c>
      <c r="F80" s="231">
        <v>0.5619379206299826</v>
      </c>
      <c r="G80" s="231">
        <v>0.19412072872720679</v>
      </c>
      <c r="H80" s="231">
        <v>7.2709043594668135E-2</v>
      </c>
      <c r="I80" s="231">
        <v>0.14190161113575289</v>
      </c>
      <c r="J80" s="231">
        <v>0.43901614271811967</v>
      </c>
      <c r="K80" s="231">
        <v>0.30859109322669631</v>
      </c>
      <c r="L80" s="231">
        <v>6.1429883684550698E-2</v>
      </c>
      <c r="M80" s="231">
        <v>6.9109310241073821E-2</v>
      </c>
      <c r="N80" s="231">
        <v>7.0646301299742337E-2</v>
      </c>
      <c r="O80" s="231">
        <v>6.2966874745818094E-2</v>
      </c>
      <c r="P80" s="231">
        <v>4.3002577203610448E-2</v>
      </c>
      <c r="Q80" s="231">
        <v>5.8361430311251843E-2</v>
      </c>
      <c r="R80" s="231">
        <v>0.17354177112895711</v>
      </c>
      <c r="S80" s="231">
        <v>0.2060287150816455</v>
      </c>
      <c r="T80" s="231">
        <v>0.49714724903201329</v>
      </c>
      <c r="U80" s="231">
        <v>0.53498137499491238</v>
      </c>
      <c r="V80" s="231">
        <v>0.61579443144184476</v>
      </c>
      <c r="W80" s="231">
        <v>6.8022952609137585E-2</v>
      </c>
      <c r="DA80" s="73" t="s">
        <v>2013</v>
      </c>
    </row>
    <row r="81" spans="1:105" ht="12" customHeight="1" x14ac:dyDescent="0.25">
      <c r="A81" s="61" t="s">
        <v>1928</v>
      </c>
      <c r="B81" s="265">
        <v>1.263202987718294</v>
      </c>
      <c r="C81" s="265">
        <v>1.2991708199179679</v>
      </c>
      <c r="D81" s="265">
        <v>1.5055027259571589</v>
      </c>
      <c r="E81" s="265">
        <v>2.127059438972275</v>
      </c>
      <c r="F81" s="265">
        <v>1.2513216036845021</v>
      </c>
      <c r="G81" s="265">
        <v>1.3918379135719341</v>
      </c>
      <c r="H81" s="265">
        <v>1.413061017421354</v>
      </c>
      <c r="I81" s="265">
        <v>1.474492324471675</v>
      </c>
      <c r="J81" s="265">
        <v>0.97819659921585178</v>
      </c>
      <c r="K81" s="265">
        <v>0.80095756400345308</v>
      </c>
      <c r="L81" s="265">
        <v>1.420465017796769</v>
      </c>
      <c r="M81" s="265">
        <v>0.58371052108100319</v>
      </c>
      <c r="N81" s="265">
        <v>0.6854106981267678</v>
      </c>
      <c r="O81" s="265">
        <v>0.6893105610339999</v>
      </c>
      <c r="P81" s="265">
        <v>0.881170956950032</v>
      </c>
      <c r="Q81" s="265">
        <v>1.0620246552447281</v>
      </c>
      <c r="R81" s="265">
        <v>1.213042156807425</v>
      </c>
      <c r="S81" s="265">
        <v>1.608590655755453</v>
      </c>
      <c r="T81" s="265">
        <v>1.3308589860116791</v>
      </c>
      <c r="U81" s="265">
        <v>1.507302138869715</v>
      </c>
      <c r="V81" s="265">
        <v>1.246896633240441</v>
      </c>
      <c r="W81" s="265">
        <v>1.8221371962247519</v>
      </c>
      <c r="DA81" s="74" t="s">
        <v>2014</v>
      </c>
    </row>
    <row r="82" spans="1:105" ht="12" customHeight="1" x14ac:dyDescent="0.25">
      <c r="J82" s="131"/>
    </row>
    <row r="83" spans="1:105" ht="15" customHeight="1" x14ac:dyDescent="0.25">
      <c r="A83" s="34" t="s">
        <v>60</v>
      </c>
      <c r="B83" s="225">
        <v>37.062369455022377</v>
      </c>
      <c r="C83" s="225">
        <v>34.257964248469357</v>
      </c>
      <c r="D83" s="225">
        <v>41.687301959285627</v>
      </c>
      <c r="E83" s="225">
        <v>56.512549645648932</v>
      </c>
      <c r="F83" s="225">
        <v>33.485604610159228</v>
      </c>
      <c r="G83" s="225">
        <v>31.275778707715681</v>
      </c>
      <c r="H83" s="225">
        <v>29.234781652529129</v>
      </c>
      <c r="I83" s="225">
        <v>29.324436645200141</v>
      </c>
      <c r="J83" s="225">
        <v>5.6291112648812902</v>
      </c>
      <c r="K83" s="225">
        <v>5.247848796225564</v>
      </c>
      <c r="L83" s="225">
        <v>19.575450010081539</v>
      </c>
      <c r="M83" s="225">
        <v>8.273972166896975</v>
      </c>
      <c r="N83" s="225">
        <v>9.688055933844355</v>
      </c>
      <c r="O83" s="225">
        <v>9.7852776961951768</v>
      </c>
      <c r="P83" s="225">
        <v>12.57297252680622</v>
      </c>
      <c r="Q83" s="225">
        <v>14.96784973210602</v>
      </c>
      <c r="R83" s="225">
        <v>14.22356120938802</v>
      </c>
      <c r="S83" s="225">
        <v>14.48991720136471</v>
      </c>
      <c r="T83" s="225">
        <v>14.29399118453899</v>
      </c>
      <c r="U83" s="225">
        <v>17.231076236238248</v>
      </c>
      <c r="V83" s="225">
        <v>15.886402477593229</v>
      </c>
      <c r="W83" s="225">
        <v>22.990301523650729</v>
      </c>
      <c r="DA83" s="89" t="s">
        <v>2015</v>
      </c>
    </row>
    <row r="84" spans="1:105" ht="12" customHeight="1" x14ac:dyDescent="0.25">
      <c r="A84" s="55" t="s">
        <v>92</v>
      </c>
      <c r="B84" s="261">
        <v>1.0295648282744561</v>
      </c>
      <c r="C84" s="261">
        <v>0.95355025556867368</v>
      </c>
      <c r="D84" s="261">
        <v>1.151992699816335</v>
      </c>
      <c r="E84" s="261">
        <v>1.555602717179136</v>
      </c>
      <c r="F84" s="261">
        <v>0.93329185158430894</v>
      </c>
      <c r="G84" s="261">
        <v>0.86611274776896308</v>
      </c>
      <c r="H84" s="261">
        <v>0.81597426951138785</v>
      </c>
      <c r="I84" s="261">
        <v>0.81897794682578673</v>
      </c>
      <c r="J84" s="261">
        <v>0.15715456998434471</v>
      </c>
      <c r="K84" s="261">
        <v>0.14614232787886619</v>
      </c>
      <c r="L84" s="261">
        <v>0.54244306522179464</v>
      </c>
      <c r="M84" s="261">
        <v>0.2244751066078339</v>
      </c>
      <c r="N84" s="261">
        <v>0.26524409619769879</v>
      </c>
      <c r="O84" s="261">
        <v>0.26825450163805648</v>
      </c>
      <c r="P84" s="261">
        <v>0.34464671412982822</v>
      </c>
      <c r="Q84" s="261">
        <v>0.4117011928855609</v>
      </c>
      <c r="R84" s="261">
        <v>0.39181882500963539</v>
      </c>
      <c r="S84" s="261">
        <v>0.40074763217931508</v>
      </c>
      <c r="T84" s="261">
        <v>0.39229400394787789</v>
      </c>
      <c r="U84" s="261">
        <v>0.4740206447632398</v>
      </c>
      <c r="V84" s="261">
        <v>0.43999587893344838</v>
      </c>
      <c r="W84" s="261">
        <v>0.62685010054365831</v>
      </c>
      <c r="DA84" s="67" t="s">
        <v>2016</v>
      </c>
    </row>
    <row r="85" spans="1:105" ht="12" customHeight="1" x14ac:dyDescent="0.25">
      <c r="A85" s="202" t="s">
        <v>93</v>
      </c>
      <c r="B85" s="226">
        <v>0.1140401387348927</v>
      </c>
      <c r="C85" s="226">
        <v>0.10562035575554431</v>
      </c>
      <c r="D85" s="226">
        <v>0.127600908365158</v>
      </c>
      <c r="E85" s="226">
        <v>0.17230692503434489</v>
      </c>
      <c r="F85" s="226">
        <v>0.1033764259538664</v>
      </c>
      <c r="G85" s="226">
        <v>9.5935307037607609E-2</v>
      </c>
      <c r="H85" s="226">
        <v>9.0381699475048136E-2</v>
      </c>
      <c r="I85" s="226">
        <v>9.0714402932122296E-2</v>
      </c>
      <c r="J85" s="226">
        <v>1.7407285555659589E-2</v>
      </c>
      <c r="K85" s="226">
        <v>1.6187510381719561E-2</v>
      </c>
      <c r="L85" s="226">
        <v>6.146138284898555E-2</v>
      </c>
      <c r="M85" s="226">
        <v>2.5926628805724859E-2</v>
      </c>
      <c r="N85" s="226">
        <v>3.0443838355059968E-2</v>
      </c>
      <c r="O85" s="226">
        <v>3.0617058289179769E-2</v>
      </c>
      <c r="P85" s="226">
        <v>3.9138907883955923E-2</v>
      </c>
      <c r="Q85" s="226">
        <v>4.6543851833370592E-2</v>
      </c>
      <c r="R85" s="226">
        <v>4.4117820946317797E-2</v>
      </c>
      <c r="S85" s="226">
        <v>4.4960324918980499E-2</v>
      </c>
      <c r="T85" s="226">
        <v>4.3869403840325727E-2</v>
      </c>
      <c r="U85" s="226">
        <v>5.4110988922724118E-2</v>
      </c>
      <c r="V85" s="226">
        <v>5.0272550939574133E-2</v>
      </c>
      <c r="W85" s="226">
        <v>7.2916904150328365E-2</v>
      </c>
      <c r="DA85" s="174" t="s">
        <v>2017</v>
      </c>
    </row>
    <row r="86" spans="1:105" ht="12" customHeight="1" x14ac:dyDescent="0.25">
      <c r="A86" s="202" t="s">
        <v>94</v>
      </c>
      <c r="B86" s="226">
        <v>4.9620199921172539</v>
      </c>
      <c r="C86" s="226">
        <v>4.5956653740302116</v>
      </c>
      <c r="D86" s="226">
        <v>5.5520649601464358</v>
      </c>
      <c r="E86" s="226">
        <v>7.4927487401095307</v>
      </c>
      <c r="F86" s="226">
        <v>4.4980293604269912</v>
      </c>
      <c r="G86" s="226">
        <v>4.1742575618672513</v>
      </c>
      <c r="H86" s="226">
        <v>3.932613592827058</v>
      </c>
      <c r="I86" s="226">
        <v>3.9470899098831649</v>
      </c>
      <c r="J86" s="226">
        <v>0.75741138071106795</v>
      </c>
      <c r="K86" s="226">
        <v>0.70433753437833968</v>
      </c>
      <c r="L86" s="226">
        <v>2.6111194961992692</v>
      </c>
      <c r="M86" s="226">
        <v>1.0793649053218819</v>
      </c>
      <c r="N86" s="226">
        <v>1.274165329166455</v>
      </c>
      <c r="O86" s="226">
        <v>1.287517546009687</v>
      </c>
      <c r="P86" s="226">
        <v>1.652901756234731</v>
      </c>
      <c r="Q86" s="226">
        <v>1.973139253435843</v>
      </c>
      <c r="R86" s="226">
        <v>1.876702582089423</v>
      </c>
      <c r="S86" s="226">
        <v>1.918420868168651</v>
      </c>
      <c r="T86" s="226">
        <v>1.877035294744537</v>
      </c>
      <c r="U86" s="226">
        <v>2.2670869041059891</v>
      </c>
      <c r="V86" s="226">
        <v>2.103533919005264</v>
      </c>
      <c r="W86" s="226">
        <v>2.9957965014633841</v>
      </c>
      <c r="DA86" s="174" t="s">
        <v>2018</v>
      </c>
    </row>
    <row r="87" spans="1:105" ht="12" customHeight="1" x14ac:dyDescent="0.25">
      <c r="A87" s="202" t="s">
        <v>95</v>
      </c>
      <c r="B87" s="226">
        <v>1.555377088103534</v>
      </c>
      <c r="C87" s="226">
        <v>1.4405408762384611</v>
      </c>
      <c r="D87" s="226">
        <v>1.740330479198553</v>
      </c>
      <c r="E87" s="226">
        <v>2.3500694254942438</v>
      </c>
      <c r="F87" s="226">
        <v>1.40993623966435</v>
      </c>
      <c r="G87" s="226">
        <v>1.3084478865231099</v>
      </c>
      <c r="H87" s="226">
        <v>1.2327030298879911</v>
      </c>
      <c r="I87" s="226">
        <v>1.2372407245979999</v>
      </c>
      <c r="J87" s="226">
        <v>0.23741546984863901</v>
      </c>
      <c r="K87" s="226">
        <v>0.22077913128196791</v>
      </c>
      <c r="L87" s="226">
        <v>0.83563229543451234</v>
      </c>
      <c r="M87" s="226">
        <v>0.35173187969368169</v>
      </c>
      <c r="N87" s="226">
        <v>0.41521914280958122</v>
      </c>
      <c r="O87" s="226">
        <v>0.41758166463498031</v>
      </c>
      <c r="P87" s="226">
        <v>0.53380994842190366</v>
      </c>
      <c r="Q87" s="226">
        <v>0.63480491638125491</v>
      </c>
      <c r="R87" s="226">
        <v>0.60171662923417113</v>
      </c>
      <c r="S87" s="226">
        <v>0.61320742002286077</v>
      </c>
      <c r="T87" s="226">
        <v>0.59832850397196624</v>
      </c>
      <c r="U87" s="226">
        <v>0.73580820627173482</v>
      </c>
      <c r="V87" s="226">
        <v>0.68566010844396552</v>
      </c>
      <c r="W87" s="226">
        <v>0.9916032619833387</v>
      </c>
      <c r="DA87" s="174" t="s">
        <v>2019</v>
      </c>
    </row>
    <row r="88" spans="1:105" ht="12" customHeight="1" x14ac:dyDescent="0.25">
      <c r="A88" s="56" t="s">
        <v>96</v>
      </c>
      <c r="B88" s="262">
        <v>19.878023576631811</v>
      </c>
      <c r="C88" s="262">
        <v>16.34148642028304</v>
      </c>
      <c r="D88" s="262">
        <v>24.489069521292869</v>
      </c>
      <c r="E88" s="262">
        <v>36.573284166402743</v>
      </c>
      <c r="F88" s="262">
        <v>15.59323146969834</v>
      </c>
      <c r="G88" s="262">
        <v>17.47660679149962</v>
      </c>
      <c r="H88" s="262">
        <v>12.32074584181426</v>
      </c>
      <c r="I88" s="262">
        <v>13.1860388727168</v>
      </c>
      <c r="J88" s="262">
        <v>1.209513772779419</v>
      </c>
      <c r="K88" s="262">
        <v>1.079806795866963</v>
      </c>
      <c r="L88" s="262">
        <v>5.0860876184115522</v>
      </c>
      <c r="M88" s="262">
        <v>1.782864777468256</v>
      </c>
      <c r="N88" s="262">
        <v>1.9842832462129749</v>
      </c>
      <c r="O88" s="262">
        <v>1.9882767332631379</v>
      </c>
      <c r="P88" s="262">
        <v>2.5401255408192971</v>
      </c>
      <c r="Q88" s="262">
        <v>3.0054769206271992</v>
      </c>
      <c r="R88" s="262">
        <v>2.8247622635804999</v>
      </c>
      <c r="S88" s="262">
        <v>2.8622857247198139</v>
      </c>
      <c r="T88" s="262">
        <v>2.8952705183092782</v>
      </c>
      <c r="U88" s="262">
        <v>3.5630091875039742</v>
      </c>
      <c r="V88" s="262">
        <v>3.767279021476488</v>
      </c>
      <c r="W88" s="262">
        <v>6.6166372042213846</v>
      </c>
      <c r="DA88" s="68" t="s">
        <v>2020</v>
      </c>
    </row>
    <row r="89" spans="1:105" ht="12" customHeight="1" x14ac:dyDescent="0.25">
      <c r="A89" s="37" t="s">
        <v>160</v>
      </c>
      <c r="B89" s="228">
        <v>0.57461485582658489</v>
      </c>
      <c r="C89" s="228">
        <v>0</v>
      </c>
      <c r="D89" s="228">
        <v>0</v>
      </c>
      <c r="E89" s="228">
        <v>0.2376149193688713</v>
      </c>
      <c r="F89" s="228">
        <v>0.30400514845168602</v>
      </c>
      <c r="G89" s="228">
        <v>0</v>
      </c>
      <c r="H89" s="228">
        <v>0</v>
      </c>
      <c r="I89" s="228">
        <v>0.48875974272924988</v>
      </c>
      <c r="J89" s="228">
        <v>8.7852986679564475E-3</v>
      </c>
      <c r="K89" s="228">
        <v>0</v>
      </c>
      <c r="L89" s="228">
        <v>0.12795865780642321</v>
      </c>
      <c r="M89" s="228">
        <v>0</v>
      </c>
      <c r="N89" s="228">
        <v>2.1698729145129669E-2</v>
      </c>
      <c r="O89" s="228">
        <v>0</v>
      </c>
      <c r="P89" s="228">
        <v>0</v>
      </c>
      <c r="Q89" s="228">
        <v>0</v>
      </c>
      <c r="R89" s="228">
        <v>6.7845447046025621E-3</v>
      </c>
      <c r="S89" s="228">
        <v>7.9058617605233408E-4</v>
      </c>
      <c r="T89" s="228">
        <v>7.4294752157096371E-4</v>
      </c>
      <c r="U89" s="228">
        <v>9.6285535249822571E-3</v>
      </c>
      <c r="V89" s="228">
        <v>8.8257594262960773E-3</v>
      </c>
      <c r="W89" s="228">
        <v>1.0080072167201731E-2</v>
      </c>
      <c r="DA89" s="69" t="s">
        <v>2021</v>
      </c>
    </row>
    <row r="90" spans="1:105" ht="12" customHeight="1" x14ac:dyDescent="0.25">
      <c r="A90" s="37" t="s">
        <v>162</v>
      </c>
      <c r="B90" s="228">
        <v>19.056725124942101</v>
      </c>
      <c r="C90" s="228">
        <v>15.90759915299784</v>
      </c>
      <c r="D90" s="228">
        <v>24.32341679987417</v>
      </c>
      <c r="E90" s="228">
        <v>36.229300693803843</v>
      </c>
      <c r="F90" s="228">
        <v>14.77112564928524</v>
      </c>
      <c r="G90" s="228">
        <v>17.321227181621101</v>
      </c>
      <c r="H90" s="228">
        <v>11.689076655176191</v>
      </c>
      <c r="I90" s="228">
        <v>12.237200661308339</v>
      </c>
      <c r="J90" s="228">
        <v>0.59079995729297186</v>
      </c>
      <c r="K90" s="228">
        <v>0.425818958644617</v>
      </c>
      <c r="L90" s="228">
        <v>3.674673709355571</v>
      </c>
      <c r="M90" s="228">
        <v>5.7271859978865761E-2</v>
      </c>
      <c r="N90" s="228">
        <v>0.29390887284647238</v>
      </c>
      <c r="O90" s="228">
        <v>0.32248062867391891</v>
      </c>
      <c r="P90" s="228">
        <v>0.32736980478098782</v>
      </c>
      <c r="Q90" s="228">
        <v>0.5718675130580203</v>
      </c>
      <c r="R90" s="228">
        <v>0.54673429790543315</v>
      </c>
      <c r="S90" s="228">
        <v>0.80095883599924589</v>
      </c>
      <c r="T90" s="228">
        <v>0.27163862521398219</v>
      </c>
      <c r="U90" s="228">
        <v>1.0901669188302969</v>
      </c>
      <c r="V90" s="228">
        <v>2.3261490795440118</v>
      </c>
      <c r="W90" s="228">
        <v>5.355285331145895</v>
      </c>
      <c r="DA90" s="69" t="s">
        <v>2022</v>
      </c>
    </row>
    <row r="91" spans="1:105" ht="12" customHeight="1" x14ac:dyDescent="0.25">
      <c r="A91" s="37" t="s">
        <v>97</v>
      </c>
      <c r="B91" s="228">
        <v>0</v>
      </c>
      <c r="C91" s="228">
        <v>0</v>
      </c>
      <c r="D91" s="228">
        <v>0</v>
      </c>
      <c r="E91" s="228">
        <v>0</v>
      </c>
      <c r="F91" s="228">
        <v>0</v>
      </c>
      <c r="G91" s="228">
        <v>0</v>
      </c>
      <c r="H91" s="228">
        <v>0</v>
      </c>
      <c r="I91" s="228">
        <v>0</v>
      </c>
      <c r="J91" s="228">
        <v>0</v>
      </c>
      <c r="K91" s="228">
        <v>0</v>
      </c>
      <c r="L91" s="228">
        <v>0</v>
      </c>
      <c r="M91" s="228">
        <v>0</v>
      </c>
      <c r="N91" s="228">
        <v>0</v>
      </c>
      <c r="O91" s="228">
        <v>0</v>
      </c>
      <c r="P91" s="228">
        <v>0</v>
      </c>
      <c r="Q91" s="228">
        <v>0</v>
      </c>
      <c r="R91" s="228">
        <v>0</v>
      </c>
      <c r="S91" s="228">
        <v>0</v>
      </c>
      <c r="T91" s="228">
        <v>0</v>
      </c>
      <c r="U91" s="228">
        <v>0</v>
      </c>
      <c r="V91" s="228">
        <v>0</v>
      </c>
      <c r="W91" s="228">
        <v>0</v>
      </c>
      <c r="DA91" s="69" t="s">
        <v>2023</v>
      </c>
    </row>
    <row r="92" spans="1:105" ht="12" customHeight="1" x14ac:dyDescent="0.25">
      <c r="A92" s="37" t="s">
        <v>78</v>
      </c>
      <c r="B92" s="228">
        <v>0</v>
      </c>
      <c r="C92" s="228">
        <v>0</v>
      </c>
      <c r="D92" s="228">
        <v>0</v>
      </c>
      <c r="E92" s="228">
        <v>0</v>
      </c>
      <c r="F92" s="228">
        <v>0</v>
      </c>
      <c r="G92" s="228">
        <v>0</v>
      </c>
      <c r="H92" s="228">
        <v>0</v>
      </c>
      <c r="I92" s="228">
        <v>0</v>
      </c>
      <c r="J92" s="228">
        <v>0</v>
      </c>
      <c r="K92" s="228">
        <v>0</v>
      </c>
      <c r="L92" s="228">
        <v>0</v>
      </c>
      <c r="M92" s="228">
        <v>0</v>
      </c>
      <c r="N92" s="228">
        <v>0</v>
      </c>
      <c r="O92" s="228">
        <v>0</v>
      </c>
      <c r="P92" s="228">
        <v>0</v>
      </c>
      <c r="Q92" s="228">
        <v>0</v>
      </c>
      <c r="R92" s="228">
        <v>0</v>
      </c>
      <c r="S92" s="228">
        <v>0</v>
      </c>
      <c r="T92" s="228">
        <v>0</v>
      </c>
      <c r="U92" s="228">
        <v>0</v>
      </c>
      <c r="V92" s="228">
        <v>0</v>
      </c>
      <c r="W92" s="228">
        <v>0</v>
      </c>
      <c r="DA92" s="69" t="s">
        <v>2024</v>
      </c>
    </row>
    <row r="93" spans="1:105" ht="12" customHeight="1" x14ac:dyDescent="0.25">
      <c r="A93" s="37" t="s">
        <v>38</v>
      </c>
      <c r="B93" s="228">
        <v>0.24668359586312449</v>
      </c>
      <c r="C93" s="228">
        <v>0.43388726728519622</v>
      </c>
      <c r="D93" s="228">
        <v>0.16565272141869869</v>
      </c>
      <c r="E93" s="228">
        <v>0.1063685532300204</v>
      </c>
      <c r="F93" s="228">
        <v>0.51810067196141285</v>
      </c>
      <c r="G93" s="228">
        <v>0.15537960987852481</v>
      </c>
      <c r="H93" s="228">
        <v>0.63166918663806815</v>
      </c>
      <c r="I93" s="228">
        <v>0.46007846867920421</v>
      </c>
      <c r="J93" s="228">
        <v>0.60992851681849114</v>
      </c>
      <c r="K93" s="228">
        <v>0.65398783722234588</v>
      </c>
      <c r="L93" s="228">
        <v>1.2834552512495581</v>
      </c>
      <c r="M93" s="228">
        <v>1.7255929174893909</v>
      </c>
      <c r="N93" s="228">
        <v>1.668675644221373</v>
      </c>
      <c r="O93" s="228">
        <v>1.66579610458922</v>
      </c>
      <c r="P93" s="228">
        <v>2.212755736038309</v>
      </c>
      <c r="Q93" s="228">
        <v>2.433609407569179</v>
      </c>
      <c r="R93" s="228">
        <v>2.2712434209704648</v>
      </c>
      <c r="S93" s="228">
        <v>2.060536302544516</v>
      </c>
      <c r="T93" s="228">
        <v>2.6228889455737252</v>
      </c>
      <c r="U93" s="228">
        <v>2.463213715148695</v>
      </c>
      <c r="V93" s="228">
        <v>1.43230418250618</v>
      </c>
      <c r="W93" s="228">
        <v>1.251271800908289</v>
      </c>
      <c r="DA93" s="69" t="s">
        <v>2025</v>
      </c>
    </row>
    <row r="94" spans="1:105" ht="12" customHeight="1" x14ac:dyDescent="0.25">
      <c r="A94" s="132" t="s">
        <v>1941</v>
      </c>
      <c r="B94" s="318">
        <v>9.5233438311604388</v>
      </c>
      <c r="C94" s="318">
        <v>10.82110096659342</v>
      </c>
      <c r="D94" s="318">
        <v>8.626243390466275</v>
      </c>
      <c r="E94" s="318">
        <v>8.3685376714289408</v>
      </c>
      <c r="F94" s="318">
        <v>10.947739262831369</v>
      </c>
      <c r="G94" s="318">
        <v>7.3544184130191264</v>
      </c>
      <c r="H94" s="318">
        <v>10.842363219013389</v>
      </c>
      <c r="I94" s="318">
        <v>10.044374788244269</v>
      </c>
      <c r="J94" s="318">
        <v>3.25020878600216</v>
      </c>
      <c r="K94" s="318">
        <v>3.080595496437708</v>
      </c>
      <c r="L94" s="318">
        <v>10.43870615196542</v>
      </c>
      <c r="M94" s="318">
        <v>4.8096088689995957</v>
      </c>
      <c r="N94" s="318">
        <v>5.7187002811025858</v>
      </c>
      <c r="O94" s="318">
        <v>5.7930301923601348</v>
      </c>
      <c r="P94" s="318">
        <v>7.4623496593165042</v>
      </c>
      <c r="Q94" s="318">
        <v>8.8961835969427927</v>
      </c>
      <c r="R94" s="318">
        <v>8.4844430885279767</v>
      </c>
      <c r="S94" s="318">
        <v>8.650295231355086</v>
      </c>
      <c r="T94" s="318">
        <v>8.4871934597250078</v>
      </c>
      <c r="U94" s="318">
        <v>10.13704030467059</v>
      </c>
      <c r="V94" s="318">
        <v>8.8396609987944856</v>
      </c>
      <c r="W94" s="318">
        <v>11.68649755128863</v>
      </c>
      <c r="DA94" s="139" t="s">
        <v>2026</v>
      </c>
    </row>
    <row r="95" spans="1:105" ht="12" customHeight="1" x14ac:dyDescent="0.25">
      <c r="J95" s="131"/>
    </row>
    <row r="96" spans="1:105" ht="15" customHeight="1" x14ac:dyDescent="0.25">
      <c r="A96" s="32" t="s">
        <v>342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DA96" s="88"/>
    </row>
    <row r="97" spans="1:105" ht="12" customHeight="1" x14ac:dyDescent="0.25">
      <c r="J97" s="131"/>
    </row>
    <row r="98" spans="1:105" ht="12" customHeight="1" x14ac:dyDescent="0.25">
      <c r="A98" s="35" t="s">
        <v>52</v>
      </c>
      <c r="B98" s="234">
        <f t="shared" ref="B98:W98" si="4">SUM(B$99:B$104,B$106:B$108)</f>
        <v>0.99999999999999989</v>
      </c>
      <c r="C98" s="234">
        <f t="shared" si="4"/>
        <v>1</v>
      </c>
      <c r="D98" s="234">
        <f t="shared" si="4"/>
        <v>1</v>
      </c>
      <c r="E98" s="234">
        <f t="shared" si="4"/>
        <v>0.99999999999999978</v>
      </c>
      <c r="F98" s="234">
        <f t="shared" si="4"/>
        <v>1</v>
      </c>
      <c r="G98" s="234">
        <f t="shared" si="4"/>
        <v>0.99999999999999978</v>
      </c>
      <c r="H98" s="234">
        <f t="shared" si="4"/>
        <v>1.0000000000000002</v>
      </c>
      <c r="I98" s="234">
        <f t="shared" si="4"/>
        <v>1</v>
      </c>
      <c r="J98" s="234">
        <f t="shared" si="4"/>
        <v>0.99999999999999967</v>
      </c>
      <c r="K98" s="234">
        <f t="shared" si="4"/>
        <v>0.99999999999999989</v>
      </c>
      <c r="L98" s="234">
        <f t="shared" si="4"/>
        <v>0</v>
      </c>
      <c r="M98" s="234">
        <f t="shared" si="4"/>
        <v>0</v>
      </c>
      <c r="N98" s="234">
        <f t="shared" si="4"/>
        <v>0</v>
      </c>
      <c r="O98" s="234">
        <f t="shared" si="4"/>
        <v>0</v>
      </c>
      <c r="P98" s="234">
        <f t="shared" si="4"/>
        <v>0</v>
      </c>
      <c r="Q98" s="234">
        <f t="shared" si="4"/>
        <v>0</v>
      </c>
      <c r="R98" s="234">
        <f t="shared" si="4"/>
        <v>0</v>
      </c>
      <c r="S98" s="234">
        <f t="shared" si="4"/>
        <v>0</v>
      </c>
      <c r="T98" s="234">
        <f t="shared" si="4"/>
        <v>0</v>
      </c>
      <c r="U98" s="234">
        <f t="shared" si="4"/>
        <v>0</v>
      </c>
      <c r="V98" s="234">
        <f t="shared" si="4"/>
        <v>0</v>
      </c>
      <c r="W98" s="234">
        <f t="shared" si="4"/>
        <v>0</v>
      </c>
      <c r="DA98" s="95"/>
    </row>
    <row r="99" spans="1:105" ht="12" customHeight="1" x14ac:dyDescent="0.25">
      <c r="A99" s="55" t="s">
        <v>92</v>
      </c>
      <c r="B99" s="268">
        <f t="shared" ref="B99:W99" si="5">IF(B$6=0,0,B$6/B$5)</f>
        <v>3.6517746135509184E-3</v>
      </c>
      <c r="C99" s="268">
        <f t="shared" si="5"/>
        <v>3.6710093303105444E-3</v>
      </c>
      <c r="D99" s="268">
        <f t="shared" si="5"/>
        <v>3.7151409771402576E-3</v>
      </c>
      <c r="E99" s="268">
        <f t="shared" si="5"/>
        <v>3.78249404945482E-3</v>
      </c>
      <c r="F99" s="268">
        <f t="shared" si="5"/>
        <v>3.7041078419359857E-3</v>
      </c>
      <c r="G99" s="268">
        <f t="shared" si="5"/>
        <v>3.6829178730373017E-3</v>
      </c>
      <c r="H99" s="268">
        <f t="shared" si="5"/>
        <v>3.7103300746529431E-3</v>
      </c>
      <c r="I99" s="268">
        <f t="shared" si="5"/>
        <v>3.6899020446319185E-3</v>
      </c>
      <c r="J99" s="268">
        <f t="shared" si="5"/>
        <v>3.5662717744409599E-3</v>
      </c>
      <c r="K99" s="268">
        <f t="shared" si="5"/>
        <v>3.577509112430796E-3</v>
      </c>
      <c r="L99" s="268">
        <f t="shared" si="5"/>
        <v>0</v>
      </c>
      <c r="M99" s="268">
        <f t="shared" si="5"/>
        <v>0</v>
      </c>
      <c r="N99" s="268">
        <f t="shared" si="5"/>
        <v>0</v>
      </c>
      <c r="O99" s="268">
        <f t="shared" si="5"/>
        <v>0</v>
      </c>
      <c r="P99" s="268">
        <f t="shared" si="5"/>
        <v>0</v>
      </c>
      <c r="Q99" s="268">
        <f t="shared" si="5"/>
        <v>0</v>
      </c>
      <c r="R99" s="268">
        <f t="shared" si="5"/>
        <v>0</v>
      </c>
      <c r="S99" s="268">
        <f t="shared" si="5"/>
        <v>0</v>
      </c>
      <c r="T99" s="268">
        <f t="shared" si="5"/>
        <v>0</v>
      </c>
      <c r="U99" s="268">
        <f t="shared" si="5"/>
        <v>0</v>
      </c>
      <c r="V99" s="268">
        <f t="shared" si="5"/>
        <v>0</v>
      </c>
      <c r="W99" s="268">
        <f t="shared" si="5"/>
        <v>0</v>
      </c>
      <c r="DA99" s="76"/>
    </row>
    <row r="100" spans="1:105" ht="12" customHeight="1" x14ac:dyDescent="0.25">
      <c r="A100" s="202" t="s">
        <v>93</v>
      </c>
      <c r="B100" s="269">
        <f t="shared" ref="B100:W100" si="6">IF(B$7=0,0,B$7/B$5)</f>
        <v>1.3286344300588227E-3</v>
      </c>
      <c r="C100" s="269">
        <f t="shared" si="6"/>
        <v>1.3356326458973458E-3</v>
      </c>
      <c r="D100" s="269">
        <f t="shared" si="6"/>
        <v>1.3516891750203564E-3</v>
      </c>
      <c r="E100" s="269">
        <f t="shared" si="6"/>
        <v>1.3761944143402486E-3</v>
      </c>
      <c r="F100" s="269">
        <f t="shared" si="6"/>
        <v>1.3476749614241797E-3</v>
      </c>
      <c r="G100" s="269">
        <f t="shared" si="6"/>
        <v>1.3399653612352208E-3</v>
      </c>
      <c r="H100" s="269">
        <f t="shared" si="6"/>
        <v>1.3499388121527853E-3</v>
      </c>
      <c r="I100" s="269">
        <f t="shared" si="6"/>
        <v>1.3425064301203634E-3</v>
      </c>
      <c r="J100" s="269">
        <f t="shared" si="6"/>
        <v>1.2975257150007458E-3</v>
      </c>
      <c r="K100" s="269">
        <f t="shared" si="6"/>
        <v>1.3016142242148979E-3</v>
      </c>
      <c r="L100" s="269">
        <f t="shared" si="6"/>
        <v>0</v>
      </c>
      <c r="M100" s="269">
        <f t="shared" si="6"/>
        <v>0</v>
      </c>
      <c r="N100" s="269">
        <f t="shared" si="6"/>
        <v>0</v>
      </c>
      <c r="O100" s="269">
        <f t="shared" si="6"/>
        <v>0</v>
      </c>
      <c r="P100" s="269">
        <f t="shared" si="6"/>
        <v>0</v>
      </c>
      <c r="Q100" s="269">
        <f t="shared" si="6"/>
        <v>0</v>
      </c>
      <c r="R100" s="269">
        <f t="shared" si="6"/>
        <v>0</v>
      </c>
      <c r="S100" s="269">
        <f t="shared" si="6"/>
        <v>0</v>
      </c>
      <c r="T100" s="269">
        <f t="shared" si="6"/>
        <v>0</v>
      </c>
      <c r="U100" s="269">
        <f t="shared" si="6"/>
        <v>0</v>
      </c>
      <c r="V100" s="269">
        <f t="shared" si="6"/>
        <v>0</v>
      </c>
      <c r="W100" s="269">
        <f t="shared" si="6"/>
        <v>0</v>
      </c>
      <c r="DA100" s="77"/>
    </row>
    <row r="101" spans="1:105" ht="12" customHeight="1" x14ac:dyDescent="0.25">
      <c r="A101" s="202" t="s">
        <v>94</v>
      </c>
      <c r="B101" s="269">
        <f t="shared" ref="B101:W101" si="7">IF(B$8=0,0,B$8/B$5)</f>
        <v>4.1758641771409796E-2</v>
      </c>
      <c r="C101" s="269">
        <f t="shared" si="7"/>
        <v>4.1978593912968376E-2</v>
      </c>
      <c r="D101" s="269">
        <f t="shared" si="7"/>
        <v>4.2483246534164083E-2</v>
      </c>
      <c r="E101" s="269">
        <f t="shared" si="7"/>
        <v>4.3253439965201909E-2</v>
      </c>
      <c r="F101" s="269">
        <f t="shared" si="7"/>
        <v>4.2357080823142081E-2</v>
      </c>
      <c r="G101" s="269">
        <f t="shared" si="7"/>
        <v>4.2114770052618634E-2</v>
      </c>
      <c r="H101" s="269">
        <f t="shared" si="7"/>
        <v>4.2428233075003846E-2</v>
      </c>
      <c r="I101" s="269">
        <f t="shared" si="7"/>
        <v>4.2194635200540793E-2</v>
      </c>
      <c r="J101" s="269">
        <f t="shared" si="7"/>
        <v>4.0780902779637966E-2</v>
      </c>
      <c r="K101" s="269">
        <f t="shared" si="7"/>
        <v>4.0909403583011913E-2</v>
      </c>
      <c r="L101" s="269">
        <f t="shared" si="7"/>
        <v>0</v>
      </c>
      <c r="M101" s="269">
        <f t="shared" si="7"/>
        <v>0</v>
      </c>
      <c r="N101" s="269">
        <f t="shared" si="7"/>
        <v>0</v>
      </c>
      <c r="O101" s="269">
        <f t="shared" si="7"/>
        <v>0</v>
      </c>
      <c r="P101" s="269">
        <f t="shared" si="7"/>
        <v>0</v>
      </c>
      <c r="Q101" s="269">
        <f t="shared" si="7"/>
        <v>0</v>
      </c>
      <c r="R101" s="269">
        <f t="shared" si="7"/>
        <v>0</v>
      </c>
      <c r="S101" s="269">
        <f t="shared" si="7"/>
        <v>0</v>
      </c>
      <c r="T101" s="269">
        <f t="shared" si="7"/>
        <v>0</v>
      </c>
      <c r="U101" s="269">
        <f t="shared" si="7"/>
        <v>0</v>
      </c>
      <c r="V101" s="269">
        <f t="shared" si="7"/>
        <v>0</v>
      </c>
      <c r="W101" s="269">
        <f t="shared" si="7"/>
        <v>0</v>
      </c>
      <c r="DA101" s="77"/>
    </row>
    <row r="102" spans="1:105" ht="12" customHeight="1" x14ac:dyDescent="0.25">
      <c r="A102" s="202" t="s">
        <v>95</v>
      </c>
      <c r="B102" s="269">
        <f t="shared" ref="B102:W102" si="8">IF(B$9=0,0,B$9/B$5)</f>
        <v>1.4657859141720173E-2</v>
      </c>
      <c r="C102" s="269">
        <f t="shared" si="8"/>
        <v>1.4735065376696246E-2</v>
      </c>
      <c r="D102" s="269">
        <f t="shared" si="8"/>
        <v>1.4912205406237406E-2</v>
      </c>
      <c r="E102" s="269">
        <f t="shared" si="8"/>
        <v>1.5182553922020798E-2</v>
      </c>
      <c r="F102" s="269">
        <f t="shared" si="8"/>
        <v>1.4867919501758083E-2</v>
      </c>
      <c r="G102" s="269">
        <f t="shared" si="8"/>
        <v>1.478286507967469E-2</v>
      </c>
      <c r="H102" s="269">
        <f t="shared" si="8"/>
        <v>1.4892894923399305E-2</v>
      </c>
      <c r="I102" s="269">
        <f t="shared" si="8"/>
        <v>1.4810898847989853E-2</v>
      </c>
      <c r="J102" s="269">
        <f t="shared" si="8"/>
        <v>1.4314659271925281E-2</v>
      </c>
      <c r="K102" s="269">
        <f t="shared" si="8"/>
        <v>1.4359764826022662E-2</v>
      </c>
      <c r="L102" s="269">
        <f t="shared" si="8"/>
        <v>0</v>
      </c>
      <c r="M102" s="269">
        <f t="shared" si="8"/>
        <v>0</v>
      </c>
      <c r="N102" s="269">
        <f t="shared" si="8"/>
        <v>0</v>
      </c>
      <c r="O102" s="269">
        <f t="shared" si="8"/>
        <v>0</v>
      </c>
      <c r="P102" s="269">
        <f t="shared" si="8"/>
        <v>0</v>
      </c>
      <c r="Q102" s="269">
        <f t="shared" si="8"/>
        <v>0</v>
      </c>
      <c r="R102" s="269">
        <f t="shared" si="8"/>
        <v>0</v>
      </c>
      <c r="S102" s="269">
        <f t="shared" si="8"/>
        <v>0</v>
      </c>
      <c r="T102" s="269">
        <f t="shared" si="8"/>
        <v>0</v>
      </c>
      <c r="U102" s="269">
        <f t="shared" si="8"/>
        <v>0</v>
      </c>
      <c r="V102" s="269">
        <f t="shared" si="8"/>
        <v>0</v>
      </c>
      <c r="W102" s="269">
        <f t="shared" si="8"/>
        <v>0</v>
      </c>
      <c r="DA102" s="77"/>
    </row>
    <row r="103" spans="1:105" ht="12" customHeight="1" x14ac:dyDescent="0.25">
      <c r="A103" s="56" t="s">
        <v>96</v>
      </c>
      <c r="B103" s="270">
        <f t="shared" ref="B103:W103" si="9">IF(B$10=0,0,B$10/B$5)</f>
        <v>1.4262521494797351E-2</v>
      </c>
      <c r="C103" s="270">
        <f t="shared" si="9"/>
        <v>1.3796864230316055E-2</v>
      </c>
      <c r="D103" s="270">
        <f t="shared" si="9"/>
        <v>1.4320336319294977E-2</v>
      </c>
      <c r="E103" s="270">
        <f t="shared" si="9"/>
        <v>1.3920835240934558E-2</v>
      </c>
      <c r="F103" s="270">
        <f t="shared" si="9"/>
        <v>1.3211033398434345E-2</v>
      </c>
      <c r="G103" s="270">
        <f t="shared" si="9"/>
        <v>1.4791481027666841E-2</v>
      </c>
      <c r="H103" s="270">
        <f t="shared" si="9"/>
        <v>1.3429614478606865E-2</v>
      </c>
      <c r="I103" s="270">
        <f t="shared" si="9"/>
        <v>1.3783457652077283E-2</v>
      </c>
      <c r="J103" s="270">
        <f t="shared" si="9"/>
        <v>1.3462498156500026E-2</v>
      </c>
      <c r="K103" s="270">
        <f t="shared" si="9"/>
        <v>1.4017996021330036E-2</v>
      </c>
      <c r="L103" s="270">
        <f t="shared" si="9"/>
        <v>0</v>
      </c>
      <c r="M103" s="270">
        <f t="shared" si="9"/>
        <v>0</v>
      </c>
      <c r="N103" s="270">
        <f t="shared" si="9"/>
        <v>0</v>
      </c>
      <c r="O103" s="270">
        <f t="shared" si="9"/>
        <v>0</v>
      </c>
      <c r="P103" s="270">
        <f t="shared" si="9"/>
        <v>0</v>
      </c>
      <c r="Q103" s="270">
        <f t="shared" si="9"/>
        <v>0</v>
      </c>
      <c r="R103" s="270">
        <f t="shared" si="9"/>
        <v>0</v>
      </c>
      <c r="S103" s="270">
        <f t="shared" si="9"/>
        <v>0</v>
      </c>
      <c r="T103" s="270">
        <f t="shared" si="9"/>
        <v>0</v>
      </c>
      <c r="U103" s="270">
        <f t="shared" si="9"/>
        <v>0</v>
      </c>
      <c r="V103" s="270">
        <f t="shared" si="9"/>
        <v>0</v>
      </c>
      <c r="W103" s="270">
        <f t="shared" si="9"/>
        <v>0</v>
      </c>
      <c r="DA103" s="78"/>
    </row>
    <row r="104" spans="1:105" ht="12" customHeight="1" x14ac:dyDescent="0.25">
      <c r="A104" s="203" t="s">
        <v>1855</v>
      </c>
      <c r="B104" s="271">
        <f t="shared" ref="B104:W104" si="10">IF(B$16=0,0,B$16/B$5)</f>
        <v>5.596562832357003E-3</v>
      </c>
      <c r="C104" s="271">
        <f t="shared" si="10"/>
        <v>7.482885354093716E-3</v>
      </c>
      <c r="D104" s="271">
        <f t="shared" si="10"/>
        <v>4.1315351328331468E-3</v>
      </c>
      <c r="E104" s="271">
        <f t="shared" si="10"/>
        <v>2.6089137248493442E-3</v>
      </c>
      <c r="F104" s="271">
        <f t="shared" si="10"/>
        <v>7.5968564349974017E-3</v>
      </c>
      <c r="G104" s="271">
        <f t="shared" si="10"/>
        <v>5.0981391976417977E-3</v>
      </c>
      <c r="H104" s="271">
        <f t="shared" si="10"/>
        <v>9.6796422788805927E-3</v>
      </c>
      <c r="I104" s="271">
        <f t="shared" si="10"/>
        <v>8.5995463733666098E-3</v>
      </c>
      <c r="J104" s="271">
        <f t="shared" si="10"/>
        <v>2.9630222158246445E-2</v>
      </c>
      <c r="K104" s="271">
        <f t="shared" si="10"/>
        <v>3.2755434227771635E-2</v>
      </c>
      <c r="L104" s="271">
        <f t="shared" si="10"/>
        <v>0</v>
      </c>
      <c r="M104" s="271">
        <f t="shared" si="10"/>
        <v>0</v>
      </c>
      <c r="N104" s="271">
        <f t="shared" si="10"/>
        <v>0</v>
      </c>
      <c r="O104" s="271">
        <f t="shared" si="10"/>
        <v>0</v>
      </c>
      <c r="P104" s="271">
        <f t="shared" si="10"/>
        <v>0</v>
      </c>
      <c r="Q104" s="271">
        <f t="shared" si="10"/>
        <v>0</v>
      </c>
      <c r="R104" s="271">
        <f t="shared" si="10"/>
        <v>0</v>
      </c>
      <c r="S104" s="271">
        <f t="shared" si="10"/>
        <v>0</v>
      </c>
      <c r="T104" s="271">
        <f t="shared" si="10"/>
        <v>0</v>
      </c>
      <c r="U104" s="271">
        <f t="shared" si="10"/>
        <v>0</v>
      </c>
      <c r="V104" s="271">
        <f t="shared" si="10"/>
        <v>0</v>
      </c>
      <c r="W104" s="271">
        <f t="shared" si="10"/>
        <v>0</v>
      </c>
      <c r="DA104" s="79"/>
    </row>
    <row r="105" spans="1:105" ht="12" customHeight="1" x14ac:dyDescent="0.25">
      <c r="A105" s="203" t="s">
        <v>1857</v>
      </c>
      <c r="B105" s="271">
        <f t="shared" ref="B105:W105" si="11">IF(B$17=0,0,B$17/B$5)</f>
        <v>0.9063808343348696</v>
      </c>
      <c r="C105" s="271">
        <f t="shared" si="11"/>
        <v>0.90046976860319827</v>
      </c>
      <c r="D105" s="271">
        <f t="shared" si="11"/>
        <v>0.90995901656974187</v>
      </c>
      <c r="E105" s="271">
        <f t="shared" si="11"/>
        <v>0.91411230854204673</v>
      </c>
      <c r="F105" s="271">
        <f t="shared" si="11"/>
        <v>0.90013337695967988</v>
      </c>
      <c r="G105" s="271">
        <f t="shared" si="11"/>
        <v>0.90692774026093936</v>
      </c>
      <c r="H105" s="271">
        <f t="shared" si="11"/>
        <v>0.8931263868538436</v>
      </c>
      <c r="I105" s="271">
        <f t="shared" si="11"/>
        <v>0.89658209606876427</v>
      </c>
      <c r="J105" s="271">
        <f t="shared" si="11"/>
        <v>0.83149283180170841</v>
      </c>
      <c r="K105" s="271">
        <f t="shared" si="11"/>
        <v>0.8207193928903338</v>
      </c>
      <c r="L105" s="271">
        <f t="shared" si="11"/>
        <v>0</v>
      </c>
      <c r="M105" s="271">
        <f t="shared" si="11"/>
        <v>0</v>
      </c>
      <c r="N105" s="271">
        <f t="shared" si="11"/>
        <v>0</v>
      </c>
      <c r="O105" s="271">
        <f t="shared" si="11"/>
        <v>0</v>
      </c>
      <c r="P105" s="271">
        <f t="shared" si="11"/>
        <v>0</v>
      </c>
      <c r="Q105" s="271">
        <f t="shared" si="11"/>
        <v>0</v>
      </c>
      <c r="R105" s="271">
        <f t="shared" si="11"/>
        <v>0</v>
      </c>
      <c r="S105" s="271">
        <f t="shared" si="11"/>
        <v>0</v>
      </c>
      <c r="T105" s="271">
        <f t="shared" si="11"/>
        <v>0</v>
      </c>
      <c r="U105" s="271">
        <f t="shared" si="11"/>
        <v>0</v>
      </c>
      <c r="V105" s="271">
        <f t="shared" si="11"/>
        <v>0</v>
      </c>
      <c r="W105" s="271">
        <f t="shared" si="11"/>
        <v>0</v>
      </c>
      <c r="DA105" s="79"/>
    </row>
    <row r="106" spans="1:105" ht="12" customHeight="1" x14ac:dyDescent="0.25">
      <c r="A106" s="62" t="s">
        <v>1858</v>
      </c>
      <c r="B106" s="320">
        <f t="shared" ref="B106:W106" si="12">IF(B$18=0,0,B$18/B$5)</f>
        <v>0.85391305778152293</v>
      </c>
      <c r="C106" s="320">
        <f t="shared" si="12"/>
        <v>0.83031771840856983</v>
      </c>
      <c r="D106" s="320">
        <f t="shared" si="12"/>
        <v>0.87122587469943125</v>
      </c>
      <c r="E106" s="320">
        <f t="shared" si="12"/>
        <v>0.88965374237158434</v>
      </c>
      <c r="F106" s="320">
        <f t="shared" si="12"/>
        <v>0.8289128478815796</v>
      </c>
      <c r="G106" s="320">
        <f t="shared" si="12"/>
        <v>0.85913268528304765</v>
      </c>
      <c r="H106" s="320">
        <f t="shared" si="12"/>
        <v>0.80237974048933847</v>
      </c>
      <c r="I106" s="320">
        <f t="shared" si="12"/>
        <v>0.81596134881845261</v>
      </c>
      <c r="J106" s="320">
        <f t="shared" si="12"/>
        <v>0.55370949906814904</v>
      </c>
      <c r="K106" s="320">
        <f t="shared" si="12"/>
        <v>0.51363719700497601</v>
      </c>
      <c r="L106" s="320">
        <f t="shared" si="12"/>
        <v>0</v>
      </c>
      <c r="M106" s="320">
        <f t="shared" si="12"/>
        <v>0</v>
      </c>
      <c r="N106" s="320">
        <f t="shared" si="12"/>
        <v>0</v>
      </c>
      <c r="O106" s="320">
        <f t="shared" si="12"/>
        <v>0</v>
      </c>
      <c r="P106" s="320">
        <f t="shared" si="12"/>
        <v>0</v>
      </c>
      <c r="Q106" s="320">
        <f t="shared" si="12"/>
        <v>0</v>
      </c>
      <c r="R106" s="320">
        <f t="shared" si="12"/>
        <v>0</v>
      </c>
      <c r="S106" s="320">
        <f t="shared" si="12"/>
        <v>0</v>
      </c>
      <c r="T106" s="320">
        <f t="shared" si="12"/>
        <v>0</v>
      </c>
      <c r="U106" s="320">
        <f t="shared" si="12"/>
        <v>0</v>
      </c>
      <c r="V106" s="320">
        <f t="shared" si="12"/>
        <v>0</v>
      </c>
      <c r="W106" s="320">
        <f t="shared" si="12"/>
        <v>0</v>
      </c>
      <c r="DA106" s="141"/>
    </row>
    <row r="107" spans="1:105" ht="12" customHeight="1" x14ac:dyDescent="0.25">
      <c r="A107" s="62" t="s">
        <v>1870</v>
      </c>
      <c r="B107" s="320">
        <f t="shared" ref="B107:W107" si="13">IF(B$29=0,0,B$29/B$5)</f>
        <v>5.2467776553346675E-2</v>
      </c>
      <c r="C107" s="320">
        <f t="shared" si="13"/>
        <v>7.0152050194628279E-2</v>
      </c>
      <c r="D107" s="320">
        <f t="shared" si="13"/>
        <v>3.8733141870310593E-2</v>
      </c>
      <c r="E107" s="320">
        <f t="shared" si="13"/>
        <v>2.4458566170462499E-2</v>
      </c>
      <c r="F107" s="320">
        <f t="shared" si="13"/>
        <v>7.1220529078100364E-2</v>
      </c>
      <c r="G107" s="320">
        <f t="shared" si="13"/>
        <v>4.7795054977891639E-2</v>
      </c>
      <c r="H107" s="320">
        <f t="shared" si="13"/>
        <v>9.074664636450519E-2</v>
      </c>
      <c r="I107" s="320">
        <f t="shared" si="13"/>
        <v>8.0620747250311667E-2</v>
      </c>
      <c r="J107" s="320">
        <f t="shared" si="13"/>
        <v>0.27778333273355932</v>
      </c>
      <c r="K107" s="320">
        <f t="shared" si="13"/>
        <v>0.30708219588535773</v>
      </c>
      <c r="L107" s="320">
        <f t="shared" si="13"/>
        <v>0</v>
      </c>
      <c r="M107" s="320">
        <f t="shared" si="13"/>
        <v>0</v>
      </c>
      <c r="N107" s="320">
        <f t="shared" si="13"/>
        <v>0</v>
      </c>
      <c r="O107" s="320">
        <f t="shared" si="13"/>
        <v>0</v>
      </c>
      <c r="P107" s="320">
        <f t="shared" si="13"/>
        <v>0</v>
      </c>
      <c r="Q107" s="320">
        <f t="shared" si="13"/>
        <v>0</v>
      </c>
      <c r="R107" s="320">
        <f t="shared" si="13"/>
        <v>0</v>
      </c>
      <c r="S107" s="320">
        <f t="shared" si="13"/>
        <v>0</v>
      </c>
      <c r="T107" s="320">
        <f t="shared" si="13"/>
        <v>0</v>
      </c>
      <c r="U107" s="320">
        <f t="shared" si="13"/>
        <v>0</v>
      </c>
      <c r="V107" s="320">
        <f t="shared" si="13"/>
        <v>0</v>
      </c>
      <c r="W107" s="320">
        <f t="shared" si="13"/>
        <v>0</v>
      </c>
      <c r="DA107" s="141"/>
    </row>
    <row r="108" spans="1:105" ht="12" customHeight="1" x14ac:dyDescent="0.25">
      <c r="A108" s="41" t="s">
        <v>1872</v>
      </c>
      <c r="B108" s="321">
        <f t="shared" ref="B108:W108" si="14">IF(B$30=0,0,B$30/B$5)</f>
        <v>1.2363171381236195E-2</v>
      </c>
      <c r="C108" s="321">
        <f t="shared" si="14"/>
        <v>1.6530180546519682E-2</v>
      </c>
      <c r="D108" s="321">
        <f t="shared" si="14"/>
        <v>9.1268298855679345E-3</v>
      </c>
      <c r="E108" s="321">
        <f t="shared" si="14"/>
        <v>5.7632601411512592E-3</v>
      </c>
      <c r="F108" s="321">
        <f t="shared" si="14"/>
        <v>1.6781950078627945E-2</v>
      </c>
      <c r="G108" s="321">
        <f t="shared" si="14"/>
        <v>1.1262121147186091E-2</v>
      </c>
      <c r="H108" s="321">
        <f t="shared" si="14"/>
        <v>2.1382959503460225E-2</v>
      </c>
      <c r="I108" s="321">
        <f t="shared" si="14"/>
        <v>1.8996957382508953E-2</v>
      </c>
      <c r="J108" s="321">
        <f t="shared" si="14"/>
        <v>6.545508834253988E-2</v>
      </c>
      <c r="K108" s="321">
        <f t="shared" si="14"/>
        <v>7.2358885114884072E-2</v>
      </c>
      <c r="L108" s="321">
        <f t="shared" si="14"/>
        <v>0</v>
      </c>
      <c r="M108" s="321">
        <f t="shared" si="14"/>
        <v>0</v>
      </c>
      <c r="N108" s="321">
        <f t="shared" si="14"/>
        <v>0</v>
      </c>
      <c r="O108" s="321">
        <f t="shared" si="14"/>
        <v>0</v>
      </c>
      <c r="P108" s="321">
        <f t="shared" si="14"/>
        <v>0</v>
      </c>
      <c r="Q108" s="321">
        <f t="shared" si="14"/>
        <v>0</v>
      </c>
      <c r="R108" s="321">
        <f t="shared" si="14"/>
        <v>0</v>
      </c>
      <c r="S108" s="321">
        <f t="shared" si="14"/>
        <v>0</v>
      </c>
      <c r="T108" s="321">
        <f t="shared" si="14"/>
        <v>0</v>
      </c>
      <c r="U108" s="321">
        <f t="shared" si="14"/>
        <v>0</v>
      </c>
      <c r="V108" s="321">
        <f t="shared" si="14"/>
        <v>0</v>
      </c>
      <c r="W108" s="321">
        <f t="shared" si="14"/>
        <v>0</v>
      </c>
      <c r="DA108" s="82"/>
    </row>
    <row r="109" spans="1:105" ht="12" customHeight="1" x14ac:dyDescent="0.25">
      <c r="J109" s="131"/>
    </row>
    <row r="110" spans="1:105" ht="12" customHeight="1" x14ac:dyDescent="0.25">
      <c r="A110" s="35" t="s">
        <v>53</v>
      </c>
      <c r="B110" s="234">
        <f t="shared" ref="B110:W110" si="15">SUM(B$111:B$115,B$117:B$118,B$120:B$121,B$123:B$124)</f>
        <v>1</v>
      </c>
      <c r="C110" s="234">
        <f t="shared" si="15"/>
        <v>1</v>
      </c>
      <c r="D110" s="234">
        <f t="shared" si="15"/>
        <v>0.99999999999999978</v>
      </c>
      <c r="E110" s="234">
        <f t="shared" si="15"/>
        <v>0.99999999999999989</v>
      </c>
      <c r="F110" s="234">
        <f t="shared" si="15"/>
        <v>1.0000000000000002</v>
      </c>
      <c r="G110" s="234">
        <f t="shared" si="15"/>
        <v>0.99999999999999978</v>
      </c>
      <c r="H110" s="234">
        <f t="shared" si="15"/>
        <v>1</v>
      </c>
      <c r="I110" s="234">
        <f t="shared" si="15"/>
        <v>1.0000000000000002</v>
      </c>
      <c r="J110" s="234">
        <f t="shared" si="15"/>
        <v>1.0000000000000004</v>
      </c>
      <c r="K110" s="234">
        <f t="shared" si="15"/>
        <v>1.0000000000000002</v>
      </c>
      <c r="L110" s="234">
        <f t="shared" si="15"/>
        <v>0.99999999999999978</v>
      </c>
      <c r="M110" s="234">
        <f t="shared" si="15"/>
        <v>0.99999999999999978</v>
      </c>
      <c r="N110" s="234">
        <f t="shared" si="15"/>
        <v>1.0000000000000002</v>
      </c>
      <c r="O110" s="234">
        <f t="shared" si="15"/>
        <v>1</v>
      </c>
      <c r="P110" s="234">
        <f t="shared" si="15"/>
        <v>1</v>
      </c>
      <c r="Q110" s="234">
        <f t="shared" si="15"/>
        <v>1.0000000000000002</v>
      </c>
      <c r="R110" s="234">
        <f t="shared" si="15"/>
        <v>1.0000000000000002</v>
      </c>
      <c r="S110" s="234">
        <f t="shared" si="15"/>
        <v>0.99999999999999989</v>
      </c>
      <c r="T110" s="234">
        <f t="shared" si="15"/>
        <v>1</v>
      </c>
      <c r="U110" s="234">
        <f t="shared" si="15"/>
        <v>1</v>
      </c>
      <c r="V110" s="234">
        <f t="shared" si="15"/>
        <v>1.0000000000000002</v>
      </c>
      <c r="W110" s="234">
        <f t="shared" si="15"/>
        <v>1.0000000000000002</v>
      </c>
      <c r="DA110" s="95"/>
    </row>
    <row r="111" spans="1:105" ht="12" customHeight="1" x14ac:dyDescent="0.25">
      <c r="A111" s="55" t="s">
        <v>92</v>
      </c>
      <c r="B111" s="301">
        <f t="shared" ref="B111:W111" si="16">IF(B$33=0,0,B$33/B$32)</f>
        <v>3.4288259100794505E-3</v>
      </c>
      <c r="C111" s="301">
        <f t="shared" si="16"/>
        <v>3.44801550844625E-3</v>
      </c>
      <c r="D111" s="301">
        <f t="shared" si="16"/>
        <v>3.4883045908431277E-3</v>
      </c>
      <c r="E111" s="301">
        <f t="shared" si="16"/>
        <v>3.5499928912567317E-3</v>
      </c>
      <c r="F111" s="301">
        <f t="shared" si="16"/>
        <v>3.4826713135045271E-3</v>
      </c>
      <c r="G111" s="301">
        <f t="shared" si="16"/>
        <v>3.4559905905656796E-3</v>
      </c>
      <c r="H111" s="301">
        <f t="shared" si="16"/>
        <v>3.4884537333381527E-3</v>
      </c>
      <c r="I111" s="301">
        <f t="shared" si="16"/>
        <v>3.466257623700131E-3</v>
      </c>
      <c r="J111" s="301">
        <f t="shared" si="16"/>
        <v>3.3369092859424103E-3</v>
      </c>
      <c r="K111" s="301">
        <f t="shared" si="16"/>
        <v>3.3518121709124192E-3</v>
      </c>
      <c r="L111" s="301">
        <f t="shared" si="16"/>
        <v>3.2628071260943511E-3</v>
      </c>
      <c r="M111" s="301">
        <f t="shared" si="16"/>
        <v>3.4428979911497065E-3</v>
      </c>
      <c r="N111" s="301">
        <f t="shared" si="16"/>
        <v>3.3681178263414249E-3</v>
      </c>
      <c r="O111" s="301">
        <f t="shared" si="16"/>
        <v>3.3499961493257931E-3</v>
      </c>
      <c r="P111" s="301">
        <f t="shared" si="16"/>
        <v>3.3565708920236174E-3</v>
      </c>
      <c r="Q111" s="301">
        <f t="shared" si="16"/>
        <v>3.3381322037472588E-3</v>
      </c>
      <c r="R111" s="301">
        <f t="shared" si="16"/>
        <v>3.3394851858688768E-3</v>
      </c>
      <c r="S111" s="301">
        <f t="shared" si="16"/>
        <v>3.3309694544656834E-3</v>
      </c>
      <c r="T111" s="301">
        <f t="shared" si="16"/>
        <v>3.3776874247504092E-3</v>
      </c>
      <c r="U111" s="301">
        <f t="shared" si="16"/>
        <v>3.3244082412945404E-3</v>
      </c>
      <c r="V111" s="301">
        <f t="shared" si="16"/>
        <v>3.2962478690517116E-3</v>
      </c>
      <c r="W111" s="301">
        <f t="shared" si="16"/>
        <v>3.2604688625932137E-3</v>
      </c>
      <c r="DA111" s="67"/>
    </row>
    <row r="112" spans="1:105" ht="12" customHeight="1" x14ac:dyDescent="0.25">
      <c r="A112" s="202" t="s">
        <v>93</v>
      </c>
      <c r="B112" s="235">
        <f t="shared" ref="B112:W112" si="17">IF(B$34=0,0,B$34/B$32)</f>
        <v>1.2646459333796479E-3</v>
      </c>
      <c r="C112" s="235">
        <f t="shared" si="17"/>
        <v>1.2717235885812213E-3</v>
      </c>
      <c r="D112" s="235">
        <f t="shared" si="17"/>
        <v>1.2865833176981269E-3</v>
      </c>
      <c r="E112" s="235">
        <f t="shared" si="17"/>
        <v>1.309335670923712E-3</v>
      </c>
      <c r="F112" s="235">
        <f t="shared" si="17"/>
        <v>1.2845056090407942E-3</v>
      </c>
      <c r="G112" s="235">
        <f t="shared" si="17"/>
        <v>1.2746650196818958E-3</v>
      </c>
      <c r="H112" s="235">
        <f t="shared" si="17"/>
        <v>1.2866383255797672E-3</v>
      </c>
      <c r="I112" s="235">
        <f t="shared" si="17"/>
        <v>1.2784517857767244E-3</v>
      </c>
      <c r="J112" s="235">
        <f t="shared" si="17"/>
        <v>1.2307445373994131E-3</v>
      </c>
      <c r="K112" s="235">
        <f t="shared" si="17"/>
        <v>1.2362411340092164E-3</v>
      </c>
      <c r="L112" s="235">
        <f t="shared" si="17"/>
        <v>1.2034136090979751E-3</v>
      </c>
      <c r="M112" s="235">
        <f t="shared" si="17"/>
        <v>1.2698361065078244E-3</v>
      </c>
      <c r="N112" s="235">
        <f t="shared" si="17"/>
        <v>1.2422551112043739E-3</v>
      </c>
      <c r="O112" s="235">
        <f t="shared" si="17"/>
        <v>1.2355713349658461E-3</v>
      </c>
      <c r="P112" s="235">
        <f t="shared" si="17"/>
        <v>1.2379962821150658E-3</v>
      </c>
      <c r="Q112" s="235">
        <f t="shared" si="17"/>
        <v>1.2311955833461362E-3</v>
      </c>
      <c r="R112" s="235">
        <f t="shared" si="17"/>
        <v>1.2316946006141194E-3</v>
      </c>
      <c r="S112" s="235">
        <f t="shared" si="17"/>
        <v>1.2285537630880312E-3</v>
      </c>
      <c r="T112" s="235">
        <f t="shared" si="17"/>
        <v>1.2509100825241833E-3</v>
      </c>
      <c r="U112" s="235">
        <f t="shared" si="17"/>
        <v>1.2261338060028588E-3</v>
      </c>
      <c r="V112" s="235">
        <f t="shared" si="17"/>
        <v>1.2157474810119448E-3</v>
      </c>
      <c r="W112" s="235">
        <f t="shared" si="17"/>
        <v>1.2025511927766361E-3</v>
      </c>
      <c r="DA112" s="174"/>
    </row>
    <row r="113" spans="1:105" ht="12" customHeight="1" x14ac:dyDescent="0.25">
      <c r="A113" s="202" t="s">
        <v>94</v>
      </c>
      <c r="B113" s="235">
        <f t="shared" ref="B113:W113" si="18">IF(B$35=0,0,B$35/B$32)</f>
        <v>2.4669469246417518E-2</v>
      </c>
      <c r="C113" s="235">
        <f t="shared" si="18"/>
        <v>2.4807533184096377E-2</v>
      </c>
      <c r="D113" s="235">
        <f t="shared" si="18"/>
        <v>2.5097402167013956E-2</v>
      </c>
      <c r="E113" s="235">
        <f t="shared" si="18"/>
        <v>2.5541232699629678E-2</v>
      </c>
      <c r="F113" s="235">
        <f t="shared" si="18"/>
        <v>2.5056872269694688E-2</v>
      </c>
      <c r="G113" s="235">
        <f t="shared" si="18"/>
        <v>2.4864911729476767E-2</v>
      </c>
      <c r="H113" s="235">
        <f t="shared" si="18"/>
        <v>2.5098475206675585E-2</v>
      </c>
      <c r="I113" s="235">
        <f t="shared" si="18"/>
        <v>2.4938780238641298E-2</v>
      </c>
      <c r="J113" s="235">
        <f t="shared" si="18"/>
        <v>2.4008154151440687E-2</v>
      </c>
      <c r="K113" s="235">
        <f t="shared" si="18"/>
        <v>2.4115376352885739E-2</v>
      </c>
      <c r="L113" s="235">
        <f t="shared" si="18"/>
        <v>2.3475009278704231E-2</v>
      </c>
      <c r="M113" s="235">
        <f t="shared" si="18"/>
        <v>2.4770714039912364E-2</v>
      </c>
      <c r="N113" s="235">
        <f t="shared" si="18"/>
        <v>2.4232691106010441E-2</v>
      </c>
      <c r="O113" s="235">
        <f t="shared" si="18"/>
        <v>2.4102310571811697E-2</v>
      </c>
      <c r="P113" s="235">
        <f t="shared" si="18"/>
        <v>2.4149614056164847E-2</v>
      </c>
      <c r="Q113" s="235">
        <f t="shared" si="18"/>
        <v>2.401695271222179E-2</v>
      </c>
      <c r="R113" s="235">
        <f t="shared" si="18"/>
        <v>2.4026687050364197E-2</v>
      </c>
      <c r="S113" s="235">
        <f t="shared" si="18"/>
        <v>2.3965418680528251E-2</v>
      </c>
      <c r="T113" s="235">
        <f t="shared" si="18"/>
        <v>2.42284864142676E-2</v>
      </c>
      <c r="U113" s="235">
        <f t="shared" si="18"/>
        <v>2.3918212537437439E-2</v>
      </c>
      <c r="V113" s="235">
        <f t="shared" si="18"/>
        <v>2.3715606323173242E-2</v>
      </c>
      <c r="W113" s="235">
        <f t="shared" si="18"/>
        <v>2.3458186109186711E-2</v>
      </c>
      <c r="DA113" s="174"/>
    </row>
    <row r="114" spans="1:105" ht="12" customHeight="1" x14ac:dyDescent="0.25">
      <c r="A114" s="202" t="s">
        <v>95</v>
      </c>
      <c r="B114" s="235">
        <f t="shared" ref="B114:W114" si="19">IF(B$36=0,0,B$36/B$32)</f>
        <v>1.3773132172851891E-2</v>
      </c>
      <c r="C114" s="235">
        <f t="shared" si="19"/>
        <v>1.3850214206638714E-2</v>
      </c>
      <c r="D114" s="235">
        <f t="shared" si="19"/>
        <v>1.4012050027857839E-2</v>
      </c>
      <c r="E114" s="235">
        <f t="shared" si="19"/>
        <v>1.4259843627590479E-2</v>
      </c>
      <c r="F114" s="235">
        <f t="shared" si="19"/>
        <v>1.398942191100804E-2</v>
      </c>
      <c r="G114" s="235">
        <f t="shared" si="19"/>
        <v>1.388224903809439E-2</v>
      </c>
      <c r="H114" s="235">
        <f t="shared" si="19"/>
        <v>1.4012649113186285E-2</v>
      </c>
      <c r="I114" s="235">
        <f t="shared" si="19"/>
        <v>1.3923490328288842E-2</v>
      </c>
      <c r="J114" s="235">
        <f t="shared" si="19"/>
        <v>1.3403915465348509E-2</v>
      </c>
      <c r="K114" s="235">
        <f t="shared" si="19"/>
        <v>1.3463778348397014E-2</v>
      </c>
      <c r="L114" s="235">
        <f t="shared" si="19"/>
        <v>1.3106257063129588E-2</v>
      </c>
      <c r="M114" s="235">
        <f t="shared" si="19"/>
        <v>1.3829657828458367E-2</v>
      </c>
      <c r="N114" s="235">
        <f t="shared" si="19"/>
        <v>1.3529275971571319E-2</v>
      </c>
      <c r="O114" s="235">
        <f t="shared" si="19"/>
        <v>1.3456483634113673E-2</v>
      </c>
      <c r="P114" s="235">
        <f t="shared" si="19"/>
        <v>1.3482893490593527E-2</v>
      </c>
      <c r="Q114" s="235">
        <f t="shared" si="19"/>
        <v>1.3408827761570142E-2</v>
      </c>
      <c r="R114" s="235">
        <f t="shared" si="19"/>
        <v>1.341426250864603E-2</v>
      </c>
      <c r="S114" s="235">
        <f t="shared" si="19"/>
        <v>1.338005596178698E-2</v>
      </c>
      <c r="T114" s="235">
        <f t="shared" si="19"/>
        <v>1.3623536397192109E-2</v>
      </c>
      <c r="U114" s="235">
        <f t="shared" si="19"/>
        <v>1.3353700451594775E-2</v>
      </c>
      <c r="V114" s="235">
        <f t="shared" si="19"/>
        <v>1.3240584026582628E-2</v>
      </c>
      <c r="W114" s="235">
        <f t="shared" si="19"/>
        <v>1.3096864573367581E-2</v>
      </c>
      <c r="DA114" s="174"/>
    </row>
    <row r="115" spans="1:105" ht="12" customHeight="1" x14ac:dyDescent="0.25">
      <c r="A115" s="56" t="s">
        <v>96</v>
      </c>
      <c r="B115" s="302">
        <f t="shared" ref="B115:W115" si="20">IF(B$37=0,0,B$37/B$32)</f>
        <v>1.0237800044985083E-2</v>
      </c>
      <c r="C115" s="302">
        <f t="shared" si="20"/>
        <v>1.0104619009734472E-2</v>
      </c>
      <c r="D115" s="302">
        <f t="shared" si="20"/>
        <v>1.0112736267109679E-2</v>
      </c>
      <c r="E115" s="302">
        <f t="shared" si="20"/>
        <v>9.6680293811147681E-3</v>
      </c>
      <c r="F115" s="302">
        <f t="shared" si="20"/>
        <v>9.688566659134621E-3</v>
      </c>
      <c r="G115" s="302">
        <f t="shared" si="20"/>
        <v>1.0551064625620957E-2</v>
      </c>
      <c r="H115" s="302">
        <f t="shared" si="20"/>
        <v>1.0072746136023563E-2</v>
      </c>
      <c r="I115" s="302">
        <f t="shared" si="20"/>
        <v>1.021491488878461E-2</v>
      </c>
      <c r="J115" s="302">
        <f t="shared" si="20"/>
        <v>1.308325463725753E-2</v>
      </c>
      <c r="K115" s="302">
        <f t="shared" si="20"/>
        <v>1.4283639680360118E-2</v>
      </c>
      <c r="L115" s="302">
        <f t="shared" si="20"/>
        <v>1.1275164345602775E-2</v>
      </c>
      <c r="M115" s="302">
        <f t="shared" si="20"/>
        <v>3.1747460964572823E-2</v>
      </c>
      <c r="N115" s="302">
        <f t="shared" si="20"/>
        <v>1.9412470305459888E-2</v>
      </c>
      <c r="O115" s="302">
        <f t="shared" si="20"/>
        <v>1.9293046718105691E-2</v>
      </c>
      <c r="P115" s="302">
        <f t="shared" si="20"/>
        <v>2.0850713649453945E-2</v>
      </c>
      <c r="Q115" s="302">
        <f t="shared" si="20"/>
        <v>1.8284739720068121E-2</v>
      </c>
      <c r="R115" s="302">
        <f t="shared" si="20"/>
        <v>1.8162498485852867E-2</v>
      </c>
      <c r="S115" s="302">
        <f t="shared" si="20"/>
        <v>1.6138533728335323E-2</v>
      </c>
      <c r="T115" s="302">
        <f t="shared" si="20"/>
        <v>2.31219003370173E-2</v>
      </c>
      <c r="U115" s="302">
        <f t="shared" si="20"/>
        <v>1.5405865777616721E-2</v>
      </c>
      <c r="V115" s="302">
        <f t="shared" si="20"/>
        <v>1.1916044463492759E-2</v>
      </c>
      <c r="W115" s="302">
        <f t="shared" si="20"/>
        <v>1.1083529448955189E-2</v>
      </c>
      <c r="DA115" s="68"/>
    </row>
    <row r="116" spans="1:105" ht="12" customHeight="1" x14ac:dyDescent="0.25">
      <c r="A116" s="203" t="s">
        <v>1885</v>
      </c>
      <c r="B116" s="303">
        <f t="shared" ref="B116:W116" si="21">IF(B$43=0,0,B$43/B$32)</f>
        <v>3.0865335940365588E-2</v>
      </c>
      <c r="C116" s="303">
        <f t="shared" si="21"/>
        <v>3.2796337821597715E-2</v>
      </c>
      <c r="D116" s="303">
        <f t="shared" si="21"/>
        <v>2.9384215019505139E-2</v>
      </c>
      <c r="E116" s="303">
        <f t="shared" si="21"/>
        <v>2.7902804294112672E-2</v>
      </c>
      <c r="F116" s="303">
        <f t="shared" si="21"/>
        <v>3.2911307868956859E-2</v>
      </c>
      <c r="G116" s="303">
        <f t="shared" si="21"/>
        <v>3.0339617127746403E-2</v>
      </c>
      <c r="H116" s="303">
        <f t="shared" si="21"/>
        <v>3.5133414213881012E-2</v>
      </c>
      <c r="I116" s="303">
        <f t="shared" si="21"/>
        <v>3.3966184670439527E-2</v>
      </c>
      <c r="J116" s="303">
        <f t="shared" si="21"/>
        <v>6.3630728967281405E-2</v>
      </c>
      <c r="K116" s="303">
        <f t="shared" si="21"/>
        <v>6.9653842055075368E-2</v>
      </c>
      <c r="L116" s="303">
        <f t="shared" si="21"/>
        <v>5.1926244910650794E-2</v>
      </c>
      <c r="M116" s="303">
        <f t="shared" si="21"/>
        <v>0.12163904129671121</v>
      </c>
      <c r="N116" s="303">
        <f t="shared" si="21"/>
        <v>8.8056064175041901E-2</v>
      </c>
      <c r="O116" s="303">
        <f t="shared" si="21"/>
        <v>8.798136338754943E-2</v>
      </c>
      <c r="P116" s="303">
        <f t="shared" si="21"/>
        <v>9.3182624735723224E-2</v>
      </c>
      <c r="Q116" s="303">
        <f t="shared" si="21"/>
        <v>8.5063828058841287E-2</v>
      </c>
      <c r="R116" s="303">
        <f t="shared" si="21"/>
        <v>8.5277371043899777E-2</v>
      </c>
      <c r="S116" s="303">
        <f t="shared" si="21"/>
        <v>7.878038904739014E-2</v>
      </c>
      <c r="T116" s="303">
        <f t="shared" si="21"/>
        <v>9.8822692983217914E-2</v>
      </c>
      <c r="U116" s="303">
        <f t="shared" si="21"/>
        <v>7.4381800172407267E-2</v>
      </c>
      <c r="V116" s="303">
        <f t="shared" si="21"/>
        <v>5.6687555065133254E-2</v>
      </c>
      <c r="W116" s="303">
        <f t="shared" si="21"/>
        <v>4.8825344392509101E-2</v>
      </c>
      <c r="DA116" s="175"/>
    </row>
    <row r="117" spans="1:105" ht="12" customHeight="1" x14ac:dyDescent="0.25">
      <c r="A117" s="62" t="s">
        <v>1886</v>
      </c>
      <c r="B117" s="304">
        <f t="shared" ref="B117:W117" si="22">IF(B$44=0,0,B$44/B$32)</f>
        <v>2.5057526869264109E-2</v>
      </c>
      <c r="C117" s="304">
        <f t="shared" si="22"/>
        <v>2.487334504912395E-2</v>
      </c>
      <c r="D117" s="304">
        <f t="shared" si="22"/>
        <v>2.5166205753652485E-2</v>
      </c>
      <c r="E117" s="304">
        <f t="shared" si="22"/>
        <v>2.5283336873842006E-2</v>
      </c>
      <c r="F117" s="304">
        <f t="shared" si="22"/>
        <v>2.4856832161492957E-2</v>
      </c>
      <c r="G117" s="304">
        <f t="shared" si="22"/>
        <v>2.5082145628377794E-2</v>
      </c>
      <c r="H117" s="304">
        <f t="shared" si="22"/>
        <v>2.4637403475293387E-2</v>
      </c>
      <c r="I117" s="304">
        <f t="shared" si="22"/>
        <v>2.4752512946999955E-2</v>
      </c>
      <c r="J117" s="304">
        <f t="shared" si="22"/>
        <v>2.2000800887638314E-2</v>
      </c>
      <c r="K117" s="304">
        <f t="shared" si="22"/>
        <v>2.1401663026547106E-2</v>
      </c>
      <c r="L117" s="304">
        <f t="shared" si="22"/>
        <v>2.317330975189829E-2</v>
      </c>
      <c r="M117" s="304">
        <f t="shared" si="22"/>
        <v>1.6037151507974353E-2</v>
      </c>
      <c r="N117" s="304">
        <f t="shared" si="22"/>
        <v>1.9542776775218391E-2</v>
      </c>
      <c r="O117" s="304">
        <f t="shared" si="22"/>
        <v>1.9562875531468002E-2</v>
      </c>
      <c r="P117" s="304">
        <f t="shared" si="22"/>
        <v>1.9033185148042517E-2</v>
      </c>
      <c r="Q117" s="304">
        <f t="shared" si="22"/>
        <v>1.9868378540704765E-2</v>
      </c>
      <c r="R117" s="304">
        <f t="shared" si="22"/>
        <v>1.9851647861234029E-2</v>
      </c>
      <c r="S117" s="304">
        <f t="shared" si="22"/>
        <v>2.0515804120849565E-2</v>
      </c>
      <c r="T117" s="304">
        <f t="shared" si="22"/>
        <v>1.8434033278317923E-2</v>
      </c>
      <c r="U117" s="304">
        <f t="shared" si="22"/>
        <v>2.0946726234148942E-2</v>
      </c>
      <c r="V117" s="304">
        <f t="shared" si="22"/>
        <v>2.2697431531296924E-2</v>
      </c>
      <c r="W117" s="304">
        <f t="shared" si="22"/>
        <v>2.3466127954480106E-2</v>
      </c>
      <c r="DA117" s="72"/>
    </row>
    <row r="118" spans="1:105" ht="12" customHeight="1" x14ac:dyDescent="0.25">
      <c r="A118" s="62" t="s">
        <v>1898</v>
      </c>
      <c r="B118" s="304">
        <f t="shared" ref="B118:W118" si="23">IF(B$55=0,0,B$55/B$32)</f>
        <v>5.8078090711014821E-3</v>
      </c>
      <c r="C118" s="304">
        <f t="shared" si="23"/>
        <v>7.922992772473764E-3</v>
      </c>
      <c r="D118" s="304">
        <f t="shared" si="23"/>
        <v>4.2180092658526576E-3</v>
      </c>
      <c r="E118" s="304">
        <f t="shared" si="23"/>
        <v>2.6194674202706667E-3</v>
      </c>
      <c r="F118" s="304">
        <f t="shared" si="23"/>
        <v>8.0544757074639036E-3</v>
      </c>
      <c r="G118" s="304">
        <f t="shared" si="23"/>
        <v>5.257471499368606E-3</v>
      </c>
      <c r="H118" s="304">
        <f t="shared" si="23"/>
        <v>1.0496010738587622E-2</v>
      </c>
      <c r="I118" s="304">
        <f t="shared" si="23"/>
        <v>9.2136717234395683E-3</v>
      </c>
      <c r="J118" s="304">
        <f t="shared" si="23"/>
        <v>4.1629928079643087E-2</v>
      </c>
      <c r="K118" s="304">
        <f t="shared" si="23"/>
        <v>4.8252179028528262E-2</v>
      </c>
      <c r="L118" s="304">
        <f t="shared" si="23"/>
        <v>2.8752935158752504E-2</v>
      </c>
      <c r="M118" s="304">
        <f t="shared" si="23"/>
        <v>0.10560188978873686</v>
      </c>
      <c r="N118" s="304">
        <f t="shared" si="23"/>
        <v>6.8513287399823514E-2</v>
      </c>
      <c r="O118" s="304">
        <f t="shared" si="23"/>
        <v>6.8418487856081442E-2</v>
      </c>
      <c r="P118" s="304">
        <f t="shared" si="23"/>
        <v>7.4149439587680693E-2</v>
      </c>
      <c r="Q118" s="304">
        <f t="shared" si="23"/>
        <v>6.5195449518136522E-2</v>
      </c>
      <c r="R118" s="304">
        <f t="shared" si="23"/>
        <v>6.5425723182665763E-2</v>
      </c>
      <c r="S118" s="304">
        <f t="shared" si="23"/>
        <v>5.8264584926540575E-2</v>
      </c>
      <c r="T118" s="304">
        <f t="shared" si="23"/>
        <v>8.0388659704899987E-2</v>
      </c>
      <c r="U118" s="304">
        <f t="shared" si="23"/>
        <v>5.3435073938258325E-2</v>
      </c>
      <c r="V118" s="304">
        <f t="shared" si="23"/>
        <v>3.3990123533836326E-2</v>
      </c>
      <c r="W118" s="304">
        <f t="shared" si="23"/>
        <v>2.5359216438028999E-2</v>
      </c>
      <c r="DA118" s="72"/>
    </row>
    <row r="119" spans="1:105" ht="12" customHeight="1" x14ac:dyDescent="0.25">
      <c r="A119" s="203" t="s">
        <v>1900</v>
      </c>
      <c r="B119" s="303">
        <f t="shared" ref="B119:W119" si="24">IF(B$56=0,0,B$56/B$32)</f>
        <v>0.80796267877561612</v>
      </c>
      <c r="C119" s="303">
        <f t="shared" si="24"/>
        <v>0.8064890044160129</v>
      </c>
      <c r="D119" s="303">
        <f t="shared" si="24"/>
        <v>0.80812516605235807</v>
      </c>
      <c r="E119" s="303">
        <f t="shared" si="24"/>
        <v>0.8085380467988702</v>
      </c>
      <c r="F119" s="303">
        <f t="shared" si="24"/>
        <v>0.80623654616735962</v>
      </c>
      <c r="G119" s="303">
        <f t="shared" si="24"/>
        <v>0.80760590999543047</v>
      </c>
      <c r="H119" s="303">
        <f t="shared" si="24"/>
        <v>0.80431856227174381</v>
      </c>
      <c r="I119" s="303">
        <f t="shared" si="24"/>
        <v>0.80532152314120964</v>
      </c>
      <c r="J119" s="303">
        <f t="shared" si="24"/>
        <v>0.78499097203994317</v>
      </c>
      <c r="K119" s="303">
        <f t="shared" si="24"/>
        <v>0.77966251138571674</v>
      </c>
      <c r="L119" s="303">
        <f t="shared" si="24"/>
        <v>0.79558987822616201</v>
      </c>
      <c r="M119" s="303">
        <f t="shared" si="24"/>
        <v>0.72793026962809315</v>
      </c>
      <c r="N119" s="303">
        <f t="shared" si="24"/>
        <v>0.76254048149440623</v>
      </c>
      <c r="O119" s="303">
        <f t="shared" si="24"/>
        <v>0.7629827502726575</v>
      </c>
      <c r="P119" s="303">
        <f t="shared" si="24"/>
        <v>0.75801596295932139</v>
      </c>
      <c r="Q119" s="303">
        <f t="shared" si="24"/>
        <v>0.76601774763506836</v>
      </c>
      <c r="R119" s="303">
        <f t="shared" si="24"/>
        <v>0.76596279228690589</v>
      </c>
      <c r="S119" s="303">
        <f t="shared" si="24"/>
        <v>0.77224146008469341</v>
      </c>
      <c r="T119" s="303">
        <f t="shared" si="24"/>
        <v>0.75189447745647031</v>
      </c>
      <c r="U119" s="303">
        <f t="shared" si="24"/>
        <v>0.77593619288427251</v>
      </c>
      <c r="V119" s="303">
        <f t="shared" si="24"/>
        <v>0.79131070722341279</v>
      </c>
      <c r="W119" s="303">
        <f t="shared" si="24"/>
        <v>0.79786876903054416</v>
      </c>
      <c r="DA119" s="175"/>
    </row>
    <row r="120" spans="1:105" ht="12" customHeight="1" x14ac:dyDescent="0.25">
      <c r="A120" s="62" t="s">
        <v>1901</v>
      </c>
      <c r="B120" s="304">
        <f t="shared" ref="B120:W120" si="25">IF(B$57=0,0,B$57/B$32)</f>
        <v>0.79594497114133045</v>
      </c>
      <c r="C120" s="304">
        <f t="shared" si="25"/>
        <v>0.79009448979570174</v>
      </c>
      <c r="D120" s="304">
        <f t="shared" si="25"/>
        <v>0.79939712393954943</v>
      </c>
      <c r="E120" s="304">
        <f t="shared" si="25"/>
        <v>0.80311775952204012</v>
      </c>
      <c r="F120" s="304">
        <f t="shared" si="25"/>
        <v>0.789569962776835</v>
      </c>
      <c r="G120" s="304">
        <f t="shared" si="25"/>
        <v>0.79672697878376464</v>
      </c>
      <c r="H120" s="304">
        <f t="shared" si="25"/>
        <v>0.78259987509755502</v>
      </c>
      <c r="I120" s="304">
        <f t="shared" si="25"/>
        <v>0.78625629361058702</v>
      </c>
      <c r="J120" s="304">
        <f t="shared" si="25"/>
        <v>0.69884896937204055</v>
      </c>
      <c r="K120" s="304">
        <f t="shared" si="25"/>
        <v>0.67981753143149648</v>
      </c>
      <c r="L120" s="304">
        <f t="shared" si="25"/>
        <v>0.73609336858970997</v>
      </c>
      <c r="M120" s="304">
        <f t="shared" si="25"/>
        <v>0.50941540084153836</v>
      </c>
      <c r="N120" s="304">
        <f t="shared" si="25"/>
        <v>0.62077055638928991</v>
      </c>
      <c r="O120" s="304">
        <f t="shared" si="25"/>
        <v>0.62140898747015982</v>
      </c>
      <c r="P120" s="304">
        <f t="shared" si="25"/>
        <v>0.60458352823193873</v>
      </c>
      <c r="Q120" s="304">
        <f t="shared" si="25"/>
        <v>0.63111320070473953</v>
      </c>
      <c r="R120" s="304">
        <f t="shared" si="25"/>
        <v>0.63058175559213958</v>
      </c>
      <c r="S120" s="304">
        <f t="shared" si="25"/>
        <v>0.65167848383875115</v>
      </c>
      <c r="T120" s="304">
        <f t="shared" si="25"/>
        <v>0.58555164531127535</v>
      </c>
      <c r="U120" s="304">
        <f t="shared" si="25"/>
        <v>0.66536659802590714</v>
      </c>
      <c r="V120" s="304">
        <f t="shared" si="25"/>
        <v>0.72097723687649096</v>
      </c>
      <c r="W120" s="304">
        <f t="shared" si="25"/>
        <v>0.74539465267172145</v>
      </c>
      <c r="DA120" s="72"/>
    </row>
    <row r="121" spans="1:105" ht="12" customHeight="1" x14ac:dyDescent="0.25">
      <c r="A121" s="62" t="s">
        <v>1913</v>
      </c>
      <c r="B121" s="304">
        <f t="shared" ref="B121:W121" si="26">IF(B$68=0,0,B$68/B$32)</f>
        <v>1.2017707634285731E-2</v>
      </c>
      <c r="C121" s="304">
        <f t="shared" si="26"/>
        <v>1.6394514620311093E-2</v>
      </c>
      <c r="D121" s="304">
        <f t="shared" si="26"/>
        <v>8.7280421128085803E-3</v>
      </c>
      <c r="E121" s="304">
        <f t="shared" si="26"/>
        <v>5.4202872768300539E-3</v>
      </c>
      <c r="F121" s="304">
        <f t="shared" si="26"/>
        <v>1.6666583390524577E-2</v>
      </c>
      <c r="G121" s="304">
        <f t="shared" si="26"/>
        <v>1.0878931211665815E-2</v>
      </c>
      <c r="H121" s="304">
        <f t="shared" si="26"/>
        <v>2.1718687174188865E-2</v>
      </c>
      <c r="I121" s="304">
        <f t="shared" si="26"/>
        <v>1.9065229530622684E-2</v>
      </c>
      <c r="J121" s="304">
        <f t="shared" si="26"/>
        <v>8.6142002667902562E-2</v>
      </c>
      <c r="K121" s="304">
        <f t="shared" si="26"/>
        <v>9.9844979954220259E-2</v>
      </c>
      <c r="L121" s="304">
        <f t="shared" si="26"/>
        <v>5.9496509636451991E-2</v>
      </c>
      <c r="M121" s="304">
        <f t="shared" si="26"/>
        <v>0.21851486878655482</v>
      </c>
      <c r="N121" s="304">
        <f t="shared" si="26"/>
        <v>0.14176992510511621</v>
      </c>
      <c r="O121" s="304">
        <f t="shared" si="26"/>
        <v>0.14157376280249762</v>
      </c>
      <c r="P121" s="304">
        <f t="shared" si="26"/>
        <v>0.15343243472738272</v>
      </c>
      <c r="Q121" s="304">
        <f t="shared" si="26"/>
        <v>0.1349045469303288</v>
      </c>
      <c r="R121" s="304">
        <f t="shared" si="26"/>
        <v>0.13538103669476637</v>
      </c>
      <c r="S121" s="304">
        <f t="shared" si="26"/>
        <v>0.12056297624594228</v>
      </c>
      <c r="T121" s="304">
        <f t="shared" si="26"/>
        <v>0.16634283214519494</v>
      </c>
      <c r="U121" s="304">
        <f t="shared" si="26"/>
        <v>0.11056959485836532</v>
      </c>
      <c r="V121" s="304">
        <f t="shared" si="26"/>
        <v>7.0333470346921875E-2</v>
      </c>
      <c r="W121" s="304">
        <f t="shared" si="26"/>
        <v>5.2474116358822702E-2</v>
      </c>
      <c r="DA121" s="72"/>
    </row>
    <row r="122" spans="1:105" ht="12" customHeight="1" x14ac:dyDescent="0.25">
      <c r="A122" s="203" t="s">
        <v>1915</v>
      </c>
      <c r="B122" s="303">
        <f t="shared" ref="B122:W122" si="27">IF(B$69=0,0,B$69/B$32)</f>
        <v>0.10779811197630472</v>
      </c>
      <c r="C122" s="303">
        <f t="shared" si="27"/>
        <v>0.10723255226489245</v>
      </c>
      <c r="D122" s="303">
        <f t="shared" si="27"/>
        <v>0.10849354255761405</v>
      </c>
      <c r="E122" s="303">
        <f t="shared" si="27"/>
        <v>0.10923071463650159</v>
      </c>
      <c r="F122" s="303">
        <f t="shared" si="27"/>
        <v>0.107350108201301</v>
      </c>
      <c r="G122" s="303">
        <f t="shared" si="27"/>
        <v>0.10802559187338329</v>
      </c>
      <c r="H122" s="303">
        <f t="shared" si="27"/>
        <v>0.10658906099957183</v>
      </c>
      <c r="I122" s="303">
        <f t="shared" si="27"/>
        <v>0.10689039732315932</v>
      </c>
      <c r="J122" s="303">
        <f t="shared" si="27"/>
        <v>9.6315320915387317E-2</v>
      </c>
      <c r="K122" s="303">
        <f t="shared" si="27"/>
        <v>9.4232798872643464E-2</v>
      </c>
      <c r="L122" s="303">
        <f t="shared" si="27"/>
        <v>0.10016122544055807</v>
      </c>
      <c r="M122" s="303">
        <f t="shared" si="27"/>
        <v>7.5370122144594445E-2</v>
      </c>
      <c r="N122" s="303">
        <f t="shared" si="27"/>
        <v>8.7618644009964802E-2</v>
      </c>
      <c r="O122" s="303">
        <f t="shared" si="27"/>
        <v>8.7598477931470478E-2</v>
      </c>
      <c r="P122" s="303">
        <f t="shared" si="27"/>
        <v>8.5723623934604559E-2</v>
      </c>
      <c r="Q122" s="303">
        <f t="shared" si="27"/>
        <v>8.8638576325137039E-2</v>
      </c>
      <c r="R122" s="303">
        <f t="shared" si="27"/>
        <v>8.85852088378484E-2</v>
      </c>
      <c r="S122" s="303">
        <f t="shared" si="27"/>
        <v>9.0934619279712012E-2</v>
      </c>
      <c r="T122" s="303">
        <f t="shared" si="27"/>
        <v>8.3680308904560088E-2</v>
      </c>
      <c r="U122" s="303">
        <f t="shared" si="27"/>
        <v>9.2453686129373866E-2</v>
      </c>
      <c r="V122" s="303">
        <f t="shared" si="27"/>
        <v>9.8617507548141928E-2</v>
      </c>
      <c r="W122" s="303">
        <f t="shared" si="27"/>
        <v>0.10120428639006765</v>
      </c>
      <c r="DA122" s="175"/>
    </row>
    <row r="123" spans="1:105" ht="12" customHeight="1" x14ac:dyDescent="0.25">
      <c r="A123" s="62" t="s">
        <v>1916</v>
      </c>
      <c r="B123" s="304">
        <f t="shared" ref="B123:W123" si="28">IF(B$70=0,0,B$70/B$32)</f>
        <v>9.0280795337789557E-2</v>
      </c>
      <c r="C123" s="304">
        <f t="shared" si="28"/>
        <v>8.9617199074049289E-2</v>
      </c>
      <c r="D123" s="304">
        <f t="shared" si="28"/>
        <v>9.0672358965365338E-2</v>
      </c>
      <c r="E123" s="304">
        <f t="shared" si="28"/>
        <v>9.1094375501342306E-2</v>
      </c>
      <c r="F123" s="304">
        <f t="shared" si="28"/>
        <v>8.9557704111261141E-2</v>
      </c>
      <c r="G123" s="304">
        <f t="shared" si="28"/>
        <v>9.0369495278713866E-2</v>
      </c>
      <c r="H123" s="304">
        <f t="shared" si="28"/>
        <v>8.8767115462453902E-2</v>
      </c>
      <c r="I123" s="304">
        <f t="shared" si="28"/>
        <v>8.9181848117867252E-2</v>
      </c>
      <c r="J123" s="304">
        <f t="shared" si="28"/>
        <v>7.9267591433402548E-2</v>
      </c>
      <c r="K123" s="304">
        <f t="shared" si="28"/>
        <v>7.7108932963294546E-2</v>
      </c>
      <c r="L123" s="304">
        <f t="shared" si="28"/>
        <v>8.3492071900221551E-2</v>
      </c>
      <c r="M123" s="304">
        <f t="shared" si="28"/>
        <v>5.7780913521378069E-2</v>
      </c>
      <c r="N123" s="304">
        <f t="shared" si="28"/>
        <v>7.0411475146007207E-2</v>
      </c>
      <c r="O123" s="304">
        <f t="shared" si="28"/>
        <v>7.0483889782494827E-2</v>
      </c>
      <c r="P123" s="304">
        <f t="shared" si="28"/>
        <v>6.857544648927065E-2</v>
      </c>
      <c r="Q123" s="304">
        <f t="shared" si="28"/>
        <v>7.1584599154009623E-2</v>
      </c>
      <c r="R123" s="304">
        <f t="shared" si="28"/>
        <v>7.1524319500034156E-2</v>
      </c>
      <c r="S123" s="304">
        <f t="shared" si="28"/>
        <v>7.3917235435413717E-2</v>
      </c>
      <c r="T123" s="304">
        <f t="shared" si="28"/>
        <v>6.6416737546880586E-2</v>
      </c>
      <c r="U123" s="304">
        <f t="shared" si="28"/>
        <v>7.5469822461271693E-2</v>
      </c>
      <c r="V123" s="304">
        <f t="shared" si="28"/>
        <v>8.177751066423139E-2</v>
      </c>
      <c r="W123" s="304">
        <f t="shared" si="28"/>
        <v>8.4547078659523739E-2</v>
      </c>
      <c r="DA123" s="72"/>
    </row>
    <row r="124" spans="1:105" ht="12" customHeight="1" x14ac:dyDescent="0.25">
      <c r="A124" s="63" t="s">
        <v>1928</v>
      </c>
      <c r="B124" s="305">
        <f t="shared" ref="B124:W124" si="29">IF(B$81=0,0,B$81/B$32)</f>
        <v>1.7517316638515162E-2</v>
      </c>
      <c r="C124" s="305">
        <f t="shared" si="29"/>
        <v>1.7615353190843171E-2</v>
      </c>
      <c r="D124" s="305">
        <f t="shared" si="29"/>
        <v>1.7821183592248709E-2</v>
      </c>
      <c r="E124" s="305">
        <f t="shared" si="29"/>
        <v>1.8136339135159291E-2</v>
      </c>
      <c r="F124" s="305">
        <f t="shared" si="29"/>
        <v>1.7792404090039869E-2</v>
      </c>
      <c r="G124" s="305">
        <f t="shared" si="29"/>
        <v>1.7656096594669421E-2</v>
      </c>
      <c r="H124" s="305">
        <f t="shared" si="29"/>
        <v>1.7821945537117915E-2</v>
      </c>
      <c r="I124" s="305">
        <f t="shared" si="29"/>
        <v>1.7708549205292076E-2</v>
      </c>
      <c r="J124" s="305">
        <f t="shared" si="29"/>
        <v>1.7047729481984769E-2</v>
      </c>
      <c r="K124" s="305">
        <f t="shared" si="29"/>
        <v>1.7123865909348914E-2</v>
      </c>
      <c r="L124" s="305">
        <f t="shared" si="29"/>
        <v>1.6669153540336511E-2</v>
      </c>
      <c r="M124" s="305">
        <f t="shared" si="29"/>
        <v>1.7589208623216373E-2</v>
      </c>
      <c r="N124" s="305">
        <f t="shared" si="29"/>
        <v>1.7207168863957602E-2</v>
      </c>
      <c r="O124" s="305">
        <f t="shared" si="29"/>
        <v>1.7114588148975658E-2</v>
      </c>
      <c r="P124" s="305">
        <f t="shared" si="29"/>
        <v>1.7148177445333923E-2</v>
      </c>
      <c r="Q124" s="305">
        <f t="shared" si="29"/>
        <v>1.7053977171127423E-2</v>
      </c>
      <c r="R124" s="305">
        <f t="shared" si="29"/>
        <v>1.7060889337814248E-2</v>
      </c>
      <c r="S124" s="305">
        <f t="shared" si="29"/>
        <v>1.7017383844298312E-2</v>
      </c>
      <c r="T124" s="305">
        <f t="shared" si="29"/>
        <v>1.7263571357679502E-2</v>
      </c>
      <c r="U124" s="305">
        <f t="shared" si="29"/>
        <v>1.6983863668102183E-2</v>
      </c>
      <c r="V124" s="305">
        <f t="shared" si="29"/>
        <v>1.6839996883910545E-2</v>
      </c>
      <c r="W124" s="305">
        <f t="shared" si="29"/>
        <v>1.6657207730543917E-2</v>
      </c>
      <c r="DA124" s="74"/>
    </row>
    <row r="125" spans="1:105" ht="12" customHeight="1" x14ac:dyDescent="0.25">
      <c r="J125" s="131"/>
    </row>
    <row r="126" spans="1:105" ht="12" customHeight="1" x14ac:dyDescent="0.25">
      <c r="A126" s="35" t="s">
        <v>60</v>
      </c>
      <c r="B126" s="234">
        <f t="shared" ref="B126:W126" si="30">SUM(B$127:B$132)</f>
        <v>1.0000000000000004</v>
      </c>
      <c r="C126" s="234">
        <f t="shared" si="30"/>
        <v>0.99999999999999989</v>
      </c>
      <c r="D126" s="234">
        <f t="shared" si="30"/>
        <v>0.99999999999999989</v>
      </c>
      <c r="E126" s="234">
        <f t="shared" si="30"/>
        <v>1.0000000000000002</v>
      </c>
      <c r="F126" s="234">
        <f t="shared" si="30"/>
        <v>0.99999999999999989</v>
      </c>
      <c r="G126" s="234">
        <f t="shared" si="30"/>
        <v>0.99999999999999989</v>
      </c>
      <c r="H126" s="234">
        <f t="shared" si="30"/>
        <v>1.0000000000000002</v>
      </c>
      <c r="I126" s="234">
        <f t="shared" si="30"/>
        <v>1</v>
      </c>
      <c r="J126" s="234">
        <f t="shared" si="30"/>
        <v>1</v>
      </c>
      <c r="K126" s="234">
        <f t="shared" si="30"/>
        <v>1</v>
      </c>
      <c r="L126" s="234">
        <f t="shared" si="30"/>
        <v>0.99999999999999967</v>
      </c>
      <c r="M126" s="234">
        <f t="shared" si="30"/>
        <v>0.99999999999999978</v>
      </c>
      <c r="N126" s="234">
        <f t="shared" si="30"/>
        <v>1</v>
      </c>
      <c r="O126" s="234">
        <f t="shared" si="30"/>
        <v>0.99999999999999989</v>
      </c>
      <c r="P126" s="234">
        <f t="shared" si="30"/>
        <v>1</v>
      </c>
      <c r="Q126" s="234">
        <f t="shared" si="30"/>
        <v>1</v>
      </c>
      <c r="R126" s="234">
        <f t="shared" si="30"/>
        <v>1.0000000000000004</v>
      </c>
      <c r="S126" s="234">
        <f t="shared" si="30"/>
        <v>0.99999999999999978</v>
      </c>
      <c r="T126" s="234">
        <f t="shared" si="30"/>
        <v>1.0000000000000002</v>
      </c>
      <c r="U126" s="234">
        <f t="shared" si="30"/>
        <v>1.0000000000000002</v>
      </c>
      <c r="V126" s="234">
        <f t="shared" si="30"/>
        <v>0.99999999999999978</v>
      </c>
      <c r="W126" s="234">
        <f t="shared" si="30"/>
        <v>0.99999999999999978</v>
      </c>
      <c r="DA126" s="95"/>
    </row>
    <row r="127" spans="1:105" ht="12" customHeight="1" x14ac:dyDescent="0.25">
      <c r="A127" s="55" t="s">
        <v>92</v>
      </c>
      <c r="B127" s="301">
        <f t="shared" ref="B127:W127" si="31">IF(B$84=0,0,B$84/B$83)</f>
        <v>2.7779250042928333E-2</v>
      </c>
      <c r="C127" s="301">
        <f t="shared" si="31"/>
        <v>2.7834410960694438E-2</v>
      </c>
      <c r="D127" s="301">
        <f t="shared" si="31"/>
        <v>2.7634139070488218E-2</v>
      </c>
      <c r="E127" s="301">
        <f t="shared" si="31"/>
        <v>2.7526677294392902E-2</v>
      </c>
      <c r="F127" s="301">
        <f t="shared" si="31"/>
        <v>2.7871434977798093E-2</v>
      </c>
      <c r="G127" s="301">
        <f t="shared" si="31"/>
        <v>2.7692763651486464E-2</v>
      </c>
      <c r="H127" s="301">
        <f t="shared" si="31"/>
        <v>2.7911077948509225E-2</v>
      </c>
      <c r="I127" s="301">
        <f t="shared" si="31"/>
        <v>2.7928173241133281E-2</v>
      </c>
      <c r="J127" s="301">
        <f t="shared" si="31"/>
        <v>2.7918185054325601E-2</v>
      </c>
      <c r="K127" s="301">
        <f t="shared" si="31"/>
        <v>2.7848044704332345E-2</v>
      </c>
      <c r="L127" s="301">
        <f t="shared" si="31"/>
        <v>2.7710375237475073E-2</v>
      </c>
      <c r="M127" s="301">
        <f t="shared" si="31"/>
        <v>2.7130270936362093E-2</v>
      </c>
      <c r="N127" s="301">
        <f t="shared" si="31"/>
        <v>2.7378464576271935E-2</v>
      </c>
      <c r="O127" s="301">
        <f t="shared" si="31"/>
        <v>2.7414091859892974E-2</v>
      </c>
      <c r="P127" s="301">
        <f t="shared" si="31"/>
        <v>2.7411712973604598E-2</v>
      </c>
      <c r="Q127" s="301">
        <f t="shared" si="31"/>
        <v>2.7505700568496647E-2</v>
      </c>
      <c r="R127" s="301">
        <f t="shared" si="31"/>
        <v>2.7547167635558246E-2</v>
      </c>
      <c r="S127" s="301">
        <f t="shared" si="31"/>
        <v>2.7656999457634671E-2</v>
      </c>
      <c r="T127" s="301">
        <f t="shared" si="31"/>
        <v>2.7444679297983641E-2</v>
      </c>
      <c r="U127" s="301">
        <f t="shared" si="31"/>
        <v>2.7509636558065872E-2</v>
      </c>
      <c r="V127" s="301">
        <f t="shared" si="31"/>
        <v>2.7696382460033659E-2</v>
      </c>
      <c r="W127" s="301">
        <f t="shared" si="31"/>
        <v>2.7265849466950275E-2</v>
      </c>
      <c r="DA127" s="67"/>
    </row>
    <row r="128" spans="1:105" ht="12" customHeight="1" x14ac:dyDescent="0.25">
      <c r="A128" s="202" t="s">
        <v>93</v>
      </c>
      <c r="B128" s="235">
        <f t="shared" ref="B128:W128" si="32">IF(B$85=0,0,B$85/B$83)</f>
        <v>3.0769791681367785E-3</v>
      </c>
      <c r="C128" s="235">
        <f t="shared" si="32"/>
        <v>3.083089088116595E-3</v>
      </c>
      <c r="D128" s="235">
        <f t="shared" si="32"/>
        <v>3.0609058962314441E-3</v>
      </c>
      <c r="E128" s="235">
        <f t="shared" si="32"/>
        <v>3.0490028518402072E-3</v>
      </c>
      <c r="F128" s="235">
        <f t="shared" si="32"/>
        <v>3.0871900674149071E-3</v>
      </c>
      <c r="G128" s="235">
        <f t="shared" si="32"/>
        <v>3.067399470182993E-3</v>
      </c>
      <c r="H128" s="235">
        <f t="shared" si="32"/>
        <v>3.0915811361029656E-3</v>
      </c>
      <c r="I128" s="235">
        <f t="shared" si="32"/>
        <v>3.0934747026749973E-3</v>
      </c>
      <c r="J128" s="235">
        <f t="shared" si="32"/>
        <v>3.0923683573745604E-3</v>
      </c>
      <c r="K128" s="235">
        <f t="shared" si="32"/>
        <v>3.0845992349021532E-3</v>
      </c>
      <c r="L128" s="235">
        <f t="shared" si="32"/>
        <v>3.1397174939698635E-3</v>
      </c>
      <c r="M128" s="235">
        <f t="shared" si="32"/>
        <v>3.1335165604561418E-3</v>
      </c>
      <c r="N128" s="235">
        <f t="shared" si="32"/>
        <v>3.1424094331151771E-3</v>
      </c>
      <c r="O128" s="235">
        <f t="shared" si="32"/>
        <v>3.1288900774972019E-3</v>
      </c>
      <c r="P128" s="235">
        <f t="shared" si="32"/>
        <v>3.1129399034722912E-3</v>
      </c>
      <c r="Q128" s="235">
        <f t="shared" si="32"/>
        <v>3.1095883955551801E-3</v>
      </c>
      <c r="R128" s="235">
        <f t="shared" si="32"/>
        <v>3.1017422638993236E-3</v>
      </c>
      <c r="S128" s="235">
        <f t="shared" si="32"/>
        <v>3.1028696916740131E-3</v>
      </c>
      <c r="T128" s="235">
        <f t="shared" si="32"/>
        <v>3.0690800962418952E-3</v>
      </c>
      <c r="U128" s="235">
        <f t="shared" si="32"/>
        <v>3.140313940978605E-3</v>
      </c>
      <c r="V128" s="235">
        <f t="shared" si="32"/>
        <v>3.1645019072430278E-3</v>
      </c>
      <c r="W128" s="235">
        <f t="shared" si="32"/>
        <v>3.1716375740142785E-3</v>
      </c>
      <c r="DA128" s="174"/>
    </row>
    <row r="129" spans="1:105" ht="12" customHeight="1" x14ac:dyDescent="0.25">
      <c r="A129" s="202" t="s">
        <v>94</v>
      </c>
      <c r="B129" s="235">
        <f t="shared" ref="B129:W129" si="33">IF(B$86=0,0,B$86/B$83)</f>
        <v>0.1338829671464743</v>
      </c>
      <c r="C129" s="235">
        <f t="shared" si="33"/>
        <v>0.13414881692030331</v>
      </c>
      <c r="D129" s="235">
        <f t="shared" si="33"/>
        <v>0.13318360026199158</v>
      </c>
      <c r="E129" s="235">
        <f t="shared" si="33"/>
        <v>0.13258557235678395</v>
      </c>
      <c r="F129" s="235">
        <f t="shared" si="33"/>
        <v>0.13432725533235049</v>
      </c>
      <c r="G129" s="235">
        <f t="shared" si="33"/>
        <v>0.13346614326943901</v>
      </c>
      <c r="H129" s="235">
        <f t="shared" si="33"/>
        <v>0.13451831587347751</v>
      </c>
      <c r="I129" s="235">
        <f t="shared" si="33"/>
        <v>0.1346007071726382</v>
      </c>
      <c r="J129" s="235">
        <f t="shared" si="33"/>
        <v>0.13455256879294261</v>
      </c>
      <c r="K129" s="235">
        <f t="shared" si="33"/>
        <v>0.13421452517552027</v>
      </c>
      <c r="L129" s="235">
        <f t="shared" si="33"/>
        <v>0.13338745698589399</v>
      </c>
      <c r="M129" s="235">
        <f t="shared" si="33"/>
        <v>0.13045305006466815</v>
      </c>
      <c r="N129" s="235">
        <f t="shared" si="33"/>
        <v>0.13151919620068178</v>
      </c>
      <c r="O129" s="235">
        <f t="shared" si="33"/>
        <v>0.13157700639505757</v>
      </c>
      <c r="P129" s="235">
        <f t="shared" si="33"/>
        <v>0.1314646757328595</v>
      </c>
      <c r="Q129" s="235">
        <f t="shared" si="33"/>
        <v>0.13182516451935389</v>
      </c>
      <c r="R129" s="235">
        <f t="shared" si="33"/>
        <v>0.13194322817345752</v>
      </c>
      <c r="S129" s="235">
        <f t="shared" si="33"/>
        <v>0.13239695172226157</v>
      </c>
      <c r="T129" s="235">
        <f t="shared" si="33"/>
        <v>0.13131638815999977</v>
      </c>
      <c r="U129" s="235">
        <f t="shared" si="33"/>
        <v>0.13156966361382205</v>
      </c>
      <c r="V129" s="235">
        <f t="shared" si="33"/>
        <v>0.13241096730189017</v>
      </c>
      <c r="W129" s="235">
        <f t="shared" si="33"/>
        <v>0.13030696871815836</v>
      </c>
      <c r="DA129" s="174"/>
    </row>
    <row r="130" spans="1:105" ht="12" customHeight="1" x14ac:dyDescent="0.25">
      <c r="A130" s="202" t="s">
        <v>95</v>
      </c>
      <c r="B130" s="235">
        <f t="shared" ref="B130:W130" si="34">IF(B$87=0,0,B$87/B$83)</f>
        <v>4.1966477345467254E-2</v>
      </c>
      <c r="C130" s="235">
        <f t="shared" si="34"/>
        <v>4.2049809667333758E-2</v>
      </c>
      <c r="D130" s="235">
        <f t="shared" si="34"/>
        <v>4.1747256296372125E-2</v>
      </c>
      <c r="E130" s="235">
        <f t="shared" si="34"/>
        <v>4.1584912381938205E-2</v>
      </c>
      <c r="F130" s="235">
        <f t="shared" si="34"/>
        <v>4.2105742335516561E-2</v>
      </c>
      <c r="G130" s="235">
        <f t="shared" si="34"/>
        <v>4.1835821219706935E-2</v>
      </c>
      <c r="H130" s="235">
        <f t="shared" si="34"/>
        <v>4.2165631491259958E-2</v>
      </c>
      <c r="I130" s="235">
        <f t="shared" si="34"/>
        <v>4.2191457574020028E-2</v>
      </c>
      <c r="J130" s="235">
        <f t="shared" si="34"/>
        <v>4.2176368289221541E-2</v>
      </c>
      <c r="K130" s="235">
        <f t="shared" si="34"/>
        <v>4.2070406342644619E-2</v>
      </c>
      <c r="L130" s="235">
        <f t="shared" si="34"/>
        <v>4.2687769374607172E-2</v>
      </c>
      <c r="M130" s="235">
        <f t="shared" si="34"/>
        <v>4.2510643328111809E-2</v>
      </c>
      <c r="N130" s="235">
        <f t="shared" si="34"/>
        <v>4.2858871340642278E-2</v>
      </c>
      <c r="O130" s="235">
        <f t="shared" si="34"/>
        <v>4.2674482789318201E-2</v>
      </c>
      <c r="P130" s="235">
        <f t="shared" si="34"/>
        <v>4.245694065455035E-2</v>
      </c>
      <c r="Q130" s="235">
        <f t="shared" si="34"/>
        <v>4.2411229918990913E-2</v>
      </c>
      <c r="R130" s="235">
        <f t="shared" si="34"/>
        <v>4.2304217655211293E-2</v>
      </c>
      <c r="S130" s="235">
        <f t="shared" si="34"/>
        <v>4.2319594480850917E-2</v>
      </c>
      <c r="T130" s="235">
        <f t="shared" si="34"/>
        <v>4.1858743037364164E-2</v>
      </c>
      <c r="U130" s="235">
        <f t="shared" si="34"/>
        <v>4.2702393987688061E-2</v>
      </c>
      <c r="V130" s="235">
        <f t="shared" si="34"/>
        <v>4.3160187425129504E-2</v>
      </c>
      <c r="W130" s="235">
        <f t="shared" si="34"/>
        <v>4.3131372633945245E-2</v>
      </c>
      <c r="DA130" s="174"/>
    </row>
    <row r="131" spans="1:105" ht="12" customHeight="1" x14ac:dyDescent="0.25">
      <c r="A131" s="56" t="s">
        <v>96</v>
      </c>
      <c r="B131" s="302">
        <f t="shared" ref="B131:W131" si="35">IF(B$88=0,0,B$88/B$83)</f>
        <v>0.53633979340568338</v>
      </c>
      <c r="C131" s="302">
        <f t="shared" si="35"/>
        <v>0.47701276998714764</v>
      </c>
      <c r="D131" s="302">
        <f t="shared" si="35"/>
        <v>0.58744673726331331</v>
      </c>
      <c r="E131" s="302">
        <f t="shared" si="35"/>
        <v>0.64717101591997683</v>
      </c>
      <c r="F131" s="302">
        <f t="shared" si="35"/>
        <v>0.46566970049474621</v>
      </c>
      <c r="G131" s="302">
        <f t="shared" si="35"/>
        <v>0.55879046065728077</v>
      </c>
      <c r="H131" s="302">
        <f t="shared" si="35"/>
        <v>0.42144134983639875</v>
      </c>
      <c r="I131" s="302">
        <f t="shared" si="35"/>
        <v>0.44966043277339846</v>
      </c>
      <c r="J131" s="302">
        <f t="shared" si="35"/>
        <v>0.21486762578762525</v>
      </c>
      <c r="K131" s="302">
        <f t="shared" si="35"/>
        <v>0.20576179646097992</v>
      </c>
      <c r="L131" s="302">
        <f t="shared" si="35"/>
        <v>0.25981970354664491</v>
      </c>
      <c r="M131" s="302">
        <f t="shared" si="35"/>
        <v>0.21547870134265773</v>
      </c>
      <c r="N131" s="302">
        <f t="shared" si="35"/>
        <v>0.20481748451524306</v>
      </c>
      <c r="O131" s="302">
        <f t="shared" si="35"/>
        <v>0.20319062933045245</v>
      </c>
      <c r="P131" s="302">
        <f t="shared" si="35"/>
        <v>0.20203062842964301</v>
      </c>
      <c r="Q131" s="302">
        <f t="shared" si="35"/>
        <v>0.20079550332339688</v>
      </c>
      <c r="R131" s="302">
        <f t="shared" si="35"/>
        <v>0.19859739920239269</v>
      </c>
      <c r="S131" s="302">
        <f t="shared" si="35"/>
        <v>0.19753637546322445</v>
      </c>
      <c r="T131" s="302">
        <f t="shared" si="35"/>
        <v>0.20255158135545306</v>
      </c>
      <c r="U131" s="302">
        <f t="shared" si="35"/>
        <v>0.20677809897972002</v>
      </c>
      <c r="V131" s="302">
        <f t="shared" si="35"/>
        <v>0.23713858608265767</v>
      </c>
      <c r="W131" s="302">
        <f t="shared" si="35"/>
        <v>0.287801236422005</v>
      </c>
      <c r="DA131" s="68"/>
    </row>
    <row r="132" spans="1:105" ht="12" customHeight="1" x14ac:dyDescent="0.25">
      <c r="A132" s="41" t="s">
        <v>1941</v>
      </c>
      <c r="B132" s="237">
        <f t="shared" ref="B132:W132" si="36">IF(B$94=0,0,B$94/B$83)</f>
        <v>0.25695453289131021</v>
      </c>
      <c r="C132" s="237">
        <f t="shared" si="36"/>
        <v>0.31587110337640412</v>
      </c>
      <c r="D132" s="237">
        <f t="shared" si="36"/>
        <v>0.20692736121160329</v>
      </c>
      <c r="E132" s="237">
        <f t="shared" si="36"/>
        <v>0.1480828191950681</v>
      </c>
      <c r="F132" s="237">
        <f t="shared" si="36"/>
        <v>0.3269386767921737</v>
      </c>
      <c r="G132" s="237">
        <f t="shared" si="36"/>
        <v>0.2351474117319037</v>
      </c>
      <c r="H132" s="237">
        <f t="shared" si="36"/>
        <v>0.37087204371425181</v>
      </c>
      <c r="I132" s="237">
        <f t="shared" si="36"/>
        <v>0.34252575453613515</v>
      </c>
      <c r="J132" s="237">
        <f t="shared" si="36"/>
        <v>0.57739288371851039</v>
      </c>
      <c r="K132" s="237">
        <f t="shared" si="36"/>
        <v>0.58702062808162081</v>
      </c>
      <c r="L132" s="237">
        <f t="shared" si="36"/>
        <v>0.5332549773614087</v>
      </c>
      <c r="M132" s="237">
        <f t="shared" si="36"/>
        <v>0.58129381776774391</v>
      </c>
      <c r="N132" s="237">
        <f t="shared" si="36"/>
        <v>0.59028357393404585</v>
      </c>
      <c r="O132" s="237">
        <f t="shared" si="36"/>
        <v>0.59201489954778153</v>
      </c>
      <c r="P132" s="237">
        <f t="shared" si="36"/>
        <v>0.59352310230587024</v>
      </c>
      <c r="Q132" s="237">
        <f t="shared" si="36"/>
        <v>0.59435281327420664</v>
      </c>
      <c r="R132" s="237">
        <f t="shared" si="36"/>
        <v>0.59650624506948124</v>
      </c>
      <c r="S132" s="237">
        <f t="shared" si="36"/>
        <v>0.59698720918435422</v>
      </c>
      <c r="T132" s="237">
        <f t="shared" si="36"/>
        <v>0.59375952805295762</v>
      </c>
      <c r="U132" s="237">
        <f t="shared" si="36"/>
        <v>0.58829989291972562</v>
      </c>
      <c r="V132" s="237">
        <f t="shared" si="36"/>
        <v>0.55642937482304577</v>
      </c>
      <c r="W132" s="237">
        <f t="shared" si="36"/>
        <v>0.50832293518492666</v>
      </c>
      <c r="DA132" s="97"/>
    </row>
    <row r="133" spans="1:105" ht="12" customHeight="1" x14ac:dyDescent="0.25">
      <c r="J133" s="131"/>
    </row>
    <row r="134" spans="1:105" ht="15" customHeight="1" x14ac:dyDescent="0.25">
      <c r="A134" s="32" t="s">
        <v>343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DA134" s="88"/>
    </row>
    <row r="135" spans="1:105" ht="12" customHeight="1" x14ac:dyDescent="0.25">
      <c r="J135" s="131"/>
    </row>
    <row r="136" spans="1:105" ht="12" customHeight="1" x14ac:dyDescent="0.25">
      <c r="A136" s="35" t="s">
        <v>52</v>
      </c>
      <c r="B136" s="324">
        <f>IF(B$5=0,0,B$5/PPA_fec!B$5)</f>
        <v>0.65831449961652133</v>
      </c>
      <c r="C136" s="324">
        <f>IF(C$5=0,0,C$5/PPA_fec!C$5)</f>
        <v>0.65486517769994079</v>
      </c>
      <c r="D136" s="324">
        <f>IF(D$5=0,0,D$5/PPA_fec!D$5)</f>
        <v>0.64708612465175741</v>
      </c>
      <c r="E136" s="324">
        <f>IF(E$5=0,0,E$5/PPA_fec!E$5)</f>
        <v>0.6383866727309534</v>
      </c>
      <c r="F136" s="324">
        <f>IF(F$5=0,0,F$5/PPA_fec!F$5)</f>
        <v>0.65189619036390933</v>
      </c>
      <c r="G136" s="324">
        <f>IF(G$5=0,0,G$5/PPA_fec!G$5)</f>
        <v>0.65564692835883587</v>
      </c>
      <c r="H136" s="324">
        <f>IF(H$5=0,0,H$5/PPA_fec!H$5)</f>
        <v>0.65080295883957939</v>
      </c>
      <c r="I136" s="324">
        <f>IF(I$5=0,0,I$5/PPA_fec!I$5)</f>
        <v>0.65440593317873896</v>
      </c>
      <c r="J136" s="324">
        <f>IF(J$5=0,0,J$5/PPA_fec!J$5)</f>
        <v>0.67709191659425083</v>
      </c>
      <c r="K136" s="324">
        <f>IF(K$5=0,0,K$5/PPA_fec!K$5)</f>
        <v>0.67496509860966036</v>
      </c>
      <c r="L136" s="324">
        <f>IF(L$5=0,0,L$5/PPA_fec!L$5)</f>
        <v>0</v>
      </c>
      <c r="M136" s="324">
        <f>IF(M$5=0,0,M$5/PPA_fec!M$5)</f>
        <v>0</v>
      </c>
      <c r="N136" s="324">
        <f>IF(N$5=0,0,N$5/PPA_fec!N$5)</f>
        <v>0</v>
      </c>
      <c r="O136" s="324">
        <f>IF(O$5=0,0,O$5/PPA_fec!O$5)</f>
        <v>0</v>
      </c>
      <c r="P136" s="324">
        <f>IF(P$5=0,0,P$5/PPA_fec!P$5)</f>
        <v>0</v>
      </c>
      <c r="Q136" s="324">
        <f>IF(Q$5=0,0,Q$5/PPA_fec!Q$5)</f>
        <v>0</v>
      </c>
      <c r="R136" s="324">
        <f>IF(R$5=0,0,R$5/PPA_fec!R$5)</f>
        <v>0</v>
      </c>
      <c r="S136" s="324">
        <f>IF(S$5=0,0,S$5/PPA_fec!S$5)</f>
        <v>0</v>
      </c>
      <c r="T136" s="324">
        <f>IF(T$5=0,0,T$5/PPA_fec!T$5)</f>
        <v>0</v>
      </c>
      <c r="U136" s="324">
        <f>IF(U$5=0,0,U$5/PPA_fec!U$5)</f>
        <v>0</v>
      </c>
      <c r="V136" s="324">
        <f>IF(V$5=0,0,V$5/PPA_fec!V$5)</f>
        <v>0</v>
      </c>
      <c r="W136" s="324">
        <f>IF(W$5=0,0,W$5/PPA_fec!W$5)</f>
        <v>0</v>
      </c>
      <c r="DA136" s="95"/>
    </row>
    <row r="137" spans="1:105" ht="12" customHeight="1" x14ac:dyDescent="0.25">
      <c r="A137" s="55" t="s">
        <v>92</v>
      </c>
      <c r="B137" s="307">
        <f>IF(B$6=0,0,B$6/PPA_fec!B$6)</f>
        <v>0.48080323548707021</v>
      </c>
      <c r="C137" s="307">
        <f>IF(C$6=0,0,C$6/PPA_fec!C$6)</f>
        <v>0.48080323548707016</v>
      </c>
      <c r="D137" s="307">
        <f>IF(D$6=0,0,D$6/PPA_fec!D$6)</f>
        <v>0.4808032354870701</v>
      </c>
      <c r="E137" s="307">
        <f>IF(E$6=0,0,E$6/PPA_fec!E$6)</f>
        <v>0.48293875817170251</v>
      </c>
      <c r="F137" s="307">
        <f>IF(F$6=0,0,F$6/PPA_fec!F$6)</f>
        <v>0.4829387581717024</v>
      </c>
      <c r="G137" s="307">
        <f>IF(G$6=0,0,G$6/PPA_fec!G$6)</f>
        <v>0.48293875817170251</v>
      </c>
      <c r="H137" s="307">
        <f>IF(H$6=0,0,H$6/PPA_fec!H$6)</f>
        <v>0.48293875817170234</v>
      </c>
      <c r="I137" s="307">
        <f>IF(I$6=0,0,I$6/PPA_fec!I$6)</f>
        <v>0.48293875817170256</v>
      </c>
      <c r="J137" s="307">
        <f>IF(J$6=0,0,J$6/PPA_fec!J$6)</f>
        <v>0.48293875817170256</v>
      </c>
      <c r="K137" s="307">
        <f>IF(K$6=0,0,K$6/PPA_fec!K$6)</f>
        <v>0.48293875817170234</v>
      </c>
      <c r="L137" s="307">
        <f>IF(L$6=0,0,L$6/PPA_fec!L$6)</f>
        <v>0</v>
      </c>
      <c r="M137" s="307">
        <f>IF(M$6=0,0,M$6/PPA_fec!M$6)</f>
        <v>0</v>
      </c>
      <c r="N137" s="307">
        <f>IF(N$6=0,0,N$6/PPA_fec!N$6)</f>
        <v>0</v>
      </c>
      <c r="O137" s="307">
        <f>IF(O$6=0,0,O$6/PPA_fec!O$6)</f>
        <v>0</v>
      </c>
      <c r="P137" s="307">
        <f>IF(P$6=0,0,P$6/PPA_fec!P$6)</f>
        <v>0</v>
      </c>
      <c r="Q137" s="307">
        <f>IF(Q$6=0,0,Q$6/PPA_fec!Q$6)</f>
        <v>0</v>
      </c>
      <c r="R137" s="307">
        <f>IF(R$6=0,0,R$6/PPA_fec!R$6)</f>
        <v>0</v>
      </c>
      <c r="S137" s="307">
        <f>IF(S$6=0,0,S$6/PPA_fec!S$6)</f>
        <v>0</v>
      </c>
      <c r="T137" s="307">
        <f>IF(T$6=0,0,T$6/PPA_fec!T$6)</f>
        <v>0</v>
      </c>
      <c r="U137" s="307">
        <f>IF(U$6=0,0,U$6/PPA_fec!U$6)</f>
        <v>0</v>
      </c>
      <c r="V137" s="307">
        <f>IF(V$6=0,0,V$6/PPA_fec!V$6)</f>
        <v>0</v>
      </c>
      <c r="W137" s="307">
        <f>IF(W$6=0,0,W$6/PPA_fec!W$6)</f>
        <v>0</v>
      </c>
      <c r="DA137" s="76"/>
    </row>
    <row r="138" spans="1:105" ht="12" customHeight="1" x14ac:dyDescent="0.25">
      <c r="A138" s="202" t="s">
        <v>93</v>
      </c>
      <c r="B138" s="308">
        <f>IF(B$7=0,0,B$7/PPA_fec!B$7)</f>
        <v>0.12495132999980614</v>
      </c>
      <c r="C138" s="308">
        <f>IF(C$7=0,0,C$7/PPA_fec!C$7)</f>
        <v>0.12495132999980613</v>
      </c>
      <c r="D138" s="308">
        <f>IF(D$7=0,0,D$7/PPA_fec!D$7)</f>
        <v>0.1249513299998061</v>
      </c>
      <c r="E138" s="308">
        <f>IF(E$7=0,0,E$7/PPA_fec!E$7)</f>
        <v>0.12550631045749638</v>
      </c>
      <c r="F138" s="308">
        <f>IF(F$7=0,0,F$7/PPA_fec!F$7)</f>
        <v>0.12550631045749636</v>
      </c>
      <c r="G138" s="308">
        <f>IF(G$7=0,0,G$7/PPA_fec!G$7)</f>
        <v>0.12550631045749638</v>
      </c>
      <c r="H138" s="308">
        <f>IF(H$7=0,0,H$7/PPA_fec!H$7)</f>
        <v>0.12550631045749636</v>
      </c>
      <c r="I138" s="308">
        <f>IF(I$7=0,0,I$7/PPA_fec!I$7)</f>
        <v>0.12550631045749636</v>
      </c>
      <c r="J138" s="308">
        <f>IF(J$7=0,0,J$7/PPA_fec!J$7)</f>
        <v>0.12550631045749636</v>
      </c>
      <c r="K138" s="308">
        <f>IF(K$7=0,0,K$7/PPA_fec!K$7)</f>
        <v>0.12550631045749636</v>
      </c>
      <c r="L138" s="308">
        <f>IF(L$7=0,0,L$7/PPA_fec!L$7)</f>
        <v>0</v>
      </c>
      <c r="M138" s="308">
        <f>IF(M$7=0,0,M$7/PPA_fec!M$7)</f>
        <v>0</v>
      </c>
      <c r="N138" s="308">
        <f>IF(N$7=0,0,N$7/PPA_fec!N$7)</f>
        <v>0</v>
      </c>
      <c r="O138" s="308">
        <f>IF(O$7=0,0,O$7/PPA_fec!O$7)</f>
        <v>0</v>
      </c>
      <c r="P138" s="308">
        <f>IF(P$7=0,0,P$7/PPA_fec!P$7)</f>
        <v>0</v>
      </c>
      <c r="Q138" s="308">
        <f>IF(Q$7=0,0,Q$7/PPA_fec!Q$7)</f>
        <v>0</v>
      </c>
      <c r="R138" s="308">
        <f>IF(R$7=0,0,R$7/PPA_fec!R$7)</f>
        <v>0</v>
      </c>
      <c r="S138" s="308">
        <f>IF(S$7=0,0,S$7/PPA_fec!S$7)</f>
        <v>0</v>
      </c>
      <c r="T138" s="308">
        <f>IF(T$7=0,0,T$7/PPA_fec!T$7)</f>
        <v>0</v>
      </c>
      <c r="U138" s="308">
        <f>IF(U$7=0,0,U$7/PPA_fec!U$7)</f>
        <v>0</v>
      </c>
      <c r="V138" s="308">
        <f>IF(V$7=0,0,V$7/PPA_fec!V$7)</f>
        <v>0</v>
      </c>
      <c r="W138" s="308">
        <f>IF(W$7=0,0,W$7/PPA_fec!W$7)</f>
        <v>0</v>
      </c>
      <c r="DA138" s="77"/>
    </row>
    <row r="139" spans="1:105" ht="12" customHeight="1" x14ac:dyDescent="0.25">
      <c r="A139" s="202" t="s">
        <v>94</v>
      </c>
      <c r="B139" s="308">
        <f>IF(B$8=0,0,B$8/PPA_fec!B$8)</f>
        <v>0.68725798406121297</v>
      </c>
      <c r="C139" s="308">
        <f>IF(C$8=0,0,C$8/PPA_fec!C$8)</f>
        <v>0.68725798406121286</v>
      </c>
      <c r="D139" s="308">
        <f>IF(D$8=0,0,D$8/PPA_fec!D$8)</f>
        <v>0.68725798406121308</v>
      </c>
      <c r="E139" s="308">
        <f>IF(E$8=0,0,E$8/PPA_fec!E$8)</f>
        <v>0.69031049058952421</v>
      </c>
      <c r="F139" s="308">
        <f>IF(F$8=0,0,F$8/PPA_fec!F$8)</f>
        <v>0.69031049058952398</v>
      </c>
      <c r="G139" s="308">
        <f>IF(G$8=0,0,G$8/PPA_fec!G$8)</f>
        <v>0.69031049058952398</v>
      </c>
      <c r="H139" s="308">
        <f>IF(H$8=0,0,H$8/PPA_fec!H$8)</f>
        <v>0.6903104905895241</v>
      </c>
      <c r="I139" s="308">
        <f>IF(I$8=0,0,I$8/PPA_fec!I$8)</f>
        <v>0.6903104905895241</v>
      </c>
      <c r="J139" s="308">
        <f>IF(J$8=0,0,J$8/PPA_fec!J$8)</f>
        <v>0.6903104905895241</v>
      </c>
      <c r="K139" s="308">
        <f>IF(K$8=0,0,K$8/PPA_fec!K$8)</f>
        <v>0.6903104905895241</v>
      </c>
      <c r="L139" s="308">
        <f>IF(L$8=0,0,L$8/PPA_fec!L$8)</f>
        <v>0</v>
      </c>
      <c r="M139" s="308">
        <f>IF(M$8=0,0,M$8/PPA_fec!M$8)</f>
        <v>0</v>
      </c>
      <c r="N139" s="308">
        <f>IF(N$8=0,0,N$8/PPA_fec!N$8)</f>
        <v>0</v>
      </c>
      <c r="O139" s="308">
        <f>IF(O$8=0,0,O$8/PPA_fec!O$8)</f>
        <v>0</v>
      </c>
      <c r="P139" s="308">
        <f>IF(P$8=0,0,P$8/PPA_fec!P$8)</f>
        <v>0</v>
      </c>
      <c r="Q139" s="308">
        <f>IF(Q$8=0,0,Q$8/PPA_fec!Q$8)</f>
        <v>0</v>
      </c>
      <c r="R139" s="308">
        <f>IF(R$8=0,0,R$8/PPA_fec!R$8)</f>
        <v>0</v>
      </c>
      <c r="S139" s="308">
        <f>IF(S$8=0,0,S$8/PPA_fec!S$8)</f>
        <v>0</v>
      </c>
      <c r="T139" s="308">
        <f>IF(T$8=0,0,T$8/PPA_fec!T$8)</f>
        <v>0</v>
      </c>
      <c r="U139" s="308">
        <f>IF(U$8=0,0,U$8/PPA_fec!U$8)</f>
        <v>0</v>
      </c>
      <c r="V139" s="308">
        <f>IF(V$8=0,0,V$8/PPA_fec!V$8)</f>
        <v>0</v>
      </c>
      <c r="W139" s="308">
        <f>IF(W$8=0,0,W$8/PPA_fec!W$8)</f>
        <v>0</v>
      </c>
      <c r="DA139" s="77"/>
    </row>
    <row r="140" spans="1:105" ht="12" customHeight="1" x14ac:dyDescent="0.25">
      <c r="A140" s="202" t="s">
        <v>95</v>
      </c>
      <c r="B140" s="308">
        <f>IF(B$9=0,0,B$9/PPA_fec!B$9)</f>
        <v>0.48247406031720319</v>
      </c>
      <c r="C140" s="308">
        <f>IF(C$9=0,0,C$9/PPA_fec!C$9)</f>
        <v>0.48247406031720314</v>
      </c>
      <c r="D140" s="308">
        <f>IF(D$9=0,0,D$9/PPA_fec!D$9)</f>
        <v>0.48247406031720297</v>
      </c>
      <c r="E140" s="308">
        <f>IF(E$9=0,0,E$9/PPA_fec!E$9)</f>
        <v>0.48461700409234287</v>
      </c>
      <c r="F140" s="308">
        <f>IF(F$9=0,0,F$9/PPA_fec!F$9)</f>
        <v>0.48461700409234293</v>
      </c>
      <c r="G140" s="308">
        <f>IF(G$9=0,0,G$9/PPA_fec!G$9)</f>
        <v>0.48461700409234271</v>
      </c>
      <c r="H140" s="308">
        <f>IF(H$9=0,0,H$9/PPA_fec!H$9)</f>
        <v>0.48461700409234265</v>
      </c>
      <c r="I140" s="308">
        <f>IF(I$9=0,0,I$9/PPA_fec!I$9)</f>
        <v>0.48461700409234276</v>
      </c>
      <c r="J140" s="308">
        <f>IF(J$9=0,0,J$9/PPA_fec!J$9)</f>
        <v>0.48461700409234265</v>
      </c>
      <c r="K140" s="308">
        <f>IF(K$9=0,0,K$9/PPA_fec!K$9)</f>
        <v>0.48461700409234276</v>
      </c>
      <c r="L140" s="308">
        <f>IF(L$9=0,0,L$9/PPA_fec!L$9)</f>
        <v>0</v>
      </c>
      <c r="M140" s="308">
        <f>IF(M$9=0,0,M$9/PPA_fec!M$9)</f>
        <v>0</v>
      </c>
      <c r="N140" s="308">
        <f>IF(N$9=0,0,N$9/PPA_fec!N$9)</f>
        <v>0</v>
      </c>
      <c r="O140" s="308">
        <f>IF(O$9=0,0,O$9/PPA_fec!O$9)</f>
        <v>0</v>
      </c>
      <c r="P140" s="308">
        <f>IF(P$9=0,0,P$9/PPA_fec!P$9)</f>
        <v>0</v>
      </c>
      <c r="Q140" s="308">
        <f>IF(Q$9=0,0,Q$9/PPA_fec!Q$9)</f>
        <v>0</v>
      </c>
      <c r="R140" s="308">
        <f>IF(R$9=0,0,R$9/PPA_fec!R$9)</f>
        <v>0</v>
      </c>
      <c r="S140" s="308">
        <f>IF(S$9=0,0,S$9/PPA_fec!S$9)</f>
        <v>0</v>
      </c>
      <c r="T140" s="308">
        <f>IF(T$9=0,0,T$9/PPA_fec!T$9)</f>
        <v>0</v>
      </c>
      <c r="U140" s="308">
        <f>IF(U$9=0,0,U$9/PPA_fec!U$9)</f>
        <v>0</v>
      </c>
      <c r="V140" s="308">
        <f>IF(V$9=0,0,V$9/PPA_fec!V$9)</f>
        <v>0</v>
      </c>
      <c r="W140" s="308">
        <f>IF(W$9=0,0,W$9/PPA_fec!W$9)</f>
        <v>0</v>
      </c>
      <c r="DA140" s="77"/>
    </row>
    <row r="141" spans="1:105" ht="12" customHeight="1" x14ac:dyDescent="0.25">
      <c r="A141" s="56" t="s">
        <v>96</v>
      </c>
      <c r="B141" s="309">
        <f>IF(B$10=0,0,B$10/PPA_fec!B$10)</f>
        <v>0.68148509037169092</v>
      </c>
      <c r="C141" s="309">
        <f>IF(C$10=0,0,C$10/PPA_fec!C$10)</f>
        <v>0.68556473413823227</v>
      </c>
      <c r="D141" s="309">
        <f>IF(D$10=0,0,D$10/PPA_fec!D$10)</f>
        <v>0.6828828426071486</v>
      </c>
      <c r="E141" s="309">
        <f>IF(E$10=0,0,E$10/PPA_fec!E$10)</f>
        <v>0.6849062445093187</v>
      </c>
      <c r="F141" s="309">
        <f>IF(F$10=0,0,F$10/PPA_fec!F$10)</f>
        <v>0.68804576368699955</v>
      </c>
      <c r="G141" s="309">
        <f>IF(G$10=0,0,G$10/PPA_fec!G$10)</f>
        <v>0.6862043902353967</v>
      </c>
      <c r="H141" s="309">
        <f>IF(H$10=0,0,H$10/PPA_fec!H$10)</f>
        <v>0.69200464268779349</v>
      </c>
      <c r="I141" s="309">
        <f>IF(I$10=0,0,I$10/PPA_fec!I$10)</f>
        <v>0.68694609424631714</v>
      </c>
      <c r="J141" s="309">
        <f>IF(J$10=0,0,J$10/PPA_fec!J$10)</f>
        <v>0.7600715170876442</v>
      </c>
      <c r="K141" s="309">
        <f>IF(K$10=0,0,K$10/PPA_fec!K$10)</f>
        <v>0.77803738120356447</v>
      </c>
      <c r="L141" s="309">
        <f>IF(L$10=0,0,L$10/PPA_fec!L$10)</f>
        <v>0</v>
      </c>
      <c r="M141" s="309">
        <f>IF(M$10=0,0,M$10/PPA_fec!M$10)</f>
        <v>0</v>
      </c>
      <c r="N141" s="309">
        <f>IF(N$10=0,0,N$10/PPA_fec!N$10)</f>
        <v>0</v>
      </c>
      <c r="O141" s="309">
        <f>IF(O$10=0,0,O$10/PPA_fec!O$10)</f>
        <v>0</v>
      </c>
      <c r="P141" s="309">
        <f>IF(P$10=0,0,P$10/PPA_fec!P$10)</f>
        <v>0</v>
      </c>
      <c r="Q141" s="309">
        <f>IF(Q$10=0,0,Q$10/PPA_fec!Q$10)</f>
        <v>0</v>
      </c>
      <c r="R141" s="309">
        <f>IF(R$10=0,0,R$10/PPA_fec!R$10)</f>
        <v>0</v>
      </c>
      <c r="S141" s="309">
        <f>IF(S$10=0,0,S$10/PPA_fec!S$10)</f>
        <v>0</v>
      </c>
      <c r="T141" s="309">
        <f>IF(T$10=0,0,T$10/PPA_fec!T$10)</f>
        <v>0</v>
      </c>
      <c r="U141" s="309">
        <f>IF(U$10=0,0,U$10/PPA_fec!U$10)</f>
        <v>0</v>
      </c>
      <c r="V141" s="309">
        <f>IF(V$10=0,0,V$10/PPA_fec!V$10)</f>
        <v>0</v>
      </c>
      <c r="W141" s="309">
        <f>IF(W$10=0,0,W$10/PPA_fec!W$10)</f>
        <v>0</v>
      </c>
      <c r="DA141" s="78"/>
    </row>
    <row r="142" spans="1:105" ht="12" customHeight="1" x14ac:dyDescent="0.25">
      <c r="A142" s="203" t="s">
        <v>1855</v>
      </c>
      <c r="B142" s="310">
        <f>IF(B$16=0,0,B$16/PPA_fec!B$16)</f>
        <v>0.59801410012697009</v>
      </c>
      <c r="C142" s="310">
        <f>IF(C$16=0,0,C$16/PPA_fec!C$16)</f>
        <v>0.59801410012697009</v>
      </c>
      <c r="D142" s="310">
        <f>IF(D$16=0,0,D$16/PPA_fec!D$16)</f>
        <v>0.59801410012696998</v>
      </c>
      <c r="E142" s="310">
        <f>IF(E$16=0,0,E$16/PPA_fec!E$16)</f>
        <v>0.60067022342709175</v>
      </c>
      <c r="F142" s="310">
        <f>IF(F$16=0,0,F$16/PPA_fec!F$16)</f>
        <v>0.60067022342709175</v>
      </c>
      <c r="G142" s="310">
        <f>IF(G$16=0,0,G$16/PPA_fec!G$16)</f>
        <v>0.60067022342709164</v>
      </c>
      <c r="H142" s="310">
        <f>IF(H$16=0,0,H$16/PPA_fec!H$16)</f>
        <v>0.60067022342709175</v>
      </c>
      <c r="I142" s="310">
        <f>IF(I$16=0,0,I$16/PPA_fec!I$16)</f>
        <v>0.60067022342709164</v>
      </c>
      <c r="J142" s="310">
        <f>IF(J$16=0,0,J$16/PPA_fec!J$16)</f>
        <v>0.60067022342709175</v>
      </c>
      <c r="K142" s="310">
        <f>IF(K$16=0,0,K$16/PPA_fec!K$16)</f>
        <v>0.60067022342709198</v>
      </c>
      <c r="L142" s="310">
        <f>IF(L$16=0,0,L$16/PPA_fec!L$16)</f>
        <v>0</v>
      </c>
      <c r="M142" s="310">
        <f>IF(M$16=0,0,M$16/PPA_fec!M$16)</f>
        <v>0</v>
      </c>
      <c r="N142" s="310">
        <f>IF(N$16=0,0,N$16/PPA_fec!N$16)</f>
        <v>0</v>
      </c>
      <c r="O142" s="310">
        <f>IF(O$16=0,0,O$16/PPA_fec!O$16)</f>
        <v>0</v>
      </c>
      <c r="P142" s="310">
        <f>IF(P$16=0,0,P$16/PPA_fec!P$16)</f>
        <v>0</v>
      </c>
      <c r="Q142" s="310">
        <f>IF(Q$16=0,0,Q$16/PPA_fec!Q$16)</f>
        <v>0</v>
      </c>
      <c r="R142" s="310">
        <f>IF(R$16=0,0,R$16/PPA_fec!R$16)</f>
        <v>0</v>
      </c>
      <c r="S142" s="310">
        <f>IF(S$16=0,0,S$16/PPA_fec!S$16)</f>
        <v>0</v>
      </c>
      <c r="T142" s="310">
        <f>IF(T$16=0,0,T$16/PPA_fec!T$16)</f>
        <v>0</v>
      </c>
      <c r="U142" s="310">
        <f>IF(U$16=0,0,U$16/PPA_fec!U$16)</f>
        <v>0</v>
      </c>
      <c r="V142" s="310">
        <f>IF(V$16=0,0,V$16/PPA_fec!V$16)</f>
        <v>0</v>
      </c>
      <c r="W142" s="310">
        <f>IF(W$16=0,0,W$16/PPA_fec!W$16)</f>
        <v>0</v>
      </c>
      <c r="DA142" s="79"/>
    </row>
    <row r="143" spans="1:105" ht="12" customHeight="1" x14ac:dyDescent="0.25">
      <c r="A143" s="203" t="s">
        <v>1857</v>
      </c>
      <c r="B143" s="310">
        <f>IF(B$17=0,0,B$17/PPA_fec!B$17)</f>
        <v>0.66715476789685413</v>
      </c>
      <c r="C143" s="310">
        <f>IF(C$17=0,0,C$17/PPA_fec!C$17)</f>
        <v>0.66374926860059147</v>
      </c>
      <c r="D143" s="310">
        <f>IF(D$17=0,0,D$17/PPA_fec!D$17)</f>
        <v>0.65422819162490953</v>
      </c>
      <c r="E143" s="310">
        <f>IF(E$17=0,0,E$17/PPA_fec!E$17)</f>
        <v>0.6440385614107651</v>
      </c>
      <c r="F143" s="310">
        <f>IF(F$17=0,0,F$17/PPA_fec!F$17)</f>
        <v>0.6601220360751443</v>
      </c>
      <c r="G143" s="310">
        <f>IF(G$17=0,0,G$17/PPA_fec!G$17)</f>
        <v>0.66369044305871994</v>
      </c>
      <c r="H143" s="310">
        <f>IF(H$17=0,0,H$17/PPA_fec!H$17)</f>
        <v>0.65932911564094532</v>
      </c>
      <c r="I143" s="310">
        <f>IF(I$17=0,0,I$17/PPA_fec!I$17)</f>
        <v>0.66320933942806426</v>
      </c>
      <c r="J143" s="310">
        <f>IF(J$17=0,0,J$17/PPA_fec!J$17)</f>
        <v>0.69644668182032043</v>
      </c>
      <c r="K143" s="310">
        <f>IF(K$17=0,0,K$17/PPA_fec!K$17)</f>
        <v>0.69484405356572021</v>
      </c>
      <c r="L143" s="310">
        <f>IF(L$17=0,0,L$17/PPA_fec!L$17)</f>
        <v>0</v>
      </c>
      <c r="M143" s="310">
        <f>IF(M$17=0,0,M$17/PPA_fec!M$17)</f>
        <v>0</v>
      </c>
      <c r="N143" s="310">
        <f>IF(N$17=0,0,N$17/PPA_fec!N$17)</f>
        <v>0</v>
      </c>
      <c r="O143" s="310">
        <f>IF(O$17=0,0,O$17/PPA_fec!O$17)</f>
        <v>0</v>
      </c>
      <c r="P143" s="310">
        <f>IF(P$17=0,0,P$17/PPA_fec!P$17)</f>
        <v>0</v>
      </c>
      <c r="Q143" s="310">
        <f>IF(Q$17=0,0,Q$17/PPA_fec!Q$17)</f>
        <v>0</v>
      </c>
      <c r="R143" s="310">
        <f>IF(R$17=0,0,R$17/PPA_fec!R$17)</f>
        <v>0</v>
      </c>
      <c r="S143" s="310">
        <f>IF(S$17=0,0,S$17/PPA_fec!S$17)</f>
        <v>0</v>
      </c>
      <c r="T143" s="310">
        <f>IF(T$17=0,0,T$17/PPA_fec!T$17)</f>
        <v>0</v>
      </c>
      <c r="U143" s="310">
        <f>IF(U$17=0,0,U$17/PPA_fec!U$17)</f>
        <v>0</v>
      </c>
      <c r="V143" s="310">
        <f>IF(V$17=0,0,V$17/PPA_fec!V$17)</f>
        <v>0</v>
      </c>
      <c r="W143" s="310">
        <f>IF(W$17=0,0,W$17/PPA_fec!W$17)</f>
        <v>0</v>
      </c>
      <c r="DA143" s="79"/>
    </row>
    <row r="144" spans="1:105" ht="12" customHeight="1" x14ac:dyDescent="0.25">
      <c r="A144" s="41" t="s">
        <v>1872</v>
      </c>
      <c r="B144" s="311">
        <f>IF(B$30=0,0,B$30/PPA_fec!B$30)</f>
        <v>0.59447342295240513</v>
      </c>
      <c r="C144" s="311">
        <f>IF(C$30=0,0,C$30/PPA_fec!C$30)</f>
        <v>0.59447342295240446</v>
      </c>
      <c r="D144" s="311">
        <f>IF(D$30=0,0,D$30/PPA_fec!D$30)</f>
        <v>0.5944734229524048</v>
      </c>
      <c r="E144" s="311">
        <f>IF(E$30=0,0,E$30/PPA_fec!E$30)</f>
        <v>0.59711382007627145</v>
      </c>
      <c r="F144" s="311">
        <f>IF(F$30=0,0,F$30/PPA_fec!F$30)</f>
        <v>0.59711382007627145</v>
      </c>
      <c r="G144" s="311">
        <f>IF(G$30=0,0,G$30/PPA_fec!G$30)</f>
        <v>0.59711382007627134</v>
      </c>
      <c r="H144" s="311">
        <f>IF(H$30=0,0,H$30/PPA_fec!H$30)</f>
        <v>0.59711382007627145</v>
      </c>
      <c r="I144" s="311">
        <f>IF(I$30=0,0,I$30/PPA_fec!I$30)</f>
        <v>0.59711382007627156</v>
      </c>
      <c r="J144" s="311">
        <f>IF(J$30=0,0,J$30/PPA_fec!J$30)</f>
        <v>0.59711382007627123</v>
      </c>
      <c r="K144" s="311">
        <f>IF(K$30=0,0,K$30/PPA_fec!K$30)</f>
        <v>0.59711382007627156</v>
      </c>
      <c r="L144" s="311">
        <f>IF(L$30=0,0,L$30/PPA_fec!L$30)</f>
        <v>0</v>
      </c>
      <c r="M144" s="311">
        <f>IF(M$30=0,0,M$30/PPA_fec!M$30)</f>
        <v>0</v>
      </c>
      <c r="N144" s="311">
        <f>IF(N$30=0,0,N$30/PPA_fec!N$30)</f>
        <v>0</v>
      </c>
      <c r="O144" s="311">
        <f>IF(O$30=0,0,O$30/PPA_fec!O$30)</f>
        <v>0</v>
      </c>
      <c r="P144" s="311">
        <f>IF(P$30=0,0,P$30/PPA_fec!P$30)</f>
        <v>0</v>
      </c>
      <c r="Q144" s="311">
        <f>IF(Q$30=0,0,Q$30/PPA_fec!Q$30)</f>
        <v>0</v>
      </c>
      <c r="R144" s="311">
        <f>IF(R$30=0,0,R$30/PPA_fec!R$30)</f>
        <v>0</v>
      </c>
      <c r="S144" s="311">
        <f>IF(S$30=0,0,S$30/PPA_fec!S$30)</f>
        <v>0</v>
      </c>
      <c r="T144" s="311">
        <f>IF(T$30=0,0,T$30/PPA_fec!T$30)</f>
        <v>0</v>
      </c>
      <c r="U144" s="311">
        <f>IF(U$30=0,0,U$30/PPA_fec!U$30)</f>
        <v>0</v>
      </c>
      <c r="V144" s="311">
        <f>IF(V$30=0,0,V$30/PPA_fec!V$30)</f>
        <v>0</v>
      </c>
      <c r="W144" s="311">
        <f>IF(W$30=0,0,W$30/PPA_fec!W$30)</f>
        <v>0</v>
      </c>
      <c r="DA144" s="82"/>
    </row>
    <row r="145" spans="1:105" ht="12" customHeight="1" x14ac:dyDescent="0.25">
      <c r="J145" s="131"/>
    </row>
    <row r="146" spans="1:105" ht="12" customHeight="1" x14ac:dyDescent="0.25">
      <c r="A146" s="35" t="s">
        <v>53</v>
      </c>
      <c r="B146" s="324">
        <f>IF(B$32=0,0,B$32/PPA_fec!B$32)</f>
        <v>0.56781309141678138</v>
      </c>
      <c r="C146" s="324">
        <f>IF(C$32=0,0,C$32/PPA_fec!C$32)</f>
        <v>0.56544961565092566</v>
      </c>
      <c r="D146" s="324">
        <f>IF(D$32=0,0,D$32/PPA_fec!D$32)</f>
        <v>0.55891880804471983</v>
      </c>
      <c r="E146" s="324">
        <f>IF(E$32=0,0,E$32/PPA_fec!E$32)</f>
        <v>0.55338914396461125</v>
      </c>
      <c r="F146" s="324">
        <f>IF(F$32=0,0,F$32/PPA_fec!F$32)</f>
        <v>0.56408640102015639</v>
      </c>
      <c r="G146" s="324">
        <f>IF(G$32=0,0,G$32/PPA_fec!G$32)</f>
        <v>0.56844122566011046</v>
      </c>
      <c r="H146" s="324">
        <f>IF(H$32=0,0,H$32/PPA_fec!H$32)</f>
        <v>0.56721551655154578</v>
      </c>
      <c r="I146" s="324">
        <f>IF(I$32=0,0,I$32/PPA_fec!I$32)</f>
        <v>0.58169962287355059</v>
      </c>
      <c r="J146" s="324">
        <f>IF(J$32=0,0,J$32/PPA_fec!J$32)</f>
        <v>0.60424799708965082</v>
      </c>
      <c r="K146" s="324">
        <f>IF(K$32=0,0,K$32/PPA_fec!K$32)</f>
        <v>0.60156137924413156</v>
      </c>
      <c r="L146" s="324">
        <f>IF(L$32=0,0,L$32/PPA_fec!L$32)</f>
        <v>0.62311444547868688</v>
      </c>
      <c r="M146" s="324">
        <f>IF(M$32=0,0,M$32/PPA_fec!M$32)</f>
        <v>0.59052061906152531</v>
      </c>
      <c r="N146" s="324">
        <f>IF(N$32=0,0,N$32/PPA_fec!N$32)</f>
        <v>0.60363157048586191</v>
      </c>
      <c r="O146" s="324">
        <f>IF(O$32=0,0,O$32/PPA_fec!O$32)</f>
        <v>0.60689689255451473</v>
      </c>
      <c r="P146" s="324">
        <f>IF(P$32=0,0,P$32/PPA_fec!P$32)</f>
        <v>0.6057081225143397</v>
      </c>
      <c r="Q146" s="324">
        <f>IF(Q$32=0,0,Q$32/PPA_fec!Q$32)</f>
        <v>0.60905384478531777</v>
      </c>
      <c r="R146" s="324">
        <f>IF(R$32=0,0,R$32/PPA_fec!R$32)</f>
        <v>0.60880708849855669</v>
      </c>
      <c r="S146" s="324">
        <f>IF(S$32=0,0,S$32/PPA_fec!S$32)</f>
        <v>0.62172537324066524</v>
      </c>
      <c r="T146" s="324">
        <f>IF(T$32=0,0,T$32/PPA_fec!T$32)</f>
        <v>0.63775887176555757</v>
      </c>
      <c r="U146" s="324">
        <f>IF(U$32=0,0,U$32/PPA_fec!U$32)</f>
        <v>0.65064595642427014</v>
      </c>
      <c r="V146" s="324">
        <f>IF(V$32=0,0,V$32/PPA_fec!V$32)</f>
        <v>0.65620452879061852</v>
      </c>
      <c r="W146" s="324">
        <f>IF(W$32=0,0,W$32/PPA_fec!W$32)</f>
        <v>0.68207603473054212</v>
      </c>
      <c r="DA146" s="95"/>
    </row>
    <row r="147" spans="1:105" ht="12" customHeight="1" x14ac:dyDescent="0.25">
      <c r="A147" s="55" t="s">
        <v>92</v>
      </c>
      <c r="B147" s="307">
        <f>IF(B$33=0,0,B$33/PPA_fec!B$33)</f>
        <v>0.36886835805664364</v>
      </c>
      <c r="C147" s="307">
        <f>IF(C$33=0,0,C$33/PPA_fec!C$33)</f>
        <v>0.36938877119137703</v>
      </c>
      <c r="D147" s="307">
        <f>IF(D$33=0,0,D$33/PPA_fec!D$33)</f>
        <v>0.36938877119137686</v>
      </c>
      <c r="E147" s="307">
        <f>IF(E$33=0,0,E$33/PPA_fec!E$33)</f>
        <v>0.37220198445635688</v>
      </c>
      <c r="F147" s="307">
        <f>IF(F$33=0,0,F$33/PPA_fec!F$33)</f>
        <v>0.37220198445635694</v>
      </c>
      <c r="G147" s="307">
        <f>IF(G$33=0,0,G$33/PPA_fec!G$33)</f>
        <v>0.37220198445635683</v>
      </c>
      <c r="H147" s="307">
        <f>IF(H$33=0,0,H$33/PPA_fec!H$33)</f>
        <v>0.37488808357061171</v>
      </c>
      <c r="I147" s="307">
        <f>IF(I$33=0,0,I$33/PPA_fec!I$33)</f>
        <v>0.38201479744989075</v>
      </c>
      <c r="J147" s="307">
        <f>IF(J$33=0,0,J$33/PPA_fec!J$33)</f>
        <v>0.38201479744989092</v>
      </c>
      <c r="K147" s="307">
        <f>IF(K$33=0,0,K$33/PPA_fec!K$33)</f>
        <v>0.38201479744989075</v>
      </c>
      <c r="L147" s="307">
        <f>IF(L$33=0,0,L$33/PPA_fec!L$33)</f>
        <v>0.38519424275498632</v>
      </c>
      <c r="M147" s="307">
        <f>IF(M$33=0,0,M$33/PPA_fec!M$33)</f>
        <v>0.38519424275498637</v>
      </c>
      <c r="N147" s="307">
        <f>IF(N$33=0,0,N$33/PPA_fec!N$33)</f>
        <v>0.38519424275498632</v>
      </c>
      <c r="O147" s="307">
        <f>IF(O$33=0,0,O$33/PPA_fec!O$33)</f>
        <v>0.38519424275498609</v>
      </c>
      <c r="P147" s="307">
        <f>IF(P$33=0,0,P$33/PPA_fec!P$33)</f>
        <v>0.38519424275498637</v>
      </c>
      <c r="Q147" s="307">
        <f>IF(Q$33=0,0,Q$33/PPA_fec!Q$33)</f>
        <v>0.3851942427549862</v>
      </c>
      <c r="R147" s="307">
        <f>IF(R$33=0,0,R$33/PPA_fec!R$33)</f>
        <v>0.38519424275498643</v>
      </c>
      <c r="S147" s="307">
        <f>IF(S$33=0,0,S$33/PPA_fec!S$33)</f>
        <v>0.39236459110643401</v>
      </c>
      <c r="T147" s="307">
        <f>IF(T$33=0,0,T$33/PPA_fec!T$33)</f>
        <v>0.40812813199579062</v>
      </c>
      <c r="U147" s="307">
        <f>IF(U$33=0,0,U$33/PPA_fec!U$33)</f>
        <v>0.409807263003935</v>
      </c>
      <c r="V147" s="307">
        <f>IF(V$33=0,0,V$33/PPA_fec!V$33)</f>
        <v>0.40980726300393511</v>
      </c>
      <c r="W147" s="307">
        <f>IF(W$33=0,0,W$33/PPA_fec!W$33)</f>
        <v>0.42134070086061404</v>
      </c>
      <c r="DA147" s="76"/>
    </row>
    <row r="148" spans="1:105" ht="12" customHeight="1" x14ac:dyDescent="0.25">
      <c r="A148" s="202" t="s">
        <v>93</v>
      </c>
      <c r="B148" s="308">
        <f>IF(B$34=0,0,B$34/PPA_fec!B$34)</f>
        <v>9.587150074657437E-2</v>
      </c>
      <c r="C148" s="308">
        <f>IF(C$34=0,0,C$34/PPA_fec!C$34)</f>
        <v>9.6006759808907535E-2</v>
      </c>
      <c r="D148" s="308">
        <f>IF(D$34=0,0,D$34/PPA_fec!D$34)</f>
        <v>9.6006759808907507E-2</v>
      </c>
      <c r="E148" s="308">
        <f>IF(E$34=0,0,E$34/PPA_fec!E$34)</f>
        <v>9.6737933876140408E-2</v>
      </c>
      <c r="F148" s="308">
        <f>IF(F$34=0,0,F$34/PPA_fec!F$34)</f>
        <v>9.673793387614045E-2</v>
      </c>
      <c r="G148" s="308">
        <f>IF(G$34=0,0,G$34/PPA_fec!G$34)</f>
        <v>9.6737933876140408E-2</v>
      </c>
      <c r="H148" s="308">
        <f>IF(H$34=0,0,H$34/PPA_fec!H$34)</f>
        <v>9.7436070074632383E-2</v>
      </c>
      <c r="I148" s="308">
        <f>IF(I$34=0,0,I$34/PPA_fec!I$34)</f>
        <v>9.92883535250145E-2</v>
      </c>
      <c r="J148" s="308">
        <f>IF(J$34=0,0,J$34/PPA_fec!J$34)</f>
        <v>9.9288353525014528E-2</v>
      </c>
      <c r="K148" s="308">
        <f>IF(K$34=0,0,K$34/PPA_fec!K$34)</f>
        <v>9.9288353525014528E-2</v>
      </c>
      <c r="L148" s="308">
        <f>IF(L$34=0,0,L$34/PPA_fec!L$34)</f>
        <v>0.10011471389527526</v>
      </c>
      <c r="M148" s="308">
        <f>IF(M$34=0,0,M$34/PPA_fec!M$34)</f>
        <v>0.10011471389527525</v>
      </c>
      <c r="N148" s="308">
        <f>IF(N$34=0,0,N$34/PPA_fec!N$34)</f>
        <v>0.10011471389527526</v>
      </c>
      <c r="O148" s="308">
        <f>IF(O$34=0,0,O$34/PPA_fec!O$34)</f>
        <v>0.10011471389527526</v>
      </c>
      <c r="P148" s="308">
        <f>IF(P$34=0,0,P$34/PPA_fec!P$34)</f>
        <v>0.10011471389527526</v>
      </c>
      <c r="Q148" s="308">
        <f>IF(Q$34=0,0,Q$34/PPA_fec!Q$34)</f>
        <v>0.10011471389527522</v>
      </c>
      <c r="R148" s="308">
        <f>IF(R$34=0,0,R$34/PPA_fec!R$34)</f>
        <v>0.10011471389527525</v>
      </c>
      <c r="S148" s="308">
        <f>IF(S$34=0,0,S$34/PPA_fec!S$34)</f>
        <v>0.10197833825424898</v>
      </c>
      <c r="T148" s="308">
        <f>IF(T$34=0,0,T$34/PPA_fec!T$34)</f>
        <v>0.10651181231164361</v>
      </c>
      <c r="U148" s="308">
        <f>IF(U$34=0,0,U$34/PPA_fec!U$34)</f>
        <v>0.1065118123116436</v>
      </c>
      <c r="V148" s="308">
        <f>IF(V$34=0,0,V$34/PPA_fec!V$34)</f>
        <v>0.10651181231164361</v>
      </c>
      <c r="W148" s="308">
        <f>IF(W$34=0,0,W$34/PPA_fec!W$34)</f>
        <v>0.10950943455799896</v>
      </c>
      <c r="DA148" s="77"/>
    </row>
    <row r="149" spans="1:105" ht="12" customHeight="1" x14ac:dyDescent="0.25">
      <c r="A149" s="202" t="s">
        <v>94</v>
      </c>
      <c r="B149" s="308">
        <f>IF(B$35=0,0,B$35/PPA_fec!B$35)</f>
        <v>0.52556440058029752</v>
      </c>
      <c r="C149" s="308">
        <f>IF(C$35=0,0,C$35/PPA_fec!C$35)</f>
        <v>0.52630588629257513</v>
      </c>
      <c r="D149" s="308">
        <f>IF(D$35=0,0,D$35/PPA_fec!D$35)</f>
        <v>0.52630588629257502</v>
      </c>
      <c r="E149" s="308">
        <f>IF(E$35=0,0,E$35/PPA_fec!E$35)</f>
        <v>0.53031415837940632</v>
      </c>
      <c r="F149" s="308">
        <f>IF(F$35=0,0,F$35/PPA_fec!F$35)</f>
        <v>0.53031415837940632</v>
      </c>
      <c r="G149" s="308">
        <f>IF(G$35=0,0,G$35/PPA_fec!G$35)</f>
        <v>0.53031415837940643</v>
      </c>
      <c r="H149" s="308">
        <f>IF(H$35=0,0,H$35/PPA_fec!H$35)</f>
        <v>0.5341413179609984</v>
      </c>
      <c r="I149" s="308">
        <f>IF(I$35=0,0,I$35/PPA_fec!I$35)</f>
        <v>0.54429547465745165</v>
      </c>
      <c r="J149" s="308">
        <f>IF(J$35=0,0,J$35/PPA_fec!J$35)</f>
        <v>0.54429547465745176</v>
      </c>
      <c r="K149" s="308">
        <f>IF(K$35=0,0,K$35/PPA_fec!K$35)</f>
        <v>0.54429547465745187</v>
      </c>
      <c r="L149" s="308">
        <f>IF(L$35=0,0,L$35/PPA_fec!L$35)</f>
        <v>0.54882555491360041</v>
      </c>
      <c r="M149" s="308">
        <f>IF(M$35=0,0,M$35/PPA_fec!M$35)</f>
        <v>0.5488255549136003</v>
      </c>
      <c r="N149" s="308">
        <f>IF(N$35=0,0,N$35/PPA_fec!N$35)</f>
        <v>0.54882555491360041</v>
      </c>
      <c r="O149" s="308">
        <f>IF(O$35=0,0,O$35/PPA_fec!O$35)</f>
        <v>0.54882555491360041</v>
      </c>
      <c r="P149" s="308">
        <f>IF(P$35=0,0,P$35/PPA_fec!P$35)</f>
        <v>0.54882555491360052</v>
      </c>
      <c r="Q149" s="308">
        <f>IF(Q$35=0,0,Q$35/PPA_fec!Q$35)</f>
        <v>0.5488255549136003</v>
      </c>
      <c r="R149" s="308">
        <f>IF(R$35=0,0,R$35/PPA_fec!R$35)</f>
        <v>0.54882555491360063</v>
      </c>
      <c r="S149" s="308">
        <f>IF(S$35=0,0,S$35/PPA_fec!S$35)</f>
        <v>0.55904188209637773</v>
      </c>
      <c r="T149" s="308">
        <f>IF(T$35=0,0,T$35/PPA_fec!T$35)</f>
        <v>0.57975369580247305</v>
      </c>
      <c r="U149" s="308">
        <f>IF(U$35=0,0,U$35/PPA_fec!U$35)</f>
        <v>0.58389423714419453</v>
      </c>
      <c r="V149" s="308">
        <f>IF(V$35=0,0,V$35/PPA_fec!V$35)</f>
        <v>0.58389423714419453</v>
      </c>
      <c r="W149" s="308">
        <f>IF(W$35=0,0,W$35/PPA_fec!W$35)</f>
        <v>0.6003271032911055</v>
      </c>
      <c r="DA149" s="77"/>
    </row>
    <row r="150" spans="1:105" ht="12" customHeight="1" x14ac:dyDescent="0.25">
      <c r="A150" s="202" t="s">
        <v>95</v>
      </c>
      <c r="B150" s="308">
        <f>IF(B$36=0,0,B$36/PPA_fec!B$36)</f>
        <v>0.3704236364816848</v>
      </c>
      <c r="C150" s="308">
        <f>IF(C$36=0,0,C$36/PPA_fec!C$36)</f>
        <v>0.37094624386079533</v>
      </c>
      <c r="D150" s="308">
        <f>IF(D$36=0,0,D$36/PPA_fec!D$36)</f>
        <v>0.37094624386079533</v>
      </c>
      <c r="E150" s="308">
        <f>IF(E$36=0,0,E$36/PPA_fec!E$36)</f>
        <v>0.37377131861999247</v>
      </c>
      <c r="F150" s="308">
        <f>IF(F$36=0,0,F$36/PPA_fec!F$36)</f>
        <v>0.37377131861999252</v>
      </c>
      <c r="G150" s="308">
        <f>IF(G$36=0,0,G$36/PPA_fec!G$36)</f>
        <v>0.37377131861999241</v>
      </c>
      <c r="H150" s="308">
        <f>IF(H$36=0,0,H$36/PPA_fec!H$36)</f>
        <v>0.37646874327060376</v>
      </c>
      <c r="I150" s="308">
        <f>IF(I$36=0,0,I$36/PPA_fec!I$36)</f>
        <v>0.38362550587619892</v>
      </c>
      <c r="J150" s="308">
        <f>IF(J$36=0,0,J$36/PPA_fec!J$36)</f>
        <v>0.38362550587619898</v>
      </c>
      <c r="K150" s="308">
        <f>IF(K$36=0,0,K$36/PPA_fec!K$36)</f>
        <v>0.38362550587619898</v>
      </c>
      <c r="L150" s="308">
        <f>IF(L$36=0,0,L$36/PPA_fec!L$36)</f>
        <v>0.38681835683829541</v>
      </c>
      <c r="M150" s="308">
        <f>IF(M$36=0,0,M$36/PPA_fec!M$36)</f>
        <v>0.38681835683829552</v>
      </c>
      <c r="N150" s="308">
        <f>IF(N$36=0,0,N$36/PPA_fec!N$36)</f>
        <v>0.38681835683829535</v>
      </c>
      <c r="O150" s="308">
        <f>IF(O$36=0,0,O$36/PPA_fec!O$36)</f>
        <v>0.38681835683829552</v>
      </c>
      <c r="P150" s="308">
        <f>IF(P$36=0,0,P$36/PPA_fec!P$36)</f>
        <v>0.38681835683829541</v>
      </c>
      <c r="Q150" s="308">
        <f>IF(Q$36=0,0,Q$36/PPA_fec!Q$36)</f>
        <v>0.3868183568382953</v>
      </c>
      <c r="R150" s="308">
        <f>IF(R$36=0,0,R$36/PPA_fec!R$36)</f>
        <v>0.38681835683829541</v>
      </c>
      <c r="S150" s="308">
        <f>IF(S$36=0,0,S$36/PPA_fec!S$36)</f>
        <v>0.39401893789430409</v>
      </c>
      <c r="T150" s="308">
        <f>IF(T$36=0,0,T$36/PPA_fec!T$36)</f>
        <v>0.41153515421675979</v>
      </c>
      <c r="U150" s="308">
        <f>IF(U$36=0,0,U$36/PPA_fec!U$36)</f>
        <v>0.41153515421675996</v>
      </c>
      <c r="V150" s="308">
        <f>IF(V$36=0,0,V$36/PPA_fec!V$36)</f>
        <v>0.41153515421675985</v>
      </c>
      <c r="W150" s="308">
        <f>IF(W$36=0,0,W$36/PPA_fec!W$36)</f>
        <v>0.42311722109426242</v>
      </c>
      <c r="DA150" s="77"/>
    </row>
    <row r="151" spans="1:105" ht="12" customHeight="1" x14ac:dyDescent="0.25">
      <c r="A151" s="56" t="s">
        <v>96</v>
      </c>
      <c r="B151" s="309">
        <f>IF(B$37=0,0,B$37/PPA_fec!B$37)</f>
        <v>0.52277470431625039</v>
      </c>
      <c r="C151" s="309">
        <f>IF(C$37=0,0,C$37/PPA_fec!C$37)</f>
        <v>0.52664620907245707</v>
      </c>
      <c r="D151" s="309">
        <f>IF(D$37=0,0,D$37/PPA_fec!D$37)</f>
        <v>0.52458599807026196</v>
      </c>
      <c r="E151" s="309">
        <f>IF(E$37=0,0,E$37/PPA_fec!E$37)</f>
        <v>0.5278030972488601</v>
      </c>
      <c r="F151" s="309">
        <f>IF(F$37=0,0,F$37/PPA_fec!F$37)</f>
        <v>0.53022247648380816</v>
      </c>
      <c r="G151" s="309">
        <f>IF(G$37=0,0,G$37/PPA_fec!G$37)</f>
        <v>0.52880347553478935</v>
      </c>
      <c r="H151" s="309">
        <f>IF(H$37=0,0,H$37/PPA_fec!H$37)</f>
        <v>0.53712178640444264</v>
      </c>
      <c r="I151" s="309">
        <f>IF(I$37=0,0,I$37/PPA_fec!I$37)</f>
        <v>0.54333160555567828</v>
      </c>
      <c r="J151" s="309">
        <f>IF(J$37=0,0,J$37/PPA_fec!J$37)</f>
        <v>0.60116926375345481</v>
      </c>
      <c r="K151" s="309">
        <f>IF(K$37=0,0,K$37/PPA_fec!K$37)</f>
        <v>0.61537914408767203</v>
      </c>
      <c r="L151" s="309">
        <f>IF(L$37=0,0,L$37/PPA_fec!L$37)</f>
        <v>0.57328626428899632</v>
      </c>
      <c r="M151" s="309">
        <f>IF(M$37=0,0,M$37/PPA_fec!M$37)</f>
        <v>0.67536101481006505</v>
      </c>
      <c r="N151" s="309">
        <f>IF(N$37=0,0,N$37/PPA_fec!N$37)</f>
        <v>0.65412757272265409</v>
      </c>
      <c r="O151" s="309">
        <f>IF(O$37=0,0,O$37/PPA_fec!O$37)</f>
        <v>0.65457988058304062</v>
      </c>
      <c r="P151" s="309">
        <f>IF(P$37=0,0,P$37/PPA_fec!P$37)</f>
        <v>0.65977935119033904</v>
      </c>
      <c r="Q151" s="309">
        <f>IF(Q$37=0,0,Q$37/PPA_fec!Q$37)</f>
        <v>0.65025960075260936</v>
      </c>
      <c r="R151" s="309">
        <f>IF(R$37=0,0,R$37/PPA_fec!R$37)</f>
        <v>0.64919036870061786</v>
      </c>
      <c r="S151" s="309">
        <f>IF(S$37=0,0,S$37/PPA_fec!S$37)</f>
        <v>0.64864670846219308</v>
      </c>
      <c r="T151" s="309">
        <f>IF(T$37=0,0,T$37/PPA_fec!T$37)</f>
        <v>0.70778724155513373</v>
      </c>
      <c r="U151" s="309">
        <f>IF(U$37=0,0,U$37/PPA_fec!U$37)</f>
        <v>0.67285131250398822</v>
      </c>
      <c r="V151" s="309">
        <f>IF(V$37=0,0,V$37/PPA_fec!V$37)</f>
        <v>0.62820447077199537</v>
      </c>
      <c r="W151" s="309">
        <f>IF(W$37=0,0,W$37/PPA_fec!W$37)</f>
        <v>0.62063588794624502</v>
      </c>
      <c r="DA151" s="78"/>
    </row>
    <row r="152" spans="1:105" ht="12" customHeight="1" x14ac:dyDescent="0.25">
      <c r="A152" s="203" t="s">
        <v>1885</v>
      </c>
      <c r="B152" s="310">
        <f>IF(B$43=0,0,B$43/PPA_fec!B$43)</f>
        <v>0.53809798922110785</v>
      </c>
      <c r="C152" s="310">
        <f>IF(C$43=0,0,C$43/PPA_fec!C$43)</f>
        <v>0.53303234135875999</v>
      </c>
      <c r="D152" s="310">
        <f>IF(D$43=0,0,D$43/PPA_fec!D$43)</f>
        <v>0.5331575230244654</v>
      </c>
      <c r="E152" s="310">
        <f>IF(E$43=0,0,E$43/PPA_fec!E$43)</f>
        <v>0.53070365367164896</v>
      </c>
      <c r="F152" s="310">
        <f>IF(F$43=0,0,F$43/PPA_fec!F$43)</f>
        <v>0.5325359727870026</v>
      </c>
      <c r="G152" s="310">
        <f>IF(G$43=0,0,G$43/PPA_fec!G$43)</f>
        <v>0.54010979673138015</v>
      </c>
      <c r="H152" s="310">
        <f>IF(H$43=0,0,H$43/PPA_fec!H$43)</f>
        <v>0.53281022457209803</v>
      </c>
      <c r="I152" s="310">
        <f>IF(I$43=0,0,I$43/PPA_fec!I$43)</f>
        <v>0.54718815820693079</v>
      </c>
      <c r="J152" s="310">
        <f>IF(J$43=0,0,J$43/PPA_fec!J$43)</f>
        <v>0.53388021158214072</v>
      </c>
      <c r="K152" s="310">
        <f>IF(K$43=0,0,K$43/PPA_fec!K$43)</f>
        <v>0.53019062323453503</v>
      </c>
      <c r="L152" s="310">
        <f>IF(L$43=0,0,L$43/PPA_fec!L$43)</f>
        <v>0.55195650385264561</v>
      </c>
      <c r="M152" s="310">
        <f>IF(M$43=0,0,M$43/PPA_fec!M$43)</f>
        <v>0.51949048955689503</v>
      </c>
      <c r="N152" s="310">
        <f>IF(N$43=0,0,N$43/PPA_fec!N$43)</f>
        <v>0.52782618319333285</v>
      </c>
      <c r="O152" s="310">
        <f>IF(O$43=0,0,O$43/PPA_fec!O$43)</f>
        <v>0.528654923056323</v>
      </c>
      <c r="P152" s="310">
        <f>IF(P$43=0,0,P$43/PPA_fec!P$43)</f>
        <v>0.52711584370874642</v>
      </c>
      <c r="Q152" s="310">
        <f>IF(Q$43=0,0,Q$43/PPA_fec!Q$43)</f>
        <v>0.52999369244631145</v>
      </c>
      <c r="R152" s="310">
        <f>IF(R$43=0,0,R$43/PPA_fec!R$43)</f>
        <v>0.5298818110117598</v>
      </c>
      <c r="S152" s="310">
        <f>IF(S$43=0,0,S$43/PPA_fec!S$43)</f>
        <v>0.5422275296709439</v>
      </c>
      <c r="T152" s="310">
        <f>IF(T$43=0,0,T$43/PPA_fec!T$43)</f>
        <v>0.55650549462537113</v>
      </c>
      <c r="U152" s="310">
        <f>IF(U$43=0,0,U$43/PPA_fec!U$43)</f>
        <v>0.56836048805814376</v>
      </c>
      <c r="V152" s="310">
        <f>IF(V$43=0,0,V$43/PPA_fec!V$43)</f>
        <v>0.5802385449242573</v>
      </c>
      <c r="W152" s="310">
        <f>IF(W$43=0,0,W$43/PPA_fec!W$43)</f>
        <v>0.60735794336023841</v>
      </c>
      <c r="DA152" s="79"/>
    </row>
    <row r="153" spans="1:105" ht="12" customHeight="1" x14ac:dyDescent="0.25">
      <c r="A153" s="203" t="s">
        <v>1900</v>
      </c>
      <c r="B153" s="310">
        <f>IF(B$56=0,0,B$56/PPA_fec!B$56)</f>
        <v>0.58313977644343329</v>
      </c>
      <c r="C153" s="310">
        <f>IF(C$56=0,0,C$56/PPA_fec!C$56)</f>
        <v>0.58057756978484376</v>
      </c>
      <c r="D153" s="310">
        <f>IF(D$56=0,0,D$56/PPA_fec!D$56)</f>
        <v>0.57303271441018622</v>
      </c>
      <c r="E153" s="310">
        <f>IF(E$56=0,0,E$56/PPA_fec!E$56)</f>
        <v>0.5664204548253966</v>
      </c>
      <c r="F153" s="310">
        <f>IF(F$56=0,0,F$56/PPA_fec!F$56)</f>
        <v>0.5786765190585994</v>
      </c>
      <c r="G153" s="310">
        <f>IF(G$56=0,0,G$56/PPA_fec!G$56)</f>
        <v>0.58335515324126297</v>
      </c>
      <c r="H153" s="310">
        <f>IF(H$56=0,0,H$56/PPA_fec!H$56)</f>
        <v>0.58198426365960609</v>
      </c>
      <c r="I153" s="310">
        <f>IF(I$56=0,0,I$56/PPA_fec!I$56)</f>
        <v>0.59712992111042751</v>
      </c>
      <c r="J153" s="310">
        <f>IF(J$56=0,0,J$56/PPA_fec!J$56)</f>
        <v>0.62543070665648992</v>
      </c>
      <c r="K153" s="310">
        <f>IF(K$56=0,0,K$56/PPA_fec!K$56)</f>
        <v>0.62288852343685819</v>
      </c>
      <c r="L153" s="310">
        <f>IF(L$56=0,0,L$56/PPA_fec!L$56)</f>
        <v>0.64532659473850629</v>
      </c>
      <c r="M153" s="310">
        <f>IF(M$56=0,0,M$56/PPA_fec!M$56)</f>
        <v>0.613312462033475</v>
      </c>
      <c r="N153" s="310">
        <f>IF(N$56=0,0,N$56/PPA_fec!N$56)</f>
        <v>0.62634656231482899</v>
      </c>
      <c r="O153" s="310">
        <f>IF(O$56=0,0,O$56/PPA_fec!O$56)</f>
        <v>0.63025308603973917</v>
      </c>
      <c r="P153" s="310">
        <f>IF(P$56=0,0,P$56/PPA_fec!P$56)</f>
        <v>0.62937637794951595</v>
      </c>
      <c r="Q153" s="310">
        <f>IF(Q$56=0,0,Q$56/PPA_fec!Q$56)</f>
        <v>0.63254522552396697</v>
      </c>
      <c r="R153" s="310">
        <f>IF(R$56=0,0,R$56/PPA_fec!R$56)</f>
        <v>0.63230287670193219</v>
      </c>
      <c r="S153" s="310">
        <f>IF(S$56=0,0,S$56/PPA_fec!S$56)</f>
        <v>0.64529732293727116</v>
      </c>
      <c r="T153" s="310">
        <f>IF(T$56=0,0,T$56/PPA_fec!T$56)</f>
        <v>0.66246393159466055</v>
      </c>
      <c r="U153" s="310">
        <f>IF(U$56=0,0,U$56/PPA_fec!U$56)</f>
        <v>0.67492591930608936</v>
      </c>
      <c r="V153" s="310">
        <f>IF(V$56=0,0,V$56/PPA_fec!V$56)</f>
        <v>0.67935476425254671</v>
      </c>
      <c r="W153" s="310">
        <f>IF(W$56=0,0,W$56/PPA_fec!W$56)</f>
        <v>0.70601194944840795</v>
      </c>
      <c r="DA153" s="79"/>
    </row>
    <row r="154" spans="1:105" ht="12" customHeight="1" x14ac:dyDescent="0.25">
      <c r="A154" s="41" t="s">
        <v>1915</v>
      </c>
      <c r="B154" s="311">
        <f>IF(B$69=0,0,B$69/PPA_fec!B$69)</f>
        <v>0.56129368658507361</v>
      </c>
      <c r="C154" s="311">
        <f>IF(C$69=0,0,C$69/PPA_fec!C$69)</f>
        <v>0.55960665759660067</v>
      </c>
      <c r="D154" s="311">
        <f>IF(D$69=0,0,D$69/PPA_fec!D$69)</f>
        <v>0.55293691485803309</v>
      </c>
      <c r="E154" s="311">
        <f>IF(E$69=0,0,E$69/PPA_fec!E$69)</f>
        <v>0.54803413796163858</v>
      </c>
      <c r="F154" s="311">
        <f>IF(F$69=0,0,F$69/PPA_fec!F$69)</f>
        <v>0.55867832999822065</v>
      </c>
      <c r="G154" s="311">
        <f>IF(G$69=0,0,G$69/PPA_fec!G$69)</f>
        <v>0.56214820843872793</v>
      </c>
      <c r="H154" s="311">
        <f>IF(H$69=0,0,H$69/PPA_fec!H$69)</f>
        <v>0.56230532150395862</v>
      </c>
      <c r="I154" s="311">
        <f>IF(I$69=0,0,I$69/PPA_fec!I$69)</f>
        <v>0.57619983309945422</v>
      </c>
      <c r="J154" s="311">
        <f>IF(J$69=0,0,J$69/PPA_fec!J$69)</f>
        <v>0.60689750454879787</v>
      </c>
      <c r="K154" s="311">
        <f>IF(K$69=0,0,K$69/PPA_fec!K$69)</f>
        <v>0.60623655209277316</v>
      </c>
      <c r="L154" s="311">
        <f>IF(L$69=0,0,L$69/PPA_fec!L$69)</f>
        <v>0.6217230816880347</v>
      </c>
      <c r="M154" s="311">
        <f>IF(M$69=0,0,M$69/PPA_fec!M$69)</f>
        <v>0.61341008325280166</v>
      </c>
      <c r="N154" s="311">
        <f>IF(N$69=0,0,N$69/PPA_fec!N$69)</f>
        <v>0.61525003470422923</v>
      </c>
      <c r="O154" s="311">
        <f>IF(O$69=0,0,O$69/PPA_fec!O$69)</f>
        <v>0.61912369455179661</v>
      </c>
      <c r="P154" s="311">
        <f>IF(P$69=0,0,P$69/PPA_fec!P$69)</f>
        <v>0.62006570696325625</v>
      </c>
      <c r="Q154" s="311">
        <f>IF(Q$69=0,0,Q$69/PPA_fec!Q$69)</f>
        <v>0.62039477666029963</v>
      </c>
      <c r="R154" s="311">
        <f>IF(R$69=0,0,R$69/PPA_fec!R$69)</f>
        <v>0.62022507652479186</v>
      </c>
      <c r="S154" s="311">
        <f>IF(S$69=0,0,S$69/PPA_fec!S$69)</f>
        <v>0.63073984564818841</v>
      </c>
      <c r="T154" s="311">
        <f>IF(T$69=0,0,T$69/PPA_fec!T$69)</f>
        <v>0.65460525873876785</v>
      </c>
      <c r="U154" s="311">
        <f>IF(U$69=0,0,U$69/PPA_fec!U$69)</f>
        <v>0.65817353038012938</v>
      </c>
      <c r="V154" s="311">
        <f>IF(V$69=0,0,V$69/PPA_fec!V$69)</f>
        <v>0.65655395927356153</v>
      </c>
      <c r="W154" s="311">
        <f>IF(W$69=0,0,W$69/PPA_fec!W$69)</f>
        <v>0.67918241059725071</v>
      </c>
      <c r="DA154" s="82"/>
    </row>
    <row r="155" spans="1:105" ht="12" customHeight="1" x14ac:dyDescent="0.25">
      <c r="J155" s="131"/>
    </row>
    <row r="156" spans="1:105" ht="12" customHeight="1" x14ac:dyDescent="0.25">
      <c r="A156" s="35" t="s">
        <v>60</v>
      </c>
      <c r="B156" s="324">
        <f>IF(B$83=0,0,B$83/PPA_fec!B$83)</f>
        <v>0.67303201071037078</v>
      </c>
      <c r="C156" s="324">
        <f>IF(C$83=0,0,C$83/PPA_fec!C$83)</f>
        <v>0.67271845405031028</v>
      </c>
      <c r="D156" s="324">
        <f>IF(D$83=0,0,D$83/PPA_fec!D$83)</f>
        <v>0.67759382201436114</v>
      </c>
      <c r="E156" s="324">
        <f>IF(E$83=0,0,E$83/PPA_fec!E$83)</f>
        <v>0.6857665276257896</v>
      </c>
      <c r="F156" s="324">
        <f>IF(F$83=0,0,F$83/PPA_fec!F$83)</f>
        <v>0.67728389013097001</v>
      </c>
      <c r="G156" s="324">
        <f>IF(G$83=0,0,G$83/PPA_fec!G$83)</f>
        <v>0.68165366746505685</v>
      </c>
      <c r="H156" s="324">
        <f>IF(H$83=0,0,H$83/PPA_fec!H$83)</f>
        <v>0.67632192279101733</v>
      </c>
      <c r="I156" s="324">
        <f>IF(I$83=0,0,I$83/PPA_fec!I$83)</f>
        <v>0.67590793505598268</v>
      </c>
      <c r="J156" s="324">
        <f>IF(J$83=0,0,J$83/PPA_fec!J$83)</f>
        <v>0.67614975215148732</v>
      </c>
      <c r="K156" s="324">
        <f>IF(K$83=0,0,K$83/PPA_fec!K$83)</f>
        <v>0.6778527578995821</v>
      </c>
      <c r="L156" s="324">
        <f>IF(L$83=0,0,L$83/PPA_fec!L$83)</f>
        <v>0.68659168424269224</v>
      </c>
      <c r="M156" s="324">
        <f>IF(M$83=0,0,M$83/PPA_fec!M$83)</f>
        <v>0.70620999766770776</v>
      </c>
      <c r="N156" s="324">
        <f>IF(N$83=0,0,N$83/PPA_fec!N$83)</f>
        <v>0.70421145619792536</v>
      </c>
      <c r="O156" s="324">
        <f>IF(O$83=0,0,O$83/PPA_fec!O$83)</f>
        <v>0.70725422372006497</v>
      </c>
      <c r="P156" s="324">
        <f>IF(P$83=0,0,P$83/PPA_fec!P$83)</f>
        <v>0.7108780739396664</v>
      </c>
      <c r="Q156" s="324">
        <f>IF(Q$83=0,0,Q$83/PPA_fec!Q$83)</f>
        <v>0.711644256851936</v>
      </c>
      <c r="R156" s="324">
        <f>IF(R$83=0,0,R$83/PPA_fec!R$83)</f>
        <v>0.71344442400222563</v>
      </c>
      <c r="S156" s="324">
        <f>IF(S$83=0,0,S$83/PPA_fec!S$83)</f>
        <v>0.7131851939560071</v>
      </c>
      <c r="T156" s="324">
        <f>IF(T$83=0,0,T$83/PPA_fec!T$83)</f>
        <v>0.72103713604129949</v>
      </c>
      <c r="U156" s="324">
        <f>IF(U$83=0,0,U$83/PPA_fec!U$83)</f>
        <v>0.7214306998588228</v>
      </c>
      <c r="V156" s="324">
        <f>IF(V$83=0,0,V$83/PPA_fec!V$83)</f>
        <v>0.7184401587080077</v>
      </c>
      <c r="W156" s="324">
        <f>IF(W$83=0,0,W$83/PPA_fec!W$83)</f>
        <v>0.73149750143371306</v>
      </c>
      <c r="DA156" s="95"/>
    </row>
    <row r="157" spans="1:105" ht="12" customHeight="1" x14ac:dyDescent="0.25">
      <c r="A157" s="55" t="s">
        <v>92</v>
      </c>
      <c r="B157" s="336">
        <f>IF(B$84=0,0,B$84/PPA_fec!B$84)</f>
        <v>0.50492726317617931</v>
      </c>
      <c r="C157" s="336">
        <f>IF(C$84=0,0,C$84/PPA_fec!C$84)</f>
        <v>0.50569418507401909</v>
      </c>
      <c r="D157" s="336">
        <f>IF(D$84=0,0,D$84/PPA_fec!D$84)</f>
        <v>0.50569418507401931</v>
      </c>
      <c r="E157" s="336">
        <f>IF(E$84=0,0,E$84/PPA_fec!E$84)</f>
        <v>0.50980331839993909</v>
      </c>
      <c r="F157" s="336">
        <f>IF(F$84=0,0,F$84/PPA_fec!F$84)</f>
        <v>0.5098033183999392</v>
      </c>
      <c r="G157" s="336">
        <f>IF(G$84=0,0,G$84/PPA_fec!G$84)</f>
        <v>0.50980331839993909</v>
      </c>
      <c r="H157" s="336">
        <f>IF(H$84=0,0,H$84/PPA_fec!H$84)</f>
        <v>0.50980331839993931</v>
      </c>
      <c r="I157" s="336">
        <f>IF(I$84=0,0,I$84/PPA_fec!I$84)</f>
        <v>0.50980331839993931</v>
      </c>
      <c r="J157" s="336">
        <f>IF(J$84=0,0,J$84/PPA_fec!J$84)</f>
        <v>0.50980331839993909</v>
      </c>
      <c r="K157" s="336">
        <f>IF(K$84=0,0,K$84/PPA_fec!K$84)</f>
        <v>0.50980331839993931</v>
      </c>
      <c r="L157" s="336">
        <f>IF(L$84=0,0,L$84/PPA_fec!L$84)</f>
        <v>0.51382298655994529</v>
      </c>
      <c r="M157" s="336">
        <f>IF(M$84=0,0,M$84/PPA_fec!M$84)</f>
        <v>0.51744068790395092</v>
      </c>
      <c r="N157" s="336">
        <f>IF(N$84=0,0,N$84/PPA_fec!N$84)</f>
        <v>0.52069661911355569</v>
      </c>
      <c r="O157" s="336">
        <f>IF(O$84=0,0,O$84/PPA_fec!O$84)</f>
        <v>0.52362695720220021</v>
      </c>
      <c r="P157" s="336">
        <f>IF(P$84=0,0,P$84/PPA_fec!P$84)</f>
        <v>0.52626426148198024</v>
      </c>
      <c r="Q157" s="336">
        <f>IF(Q$84=0,0,Q$84/PPA_fec!Q$84)</f>
        <v>0.52863783533378217</v>
      </c>
      <c r="R157" s="336">
        <f>IF(R$84=0,0,R$84/PPA_fec!R$84)</f>
        <v>0.53077405180040393</v>
      </c>
      <c r="S157" s="336">
        <f>IF(S$84=0,0,S$84/PPA_fec!S$84)</f>
        <v>0.53269664662036353</v>
      </c>
      <c r="T157" s="336">
        <f>IF(T$84=0,0,T$84/PPA_fec!T$84)</f>
        <v>0.53442698195832716</v>
      </c>
      <c r="U157" s="336">
        <f>IF(U$84=0,0,U$84/PPA_fec!U$84)</f>
        <v>0.53598428376249452</v>
      </c>
      <c r="V157" s="336">
        <f>IF(V$84=0,0,V$84/PPA_fec!V$84)</f>
        <v>0.53738585538624506</v>
      </c>
      <c r="W157" s="336">
        <f>IF(W$84=0,0,W$84/PPA_fec!W$84)</f>
        <v>0.53864726984762057</v>
      </c>
      <c r="DA157" s="67"/>
    </row>
    <row r="158" spans="1:105" ht="12" customHeight="1" x14ac:dyDescent="0.25">
      <c r="A158" s="202" t="s">
        <v>93</v>
      </c>
      <c r="B158" s="337">
        <f>IF(B$85=0,0,B$85/PPA_fec!B$85)</f>
        <v>0.12684000666229089</v>
      </c>
      <c r="C158" s="337">
        <f>IF(C$85=0,0,C$85/PPA_fec!C$85)</f>
        <v>0.12703266090325932</v>
      </c>
      <c r="D158" s="337">
        <f>IF(D$85=0,0,D$85/PPA_fec!D$85)</f>
        <v>0.12703266090325929</v>
      </c>
      <c r="E158" s="337">
        <f>IF(E$85=0,0,E$85/PPA_fec!E$85)</f>
        <v>0.12806489373449401</v>
      </c>
      <c r="F158" s="337">
        <f>IF(F$85=0,0,F$85/PPA_fec!F$85)</f>
        <v>0.12806489373449395</v>
      </c>
      <c r="G158" s="337">
        <f>IF(G$85=0,0,G$85/PPA_fec!G$85)</f>
        <v>0.12806489373449401</v>
      </c>
      <c r="H158" s="337">
        <f>IF(H$85=0,0,H$85/PPA_fec!H$85)</f>
        <v>0.12806489373449401</v>
      </c>
      <c r="I158" s="337">
        <f>IF(I$85=0,0,I$85/PPA_fec!I$85)</f>
        <v>0.12806489373449398</v>
      </c>
      <c r="J158" s="337">
        <f>IF(J$85=0,0,J$85/PPA_fec!J$85)</f>
        <v>0.12806489373449398</v>
      </c>
      <c r="K158" s="337">
        <f>IF(K$85=0,0,K$85/PPA_fec!K$85)</f>
        <v>0.12806489373449401</v>
      </c>
      <c r="L158" s="337">
        <f>IF(L$85=0,0,L$85/PPA_fec!L$85)</f>
        <v>0.13203379051630199</v>
      </c>
      <c r="M158" s="337">
        <f>IF(M$85=0,0,M$85/PPA_fec!M$85)</f>
        <v>0.13553823794855677</v>
      </c>
      <c r="N158" s="337">
        <f>IF(N$85=0,0,N$85/PPA_fec!N$85)</f>
        <v>0.13553823794855677</v>
      </c>
      <c r="O158" s="337">
        <f>IF(O$85=0,0,O$85/PPA_fec!O$85)</f>
        <v>0.13553823794855677</v>
      </c>
      <c r="P158" s="337">
        <f>IF(P$85=0,0,P$85/PPA_fec!P$85)</f>
        <v>0.13553823794855679</v>
      </c>
      <c r="Q158" s="337">
        <f>IF(Q$85=0,0,Q$85/PPA_fec!Q$85)</f>
        <v>0.13553823794855679</v>
      </c>
      <c r="R158" s="337">
        <f>IF(R$85=0,0,R$85/PPA_fec!R$85)</f>
        <v>0.13553823794855677</v>
      </c>
      <c r="S158" s="337">
        <f>IF(S$85=0,0,S$85/PPA_fec!S$85)</f>
        <v>0.13553823794855677</v>
      </c>
      <c r="T158" s="337">
        <f>IF(T$85=0,0,T$85/PPA_fec!T$85)</f>
        <v>0.13553823794855674</v>
      </c>
      <c r="U158" s="337">
        <f>IF(U$85=0,0,U$85/PPA_fec!U$85)</f>
        <v>0.13875980030895851</v>
      </c>
      <c r="V158" s="337">
        <f>IF(V$85=0,0,V$85/PPA_fec!V$85)</f>
        <v>0.13924895397093395</v>
      </c>
      <c r="W158" s="337">
        <f>IF(W$85=0,0,W$85/PPA_fec!W$85)</f>
        <v>0.142099444729098</v>
      </c>
      <c r="DA158" s="174"/>
    </row>
    <row r="159" spans="1:105" ht="12" customHeight="1" x14ac:dyDescent="0.25">
      <c r="A159" s="202" t="s">
        <v>94</v>
      </c>
      <c r="B159" s="337">
        <f>IF(B$86=0,0,B$86/PPA_fec!B$86)</f>
        <v>0.71151391249120022</v>
      </c>
      <c r="C159" s="337">
        <f>IF(C$86=0,0,C$86/PPA_fec!C$86)</f>
        <v>0.71259461389099144</v>
      </c>
      <c r="D159" s="337">
        <f>IF(D$86=0,0,D$86/PPA_fec!D$86)</f>
        <v>0.71259461389099177</v>
      </c>
      <c r="E159" s="337">
        <f>IF(E$86=0,0,E$86/PPA_fec!E$86)</f>
        <v>0.71795115441762591</v>
      </c>
      <c r="F159" s="337">
        <f>IF(F$86=0,0,F$86/PPA_fec!F$86)</f>
        <v>0.71838496379462347</v>
      </c>
      <c r="G159" s="337">
        <f>IF(G$86=0,0,G$86/PPA_fec!G$86)</f>
        <v>0.71838496379462369</v>
      </c>
      <c r="H159" s="337">
        <f>IF(H$86=0,0,H$86/PPA_fec!H$86)</f>
        <v>0.71838496379462358</v>
      </c>
      <c r="I159" s="337">
        <f>IF(I$86=0,0,I$86/PPA_fec!I$86)</f>
        <v>0.71838496379462358</v>
      </c>
      <c r="J159" s="337">
        <f>IF(J$86=0,0,J$86/PPA_fec!J$86)</f>
        <v>0.71838496379462347</v>
      </c>
      <c r="K159" s="337">
        <f>IF(K$86=0,0,K$86/PPA_fec!K$86)</f>
        <v>0.71838496379462335</v>
      </c>
      <c r="L159" s="337">
        <f>IF(L$86=0,0,L$86/PPA_fec!L$86)</f>
        <v>0.72316246933089401</v>
      </c>
      <c r="M159" s="337">
        <f>IF(M$86=0,0,M$86/PPA_fec!M$86)</f>
        <v>0.72746222431353735</v>
      </c>
      <c r="N159" s="337">
        <f>IF(N$86=0,0,N$86/PPA_fec!N$86)</f>
        <v>0.7313320037979173</v>
      </c>
      <c r="O159" s="337">
        <f>IF(O$86=0,0,O$86/PPA_fec!O$86)</f>
        <v>0.73481480533385846</v>
      </c>
      <c r="P159" s="337">
        <f>IF(P$86=0,0,P$86/PPA_fec!P$86)</f>
        <v>0.73794932671620572</v>
      </c>
      <c r="Q159" s="337">
        <f>IF(Q$86=0,0,Q$86/PPA_fec!Q$86)</f>
        <v>0.74077039596031813</v>
      </c>
      <c r="R159" s="337">
        <f>IF(R$86=0,0,R$86/PPA_fec!R$86)</f>
        <v>0.74330935828001909</v>
      </c>
      <c r="S159" s="337">
        <f>IF(S$86=0,0,S$86/PPA_fec!S$86)</f>
        <v>0.74559442436775047</v>
      </c>
      <c r="T159" s="337">
        <f>IF(T$86=0,0,T$86/PPA_fec!T$86)</f>
        <v>0.74765098384670847</v>
      </c>
      <c r="U159" s="337">
        <f>IF(U$86=0,0,U$86/PPA_fec!U$86)</f>
        <v>0.74950188737777079</v>
      </c>
      <c r="V159" s="337">
        <f>IF(V$86=0,0,V$86/PPA_fec!V$86)</f>
        <v>0.75116770055572646</v>
      </c>
      <c r="W159" s="337">
        <f>IF(W$86=0,0,W$86/PPA_fec!W$86)</f>
        <v>0.75266693241588678</v>
      </c>
      <c r="DA159" s="174"/>
    </row>
    <row r="160" spans="1:105" ht="12" customHeight="1" x14ac:dyDescent="0.25">
      <c r="A160" s="202" t="s">
        <v>95</v>
      </c>
      <c r="B160" s="337">
        <f>IF(B$87=0,0,B$87/PPA_fec!B$87)</f>
        <v>0.50509703593511157</v>
      </c>
      <c r="C160" s="337">
        <f>IF(C$87=0,0,C$87/PPA_fec!C$87)</f>
        <v>0.50586421569671935</v>
      </c>
      <c r="D160" s="337">
        <f>IF(D$87=0,0,D$87/PPA_fec!D$87)</f>
        <v>0.50586421569671902</v>
      </c>
      <c r="E160" s="337">
        <f>IF(E$87=0,0,E$87/PPA_fec!E$87)</f>
        <v>0.50997473064520604</v>
      </c>
      <c r="F160" s="337">
        <f>IF(F$87=0,0,F$87/PPA_fec!F$87)</f>
        <v>0.50997473064520604</v>
      </c>
      <c r="G160" s="337">
        <f>IF(G$87=0,0,G$87/PPA_fec!G$87)</f>
        <v>0.50997473064520615</v>
      </c>
      <c r="H160" s="337">
        <f>IF(H$87=0,0,H$87/PPA_fec!H$87)</f>
        <v>0.50997473064520626</v>
      </c>
      <c r="I160" s="337">
        <f>IF(I$87=0,0,I$87/PPA_fec!I$87)</f>
        <v>0.50997473064520593</v>
      </c>
      <c r="J160" s="337">
        <f>IF(J$87=0,0,J$87/PPA_fec!J$87)</f>
        <v>0.50997473064520626</v>
      </c>
      <c r="K160" s="337">
        <f>IF(K$87=0,0,K$87/PPA_fec!K$87)</f>
        <v>0.50997473064520615</v>
      </c>
      <c r="L160" s="337">
        <f>IF(L$87=0,0,L$87/PPA_fec!L$87)</f>
        <v>0.52412947550591427</v>
      </c>
      <c r="M160" s="337">
        <f>IF(M$87=0,0,M$87/PPA_fec!M$87)</f>
        <v>0.53686874588055122</v>
      </c>
      <c r="N160" s="337">
        <f>IF(N$87=0,0,N$87/PPA_fec!N$87)</f>
        <v>0.53973477331925102</v>
      </c>
      <c r="O160" s="337">
        <f>IF(O$87=0,0,O$87/PPA_fec!O$87)</f>
        <v>0.5397347733192509</v>
      </c>
      <c r="P160" s="337">
        <f>IF(P$87=0,0,P$87/PPA_fec!P$87)</f>
        <v>0.5397347733192509</v>
      </c>
      <c r="Q160" s="337">
        <f>IF(Q$87=0,0,Q$87/PPA_fec!Q$87)</f>
        <v>0.53973477331925124</v>
      </c>
      <c r="R160" s="337">
        <f>IF(R$87=0,0,R$87/PPA_fec!R$87)</f>
        <v>0.5397347733192509</v>
      </c>
      <c r="S160" s="337">
        <f>IF(S$87=0,0,S$87/PPA_fec!S$87)</f>
        <v>0.5397347733192509</v>
      </c>
      <c r="T160" s="337">
        <f>IF(T$87=0,0,T$87/PPA_fec!T$87)</f>
        <v>0.53973477331925113</v>
      </c>
      <c r="U160" s="337">
        <f>IF(U$87=0,0,U$87/PPA_fec!U$87)</f>
        <v>0.55091351391255461</v>
      </c>
      <c r="V160" s="337">
        <f>IF(V$87=0,0,V$87/PPA_fec!V$87)</f>
        <v>0.55451143340797082</v>
      </c>
      <c r="W160" s="337">
        <f>IF(W$87=0,0,W$87/PPA_fec!W$87)</f>
        <v>0.56421250799240252</v>
      </c>
      <c r="DA160" s="174"/>
    </row>
    <row r="161" spans="1:105" ht="12" customHeight="1" x14ac:dyDescent="0.25">
      <c r="A161" s="56" t="s">
        <v>96</v>
      </c>
      <c r="B161" s="338">
        <f>IF(B$88=0,0,B$88/PPA_fec!B$88)</f>
        <v>0.71745656854594753</v>
      </c>
      <c r="C161" s="338">
        <f>IF(C$88=0,0,C$88/PPA_fec!C$88)</f>
        <v>0.72284780314919139</v>
      </c>
      <c r="D161" s="338">
        <f>IF(D$88=0,0,D$88/PPA_fec!D$88)</f>
        <v>0.72002006230285798</v>
      </c>
      <c r="E161" s="338">
        <f>IF(E$88=0,0,E$88/PPA_fec!E$88)</f>
        <v>0.72480226352343413</v>
      </c>
      <c r="F161" s="338">
        <f>IF(F$88=0,0,F$88/PPA_fec!F$88)</f>
        <v>0.72812466074874838</v>
      </c>
      <c r="G161" s="338">
        <f>IF(G$88=0,0,G$88/PPA_fec!G$88)</f>
        <v>0.72617602667450376</v>
      </c>
      <c r="H161" s="338">
        <f>IF(H$88=0,0,H$88/PPA_fec!H$88)</f>
        <v>0.73231414578234777</v>
      </c>
      <c r="I161" s="338">
        <f>IF(I$88=0,0,I$88/PPA_fec!I$88)</f>
        <v>0.72696093519342786</v>
      </c>
      <c r="J161" s="338">
        <f>IF(J$88=0,0,J$88/PPA_fec!J$88)</f>
        <v>0.80434593850066605</v>
      </c>
      <c r="K161" s="338">
        <f>IF(K$88=0,0,K$88/PPA_fec!K$88)</f>
        <v>0.82335832024161937</v>
      </c>
      <c r="L161" s="338">
        <f>IF(L$88=0,0,L$88/PPA_fec!L$88)</f>
        <v>0.80509991670484826</v>
      </c>
      <c r="M161" s="338">
        <f>IF(M$88=0,0,M$88/PPA_fec!M$88)</f>
        <v>0.94844954543544846</v>
      </c>
      <c r="N161" s="338">
        <f>IF(N$88=0,0,N$88/PPA_fec!N$88)</f>
        <v>0.91863016283235432</v>
      </c>
      <c r="O161" s="338">
        <f>IF(O$88=0,0,O$88/PPA_fec!O$88)</f>
        <v>0.91926536559824246</v>
      </c>
      <c r="P161" s="338">
        <f>IF(P$88=0,0,P$88/PPA_fec!P$88)</f>
        <v>0.9265672906810587</v>
      </c>
      <c r="Q161" s="338">
        <f>IF(Q$88=0,0,Q$88/PPA_fec!Q$88)</f>
        <v>0.91319814028989676</v>
      </c>
      <c r="R161" s="338">
        <f>IF(R$88=0,0,R$88/PPA_fec!R$88)</f>
        <v>0.91169655427673058</v>
      </c>
      <c r="S161" s="338">
        <f>IF(S$88=0,0,S$88/PPA_fec!S$88)</f>
        <v>0.89428602422280945</v>
      </c>
      <c r="T161" s="338">
        <f>IF(T$88=0,0,T$88/PPA_fec!T$88)</f>
        <v>0.93428873283944003</v>
      </c>
      <c r="U161" s="338">
        <f>IF(U$88=0,0,U$88/PPA_fec!U$88)</f>
        <v>0.91248890306911112</v>
      </c>
      <c r="V161" s="338">
        <f>IF(V$88=0,0,V$88/PPA_fec!V$88)</f>
        <v>0.8519409827776051</v>
      </c>
      <c r="W161" s="338">
        <f>IF(W$88=0,0,W$88/PPA_fec!W$88)</f>
        <v>0.87457379820627201</v>
      </c>
      <c r="DA161" s="68"/>
    </row>
    <row r="162" spans="1:105" ht="12" customHeight="1" x14ac:dyDescent="0.25">
      <c r="A162" s="41" t="s">
        <v>1941</v>
      </c>
      <c r="B162" s="339">
        <f>IF(B$94=0,0,B$94/PPA_fec!B$94)</f>
        <v>0.66271703291873518</v>
      </c>
      <c r="C162" s="339">
        <f>IF(C$94=0,0,C$94/PPA_fec!C$94)</f>
        <v>0.66372361790964984</v>
      </c>
      <c r="D162" s="339">
        <f>IF(D$94=0,0,D$94/PPA_fec!D$94)</f>
        <v>0.6637236179096504</v>
      </c>
      <c r="E162" s="339">
        <f>IF(E$94=0,0,E$94/PPA_fec!E$94)</f>
        <v>0.66911685539991983</v>
      </c>
      <c r="F162" s="339">
        <f>IF(F$94=0,0,F$94/PPA_fec!F$94)</f>
        <v>0.66911685539992005</v>
      </c>
      <c r="G162" s="339">
        <f>IF(G$94=0,0,G$94/PPA_fec!G$94)</f>
        <v>0.66911685539991983</v>
      </c>
      <c r="H162" s="339">
        <f>IF(H$94=0,0,H$94/PPA_fec!H$94)</f>
        <v>0.66911685539992038</v>
      </c>
      <c r="I162" s="339">
        <f>IF(I$94=0,0,I$94/PPA_fec!I$94)</f>
        <v>0.66911685539991972</v>
      </c>
      <c r="J162" s="339">
        <f>IF(J$94=0,0,J$94/PPA_fec!J$94)</f>
        <v>0.66911685539992005</v>
      </c>
      <c r="K162" s="339">
        <f>IF(K$94=0,0,K$94/PPA_fec!K$94)</f>
        <v>0.66911685539992016</v>
      </c>
      <c r="L162" s="339">
        <f>IF(L$94=0,0,L$94/PPA_fec!L$94)</f>
        <v>0.67488016985992771</v>
      </c>
      <c r="M162" s="339">
        <f>IF(M$94=0,0,M$94/PPA_fec!M$94)</f>
        <v>0.68006715287393527</v>
      </c>
      <c r="N162" s="339">
        <f>IF(N$94=0,0,N$94/PPA_fec!N$94)</f>
        <v>0.68473543758654176</v>
      </c>
      <c r="O162" s="339">
        <f>IF(O$94=0,0,O$94/PPA_fec!O$94)</f>
        <v>0.68893689382788759</v>
      </c>
      <c r="P162" s="339">
        <f>IF(P$94=0,0,P$94/PPA_fec!P$94)</f>
        <v>0.69271820444509857</v>
      </c>
      <c r="Q162" s="339">
        <f>IF(Q$94=0,0,Q$94/PPA_fec!Q$94)</f>
        <v>0.69612138400058876</v>
      </c>
      <c r="R162" s="339">
        <f>IF(R$94=0,0,R$94/PPA_fec!R$94)</f>
        <v>0.69918424560052994</v>
      </c>
      <c r="S162" s="339">
        <f>IF(S$94=0,0,S$94/PPA_fec!S$94)</f>
        <v>0.70194082104047695</v>
      </c>
      <c r="T162" s="339">
        <f>IF(T$94=0,0,T$94/PPA_fec!T$94)</f>
        <v>0.70442173893642923</v>
      </c>
      <c r="U162" s="339">
        <f>IF(U$94=0,0,U$94/PPA_fec!U$94)</f>
        <v>0.70665456504278656</v>
      </c>
      <c r="V162" s="339">
        <f>IF(V$94=0,0,V$94/PPA_fec!V$94)</f>
        <v>0.70866410853850748</v>
      </c>
      <c r="W162" s="339">
        <f>IF(W$94=0,0,W$94/PPA_fec!W$94)</f>
        <v>0.71047269768465682</v>
      </c>
      <c r="DA162" s="97"/>
    </row>
  </sheetData>
  <pageMargins left="0.39370078740157483" right="0.39370078740157483" top="0.39370078740157483" bottom="0.39370078740157483" header="0.31496062992125978" footer="0.31496062992125978"/>
  <pageSetup paperSize="9" scale="45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4" tint="0.39997558519241921"/>
    <pageSetUpPr fitToPage="1"/>
  </sheetPr>
  <dimension ref="A1:DA162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Pulp, paper and printing / CO2 emissions"</f>
        <v>RO: Pulp, paper and printing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52</v>
      </c>
      <c r="B5" s="225">
        <v>169.08506996735511</v>
      </c>
      <c r="C5" s="225">
        <v>142.73980968723731</v>
      </c>
      <c r="D5" s="225">
        <v>139.0529784163229</v>
      </c>
      <c r="E5" s="225">
        <v>136.3041311140037</v>
      </c>
      <c r="F5" s="225">
        <v>107.0915740065527</v>
      </c>
      <c r="G5" s="225">
        <v>84.394902238149243</v>
      </c>
      <c r="H5" s="225">
        <v>60.727241552954972</v>
      </c>
      <c r="I5" s="225">
        <v>73.987913605923723</v>
      </c>
      <c r="J5" s="225">
        <v>16.733877246168159</v>
      </c>
      <c r="K5" s="225">
        <v>3.7801627348389011</v>
      </c>
      <c r="L5" s="225">
        <v>0</v>
      </c>
      <c r="M5" s="225">
        <v>0</v>
      </c>
      <c r="N5" s="225">
        <v>0</v>
      </c>
      <c r="O5" s="225">
        <v>0</v>
      </c>
      <c r="P5" s="225">
        <v>0</v>
      </c>
      <c r="Q5" s="225">
        <v>0</v>
      </c>
      <c r="R5" s="225">
        <v>0</v>
      </c>
      <c r="S5" s="225">
        <v>0</v>
      </c>
      <c r="T5" s="225">
        <v>0</v>
      </c>
      <c r="U5" s="225">
        <v>0</v>
      </c>
      <c r="V5" s="225">
        <v>0</v>
      </c>
      <c r="W5" s="225">
        <v>0</v>
      </c>
      <c r="DA5" s="89" t="s">
        <v>2027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2028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2029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2030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2031</v>
      </c>
    </row>
    <row r="10" spans="1:105" ht="12" customHeight="1" x14ac:dyDescent="0.25">
      <c r="A10" s="56" t="s">
        <v>96</v>
      </c>
      <c r="B10" s="262">
        <v>4.439435050768572</v>
      </c>
      <c r="C10" s="262">
        <v>3.448281774096539</v>
      </c>
      <c r="D10" s="262">
        <v>4.5632397126785369</v>
      </c>
      <c r="E10" s="262">
        <v>5.5876099290203154</v>
      </c>
      <c r="F10" s="262">
        <v>3.2411398568810448</v>
      </c>
      <c r="G10" s="262">
        <v>2.6828154460250699</v>
      </c>
      <c r="H10" s="262">
        <v>1.920755262727859</v>
      </c>
      <c r="I10" s="262">
        <v>1.9737673240487219</v>
      </c>
      <c r="J10" s="262">
        <v>0.27080934542911422</v>
      </c>
      <c r="K10" s="262">
        <v>5.4459722220331679E-2</v>
      </c>
      <c r="L10" s="262">
        <v>0</v>
      </c>
      <c r="M10" s="262">
        <v>0</v>
      </c>
      <c r="N10" s="262">
        <v>0</v>
      </c>
      <c r="O10" s="262">
        <v>0</v>
      </c>
      <c r="P10" s="262">
        <v>0</v>
      </c>
      <c r="Q10" s="262">
        <v>0</v>
      </c>
      <c r="R10" s="262">
        <v>0</v>
      </c>
      <c r="S10" s="262">
        <v>0</v>
      </c>
      <c r="T10" s="262">
        <v>0</v>
      </c>
      <c r="U10" s="262">
        <v>0</v>
      </c>
      <c r="V10" s="262">
        <v>0</v>
      </c>
      <c r="W10" s="262">
        <v>0</v>
      </c>
      <c r="DA10" s="68" t="s">
        <v>2032</v>
      </c>
    </row>
    <row r="11" spans="1:105" ht="12" customHeight="1" x14ac:dyDescent="0.25">
      <c r="A11" s="37" t="s">
        <v>160</v>
      </c>
      <c r="B11" s="228">
        <v>0.1878577679622741</v>
      </c>
      <c r="C11" s="228">
        <v>0</v>
      </c>
      <c r="D11" s="228">
        <v>0</v>
      </c>
      <c r="E11" s="228">
        <v>5.3190773055537433E-2</v>
      </c>
      <c r="F11" s="228">
        <v>9.4888008089487094E-2</v>
      </c>
      <c r="G11" s="228">
        <v>0</v>
      </c>
      <c r="H11" s="228">
        <v>0</v>
      </c>
      <c r="I11" s="228">
        <v>0.1091333386605471</v>
      </c>
      <c r="J11" s="228">
        <v>5.7752179064993747E-3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DA11" s="69" t="s">
        <v>2033</v>
      </c>
    </row>
    <row r="12" spans="1:105" ht="12" customHeight="1" x14ac:dyDescent="0.25">
      <c r="A12" s="37" t="s">
        <v>162</v>
      </c>
      <c r="B12" s="228">
        <v>4.2515772828062977</v>
      </c>
      <c r="C12" s="228">
        <v>3.448281774096539</v>
      </c>
      <c r="D12" s="228">
        <v>4.5632397126785369</v>
      </c>
      <c r="E12" s="228">
        <v>5.5344191559647768</v>
      </c>
      <c r="F12" s="228">
        <v>3.1462518487915578</v>
      </c>
      <c r="G12" s="228">
        <v>2.6828154460250699</v>
      </c>
      <c r="H12" s="228">
        <v>1.920755262727859</v>
      </c>
      <c r="I12" s="228">
        <v>1.864633985388175</v>
      </c>
      <c r="J12" s="228">
        <v>0.26503412752261479</v>
      </c>
      <c r="K12" s="228">
        <v>5.4459722220331679E-2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DA12" s="69" t="s">
        <v>2034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2035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2036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2037</v>
      </c>
    </row>
    <row r="16" spans="1:105" ht="12" customHeight="1" x14ac:dyDescent="0.25">
      <c r="A16" s="57" t="s">
        <v>1855</v>
      </c>
      <c r="B16" s="263">
        <v>0</v>
      </c>
      <c r="C16" s="263">
        <v>0</v>
      </c>
      <c r="D16" s="263">
        <v>0</v>
      </c>
      <c r="E16" s="263">
        <v>0</v>
      </c>
      <c r="F16" s="263">
        <v>0</v>
      </c>
      <c r="G16" s="263">
        <v>0</v>
      </c>
      <c r="H16" s="263">
        <v>0</v>
      </c>
      <c r="I16" s="263">
        <v>0</v>
      </c>
      <c r="J16" s="263">
        <v>0</v>
      </c>
      <c r="K16" s="263">
        <v>0</v>
      </c>
      <c r="L16" s="263">
        <v>0</v>
      </c>
      <c r="M16" s="263">
        <v>0</v>
      </c>
      <c r="N16" s="263">
        <v>0</v>
      </c>
      <c r="O16" s="263">
        <v>0</v>
      </c>
      <c r="P16" s="263">
        <v>0</v>
      </c>
      <c r="Q16" s="263">
        <v>0</v>
      </c>
      <c r="R16" s="263">
        <v>0</v>
      </c>
      <c r="S16" s="263">
        <v>0</v>
      </c>
      <c r="T16" s="263">
        <v>0</v>
      </c>
      <c r="U16" s="263">
        <v>0</v>
      </c>
      <c r="V16" s="263">
        <v>0</v>
      </c>
      <c r="W16" s="263">
        <v>0</v>
      </c>
      <c r="DA16" s="70" t="s">
        <v>2038</v>
      </c>
    </row>
    <row r="17" spans="1:105" ht="12" customHeight="1" x14ac:dyDescent="0.25">
      <c r="A17" s="57" t="s">
        <v>1857</v>
      </c>
      <c r="B17" s="296">
        <f t="shared" ref="B17:W17" si="0">B18+B29</f>
        <v>164.64563491658649</v>
      </c>
      <c r="C17" s="296">
        <f t="shared" si="0"/>
        <v>139.29152791314081</v>
      </c>
      <c r="D17" s="296">
        <f t="shared" si="0"/>
        <v>134.48973870364441</v>
      </c>
      <c r="E17" s="296">
        <f t="shared" si="0"/>
        <v>130.71652118498329</v>
      </c>
      <c r="F17" s="296">
        <f t="shared" si="0"/>
        <v>103.8504341496717</v>
      </c>
      <c r="G17" s="296">
        <f t="shared" si="0"/>
        <v>81.712086792124182</v>
      </c>
      <c r="H17" s="296">
        <f t="shared" si="0"/>
        <v>58.806486290227113</v>
      </c>
      <c r="I17" s="296">
        <f t="shared" si="0"/>
        <v>72.014146281875</v>
      </c>
      <c r="J17" s="296">
        <f t="shared" si="0"/>
        <v>16.463067900739048</v>
      </c>
      <c r="K17" s="296">
        <f t="shared" si="0"/>
        <v>3.72570301261857</v>
      </c>
      <c r="L17" s="296">
        <f t="shared" si="0"/>
        <v>0</v>
      </c>
      <c r="M17" s="296">
        <f t="shared" si="0"/>
        <v>0</v>
      </c>
      <c r="N17" s="296">
        <f t="shared" si="0"/>
        <v>0</v>
      </c>
      <c r="O17" s="296">
        <f t="shared" si="0"/>
        <v>0</v>
      </c>
      <c r="P17" s="296">
        <f t="shared" si="0"/>
        <v>0</v>
      </c>
      <c r="Q17" s="296">
        <f t="shared" si="0"/>
        <v>0</v>
      </c>
      <c r="R17" s="296">
        <f t="shared" si="0"/>
        <v>0</v>
      </c>
      <c r="S17" s="296">
        <f t="shared" si="0"/>
        <v>0</v>
      </c>
      <c r="T17" s="296">
        <f t="shared" si="0"/>
        <v>0</v>
      </c>
      <c r="U17" s="296">
        <f t="shared" si="0"/>
        <v>0</v>
      </c>
      <c r="V17" s="296">
        <f t="shared" si="0"/>
        <v>0</v>
      </c>
      <c r="W17" s="296">
        <f t="shared" si="0"/>
        <v>0</v>
      </c>
      <c r="DA17" s="70"/>
    </row>
    <row r="18" spans="1:105" ht="12" customHeight="1" x14ac:dyDescent="0.25">
      <c r="A18" s="60" t="s">
        <v>1858</v>
      </c>
      <c r="B18" s="331">
        <v>164.64563491658649</v>
      </c>
      <c r="C18" s="331">
        <v>139.29152791314081</v>
      </c>
      <c r="D18" s="331">
        <v>134.48973870364441</v>
      </c>
      <c r="E18" s="331">
        <v>130.71652118498329</v>
      </c>
      <c r="F18" s="331">
        <v>103.8504341496717</v>
      </c>
      <c r="G18" s="331">
        <v>81.712086792124182</v>
      </c>
      <c r="H18" s="331">
        <v>58.806486290227113</v>
      </c>
      <c r="I18" s="331">
        <v>72.014146281875</v>
      </c>
      <c r="J18" s="331">
        <v>16.463067900739048</v>
      </c>
      <c r="K18" s="331">
        <v>3.72570301261857</v>
      </c>
      <c r="L18" s="331">
        <v>0</v>
      </c>
      <c r="M18" s="331">
        <v>0</v>
      </c>
      <c r="N18" s="331">
        <v>0</v>
      </c>
      <c r="O18" s="331">
        <v>0</v>
      </c>
      <c r="P18" s="331">
        <v>0</v>
      </c>
      <c r="Q18" s="331">
        <v>0</v>
      </c>
      <c r="R18" s="331">
        <v>0</v>
      </c>
      <c r="S18" s="331">
        <v>0</v>
      </c>
      <c r="T18" s="331">
        <v>0</v>
      </c>
      <c r="U18" s="331">
        <v>0</v>
      </c>
      <c r="V18" s="331">
        <v>0</v>
      </c>
      <c r="W18" s="331">
        <v>0</v>
      </c>
      <c r="DA18" s="72" t="s">
        <v>2039</v>
      </c>
    </row>
    <row r="19" spans="1:105" ht="12" customHeight="1" x14ac:dyDescent="0.25">
      <c r="A19" s="64" t="s">
        <v>30</v>
      </c>
      <c r="B19" s="231">
        <v>0.72488455429564469</v>
      </c>
      <c r="C19" s="231">
        <v>1.0592511325814751</v>
      </c>
      <c r="D19" s="231">
        <v>0</v>
      </c>
      <c r="E19" s="231">
        <v>0.71529671561087638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</v>
      </c>
      <c r="T19" s="231">
        <v>0</v>
      </c>
      <c r="U19" s="231">
        <v>0</v>
      </c>
      <c r="V19" s="231">
        <v>0</v>
      </c>
      <c r="W19" s="231">
        <v>0</v>
      </c>
      <c r="DA19" s="73" t="s">
        <v>2040</v>
      </c>
    </row>
    <row r="20" spans="1:105" ht="12" customHeight="1" x14ac:dyDescent="0.25">
      <c r="A20" s="64" t="s">
        <v>32</v>
      </c>
      <c r="B20" s="231">
        <v>0</v>
      </c>
      <c r="C20" s="231">
        <v>0</v>
      </c>
      <c r="D20" s="231">
        <v>0</v>
      </c>
      <c r="E20" s="231">
        <v>0</v>
      </c>
      <c r="F20" s="231">
        <v>0</v>
      </c>
      <c r="G20" s="231">
        <v>0</v>
      </c>
      <c r="H20" s="231">
        <v>0</v>
      </c>
      <c r="I20" s="231">
        <v>0</v>
      </c>
      <c r="J20" s="231">
        <v>0</v>
      </c>
      <c r="K20" s="231">
        <v>0</v>
      </c>
      <c r="L20" s="231">
        <v>0</v>
      </c>
      <c r="M20" s="231">
        <v>0</v>
      </c>
      <c r="N20" s="231">
        <v>0</v>
      </c>
      <c r="O20" s="231">
        <v>0</v>
      </c>
      <c r="P20" s="231">
        <v>0</v>
      </c>
      <c r="Q20" s="231">
        <v>0</v>
      </c>
      <c r="R20" s="231">
        <v>0</v>
      </c>
      <c r="S20" s="231">
        <v>0</v>
      </c>
      <c r="T20" s="231">
        <v>0</v>
      </c>
      <c r="U20" s="231">
        <v>0</v>
      </c>
      <c r="V20" s="231">
        <v>0</v>
      </c>
      <c r="W20" s="231">
        <v>0</v>
      </c>
      <c r="DA20" s="73" t="s">
        <v>2041</v>
      </c>
    </row>
    <row r="21" spans="1:105" ht="12" customHeight="1" x14ac:dyDescent="0.25">
      <c r="A21" s="64" t="s">
        <v>33</v>
      </c>
      <c r="B21" s="231">
        <v>0</v>
      </c>
      <c r="C21" s="231">
        <v>0</v>
      </c>
      <c r="D21" s="231">
        <v>0</v>
      </c>
      <c r="E21" s="231">
        <v>1.368777984842511</v>
      </c>
      <c r="F21" s="231">
        <v>0</v>
      </c>
      <c r="G21" s="231">
        <v>0</v>
      </c>
      <c r="H21" s="231">
        <v>0</v>
      </c>
      <c r="I21" s="231">
        <v>0</v>
      </c>
      <c r="J21" s="231">
        <v>0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2042</v>
      </c>
    </row>
    <row r="22" spans="1:105" ht="12" customHeight="1" x14ac:dyDescent="0.25">
      <c r="A22" s="64" t="s">
        <v>160</v>
      </c>
      <c r="B22" s="231">
        <v>4.8871886760591856</v>
      </c>
      <c r="C22" s="231">
        <v>0</v>
      </c>
      <c r="D22" s="231">
        <v>0</v>
      </c>
      <c r="E22" s="231">
        <v>0.89737371992435011</v>
      </c>
      <c r="F22" s="231">
        <v>2.1646008904907581</v>
      </c>
      <c r="G22" s="231">
        <v>0</v>
      </c>
      <c r="H22" s="231">
        <v>0</v>
      </c>
      <c r="I22" s="231">
        <v>2.9758316083514149</v>
      </c>
      <c r="J22" s="231">
        <v>0.35108760514009052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2043</v>
      </c>
    </row>
    <row r="23" spans="1:105" ht="12" customHeight="1" x14ac:dyDescent="0.25">
      <c r="A23" s="64" t="s">
        <v>70</v>
      </c>
      <c r="B23" s="231">
        <v>41.121868905466322</v>
      </c>
      <c r="C23" s="231">
        <v>46.20998239347778</v>
      </c>
      <c r="D23" s="231">
        <v>34.413794060118043</v>
      </c>
      <c r="E23" s="231">
        <v>31.548886879811072</v>
      </c>
      <c r="F23" s="231">
        <v>28.51327426158149</v>
      </c>
      <c r="G23" s="231">
        <v>11.218460601478419</v>
      </c>
      <c r="H23" s="231">
        <v>4.769364617960286</v>
      </c>
      <c r="I23" s="231">
        <v>11.95915900539514</v>
      </c>
      <c r="J23" s="231">
        <v>0</v>
      </c>
      <c r="K23" s="231">
        <v>0</v>
      </c>
      <c r="L23" s="231">
        <v>0</v>
      </c>
      <c r="M23" s="231">
        <v>0</v>
      </c>
      <c r="N23" s="231">
        <v>0</v>
      </c>
      <c r="O23" s="231">
        <v>0</v>
      </c>
      <c r="P23" s="231">
        <v>0</v>
      </c>
      <c r="Q23" s="231">
        <v>0</v>
      </c>
      <c r="R23" s="231">
        <v>0</v>
      </c>
      <c r="S23" s="231">
        <v>0</v>
      </c>
      <c r="T23" s="231">
        <v>0</v>
      </c>
      <c r="U23" s="231">
        <v>0</v>
      </c>
      <c r="V23" s="231">
        <v>0</v>
      </c>
      <c r="W23" s="231">
        <v>0</v>
      </c>
      <c r="DA23" s="73" t="s">
        <v>2044</v>
      </c>
    </row>
    <row r="24" spans="1:105" ht="12" customHeight="1" x14ac:dyDescent="0.25">
      <c r="A24" s="64" t="s">
        <v>34</v>
      </c>
      <c r="B24" s="231">
        <v>0</v>
      </c>
      <c r="C24" s="231">
        <v>1.374841314618495</v>
      </c>
      <c r="D24" s="231">
        <v>0</v>
      </c>
      <c r="E24" s="231">
        <v>2.8158131620078088</v>
      </c>
      <c r="F24" s="231">
        <v>1.3997429091885489</v>
      </c>
      <c r="G24" s="231">
        <v>0</v>
      </c>
      <c r="H24" s="231">
        <v>3.680214411600244</v>
      </c>
      <c r="I24" s="231">
        <v>6.2345941452400293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2045</v>
      </c>
    </row>
    <row r="25" spans="1:105" ht="12" customHeight="1" x14ac:dyDescent="0.25">
      <c r="A25" s="64" t="s">
        <v>162</v>
      </c>
      <c r="B25" s="231">
        <v>110.60634104890541</v>
      </c>
      <c r="C25" s="231">
        <v>90.647453072463009</v>
      </c>
      <c r="D25" s="231">
        <v>98.707323150606172</v>
      </c>
      <c r="E25" s="231">
        <v>93.37037272278674</v>
      </c>
      <c r="F25" s="231">
        <v>71.772816088410877</v>
      </c>
      <c r="G25" s="231">
        <v>70.493626190645756</v>
      </c>
      <c r="H25" s="231">
        <v>50.356907260666581</v>
      </c>
      <c r="I25" s="231">
        <v>50.844561522888412</v>
      </c>
      <c r="J25" s="231">
        <v>16.111980295598961</v>
      </c>
      <c r="K25" s="231">
        <v>3.72570301261857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2046</v>
      </c>
    </row>
    <row r="26" spans="1:105" ht="12" customHeight="1" x14ac:dyDescent="0.25">
      <c r="A26" s="64" t="s">
        <v>36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2047</v>
      </c>
    </row>
    <row r="27" spans="1:105" ht="12" customHeight="1" x14ac:dyDescent="0.25">
      <c r="A27" s="64" t="s">
        <v>73</v>
      </c>
      <c r="B27" s="231">
        <v>7.3053517318599486</v>
      </c>
      <c r="C27" s="231">
        <v>0</v>
      </c>
      <c r="D27" s="231">
        <v>1.3686214929201961</v>
      </c>
      <c r="E27" s="231">
        <v>0</v>
      </c>
      <c r="F27" s="231">
        <v>0</v>
      </c>
      <c r="G27" s="231">
        <v>0</v>
      </c>
      <c r="H27" s="231">
        <v>0</v>
      </c>
      <c r="I27" s="231">
        <v>0</v>
      </c>
      <c r="J27" s="231">
        <v>0</v>
      </c>
      <c r="K27" s="231">
        <v>0</v>
      </c>
      <c r="L27" s="231">
        <v>0</v>
      </c>
      <c r="M27" s="231">
        <v>0</v>
      </c>
      <c r="N27" s="231">
        <v>0</v>
      </c>
      <c r="O27" s="231">
        <v>0</v>
      </c>
      <c r="P27" s="231">
        <v>0</v>
      </c>
      <c r="Q27" s="231">
        <v>0</v>
      </c>
      <c r="R27" s="231">
        <v>0</v>
      </c>
      <c r="S27" s="231">
        <v>0</v>
      </c>
      <c r="T27" s="231">
        <v>0</v>
      </c>
      <c r="U27" s="231">
        <v>0</v>
      </c>
      <c r="V27" s="231">
        <v>0</v>
      </c>
      <c r="W27" s="231">
        <v>0</v>
      </c>
      <c r="DA27" s="73" t="s">
        <v>2048</v>
      </c>
    </row>
    <row r="28" spans="1:105" ht="12" customHeight="1" x14ac:dyDescent="0.25">
      <c r="A28" s="64" t="s">
        <v>79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DA28" s="73" t="s">
        <v>2049</v>
      </c>
    </row>
    <row r="29" spans="1:105" ht="12" customHeight="1" x14ac:dyDescent="0.25">
      <c r="A29" s="60" t="s">
        <v>1870</v>
      </c>
      <c r="B29" s="264">
        <v>0</v>
      </c>
      <c r="C29" s="264">
        <v>0</v>
      </c>
      <c r="D29" s="264">
        <v>0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>
        <v>0</v>
      </c>
      <c r="K29" s="264">
        <v>0</v>
      </c>
      <c r="L29" s="264">
        <v>0</v>
      </c>
      <c r="M29" s="264">
        <v>0</v>
      </c>
      <c r="N29" s="264">
        <v>0</v>
      </c>
      <c r="O29" s="264">
        <v>0</v>
      </c>
      <c r="P29" s="264">
        <v>0</v>
      </c>
      <c r="Q29" s="264">
        <v>0</v>
      </c>
      <c r="R29" s="264">
        <v>0</v>
      </c>
      <c r="S29" s="264">
        <v>0</v>
      </c>
      <c r="T29" s="264">
        <v>0</v>
      </c>
      <c r="U29" s="264">
        <v>0</v>
      </c>
      <c r="V29" s="264">
        <v>0</v>
      </c>
      <c r="W29" s="264">
        <v>0</v>
      </c>
      <c r="DA29" s="72" t="s">
        <v>2050</v>
      </c>
    </row>
    <row r="30" spans="1:105" ht="12" customHeight="1" x14ac:dyDescent="0.25">
      <c r="A30" s="132" t="s">
        <v>1872</v>
      </c>
      <c r="B30" s="318">
        <v>0</v>
      </c>
      <c r="C30" s="318">
        <v>0</v>
      </c>
      <c r="D30" s="318">
        <v>0</v>
      </c>
      <c r="E30" s="318">
        <v>0</v>
      </c>
      <c r="F30" s="318">
        <v>0</v>
      </c>
      <c r="G30" s="318">
        <v>0</v>
      </c>
      <c r="H30" s="318">
        <v>0</v>
      </c>
      <c r="I30" s="318">
        <v>0</v>
      </c>
      <c r="J30" s="318">
        <v>0</v>
      </c>
      <c r="K30" s="318">
        <v>0</v>
      </c>
      <c r="L30" s="318">
        <v>0</v>
      </c>
      <c r="M30" s="318">
        <v>0</v>
      </c>
      <c r="N30" s="318">
        <v>0</v>
      </c>
      <c r="O30" s="318">
        <v>0</v>
      </c>
      <c r="P30" s="318">
        <v>0</v>
      </c>
      <c r="Q30" s="318">
        <v>0</v>
      </c>
      <c r="R30" s="318">
        <v>0</v>
      </c>
      <c r="S30" s="318">
        <v>0</v>
      </c>
      <c r="T30" s="318">
        <v>0</v>
      </c>
      <c r="U30" s="318">
        <v>0</v>
      </c>
      <c r="V30" s="318">
        <v>0</v>
      </c>
      <c r="W30" s="318">
        <v>0</v>
      </c>
      <c r="DA30" s="139" t="s">
        <v>2051</v>
      </c>
    </row>
    <row r="31" spans="1:105" ht="12" customHeight="1" x14ac:dyDescent="0.25">
      <c r="J31" s="131"/>
    </row>
    <row r="32" spans="1:105" ht="15" customHeight="1" x14ac:dyDescent="0.25">
      <c r="A32" s="34" t="s">
        <v>53</v>
      </c>
      <c r="B32" s="225">
        <v>164.18921891854549</v>
      </c>
      <c r="C32" s="225">
        <v>175.00707743799401</v>
      </c>
      <c r="D32" s="225">
        <v>150.37943286583379</v>
      </c>
      <c r="E32" s="225">
        <v>159.36000112818681</v>
      </c>
      <c r="F32" s="225">
        <v>126.8866651138745</v>
      </c>
      <c r="G32" s="225">
        <v>149.7143326726177</v>
      </c>
      <c r="H32" s="225">
        <v>137.31818585590241</v>
      </c>
      <c r="I32" s="225">
        <v>176.3921781523853</v>
      </c>
      <c r="J32" s="225">
        <v>130.71534580301099</v>
      </c>
      <c r="K32" s="225">
        <v>103.29263655263939</v>
      </c>
      <c r="L32" s="225">
        <v>253.73257079518271</v>
      </c>
      <c r="M32" s="225">
        <v>62.331282127858628</v>
      </c>
      <c r="N32" s="225">
        <v>96.061343628609649</v>
      </c>
      <c r="O32" s="225">
        <v>96.794259535605974</v>
      </c>
      <c r="P32" s="225">
        <v>123.1864457167231</v>
      </c>
      <c r="Q32" s="225">
        <v>156.24883126378441</v>
      </c>
      <c r="R32" s="225">
        <v>178.37266624758499</v>
      </c>
      <c r="S32" s="225">
        <v>242.48256713981991</v>
      </c>
      <c r="T32" s="225">
        <v>163.90402357603389</v>
      </c>
      <c r="U32" s="225">
        <v>220.79395732872581</v>
      </c>
      <c r="V32" s="225">
        <v>192.3823958401845</v>
      </c>
      <c r="W32" s="225">
        <v>311.42546334949049</v>
      </c>
      <c r="DA32" s="89" t="s">
        <v>2052</v>
      </c>
    </row>
    <row r="33" spans="1:105" ht="12" customHeight="1" x14ac:dyDescent="0.25">
      <c r="A33" s="55" t="s">
        <v>92</v>
      </c>
      <c r="B33" s="261">
        <v>0</v>
      </c>
      <c r="C33" s="261">
        <v>0</v>
      </c>
      <c r="D33" s="261">
        <v>0</v>
      </c>
      <c r="E33" s="261">
        <v>0</v>
      </c>
      <c r="F33" s="261">
        <v>0</v>
      </c>
      <c r="G33" s="261">
        <v>0</v>
      </c>
      <c r="H33" s="261">
        <v>0</v>
      </c>
      <c r="I33" s="261">
        <v>0</v>
      </c>
      <c r="J33" s="261">
        <v>0</v>
      </c>
      <c r="K33" s="261">
        <v>0</v>
      </c>
      <c r="L33" s="261">
        <v>0</v>
      </c>
      <c r="M33" s="261">
        <v>0</v>
      </c>
      <c r="N33" s="261">
        <v>0</v>
      </c>
      <c r="O33" s="261">
        <v>0</v>
      </c>
      <c r="P33" s="261">
        <v>0</v>
      </c>
      <c r="Q33" s="261">
        <v>0</v>
      </c>
      <c r="R33" s="261">
        <v>0</v>
      </c>
      <c r="S33" s="261">
        <v>0</v>
      </c>
      <c r="T33" s="261">
        <v>0</v>
      </c>
      <c r="U33" s="261">
        <v>0</v>
      </c>
      <c r="V33" s="261">
        <v>0</v>
      </c>
      <c r="W33" s="261">
        <v>0</v>
      </c>
      <c r="DA33" s="67" t="s">
        <v>2053</v>
      </c>
    </row>
    <row r="34" spans="1:105" ht="12" customHeight="1" x14ac:dyDescent="0.25">
      <c r="A34" s="202" t="s">
        <v>93</v>
      </c>
      <c r="B34" s="226">
        <v>0</v>
      </c>
      <c r="C34" s="226">
        <v>0</v>
      </c>
      <c r="D34" s="226">
        <v>0</v>
      </c>
      <c r="E34" s="226">
        <v>0</v>
      </c>
      <c r="F34" s="226">
        <v>0</v>
      </c>
      <c r="G34" s="226">
        <v>0</v>
      </c>
      <c r="H34" s="226">
        <v>0</v>
      </c>
      <c r="I34" s="226">
        <v>0</v>
      </c>
      <c r="J34" s="226">
        <v>0</v>
      </c>
      <c r="K34" s="226">
        <v>0</v>
      </c>
      <c r="L34" s="226">
        <v>0</v>
      </c>
      <c r="M34" s="226">
        <v>0</v>
      </c>
      <c r="N34" s="226">
        <v>0</v>
      </c>
      <c r="O34" s="226">
        <v>0</v>
      </c>
      <c r="P34" s="226">
        <v>0</v>
      </c>
      <c r="Q34" s="226">
        <v>0</v>
      </c>
      <c r="R34" s="226">
        <v>0</v>
      </c>
      <c r="S34" s="226">
        <v>0</v>
      </c>
      <c r="T34" s="226">
        <v>0</v>
      </c>
      <c r="U34" s="226">
        <v>0</v>
      </c>
      <c r="V34" s="226">
        <v>0</v>
      </c>
      <c r="W34" s="226">
        <v>0</v>
      </c>
      <c r="DA34" s="174" t="s">
        <v>2054</v>
      </c>
    </row>
    <row r="35" spans="1:105" ht="12" customHeight="1" x14ac:dyDescent="0.25">
      <c r="A35" s="202" t="s">
        <v>94</v>
      </c>
      <c r="B35" s="226">
        <v>0</v>
      </c>
      <c r="C35" s="226">
        <v>0</v>
      </c>
      <c r="D35" s="226">
        <v>0</v>
      </c>
      <c r="E35" s="226">
        <v>0</v>
      </c>
      <c r="F35" s="226">
        <v>0</v>
      </c>
      <c r="G35" s="226">
        <v>0</v>
      </c>
      <c r="H35" s="226">
        <v>0</v>
      </c>
      <c r="I35" s="226">
        <v>0</v>
      </c>
      <c r="J35" s="226">
        <v>0</v>
      </c>
      <c r="K35" s="226">
        <v>0</v>
      </c>
      <c r="L35" s="226">
        <v>0</v>
      </c>
      <c r="M35" s="226">
        <v>0</v>
      </c>
      <c r="N35" s="226">
        <v>0</v>
      </c>
      <c r="O35" s="226">
        <v>0</v>
      </c>
      <c r="P35" s="226">
        <v>0</v>
      </c>
      <c r="Q35" s="226">
        <v>0</v>
      </c>
      <c r="R35" s="226">
        <v>0</v>
      </c>
      <c r="S35" s="226">
        <v>0</v>
      </c>
      <c r="T35" s="226">
        <v>0</v>
      </c>
      <c r="U35" s="226">
        <v>0</v>
      </c>
      <c r="V35" s="226">
        <v>0</v>
      </c>
      <c r="W35" s="226">
        <v>0</v>
      </c>
      <c r="DA35" s="174" t="s">
        <v>2055</v>
      </c>
    </row>
    <row r="36" spans="1:105" ht="12" customHeight="1" x14ac:dyDescent="0.25">
      <c r="A36" s="202" t="s">
        <v>95</v>
      </c>
      <c r="B36" s="226">
        <v>0</v>
      </c>
      <c r="C36" s="226">
        <v>0</v>
      </c>
      <c r="D36" s="226">
        <v>0</v>
      </c>
      <c r="E36" s="226">
        <v>0</v>
      </c>
      <c r="F36" s="226">
        <v>0</v>
      </c>
      <c r="G36" s="226">
        <v>0</v>
      </c>
      <c r="H36" s="226">
        <v>0</v>
      </c>
      <c r="I36" s="226">
        <v>0</v>
      </c>
      <c r="J36" s="226">
        <v>0</v>
      </c>
      <c r="K36" s="226">
        <v>0</v>
      </c>
      <c r="L36" s="226">
        <v>0</v>
      </c>
      <c r="M36" s="226">
        <v>0</v>
      </c>
      <c r="N36" s="226">
        <v>0</v>
      </c>
      <c r="O36" s="226">
        <v>0</v>
      </c>
      <c r="P36" s="226">
        <v>0</v>
      </c>
      <c r="Q36" s="226">
        <v>0</v>
      </c>
      <c r="R36" s="226">
        <v>0</v>
      </c>
      <c r="S36" s="226">
        <v>0</v>
      </c>
      <c r="T36" s="226">
        <v>0</v>
      </c>
      <c r="U36" s="226">
        <v>0</v>
      </c>
      <c r="V36" s="226">
        <v>0</v>
      </c>
      <c r="W36" s="226">
        <v>0</v>
      </c>
      <c r="DA36" s="174" t="s">
        <v>2056</v>
      </c>
    </row>
    <row r="37" spans="1:105" ht="12" customHeight="1" x14ac:dyDescent="0.25">
      <c r="A37" s="56" t="s">
        <v>96</v>
      </c>
      <c r="B37" s="262">
        <v>3.3180733575000749</v>
      </c>
      <c r="C37" s="262">
        <v>3.2524956120837949</v>
      </c>
      <c r="D37" s="262">
        <v>3.804300139856315</v>
      </c>
      <c r="E37" s="262">
        <v>5.0458203083903186</v>
      </c>
      <c r="F37" s="262">
        <v>2.958621389625665</v>
      </c>
      <c r="G37" s="262">
        <v>3.667968435038651</v>
      </c>
      <c r="H37" s="262">
        <v>3.3472468818359711</v>
      </c>
      <c r="I37" s="262">
        <v>3.622235404982892</v>
      </c>
      <c r="J37" s="262">
        <v>1.6243483738121871</v>
      </c>
      <c r="K37" s="262">
        <v>1.142188565143424</v>
      </c>
      <c r="L37" s="262">
        <v>3.13690563540107</v>
      </c>
      <c r="M37" s="262">
        <v>0.14551099019707581</v>
      </c>
      <c r="N37" s="262">
        <v>0.54570351245958482</v>
      </c>
      <c r="O37" s="262">
        <v>0.54186211965040165</v>
      </c>
      <c r="P37" s="262">
        <v>0.59368935527074096</v>
      </c>
      <c r="Q37" s="262">
        <v>0.93152052207857394</v>
      </c>
      <c r="R37" s="262">
        <v>1.094166202110141</v>
      </c>
      <c r="S37" s="262">
        <v>1.8044481964715331</v>
      </c>
      <c r="T37" s="262">
        <v>0.67854281998038224</v>
      </c>
      <c r="U37" s="262">
        <v>1.712472538558385</v>
      </c>
      <c r="V37" s="262">
        <v>2.2138647433193581</v>
      </c>
      <c r="W37" s="262">
        <v>3.8677424796967022</v>
      </c>
      <c r="DA37" s="68" t="s">
        <v>2057</v>
      </c>
    </row>
    <row r="38" spans="1:105" ht="12" customHeight="1" x14ac:dyDescent="0.25">
      <c r="A38" s="37" t="s">
        <v>160</v>
      </c>
      <c r="B38" s="228">
        <v>0.14040657149993449</v>
      </c>
      <c r="C38" s="228">
        <v>0</v>
      </c>
      <c r="D38" s="228">
        <v>0</v>
      </c>
      <c r="E38" s="228">
        <v>4.8033253271433859E-2</v>
      </c>
      <c r="F38" s="228">
        <v>8.661696278132347E-2</v>
      </c>
      <c r="G38" s="228">
        <v>0</v>
      </c>
      <c r="H38" s="228">
        <v>0</v>
      </c>
      <c r="I38" s="228">
        <v>0.20028026522870121</v>
      </c>
      <c r="J38" s="228">
        <v>3.4640480371785402E-2</v>
      </c>
      <c r="K38" s="228">
        <v>0</v>
      </c>
      <c r="L38" s="228">
        <v>0.15229614467467509</v>
      </c>
      <c r="M38" s="228">
        <v>0</v>
      </c>
      <c r="N38" s="228">
        <v>5.327409613329652E-2</v>
      </c>
      <c r="O38" s="228">
        <v>0</v>
      </c>
      <c r="P38" s="228">
        <v>0</v>
      </c>
      <c r="Q38" s="228">
        <v>0</v>
      </c>
      <c r="R38" s="228">
        <v>1.9541226529679961E-2</v>
      </c>
      <c r="S38" s="228">
        <v>2.6061909151192642E-3</v>
      </c>
      <c r="T38" s="228">
        <v>2.7086771418202041E-3</v>
      </c>
      <c r="U38" s="228">
        <v>2.1880506326303312E-2</v>
      </c>
      <c r="V38" s="228">
        <v>1.2240754539708789E-2</v>
      </c>
      <c r="W38" s="228">
        <v>1.063880475393731E-2</v>
      </c>
      <c r="DA38" s="69" t="s">
        <v>2058</v>
      </c>
    </row>
    <row r="39" spans="1:105" ht="12" customHeight="1" x14ac:dyDescent="0.25">
      <c r="A39" s="37" t="s">
        <v>162</v>
      </c>
      <c r="B39" s="228">
        <v>3.1776667860001409</v>
      </c>
      <c r="C39" s="228">
        <v>3.2524956120837949</v>
      </c>
      <c r="D39" s="228">
        <v>3.804300139856315</v>
      </c>
      <c r="E39" s="228">
        <v>4.9977870551188843</v>
      </c>
      <c r="F39" s="228">
        <v>2.8720044268443421</v>
      </c>
      <c r="G39" s="228">
        <v>3.667968435038651</v>
      </c>
      <c r="H39" s="228">
        <v>3.3472468818359711</v>
      </c>
      <c r="I39" s="228">
        <v>3.421955139754191</v>
      </c>
      <c r="J39" s="228">
        <v>1.589707893440401</v>
      </c>
      <c r="K39" s="228">
        <v>1.142188565143424</v>
      </c>
      <c r="L39" s="228">
        <v>2.984609490726394</v>
      </c>
      <c r="M39" s="228">
        <v>0.14551099019707581</v>
      </c>
      <c r="N39" s="228">
        <v>0.49242941632628828</v>
      </c>
      <c r="O39" s="228">
        <v>0.54186211965040165</v>
      </c>
      <c r="P39" s="228">
        <v>0.59368935527074096</v>
      </c>
      <c r="Q39" s="228">
        <v>0.93152052207857394</v>
      </c>
      <c r="R39" s="228">
        <v>1.0746249755804611</v>
      </c>
      <c r="S39" s="228">
        <v>1.8018420055564139</v>
      </c>
      <c r="T39" s="228">
        <v>0.67583414283856202</v>
      </c>
      <c r="U39" s="228">
        <v>1.690592032232082</v>
      </c>
      <c r="V39" s="228">
        <v>2.2016239887796489</v>
      </c>
      <c r="W39" s="228">
        <v>3.8571036749427638</v>
      </c>
      <c r="DA39" s="69" t="s">
        <v>2059</v>
      </c>
    </row>
    <row r="40" spans="1:105" ht="12" customHeight="1" x14ac:dyDescent="0.25">
      <c r="A40" s="37" t="s">
        <v>97</v>
      </c>
      <c r="B40" s="228">
        <v>0</v>
      </c>
      <c r="C40" s="228">
        <v>0</v>
      </c>
      <c r="D40" s="228">
        <v>0</v>
      </c>
      <c r="E40" s="228">
        <v>0</v>
      </c>
      <c r="F40" s="228">
        <v>0</v>
      </c>
      <c r="G40" s="228">
        <v>0</v>
      </c>
      <c r="H40" s="228">
        <v>0</v>
      </c>
      <c r="I40" s="228">
        <v>0</v>
      </c>
      <c r="J40" s="228">
        <v>0</v>
      </c>
      <c r="K40" s="228">
        <v>0</v>
      </c>
      <c r="L40" s="228">
        <v>0</v>
      </c>
      <c r="M40" s="228">
        <v>0</v>
      </c>
      <c r="N40" s="228">
        <v>0</v>
      </c>
      <c r="O40" s="228">
        <v>0</v>
      </c>
      <c r="P40" s="228">
        <v>0</v>
      </c>
      <c r="Q40" s="228">
        <v>0</v>
      </c>
      <c r="R40" s="228">
        <v>0</v>
      </c>
      <c r="S40" s="228">
        <v>0</v>
      </c>
      <c r="T40" s="228">
        <v>0</v>
      </c>
      <c r="U40" s="228">
        <v>0</v>
      </c>
      <c r="V40" s="228">
        <v>0</v>
      </c>
      <c r="W40" s="228">
        <v>0</v>
      </c>
      <c r="DA40" s="69" t="s">
        <v>2060</v>
      </c>
    </row>
    <row r="41" spans="1:105" ht="12" customHeight="1" x14ac:dyDescent="0.25">
      <c r="A41" s="37" t="s">
        <v>78</v>
      </c>
      <c r="B41" s="228">
        <v>0</v>
      </c>
      <c r="C41" s="228">
        <v>0</v>
      </c>
      <c r="D41" s="228">
        <v>0</v>
      </c>
      <c r="E41" s="228">
        <v>0</v>
      </c>
      <c r="F41" s="228">
        <v>0</v>
      </c>
      <c r="G41" s="228">
        <v>0</v>
      </c>
      <c r="H41" s="228">
        <v>0</v>
      </c>
      <c r="I41" s="228">
        <v>0</v>
      </c>
      <c r="J41" s="228">
        <v>0</v>
      </c>
      <c r="K41" s="228">
        <v>0</v>
      </c>
      <c r="L41" s="228">
        <v>0</v>
      </c>
      <c r="M41" s="228">
        <v>0</v>
      </c>
      <c r="N41" s="228">
        <v>0</v>
      </c>
      <c r="O41" s="228">
        <v>0</v>
      </c>
      <c r="P41" s="228">
        <v>0</v>
      </c>
      <c r="Q41" s="228">
        <v>0</v>
      </c>
      <c r="R41" s="228">
        <v>0</v>
      </c>
      <c r="S41" s="228">
        <v>0</v>
      </c>
      <c r="T41" s="228">
        <v>0</v>
      </c>
      <c r="U41" s="228">
        <v>0</v>
      </c>
      <c r="V41" s="228">
        <v>0</v>
      </c>
      <c r="W41" s="228">
        <v>0</v>
      </c>
      <c r="DA41" s="69" t="s">
        <v>2061</v>
      </c>
    </row>
    <row r="42" spans="1:105" ht="12" customHeight="1" x14ac:dyDescent="0.25">
      <c r="A42" s="37" t="s">
        <v>38</v>
      </c>
      <c r="B42" s="228">
        <v>0</v>
      </c>
      <c r="C42" s="228">
        <v>0</v>
      </c>
      <c r="D42" s="228">
        <v>0</v>
      </c>
      <c r="E42" s="228">
        <v>0</v>
      </c>
      <c r="F42" s="228">
        <v>0</v>
      </c>
      <c r="G42" s="228">
        <v>0</v>
      </c>
      <c r="H42" s="228">
        <v>0</v>
      </c>
      <c r="I42" s="228">
        <v>0</v>
      </c>
      <c r="J42" s="228">
        <v>0</v>
      </c>
      <c r="K42" s="228">
        <v>0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28">
        <v>0</v>
      </c>
      <c r="R42" s="228">
        <v>0</v>
      </c>
      <c r="S42" s="228">
        <v>0</v>
      </c>
      <c r="T42" s="228">
        <v>0</v>
      </c>
      <c r="U42" s="228">
        <v>0</v>
      </c>
      <c r="V42" s="228">
        <v>0</v>
      </c>
      <c r="W42" s="228">
        <v>0</v>
      </c>
      <c r="DA42" s="69" t="s">
        <v>2062</v>
      </c>
    </row>
    <row r="43" spans="1:105" ht="12" customHeight="1" x14ac:dyDescent="0.25">
      <c r="A43" s="57" t="s">
        <v>1885</v>
      </c>
      <c r="B43" s="263">
        <f t="shared" ref="B43:W43" si="1">B44+B55</f>
        <v>4.6629317553926217</v>
      </c>
      <c r="C43" s="263">
        <f t="shared" si="1"/>
        <v>4.9783936761133392</v>
      </c>
      <c r="D43" s="263">
        <f t="shared" si="1"/>
        <v>4.248554571767464</v>
      </c>
      <c r="E43" s="263">
        <f t="shared" si="1"/>
        <v>4.4728748063709132</v>
      </c>
      <c r="F43" s="263">
        <f t="shared" si="1"/>
        <v>3.592117209398519</v>
      </c>
      <c r="G43" s="263">
        <f t="shared" si="1"/>
        <v>4.2332279489153359</v>
      </c>
      <c r="H43" s="263">
        <f t="shared" si="1"/>
        <v>3.883215622436706</v>
      </c>
      <c r="I43" s="263">
        <f t="shared" si="1"/>
        <v>5.0078244274609407</v>
      </c>
      <c r="J43" s="263">
        <f t="shared" si="1"/>
        <v>3.7417680414260519</v>
      </c>
      <c r="K43" s="263">
        <f t="shared" si="1"/>
        <v>2.9608825503622032</v>
      </c>
      <c r="L43" s="263">
        <f t="shared" si="1"/>
        <v>7.2636424683994694</v>
      </c>
      <c r="M43" s="263">
        <f t="shared" si="1"/>
        <v>1.8024861199322191</v>
      </c>
      <c r="N43" s="263">
        <f t="shared" si="1"/>
        <v>2.7685692787289891</v>
      </c>
      <c r="O43" s="263">
        <f t="shared" si="1"/>
        <v>2.7899245627813229</v>
      </c>
      <c r="P43" s="263">
        <f t="shared" si="1"/>
        <v>3.553413227868186</v>
      </c>
      <c r="Q43" s="263">
        <f t="shared" si="1"/>
        <v>4.5019510359914738</v>
      </c>
      <c r="R43" s="263">
        <f t="shared" si="1"/>
        <v>5.1385072476949274</v>
      </c>
      <c r="S43" s="263">
        <f t="shared" si="1"/>
        <v>6.9761773606767656</v>
      </c>
      <c r="T43" s="263">
        <f t="shared" si="1"/>
        <v>4.7311733552479271</v>
      </c>
      <c r="U43" s="263">
        <f t="shared" si="1"/>
        <v>6.3501879649323909</v>
      </c>
      <c r="V43" s="263">
        <f t="shared" si="1"/>
        <v>5.5121313361410182</v>
      </c>
      <c r="W43" s="263">
        <f t="shared" si="1"/>
        <v>8.9147165469505438</v>
      </c>
      <c r="DA43" s="70"/>
    </row>
    <row r="44" spans="1:105" ht="12" customHeight="1" x14ac:dyDescent="0.25">
      <c r="A44" s="60" t="s">
        <v>1886</v>
      </c>
      <c r="B44" s="264">
        <v>4.6629317553926217</v>
      </c>
      <c r="C44" s="264">
        <v>4.9783936761133392</v>
      </c>
      <c r="D44" s="264">
        <v>4.248554571767464</v>
      </c>
      <c r="E44" s="264">
        <v>4.4728748063709132</v>
      </c>
      <c r="F44" s="264">
        <v>3.592117209398519</v>
      </c>
      <c r="G44" s="264">
        <v>4.2332279489153359</v>
      </c>
      <c r="H44" s="264">
        <v>3.883215622436706</v>
      </c>
      <c r="I44" s="264">
        <v>5.0078244274609407</v>
      </c>
      <c r="J44" s="264">
        <v>3.7417680414260519</v>
      </c>
      <c r="K44" s="264">
        <v>2.9608825503622032</v>
      </c>
      <c r="L44" s="264">
        <v>7.2636424683994694</v>
      </c>
      <c r="M44" s="264">
        <v>1.8024861199322191</v>
      </c>
      <c r="N44" s="264">
        <v>2.7685692787289891</v>
      </c>
      <c r="O44" s="264">
        <v>2.7899245627813229</v>
      </c>
      <c r="P44" s="264">
        <v>3.553413227868186</v>
      </c>
      <c r="Q44" s="264">
        <v>4.5019510359914738</v>
      </c>
      <c r="R44" s="264">
        <v>5.1385072476949274</v>
      </c>
      <c r="S44" s="264">
        <v>6.9761773606767656</v>
      </c>
      <c r="T44" s="264">
        <v>4.7311733552479271</v>
      </c>
      <c r="U44" s="264">
        <v>6.3501879649323909</v>
      </c>
      <c r="V44" s="264">
        <v>5.5121313361410182</v>
      </c>
      <c r="W44" s="264">
        <v>8.9147165469505438</v>
      </c>
      <c r="DA44" s="72" t="s">
        <v>2063</v>
      </c>
    </row>
    <row r="45" spans="1:105" ht="12" customHeight="1" x14ac:dyDescent="0.25">
      <c r="A45" s="64" t="s">
        <v>30</v>
      </c>
      <c r="B45" s="231">
        <v>2.0529467476809959E-2</v>
      </c>
      <c r="C45" s="231">
        <v>3.78585059613092E-2</v>
      </c>
      <c r="D45" s="231">
        <v>0</v>
      </c>
      <c r="E45" s="231">
        <v>2.4476115408610631E-2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2064</v>
      </c>
    </row>
    <row r="46" spans="1:105" ht="12" customHeight="1" x14ac:dyDescent="0.25">
      <c r="A46" s="64" t="s">
        <v>32</v>
      </c>
      <c r="B46" s="231">
        <v>0</v>
      </c>
      <c r="C46" s="231">
        <v>0</v>
      </c>
      <c r="D46" s="231">
        <v>0</v>
      </c>
      <c r="E46" s="231">
        <v>0</v>
      </c>
      <c r="F46" s="231">
        <v>0</v>
      </c>
      <c r="G46" s="231">
        <v>0</v>
      </c>
      <c r="H46" s="231">
        <v>0</v>
      </c>
      <c r="I46" s="231">
        <v>0</v>
      </c>
      <c r="J46" s="231">
        <v>0</v>
      </c>
      <c r="K46" s="231">
        <v>0</v>
      </c>
      <c r="L46" s="231">
        <v>0</v>
      </c>
      <c r="M46" s="231">
        <v>0</v>
      </c>
      <c r="N46" s="231">
        <v>0</v>
      </c>
      <c r="O46" s="231">
        <v>0</v>
      </c>
      <c r="P46" s="231">
        <v>0</v>
      </c>
      <c r="Q46" s="231">
        <v>0</v>
      </c>
      <c r="R46" s="231">
        <v>0</v>
      </c>
      <c r="S46" s="231">
        <v>0</v>
      </c>
      <c r="T46" s="231">
        <v>0</v>
      </c>
      <c r="U46" s="231">
        <v>0</v>
      </c>
      <c r="V46" s="231">
        <v>0</v>
      </c>
      <c r="W46" s="231">
        <v>0</v>
      </c>
      <c r="DA46" s="73" t="s">
        <v>2065</v>
      </c>
    </row>
    <row r="47" spans="1:105" ht="12" customHeight="1" x14ac:dyDescent="0.25">
      <c r="A47" s="64" t="s">
        <v>33</v>
      </c>
      <c r="B47" s="231">
        <v>0</v>
      </c>
      <c r="C47" s="231">
        <v>0</v>
      </c>
      <c r="D47" s="231">
        <v>0</v>
      </c>
      <c r="E47" s="231">
        <v>4.6837021888404939E-2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8.8039314781803199E-2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1.3998323478175281E-2</v>
      </c>
      <c r="DA47" s="73" t="s">
        <v>2066</v>
      </c>
    </row>
    <row r="48" spans="1:105" ht="12" customHeight="1" x14ac:dyDescent="0.25">
      <c r="A48" s="64" t="s">
        <v>160</v>
      </c>
      <c r="B48" s="231">
        <v>0.1384101514974076</v>
      </c>
      <c r="C48" s="231">
        <v>0</v>
      </c>
      <c r="D48" s="231">
        <v>0</v>
      </c>
      <c r="E48" s="231">
        <v>3.0706449860831219E-2</v>
      </c>
      <c r="F48" s="231">
        <v>7.4872100187900803E-2</v>
      </c>
      <c r="G48" s="231">
        <v>0</v>
      </c>
      <c r="H48" s="231">
        <v>0</v>
      </c>
      <c r="I48" s="231">
        <v>0.2069377058499316</v>
      </c>
      <c r="J48" s="231">
        <v>7.9796085916345336E-2</v>
      </c>
      <c r="K48" s="231">
        <v>0</v>
      </c>
      <c r="L48" s="231">
        <v>0.34837410589550261</v>
      </c>
      <c r="M48" s="231">
        <v>0</v>
      </c>
      <c r="N48" s="231">
        <v>0.26906705881647092</v>
      </c>
      <c r="O48" s="231">
        <v>0</v>
      </c>
      <c r="P48" s="231">
        <v>0</v>
      </c>
      <c r="Q48" s="231">
        <v>0</v>
      </c>
      <c r="R48" s="231">
        <v>8.9698214094498283E-2</v>
      </c>
      <c r="S48" s="231">
        <v>9.571924341648632E-3</v>
      </c>
      <c r="T48" s="231">
        <v>1.7052160672591569E-2</v>
      </c>
      <c r="U48" s="231">
        <v>7.3396598987779629E-2</v>
      </c>
      <c r="V48" s="231">
        <v>2.6982506371794671E-2</v>
      </c>
      <c r="W48" s="231">
        <v>2.285372863245045E-2</v>
      </c>
      <c r="DA48" s="73" t="s">
        <v>2067</v>
      </c>
    </row>
    <row r="49" spans="1:105" ht="12" customHeight="1" x14ac:dyDescent="0.25">
      <c r="A49" s="64" t="s">
        <v>70</v>
      </c>
      <c r="B49" s="231">
        <v>1.164613130846353</v>
      </c>
      <c r="C49" s="231">
        <v>1.6515827456818031</v>
      </c>
      <c r="D49" s="231">
        <v>1.0871378254972881</v>
      </c>
      <c r="E49" s="231">
        <v>1.079543886377264</v>
      </c>
      <c r="F49" s="231">
        <v>0.98625512748181932</v>
      </c>
      <c r="G49" s="231">
        <v>0.58119065154705296</v>
      </c>
      <c r="H49" s="231">
        <v>0.31493925860756827</v>
      </c>
      <c r="I49" s="231">
        <v>0.83163338998272118</v>
      </c>
      <c r="J49" s="231">
        <v>0</v>
      </c>
      <c r="K49" s="231">
        <v>0</v>
      </c>
      <c r="L49" s="231">
        <v>0</v>
      </c>
      <c r="M49" s="231">
        <v>0</v>
      </c>
      <c r="N49" s="231">
        <v>0</v>
      </c>
      <c r="O49" s="231">
        <v>0</v>
      </c>
      <c r="P49" s="231">
        <v>0</v>
      </c>
      <c r="Q49" s="231">
        <v>0</v>
      </c>
      <c r="R49" s="231">
        <v>0</v>
      </c>
      <c r="S49" s="231">
        <v>0</v>
      </c>
      <c r="T49" s="231">
        <v>0</v>
      </c>
      <c r="U49" s="231">
        <v>0</v>
      </c>
      <c r="V49" s="231">
        <v>0</v>
      </c>
      <c r="W49" s="231">
        <v>0</v>
      </c>
      <c r="DA49" s="73" t="s">
        <v>2068</v>
      </c>
    </row>
    <row r="50" spans="1:105" ht="12" customHeight="1" x14ac:dyDescent="0.25">
      <c r="A50" s="64" t="s">
        <v>34</v>
      </c>
      <c r="B50" s="231">
        <v>0</v>
      </c>
      <c r="C50" s="231">
        <v>4.9137958416423953E-2</v>
      </c>
      <c r="D50" s="231">
        <v>0</v>
      </c>
      <c r="E50" s="231">
        <v>9.6351858492078862E-2</v>
      </c>
      <c r="F50" s="231">
        <v>4.8416173066577722E-2</v>
      </c>
      <c r="G50" s="231">
        <v>0</v>
      </c>
      <c r="H50" s="231">
        <v>0.24301853415475649</v>
      </c>
      <c r="I50" s="231">
        <v>0.43355027404797658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4.6352660869896801E-3</v>
      </c>
      <c r="T50" s="231">
        <v>7.954434782686523E-3</v>
      </c>
      <c r="U50" s="231">
        <v>1.486033043489994E-2</v>
      </c>
      <c r="V50" s="231">
        <v>7.9544347825161593E-3</v>
      </c>
      <c r="W50" s="231">
        <v>7.3470052173463807E-3</v>
      </c>
      <c r="DA50" s="73" t="s">
        <v>2069</v>
      </c>
    </row>
    <row r="51" spans="1:105" ht="12" customHeight="1" x14ac:dyDescent="0.25">
      <c r="A51" s="64" t="s">
        <v>162</v>
      </c>
      <c r="B51" s="231">
        <v>3.132484018091453</v>
      </c>
      <c r="C51" s="231">
        <v>3.2398144660538031</v>
      </c>
      <c r="D51" s="231">
        <v>3.118181751862326</v>
      </c>
      <c r="E51" s="231">
        <v>3.1949594743437242</v>
      </c>
      <c r="F51" s="231">
        <v>2.482573808662222</v>
      </c>
      <c r="G51" s="231">
        <v>3.6520372973682829</v>
      </c>
      <c r="H51" s="231">
        <v>3.3252578296743822</v>
      </c>
      <c r="I51" s="231">
        <v>3.535703057580311</v>
      </c>
      <c r="J51" s="231">
        <v>3.6619719555097072</v>
      </c>
      <c r="K51" s="231">
        <v>2.9608825503622032</v>
      </c>
      <c r="L51" s="231">
        <v>6.827229047722164</v>
      </c>
      <c r="M51" s="231">
        <v>1.8024861199322191</v>
      </c>
      <c r="N51" s="231">
        <v>2.487072411216658</v>
      </c>
      <c r="O51" s="231">
        <v>2.7831171888681721</v>
      </c>
      <c r="P51" s="231">
        <v>3.5451167409115509</v>
      </c>
      <c r="Q51" s="231">
        <v>4.4604984446865972</v>
      </c>
      <c r="R51" s="231">
        <v>4.9327477466425922</v>
      </c>
      <c r="S51" s="231">
        <v>6.6177405702456653</v>
      </c>
      <c r="T51" s="231">
        <v>4.2546349337012748</v>
      </c>
      <c r="U51" s="231">
        <v>5.670970478983306</v>
      </c>
      <c r="V51" s="231">
        <v>4.853077734124402</v>
      </c>
      <c r="W51" s="231">
        <v>8.2856300809304955</v>
      </c>
      <c r="DA51" s="73" t="s">
        <v>2070</v>
      </c>
    </row>
    <row r="52" spans="1:105" ht="12" customHeight="1" x14ac:dyDescent="0.25">
      <c r="A52" s="64" t="s">
        <v>36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2071</v>
      </c>
    </row>
    <row r="53" spans="1:105" ht="12" customHeight="1" x14ac:dyDescent="0.25">
      <c r="A53" s="64" t="s">
        <v>73</v>
      </c>
      <c r="B53" s="231">
        <v>0.2068949874805979</v>
      </c>
      <c r="C53" s="231">
        <v>0</v>
      </c>
      <c r="D53" s="231">
        <v>4.3234994407850273E-2</v>
      </c>
      <c r="E53" s="231">
        <v>0</v>
      </c>
      <c r="F53" s="231">
        <v>0</v>
      </c>
      <c r="G53" s="231">
        <v>0</v>
      </c>
      <c r="H53" s="231">
        <v>0</v>
      </c>
      <c r="I53" s="231">
        <v>0</v>
      </c>
      <c r="J53" s="231">
        <v>0</v>
      </c>
      <c r="K53" s="231">
        <v>0</v>
      </c>
      <c r="L53" s="231">
        <v>0</v>
      </c>
      <c r="M53" s="231">
        <v>0</v>
      </c>
      <c r="N53" s="231">
        <v>1.242980869585909E-2</v>
      </c>
      <c r="O53" s="231">
        <v>6.8073739131508581E-3</v>
      </c>
      <c r="P53" s="231">
        <v>8.2964869566347597E-3</v>
      </c>
      <c r="Q53" s="231">
        <v>4.1452591304876427E-2</v>
      </c>
      <c r="R53" s="231">
        <v>0.1160612869578362</v>
      </c>
      <c r="S53" s="231">
        <v>0.3442296000024625</v>
      </c>
      <c r="T53" s="231">
        <v>0.4515318260913746</v>
      </c>
      <c r="U53" s="231">
        <v>0.59096055652640511</v>
      </c>
      <c r="V53" s="231">
        <v>0.62411666086230488</v>
      </c>
      <c r="W53" s="231">
        <v>0.58488740869207578</v>
      </c>
      <c r="DA53" s="73" t="s">
        <v>2072</v>
      </c>
    </row>
    <row r="54" spans="1:105" ht="12" customHeight="1" x14ac:dyDescent="0.25">
      <c r="A54" s="64" t="s">
        <v>79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2073</v>
      </c>
    </row>
    <row r="55" spans="1:105" ht="12" customHeight="1" x14ac:dyDescent="0.25">
      <c r="A55" s="60" t="s">
        <v>1898</v>
      </c>
      <c r="B55" s="264">
        <v>0</v>
      </c>
      <c r="C55" s="264">
        <v>0</v>
      </c>
      <c r="D55" s="264">
        <v>0</v>
      </c>
      <c r="E55" s="264">
        <v>0</v>
      </c>
      <c r="F55" s="264">
        <v>0</v>
      </c>
      <c r="G55" s="264">
        <v>0</v>
      </c>
      <c r="H55" s="264">
        <v>0</v>
      </c>
      <c r="I55" s="264">
        <v>0</v>
      </c>
      <c r="J55" s="264">
        <v>0</v>
      </c>
      <c r="K55" s="264">
        <v>0</v>
      </c>
      <c r="L55" s="264">
        <v>0</v>
      </c>
      <c r="M55" s="264">
        <v>0</v>
      </c>
      <c r="N55" s="264">
        <v>0</v>
      </c>
      <c r="O55" s="264">
        <v>0</v>
      </c>
      <c r="P55" s="264">
        <v>0</v>
      </c>
      <c r="Q55" s="264">
        <v>0</v>
      </c>
      <c r="R55" s="264">
        <v>0</v>
      </c>
      <c r="S55" s="264">
        <v>0</v>
      </c>
      <c r="T55" s="264">
        <v>0</v>
      </c>
      <c r="U55" s="264">
        <v>0</v>
      </c>
      <c r="V55" s="264">
        <v>0</v>
      </c>
      <c r="W55" s="264">
        <v>0</v>
      </c>
      <c r="DA55" s="72" t="s">
        <v>2074</v>
      </c>
    </row>
    <row r="56" spans="1:105" ht="12" customHeight="1" x14ac:dyDescent="0.25">
      <c r="A56" s="57" t="s">
        <v>1900</v>
      </c>
      <c r="B56" s="263">
        <f t="shared" ref="B56:W56" si="2">B57+B68</f>
        <v>139.8879526617786</v>
      </c>
      <c r="C56" s="263">
        <f t="shared" si="2"/>
        <v>149.3518102834002</v>
      </c>
      <c r="D56" s="263">
        <f t="shared" si="2"/>
        <v>127.45663715302391</v>
      </c>
      <c r="E56" s="263">
        <f t="shared" si="2"/>
        <v>134.1862441911274</v>
      </c>
      <c r="F56" s="263">
        <f t="shared" si="2"/>
        <v>107.7635162819556</v>
      </c>
      <c r="G56" s="263">
        <f t="shared" si="2"/>
        <v>126.99683846745999</v>
      </c>
      <c r="H56" s="263">
        <f t="shared" si="2"/>
        <v>116.49646867310121</v>
      </c>
      <c r="I56" s="263">
        <f t="shared" si="2"/>
        <v>150.23473282382821</v>
      </c>
      <c r="J56" s="263">
        <f t="shared" si="2"/>
        <v>112.25304124278161</v>
      </c>
      <c r="K56" s="263">
        <f t="shared" si="2"/>
        <v>88.826476510866115</v>
      </c>
      <c r="L56" s="263">
        <f t="shared" si="2"/>
        <v>217.90927405198411</v>
      </c>
      <c r="M56" s="263">
        <f t="shared" si="2"/>
        <v>54.07458359796658</v>
      </c>
      <c r="N56" s="263">
        <f t="shared" si="2"/>
        <v>83.057078361869628</v>
      </c>
      <c r="O56" s="263">
        <f t="shared" si="2"/>
        <v>83.697736883439646</v>
      </c>
      <c r="P56" s="263">
        <f t="shared" si="2"/>
        <v>106.6023968360456</v>
      </c>
      <c r="Q56" s="263">
        <f t="shared" si="2"/>
        <v>135.05853107974431</v>
      </c>
      <c r="R56" s="263">
        <f t="shared" si="2"/>
        <v>154.15521743084781</v>
      </c>
      <c r="S56" s="263">
        <f t="shared" si="2"/>
        <v>209.28532082030301</v>
      </c>
      <c r="T56" s="263">
        <f t="shared" si="2"/>
        <v>141.93520065743789</v>
      </c>
      <c r="U56" s="263">
        <f t="shared" si="2"/>
        <v>190.5056389479717</v>
      </c>
      <c r="V56" s="263">
        <f t="shared" si="2"/>
        <v>165.36394008423059</v>
      </c>
      <c r="W56" s="263">
        <f t="shared" si="2"/>
        <v>267.4414964085164</v>
      </c>
      <c r="DA56" s="70"/>
    </row>
    <row r="57" spans="1:105" ht="12" customHeight="1" x14ac:dyDescent="0.25">
      <c r="A57" s="60" t="s">
        <v>1901</v>
      </c>
      <c r="B57" s="264">
        <v>139.8879526617786</v>
      </c>
      <c r="C57" s="264">
        <v>149.3518102834002</v>
      </c>
      <c r="D57" s="264">
        <v>127.45663715302391</v>
      </c>
      <c r="E57" s="264">
        <v>134.1862441911274</v>
      </c>
      <c r="F57" s="264">
        <v>107.7635162819556</v>
      </c>
      <c r="G57" s="264">
        <v>126.99683846745999</v>
      </c>
      <c r="H57" s="264">
        <v>116.49646867310121</v>
      </c>
      <c r="I57" s="264">
        <v>150.23473282382821</v>
      </c>
      <c r="J57" s="264">
        <v>112.25304124278161</v>
      </c>
      <c r="K57" s="264">
        <v>88.826476510866115</v>
      </c>
      <c r="L57" s="264">
        <v>217.90927405198411</v>
      </c>
      <c r="M57" s="264">
        <v>54.07458359796658</v>
      </c>
      <c r="N57" s="264">
        <v>83.057078361869628</v>
      </c>
      <c r="O57" s="264">
        <v>83.697736883439646</v>
      </c>
      <c r="P57" s="264">
        <v>106.6023968360456</v>
      </c>
      <c r="Q57" s="264">
        <v>135.05853107974431</v>
      </c>
      <c r="R57" s="264">
        <v>154.15521743084781</v>
      </c>
      <c r="S57" s="264">
        <v>209.28532082030301</v>
      </c>
      <c r="T57" s="264">
        <v>141.93520065743789</v>
      </c>
      <c r="U57" s="264">
        <v>190.5056389479717</v>
      </c>
      <c r="V57" s="264">
        <v>165.36394008423059</v>
      </c>
      <c r="W57" s="264">
        <v>267.4414964085164</v>
      </c>
      <c r="DA57" s="72" t="s">
        <v>2075</v>
      </c>
    </row>
    <row r="58" spans="1:105" ht="12" customHeight="1" x14ac:dyDescent="0.25">
      <c r="A58" s="64" t="s">
        <v>30</v>
      </c>
      <c r="B58" s="231">
        <v>0.61588402430429878</v>
      </c>
      <c r="C58" s="231">
        <v>1.1357551788392759</v>
      </c>
      <c r="D58" s="231">
        <v>0</v>
      </c>
      <c r="E58" s="231">
        <v>0.73428346225831875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0</v>
      </c>
      <c r="W58" s="231">
        <v>0</v>
      </c>
      <c r="DA58" s="73" t="s">
        <v>2076</v>
      </c>
    </row>
    <row r="59" spans="1:105" ht="12" customHeight="1" x14ac:dyDescent="0.25">
      <c r="A59" s="64" t="s">
        <v>32</v>
      </c>
      <c r="B59" s="231">
        <v>0</v>
      </c>
      <c r="C59" s="231">
        <v>0</v>
      </c>
      <c r="D59" s="231">
        <v>0</v>
      </c>
      <c r="E59" s="231">
        <v>0</v>
      </c>
      <c r="F59" s="231">
        <v>0</v>
      </c>
      <c r="G59" s="231">
        <v>0</v>
      </c>
      <c r="H59" s="231">
        <v>0</v>
      </c>
      <c r="I59" s="231">
        <v>0</v>
      </c>
      <c r="J59" s="231">
        <v>0</v>
      </c>
      <c r="K59" s="231">
        <v>0</v>
      </c>
      <c r="L59" s="231">
        <v>0</v>
      </c>
      <c r="M59" s="231">
        <v>0</v>
      </c>
      <c r="N59" s="231">
        <v>0</v>
      </c>
      <c r="O59" s="231">
        <v>0</v>
      </c>
      <c r="P59" s="231">
        <v>0</v>
      </c>
      <c r="Q59" s="231">
        <v>0</v>
      </c>
      <c r="R59" s="231">
        <v>0</v>
      </c>
      <c r="S59" s="231">
        <v>0</v>
      </c>
      <c r="T59" s="231">
        <v>0</v>
      </c>
      <c r="U59" s="231">
        <v>0</v>
      </c>
      <c r="V59" s="231">
        <v>0</v>
      </c>
      <c r="W59" s="231">
        <v>0</v>
      </c>
      <c r="DA59" s="73" t="s">
        <v>2077</v>
      </c>
    </row>
    <row r="60" spans="1:105" ht="12" customHeight="1" x14ac:dyDescent="0.25">
      <c r="A60" s="64" t="s">
        <v>33</v>
      </c>
      <c r="B60" s="231">
        <v>0</v>
      </c>
      <c r="C60" s="231">
        <v>0</v>
      </c>
      <c r="D60" s="231">
        <v>0</v>
      </c>
      <c r="E60" s="231">
        <v>1.4051106566521481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2.6411794434540958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0.41994970434525852</v>
      </c>
      <c r="DA60" s="73" t="s">
        <v>2078</v>
      </c>
    </row>
    <row r="61" spans="1:105" ht="12" customHeight="1" x14ac:dyDescent="0.25">
      <c r="A61" s="64" t="s">
        <v>160</v>
      </c>
      <c r="B61" s="231">
        <v>4.1523045449222273</v>
      </c>
      <c r="C61" s="231">
        <v>0</v>
      </c>
      <c r="D61" s="231">
        <v>0</v>
      </c>
      <c r="E61" s="231">
        <v>0.92119349582493648</v>
      </c>
      <c r="F61" s="231">
        <v>2.246163005637023</v>
      </c>
      <c r="G61" s="231">
        <v>0</v>
      </c>
      <c r="H61" s="231">
        <v>0</v>
      </c>
      <c r="I61" s="231">
        <v>6.2081311754979494</v>
      </c>
      <c r="J61" s="231">
        <v>2.39388257749036</v>
      </c>
      <c r="K61" s="231">
        <v>0</v>
      </c>
      <c r="L61" s="231">
        <v>10.45122317686508</v>
      </c>
      <c r="M61" s="231">
        <v>0</v>
      </c>
      <c r="N61" s="231">
        <v>8.0720117644941265</v>
      </c>
      <c r="O61" s="231">
        <v>0</v>
      </c>
      <c r="P61" s="231">
        <v>0</v>
      </c>
      <c r="Q61" s="231">
        <v>0</v>
      </c>
      <c r="R61" s="231">
        <v>2.6909464228349491</v>
      </c>
      <c r="S61" s="231">
        <v>0.28715773024945901</v>
      </c>
      <c r="T61" s="231">
        <v>0.51156482017774751</v>
      </c>
      <c r="U61" s="231">
        <v>2.201897969633388</v>
      </c>
      <c r="V61" s="231">
        <v>0.80947519115384059</v>
      </c>
      <c r="W61" s="231">
        <v>0.68561185897351395</v>
      </c>
      <c r="DA61" s="73" t="s">
        <v>2079</v>
      </c>
    </row>
    <row r="62" spans="1:105" ht="12" customHeight="1" x14ac:dyDescent="0.25">
      <c r="A62" s="64" t="s">
        <v>70</v>
      </c>
      <c r="B62" s="231">
        <v>34.938393925390578</v>
      </c>
      <c r="C62" s="231">
        <v>49.547482370454112</v>
      </c>
      <c r="D62" s="231">
        <v>32.614134764918632</v>
      </c>
      <c r="E62" s="231">
        <v>32.3863165913179</v>
      </c>
      <c r="F62" s="231">
        <v>29.587653824454581</v>
      </c>
      <c r="G62" s="231">
        <v>17.43571954641158</v>
      </c>
      <c r="H62" s="231">
        <v>9.4481777582270539</v>
      </c>
      <c r="I62" s="231">
        <v>24.949001699481641</v>
      </c>
      <c r="J62" s="231">
        <v>0</v>
      </c>
      <c r="K62" s="231">
        <v>0</v>
      </c>
      <c r="L62" s="231">
        <v>0</v>
      </c>
      <c r="M62" s="231">
        <v>0</v>
      </c>
      <c r="N62" s="231">
        <v>0</v>
      </c>
      <c r="O62" s="231">
        <v>0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</v>
      </c>
      <c r="DA62" s="73" t="s">
        <v>2080</v>
      </c>
    </row>
    <row r="63" spans="1:105" ht="12" customHeight="1" x14ac:dyDescent="0.25">
      <c r="A63" s="64" t="s">
        <v>34</v>
      </c>
      <c r="B63" s="231">
        <v>0</v>
      </c>
      <c r="C63" s="231">
        <v>1.474138752492719</v>
      </c>
      <c r="D63" s="231">
        <v>0</v>
      </c>
      <c r="E63" s="231">
        <v>2.8905557547623668</v>
      </c>
      <c r="F63" s="231">
        <v>1.4524851919973309</v>
      </c>
      <c r="G63" s="231">
        <v>0</v>
      </c>
      <c r="H63" s="231">
        <v>7.2905560246426981</v>
      </c>
      <c r="I63" s="231">
        <v>13.006508221439301</v>
      </c>
      <c r="J63" s="231">
        <v>0</v>
      </c>
      <c r="K63" s="231">
        <v>0</v>
      </c>
      <c r="L63" s="231">
        <v>0</v>
      </c>
      <c r="M63" s="231">
        <v>0</v>
      </c>
      <c r="N63" s="231">
        <v>0</v>
      </c>
      <c r="O63" s="231">
        <v>0</v>
      </c>
      <c r="P63" s="231">
        <v>0</v>
      </c>
      <c r="Q63" s="231">
        <v>0</v>
      </c>
      <c r="R63" s="231">
        <v>0</v>
      </c>
      <c r="S63" s="231">
        <v>0.13905798260969041</v>
      </c>
      <c r="T63" s="231">
        <v>0.23863304348059591</v>
      </c>
      <c r="U63" s="231">
        <v>0.44580991304699819</v>
      </c>
      <c r="V63" s="231">
        <v>0.23863304347548489</v>
      </c>
      <c r="W63" s="231">
        <v>0.2204101565203915</v>
      </c>
      <c r="DA63" s="73" t="s">
        <v>2081</v>
      </c>
    </row>
    <row r="64" spans="1:105" ht="12" customHeight="1" x14ac:dyDescent="0.25">
      <c r="A64" s="64" t="s">
        <v>162</v>
      </c>
      <c r="B64" s="231">
        <v>93.974520542743591</v>
      </c>
      <c r="C64" s="231">
        <v>97.194433981614097</v>
      </c>
      <c r="D64" s="231">
        <v>93.545452555869758</v>
      </c>
      <c r="E64" s="231">
        <v>95.848784230311722</v>
      </c>
      <c r="F64" s="231">
        <v>74.477214259866628</v>
      </c>
      <c r="G64" s="231">
        <v>109.5611189210484</v>
      </c>
      <c r="H64" s="231">
        <v>99.75773489023149</v>
      </c>
      <c r="I64" s="231">
        <v>106.0710917274093</v>
      </c>
      <c r="J64" s="231">
        <v>109.8591586652912</v>
      </c>
      <c r="K64" s="231">
        <v>88.826476510866115</v>
      </c>
      <c r="L64" s="231">
        <v>204.81687143166491</v>
      </c>
      <c r="M64" s="231">
        <v>54.07458359796658</v>
      </c>
      <c r="N64" s="231">
        <v>74.612172336499739</v>
      </c>
      <c r="O64" s="231">
        <v>83.493515666045127</v>
      </c>
      <c r="P64" s="231">
        <v>106.3535022273465</v>
      </c>
      <c r="Q64" s="231">
        <v>133.81495334059801</v>
      </c>
      <c r="R64" s="231">
        <v>147.9824323992778</v>
      </c>
      <c r="S64" s="231">
        <v>198.53221710737</v>
      </c>
      <c r="T64" s="231">
        <v>127.6390480110383</v>
      </c>
      <c r="U64" s="231">
        <v>170.12911436949909</v>
      </c>
      <c r="V64" s="231">
        <v>145.5923320237321</v>
      </c>
      <c r="W64" s="231">
        <v>248.56890242791499</v>
      </c>
      <c r="DA64" s="73" t="s">
        <v>2082</v>
      </c>
    </row>
    <row r="65" spans="1:105" ht="12" customHeight="1" x14ac:dyDescent="0.25">
      <c r="A65" s="64" t="s">
        <v>36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</v>
      </c>
      <c r="R65" s="231">
        <v>0</v>
      </c>
      <c r="S65" s="231">
        <v>0</v>
      </c>
      <c r="T65" s="231">
        <v>0</v>
      </c>
      <c r="U65" s="231">
        <v>0</v>
      </c>
      <c r="V65" s="231">
        <v>0</v>
      </c>
      <c r="W65" s="231">
        <v>0</v>
      </c>
      <c r="DA65" s="73" t="s">
        <v>2083</v>
      </c>
    </row>
    <row r="66" spans="1:105" ht="12" customHeight="1" x14ac:dyDescent="0.25">
      <c r="A66" s="64" t="s">
        <v>73</v>
      </c>
      <c r="B66" s="231">
        <v>6.2068496244179343</v>
      </c>
      <c r="C66" s="231">
        <v>0</v>
      </c>
      <c r="D66" s="231">
        <v>1.297049832235508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0.3728942608757726</v>
      </c>
      <c r="O66" s="231">
        <v>0.20422121739452581</v>
      </c>
      <c r="P66" s="231">
        <v>0.24889460869904281</v>
      </c>
      <c r="Q66" s="231">
        <v>1.243577739146293</v>
      </c>
      <c r="R66" s="231">
        <v>3.481838608735087</v>
      </c>
      <c r="S66" s="231">
        <v>10.32688800007387</v>
      </c>
      <c r="T66" s="231">
        <v>13.54595478274125</v>
      </c>
      <c r="U66" s="231">
        <v>17.728816695792151</v>
      </c>
      <c r="V66" s="231">
        <v>18.723499825869151</v>
      </c>
      <c r="W66" s="231">
        <v>17.54662226076228</v>
      </c>
      <c r="DA66" s="73" t="s">
        <v>2084</v>
      </c>
    </row>
    <row r="67" spans="1:105" ht="12" customHeight="1" x14ac:dyDescent="0.25">
      <c r="A67" s="64" t="s">
        <v>79</v>
      </c>
      <c r="B67" s="231">
        <v>0</v>
      </c>
      <c r="C67" s="231">
        <v>0</v>
      </c>
      <c r="D67" s="231">
        <v>0</v>
      </c>
      <c r="E67" s="231">
        <v>0</v>
      </c>
      <c r="F67" s="231">
        <v>0</v>
      </c>
      <c r="G67" s="231">
        <v>0</v>
      </c>
      <c r="H67" s="231">
        <v>0</v>
      </c>
      <c r="I67" s="231">
        <v>0</v>
      </c>
      <c r="J67" s="231">
        <v>0</v>
      </c>
      <c r="K67" s="231">
        <v>0</v>
      </c>
      <c r="L67" s="231">
        <v>0</v>
      </c>
      <c r="M67" s="231">
        <v>0</v>
      </c>
      <c r="N67" s="231">
        <v>0</v>
      </c>
      <c r="O67" s="231">
        <v>0</v>
      </c>
      <c r="P67" s="231">
        <v>0</v>
      </c>
      <c r="Q67" s="231">
        <v>0</v>
      </c>
      <c r="R67" s="231">
        <v>0</v>
      </c>
      <c r="S67" s="231">
        <v>0</v>
      </c>
      <c r="T67" s="231">
        <v>0</v>
      </c>
      <c r="U67" s="231">
        <v>0</v>
      </c>
      <c r="V67" s="231">
        <v>0</v>
      </c>
      <c r="W67" s="231">
        <v>0</v>
      </c>
      <c r="DA67" s="73" t="s">
        <v>2085</v>
      </c>
    </row>
    <row r="68" spans="1:105" ht="12" customHeight="1" x14ac:dyDescent="0.25">
      <c r="A68" s="60" t="s">
        <v>1913</v>
      </c>
      <c r="B68" s="264">
        <v>0</v>
      </c>
      <c r="C68" s="264">
        <v>0</v>
      </c>
      <c r="D68" s="264">
        <v>0</v>
      </c>
      <c r="E68" s="264">
        <v>0</v>
      </c>
      <c r="F68" s="264">
        <v>0</v>
      </c>
      <c r="G68" s="264">
        <v>0</v>
      </c>
      <c r="H68" s="264">
        <v>0</v>
      </c>
      <c r="I68" s="264">
        <v>0</v>
      </c>
      <c r="J68" s="264">
        <v>0</v>
      </c>
      <c r="K68" s="264">
        <v>0</v>
      </c>
      <c r="L68" s="264">
        <v>0</v>
      </c>
      <c r="M68" s="264">
        <v>0</v>
      </c>
      <c r="N68" s="264">
        <v>0</v>
      </c>
      <c r="O68" s="264">
        <v>0</v>
      </c>
      <c r="P68" s="264">
        <v>0</v>
      </c>
      <c r="Q68" s="264">
        <v>0</v>
      </c>
      <c r="R68" s="264">
        <v>0</v>
      </c>
      <c r="S68" s="264">
        <v>0</v>
      </c>
      <c r="T68" s="264">
        <v>0</v>
      </c>
      <c r="U68" s="264">
        <v>0</v>
      </c>
      <c r="V68" s="264">
        <v>0</v>
      </c>
      <c r="W68" s="264">
        <v>0</v>
      </c>
      <c r="DA68" s="72" t="s">
        <v>2086</v>
      </c>
    </row>
    <row r="69" spans="1:105" ht="12" customHeight="1" x14ac:dyDescent="0.25">
      <c r="A69" s="57" t="s">
        <v>1915</v>
      </c>
      <c r="B69" s="263">
        <f t="shared" ref="B69:W69" si="3">B70+B81</f>
        <v>16.320261143874131</v>
      </c>
      <c r="C69" s="263">
        <f t="shared" si="3"/>
        <v>17.42437786639665</v>
      </c>
      <c r="D69" s="263">
        <f t="shared" si="3"/>
        <v>14.86994100118609</v>
      </c>
      <c r="E69" s="263">
        <f t="shared" si="3"/>
        <v>15.65506182229816</v>
      </c>
      <c r="F69" s="263">
        <f t="shared" si="3"/>
        <v>12.57241023289478</v>
      </c>
      <c r="G69" s="263">
        <f t="shared" si="3"/>
        <v>14.816297821203641</v>
      </c>
      <c r="H69" s="263">
        <f t="shared" si="3"/>
        <v>13.59125467852844</v>
      </c>
      <c r="I69" s="263">
        <f t="shared" si="3"/>
        <v>17.527385496113251</v>
      </c>
      <c r="J69" s="263">
        <f t="shared" si="3"/>
        <v>13.096188144991149</v>
      </c>
      <c r="K69" s="263">
        <f t="shared" si="3"/>
        <v>10.36308892626769</v>
      </c>
      <c r="L69" s="263">
        <f t="shared" si="3"/>
        <v>25.42274863939808</v>
      </c>
      <c r="M69" s="263">
        <f t="shared" si="3"/>
        <v>6.3087014197627527</v>
      </c>
      <c r="N69" s="263">
        <f t="shared" si="3"/>
        <v>9.6899924755514348</v>
      </c>
      <c r="O69" s="263">
        <f t="shared" si="3"/>
        <v>9.7647359697346037</v>
      </c>
      <c r="P69" s="263">
        <f t="shared" si="3"/>
        <v>12.43694629753862</v>
      </c>
      <c r="Q69" s="263">
        <f t="shared" si="3"/>
        <v>15.756828625970121</v>
      </c>
      <c r="R69" s="263">
        <f t="shared" si="3"/>
        <v>17.984775366932201</v>
      </c>
      <c r="S69" s="263">
        <f t="shared" si="3"/>
        <v>24.41662076236863</v>
      </c>
      <c r="T69" s="263">
        <f t="shared" si="3"/>
        <v>16.5591067433677</v>
      </c>
      <c r="U69" s="263">
        <f t="shared" si="3"/>
        <v>22.225657877263309</v>
      </c>
      <c r="V69" s="263">
        <f t="shared" si="3"/>
        <v>19.292459676493522</v>
      </c>
      <c r="W69" s="263">
        <f t="shared" si="3"/>
        <v>31.201507914326839</v>
      </c>
      <c r="DA69" s="70"/>
    </row>
    <row r="70" spans="1:105" ht="12" customHeight="1" x14ac:dyDescent="0.25">
      <c r="A70" s="60" t="s">
        <v>1916</v>
      </c>
      <c r="B70" s="264">
        <v>16.320261143874131</v>
      </c>
      <c r="C70" s="264">
        <v>17.42437786639665</v>
      </c>
      <c r="D70" s="264">
        <v>14.86994100118609</v>
      </c>
      <c r="E70" s="264">
        <v>15.65506182229816</v>
      </c>
      <c r="F70" s="264">
        <v>12.57241023289478</v>
      </c>
      <c r="G70" s="264">
        <v>14.816297821203641</v>
      </c>
      <c r="H70" s="264">
        <v>13.59125467852844</v>
      </c>
      <c r="I70" s="264">
        <v>17.527385496113251</v>
      </c>
      <c r="J70" s="264">
        <v>13.096188144991149</v>
      </c>
      <c r="K70" s="264">
        <v>10.36308892626769</v>
      </c>
      <c r="L70" s="264">
        <v>25.42274863939808</v>
      </c>
      <c r="M70" s="264">
        <v>6.3087014197627527</v>
      </c>
      <c r="N70" s="264">
        <v>9.6899924755514348</v>
      </c>
      <c r="O70" s="264">
        <v>9.7647359697346037</v>
      </c>
      <c r="P70" s="264">
        <v>12.43694629753862</v>
      </c>
      <c r="Q70" s="264">
        <v>15.756828625970121</v>
      </c>
      <c r="R70" s="264">
        <v>17.984775366932201</v>
      </c>
      <c r="S70" s="264">
        <v>24.41662076236863</v>
      </c>
      <c r="T70" s="264">
        <v>16.5591067433677</v>
      </c>
      <c r="U70" s="264">
        <v>22.225657877263309</v>
      </c>
      <c r="V70" s="264">
        <v>19.292459676493522</v>
      </c>
      <c r="W70" s="264">
        <v>31.201507914326839</v>
      </c>
      <c r="DA70" s="72" t="s">
        <v>2087</v>
      </c>
    </row>
    <row r="71" spans="1:105" ht="12" customHeight="1" x14ac:dyDescent="0.25">
      <c r="A71" s="64" t="s">
        <v>30</v>
      </c>
      <c r="B71" s="231">
        <v>7.1853136168834666E-2</v>
      </c>
      <c r="C71" s="231">
        <v>0.1325047708645819</v>
      </c>
      <c r="D71" s="231">
        <v>0</v>
      </c>
      <c r="E71" s="231">
        <v>8.5666403930136983E-2</v>
      </c>
      <c r="F71" s="231">
        <v>0</v>
      </c>
      <c r="G71" s="231">
        <v>0</v>
      </c>
      <c r="H71" s="231">
        <v>0</v>
      </c>
      <c r="I71" s="231">
        <v>0</v>
      </c>
      <c r="J71" s="231">
        <v>0</v>
      </c>
      <c r="K71" s="231">
        <v>0</v>
      </c>
      <c r="L71" s="231">
        <v>0</v>
      </c>
      <c r="M71" s="231">
        <v>0</v>
      </c>
      <c r="N71" s="231">
        <v>0</v>
      </c>
      <c r="O71" s="231">
        <v>0</v>
      </c>
      <c r="P71" s="231">
        <v>0</v>
      </c>
      <c r="Q71" s="231">
        <v>0</v>
      </c>
      <c r="R71" s="231">
        <v>0</v>
      </c>
      <c r="S71" s="231">
        <v>0</v>
      </c>
      <c r="T71" s="231">
        <v>0</v>
      </c>
      <c r="U71" s="231">
        <v>0</v>
      </c>
      <c r="V71" s="231">
        <v>0</v>
      </c>
      <c r="W71" s="231">
        <v>0</v>
      </c>
      <c r="DA71" s="73" t="s">
        <v>2088</v>
      </c>
    </row>
    <row r="72" spans="1:105" ht="12" customHeight="1" x14ac:dyDescent="0.25">
      <c r="A72" s="64" t="s">
        <v>32</v>
      </c>
      <c r="B72" s="231">
        <v>0</v>
      </c>
      <c r="C72" s="231">
        <v>0</v>
      </c>
      <c r="D72" s="231">
        <v>0</v>
      </c>
      <c r="E72" s="231">
        <v>0</v>
      </c>
      <c r="F72" s="231">
        <v>0</v>
      </c>
      <c r="G72" s="231">
        <v>0</v>
      </c>
      <c r="H72" s="231">
        <v>0</v>
      </c>
      <c r="I72" s="231">
        <v>0</v>
      </c>
      <c r="J72" s="231">
        <v>0</v>
      </c>
      <c r="K72" s="231">
        <v>0</v>
      </c>
      <c r="L72" s="231">
        <v>0</v>
      </c>
      <c r="M72" s="231">
        <v>0</v>
      </c>
      <c r="N72" s="231">
        <v>0</v>
      </c>
      <c r="O72" s="231">
        <v>0</v>
      </c>
      <c r="P72" s="231">
        <v>0</v>
      </c>
      <c r="Q72" s="231">
        <v>0</v>
      </c>
      <c r="R72" s="231">
        <v>0</v>
      </c>
      <c r="S72" s="231">
        <v>0</v>
      </c>
      <c r="T72" s="231">
        <v>0</v>
      </c>
      <c r="U72" s="231">
        <v>0</v>
      </c>
      <c r="V72" s="231">
        <v>0</v>
      </c>
      <c r="W72" s="231">
        <v>0</v>
      </c>
      <c r="DA72" s="73" t="s">
        <v>2089</v>
      </c>
    </row>
    <row r="73" spans="1:105" ht="12" customHeight="1" x14ac:dyDescent="0.25">
      <c r="A73" s="64" t="s">
        <v>33</v>
      </c>
      <c r="B73" s="231">
        <v>0</v>
      </c>
      <c r="C73" s="231">
        <v>0</v>
      </c>
      <c r="D73" s="231">
        <v>0</v>
      </c>
      <c r="E73" s="231">
        <v>0.1639295766094169</v>
      </c>
      <c r="F73" s="231">
        <v>0</v>
      </c>
      <c r="G73" s="231">
        <v>0</v>
      </c>
      <c r="H73" s="231">
        <v>0</v>
      </c>
      <c r="I73" s="231">
        <v>0</v>
      </c>
      <c r="J73" s="231">
        <v>0</v>
      </c>
      <c r="K73" s="231">
        <v>0</v>
      </c>
      <c r="L73" s="231">
        <v>0.30813760173631038</v>
      </c>
      <c r="M73" s="231">
        <v>0</v>
      </c>
      <c r="N73" s="231">
        <v>0</v>
      </c>
      <c r="O73" s="231">
        <v>0</v>
      </c>
      <c r="P73" s="231">
        <v>0</v>
      </c>
      <c r="Q73" s="231">
        <v>0</v>
      </c>
      <c r="R73" s="231">
        <v>0</v>
      </c>
      <c r="S73" s="231">
        <v>0</v>
      </c>
      <c r="T73" s="231">
        <v>0</v>
      </c>
      <c r="U73" s="231">
        <v>0</v>
      </c>
      <c r="V73" s="231">
        <v>0</v>
      </c>
      <c r="W73" s="231">
        <v>4.8994132173613369E-2</v>
      </c>
      <c r="DA73" s="73" t="s">
        <v>2090</v>
      </c>
    </row>
    <row r="74" spans="1:105" ht="12" customHeight="1" x14ac:dyDescent="0.25">
      <c r="A74" s="64" t="s">
        <v>160</v>
      </c>
      <c r="B74" s="231">
        <v>0.48443553024092539</v>
      </c>
      <c r="C74" s="231">
        <v>0</v>
      </c>
      <c r="D74" s="231">
        <v>0</v>
      </c>
      <c r="E74" s="231">
        <v>0.10747257451290899</v>
      </c>
      <c r="F74" s="231">
        <v>0.26205235065765209</v>
      </c>
      <c r="G74" s="231">
        <v>0</v>
      </c>
      <c r="H74" s="231">
        <v>0</v>
      </c>
      <c r="I74" s="231">
        <v>0.72428197047475884</v>
      </c>
      <c r="J74" s="231">
        <v>0.279286300707208</v>
      </c>
      <c r="K74" s="231">
        <v>0</v>
      </c>
      <c r="L74" s="231">
        <v>1.2193093706342559</v>
      </c>
      <c r="M74" s="231">
        <v>0</v>
      </c>
      <c r="N74" s="231">
        <v>0.94173470585764563</v>
      </c>
      <c r="O74" s="231">
        <v>0</v>
      </c>
      <c r="P74" s="231">
        <v>0</v>
      </c>
      <c r="Q74" s="231">
        <v>0</v>
      </c>
      <c r="R74" s="231">
        <v>0.3139437493307432</v>
      </c>
      <c r="S74" s="231">
        <v>3.3501735195770127E-2</v>
      </c>
      <c r="T74" s="231">
        <v>5.9682562354070358E-2</v>
      </c>
      <c r="U74" s="231">
        <v>0.25688809645722799</v>
      </c>
      <c r="V74" s="231">
        <v>9.4438772301281157E-2</v>
      </c>
      <c r="W74" s="231">
        <v>7.9988050213576425E-2</v>
      </c>
      <c r="DA74" s="73" t="s">
        <v>2091</v>
      </c>
    </row>
    <row r="75" spans="1:105" ht="12" customHeight="1" x14ac:dyDescent="0.25">
      <c r="A75" s="64" t="s">
        <v>70</v>
      </c>
      <c r="B75" s="231">
        <v>4.0761459579622246</v>
      </c>
      <c r="C75" s="231">
        <v>5.780539609886298</v>
      </c>
      <c r="D75" s="231">
        <v>3.8049823892404979</v>
      </c>
      <c r="E75" s="231">
        <v>3.7784036023204122</v>
      </c>
      <c r="F75" s="231">
        <v>3.4518929461863581</v>
      </c>
      <c r="G75" s="231">
        <v>2.0341672804146809</v>
      </c>
      <c r="H75" s="231">
        <v>1.102287405126487</v>
      </c>
      <c r="I75" s="231">
        <v>2.9107168649395172</v>
      </c>
      <c r="J75" s="231">
        <v>0</v>
      </c>
      <c r="K75" s="231">
        <v>0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2092</v>
      </c>
    </row>
    <row r="76" spans="1:105" ht="12" customHeight="1" x14ac:dyDescent="0.25">
      <c r="A76" s="64" t="s">
        <v>34</v>
      </c>
      <c r="B76" s="231">
        <v>0</v>
      </c>
      <c r="C76" s="231">
        <v>0.17198285445748351</v>
      </c>
      <c r="D76" s="231">
        <v>0</v>
      </c>
      <c r="E76" s="231">
        <v>0.33723150472227531</v>
      </c>
      <c r="F76" s="231">
        <v>0.16945660573302149</v>
      </c>
      <c r="G76" s="231">
        <v>0</v>
      </c>
      <c r="H76" s="231">
        <v>0.85056486954164601</v>
      </c>
      <c r="I76" s="231">
        <v>1.517425959167914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1.622343130446384E-2</v>
      </c>
      <c r="T76" s="231">
        <v>2.7840521739402761E-2</v>
      </c>
      <c r="U76" s="231">
        <v>5.2011156522149653E-2</v>
      </c>
      <c r="V76" s="231">
        <v>2.7840521738806499E-2</v>
      </c>
      <c r="W76" s="231">
        <v>2.571451826071227E-2</v>
      </c>
      <c r="DA76" s="73" t="s">
        <v>2093</v>
      </c>
    </row>
    <row r="77" spans="1:105" ht="12" customHeight="1" x14ac:dyDescent="0.25">
      <c r="A77" s="64" t="s">
        <v>162</v>
      </c>
      <c r="B77" s="231">
        <v>10.963694063320061</v>
      </c>
      <c r="C77" s="231">
        <v>11.33935063118828</v>
      </c>
      <c r="D77" s="231">
        <v>10.913636131518111</v>
      </c>
      <c r="E77" s="231">
        <v>11.182358160203011</v>
      </c>
      <c r="F77" s="231">
        <v>8.6890083303177512</v>
      </c>
      <c r="G77" s="231">
        <v>12.782130540788961</v>
      </c>
      <c r="H77" s="231">
        <v>11.63840240386031</v>
      </c>
      <c r="I77" s="231">
        <v>12.374960701531061</v>
      </c>
      <c r="J77" s="231">
        <v>12.816901844283951</v>
      </c>
      <c r="K77" s="231">
        <v>10.36308892626769</v>
      </c>
      <c r="L77" s="231">
        <v>23.89530166702751</v>
      </c>
      <c r="M77" s="231">
        <v>6.3087014197627527</v>
      </c>
      <c r="N77" s="231">
        <v>8.7047534392582815</v>
      </c>
      <c r="O77" s="231">
        <v>9.7409101610385758</v>
      </c>
      <c r="P77" s="231">
        <v>12.407908593190401</v>
      </c>
      <c r="Q77" s="231">
        <v>15.61174455640306</v>
      </c>
      <c r="R77" s="231">
        <v>17.264617113249031</v>
      </c>
      <c r="S77" s="231">
        <v>23.162091995859779</v>
      </c>
      <c r="T77" s="231">
        <v>14.89122226795442</v>
      </c>
      <c r="U77" s="231">
        <v>19.848396676441521</v>
      </c>
      <c r="V77" s="231">
        <v>16.98577206943537</v>
      </c>
      <c r="W77" s="231">
        <v>28.99970528325667</v>
      </c>
      <c r="DA77" s="73" t="s">
        <v>2094</v>
      </c>
    </row>
    <row r="78" spans="1:105" ht="12" customHeight="1" x14ac:dyDescent="0.25">
      <c r="A78" s="64" t="s">
        <v>36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0</v>
      </c>
      <c r="O78" s="231">
        <v>0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2095</v>
      </c>
    </row>
    <row r="79" spans="1:105" ht="12" customHeight="1" x14ac:dyDescent="0.25">
      <c r="A79" s="64" t="s">
        <v>73</v>
      </c>
      <c r="B79" s="231">
        <v>0.72413245618209043</v>
      </c>
      <c r="C79" s="231">
        <v>0</v>
      </c>
      <c r="D79" s="231">
        <v>0.15132248042747559</v>
      </c>
      <c r="E79" s="231">
        <v>0</v>
      </c>
      <c r="F79" s="231">
        <v>0</v>
      </c>
      <c r="G79" s="231">
        <v>0</v>
      </c>
      <c r="H79" s="231">
        <v>0</v>
      </c>
      <c r="I79" s="231">
        <v>0</v>
      </c>
      <c r="J79" s="231">
        <v>0</v>
      </c>
      <c r="K79" s="231">
        <v>0</v>
      </c>
      <c r="L79" s="231">
        <v>0</v>
      </c>
      <c r="M79" s="231">
        <v>0</v>
      </c>
      <c r="N79" s="231">
        <v>4.3504330435506687E-2</v>
      </c>
      <c r="O79" s="231">
        <v>2.3825808696027951E-2</v>
      </c>
      <c r="P79" s="231">
        <v>2.9037704348221591E-2</v>
      </c>
      <c r="Q79" s="231">
        <v>0.14508406956706721</v>
      </c>
      <c r="R79" s="231">
        <v>0.40621450435242579</v>
      </c>
      <c r="S79" s="231">
        <v>1.204803600008616</v>
      </c>
      <c r="T79" s="231">
        <v>1.5803613913198069</v>
      </c>
      <c r="U79" s="231">
        <v>2.068361947842412</v>
      </c>
      <c r="V79" s="231">
        <v>2.184408313018062</v>
      </c>
      <c r="W79" s="231">
        <v>2.0471059304222612</v>
      </c>
      <c r="DA79" s="73" t="s">
        <v>2096</v>
      </c>
    </row>
    <row r="80" spans="1:105" ht="12" customHeight="1" x14ac:dyDescent="0.25">
      <c r="A80" s="64" t="s">
        <v>79</v>
      </c>
      <c r="B80" s="231">
        <v>0</v>
      </c>
      <c r="C80" s="231">
        <v>0</v>
      </c>
      <c r="D80" s="231">
        <v>0</v>
      </c>
      <c r="E80" s="231">
        <v>0</v>
      </c>
      <c r="F80" s="231">
        <v>0</v>
      </c>
      <c r="G80" s="231">
        <v>0</v>
      </c>
      <c r="H80" s="231">
        <v>0</v>
      </c>
      <c r="I80" s="231">
        <v>0</v>
      </c>
      <c r="J80" s="231">
        <v>0</v>
      </c>
      <c r="K80" s="231">
        <v>0</v>
      </c>
      <c r="L80" s="231">
        <v>0</v>
      </c>
      <c r="M80" s="231">
        <v>0</v>
      </c>
      <c r="N80" s="231">
        <v>0</v>
      </c>
      <c r="O80" s="231">
        <v>0</v>
      </c>
      <c r="P80" s="231">
        <v>0</v>
      </c>
      <c r="Q80" s="231">
        <v>0</v>
      </c>
      <c r="R80" s="231">
        <v>0</v>
      </c>
      <c r="S80" s="231">
        <v>0</v>
      </c>
      <c r="T80" s="231">
        <v>0</v>
      </c>
      <c r="U80" s="231">
        <v>0</v>
      </c>
      <c r="V80" s="231">
        <v>0</v>
      </c>
      <c r="W80" s="231">
        <v>0</v>
      </c>
      <c r="DA80" s="73" t="s">
        <v>2097</v>
      </c>
    </row>
    <row r="81" spans="1:105" ht="12" customHeight="1" x14ac:dyDescent="0.25">
      <c r="A81" s="61" t="s">
        <v>1928</v>
      </c>
      <c r="B81" s="265">
        <v>0</v>
      </c>
      <c r="C81" s="265">
        <v>0</v>
      </c>
      <c r="D81" s="265">
        <v>0</v>
      </c>
      <c r="E81" s="265">
        <v>0</v>
      </c>
      <c r="F81" s="265">
        <v>0</v>
      </c>
      <c r="G81" s="265">
        <v>0</v>
      </c>
      <c r="H81" s="265">
        <v>0</v>
      </c>
      <c r="I81" s="265">
        <v>0</v>
      </c>
      <c r="J81" s="265">
        <v>0</v>
      </c>
      <c r="K81" s="265">
        <v>0</v>
      </c>
      <c r="L81" s="265">
        <v>0</v>
      </c>
      <c r="M81" s="265">
        <v>0</v>
      </c>
      <c r="N81" s="265">
        <v>0</v>
      </c>
      <c r="O81" s="265">
        <v>0</v>
      </c>
      <c r="P81" s="265">
        <v>0</v>
      </c>
      <c r="Q81" s="265">
        <v>0</v>
      </c>
      <c r="R81" s="265">
        <v>0</v>
      </c>
      <c r="S81" s="265">
        <v>0</v>
      </c>
      <c r="T81" s="265">
        <v>0</v>
      </c>
      <c r="U81" s="265">
        <v>0</v>
      </c>
      <c r="V81" s="265">
        <v>0</v>
      </c>
      <c r="W81" s="265">
        <v>0</v>
      </c>
      <c r="DA81" s="74" t="s">
        <v>2098</v>
      </c>
    </row>
    <row r="82" spans="1:105" ht="12" customHeight="1" x14ac:dyDescent="0.25">
      <c r="J82" s="131"/>
    </row>
    <row r="83" spans="1:105" ht="15" customHeight="1" x14ac:dyDescent="0.25">
      <c r="A83" s="34" t="s">
        <v>60</v>
      </c>
      <c r="B83" s="225">
        <v>65.097742295015635</v>
      </c>
      <c r="C83" s="225">
        <v>51.961960461564871</v>
      </c>
      <c r="D83" s="225">
        <v>79.452116556950045</v>
      </c>
      <c r="E83" s="225">
        <v>118.516870374258</v>
      </c>
      <c r="F83" s="225">
        <v>49.304217558561866</v>
      </c>
      <c r="G83" s="225">
        <v>56.123513168146879</v>
      </c>
      <c r="H83" s="225">
        <v>37.874455470242332</v>
      </c>
      <c r="I83" s="225">
        <v>41.971127080535908</v>
      </c>
      <c r="J83" s="225">
        <v>1.955998392316785</v>
      </c>
      <c r="K83" s="225">
        <v>1.379720713905046</v>
      </c>
      <c r="L83" s="225">
        <v>11.82407484260691</v>
      </c>
      <c r="M83" s="225">
        <v>0.17533787412961641</v>
      </c>
      <c r="N83" s="225">
        <v>0.99714865295199151</v>
      </c>
      <c r="O83" s="225">
        <v>0.98727486588583757</v>
      </c>
      <c r="P83" s="225">
        <v>1.002243084923514</v>
      </c>
      <c r="Q83" s="225">
        <v>1.7507731381586911</v>
      </c>
      <c r="R83" s="225">
        <v>1.704265034386405</v>
      </c>
      <c r="S83" s="225">
        <v>2.4556833018659132</v>
      </c>
      <c r="T83" s="225">
        <v>0.8349550655465916</v>
      </c>
      <c r="U83" s="225">
        <v>3.2906533929594768</v>
      </c>
      <c r="V83" s="225">
        <v>6.9702735576903816</v>
      </c>
      <c r="W83" s="225">
        <v>14.978845608691479</v>
      </c>
      <c r="DA83" s="89" t="s">
        <v>2099</v>
      </c>
    </row>
    <row r="84" spans="1:105" ht="12" customHeight="1" x14ac:dyDescent="0.25">
      <c r="A84" s="55" t="s">
        <v>92</v>
      </c>
      <c r="B84" s="261">
        <v>0</v>
      </c>
      <c r="C84" s="261">
        <v>0</v>
      </c>
      <c r="D84" s="261">
        <v>0</v>
      </c>
      <c r="E84" s="261">
        <v>0</v>
      </c>
      <c r="F84" s="261">
        <v>0</v>
      </c>
      <c r="G84" s="261">
        <v>0</v>
      </c>
      <c r="H84" s="261">
        <v>0</v>
      </c>
      <c r="I84" s="261">
        <v>0</v>
      </c>
      <c r="J84" s="261">
        <v>0</v>
      </c>
      <c r="K84" s="261">
        <v>0</v>
      </c>
      <c r="L84" s="261">
        <v>0</v>
      </c>
      <c r="M84" s="261">
        <v>0</v>
      </c>
      <c r="N84" s="261">
        <v>0</v>
      </c>
      <c r="O84" s="261">
        <v>0</v>
      </c>
      <c r="P84" s="261">
        <v>0</v>
      </c>
      <c r="Q84" s="261">
        <v>0</v>
      </c>
      <c r="R84" s="261">
        <v>0</v>
      </c>
      <c r="S84" s="261">
        <v>0</v>
      </c>
      <c r="T84" s="261">
        <v>0</v>
      </c>
      <c r="U84" s="261">
        <v>0</v>
      </c>
      <c r="V84" s="261">
        <v>0</v>
      </c>
      <c r="W84" s="261">
        <v>0</v>
      </c>
      <c r="DA84" s="67" t="s">
        <v>2100</v>
      </c>
    </row>
    <row r="85" spans="1:105" ht="12" customHeight="1" x14ac:dyDescent="0.25">
      <c r="A85" s="202" t="s">
        <v>93</v>
      </c>
      <c r="B85" s="226">
        <v>0</v>
      </c>
      <c r="C85" s="226">
        <v>0</v>
      </c>
      <c r="D85" s="226">
        <v>0</v>
      </c>
      <c r="E85" s="226">
        <v>0</v>
      </c>
      <c r="F85" s="226">
        <v>0</v>
      </c>
      <c r="G85" s="226">
        <v>0</v>
      </c>
      <c r="H85" s="226">
        <v>0</v>
      </c>
      <c r="I85" s="226">
        <v>0</v>
      </c>
      <c r="J85" s="226">
        <v>0</v>
      </c>
      <c r="K85" s="226">
        <v>0</v>
      </c>
      <c r="L85" s="226">
        <v>0</v>
      </c>
      <c r="M85" s="226">
        <v>0</v>
      </c>
      <c r="N85" s="226">
        <v>0</v>
      </c>
      <c r="O85" s="226">
        <v>0</v>
      </c>
      <c r="P85" s="226">
        <v>0</v>
      </c>
      <c r="Q85" s="226">
        <v>0</v>
      </c>
      <c r="R85" s="226">
        <v>0</v>
      </c>
      <c r="S85" s="226">
        <v>0</v>
      </c>
      <c r="T85" s="226">
        <v>0</v>
      </c>
      <c r="U85" s="226">
        <v>0</v>
      </c>
      <c r="V85" s="226">
        <v>0</v>
      </c>
      <c r="W85" s="226">
        <v>0</v>
      </c>
      <c r="DA85" s="174" t="s">
        <v>2101</v>
      </c>
    </row>
    <row r="86" spans="1:105" ht="12" customHeight="1" x14ac:dyDescent="0.25">
      <c r="A86" s="202" t="s">
        <v>94</v>
      </c>
      <c r="B86" s="226">
        <v>0</v>
      </c>
      <c r="C86" s="226">
        <v>0</v>
      </c>
      <c r="D86" s="226">
        <v>0</v>
      </c>
      <c r="E86" s="226">
        <v>0</v>
      </c>
      <c r="F86" s="226">
        <v>0</v>
      </c>
      <c r="G86" s="226">
        <v>0</v>
      </c>
      <c r="H86" s="226">
        <v>0</v>
      </c>
      <c r="I86" s="226">
        <v>0</v>
      </c>
      <c r="J86" s="226">
        <v>0</v>
      </c>
      <c r="K86" s="226">
        <v>0</v>
      </c>
      <c r="L86" s="226">
        <v>0</v>
      </c>
      <c r="M86" s="226">
        <v>0</v>
      </c>
      <c r="N86" s="226">
        <v>0</v>
      </c>
      <c r="O86" s="226">
        <v>0</v>
      </c>
      <c r="P86" s="226">
        <v>0</v>
      </c>
      <c r="Q86" s="226">
        <v>0</v>
      </c>
      <c r="R86" s="226">
        <v>0</v>
      </c>
      <c r="S86" s="226">
        <v>0</v>
      </c>
      <c r="T86" s="226">
        <v>0</v>
      </c>
      <c r="U86" s="226">
        <v>0</v>
      </c>
      <c r="V86" s="226">
        <v>0</v>
      </c>
      <c r="W86" s="226">
        <v>0</v>
      </c>
      <c r="DA86" s="174" t="s">
        <v>2102</v>
      </c>
    </row>
    <row r="87" spans="1:105" ht="12" customHeight="1" x14ac:dyDescent="0.25">
      <c r="A87" s="202" t="s">
        <v>95</v>
      </c>
      <c r="B87" s="226">
        <v>0</v>
      </c>
      <c r="C87" s="226">
        <v>0</v>
      </c>
      <c r="D87" s="226">
        <v>0</v>
      </c>
      <c r="E87" s="226">
        <v>0</v>
      </c>
      <c r="F87" s="226">
        <v>0</v>
      </c>
      <c r="G87" s="226">
        <v>0</v>
      </c>
      <c r="H87" s="226">
        <v>0</v>
      </c>
      <c r="I87" s="226">
        <v>0</v>
      </c>
      <c r="J87" s="226">
        <v>0</v>
      </c>
      <c r="K87" s="226">
        <v>0</v>
      </c>
      <c r="L87" s="226">
        <v>0</v>
      </c>
      <c r="M87" s="226">
        <v>0</v>
      </c>
      <c r="N87" s="226">
        <v>0</v>
      </c>
      <c r="O87" s="226">
        <v>0</v>
      </c>
      <c r="P87" s="226">
        <v>0</v>
      </c>
      <c r="Q87" s="226">
        <v>0</v>
      </c>
      <c r="R87" s="226">
        <v>0</v>
      </c>
      <c r="S87" s="226">
        <v>0</v>
      </c>
      <c r="T87" s="226">
        <v>0</v>
      </c>
      <c r="U87" s="226">
        <v>0</v>
      </c>
      <c r="V87" s="226">
        <v>0</v>
      </c>
      <c r="W87" s="226">
        <v>0</v>
      </c>
      <c r="DA87" s="174" t="s">
        <v>2103</v>
      </c>
    </row>
    <row r="88" spans="1:105" ht="12" customHeight="1" x14ac:dyDescent="0.25">
      <c r="A88" s="56" t="s">
        <v>96</v>
      </c>
      <c r="B88" s="262">
        <v>65.097742295015635</v>
      </c>
      <c r="C88" s="262">
        <v>51.961960461564871</v>
      </c>
      <c r="D88" s="262">
        <v>79.452116556950045</v>
      </c>
      <c r="E88" s="262">
        <v>118.516870374258</v>
      </c>
      <c r="F88" s="262">
        <v>49.304217558561866</v>
      </c>
      <c r="G88" s="262">
        <v>56.123513168146879</v>
      </c>
      <c r="H88" s="262">
        <v>37.874455470242332</v>
      </c>
      <c r="I88" s="262">
        <v>41.971127080535908</v>
      </c>
      <c r="J88" s="262">
        <v>1.955998392316785</v>
      </c>
      <c r="K88" s="262">
        <v>1.379720713905046</v>
      </c>
      <c r="L88" s="262">
        <v>11.82407484260691</v>
      </c>
      <c r="M88" s="262">
        <v>0.17533787412961641</v>
      </c>
      <c r="N88" s="262">
        <v>0.99714865295199151</v>
      </c>
      <c r="O88" s="262">
        <v>0.98727486588583757</v>
      </c>
      <c r="P88" s="262">
        <v>1.002243084923514</v>
      </c>
      <c r="Q88" s="262">
        <v>1.7507731381586911</v>
      </c>
      <c r="R88" s="262">
        <v>1.704265034386405</v>
      </c>
      <c r="S88" s="262">
        <v>2.4556833018659132</v>
      </c>
      <c r="T88" s="262">
        <v>0.8349550655465916</v>
      </c>
      <c r="U88" s="262">
        <v>3.2906533929594768</v>
      </c>
      <c r="V88" s="262">
        <v>6.9702735576903816</v>
      </c>
      <c r="W88" s="262">
        <v>14.978845608691479</v>
      </c>
      <c r="DA88" s="68" t="s">
        <v>2104</v>
      </c>
    </row>
    <row r="89" spans="1:105" ht="12" customHeight="1" x14ac:dyDescent="0.25">
      <c r="A89" s="37" t="s">
        <v>160</v>
      </c>
      <c r="B89" s="228">
        <v>2.7546560377784579</v>
      </c>
      <c r="C89" s="228">
        <v>0</v>
      </c>
      <c r="D89" s="228">
        <v>0</v>
      </c>
      <c r="E89" s="228">
        <v>1.128211173544643</v>
      </c>
      <c r="F89" s="228">
        <v>1.4434363221353439</v>
      </c>
      <c r="G89" s="228">
        <v>0</v>
      </c>
      <c r="H89" s="228">
        <v>0</v>
      </c>
      <c r="I89" s="228">
        <v>2.3206632158897351</v>
      </c>
      <c r="J89" s="228">
        <v>4.1713172499612872E-2</v>
      </c>
      <c r="K89" s="228">
        <v>0</v>
      </c>
      <c r="L89" s="228">
        <v>0.57405648182451963</v>
      </c>
      <c r="M89" s="228">
        <v>0</v>
      </c>
      <c r="N89" s="228">
        <v>9.7346254850221067E-2</v>
      </c>
      <c r="O89" s="228">
        <v>0</v>
      </c>
      <c r="P89" s="228">
        <v>0</v>
      </c>
      <c r="Q89" s="228">
        <v>0</v>
      </c>
      <c r="R89" s="228">
        <v>3.0437267244528849E-2</v>
      </c>
      <c r="S89" s="228">
        <v>3.5467793003133648E-3</v>
      </c>
      <c r="T89" s="228">
        <v>3.3330596594602969E-3</v>
      </c>
      <c r="U89" s="228">
        <v>4.2045148614724179E-2</v>
      </c>
      <c r="V89" s="228">
        <v>3.8539575623027462E-2</v>
      </c>
      <c r="W89" s="228">
        <v>4.1201557421872682E-2</v>
      </c>
      <c r="DA89" s="69" t="s">
        <v>2105</v>
      </c>
    </row>
    <row r="90" spans="1:105" ht="12" customHeight="1" x14ac:dyDescent="0.25">
      <c r="A90" s="37" t="s">
        <v>162</v>
      </c>
      <c r="B90" s="228">
        <v>62.343086257237182</v>
      </c>
      <c r="C90" s="228">
        <v>51.961960461564871</v>
      </c>
      <c r="D90" s="228">
        <v>79.452116556950045</v>
      </c>
      <c r="E90" s="228">
        <v>117.38865920071341</v>
      </c>
      <c r="F90" s="228">
        <v>47.860781236426533</v>
      </c>
      <c r="G90" s="228">
        <v>56.123513168146879</v>
      </c>
      <c r="H90" s="228">
        <v>37.874455470242332</v>
      </c>
      <c r="I90" s="228">
        <v>39.650463864646177</v>
      </c>
      <c r="J90" s="228">
        <v>1.914285219817172</v>
      </c>
      <c r="K90" s="228">
        <v>1.379720713905046</v>
      </c>
      <c r="L90" s="228">
        <v>11.25001836078239</v>
      </c>
      <c r="M90" s="228">
        <v>0.17533787412961641</v>
      </c>
      <c r="N90" s="228">
        <v>0.89980239810177043</v>
      </c>
      <c r="O90" s="228">
        <v>0.98727486588583757</v>
      </c>
      <c r="P90" s="228">
        <v>1.002243084923514</v>
      </c>
      <c r="Q90" s="228">
        <v>1.7507731381586911</v>
      </c>
      <c r="R90" s="228">
        <v>1.673827767141876</v>
      </c>
      <c r="S90" s="228">
        <v>2.4521365225656</v>
      </c>
      <c r="T90" s="228">
        <v>0.83162200588713131</v>
      </c>
      <c r="U90" s="228">
        <v>3.2486082443447528</v>
      </c>
      <c r="V90" s="228">
        <v>6.9317339820673549</v>
      </c>
      <c r="W90" s="228">
        <v>14.937644051269601</v>
      </c>
      <c r="DA90" s="69" t="s">
        <v>2106</v>
      </c>
    </row>
    <row r="91" spans="1:105" ht="12" customHeight="1" x14ac:dyDescent="0.25">
      <c r="A91" s="37" t="s">
        <v>97</v>
      </c>
      <c r="B91" s="228">
        <v>0</v>
      </c>
      <c r="C91" s="228">
        <v>0</v>
      </c>
      <c r="D91" s="228">
        <v>0</v>
      </c>
      <c r="E91" s="228">
        <v>0</v>
      </c>
      <c r="F91" s="228">
        <v>0</v>
      </c>
      <c r="G91" s="228">
        <v>0</v>
      </c>
      <c r="H91" s="228">
        <v>0</v>
      </c>
      <c r="I91" s="228">
        <v>0</v>
      </c>
      <c r="J91" s="228">
        <v>0</v>
      </c>
      <c r="K91" s="228">
        <v>0</v>
      </c>
      <c r="L91" s="228">
        <v>0</v>
      </c>
      <c r="M91" s="228">
        <v>0</v>
      </c>
      <c r="N91" s="228">
        <v>0</v>
      </c>
      <c r="O91" s="228">
        <v>0</v>
      </c>
      <c r="P91" s="228">
        <v>0</v>
      </c>
      <c r="Q91" s="228">
        <v>0</v>
      </c>
      <c r="R91" s="228">
        <v>0</v>
      </c>
      <c r="S91" s="228">
        <v>0</v>
      </c>
      <c r="T91" s="228">
        <v>0</v>
      </c>
      <c r="U91" s="228">
        <v>0</v>
      </c>
      <c r="V91" s="228">
        <v>0</v>
      </c>
      <c r="W91" s="228">
        <v>0</v>
      </c>
      <c r="DA91" s="69" t="s">
        <v>2107</v>
      </c>
    </row>
    <row r="92" spans="1:105" ht="12" customHeight="1" x14ac:dyDescent="0.25">
      <c r="A92" s="37" t="s">
        <v>78</v>
      </c>
      <c r="B92" s="228">
        <v>0</v>
      </c>
      <c r="C92" s="228">
        <v>0</v>
      </c>
      <c r="D92" s="228">
        <v>0</v>
      </c>
      <c r="E92" s="228">
        <v>0</v>
      </c>
      <c r="F92" s="228">
        <v>0</v>
      </c>
      <c r="G92" s="228">
        <v>0</v>
      </c>
      <c r="H92" s="228">
        <v>0</v>
      </c>
      <c r="I92" s="228">
        <v>0</v>
      </c>
      <c r="J92" s="228">
        <v>0</v>
      </c>
      <c r="K92" s="228">
        <v>0</v>
      </c>
      <c r="L92" s="228">
        <v>0</v>
      </c>
      <c r="M92" s="228">
        <v>0</v>
      </c>
      <c r="N92" s="228">
        <v>0</v>
      </c>
      <c r="O92" s="228">
        <v>0</v>
      </c>
      <c r="P92" s="228">
        <v>0</v>
      </c>
      <c r="Q92" s="228">
        <v>0</v>
      </c>
      <c r="R92" s="228">
        <v>0</v>
      </c>
      <c r="S92" s="228">
        <v>0</v>
      </c>
      <c r="T92" s="228">
        <v>0</v>
      </c>
      <c r="U92" s="228">
        <v>0</v>
      </c>
      <c r="V92" s="228">
        <v>0</v>
      </c>
      <c r="W92" s="228">
        <v>0</v>
      </c>
      <c r="DA92" s="69" t="s">
        <v>2108</v>
      </c>
    </row>
    <row r="93" spans="1:105" ht="12" customHeight="1" x14ac:dyDescent="0.25">
      <c r="A93" s="37" t="s">
        <v>38</v>
      </c>
      <c r="B93" s="228">
        <v>0</v>
      </c>
      <c r="C93" s="228">
        <v>0</v>
      </c>
      <c r="D93" s="228">
        <v>0</v>
      </c>
      <c r="E93" s="228">
        <v>0</v>
      </c>
      <c r="F93" s="228">
        <v>0</v>
      </c>
      <c r="G93" s="228">
        <v>0</v>
      </c>
      <c r="H93" s="228">
        <v>0</v>
      </c>
      <c r="I93" s="228">
        <v>0</v>
      </c>
      <c r="J93" s="228">
        <v>0</v>
      </c>
      <c r="K93" s="228">
        <v>0</v>
      </c>
      <c r="L93" s="228">
        <v>0</v>
      </c>
      <c r="M93" s="228">
        <v>0</v>
      </c>
      <c r="N93" s="228">
        <v>0</v>
      </c>
      <c r="O93" s="228">
        <v>0</v>
      </c>
      <c r="P93" s="228">
        <v>0</v>
      </c>
      <c r="Q93" s="228">
        <v>0</v>
      </c>
      <c r="R93" s="228">
        <v>0</v>
      </c>
      <c r="S93" s="228">
        <v>0</v>
      </c>
      <c r="T93" s="228">
        <v>0</v>
      </c>
      <c r="U93" s="228">
        <v>0</v>
      </c>
      <c r="V93" s="228">
        <v>0</v>
      </c>
      <c r="W93" s="228">
        <v>0</v>
      </c>
      <c r="DA93" s="69" t="s">
        <v>2109</v>
      </c>
    </row>
    <row r="94" spans="1:105" ht="12" customHeight="1" x14ac:dyDescent="0.25">
      <c r="A94" s="132" t="s">
        <v>1941</v>
      </c>
      <c r="B94" s="318">
        <v>0</v>
      </c>
      <c r="C94" s="318">
        <v>0</v>
      </c>
      <c r="D94" s="318">
        <v>0</v>
      </c>
      <c r="E94" s="318">
        <v>0</v>
      </c>
      <c r="F94" s="318">
        <v>0</v>
      </c>
      <c r="G94" s="318">
        <v>0</v>
      </c>
      <c r="H94" s="318">
        <v>0</v>
      </c>
      <c r="I94" s="318">
        <v>0</v>
      </c>
      <c r="J94" s="318">
        <v>0</v>
      </c>
      <c r="K94" s="318">
        <v>0</v>
      </c>
      <c r="L94" s="318">
        <v>0</v>
      </c>
      <c r="M94" s="318">
        <v>0</v>
      </c>
      <c r="N94" s="318">
        <v>0</v>
      </c>
      <c r="O94" s="318">
        <v>0</v>
      </c>
      <c r="P94" s="318">
        <v>0</v>
      </c>
      <c r="Q94" s="318">
        <v>0</v>
      </c>
      <c r="R94" s="318">
        <v>0</v>
      </c>
      <c r="S94" s="318">
        <v>0</v>
      </c>
      <c r="T94" s="318">
        <v>0</v>
      </c>
      <c r="U94" s="318">
        <v>0</v>
      </c>
      <c r="V94" s="318">
        <v>0</v>
      </c>
      <c r="W94" s="318">
        <v>0</v>
      </c>
      <c r="DA94" s="139" t="s">
        <v>2110</v>
      </c>
    </row>
    <row r="95" spans="1:105" ht="12" customHeight="1" x14ac:dyDescent="0.25">
      <c r="J95" s="131"/>
    </row>
    <row r="96" spans="1:105" ht="15" customHeight="1" x14ac:dyDescent="0.25">
      <c r="A96" s="32" t="s">
        <v>431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DA96" s="88"/>
    </row>
    <row r="97" spans="1:105" ht="12" customHeight="1" x14ac:dyDescent="0.25">
      <c r="J97" s="131"/>
    </row>
    <row r="98" spans="1:105" ht="12" customHeight="1" x14ac:dyDescent="0.25">
      <c r="A98" s="35" t="s">
        <v>52</v>
      </c>
      <c r="B98" s="234">
        <f t="shared" ref="B98:W98" si="4">SUM(B$99:B$104,B$106:B$108)</f>
        <v>0.99999999999999978</v>
      </c>
      <c r="C98" s="234">
        <f t="shared" si="4"/>
        <v>1.0000000000000002</v>
      </c>
      <c r="D98" s="234">
        <f t="shared" si="4"/>
        <v>1.0000000000000002</v>
      </c>
      <c r="E98" s="234">
        <f t="shared" si="4"/>
        <v>0.99999999999999933</v>
      </c>
      <c r="F98" s="234">
        <f t="shared" si="4"/>
        <v>1.0000000000000002</v>
      </c>
      <c r="G98" s="234">
        <f t="shared" si="4"/>
        <v>1.0000000000000002</v>
      </c>
      <c r="H98" s="234">
        <f t="shared" si="4"/>
        <v>1</v>
      </c>
      <c r="I98" s="234">
        <f t="shared" si="4"/>
        <v>1</v>
      </c>
      <c r="J98" s="234">
        <f t="shared" si="4"/>
        <v>1.0000000000000002</v>
      </c>
      <c r="K98" s="234">
        <f t="shared" si="4"/>
        <v>1.0000000000000002</v>
      </c>
      <c r="L98" s="234">
        <f t="shared" si="4"/>
        <v>0</v>
      </c>
      <c r="M98" s="234">
        <f t="shared" si="4"/>
        <v>0</v>
      </c>
      <c r="N98" s="234">
        <f t="shared" si="4"/>
        <v>0</v>
      </c>
      <c r="O98" s="234">
        <f t="shared" si="4"/>
        <v>0</v>
      </c>
      <c r="P98" s="234">
        <f t="shared" si="4"/>
        <v>0</v>
      </c>
      <c r="Q98" s="234">
        <f t="shared" si="4"/>
        <v>0</v>
      </c>
      <c r="R98" s="234">
        <f t="shared" si="4"/>
        <v>0</v>
      </c>
      <c r="S98" s="234">
        <f t="shared" si="4"/>
        <v>0</v>
      </c>
      <c r="T98" s="234">
        <f t="shared" si="4"/>
        <v>0</v>
      </c>
      <c r="U98" s="234">
        <f t="shared" si="4"/>
        <v>0</v>
      </c>
      <c r="V98" s="234">
        <f t="shared" si="4"/>
        <v>0</v>
      </c>
      <c r="W98" s="234">
        <f t="shared" si="4"/>
        <v>0</v>
      </c>
      <c r="DA98" s="95"/>
    </row>
    <row r="99" spans="1:105" ht="12" customHeight="1" x14ac:dyDescent="0.25">
      <c r="A99" s="55" t="s">
        <v>92</v>
      </c>
      <c r="B99" s="268">
        <f t="shared" ref="B99:W99" si="5">IF(B$6=0,0,B$6/B$5)</f>
        <v>0</v>
      </c>
      <c r="C99" s="268">
        <f t="shared" si="5"/>
        <v>0</v>
      </c>
      <c r="D99" s="268">
        <f t="shared" si="5"/>
        <v>0</v>
      </c>
      <c r="E99" s="268">
        <f t="shared" si="5"/>
        <v>0</v>
      </c>
      <c r="F99" s="268">
        <f t="shared" si="5"/>
        <v>0</v>
      </c>
      <c r="G99" s="268">
        <f t="shared" si="5"/>
        <v>0</v>
      </c>
      <c r="H99" s="268">
        <f t="shared" si="5"/>
        <v>0</v>
      </c>
      <c r="I99" s="268">
        <f t="shared" si="5"/>
        <v>0</v>
      </c>
      <c r="J99" s="268">
        <f t="shared" si="5"/>
        <v>0</v>
      </c>
      <c r="K99" s="268">
        <f t="shared" si="5"/>
        <v>0</v>
      </c>
      <c r="L99" s="268">
        <f t="shared" si="5"/>
        <v>0</v>
      </c>
      <c r="M99" s="268">
        <f t="shared" si="5"/>
        <v>0</v>
      </c>
      <c r="N99" s="268">
        <f t="shared" si="5"/>
        <v>0</v>
      </c>
      <c r="O99" s="268">
        <f t="shared" si="5"/>
        <v>0</v>
      </c>
      <c r="P99" s="268">
        <f t="shared" si="5"/>
        <v>0</v>
      </c>
      <c r="Q99" s="268">
        <f t="shared" si="5"/>
        <v>0</v>
      </c>
      <c r="R99" s="268">
        <f t="shared" si="5"/>
        <v>0</v>
      </c>
      <c r="S99" s="268">
        <f t="shared" si="5"/>
        <v>0</v>
      </c>
      <c r="T99" s="268">
        <f t="shared" si="5"/>
        <v>0</v>
      </c>
      <c r="U99" s="268">
        <f t="shared" si="5"/>
        <v>0</v>
      </c>
      <c r="V99" s="268">
        <f t="shared" si="5"/>
        <v>0</v>
      </c>
      <c r="W99" s="268">
        <f t="shared" si="5"/>
        <v>0</v>
      </c>
      <c r="DA99" s="76"/>
    </row>
    <row r="100" spans="1:105" ht="12" customHeight="1" x14ac:dyDescent="0.25">
      <c r="A100" s="202" t="s">
        <v>93</v>
      </c>
      <c r="B100" s="269">
        <f t="shared" ref="B100:W100" si="6">IF(B$7=0,0,B$7/B$5)</f>
        <v>0</v>
      </c>
      <c r="C100" s="269">
        <f t="shared" si="6"/>
        <v>0</v>
      </c>
      <c r="D100" s="269">
        <f t="shared" si="6"/>
        <v>0</v>
      </c>
      <c r="E100" s="269">
        <f t="shared" si="6"/>
        <v>0</v>
      </c>
      <c r="F100" s="269">
        <f t="shared" si="6"/>
        <v>0</v>
      </c>
      <c r="G100" s="269">
        <f t="shared" si="6"/>
        <v>0</v>
      </c>
      <c r="H100" s="269">
        <f t="shared" si="6"/>
        <v>0</v>
      </c>
      <c r="I100" s="269">
        <f t="shared" si="6"/>
        <v>0</v>
      </c>
      <c r="J100" s="269">
        <f t="shared" si="6"/>
        <v>0</v>
      </c>
      <c r="K100" s="269">
        <f t="shared" si="6"/>
        <v>0</v>
      </c>
      <c r="L100" s="269">
        <f t="shared" si="6"/>
        <v>0</v>
      </c>
      <c r="M100" s="269">
        <f t="shared" si="6"/>
        <v>0</v>
      </c>
      <c r="N100" s="269">
        <f t="shared" si="6"/>
        <v>0</v>
      </c>
      <c r="O100" s="269">
        <f t="shared" si="6"/>
        <v>0</v>
      </c>
      <c r="P100" s="269">
        <f t="shared" si="6"/>
        <v>0</v>
      </c>
      <c r="Q100" s="269">
        <f t="shared" si="6"/>
        <v>0</v>
      </c>
      <c r="R100" s="269">
        <f t="shared" si="6"/>
        <v>0</v>
      </c>
      <c r="S100" s="269">
        <f t="shared" si="6"/>
        <v>0</v>
      </c>
      <c r="T100" s="269">
        <f t="shared" si="6"/>
        <v>0</v>
      </c>
      <c r="U100" s="269">
        <f t="shared" si="6"/>
        <v>0</v>
      </c>
      <c r="V100" s="269">
        <f t="shared" si="6"/>
        <v>0</v>
      </c>
      <c r="W100" s="269">
        <f t="shared" si="6"/>
        <v>0</v>
      </c>
      <c r="DA100" s="77"/>
    </row>
    <row r="101" spans="1:105" ht="12" customHeight="1" x14ac:dyDescent="0.25">
      <c r="A101" s="202" t="s">
        <v>94</v>
      </c>
      <c r="B101" s="269">
        <f t="shared" ref="B101:W101" si="7">IF(B$8=0,0,B$8/B$5)</f>
        <v>0</v>
      </c>
      <c r="C101" s="269">
        <f t="shared" si="7"/>
        <v>0</v>
      </c>
      <c r="D101" s="269">
        <f t="shared" si="7"/>
        <v>0</v>
      </c>
      <c r="E101" s="269">
        <f t="shared" si="7"/>
        <v>0</v>
      </c>
      <c r="F101" s="269">
        <f t="shared" si="7"/>
        <v>0</v>
      </c>
      <c r="G101" s="269">
        <f t="shared" si="7"/>
        <v>0</v>
      </c>
      <c r="H101" s="269">
        <f t="shared" si="7"/>
        <v>0</v>
      </c>
      <c r="I101" s="269">
        <f t="shared" si="7"/>
        <v>0</v>
      </c>
      <c r="J101" s="269">
        <f t="shared" si="7"/>
        <v>0</v>
      </c>
      <c r="K101" s="269">
        <f t="shared" si="7"/>
        <v>0</v>
      </c>
      <c r="L101" s="269">
        <f t="shared" si="7"/>
        <v>0</v>
      </c>
      <c r="M101" s="269">
        <f t="shared" si="7"/>
        <v>0</v>
      </c>
      <c r="N101" s="269">
        <f t="shared" si="7"/>
        <v>0</v>
      </c>
      <c r="O101" s="269">
        <f t="shared" si="7"/>
        <v>0</v>
      </c>
      <c r="P101" s="269">
        <f t="shared" si="7"/>
        <v>0</v>
      </c>
      <c r="Q101" s="269">
        <f t="shared" si="7"/>
        <v>0</v>
      </c>
      <c r="R101" s="269">
        <f t="shared" si="7"/>
        <v>0</v>
      </c>
      <c r="S101" s="269">
        <f t="shared" si="7"/>
        <v>0</v>
      </c>
      <c r="T101" s="269">
        <f t="shared" si="7"/>
        <v>0</v>
      </c>
      <c r="U101" s="269">
        <f t="shared" si="7"/>
        <v>0</v>
      </c>
      <c r="V101" s="269">
        <f t="shared" si="7"/>
        <v>0</v>
      </c>
      <c r="W101" s="269">
        <f t="shared" si="7"/>
        <v>0</v>
      </c>
      <c r="DA101" s="77"/>
    </row>
    <row r="102" spans="1:105" ht="12" customHeight="1" x14ac:dyDescent="0.25">
      <c r="A102" s="202" t="s">
        <v>95</v>
      </c>
      <c r="B102" s="269">
        <f t="shared" ref="B102:W102" si="8">IF(B$9=0,0,B$9/B$5)</f>
        <v>0</v>
      </c>
      <c r="C102" s="269">
        <f t="shared" si="8"/>
        <v>0</v>
      </c>
      <c r="D102" s="269">
        <f t="shared" si="8"/>
        <v>0</v>
      </c>
      <c r="E102" s="269">
        <f t="shared" si="8"/>
        <v>0</v>
      </c>
      <c r="F102" s="269">
        <f t="shared" si="8"/>
        <v>0</v>
      </c>
      <c r="G102" s="269">
        <f t="shared" si="8"/>
        <v>0</v>
      </c>
      <c r="H102" s="269">
        <f t="shared" si="8"/>
        <v>0</v>
      </c>
      <c r="I102" s="269">
        <f t="shared" si="8"/>
        <v>0</v>
      </c>
      <c r="J102" s="269">
        <f t="shared" si="8"/>
        <v>0</v>
      </c>
      <c r="K102" s="269">
        <f t="shared" si="8"/>
        <v>0</v>
      </c>
      <c r="L102" s="269">
        <f t="shared" si="8"/>
        <v>0</v>
      </c>
      <c r="M102" s="269">
        <f t="shared" si="8"/>
        <v>0</v>
      </c>
      <c r="N102" s="269">
        <f t="shared" si="8"/>
        <v>0</v>
      </c>
      <c r="O102" s="269">
        <f t="shared" si="8"/>
        <v>0</v>
      </c>
      <c r="P102" s="269">
        <f t="shared" si="8"/>
        <v>0</v>
      </c>
      <c r="Q102" s="269">
        <f t="shared" si="8"/>
        <v>0</v>
      </c>
      <c r="R102" s="269">
        <f t="shared" si="8"/>
        <v>0</v>
      </c>
      <c r="S102" s="269">
        <f t="shared" si="8"/>
        <v>0</v>
      </c>
      <c r="T102" s="269">
        <f t="shared" si="8"/>
        <v>0</v>
      </c>
      <c r="U102" s="269">
        <f t="shared" si="8"/>
        <v>0</v>
      </c>
      <c r="V102" s="269">
        <f t="shared" si="8"/>
        <v>0</v>
      </c>
      <c r="W102" s="269">
        <f t="shared" si="8"/>
        <v>0</v>
      </c>
      <c r="DA102" s="77"/>
    </row>
    <row r="103" spans="1:105" ht="12" customHeight="1" x14ac:dyDescent="0.25">
      <c r="A103" s="56" t="s">
        <v>96</v>
      </c>
      <c r="B103" s="270">
        <f t="shared" ref="B103:W103" si="9">IF(B$10=0,0,B$10/B$5)</f>
        <v>2.6255630089786663E-2</v>
      </c>
      <c r="C103" s="270">
        <f t="shared" si="9"/>
        <v>2.4157814008945379E-2</v>
      </c>
      <c r="D103" s="270">
        <f t="shared" si="9"/>
        <v>3.2816554989683527E-2</v>
      </c>
      <c r="E103" s="270">
        <f t="shared" si="9"/>
        <v>4.0993694639723598E-2</v>
      </c>
      <c r="F103" s="270">
        <f t="shared" si="9"/>
        <v>3.0265124842433693E-2</v>
      </c>
      <c r="G103" s="270">
        <f t="shared" si="9"/>
        <v>3.1788832913800684E-2</v>
      </c>
      <c r="H103" s="270">
        <f t="shared" si="9"/>
        <v>3.1629219664998855E-2</v>
      </c>
      <c r="I103" s="270">
        <f t="shared" si="9"/>
        <v>2.6676888532922428E-2</v>
      </c>
      <c r="J103" s="270">
        <f t="shared" si="9"/>
        <v>1.6183299389932244E-2</v>
      </c>
      <c r="K103" s="270">
        <f t="shared" si="9"/>
        <v>1.4406713689444533E-2</v>
      </c>
      <c r="L103" s="270">
        <f t="shared" si="9"/>
        <v>0</v>
      </c>
      <c r="M103" s="270">
        <f t="shared" si="9"/>
        <v>0</v>
      </c>
      <c r="N103" s="270">
        <f t="shared" si="9"/>
        <v>0</v>
      </c>
      <c r="O103" s="270">
        <f t="shared" si="9"/>
        <v>0</v>
      </c>
      <c r="P103" s="270">
        <f t="shared" si="9"/>
        <v>0</v>
      </c>
      <c r="Q103" s="270">
        <f t="shared" si="9"/>
        <v>0</v>
      </c>
      <c r="R103" s="270">
        <f t="shared" si="9"/>
        <v>0</v>
      </c>
      <c r="S103" s="270">
        <f t="shared" si="9"/>
        <v>0</v>
      </c>
      <c r="T103" s="270">
        <f t="shared" si="9"/>
        <v>0</v>
      </c>
      <c r="U103" s="270">
        <f t="shared" si="9"/>
        <v>0</v>
      </c>
      <c r="V103" s="270">
        <f t="shared" si="9"/>
        <v>0</v>
      </c>
      <c r="W103" s="270">
        <f t="shared" si="9"/>
        <v>0</v>
      </c>
      <c r="DA103" s="78"/>
    </row>
    <row r="104" spans="1:105" ht="12" customHeight="1" x14ac:dyDescent="0.25">
      <c r="A104" s="203" t="s">
        <v>1855</v>
      </c>
      <c r="B104" s="271">
        <f t="shared" ref="B104:W104" si="10">IF(B$16=0,0,B$16/B$5)</f>
        <v>0</v>
      </c>
      <c r="C104" s="271">
        <f t="shared" si="10"/>
        <v>0</v>
      </c>
      <c r="D104" s="271">
        <f t="shared" si="10"/>
        <v>0</v>
      </c>
      <c r="E104" s="271">
        <f t="shared" si="10"/>
        <v>0</v>
      </c>
      <c r="F104" s="271">
        <f t="shared" si="10"/>
        <v>0</v>
      </c>
      <c r="G104" s="271">
        <f t="shared" si="10"/>
        <v>0</v>
      </c>
      <c r="H104" s="271">
        <f t="shared" si="10"/>
        <v>0</v>
      </c>
      <c r="I104" s="271">
        <f t="shared" si="10"/>
        <v>0</v>
      </c>
      <c r="J104" s="271">
        <f t="shared" si="10"/>
        <v>0</v>
      </c>
      <c r="K104" s="271">
        <f t="shared" si="10"/>
        <v>0</v>
      </c>
      <c r="L104" s="271">
        <f t="shared" si="10"/>
        <v>0</v>
      </c>
      <c r="M104" s="271">
        <f t="shared" si="10"/>
        <v>0</v>
      </c>
      <c r="N104" s="271">
        <f t="shared" si="10"/>
        <v>0</v>
      </c>
      <c r="O104" s="271">
        <f t="shared" si="10"/>
        <v>0</v>
      </c>
      <c r="P104" s="271">
        <f t="shared" si="10"/>
        <v>0</v>
      </c>
      <c r="Q104" s="271">
        <f t="shared" si="10"/>
        <v>0</v>
      </c>
      <c r="R104" s="271">
        <f t="shared" si="10"/>
        <v>0</v>
      </c>
      <c r="S104" s="271">
        <f t="shared" si="10"/>
        <v>0</v>
      </c>
      <c r="T104" s="271">
        <f t="shared" si="10"/>
        <v>0</v>
      </c>
      <c r="U104" s="271">
        <f t="shared" si="10"/>
        <v>0</v>
      </c>
      <c r="V104" s="271">
        <f t="shared" si="10"/>
        <v>0</v>
      </c>
      <c r="W104" s="271">
        <f t="shared" si="10"/>
        <v>0</v>
      </c>
      <c r="DA104" s="79"/>
    </row>
    <row r="105" spans="1:105" ht="12" customHeight="1" x14ac:dyDescent="0.25">
      <c r="A105" s="203" t="s">
        <v>1857</v>
      </c>
      <c r="B105" s="271">
        <f t="shared" ref="B105:W105" si="11">IF(B$17=0,0,B$17/B$5)</f>
        <v>0.97374436991021307</v>
      </c>
      <c r="C105" s="271">
        <f t="shared" si="11"/>
        <v>0.97584218599105488</v>
      </c>
      <c r="D105" s="271">
        <f t="shared" si="11"/>
        <v>0.96718344501031672</v>
      </c>
      <c r="E105" s="271">
        <f t="shared" si="11"/>
        <v>0.95900630536027576</v>
      </c>
      <c r="F105" s="271">
        <f t="shared" si="11"/>
        <v>0.96973487515756662</v>
      </c>
      <c r="G105" s="271">
        <f t="shared" si="11"/>
        <v>0.96821116708619948</v>
      </c>
      <c r="H105" s="271">
        <f t="shared" si="11"/>
        <v>0.96837078033500112</v>
      </c>
      <c r="I105" s="271">
        <f t="shared" si="11"/>
        <v>0.97332311146707762</v>
      </c>
      <c r="J105" s="271">
        <f t="shared" si="11"/>
        <v>0.98381670061006798</v>
      </c>
      <c r="K105" s="271">
        <f t="shared" si="11"/>
        <v>0.98559328631055565</v>
      </c>
      <c r="L105" s="271">
        <f t="shared" si="11"/>
        <v>0</v>
      </c>
      <c r="M105" s="271">
        <f t="shared" si="11"/>
        <v>0</v>
      </c>
      <c r="N105" s="271">
        <f t="shared" si="11"/>
        <v>0</v>
      </c>
      <c r="O105" s="271">
        <f t="shared" si="11"/>
        <v>0</v>
      </c>
      <c r="P105" s="271">
        <f t="shared" si="11"/>
        <v>0</v>
      </c>
      <c r="Q105" s="271">
        <f t="shared" si="11"/>
        <v>0</v>
      </c>
      <c r="R105" s="271">
        <f t="shared" si="11"/>
        <v>0</v>
      </c>
      <c r="S105" s="271">
        <f t="shared" si="11"/>
        <v>0</v>
      </c>
      <c r="T105" s="271">
        <f t="shared" si="11"/>
        <v>0</v>
      </c>
      <c r="U105" s="271">
        <f t="shared" si="11"/>
        <v>0</v>
      </c>
      <c r="V105" s="271">
        <f t="shared" si="11"/>
        <v>0</v>
      </c>
      <c r="W105" s="271">
        <f t="shared" si="11"/>
        <v>0</v>
      </c>
      <c r="DA105" s="79"/>
    </row>
    <row r="106" spans="1:105" ht="12" customHeight="1" x14ac:dyDescent="0.25">
      <c r="A106" s="62" t="s">
        <v>1858</v>
      </c>
      <c r="B106" s="320">
        <f t="shared" ref="B106:W106" si="12">IF(B$18=0,0,B$18/B$5)</f>
        <v>0.97374436991021307</v>
      </c>
      <c r="C106" s="320">
        <f t="shared" si="12"/>
        <v>0.97584218599105488</v>
      </c>
      <c r="D106" s="320">
        <f t="shared" si="12"/>
        <v>0.96718344501031672</v>
      </c>
      <c r="E106" s="320">
        <f t="shared" si="12"/>
        <v>0.95900630536027576</v>
      </c>
      <c r="F106" s="320">
        <f t="shared" si="12"/>
        <v>0.96973487515756662</v>
      </c>
      <c r="G106" s="320">
        <f t="shared" si="12"/>
        <v>0.96821116708619948</v>
      </c>
      <c r="H106" s="320">
        <f t="shared" si="12"/>
        <v>0.96837078033500112</v>
      </c>
      <c r="I106" s="320">
        <f t="shared" si="12"/>
        <v>0.97332311146707762</v>
      </c>
      <c r="J106" s="320">
        <f t="shared" si="12"/>
        <v>0.98381670061006798</v>
      </c>
      <c r="K106" s="320">
        <f t="shared" si="12"/>
        <v>0.98559328631055565</v>
      </c>
      <c r="L106" s="320">
        <f t="shared" si="12"/>
        <v>0</v>
      </c>
      <c r="M106" s="320">
        <f t="shared" si="12"/>
        <v>0</v>
      </c>
      <c r="N106" s="320">
        <f t="shared" si="12"/>
        <v>0</v>
      </c>
      <c r="O106" s="320">
        <f t="shared" si="12"/>
        <v>0</v>
      </c>
      <c r="P106" s="320">
        <f t="shared" si="12"/>
        <v>0</v>
      </c>
      <c r="Q106" s="320">
        <f t="shared" si="12"/>
        <v>0</v>
      </c>
      <c r="R106" s="320">
        <f t="shared" si="12"/>
        <v>0</v>
      </c>
      <c r="S106" s="320">
        <f t="shared" si="12"/>
        <v>0</v>
      </c>
      <c r="T106" s="320">
        <f t="shared" si="12"/>
        <v>0</v>
      </c>
      <c r="U106" s="320">
        <f t="shared" si="12"/>
        <v>0</v>
      </c>
      <c r="V106" s="320">
        <f t="shared" si="12"/>
        <v>0</v>
      </c>
      <c r="W106" s="320">
        <f t="shared" si="12"/>
        <v>0</v>
      </c>
      <c r="DA106" s="141"/>
    </row>
    <row r="107" spans="1:105" ht="12" customHeight="1" x14ac:dyDescent="0.25">
      <c r="A107" s="62" t="s">
        <v>1870</v>
      </c>
      <c r="B107" s="320">
        <f t="shared" ref="B107:W107" si="13">IF(B$29=0,0,B$29/B$5)</f>
        <v>0</v>
      </c>
      <c r="C107" s="320">
        <f t="shared" si="13"/>
        <v>0</v>
      </c>
      <c r="D107" s="320">
        <f t="shared" si="13"/>
        <v>0</v>
      </c>
      <c r="E107" s="320">
        <f t="shared" si="13"/>
        <v>0</v>
      </c>
      <c r="F107" s="320">
        <f t="shared" si="13"/>
        <v>0</v>
      </c>
      <c r="G107" s="320">
        <f t="shared" si="13"/>
        <v>0</v>
      </c>
      <c r="H107" s="320">
        <f t="shared" si="13"/>
        <v>0</v>
      </c>
      <c r="I107" s="320">
        <f t="shared" si="13"/>
        <v>0</v>
      </c>
      <c r="J107" s="320">
        <f t="shared" si="13"/>
        <v>0</v>
      </c>
      <c r="K107" s="320">
        <f t="shared" si="13"/>
        <v>0</v>
      </c>
      <c r="L107" s="320">
        <f t="shared" si="13"/>
        <v>0</v>
      </c>
      <c r="M107" s="320">
        <f t="shared" si="13"/>
        <v>0</v>
      </c>
      <c r="N107" s="320">
        <f t="shared" si="13"/>
        <v>0</v>
      </c>
      <c r="O107" s="320">
        <f t="shared" si="13"/>
        <v>0</v>
      </c>
      <c r="P107" s="320">
        <f t="shared" si="13"/>
        <v>0</v>
      </c>
      <c r="Q107" s="320">
        <f t="shared" si="13"/>
        <v>0</v>
      </c>
      <c r="R107" s="320">
        <f t="shared" si="13"/>
        <v>0</v>
      </c>
      <c r="S107" s="320">
        <f t="shared" si="13"/>
        <v>0</v>
      </c>
      <c r="T107" s="320">
        <f t="shared" si="13"/>
        <v>0</v>
      </c>
      <c r="U107" s="320">
        <f t="shared" si="13"/>
        <v>0</v>
      </c>
      <c r="V107" s="320">
        <f t="shared" si="13"/>
        <v>0</v>
      </c>
      <c r="W107" s="320">
        <f t="shared" si="13"/>
        <v>0</v>
      </c>
      <c r="DA107" s="141"/>
    </row>
    <row r="108" spans="1:105" ht="12" customHeight="1" x14ac:dyDescent="0.25">
      <c r="A108" s="41" t="s">
        <v>1872</v>
      </c>
      <c r="B108" s="321">
        <f t="shared" ref="B108:W108" si="14">IF(B$30=0,0,B$30/B$5)</f>
        <v>0</v>
      </c>
      <c r="C108" s="321">
        <f t="shared" si="14"/>
        <v>0</v>
      </c>
      <c r="D108" s="321">
        <f t="shared" si="14"/>
        <v>0</v>
      </c>
      <c r="E108" s="321">
        <f t="shared" si="14"/>
        <v>0</v>
      </c>
      <c r="F108" s="321">
        <f t="shared" si="14"/>
        <v>0</v>
      </c>
      <c r="G108" s="321">
        <f t="shared" si="14"/>
        <v>0</v>
      </c>
      <c r="H108" s="321">
        <f t="shared" si="14"/>
        <v>0</v>
      </c>
      <c r="I108" s="321">
        <f t="shared" si="14"/>
        <v>0</v>
      </c>
      <c r="J108" s="321">
        <f t="shared" si="14"/>
        <v>0</v>
      </c>
      <c r="K108" s="321">
        <f t="shared" si="14"/>
        <v>0</v>
      </c>
      <c r="L108" s="321">
        <f t="shared" si="14"/>
        <v>0</v>
      </c>
      <c r="M108" s="321">
        <f t="shared" si="14"/>
        <v>0</v>
      </c>
      <c r="N108" s="321">
        <f t="shared" si="14"/>
        <v>0</v>
      </c>
      <c r="O108" s="321">
        <f t="shared" si="14"/>
        <v>0</v>
      </c>
      <c r="P108" s="321">
        <f t="shared" si="14"/>
        <v>0</v>
      </c>
      <c r="Q108" s="321">
        <f t="shared" si="14"/>
        <v>0</v>
      </c>
      <c r="R108" s="321">
        <f t="shared" si="14"/>
        <v>0</v>
      </c>
      <c r="S108" s="321">
        <f t="shared" si="14"/>
        <v>0</v>
      </c>
      <c r="T108" s="321">
        <f t="shared" si="14"/>
        <v>0</v>
      </c>
      <c r="U108" s="321">
        <f t="shared" si="14"/>
        <v>0</v>
      </c>
      <c r="V108" s="321">
        <f t="shared" si="14"/>
        <v>0</v>
      </c>
      <c r="W108" s="321">
        <f t="shared" si="14"/>
        <v>0</v>
      </c>
      <c r="DA108" s="82"/>
    </row>
    <row r="109" spans="1:105" ht="12" customHeight="1" x14ac:dyDescent="0.25">
      <c r="J109" s="131"/>
    </row>
    <row r="110" spans="1:105" ht="12" customHeight="1" x14ac:dyDescent="0.25">
      <c r="A110" s="35" t="s">
        <v>53</v>
      </c>
      <c r="B110" s="234">
        <f t="shared" ref="B110:W110" si="15">SUM(B$111:B$115,B$117:B$118,B$120:B$121,B$123:B$124)</f>
        <v>0.99999999999999956</v>
      </c>
      <c r="C110" s="234">
        <f t="shared" si="15"/>
        <v>0.99999999999999978</v>
      </c>
      <c r="D110" s="234">
        <f t="shared" si="15"/>
        <v>0.99999999999999989</v>
      </c>
      <c r="E110" s="234">
        <f t="shared" si="15"/>
        <v>1</v>
      </c>
      <c r="F110" s="234">
        <f t="shared" si="15"/>
        <v>1.0000000000000004</v>
      </c>
      <c r="G110" s="234">
        <f t="shared" si="15"/>
        <v>0.99999999999999956</v>
      </c>
      <c r="H110" s="234">
        <f t="shared" si="15"/>
        <v>0.99999999999999933</v>
      </c>
      <c r="I110" s="234">
        <f t="shared" si="15"/>
        <v>1</v>
      </c>
      <c r="J110" s="234">
        <f t="shared" si="15"/>
        <v>1</v>
      </c>
      <c r="K110" s="234">
        <f t="shared" si="15"/>
        <v>1.0000000000000004</v>
      </c>
      <c r="L110" s="234">
        <f t="shared" si="15"/>
        <v>1</v>
      </c>
      <c r="M110" s="234">
        <f t="shared" si="15"/>
        <v>1</v>
      </c>
      <c r="N110" s="234">
        <f t="shared" si="15"/>
        <v>0.99999999999999989</v>
      </c>
      <c r="O110" s="234">
        <f t="shared" si="15"/>
        <v>1</v>
      </c>
      <c r="P110" s="234">
        <f t="shared" si="15"/>
        <v>1.0000000000000004</v>
      </c>
      <c r="Q110" s="234">
        <f t="shared" si="15"/>
        <v>1.0000000000000004</v>
      </c>
      <c r="R110" s="234">
        <f t="shared" si="15"/>
        <v>1.0000000000000007</v>
      </c>
      <c r="S110" s="234">
        <f t="shared" si="15"/>
        <v>1.0000000000000002</v>
      </c>
      <c r="T110" s="234">
        <f t="shared" si="15"/>
        <v>1</v>
      </c>
      <c r="U110" s="234">
        <f t="shared" si="15"/>
        <v>0.99999999999999989</v>
      </c>
      <c r="V110" s="234">
        <f t="shared" si="15"/>
        <v>1</v>
      </c>
      <c r="W110" s="234">
        <f t="shared" si="15"/>
        <v>1</v>
      </c>
      <c r="DA110" s="95"/>
    </row>
    <row r="111" spans="1:105" ht="12" customHeight="1" x14ac:dyDescent="0.25">
      <c r="A111" s="55" t="s">
        <v>92</v>
      </c>
      <c r="B111" s="301">
        <f t="shared" ref="B111:W111" si="16">IF(B$33=0,0,B$33/B$32)</f>
        <v>0</v>
      </c>
      <c r="C111" s="301">
        <f t="shared" si="16"/>
        <v>0</v>
      </c>
      <c r="D111" s="301">
        <f t="shared" si="16"/>
        <v>0</v>
      </c>
      <c r="E111" s="301">
        <f t="shared" si="16"/>
        <v>0</v>
      </c>
      <c r="F111" s="301">
        <f t="shared" si="16"/>
        <v>0</v>
      </c>
      <c r="G111" s="301">
        <f t="shared" si="16"/>
        <v>0</v>
      </c>
      <c r="H111" s="301">
        <f t="shared" si="16"/>
        <v>0</v>
      </c>
      <c r="I111" s="301">
        <f t="shared" si="16"/>
        <v>0</v>
      </c>
      <c r="J111" s="301">
        <f t="shared" si="16"/>
        <v>0</v>
      </c>
      <c r="K111" s="301">
        <f t="shared" si="16"/>
        <v>0</v>
      </c>
      <c r="L111" s="301">
        <f t="shared" si="16"/>
        <v>0</v>
      </c>
      <c r="M111" s="301">
        <f t="shared" si="16"/>
        <v>0</v>
      </c>
      <c r="N111" s="301">
        <f t="shared" si="16"/>
        <v>0</v>
      </c>
      <c r="O111" s="301">
        <f t="shared" si="16"/>
        <v>0</v>
      </c>
      <c r="P111" s="301">
        <f t="shared" si="16"/>
        <v>0</v>
      </c>
      <c r="Q111" s="301">
        <f t="shared" si="16"/>
        <v>0</v>
      </c>
      <c r="R111" s="301">
        <f t="shared" si="16"/>
        <v>0</v>
      </c>
      <c r="S111" s="301">
        <f t="shared" si="16"/>
        <v>0</v>
      </c>
      <c r="T111" s="301">
        <f t="shared" si="16"/>
        <v>0</v>
      </c>
      <c r="U111" s="301">
        <f t="shared" si="16"/>
        <v>0</v>
      </c>
      <c r="V111" s="301">
        <f t="shared" si="16"/>
        <v>0</v>
      </c>
      <c r="W111" s="301">
        <f t="shared" si="16"/>
        <v>0</v>
      </c>
      <c r="DA111" s="67"/>
    </row>
    <row r="112" spans="1:105" ht="12" customHeight="1" x14ac:dyDescent="0.25">
      <c r="A112" s="202" t="s">
        <v>93</v>
      </c>
      <c r="B112" s="235">
        <f t="shared" ref="B112:W112" si="17">IF(B$34=0,0,B$34/B$32)</f>
        <v>0</v>
      </c>
      <c r="C112" s="235">
        <f t="shared" si="17"/>
        <v>0</v>
      </c>
      <c r="D112" s="235">
        <f t="shared" si="17"/>
        <v>0</v>
      </c>
      <c r="E112" s="235">
        <f t="shared" si="17"/>
        <v>0</v>
      </c>
      <c r="F112" s="235">
        <f t="shared" si="17"/>
        <v>0</v>
      </c>
      <c r="G112" s="235">
        <f t="shared" si="17"/>
        <v>0</v>
      </c>
      <c r="H112" s="235">
        <f t="shared" si="17"/>
        <v>0</v>
      </c>
      <c r="I112" s="235">
        <f t="shared" si="17"/>
        <v>0</v>
      </c>
      <c r="J112" s="235">
        <f t="shared" si="17"/>
        <v>0</v>
      </c>
      <c r="K112" s="235">
        <f t="shared" si="17"/>
        <v>0</v>
      </c>
      <c r="L112" s="235">
        <f t="shared" si="17"/>
        <v>0</v>
      </c>
      <c r="M112" s="235">
        <f t="shared" si="17"/>
        <v>0</v>
      </c>
      <c r="N112" s="235">
        <f t="shared" si="17"/>
        <v>0</v>
      </c>
      <c r="O112" s="235">
        <f t="shared" si="17"/>
        <v>0</v>
      </c>
      <c r="P112" s="235">
        <f t="shared" si="17"/>
        <v>0</v>
      </c>
      <c r="Q112" s="235">
        <f t="shared" si="17"/>
        <v>0</v>
      </c>
      <c r="R112" s="235">
        <f t="shared" si="17"/>
        <v>0</v>
      </c>
      <c r="S112" s="235">
        <f t="shared" si="17"/>
        <v>0</v>
      </c>
      <c r="T112" s="235">
        <f t="shared" si="17"/>
        <v>0</v>
      </c>
      <c r="U112" s="235">
        <f t="shared" si="17"/>
        <v>0</v>
      </c>
      <c r="V112" s="235">
        <f t="shared" si="17"/>
        <v>0</v>
      </c>
      <c r="W112" s="235">
        <f t="shared" si="17"/>
        <v>0</v>
      </c>
      <c r="DA112" s="174"/>
    </row>
    <row r="113" spans="1:105" ht="12" customHeight="1" x14ac:dyDescent="0.25">
      <c r="A113" s="202" t="s">
        <v>94</v>
      </c>
      <c r="B113" s="235">
        <f t="shared" ref="B113:W113" si="18">IF(B$35=0,0,B$35/B$32)</f>
        <v>0</v>
      </c>
      <c r="C113" s="235">
        <f t="shared" si="18"/>
        <v>0</v>
      </c>
      <c r="D113" s="235">
        <f t="shared" si="18"/>
        <v>0</v>
      </c>
      <c r="E113" s="235">
        <f t="shared" si="18"/>
        <v>0</v>
      </c>
      <c r="F113" s="235">
        <f t="shared" si="18"/>
        <v>0</v>
      </c>
      <c r="G113" s="235">
        <f t="shared" si="18"/>
        <v>0</v>
      </c>
      <c r="H113" s="235">
        <f t="shared" si="18"/>
        <v>0</v>
      </c>
      <c r="I113" s="235">
        <f t="shared" si="18"/>
        <v>0</v>
      </c>
      <c r="J113" s="235">
        <f t="shared" si="18"/>
        <v>0</v>
      </c>
      <c r="K113" s="235">
        <f t="shared" si="18"/>
        <v>0</v>
      </c>
      <c r="L113" s="235">
        <f t="shared" si="18"/>
        <v>0</v>
      </c>
      <c r="M113" s="235">
        <f t="shared" si="18"/>
        <v>0</v>
      </c>
      <c r="N113" s="235">
        <f t="shared" si="18"/>
        <v>0</v>
      </c>
      <c r="O113" s="235">
        <f t="shared" si="18"/>
        <v>0</v>
      </c>
      <c r="P113" s="235">
        <f t="shared" si="18"/>
        <v>0</v>
      </c>
      <c r="Q113" s="235">
        <f t="shared" si="18"/>
        <v>0</v>
      </c>
      <c r="R113" s="235">
        <f t="shared" si="18"/>
        <v>0</v>
      </c>
      <c r="S113" s="235">
        <f t="shared" si="18"/>
        <v>0</v>
      </c>
      <c r="T113" s="235">
        <f t="shared" si="18"/>
        <v>0</v>
      </c>
      <c r="U113" s="235">
        <f t="shared" si="18"/>
        <v>0</v>
      </c>
      <c r="V113" s="235">
        <f t="shared" si="18"/>
        <v>0</v>
      </c>
      <c r="W113" s="235">
        <f t="shared" si="18"/>
        <v>0</v>
      </c>
      <c r="DA113" s="174"/>
    </row>
    <row r="114" spans="1:105" ht="12" customHeight="1" x14ac:dyDescent="0.25">
      <c r="A114" s="202" t="s">
        <v>95</v>
      </c>
      <c r="B114" s="235">
        <f t="shared" ref="B114:W114" si="19">IF(B$36=0,0,B$36/B$32)</f>
        <v>0</v>
      </c>
      <c r="C114" s="235">
        <f t="shared" si="19"/>
        <v>0</v>
      </c>
      <c r="D114" s="235">
        <f t="shared" si="19"/>
        <v>0</v>
      </c>
      <c r="E114" s="235">
        <f t="shared" si="19"/>
        <v>0</v>
      </c>
      <c r="F114" s="235">
        <f t="shared" si="19"/>
        <v>0</v>
      </c>
      <c r="G114" s="235">
        <f t="shared" si="19"/>
        <v>0</v>
      </c>
      <c r="H114" s="235">
        <f t="shared" si="19"/>
        <v>0</v>
      </c>
      <c r="I114" s="235">
        <f t="shared" si="19"/>
        <v>0</v>
      </c>
      <c r="J114" s="235">
        <f t="shared" si="19"/>
        <v>0</v>
      </c>
      <c r="K114" s="235">
        <f t="shared" si="19"/>
        <v>0</v>
      </c>
      <c r="L114" s="235">
        <f t="shared" si="19"/>
        <v>0</v>
      </c>
      <c r="M114" s="235">
        <f t="shared" si="19"/>
        <v>0</v>
      </c>
      <c r="N114" s="235">
        <f t="shared" si="19"/>
        <v>0</v>
      </c>
      <c r="O114" s="235">
        <f t="shared" si="19"/>
        <v>0</v>
      </c>
      <c r="P114" s="235">
        <f t="shared" si="19"/>
        <v>0</v>
      </c>
      <c r="Q114" s="235">
        <f t="shared" si="19"/>
        <v>0</v>
      </c>
      <c r="R114" s="235">
        <f t="shared" si="19"/>
        <v>0</v>
      </c>
      <c r="S114" s="235">
        <f t="shared" si="19"/>
        <v>0</v>
      </c>
      <c r="T114" s="235">
        <f t="shared" si="19"/>
        <v>0</v>
      </c>
      <c r="U114" s="235">
        <f t="shared" si="19"/>
        <v>0</v>
      </c>
      <c r="V114" s="235">
        <f t="shared" si="19"/>
        <v>0</v>
      </c>
      <c r="W114" s="235">
        <f t="shared" si="19"/>
        <v>0</v>
      </c>
      <c r="DA114" s="174"/>
    </row>
    <row r="115" spans="1:105" ht="12" customHeight="1" x14ac:dyDescent="0.25">
      <c r="A115" s="56" t="s">
        <v>96</v>
      </c>
      <c r="B115" s="302">
        <f t="shared" ref="B115:W115" si="20">IF(B$37=0,0,B$37/B$32)</f>
        <v>2.0208838188981067E-2</v>
      </c>
      <c r="C115" s="302">
        <f t="shared" si="20"/>
        <v>1.858493759051643E-2</v>
      </c>
      <c r="D115" s="302">
        <f t="shared" si="20"/>
        <v>2.5298008293796751E-2</v>
      </c>
      <c r="E115" s="302">
        <f t="shared" si="20"/>
        <v>3.1663028819455992E-2</v>
      </c>
      <c r="F115" s="302">
        <f t="shared" si="20"/>
        <v>2.3317039556287878E-2</v>
      </c>
      <c r="G115" s="302">
        <f t="shared" si="20"/>
        <v>2.4499781480905009E-2</v>
      </c>
      <c r="H115" s="302">
        <f t="shared" si="20"/>
        <v>2.4375845493243491E-2</v>
      </c>
      <c r="I115" s="302">
        <f t="shared" si="20"/>
        <v>2.0535124873018128E-2</v>
      </c>
      <c r="J115" s="302">
        <f t="shared" si="20"/>
        <v>1.2426608091295512E-2</v>
      </c>
      <c r="K115" s="302">
        <f t="shared" si="20"/>
        <v>1.105779272621576E-2</v>
      </c>
      <c r="L115" s="302">
        <f t="shared" si="20"/>
        <v>1.2363038870296373E-2</v>
      </c>
      <c r="M115" s="302">
        <f t="shared" si="20"/>
        <v>2.3344777330039945E-3</v>
      </c>
      <c r="N115" s="302">
        <f t="shared" si="20"/>
        <v>5.6807815906611955E-3</v>
      </c>
      <c r="O115" s="302">
        <f t="shared" si="20"/>
        <v>5.5980811491313336E-3</v>
      </c>
      <c r="P115" s="302">
        <f t="shared" si="20"/>
        <v>4.8194373318958825E-3</v>
      </c>
      <c r="Q115" s="302">
        <f t="shared" si="20"/>
        <v>5.9617759348609169E-3</v>
      </c>
      <c r="R115" s="302">
        <f t="shared" si="20"/>
        <v>6.1341584735377305E-3</v>
      </c>
      <c r="S115" s="302">
        <f t="shared" si="20"/>
        <v>7.4415584499773757E-3</v>
      </c>
      <c r="T115" s="302">
        <f t="shared" si="20"/>
        <v>4.1398789680450474E-3</v>
      </c>
      <c r="U115" s="302">
        <f t="shared" si="20"/>
        <v>7.7559755677950714E-3</v>
      </c>
      <c r="V115" s="302">
        <f t="shared" si="20"/>
        <v>1.1507626431466501E-2</v>
      </c>
      <c r="W115" s="302">
        <f t="shared" si="20"/>
        <v>1.2419480533472665E-2</v>
      </c>
      <c r="DA115" s="68"/>
    </row>
    <row r="116" spans="1:105" ht="12" customHeight="1" x14ac:dyDescent="0.25">
      <c r="A116" s="203" t="s">
        <v>1885</v>
      </c>
      <c r="B116" s="303">
        <f t="shared" ref="B116:W116" si="21">IF(B$43=0,0,B$43/B$32)</f>
        <v>2.8399743820609249E-2</v>
      </c>
      <c r="C116" s="303">
        <f t="shared" si="21"/>
        <v>2.8446813403173433E-2</v>
      </c>
      <c r="D116" s="303">
        <f t="shared" si="21"/>
        <v>2.825223164365807E-2</v>
      </c>
      <c r="E116" s="303">
        <f t="shared" si="21"/>
        <v>2.8067738295088233E-2</v>
      </c>
      <c r="F116" s="303">
        <f t="shared" si="21"/>
        <v>2.8309651027353989E-2</v>
      </c>
      <c r="G116" s="303">
        <f t="shared" si="21"/>
        <v>2.8275368652727399E-2</v>
      </c>
      <c r="H116" s="303">
        <f t="shared" si="21"/>
        <v>2.8278961000195824E-2</v>
      </c>
      <c r="I116" s="303">
        <f t="shared" si="21"/>
        <v>2.83902862355647E-2</v>
      </c>
      <c r="J116" s="303">
        <f t="shared" si="21"/>
        <v>2.862531570749868E-2</v>
      </c>
      <c r="K116" s="303">
        <f t="shared" si="21"/>
        <v>2.8664991515182162E-2</v>
      </c>
      <c r="L116" s="303">
        <f t="shared" si="21"/>
        <v>2.8627158293614605E-2</v>
      </c>
      <c r="M116" s="303">
        <f t="shared" si="21"/>
        <v>2.891784122513032E-2</v>
      </c>
      <c r="N116" s="303">
        <f t="shared" si="21"/>
        <v>2.8820846910415636E-2</v>
      </c>
      <c r="O116" s="303">
        <f t="shared" si="21"/>
        <v>2.8823244024662881E-2</v>
      </c>
      <c r="P116" s="303">
        <f t="shared" si="21"/>
        <v>2.8845813410669698E-2</v>
      </c>
      <c r="Q116" s="303">
        <f t="shared" si="21"/>
        <v>2.8812702146815628E-2</v>
      </c>
      <c r="R116" s="303">
        <f t="shared" si="21"/>
        <v>2.8807705551491685E-2</v>
      </c>
      <c r="S116" s="303">
        <f t="shared" si="21"/>
        <v>2.8769809900000661E-2</v>
      </c>
      <c r="T116" s="303">
        <f t="shared" si="21"/>
        <v>2.8865510754549413E-2</v>
      </c>
      <c r="U116" s="303">
        <f t="shared" si="21"/>
        <v>2.8760696360353773E-2</v>
      </c>
      <c r="V116" s="303">
        <f t="shared" si="21"/>
        <v>2.8651952857058939E-2</v>
      </c>
      <c r="W116" s="303">
        <f t="shared" si="21"/>
        <v>2.8625522303377601E-2</v>
      </c>
      <c r="DA116" s="175"/>
    </row>
    <row r="117" spans="1:105" ht="12" customHeight="1" x14ac:dyDescent="0.25">
      <c r="A117" s="62" t="s">
        <v>1886</v>
      </c>
      <c r="B117" s="304">
        <f t="shared" ref="B117:W117" si="22">IF(B$44=0,0,B$44/B$32)</f>
        <v>2.8399743820609249E-2</v>
      </c>
      <c r="C117" s="304">
        <f t="shared" si="22"/>
        <v>2.8446813403173433E-2</v>
      </c>
      <c r="D117" s="304">
        <f t="shared" si="22"/>
        <v>2.825223164365807E-2</v>
      </c>
      <c r="E117" s="304">
        <f t="shared" si="22"/>
        <v>2.8067738295088233E-2</v>
      </c>
      <c r="F117" s="304">
        <f t="shared" si="22"/>
        <v>2.8309651027353989E-2</v>
      </c>
      <c r="G117" s="304">
        <f t="shared" si="22"/>
        <v>2.8275368652727399E-2</v>
      </c>
      <c r="H117" s="304">
        <f t="shared" si="22"/>
        <v>2.8278961000195824E-2</v>
      </c>
      <c r="I117" s="304">
        <f t="shared" si="22"/>
        <v>2.83902862355647E-2</v>
      </c>
      <c r="J117" s="304">
        <f t="shared" si="22"/>
        <v>2.862531570749868E-2</v>
      </c>
      <c r="K117" s="304">
        <f t="shared" si="22"/>
        <v>2.8664991515182162E-2</v>
      </c>
      <c r="L117" s="304">
        <f t="shared" si="22"/>
        <v>2.8627158293614605E-2</v>
      </c>
      <c r="M117" s="304">
        <f t="shared" si="22"/>
        <v>2.891784122513032E-2</v>
      </c>
      <c r="N117" s="304">
        <f t="shared" si="22"/>
        <v>2.8820846910415636E-2</v>
      </c>
      <c r="O117" s="304">
        <f t="shared" si="22"/>
        <v>2.8823244024662881E-2</v>
      </c>
      <c r="P117" s="304">
        <f t="shared" si="22"/>
        <v>2.8845813410669698E-2</v>
      </c>
      <c r="Q117" s="304">
        <f t="shared" si="22"/>
        <v>2.8812702146815628E-2</v>
      </c>
      <c r="R117" s="304">
        <f t="shared" si="22"/>
        <v>2.8807705551491685E-2</v>
      </c>
      <c r="S117" s="304">
        <f t="shared" si="22"/>
        <v>2.8769809900000661E-2</v>
      </c>
      <c r="T117" s="304">
        <f t="shared" si="22"/>
        <v>2.8865510754549413E-2</v>
      </c>
      <c r="U117" s="304">
        <f t="shared" si="22"/>
        <v>2.8760696360353773E-2</v>
      </c>
      <c r="V117" s="304">
        <f t="shared" si="22"/>
        <v>2.8651952857058939E-2</v>
      </c>
      <c r="W117" s="304">
        <f t="shared" si="22"/>
        <v>2.8625522303377601E-2</v>
      </c>
      <c r="DA117" s="72"/>
    </row>
    <row r="118" spans="1:105" ht="12" customHeight="1" x14ac:dyDescent="0.25">
      <c r="A118" s="62" t="s">
        <v>1898</v>
      </c>
      <c r="B118" s="304">
        <f t="shared" ref="B118:W118" si="23">IF(B$55=0,0,B$55/B$32)</f>
        <v>0</v>
      </c>
      <c r="C118" s="304">
        <f t="shared" si="23"/>
        <v>0</v>
      </c>
      <c r="D118" s="304">
        <f t="shared" si="23"/>
        <v>0</v>
      </c>
      <c r="E118" s="304">
        <f t="shared" si="23"/>
        <v>0</v>
      </c>
      <c r="F118" s="304">
        <f t="shared" si="23"/>
        <v>0</v>
      </c>
      <c r="G118" s="304">
        <f t="shared" si="23"/>
        <v>0</v>
      </c>
      <c r="H118" s="304">
        <f t="shared" si="23"/>
        <v>0</v>
      </c>
      <c r="I118" s="304">
        <f t="shared" si="23"/>
        <v>0</v>
      </c>
      <c r="J118" s="304">
        <f t="shared" si="23"/>
        <v>0</v>
      </c>
      <c r="K118" s="304">
        <f t="shared" si="23"/>
        <v>0</v>
      </c>
      <c r="L118" s="304">
        <f t="shared" si="23"/>
        <v>0</v>
      </c>
      <c r="M118" s="304">
        <f t="shared" si="23"/>
        <v>0</v>
      </c>
      <c r="N118" s="304">
        <f t="shared" si="23"/>
        <v>0</v>
      </c>
      <c r="O118" s="304">
        <f t="shared" si="23"/>
        <v>0</v>
      </c>
      <c r="P118" s="304">
        <f t="shared" si="23"/>
        <v>0</v>
      </c>
      <c r="Q118" s="304">
        <f t="shared" si="23"/>
        <v>0</v>
      </c>
      <c r="R118" s="304">
        <f t="shared" si="23"/>
        <v>0</v>
      </c>
      <c r="S118" s="304">
        <f t="shared" si="23"/>
        <v>0</v>
      </c>
      <c r="T118" s="304">
        <f t="shared" si="23"/>
        <v>0</v>
      </c>
      <c r="U118" s="304">
        <f t="shared" si="23"/>
        <v>0</v>
      </c>
      <c r="V118" s="304">
        <f t="shared" si="23"/>
        <v>0</v>
      </c>
      <c r="W118" s="304">
        <f t="shared" si="23"/>
        <v>0</v>
      </c>
      <c r="DA118" s="72"/>
    </row>
    <row r="119" spans="1:105" ht="12" customHeight="1" x14ac:dyDescent="0.25">
      <c r="A119" s="203" t="s">
        <v>1900</v>
      </c>
      <c r="B119" s="303">
        <f t="shared" ref="B119:W119" si="24">IF(B$56=0,0,B$56/B$32)</f>
        <v>0.85199231461827718</v>
      </c>
      <c r="C119" s="303">
        <f t="shared" si="24"/>
        <v>0.85340440209520319</v>
      </c>
      <c r="D119" s="303">
        <f t="shared" si="24"/>
        <v>0.84756694930974208</v>
      </c>
      <c r="E119" s="303">
        <f t="shared" si="24"/>
        <v>0.8420321488526471</v>
      </c>
      <c r="F119" s="303">
        <f t="shared" si="24"/>
        <v>0.84928953082061998</v>
      </c>
      <c r="G119" s="303">
        <f t="shared" si="24"/>
        <v>0.84826105958182141</v>
      </c>
      <c r="H119" s="303">
        <f t="shared" si="24"/>
        <v>0.84836883000587482</v>
      </c>
      <c r="I119" s="303">
        <f t="shared" si="24"/>
        <v>0.85170858706694097</v>
      </c>
      <c r="J119" s="303">
        <f t="shared" si="24"/>
        <v>0.85875947122496077</v>
      </c>
      <c r="K119" s="303">
        <f t="shared" si="24"/>
        <v>0.8599497454554651</v>
      </c>
      <c r="L119" s="303">
        <f t="shared" si="24"/>
        <v>0.85881474880843822</v>
      </c>
      <c r="M119" s="303">
        <f t="shared" si="24"/>
        <v>0.86753523675390976</v>
      </c>
      <c r="N119" s="303">
        <f t="shared" si="24"/>
        <v>0.86462540731246862</v>
      </c>
      <c r="O119" s="303">
        <f t="shared" si="24"/>
        <v>0.86469732073988603</v>
      </c>
      <c r="P119" s="303">
        <f t="shared" si="24"/>
        <v>0.86537440232009111</v>
      </c>
      <c r="Q119" s="303">
        <f t="shared" si="24"/>
        <v>0.86438106440446949</v>
      </c>
      <c r="R119" s="303">
        <f t="shared" si="24"/>
        <v>0.86423116654475052</v>
      </c>
      <c r="S119" s="303">
        <f t="shared" si="24"/>
        <v>0.86309429700002005</v>
      </c>
      <c r="T119" s="303">
        <f t="shared" si="24"/>
        <v>0.86596532263648285</v>
      </c>
      <c r="U119" s="303">
        <f t="shared" si="24"/>
        <v>0.86282089081061308</v>
      </c>
      <c r="V119" s="303">
        <f t="shared" si="24"/>
        <v>0.85955858571176846</v>
      </c>
      <c r="W119" s="303">
        <f t="shared" si="24"/>
        <v>0.85876566910132834</v>
      </c>
      <c r="DA119" s="175"/>
    </row>
    <row r="120" spans="1:105" ht="12" customHeight="1" x14ac:dyDescent="0.25">
      <c r="A120" s="62" t="s">
        <v>1901</v>
      </c>
      <c r="B120" s="304">
        <f t="shared" ref="B120:W120" si="25">IF(B$57=0,0,B$57/B$32)</f>
        <v>0.85199231461827718</v>
      </c>
      <c r="C120" s="304">
        <f t="shared" si="25"/>
        <v>0.85340440209520319</v>
      </c>
      <c r="D120" s="304">
        <f t="shared" si="25"/>
        <v>0.84756694930974208</v>
      </c>
      <c r="E120" s="304">
        <f t="shared" si="25"/>
        <v>0.8420321488526471</v>
      </c>
      <c r="F120" s="304">
        <f t="shared" si="25"/>
        <v>0.84928953082061998</v>
      </c>
      <c r="G120" s="304">
        <f t="shared" si="25"/>
        <v>0.84826105958182141</v>
      </c>
      <c r="H120" s="304">
        <f t="shared" si="25"/>
        <v>0.84836883000587482</v>
      </c>
      <c r="I120" s="304">
        <f t="shared" si="25"/>
        <v>0.85170858706694097</v>
      </c>
      <c r="J120" s="304">
        <f t="shared" si="25"/>
        <v>0.85875947122496077</v>
      </c>
      <c r="K120" s="304">
        <f t="shared" si="25"/>
        <v>0.8599497454554651</v>
      </c>
      <c r="L120" s="304">
        <f t="shared" si="25"/>
        <v>0.85881474880843822</v>
      </c>
      <c r="M120" s="304">
        <f t="shared" si="25"/>
        <v>0.86753523675390976</v>
      </c>
      <c r="N120" s="304">
        <f t="shared" si="25"/>
        <v>0.86462540731246862</v>
      </c>
      <c r="O120" s="304">
        <f t="shared" si="25"/>
        <v>0.86469732073988603</v>
      </c>
      <c r="P120" s="304">
        <f t="shared" si="25"/>
        <v>0.86537440232009111</v>
      </c>
      <c r="Q120" s="304">
        <f t="shared" si="25"/>
        <v>0.86438106440446949</v>
      </c>
      <c r="R120" s="304">
        <f t="shared" si="25"/>
        <v>0.86423116654475052</v>
      </c>
      <c r="S120" s="304">
        <f t="shared" si="25"/>
        <v>0.86309429700002005</v>
      </c>
      <c r="T120" s="304">
        <f t="shared" si="25"/>
        <v>0.86596532263648285</v>
      </c>
      <c r="U120" s="304">
        <f t="shared" si="25"/>
        <v>0.86282089081061308</v>
      </c>
      <c r="V120" s="304">
        <f t="shared" si="25"/>
        <v>0.85955858571176846</v>
      </c>
      <c r="W120" s="304">
        <f t="shared" si="25"/>
        <v>0.85876566910132834</v>
      </c>
      <c r="DA120" s="72"/>
    </row>
    <row r="121" spans="1:105" ht="12" customHeight="1" x14ac:dyDescent="0.25">
      <c r="A121" s="62" t="s">
        <v>1913</v>
      </c>
      <c r="B121" s="304">
        <f t="shared" ref="B121:W121" si="26">IF(B$68=0,0,B$68/B$32)</f>
        <v>0</v>
      </c>
      <c r="C121" s="304">
        <f t="shared" si="26"/>
        <v>0</v>
      </c>
      <c r="D121" s="304">
        <f t="shared" si="26"/>
        <v>0</v>
      </c>
      <c r="E121" s="304">
        <f t="shared" si="26"/>
        <v>0</v>
      </c>
      <c r="F121" s="304">
        <f t="shared" si="26"/>
        <v>0</v>
      </c>
      <c r="G121" s="304">
        <f t="shared" si="26"/>
        <v>0</v>
      </c>
      <c r="H121" s="304">
        <f t="shared" si="26"/>
        <v>0</v>
      </c>
      <c r="I121" s="304">
        <f t="shared" si="26"/>
        <v>0</v>
      </c>
      <c r="J121" s="304">
        <f t="shared" si="26"/>
        <v>0</v>
      </c>
      <c r="K121" s="304">
        <f t="shared" si="26"/>
        <v>0</v>
      </c>
      <c r="L121" s="304">
        <f t="shared" si="26"/>
        <v>0</v>
      </c>
      <c r="M121" s="304">
        <f t="shared" si="26"/>
        <v>0</v>
      </c>
      <c r="N121" s="304">
        <f t="shared" si="26"/>
        <v>0</v>
      </c>
      <c r="O121" s="304">
        <f t="shared" si="26"/>
        <v>0</v>
      </c>
      <c r="P121" s="304">
        <f t="shared" si="26"/>
        <v>0</v>
      </c>
      <c r="Q121" s="304">
        <f t="shared" si="26"/>
        <v>0</v>
      </c>
      <c r="R121" s="304">
        <f t="shared" si="26"/>
        <v>0</v>
      </c>
      <c r="S121" s="304">
        <f t="shared" si="26"/>
        <v>0</v>
      </c>
      <c r="T121" s="304">
        <f t="shared" si="26"/>
        <v>0</v>
      </c>
      <c r="U121" s="304">
        <f t="shared" si="26"/>
        <v>0</v>
      </c>
      <c r="V121" s="304">
        <f t="shared" si="26"/>
        <v>0</v>
      </c>
      <c r="W121" s="304">
        <f t="shared" si="26"/>
        <v>0</v>
      </c>
      <c r="DA121" s="72"/>
    </row>
    <row r="122" spans="1:105" ht="12" customHeight="1" x14ac:dyDescent="0.25">
      <c r="A122" s="203" t="s">
        <v>1915</v>
      </c>
      <c r="B122" s="303">
        <f t="shared" ref="B122:W122" si="27">IF(B$69=0,0,B$69/B$32)</f>
        <v>9.9399103372132105E-2</v>
      </c>
      <c r="C122" s="303">
        <f t="shared" si="27"/>
        <v>9.9563846911106813E-2</v>
      </c>
      <c r="D122" s="303">
        <f t="shared" si="27"/>
        <v>9.888281075280303E-2</v>
      </c>
      <c r="E122" s="303">
        <f t="shared" si="27"/>
        <v>9.8237084032808591E-2</v>
      </c>
      <c r="F122" s="303">
        <f t="shared" si="27"/>
        <v>9.9083778595738678E-2</v>
      </c>
      <c r="G122" s="303">
        <f t="shared" si="27"/>
        <v>9.8963790284545661E-2</v>
      </c>
      <c r="H122" s="303">
        <f t="shared" si="27"/>
        <v>9.8976363500685158E-2</v>
      </c>
      <c r="I122" s="303">
        <f t="shared" si="27"/>
        <v>9.9366001824476219E-2</v>
      </c>
      <c r="J122" s="303">
        <f t="shared" si="27"/>
        <v>0.10018860497624513</v>
      </c>
      <c r="K122" s="303">
        <f t="shared" si="27"/>
        <v>0.10032747030313736</v>
      </c>
      <c r="L122" s="303">
        <f t="shared" si="27"/>
        <v>0.10019505402765086</v>
      </c>
      <c r="M122" s="303">
        <f t="shared" si="27"/>
        <v>0.10121244428795589</v>
      </c>
      <c r="N122" s="303">
        <f t="shared" si="27"/>
        <v>0.10087296418645444</v>
      </c>
      <c r="O122" s="303">
        <f t="shared" si="27"/>
        <v>0.1008813540863198</v>
      </c>
      <c r="P122" s="303">
        <f t="shared" si="27"/>
        <v>0.1009603469373437</v>
      </c>
      <c r="Q122" s="303">
        <f t="shared" si="27"/>
        <v>0.10084445751385446</v>
      </c>
      <c r="R122" s="303">
        <f t="shared" si="27"/>
        <v>0.10082696943022064</v>
      </c>
      <c r="S122" s="303">
        <f t="shared" si="27"/>
        <v>0.1006943346500021</v>
      </c>
      <c r="T122" s="303">
        <f t="shared" si="27"/>
        <v>0.10102928764092267</v>
      </c>
      <c r="U122" s="303">
        <f t="shared" si="27"/>
        <v>0.10066243726123794</v>
      </c>
      <c r="V122" s="303">
        <f t="shared" si="27"/>
        <v>0.10028183499970607</v>
      </c>
      <c r="W122" s="303">
        <f t="shared" si="27"/>
        <v>0.1001893280618214</v>
      </c>
      <c r="DA122" s="175"/>
    </row>
    <row r="123" spans="1:105" ht="12" customHeight="1" x14ac:dyDescent="0.25">
      <c r="A123" s="62" t="s">
        <v>1916</v>
      </c>
      <c r="B123" s="304">
        <f t="shared" ref="B123:W123" si="28">IF(B$70=0,0,B$70/B$32)</f>
        <v>9.9399103372132105E-2</v>
      </c>
      <c r="C123" s="304">
        <f t="shared" si="28"/>
        <v>9.9563846911106813E-2</v>
      </c>
      <c r="D123" s="304">
        <f t="shared" si="28"/>
        <v>9.888281075280303E-2</v>
      </c>
      <c r="E123" s="304">
        <f t="shared" si="28"/>
        <v>9.8237084032808591E-2</v>
      </c>
      <c r="F123" s="304">
        <f t="shared" si="28"/>
        <v>9.9083778595738678E-2</v>
      </c>
      <c r="G123" s="304">
        <f t="shared" si="28"/>
        <v>9.8963790284545661E-2</v>
      </c>
      <c r="H123" s="304">
        <f t="shared" si="28"/>
        <v>9.8976363500685158E-2</v>
      </c>
      <c r="I123" s="304">
        <f t="shared" si="28"/>
        <v>9.9366001824476219E-2</v>
      </c>
      <c r="J123" s="304">
        <f t="shared" si="28"/>
        <v>0.10018860497624513</v>
      </c>
      <c r="K123" s="304">
        <f t="shared" si="28"/>
        <v>0.10032747030313736</v>
      </c>
      <c r="L123" s="304">
        <f t="shared" si="28"/>
        <v>0.10019505402765086</v>
      </c>
      <c r="M123" s="304">
        <f t="shared" si="28"/>
        <v>0.10121244428795589</v>
      </c>
      <c r="N123" s="304">
        <f t="shared" si="28"/>
        <v>0.10087296418645444</v>
      </c>
      <c r="O123" s="304">
        <f t="shared" si="28"/>
        <v>0.1008813540863198</v>
      </c>
      <c r="P123" s="304">
        <f t="shared" si="28"/>
        <v>0.1009603469373437</v>
      </c>
      <c r="Q123" s="304">
        <f t="shared" si="28"/>
        <v>0.10084445751385446</v>
      </c>
      <c r="R123" s="304">
        <f t="shared" si="28"/>
        <v>0.10082696943022064</v>
      </c>
      <c r="S123" s="304">
        <f t="shared" si="28"/>
        <v>0.1006943346500021</v>
      </c>
      <c r="T123" s="304">
        <f t="shared" si="28"/>
        <v>0.10102928764092267</v>
      </c>
      <c r="U123" s="304">
        <f t="shared" si="28"/>
        <v>0.10066243726123794</v>
      </c>
      <c r="V123" s="304">
        <f t="shared" si="28"/>
        <v>0.10028183499970607</v>
      </c>
      <c r="W123" s="304">
        <f t="shared" si="28"/>
        <v>0.1001893280618214</v>
      </c>
      <c r="DA123" s="72"/>
    </row>
    <row r="124" spans="1:105" ht="12" customHeight="1" x14ac:dyDescent="0.25">
      <c r="A124" s="63" t="s">
        <v>1928</v>
      </c>
      <c r="B124" s="305">
        <f t="shared" ref="B124:W124" si="29">IF(B$81=0,0,B$81/B$32)</f>
        <v>0</v>
      </c>
      <c r="C124" s="305">
        <f t="shared" si="29"/>
        <v>0</v>
      </c>
      <c r="D124" s="305">
        <f t="shared" si="29"/>
        <v>0</v>
      </c>
      <c r="E124" s="305">
        <f t="shared" si="29"/>
        <v>0</v>
      </c>
      <c r="F124" s="305">
        <f t="shared" si="29"/>
        <v>0</v>
      </c>
      <c r="G124" s="305">
        <f t="shared" si="29"/>
        <v>0</v>
      </c>
      <c r="H124" s="305">
        <f t="shared" si="29"/>
        <v>0</v>
      </c>
      <c r="I124" s="305">
        <f t="shared" si="29"/>
        <v>0</v>
      </c>
      <c r="J124" s="305">
        <f t="shared" si="29"/>
        <v>0</v>
      </c>
      <c r="K124" s="305">
        <f t="shared" si="29"/>
        <v>0</v>
      </c>
      <c r="L124" s="305">
        <f t="shared" si="29"/>
        <v>0</v>
      </c>
      <c r="M124" s="305">
        <f t="shared" si="29"/>
        <v>0</v>
      </c>
      <c r="N124" s="305">
        <f t="shared" si="29"/>
        <v>0</v>
      </c>
      <c r="O124" s="305">
        <f t="shared" si="29"/>
        <v>0</v>
      </c>
      <c r="P124" s="305">
        <f t="shared" si="29"/>
        <v>0</v>
      </c>
      <c r="Q124" s="305">
        <f t="shared" si="29"/>
        <v>0</v>
      </c>
      <c r="R124" s="305">
        <f t="shared" si="29"/>
        <v>0</v>
      </c>
      <c r="S124" s="305">
        <f t="shared" si="29"/>
        <v>0</v>
      </c>
      <c r="T124" s="305">
        <f t="shared" si="29"/>
        <v>0</v>
      </c>
      <c r="U124" s="305">
        <f t="shared" si="29"/>
        <v>0</v>
      </c>
      <c r="V124" s="305">
        <f t="shared" si="29"/>
        <v>0</v>
      </c>
      <c r="W124" s="305">
        <f t="shared" si="29"/>
        <v>0</v>
      </c>
      <c r="DA124" s="74"/>
    </row>
    <row r="125" spans="1:105" ht="12" customHeight="1" x14ac:dyDescent="0.25">
      <c r="J125" s="131"/>
    </row>
    <row r="126" spans="1:105" ht="12" customHeight="1" x14ac:dyDescent="0.25">
      <c r="A126" s="35" t="s">
        <v>60</v>
      </c>
      <c r="B126" s="234">
        <f t="shared" ref="B126:W126" si="30">SUM(B$127:B$132)</f>
        <v>1</v>
      </c>
      <c r="C126" s="234">
        <f t="shared" si="30"/>
        <v>1</v>
      </c>
      <c r="D126" s="234">
        <f t="shared" si="30"/>
        <v>1</v>
      </c>
      <c r="E126" s="234">
        <f t="shared" si="30"/>
        <v>1</v>
      </c>
      <c r="F126" s="234">
        <f t="shared" si="30"/>
        <v>1</v>
      </c>
      <c r="G126" s="234">
        <f t="shared" si="30"/>
        <v>1</v>
      </c>
      <c r="H126" s="234">
        <f t="shared" si="30"/>
        <v>1</v>
      </c>
      <c r="I126" s="234">
        <f t="shared" si="30"/>
        <v>1</v>
      </c>
      <c r="J126" s="234">
        <f t="shared" si="30"/>
        <v>1</v>
      </c>
      <c r="K126" s="234">
        <f t="shared" si="30"/>
        <v>1</v>
      </c>
      <c r="L126" s="234">
        <f t="shared" si="30"/>
        <v>1</v>
      </c>
      <c r="M126" s="234">
        <f t="shared" si="30"/>
        <v>1</v>
      </c>
      <c r="N126" s="234">
        <f t="shared" si="30"/>
        <v>1</v>
      </c>
      <c r="O126" s="234">
        <f t="shared" si="30"/>
        <v>1</v>
      </c>
      <c r="P126" s="234">
        <f t="shared" si="30"/>
        <v>1</v>
      </c>
      <c r="Q126" s="234">
        <f t="shared" si="30"/>
        <v>1</v>
      </c>
      <c r="R126" s="234">
        <f t="shared" si="30"/>
        <v>1</v>
      </c>
      <c r="S126" s="234">
        <f t="shared" si="30"/>
        <v>1</v>
      </c>
      <c r="T126" s="234">
        <f t="shared" si="30"/>
        <v>1</v>
      </c>
      <c r="U126" s="234">
        <f t="shared" si="30"/>
        <v>1</v>
      </c>
      <c r="V126" s="234">
        <f t="shared" si="30"/>
        <v>1</v>
      </c>
      <c r="W126" s="234">
        <f t="shared" si="30"/>
        <v>1</v>
      </c>
      <c r="DA126" s="95"/>
    </row>
    <row r="127" spans="1:105" ht="12" customHeight="1" x14ac:dyDescent="0.25">
      <c r="A127" s="55" t="s">
        <v>92</v>
      </c>
      <c r="B127" s="301">
        <f t="shared" ref="B127:W127" si="31">IF(B$84=0,0,B$84/B$83)</f>
        <v>0</v>
      </c>
      <c r="C127" s="301">
        <f t="shared" si="31"/>
        <v>0</v>
      </c>
      <c r="D127" s="301">
        <f t="shared" si="31"/>
        <v>0</v>
      </c>
      <c r="E127" s="301">
        <f t="shared" si="31"/>
        <v>0</v>
      </c>
      <c r="F127" s="301">
        <f t="shared" si="31"/>
        <v>0</v>
      </c>
      <c r="G127" s="301">
        <f t="shared" si="31"/>
        <v>0</v>
      </c>
      <c r="H127" s="301">
        <f t="shared" si="31"/>
        <v>0</v>
      </c>
      <c r="I127" s="301">
        <f t="shared" si="31"/>
        <v>0</v>
      </c>
      <c r="J127" s="301">
        <f t="shared" si="31"/>
        <v>0</v>
      </c>
      <c r="K127" s="301">
        <f t="shared" si="31"/>
        <v>0</v>
      </c>
      <c r="L127" s="301">
        <f t="shared" si="31"/>
        <v>0</v>
      </c>
      <c r="M127" s="301">
        <f t="shared" si="31"/>
        <v>0</v>
      </c>
      <c r="N127" s="301">
        <f t="shared" si="31"/>
        <v>0</v>
      </c>
      <c r="O127" s="301">
        <f t="shared" si="31"/>
        <v>0</v>
      </c>
      <c r="P127" s="301">
        <f t="shared" si="31"/>
        <v>0</v>
      </c>
      <c r="Q127" s="301">
        <f t="shared" si="31"/>
        <v>0</v>
      </c>
      <c r="R127" s="301">
        <f t="shared" si="31"/>
        <v>0</v>
      </c>
      <c r="S127" s="301">
        <f t="shared" si="31"/>
        <v>0</v>
      </c>
      <c r="T127" s="301">
        <f t="shared" si="31"/>
        <v>0</v>
      </c>
      <c r="U127" s="301">
        <f t="shared" si="31"/>
        <v>0</v>
      </c>
      <c r="V127" s="301">
        <f t="shared" si="31"/>
        <v>0</v>
      </c>
      <c r="W127" s="301">
        <f t="shared" si="31"/>
        <v>0</v>
      </c>
      <c r="DA127" s="67"/>
    </row>
    <row r="128" spans="1:105" ht="12" customHeight="1" x14ac:dyDescent="0.25">
      <c r="A128" s="202" t="s">
        <v>93</v>
      </c>
      <c r="B128" s="235">
        <f t="shared" ref="B128:W128" si="32">IF(B$85=0,0,B$85/B$83)</f>
        <v>0</v>
      </c>
      <c r="C128" s="235">
        <f t="shared" si="32"/>
        <v>0</v>
      </c>
      <c r="D128" s="235">
        <f t="shared" si="32"/>
        <v>0</v>
      </c>
      <c r="E128" s="235">
        <f t="shared" si="32"/>
        <v>0</v>
      </c>
      <c r="F128" s="235">
        <f t="shared" si="32"/>
        <v>0</v>
      </c>
      <c r="G128" s="235">
        <f t="shared" si="32"/>
        <v>0</v>
      </c>
      <c r="H128" s="235">
        <f t="shared" si="32"/>
        <v>0</v>
      </c>
      <c r="I128" s="235">
        <f t="shared" si="32"/>
        <v>0</v>
      </c>
      <c r="J128" s="235">
        <f t="shared" si="32"/>
        <v>0</v>
      </c>
      <c r="K128" s="235">
        <f t="shared" si="32"/>
        <v>0</v>
      </c>
      <c r="L128" s="235">
        <f t="shared" si="32"/>
        <v>0</v>
      </c>
      <c r="M128" s="235">
        <f t="shared" si="32"/>
        <v>0</v>
      </c>
      <c r="N128" s="235">
        <f t="shared" si="32"/>
        <v>0</v>
      </c>
      <c r="O128" s="235">
        <f t="shared" si="32"/>
        <v>0</v>
      </c>
      <c r="P128" s="235">
        <f t="shared" si="32"/>
        <v>0</v>
      </c>
      <c r="Q128" s="235">
        <f t="shared" si="32"/>
        <v>0</v>
      </c>
      <c r="R128" s="235">
        <f t="shared" si="32"/>
        <v>0</v>
      </c>
      <c r="S128" s="235">
        <f t="shared" si="32"/>
        <v>0</v>
      </c>
      <c r="T128" s="235">
        <f t="shared" si="32"/>
        <v>0</v>
      </c>
      <c r="U128" s="235">
        <f t="shared" si="32"/>
        <v>0</v>
      </c>
      <c r="V128" s="235">
        <f t="shared" si="32"/>
        <v>0</v>
      </c>
      <c r="W128" s="235">
        <f t="shared" si="32"/>
        <v>0</v>
      </c>
      <c r="DA128" s="174"/>
    </row>
    <row r="129" spans="1:105" ht="12" customHeight="1" x14ac:dyDescent="0.25">
      <c r="A129" s="202" t="s">
        <v>94</v>
      </c>
      <c r="B129" s="235">
        <f t="shared" ref="B129:W129" si="33">IF(B$86=0,0,B$86/B$83)</f>
        <v>0</v>
      </c>
      <c r="C129" s="235">
        <f t="shared" si="33"/>
        <v>0</v>
      </c>
      <c r="D129" s="235">
        <f t="shared" si="33"/>
        <v>0</v>
      </c>
      <c r="E129" s="235">
        <f t="shared" si="33"/>
        <v>0</v>
      </c>
      <c r="F129" s="235">
        <f t="shared" si="33"/>
        <v>0</v>
      </c>
      <c r="G129" s="235">
        <f t="shared" si="33"/>
        <v>0</v>
      </c>
      <c r="H129" s="235">
        <f t="shared" si="33"/>
        <v>0</v>
      </c>
      <c r="I129" s="235">
        <f t="shared" si="33"/>
        <v>0</v>
      </c>
      <c r="J129" s="235">
        <f t="shared" si="33"/>
        <v>0</v>
      </c>
      <c r="K129" s="235">
        <f t="shared" si="33"/>
        <v>0</v>
      </c>
      <c r="L129" s="235">
        <f t="shared" si="33"/>
        <v>0</v>
      </c>
      <c r="M129" s="235">
        <f t="shared" si="33"/>
        <v>0</v>
      </c>
      <c r="N129" s="235">
        <f t="shared" si="33"/>
        <v>0</v>
      </c>
      <c r="O129" s="235">
        <f t="shared" si="33"/>
        <v>0</v>
      </c>
      <c r="P129" s="235">
        <f t="shared" si="33"/>
        <v>0</v>
      </c>
      <c r="Q129" s="235">
        <f t="shared" si="33"/>
        <v>0</v>
      </c>
      <c r="R129" s="235">
        <f t="shared" si="33"/>
        <v>0</v>
      </c>
      <c r="S129" s="235">
        <f t="shared" si="33"/>
        <v>0</v>
      </c>
      <c r="T129" s="235">
        <f t="shared" si="33"/>
        <v>0</v>
      </c>
      <c r="U129" s="235">
        <f t="shared" si="33"/>
        <v>0</v>
      </c>
      <c r="V129" s="235">
        <f t="shared" si="33"/>
        <v>0</v>
      </c>
      <c r="W129" s="235">
        <f t="shared" si="33"/>
        <v>0</v>
      </c>
      <c r="DA129" s="174"/>
    </row>
    <row r="130" spans="1:105" ht="12" customHeight="1" x14ac:dyDescent="0.25">
      <c r="A130" s="202" t="s">
        <v>95</v>
      </c>
      <c r="B130" s="235">
        <f t="shared" ref="B130:W130" si="34">IF(B$87=0,0,B$87/B$83)</f>
        <v>0</v>
      </c>
      <c r="C130" s="235">
        <f t="shared" si="34"/>
        <v>0</v>
      </c>
      <c r="D130" s="235">
        <f t="shared" si="34"/>
        <v>0</v>
      </c>
      <c r="E130" s="235">
        <f t="shared" si="34"/>
        <v>0</v>
      </c>
      <c r="F130" s="235">
        <f t="shared" si="34"/>
        <v>0</v>
      </c>
      <c r="G130" s="235">
        <f t="shared" si="34"/>
        <v>0</v>
      </c>
      <c r="H130" s="235">
        <f t="shared" si="34"/>
        <v>0</v>
      </c>
      <c r="I130" s="235">
        <f t="shared" si="34"/>
        <v>0</v>
      </c>
      <c r="J130" s="235">
        <f t="shared" si="34"/>
        <v>0</v>
      </c>
      <c r="K130" s="235">
        <f t="shared" si="34"/>
        <v>0</v>
      </c>
      <c r="L130" s="235">
        <f t="shared" si="34"/>
        <v>0</v>
      </c>
      <c r="M130" s="235">
        <f t="shared" si="34"/>
        <v>0</v>
      </c>
      <c r="N130" s="235">
        <f t="shared" si="34"/>
        <v>0</v>
      </c>
      <c r="O130" s="235">
        <f t="shared" si="34"/>
        <v>0</v>
      </c>
      <c r="P130" s="235">
        <f t="shared" si="34"/>
        <v>0</v>
      </c>
      <c r="Q130" s="235">
        <f t="shared" si="34"/>
        <v>0</v>
      </c>
      <c r="R130" s="235">
        <f t="shared" si="34"/>
        <v>0</v>
      </c>
      <c r="S130" s="235">
        <f t="shared" si="34"/>
        <v>0</v>
      </c>
      <c r="T130" s="235">
        <f t="shared" si="34"/>
        <v>0</v>
      </c>
      <c r="U130" s="235">
        <f t="shared" si="34"/>
        <v>0</v>
      </c>
      <c r="V130" s="235">
        <f t="shared" si="34"/>
        <v>0</v>
      </c>
      <c r="W130" s="235">
        <f t="shared" si="34"/>
        <v>0</v>
      </c>
      <c r="DA130" s="174"/>
    </row>
    <row r="131" spans="1:105" ht="12" customHeight="1" x14ac:dyDescent="0.25">
      <c r="A131" s="56" t="s">
        <v>96</v>
      </c>
      <c r="B131" s="302">
        <f t="shared" ref="B131:W131" si="35">IF(B$88=0,0,B$88/B$83)</f>
        <v>1</v>
      </c>
      <c r="C131" s="302">
        <f t="shared" si="35"/>
        <v>1</v>
      </c>
      <c r="D131" s="302">
        <f t="shared" si="35"/>
        <v>1</v>
      </c>
      <c r="E131" s="302">
        <f t="shared" si="35"/>
        <v>1</v>
      </c>
      <c r="F131" s="302">
        <f t="shared" si="35"/>
        <v>1</v>
      </c>
      <c r="G131" s="302">
        <f t="shared" si="35"/>
        <v>1</v>
      </c>
      <c r="H131" s="302">
        <f t="shared" si="35"/>
        <v>1</v>
      </c>
      <c r="I131" s="302">
        <f t="shared" si="35"/>
        <v>1</v>
      </c>
      <c r="J131" s="302">
        <f t="shared" si="35"/>
        <v>1</v>
      </c>
      <c r="K131" s="302">
        <f t="shared" si="35"/>
        <v>1</v>
      </c>
      <c r="L131" s="302">
        <f t="shared" si="35"/>
        <v>1</v>
      </c>
      <c r="M131" s="302">
        <f t="shared" si="35"/>
        <v>1</v>
      </c>
      <c r="N131" s="302">
        <f t="shared" si="35"/>
        <v>1</v>
      </c>
      <c r="O131" s="302">
        <f t="shared" si="35"/>
        <v>1</v>
      </c>
      <c r="P131" s="302">
        <f t="shared" si="35"/>
        <v>1</v>
      </c>
      <c r="Q131" s="302">
        <f t="shared" si="35"/>
        <v>1</v>
      </c>
      <c r="R131" s="302">
        <f t="shared" si="35"/>
        <v>1</v>
      </c>
      <c r="S131" s="302">
        <f t="shared" si="35"/>
        <v>1</v>
      </c>
      <c r="T131" s="302">
        <f t="shared" si="35"/>
        <v>1</v>
      </c>
      <c r="U131" s="302">
        <f t="shared" si="35"/>
        <v>1</v>
      </c>
      <c r="V131" s="302">
        <f t="shared" si="35"/>
        <v>1</v>
      </c>
      <c r="W131" s="302">
        <f t="shared" si="35"/>
        <v>1</v>
      </c>
      <c r="DA131" s="68"/>
    </row>
    <row r="132" spans="1:105" ht="12" customHeight="1" x14ac:dyDescent="0.25">
      <c r="A132" s="41" t="s">
        <v>1941</v>
      </c>
      <c r="B132" s="237">
        <f t="shared" ref="B132:W132" si="36">IF(B$94=0,0,B$94/B$83)</f>
        <v>0</v>
      </c>
      <c r="C132" s="237">
        <f t="shared" si="36"/>
        <v>0</v>
      </c>
      <c r="D132" s="237">
        <f t="shared" si="36"/>
        <v>0</v>
      </c>
      <c r="E132" s="237">
        <f t="shared" si="36"/>
        <v>0</v>
      </c>
      <c r="F132" s="237">
        <f t="shared" si="36"/>
        <v>0</v>
      </c>
      <c r="G132" s="237">
        <f t="shared" si="36"/>
        <v>0</v>
      </c>
      <c r="H132" s="237">
        <f t="shared" si="36"/>
        <v>0</v>
      </c>
      <c r="I132" s="237">
        <f t="shared" si="36"/>
        <v>0</v>
      </c>
      <c r="J132" s="237">
        <f t="shared" si="36"/>
        <v>0</v>
      </c>
      <c r="K132" s="237">
        <f t="shared" si="36"/>
        <v>0</v>
      </c>
      <c r="L132" s="237">
        <f t="shared" si="36"/>
        <v>0</v>
      </c>
      <c r="M132" s="237">
        <f t="shared" si="36"/>
        <v>0</v>
      </c>
      <c r="N132" s="237">
        <f t="shared" si="36"/>
        <v>0</v>
      </c>
      <c r="O132" s="237">
        <f t="shared" si="36"/>
        <v>0</v>
      </c>
      <c r="P132" s="237">
        <f t="shared" si="36"/>
        <v>0</v>
      </c>
      <c r="Q132" s="237">
        <f t="shared" si="36"/>
        <v>0</v>
      </c>
      <c r="R132" s="237">
        <f t="shared" si="36"/>
        <v>0</v>
      </c>
      <c r="S132" s="237">
        <f t="shared" si="36"/>
        <v>0</v>
      </c>
      <c r="T132" s="237">
        <f t="shared" si="36"/>
        <v>0</v>
      </c>
      <c r="U132" s="237">
        <f t="shared" si="36"/>
        <v>0</v>
      </c>
      <c r="V132" s="237">
        <f t="shared" si="36"/>
        <v>0</v>
      </c>
      <c r="W132" s="237">
        <f t="shared" si="36"/>
        <v>0</v>
      </c>
      <c r="DA132" s="97"/>
    </row>
    <row r="133" spans="1:105" ht="12" customHeight="1" x14ac:dyDescent="0.25">
      <c r="J133" s="131"/>
    </row>
    <row r="134" spans="1:105" ht="15" customHeight="1" x14ac:dyDescent="0.25">
      <c r="A134" s="32" t="s">
        <v>432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DA134" s="88"/>
    </row>
    <row r="135" spans="1:105" ht="12" customHeight="1" x14ac:dyDescent="0.25">
      <c r="J135" s="131"/>
    </row>
    <row r="136" spans="1:105" ht="12" customHeight="1" x14ac:dyDescent="0.25">
      <c r="A136" s="35" t="s">
        <v>52</v>
      </c>
      <c r="B136" s="322">
        <f>IF(B$5=0,0,B$5/PPA_fec!B$5)</f>
        <v>1.2329324135959101</v>
      </c>
      <c r="C136" s="322">
        <f>IF(C$5=0,0,C$5/PPA_fec!C$5)</f>
        <v>1.253911893956918</v>
      </c>
      <c r="D136" s="322">
        <f>IF(D$5=0,0,D$5/PPA_fec!D$5)</f>
        <v>0.96594834015836872</v>
      </c>
      <c r="E136" s="322">
        <f>IF(E$5=0,0,E$5/PPA_fec!E$5)</f>
        <v>0.74342416385125543</v>
      </c>
      <c r="F136" s="322">
        <f>IF(F$5=0,0,F$5/PPA_fec!F$5)</f>
        <v>0.95215822726089439</v>
      </c>
      <c r="G136" s="322">
        <f>IF(G$5=0,0,G$5/PPA_fec!G$5)</f>
        <v>1.0367719932043074</v>
      </c>
      <c r="H136" s="322">
        <f>IF(H$5=0,0,H$5/PPA_fec!H$5)</f>
        <v>0.89892281033650168</v>
      </c>
      <c r="I136" s="322">
        <f>IF(I$5=0,0,I$5/PPA_fec!I$5)</f>
        <v>1.138924474198783</v>
      </c>
      <c r="J136" s="322">
        <f>IF(J$5=0,0,J$5/PPA_fec!J$5)</f>
        <v>0.96394511726645538</v>
      </c>
      <c r="K136" s="322">
        <f>IF(K$5=0,0,K$5/PPA_fec!K$5)</f>
        <v>0.88804682710037297</v>
      </c>
      <c r="L136" s="322">
        <f>IF(L$5=0,0,L$5/PPA_fec!L$5)</f>
        <v>0</v>
      </c>
      <c r="M136" s="322">
        <f>IF(M$5=0,0,M$5/PPA_fec!M$5)</f>
        <v>0</v>
      </c>
      <c r="N136" s="322">
        <f>IF(N$5=0,0,N$5/PPA_fec!N$5)</f>
        <v>0</v>
      </c>
      <c r="O136" s="322">
        <f>IF(O$5=0,0,O$5/PPA_fec!O$5)</f>
        <v>0</v>
      </c>
      <c r="P136" s="322">
        <f>IF(P$5=0,0,P$5/PPA_fec!P$5)</f>
        <v>0</v>
      </c>
      <c r="Q136" s="322">
        <f>IF(Q$5=0,0,Q$5/PPA_fec!Q$5)</f>
        <v>0</v>
      </c>
      <c r="R136" s="322">
        <f>IF(R$5=0,0,R$5/PPA_fec!R$5)</f>
        <v>0</v>
      </c>
      <c r="S136" s="322">
        <f>IF(S$5=0,0,S$5/PPA_fec!S$5)</f>
        <v>0</v>
      </c>
      <c r="T136" s="322">
        <f>IF(T$5=0,0,T$5/PPA_fec!T$5)</f>
        <v>0</v>
      </c>
      <c r="U136" s="322">
        <f>IF(U$5=0,0,U$5/PPA_fec!U$5)</f>
        <v>0</v>
      </c>
      <c r="V136" s="322">
        <f>IF(V$5=0,0,V$5/PPA_fec!V$5)</f>
        <v>0</v>
      </c>
      <c r="W136" s="322">
        <f>IF(W$5=0,0,W$5/PPA_fec!W$5)</f>
        <v>0</v>
      </c>
      <c r="DA136" s="95"/>
    </row>
    <row r="137" spans="1:105" ht="12" customHeight="1" x14ac:dyDescent="0.25">
      <c r="A137" s="55" t="s">
        <v>92</v>
      </c>
      <c r="B137" s="275">
        <f>IF(B$6=0,0,B$6/PPA_fec!B$6)</f>
        <v>0</v>
      </c>
      <c r="C137" s="275">
        <f>IF(C$6=0,0,C$6/PPA_fec!C$6)</f>
        <v>0</v>
      </c>
      <c r="D137" s="275">
        <f>IF(D$6=0,0,D$6/PPA_fec!D$6)</f>
        <v>0</v>
      </c>
      <c r="E137" s="275">
        <f>IF(E$6=0,0,E$6/PPA_fec!E$6)</f>
        <v>0</v>
      </c>
      <c r="F137" s="275">
        <f>IF(F$6=0,0,F$6/PPA_fec!F$6)</f>
        <v>0</v>
      </c>
      <c r="G137" s="275">
        <f>IF(G$6=0,0,G$6/PPA_fec!G$6)</f>
        <v>0</v>
      </c>
      <c r="H137" s="275">
        <f>IF(H$6=0,0,H$6/PPA_fec!H$6)</f>
        <v>0</v>
      </c>
      <c r="I137" s="275">
        <f>IF(I$6=0,0,I$6/PPA_fec!I$6)</f>
        <v>0</v>
      </c>
      <c r="J137" s="275">
        <f>IF(J$6=0,0,J$6/PPA_fec!J$6)</f>
        <v>0</v>
      </c>
      <c r="K137" s="275">
        <f>IF(K$6=0,0,K$6/PPA_fec!K$6)</f>
        <v>0</v>
      </c>
      <c r="L137" s="275">
        <f>IF(L$6=0,0,L$6/PPA_fec!L$6)</f>
        <v>0</v>
      </c>
      <c r="M137" s="275">
        <f>IF(M$6=0,0,M$6/PPA_fec!M$6)</f>
        <v>0</v>
      </c>
      <c r="N137" s="275">
        <f>IF(N$6=0,0,N$6/PPA_fec!N$6)</f>
        <v>0</v>
      </c>
      <c r="O137" s="275">
        <f>IF(O$6=0,0,O$6/PPA_fec!O$6)</f>
        <v>0</v>
      </c>
      <c r="P137" s="275">
        <f>IF(P$6=0,0,P$6/PPA_fec!P$6)</f>
        <v>0</v>
      </c>
      <c r="Q137" s="275">
        <f>IF(Q$6=0,0,Q$6/PPA_fec!Q$6)</f>
        <v>0</v>
      </c>
      <c r="R137" s="275">
        <f>IF(R$6=0,0,R$6/PPA_fec!R$6)</f>
        <v>0</v>
      </c>
      <c r="S137" s="275">
        <f>IF(S$6=0,0,S$6/PPA_fec!S$6)</f>
        <v>0</v>
      </c>
      <c r="T137" s="275">
        <f>IF(T$6=0,0,T$6/PPA_fec!T$6)</f>
        <v>0</v>
      </c>
      <c r="U137" s="275">
        <f>IF(U$6=0,0,U$6/PPA_fec!U$6)</f>
        <v>0</v>
      </c>
      <c r="V137" s="275">
        <f>IF(V$6=0,0,V$6/PPA_fec!V$6)</f>
        <v>0</v>
      </c>
      <c r="W137" s="275">
        <f>IF(W$6=0,0,W$6/PPA_fec!W$6)</f>
        <v>0</v>
      </c>
      <c r="DA137" s="76"/>
    </row>
    <row r="138" spans="1:105" ht="12" customHeight="1" x14ac:dyDescent="0.25">
      <c r="A138" s="202" t="s">
        <v>93</v>
      </c>
      <c r="B138" s="276">
        <f>IF(B$7=0,0,B$7/PPA_fec!B$7)</f>
        <v>0</v>
      </c>
      <c r="C138" s="276">
        <f>IF(C$7=0,0,C$7/PPA_fec!C$7)</f>
        <v>0</v>
      </c>
      <c r="D138" s="276">
        <f>IF(D$7=0,0,D$7/PPA_fec!D$7)</f>
        <v>0</v>
      </c>
      <c r="E138" s="276">
        <f>IF(E$7=0,0,E$7/PPA_fec!E$7)</f>
        <v>0</v>
      </c>
      <c r="F138" s="276">
        <f>IF(F$7=0,0,F$7/PPA_fec!F$7)</f>
        <v>0</v>
      </c>
      <c r="G138" s="276">
        <f>IF(G$7=0,0,G$7/PPA_fec!G$7)</f>
        <v>0</v>
      </c>
      <c r="H138" s="276">
        <f>IF(H$7=0,0,H$7/PPA_fec!H$7)</f>
        <v>0</v>
      </c>
      <c r="I138" s="276">
        <f>IF(I$7=0,0,I$7/PPA_fec!I$7)</f>
        <v>0</v>
      </c>
      <c r="J138" s="276">
        <f>IF(J$7=0,0,J$7/PPA_fec!J$7)</f>
        <v>0</v>
      </c>
      <c r="K138" s="276">
        <f>IF(K$7=0,0,K$7/PPA_fec!K$7)</f>
        <v>0</v>
      </c>
      <c r="L138" s="276">
        <f>IF(L$7=0,0,L$7/PPA_fec!L$7)</f>
        <v>0</v>
      </c>
      <c r="M138" s="276">
        <f>IF(M$7=0,0,M$7/PPA_fec!M$7)</f>
        <v>0</v>
      </c>
      <c r="N138" s="276">
        <f>IF(N$7=0,0,N$7/PPA_fec!N$7)</f>
        <v>0</v>
      </c>
      <c r="O138" s="276">
        <f>IF(O$7=0,0,O$7/PPA_fec!O$7)</f>
        <v>0</v>
      </c>
      <c r="P138" s="276">
        <f>IF(P$7=0,0,P$7/PPA_fec!P$7)</f>
        <v>0</v>
      </c>
      <c r="Q138" s="276">
        <f>IF(Q$7=0,0,Q$7/PPA_fec!Q$7)</f>
        <v>0</v>
      </c>
      <c r="R138" s="276">
        <f>IF(R$7=0,0,R$7/PPA_fec!R$7)</f>
        <v>0</v>
      </c>
      <c r="S138" s="276">
        <f>IF(S$7=0,0,S$7/PPA_fec!S$7)</f>
        <v>0</v>
      </c>
      <c r="T138" s="276">
        <f>IF(T$7=0,0,T$7/PPA_fec!T$7)</f>
        <v>0</v>
      </c>
      <c r="U138" s="276">
        <f>IF(U$7=0,0,U$7/PPA_fec!U$7)</f>
        <v>0</v>
      </c>
      <c r="V138" s="276">
        <f>IF(V$7=0,0,V$7/PPA_fec!V$7)</f>
        <v>0</v>
      </c>
      <c r="W138" s="276">
        <f>IF(W$7=0,0,W$7/PPA_fec!W$7)</f>
        <v>0</v>
      </c>
      <c r="DA138" s="77"/>
    </row>
    <row r="139" spans="1:105" ht="12" customHeight="1" x14ac:dyDescent="0.25">
      <c r="A139" s="202" t="s">
        <v>94</v>
      </c>
      <c r="B139" s="276">
        <f>IF(B$8=0,0,B$8/PPA_fec!B$8)</f>
        <v>0</v>
      </c>
      <c r="C139" s="276">
        <f>IF(C$8=0,0,C$8/PPA_fec!C$8)</f>
        <v>0</v>
      </c>
      <c r="D139" s="276">
        <f>IF(D$8=0,0,D$8/PPA_fec!D$8)</f>
        <v>0</v>
      </c>
      <c r="E139" s="276">
        <f>IF(E$8=0,0,E$8/PPA_fec!E$8)</f>
        <v>0</v>
      </c>
      <c r="F139" s="276">
        <f>IF(F$8=0,0,F$8/PPA_fec!F$8)</f>
        <v>0</v>
      </c>
      <c r="G139" s="276">
        <f>IF(G$8=0,0,G$8/PPA_fec!G$8)</f>
        <v>0</v>
      </c>
      <c r="H139" s="276">
        <f>IF(H$8=0,0,H$8/PPA_fec!H$8)</f>
        <v>0</v>
      </c>
      <c r="I139" s="276">
        <f>IF(I$8=0,0,I$8/PPA_fec!I$8)</f>
        <v>0</v>
      </c>
      <c r="J139" s="276">
        <f>IF(J$8=0,0,J$8/PPA_fec!J$8)</f>
        <v>0</v>
      </c>
      <c r="K139" s="276">
        <f>IF(K$8=0,0,K$8/PPA_fec!K$8)</f>
        <v>0</v>
      </c>
      <c r="L139" s="276">
        <f>IF(L$8=0,0,L$8/PPA_fec!L$8)</f>
        <v>0</v>
      </c>
      <c r="M139" s="276">
        <f>IF(M$8=0,0,M$8/PPA_fec!M$8)</f>
        <v>0</v>
      </c>
      <c r="N139" s="276">
        <f>IF(N$8=0,0,N$8/PPA_fec!N$8)</f>
        <v>0</v>
      </c>
      <c r="O139" s="276">
        <f>IF(O$8=0,0,O$8/PPA_fec!O$8)</f>
        <v>0</v>
      </c>
      <c r="P139" s="276">
        <f>IF(P$8=0,0,P$8/PPA_fec!P$8)</f>
        <v>0</v>
      </c>
      <c r="Q139" s="276">
        <f>IF(Q$8=0,0,Q$8/PPA_fec!Q$8)</f>
        <v>0</v>
      </c>
      <c r="R139" s="276">
        <f>IF(R$8=0,0,R$8/PPA_fec!R$8)</f>
        <v>0</v>
      </c>
      <c r="S139" s="276">
        <f>IF(S$8=0,0,S$8/PPA_fec!S$8)</f>
        <v>0</v>
      </c>
      <c r="T139" s="276">
        <f>IF(T$8=0,0,T$8/PPA_fec!T$8)</f>
        <v>0</v>
      </c>
      <c r="U139" s="276">
        <f>IF(U$8=0,0,U$8/PPA_fec!U$8)</f>
        <v>0</v>
      </c>
      <c r="V139" s="276">
        <f>IF(V$8=0,0,V$8/PPA_fec!V$8)</f>
        <v>0</v>
      </c>
      <c r="W139" s="276">
        <f>IF(W$8=0,0,W$8/PPA_fec!W$8)</f>
        <v>0</v>
      </c>
      <c r="DA139" s="77"/>
    </row>
    <row r="140" spans="1:105" ht="12" customHeight="1" x14ac:dyDescent="0.25">
      <c r="A140" s="202" t="s">
        <v>95</v>
      </c>
      <c r="B140" s="276">
        <f>IF(B$9=0,0,B$9/PPA_fec!B$9)</f>
        <v>0</v>
      </c>
      <c r="C140" s="276">
        <f>IF(C$9=0,0,C$9/PPA_fec!C$9)</f>
        <v>0</v>
      </c>
      <c r="D140" s="276">
        <f>IF(D$9=0,0,D$9/PPA_fec!D$9)</f>
        <v>0</v>
      </c>
      <c r="E140" s="276">
        <f>IF(E$9=0,0,E$9/PPA_fec!E$9)</f>
        <v>0</v>
      </c>
      <c r="F140" s="276">
        <f>IF(F$9=0,0,F$9/PPA_fec!F$9)</f>
        <v>0</v>
      </c>
      <c r="G140" s="276">
        <f>IF(G$9=0,0,G$9/PPA_fec!G$9)</f>
        <v>0</v>
      </c>
      <c r="H140" s="276">
        <f>IF(H$9=0,0,H$9/PPA_fec!H$9)</f>
        <v>0</v>
      </c>
      <c r="I140" s="276">
        <f>IF(I$9=0,0,I$9/PPA_fec!I$9)</f>
        <v>0</v>
      </c>
      <c r="J140" s="276">
        <f>IF(J$9=0,0,J$9/PPA_fec!J$9)</f>
        <v>0</v>
      </c>
      <c r="K140" s="276">
        <f>IF(K$9=0,0,K$9/PPA_fec!K$9)</f>
        <v>0</v>
      </c>
      <c r="L140" s="276">
        <f>IF(L$9=0,0,L$9/PPA_fec!L$9)</f>
        <v>0</v>
      </c>
      <c r="M140" s="276">
        <f>IF(M$9=0,0,M$9/PPA_fec!M$9)</f>
        <v>0</v>
      </c>
      <c r="N140" s="276">
        <f>IF(N$9=0,0,N$9/PPA_fec!N$9)</f>
        <v>0</v>
      </c>
      <c r="O140" s="276">
        <f>IF(O$9=0,0,O$9/PPA_fec!O$9)</f>
        <v>0</v>
      </c>
      <c r="P140" s="276">
        <f>IF(P$9=0,0,P$9/PPA_fec!P$9)</f>
        <v>0</v>
      </c>
      <c r="Q140" s="276">
        <f>IF(Q$9=0,0,Q$9/PPA_fec!Q$9)</f>
        <v>0</v>
      </c>
      <c r="R140" s="276">
        <f>IF(R$9=0,0,R$9/PPA_fec!R$9)</f>
        <v>0</v>
      </c>
      <c r="S140" s="276">
        <f>IF(S$9=0,0,S$9/PPA_fec!S$9)</f>
        <v>0</v>
      </c>
      <c r="T140" s="276">
        <f>IF(T$9=0,0,T$9/PPA_fec!T$9)</f>
        <v>0</v>
      </c>
      <c r="U140" s="276">
        <f>IF(U$9=0,0,U$9/PPA_fec!U$9)</f>
        <v>0</v>
      </c>
      <c r="V140" s="276">
        <f>IF(V$9=0,0,V$9/PPA_fec!V$9)</f>
        <v>0</v>
      </c>
      <c r="W140" s="276">
        <f>IF(W$9=0,0,W$9/PPA_fec!W$9)</f>
        <v>0</v>
      </c>
      <c r="DA140" s="77"/>
    </row>
    <row r="141" spans="1:105" ht="12" customHeight="1" x14ac:dyDescent="0.25">
      <c r="A141" s="56" t="s">
        <v>96</v>
      </c>
      <c r="B141" s="277">
        <f>IF(B$10=0,0,B$10/PPA_fec!B$10)</f>
        <v>2.349569746057425</v>
      </c>
      <c r="C141" s="277">
        <f>IF(C$10=0,0,C$10/PPA_fec!C$10)</f>
        <v>2.2984805666360399</v>
      </c>
      <c r="D141" s="277">
        <f>IF(D$10=0,0,D$10/PPA_fec!D$10)</f>
        <v>2.3360266041830786</v>
      </c>
      <c r="E141" s="277">
        <f>IF(E$10=0,0,E$10/PPA_fec!E$10)</f>
        <v>2.3487443873549383</v>
      </c>
      <c r="F141" s="277">
        <f>IF(F$10=0,0,F$10/PPA_fec!F$10)</f>
        <v>2.3022563830385336</v>
      </c>
      <c r="G141" s="277">
        <f>IF(G$10=0,0,G$10/PPA_fec!G$10)</f>
        <v>2.3320058797272947</v>
      </c>
      <c r="H141" s="277">
        <f>IF(H$10=0,0,H$10/PPA_fec!H$10)</f>
        <v>2.2511623777297154</v>
      </c>
      <c r="I141" s="277">
        <f>IF(I$10=0,0,I$10/PPA_fec!I$10)</f>
        <v>2.3139147463549188</v>
      </c>
      <c r="J141" s="277">
        <f>IF(J$10=0,0,J$10/PPA_fec!J$10)</f>
        <v>1.3007701094287287</v>
      </c>
      <c r="K141" s="277">
        <f>IF(K$10=0,0,K$10/PPA_fec!K$10)</f>
        <v>1.0520442487966963</v>
      </c>
      <c r="L141" s="277">
        <f>IF(L$10=0,0,L$10/PPA_fec!L$10)</f>
        <v>0</v>
      </c>
      <c r="M141" s="277">
        <f>IF(M$10=0,0,M$10/PPA_fec!M$10)</f>
        <v>0</v>
      </c>
      <c r="N141" s="277">
        <f>IF(N$10=0,0,N$10/PPA_fec!N$10)</f>
        <v>0</v>
      </c>
      <c r="O141" s="277">
        <f>IF(O$10=0,0,O$10/PPA_fec!O$10)</f>
        <v>0</v>
      </c>
      <c r="P141" s="277">
        <f>IF(P$10=0,0,P$10/PPA_fec!P$10)</f>
        <v>0</v>
      </c>
      <c r="Q141" s="277">
        <f>IF(Q$10=0,0,Q$10/PPA_fec!Q$10)</f>
        <v>0</v>
      </c>
      <c r="R141" s="277">
        <f>IF(R$10=0,0,R$10/PPA_fec!R$10)</f>
        <v>0</v>
      </c>
      <c r="S141" s="277">
        <f>IF(S$10=0,0,S$10/PPA_fec!S$10)</f>
        <v>0</v>
      </c>
      <c r="T141" s="277">
        <f>IF(T$10=0,0,T$10/PPA_fec!T$10)</f>
        <v>0</v>
      </c>
      <c r="U141" s="277">
        <f>IF(U$10=0,0,U$10/PPA_fec!U$10)</f>
        <v>0</v>
      </c>
      <c r="V141" s="277">
        <f>IF(V$10=0,0,V$10/PPA_fec!V$10)</f>
        <v>0</v>
      </c>
      <c r="W141" s="277">
        <f>IF(W$10=0,0,W$10/PPA_fec!W$10)</f>
        <v>0</v>
      </c>
      <c r="DA141" s="78"/>
    </row>
    <row r="142" spans="1:105" ht="12" customHeight="1" x14ac:dyDescent="0.25">
      <c r="A142" s="203" t="s">
        <v>1855</v>
      </c>
      <c r="B142" s="278">
        <f>IF(B$16=0,0,B$16/PPA_fec!B$16)</f>
        <v>0</v>
      </c>
      <c r="C142" s="278">
        <f>IF(C$16=0,0,C$16/PPA_fec!C$16)</f>
        <v>0</v>
      </c>
      <c r="D142" s="278">
        <f>IF(D$16=0,0,D$16/PPA_fec!D$16)</f>
        <v>0</v>
      </c>
      <c r="E142" s="278">
        <f>IF(E$16=0,0,E$16/PPA_fec!E$16)</f>
        <v>0</v>
      </c>
      <c r="F142" s="278">
        <f>IF(F$16=0,0,F$16/PPA_fec!F$16)</f>
        <v>0</v>
      </c>
      <c r="G142" s="278">
        <f>IF(G$16=0,0,G$16/PPA_fec!G$16)</f>
        <v>0</v>
      </c>
      <c r="H142" s="278">
        <f>IF(H$16=0,0,H$16/PPA_fec!H$16)</f>
        <v>0</v>
      </c>
      <c r="I142" s="278">
        <f>IF(I$16=0,0,I$16/PPA_fec!I$16)</f>
        <v>0</v>
      </c>
      <c r="J142" s="278">
        <f>IF(J$16=0,0,J$16/PPA_fec!J$16)</f>
        <v>0</v>
      </c>
      <c r="K142" s="278">
        <f>IF(K$16=0,0,K$16/PPA_fec!K$16)</f>
        <v>0</v>
      </c>
      <c r="L142" s="278">
        <f>IF(L$16=0,0,L$16/PPA_fec!L$16)</f>
        <v>0</v>
      </c>
      <c r="M142" s="278">
        <f>IF(M$16=0,0,M$16/PPA_fec!M$16)</f>
        <v>0</v>
      </c>
      <c r="N142" s="278">
        <f>IF(N$16=0,0,N$16/PPA_fec!N$16)</f>
        <v>0</v>
      </c>
      <c r="O142" s="278">
        <f>IF(O$16=0,0,O$16/PPA_fec!O$16)</f>
        <v>0</v>
      </c>
      <c r="P142" s="278">
        <f>IF(P$16=0,0,P$16/PPA_fec!P$16)</f>
        <v>0</v>
      </c>
      <c r="Q142" s="278">
        <f>IF(Q$16=0,0,Q$16/PPA_fec!Q$16)</f>
        <v>0</v>
      </c>
      <c r="R142" s="278">
        <f>IF(R$16=0,0,R$16/PPA_fec!R$16)</f>
        <v>0</v>
      </c>
      <c r="S142" s="278">
        <f>IF(S$16=0,0,S$16/PPA_fec!S$16)</f>
        <v>0</v>
      </c>
      <c r="T142" s="278">
        <f>IF(T$16=0,0,T$16/PPA_fec!T$16)</f>
        <v>0</v>
      </c>
      <c r="U142" s="278">
        <f>IF(U$16=0,0,U$16/PPA_fec!U$16)</f>
        <v>0</v>
      </c>
      <c r="V142" s="278">
        <f>IF(V$16=0,0,V$16/PPA_fec!V$16)</f>
        <v>0</v>
      </c>
      <c r="W142" s="278">
        <f>IF(W$16=0,0,W$16/PPA_fec!W$16)</f>
        <v>0</v>
      </c>
      <c r="DA142" s="79"/>
    </row>
    <row r="143" spans="1:105" ht="12" customHeight="1" x14ac:dyDescent="0.25">
      <c r="A143" s="203" t="s">
        <v>1857</v>
      </c>
      <c r="B143" s="278">
        <f>IF(B$17=0,0,B$17/PPA_fec!B$17)</f>
        <v>1.3423528513478957</v>
      </c>
      <c r="C143" s="278">
        <f>IF(C$17=0,0,C$17/PPA_fec!C$17)</f>
        <v>1.377303439058956</v>
      </c>
      <c r="D143" s="278">
        <f>IF(D$17=0,0,D$17/PPA_fec!D$17)</f>
        <v>1.0380256595998387</v>
      </c>
      <c r="E143" s="278">
        <f>IF(E$17=0,0,E$17/PPA_fec!E$17)</f>
        <v>0.78684037784906669</v>
      </c>
      <c r="F143" s="278">
        <f>IF(F$17=0,0,F$17/PPA_fec!F$17)</f>
        <v>1.0387261397334504</v>
      </c>
      <c r="G143" s="278">
        <f>IF(G$17=0,0,G$17/PPA_fec!G$17)</f>
        <v>1.120407974927617</v>
      </c>
      <c r="H143" s="278">
        <f>IF(H$17=0,0,H$17/PPA_fec!H$17)</f>
        <v>0.98742448588319687</v>
      </c>
      <c r="I143" s="278">
        <f>IF(I$17=0,0,I$17/PPA_fec!I$17)</f>
        <v>1.2530410659054199</v>
      </c>
      <c r="J143" s="278">
        <f>IF(J$17=0,0,J$17/PPA_fec!J$17)</f>
        <v>1.1731356519656695</v>
      </c>
      <c r="K143" s="278">
        <f>IF(K$17=0,0,K$17/PPA_fec!K$17)</f>
        <v>1.0978548791742671</v>
      </c>
      <c r="L143" s="278">
        <f>IF(L$17=0,0,L$17/PPA_fec!L$17)</f>
        <v>0</v>
      </c>
      <c r="M143" s="278">
        <f>IF(M$17=0,0,M$17/PPA_fec!M$17)</f>
        <v>0</v>
      </c>
      <c r="N143" s="278">
        <f>IF(N$17=0,0,N$17/PPA_fec!N$17)</f>
        <v>0</v>
      </c>
      <c r="O143" s="278">
        <f>IF(O$17=0,0,O$17/PPA_fec!O$17)</f>
        <v>0</v>
      </c>
      <c r="P143" s="278">
        <f>IF(P$17=0,0,P$17/PPA_fec!P$17)</f>
        <v>0</v>
      </c>
      <c r="Q143" s="278">
        <f>IF(Q$17=0,0,Q$17/PPA_fec!Q$17)</f>
        <v>0</v>
      </c>
      <c r="R143" s="278">
        <f>IF(R$17=0,0,R$17/PPA_fec!R$17)</f>
        <v>0</v>
      </c>
      <c r="S143" s="278">
        <f>IF(S$17=0,0,S$17/PPA_fec!S$17)</f>
        <v>0</v>
      </c>
      <c r="T143" s="278">
        <f>IF(T$17=0,0,T$17/PPA_fec!T$17)</f>
        <v>0</v>
      </c>
      <c r="U143" s="278">
        <f>IF(U$17=0,0,U$17/PPA_fec!U$17)</f>
        <v>0</v>
      </c>
      <c r="V143" s="278">
        <f>IF(V$17=0,0,V$17/PPA_fec!V$17)</f>
        <v>0</v>
      </c>
      <c r="W143" s="278">
        <f>IF(W$17=0,0,W$17/PPA_fec!W$17)</f>
        <v>0</v>
      </c>
      <c r="DA143" s="79"/>
    </row>
    <row r="144" spans="1:105" ht="12" customHeight="1" x14ac:dyDescent="0.25">
      <c r="A144" s="41" t="s">
        <v>1872</v>
      </c>
      <c r="B144" s="279">
        <f>IF(B$30=0,0,B$30/PPA_fec!B$30)</f>
        <v>0</v>
      </c>
      <c r="C144" s="279">
        <f>IF(C$30=0,0,C$30/PPA_fec!C$30)</f>
        <v>0</v>
      </c>
      <c r="D144" s="279">
        <f>IF(D$30=0,0,D$30/PPA_fec!D$30)</f>
        <v>0</v>
      </c>
      <c r="E144" s="279">
        <f>IF(E$30=0,0,E$30/PPA_fec!E$30)</f>
        <v>0</v>
      </c>
      <c r="F144" s="279">
        <f>IF(F$30=0,0,F$30/PPA_fec!F$30)</f>
        <v>0</v>
      </c>
      <c r="G144" s="279">
        <f>IF(G$30=0,0,G$30/PPA_fec!G$30)</f>
        <v>0</v>
      </c>
      <c r="H144" s="279">
        <f>IF(H$30=0,0,H$30/PPA_fec!H$30)</f>
        <v>0</v>
      </c>
      <c r="I144" s="279">
        <f>IF(I$30=0,0,I$30/PPA_fec!I$30)</f>
        <v>0</v>
      </c>
      <c r="J144" s="279">
        <f>IF(J$30=0,0,J$30/PPA_fec!J$30)</f>
        <v>0</v>
      </c>
      <c r="K144" s="279">
        <f>IF(K$30=0,0,K$30/PPA_fec!K$30)</f>
        <v>0</v>
      </c>
      <c r="L144" s="279">
        <f>IF(L$30=0,0,L$30/PPA_fec!L$30)</f>
        <v>0</v>
      </c>
      <c r="M144" s="279">
        <f>IF(M$30=0,0,M$30/PPA_fec!M$30)</f>
        <v>0</v>
      </c>
      <c r="N144" s="279">
        <f>IF(N$30=0,0,N$30/PPA_fec!N$30)</f>
        <v>0</v>
      </c>
      <c r="O144" s="279">
        <f>IF(O$30=0,0,O$30/PPA_fec!O$30)</f>
        <v>0</v>
      </c>
      <c r="P144" s="279">
        <f>IF(P$30=0,0,P$30/PPA_fec!P$30)</f>
        <v>0</v>
      </c>
      <c r="Q144" s="279">
        <f>IF(Q$30=0,0,Q$30/PPA_fec!Q$30)</f>
        <v>0</v>
      </c>
      <c r="R144" s="279">
        <f>IF(R$30=0,0,R$30/PPA_fec!R$30)</f>
        <v>0</v>
      </c>
      <c r="S144" s="279">
        <f>IF(S$30=0,0,S$30/PPA_fec!S$30)</f>
        <v>0</v>
      </c>
      <c r="T144" s="279">
        <f>IF(T$30=0,0,T$30/PPA_fec!T$30)</f>
        <v>0</v>
      </c>
      <c r="U144" s="279">
        <f>IF(U$30=0,0,U$30/PPA_fec!U$30)</f>
        <v>0</v>
      </c>
      <c r="V144" s="279">
        <f>IF(V$30=0,0,V$30/PPA_fec!V$30)</f>
        <v>0</v>
      </c>
      <c r="W144" s="279">
        <f>IF(W$30=0,0,W$30/PPA_fec!W$30)</f>
        <v>0</v>
      </c>
      <c r="DA144" s="82"/>
    </row>
    <row r="145" spans="1:105" ht="12" customHeight="1" x14ac:dyDescent="0.25">
      <c r="J145" s="131"/>
    </row>
    <row r="146" spans="1:105" ht="12" customHeight="1" x14ac:dyDescent="0.25">
      <c r="A146" s="35" t="s">
        <v>53</v>
      </c>
      <c r="B146" s="322">
        <f>IF(B$32=0,0,B$32/PPA_fec!B$32)</f>
        <v>1.2928390880951701</v>
      </c>
      <c r="C146" s="322">
        <f>IF(C$32=0,0,C$32/PPA_fec!C$32)</f>
        <v>1.3417593281397395</v>
      </c>
      <c r="D146" s="322">
        <f>IF(D$32=0,0,D$32/PPA_fec!D$32)</f>
        <v>0.99492917207154041</v>
      </c>
      <c r="E146" s="322">
        <f>IF(E$32=0,0,E$32/PPA_fec!E$32)</f>
        <v>0.75193441337975186</v>
      </c>
      <c r="F146" s="322">
        <f>IF(F$32=0,0,F$32/PPA_fec!F$32)</f>
        <v>1.0177176442324134</v>
      </c>
      <c r="G146" s="322">
        <f>IF(G$32=0,0,G$32/PPA_fec!G$32)</f>
        <v>1.0795803713106864</v>
      </c>
      <c r="H146" s="322">
        <f>IF(H$32=0,0,H$32/PPA_fec!H$32)</f>
        <v>0.98235929008505118</v>
      </c>
      <c r="I146" s="322">
        <f>IF(I$32=0,0,I$32/PPA_fec!I$32)</f>
        <v>1.2323060245987307</v>
      </c>
      <c r="J146" s="322">
        <f>IF(J$32=0,0,J$32/PPA_fec!J$32)</f>
        <v>1.3765189429320577</v>
      </c>
      <c r="K146" s="322">
        <f>IF(K$32=0,0,K$32/PPA_fec!K$32)</f>
        <v>1.328439011099005</v>
      </c>
      <c r="L146" s="322">
        <f>IF(L$32=0,0,L$32/PPA_fec!L$32)</f>
        <v>1.8553551045423862</v>
      </c>
      <c r="M146" s="322">
        <f>IF(M$32=0,0,M$32/PPA_fec!M$32)</f>
        <v>1.1091490340858527</v>
      </c>
      <c r="N146" s="322">
        <f>IF(N$32=0,0,N$32/PPA_fec!N$32)</f>
        <v>1.4557243433378775</v>
      </c>
      <c r="O146" s="322">
        <f>IF(O$32=0,0,O$32/PPA_fec!O$32)</f>
        <v>1.4585322482512106</v>
      </c>
      <c r="P146" s="322">
        <f>IF(P$32=0,0,P$32/PPA_fec!P$32)</f>
        <v>1.4520585107484267</v>
      </c>
      <c r="Q146" s="322">
        <f>IF(Q$32=0,0,Q$32/PPA_fec!Q$32)</f>
        <v>1.5281414109283205</v>
      </c>
      <c r="R146" s="322">
        <f>IF(R$32=0,0,R$32/PPA_fec!R$32)</f>
        <v>1.5273331439915649</v>
      </c>
      <c r="S146" s="322">
        <f>IF(S$32=0,0,S$32/PPA_fec!S$32)</f>
        <v>1.5948739565028411</v>
      </c>
      <c r="T146" s="322">
        <f>IF(T$32=0,0,T$32/PPA_fec!T$32)</f>
        <v>1.3559532818918234</v>
      </c>
      <c r="U146" s="322">
        <f>IF(U$32=0,0,U$32/PPA_fec!U$32)</f>
        <v>1.6187064536369586</v>
      </c>
      <c r="V146" s="322">
        <f>IF(V$32=0,0,V$32/PPA_fec!V$32)</f>
        <v>1.7049675073355477</v>
      </c>
      <c r="W146" s="322">
        <f>IF(W$32=0,0,W$32/PPA_fec!W$32)</f>
        <v>1.9418158332675246</v>
      </c>
      <c r="DA146" s="95"/>
    </row>
    <row r="147" spans="1:105" ht="12" customHeight="1" x14ac:dyDescent="0.25">
      <c r="A147" s="55" t="s">
        <v>92</v>
      </c>
      <c r="B147" s="275">
        <f>IF(B$33=0,0,B$33/PPA_fec!B$33)</f>
        <v>0</v>
      </c>
      <c r="C147" s="275">
        <f>IF(C$33=0,0,C$33/PPA_fec!C$33)</f>
        <v>0</v>
      </c>
      <c r="D147" s="275">
        <f>IF(D$33=0,0,D$33/PPA_fec!D$33)</f>
        <v>0</v>
      </c>
      <c r="E147" s="275">
        <f>IF(E$33=0,0,E$33/PPA_fec!E$33)</f>
        <v>0</v>
      </c>
      <c r="F147" s="275">
        <f>IF(F$33=0,0,F$33/PPA_fec!F$33)</f>
        <v>0</v>
      </c>
      <c r="G147" s="275">
        <f>IF(G$33=0,0,G$33/PPA_fec!G$33)</f>
        <v>0</v>
      </c>
      <c r="H147" s="275">
        <f>IF(H$33=0,0,H$33/PPA_fec!H$33)</f>
        <v>0</v>
      </c>
      <c r="I147" s="275">
        <f>IF(I$33=0,0,I$33/PPA_fec!I$33)</f>
        <v>0</v>
      </c>
      <c r="J147" s="275">
        <f>IF(J$33=0,0,J$33/PPA_fec!J$33)</f>
        <v>0</v>
      </c>
      <c r="K147" s="275">
        <f>IF(K$33=0,0,K$33/PPA_fec!K$33)</f>
        <v>0</v>
      </c>
      <c r="L147" s="275">
        <f>IF(L$33=0,0,L$33/PPA_fec!L$33)</f>
        <v>0</v>
      </c>
      <c r="M147" s="275">
        <f>IF(M$33=0,0,M$33/PPA_fec!M$33)</f>
        <v>0</v>
      </c>
      <c r="N147" s="275">
        <f>IF(N$33=0,0,N$33/PPA_fec!N$33)</f>
        <v>0</v>
      </c>
      <c r="O147" s="275">
        <f>IF(O$33=0,0,O$33/PPA_fec!O$33)</f>
        <v>0</v>
      </c>
      <c r="P147" s="275">
        <f>IF(P$33=0,0,P$33/PPA_fec!P$33)</f>
        <v>0</v>
      </c>
      <c r="Q147" s="275">
        <f>IF(Q$33=0,0,Q$33/PPA_fec!Q$33)</f>
        <v>0</v>
      </c>
      <c r="R147" s="275">
        <f>IF(R$33=0,0,R$33/PPA_fec!R$33)</f>
        <v>0</v>
      </c>
      <c r="S147" s="275">
        <f>IF(S$33=0,0,S$33/PPA_fec!S$33)</f>
        <v>0</v>
      </c>
      <c r="T147" s="275">
        <f>IF(T$33=0,0,T$33/PPA_fec!T$33)</f>
        <v>0</v>
      </c>
      <c r="U147" s="275">
        <f>IF(U$33=0,0,U$33/PPA_fec!U$33)</f>
        <v>0</v>
      </c>
      <c r="V147" s="275">
        <f>IF(V$33=0,0,V$33/PPA_fec!V$33)</f>
        <v>0</v>
      </c>
      <c r="W147" s="275">
        <f>IF(W$33=0,0,W$33/PPA_fec!W$33)</f>
        <v>0</v>
      </c>
      <c r="DA147" s="76"/>
    </row>
    <row r="148" spans="1:105" ht="12" customHeight="1" x14ac:dyDescent="0.25">
      <c r="A148" s="202" t="s">
        <v>93</v>
      </c>
      <c r="B148" s="276">
        <f>IF(B$34=0,0,B$34/PPA_fec!B$34)</f>
        <v>0</v>
      </c>
      <c r="C148" s="276">
        <f>IF(C$34=0,0,C$34/PPA_fec!C$34)</f>
        <v>0</v>
      </c>
      <c r="D148" s="276">
        <f>IF(D$34=0,0,D$34/PPA_fec!D$34)</f>
        <v>0</v>
      </c>
      <c r="E148" s="276">
        <f>IF(E$34=0,0,E$34/PPA_fec!E$34)</f>
        <v>0</v>
      </c>
      <c r="F148" s="276">
        <f>IF(F$34=0,0,F$34/PPA_fec!F$34)</f>
        <v>0</v>
      </c>
      <c r="G148" s="276">
        <f>IF(G$34=0,0,G$34/PPA_fec!G$34)</f>
        <v>0</v>
      </c>
      <c r="H148" s="276">
        <f>IF(H$34=0,0,H$34/PPA_fec!H$34)</f>
        <v>0</v>
      </c>
      <c r="I148" s="276">
        <f>IF(I$34=0,0,I$34/PPA_fec!I$34)</f>
        <v>0</v>
      </c>
      <c r="J148" s="276">
        <f>IF(J$34=0,0,J$34/PPA_fec!J$34)</f>
        <v>0</v>
      </c>
      <c r="K148" s="276">
        <f>IF(K$34=0,0,K$34/PPA_fec!K$34)</f>
        <v>0</v>
      </c>
      <c r="L148" s="276">
        <f>IF(L$34=0,0,L$34/PPA_fec!L$34)</f>
        <v>0</v>
      </c>
      <c r="M148" s="276">
        <f>IF(M$34=0,0,M$34/PPA_fec!M$34)</f>
        <v>0</v>
      </c>
      <c r="N148" s="276">
        <f>IF(N$34=0,0,N$34/PPA_fec!N$34)</f>
        <v>0</v>
      </c>
      <c r="O148" s="276">
        <f>IF(O$34=0,0,O$34/PPA_fec!O$34)</f>
        <v>0</v>
      </c>
      <c r="P148" s="276">
        <f>IF(P$34=0,0,P$34/PPA_fec!P$34)</f>
        <v>0</v>
      </c>
      <c r="Q148" s="276">
        <f>IF(Q$34=0,0,Q$34/PPA_fec!Q$34)</f>
        <v>0</v>
      </c>
      <c r="R148" s="276">
        <f>IF(R$34=0,0,R$34/PPA_fec!R$34)</f>
        <v>0</v>
      </c>
      <c r="S148" s="276">
        <f>IF(S$34=0,0,S$34/PPA_fec!S$34)</f>
        <v>0</v>
      </c>
      <c r="T148" s="276">
        <f>IF(T$34=0,0,T$34/PPA_fec!T$34)</f>
        <v>0</v>
      </c>
      <c r="U148" s="276">
        <f>IF(U$34=0,0,U$34/PPA_fec!U$34)</f>
        <v>0</v>
      </c>
      <c r="V148" s="276">
        <f>IF(V$34=0,0,V$34/PPA_fec!V$34)</f>
        <v>0</v>
      </c>
      <c r="W148" s="276">
        <f>IF(W$34=0,0,W$34/PPA_fec!W$34)</f>
        <v>0</v>
      </c>
      <c r="DA148" s="77"/>
    </row>
    <row r="149" spans="1:105" ht="12" customHeight="1" x14ac:dyDescent="0.25">
      <c r="A149" s="202" t="s">
        <v>94</v>
      </c>
      <c r="B149" s="276">
        <f>IF(B$35=0,0,B$35/PPA_fec!B$35)</f>
        <v>0</v>
      </c>
      <c r="C149" s="276">
        <f>IF(C$35=0,0,C$35/PPA_fec!C$35)</f>
        <v>0</v>
      </c>
      <c r="D149" s="276">
        <f>IF(D$35=0,0,D$35/PPA_fec!D$35)</f>
        <v>0</v>
      </c>
      <c r="E149" s="276">
        <f>IF(E$35=0,0,E$35/PPA_fec!E$35)</f>
        <v>0</v>
      </c>
      <c r="F149" s="276">
        <f>IF(F$35=0,0,F$35/PPA_fec!F$35)</f>
        <v>0</v>
      </c>
      <c r="G149" s="276">
        <f>IF(G$35=0,0,G$35/PPA_fec!G$35)</f>
        <v>0</v>
      </c>
      <c r="H149" s="276">
        <f>IF(H$35=0,0,H$35/PPA_fec!H$35)</f>
        <v>0</v>
      </c>
      <c r="I149" s="276">
        <f>IF(I$35=0,0,I$35/PPA_fec!I$35)</f>
        <v>0</v>
      </c>
      <c r="J149" s="276">
        <f>IF(J$35=0,0,J$35/PPA_fec!J$35)</f>
        <v>0</v>
      </c>
      <c r="K149" s="276">
        <f>IF(K$35=0,0,K$35/PPA_fec!K$35)</f>
        <v>0</v>
      </c>
      <c r="L149" s="276">
        <f>IF(L$35=0,0,L$35/PPA_fec!L$35)</f>
        <v>0</v>
      </c>
      <c r="M149" s="276">
        <f>IF(M$35=0,0,M$35/PPA_fec!M$35)</f>
        <v>0</v>
      </c>
      <c r="N149" s="276">
        <f>IF(N$35=0,0,N$35/PPA_fec!N$35)</f>
        <v>0</v>
      </c>
      <c r="O149" s="276">
        <f>IF(O$35=0,0,O$35/PPA_fec!O$35)</f>
        <v>0</v>
      </c>
      <c r="P149" s="276">
        <f>IF(P$35=0,0,P$35/PPA_fec!P$35)</f>
        <v>0</v>
      </c>
      <c r="Q149" s="276">
        <f>IF(Q$35=0,0,Q$35/PPA_fec!Q$35)</f>
        <v>0</v>
      </c>
      <c r="R149" s="276">
        <f>IF(R$35=0,0,R$35/PPA_fec!R$35)</f>
        <v>0</v>
      </c>
      <c r="S149" s="276">
        <f>IF(S$35=0,0,S$35/PPA_fec!S$35)</f>
        <v>0</v>
      </c>
      <c r="T149" s="276">
        <f>IF(T$35=0,0,T$35/PPA_fec!T$35)</f>
        <v>0</v>
      </c>
      <c r="U149" s="276">
        <f>IF(U$35=0,0,U$35/PPA_fec!U$35)</f>
        <v>0</v>
      </c>
      <c r="V149" s="276">
        <f>IF(V$35=0,0,V$35/PPA_fec!V$35)</f>
        <v>0</v>
      </c>
      <c r="W149" s="276">
        <f>IF(W$35=0,0,W$35/PPA_fec!W$35)</f>
        <v>0</v>
      </c>
      <c r="DA149" s="77"/>
    </row>
    <row r="150" spans="1:105" ht="12" customHeight="1" x14ac:dyDescent="0.25">
      <c r="A150" s="202" t="s">
        <v>95</v>
      </c>
      <c r="B150" s="276">
        <f>IF(B$36=0,0,B$36/PPA_fec!B$36)</f>
        <v>0</v>
      </c>
      <c r="C150" s="276">
        <f>IF(C$36=0,0,C$36/PPA_fec!C$36)</f>
        <v>0</v>
      </c>
      <c r="D150" s="276">
        <f>IF(D$36=0,0,D$36/PPA_fec!D$36)</f>
        <v>0</v>
      </c>
      <c r="E150" s="276">
        <f>IF(E$36=0,0,E$36/PPA_fec!E$36)</f>
        <v>0</v>
      </c>
      <c r="F150" s="276">
        <f>IF(F$36=0,0,F$36/PPA_fec!F$36)</f>
        <v>0</v>
      </c>
      <c r="G150" s="276">
        <f>IF(G$36=0,0,G$36/PPA_fec!G$36)</f>
        <v>0</v>
      </c>
      <c r="H150" s="276">
        <f>IF(H$36=0,0,H$36/PPA_fec!H$36)</f>
        <v>0</v>
      </c>
      <c r="I150" s="276">
        <f>IF(I$36=0,0,I$36/PPA_fec!I$36)</f>
        <v>0</v>
      </c>
      <c r="J150" s="276">
        <f>IF(J$36=0,0,J$36/PPA_fec!J$36)</f>
        <v>0</v>
      </c>
      <c r="K150" s="276">
        <f>IF(K$36=0,0,K$36/PPA_fec!K$36)</f>
        <v>0</v>
      </c>
      <c r="L150" s="276">
        <f>IF(L$36=0,0,L$36/PPA_fec!L$36)</f>
        <v>0</v>
      </c>
      <c r="M150" s="276">
        <f>IF(M$36=0,0,M$36/PPA_fec!M$36)</f>
        <v>0</v>
      </c>
      <c r="N150" s="276">
        <f>IF(N$36=0,0,N$36/PPA_fec!N$36)</f>
        <v>0</v>
      </c>
      <c r="O150" s="276">
        <f>IF(O$36=0,0,O$36/PPA_fec!O$36)</f>
        <v>0</v>
      </c>
      <c r="P150" s="276">
        <f>IF(P$36=0,0,P$36/PPA_fec!P$36)</f>
        <v>0</v>
      </c>
      <c r="Q150" s="276">
        <f>IF(Q$36=0,0,Q$36/PPA_fec!Q$36)</f>
        <v>0</v>
      </c>
      <c r="R150" s="276">
        <f>IF(R$36=0,0,R$36/PPA_fec!R$36)</f>
        <v>0</v>
      </c>
      <c r="S150" s="276">
        <f>IF(S$36=0,0,S$36/PPA_fec!S$36)</f>
        <v>0</v>
      </c>
      <c r="T150" s="276">
        <f>IF(T$36=0,0,T$36/PPA_fec!T$36)</f>
        <v>0</v>
      </c>
      <c r="U150" s="276">
        <f>IF(U$36=0,0,U$36/PPA_fec!U$36)</f>
        <v>0</v>
      </c>
      <c r="V150" s="276">
        <f>IF(V$36=0,0,V$36/PPA_fec!V$36)</f>
        <v>0</v>
      </c>
      <c r="W150" s="276">
        <f>IF(W$36=0,0,W$36/PPA_fec!W$36)</f>
        <v>0</v>
      </c>
      <c r="DA150" s="77"/>
    </row>
    <row r="151" spans="1:105" ht="12" customHeight="1" x14ac:dyDescent="0.25">
      <c r="A151" s="56" t="s">
        <v>96</v>
      </c>
      <c r="B151" s="277">
        <f>IF(B$37=0,0,B$37/PPA_fec!B$37)</f>
        <v>2.349569746057425</v>
      </c>
      <c r="C151" s="277">
        <f>IF(C$37=0,0,C$37/PPA_fec!C$37)</f>
        <v>2.2984805666360399</v>
      </c>
      <c r="D151" s="277">
        <f>IF(D$37=0,0,D$37/PPA_fec!D$37)</f>
        <v>2.3360266041830791</v>
      </c>
      <c r="E151" s="277">
        <f>IF(E$37=0,0,E$37/PPA_fec!E$37)</f>
        <v>2.3487443873549378</v>
      </c>
      <c r="F151" s="277">
        <f>IF(F$37=0,0,F$37/PPA_fec!F$37)</f>
        <v>2.3022563830385336</v>
      </c>
      <c r="G151" s="277">
        <f>IF(G$37=0,0,G$37/PPA_fec!G$37)</f>
        <v>2.332005879727296</v>
      </c>
      <c r="H151" s="277">
        <f>IF(H$37=0,0,H$37/PPA_fec!H$37)</f>
        <v>2.2511623777297154</v>
      </c>
      <c r="I151" s="277">
        <f>IF(I$37=0,0,I$37/PPA_fec!I$37)</f>
        <v>2.3139147463549192</v>
      </c>
      <c r="J151" s="277">
        <f>IF(J$37=0,0,J$37/PPA_fec!J$37)</f>
        <v>1.3007701094287287</v>
      </c>
      <c r="K151" s="277">
        <f>IF(K$37=0,0,K$37/PPA_fec!K$37)</f>
        <v>1.0520442487966966</v>
      </c>
      <c r="L151" s="277">
        <f>IF(L$37=0,0,L$37/PPA_fec!L$37)</f>
        <v>1.8716865270731982</v>
      </c>
      <c r="M151" s="277">
        <f>IF(M$37=0,0,M$37/PPA_fec!M$37)</f>
        <v>9.3276354504015974E-2</v>
      </c>
      <c r="N151" s="277">
        <f>IF(N$37=0,0,N$37/PPA_fec!N$37)</f>
        <v>0.46163310161367715</v>
      </c>
      <c r="O151" s="277">
        <f>IF(O$37=0,0,O$37/PPA_fec!O$37)</f>
        <v>0.45645939287586551</v>
      </c>
      <c r="P151" s="277">
        <f>IF(P$37=0,0,P$37/PPA_fec!P$37)</f>
        <v>0.36559045798259221</v>
      </c>
      <c r="Q151" s="277">
        <f>IF(Q$37=0,0,Q$37/PPA_fec!Q$37)</f>
        <v>0.53196308474808573</v>
      </c>
      <c r="R151" s="277">
        <f>IF(R$37=0,0,R$37/PPA_fec!R$37)</f>
        <v>0.55005427517108252</v>
      </c>
      <c r="S151" s="277">
        <f>IF(S$37=0,0,S$37/PPA_fec!S$37)</f>
        <v>0.76724809050675091</v>
      </c>
      <c r="T151" s="277">
        <f>IF(T$37=0,0,T$37/PPA_fec!T$37)</f>
        <v>0.26943565557491939</v>
      </c>
      <c r="U151" s="277">
        <f>IF(U$37=0,0,U$37/PPA_fec!U$37)</f>
        <v>0.84273841208524569</v>
      </c>
      <c r="V151" s="277">
        <f>IF(V$37=0,0,V$37/PPA_fec!V$37)</f>
        <v>1.5762733981514732</v>
      </c>
      <c r="W151" s="277">
        <f>IF(W$37=0,0,W$37/PPA_fec!W$37)</f>
        <v>1.9798736869509546</v>
      </c>
      <c r="DA151" s="78"/>
    </row>
    <row r="152" spans="1:105" ht="12" customHeight="1" x14ac:dyDescent="0.25">
      <c r="A152" s="203" t="s">
        <v>1885</v>
      </c>
      <c r="B152" s="278">
        <f>IF(B$43=0,0,B$43/PPA_fec!B$43)</f>
        <v>1.1273112896848145</v>
      </c>
      <c r="C152" s="278">
        <f>IF(C$43=0,0,C$43/PPA_fec!C$43)</f>
        <v>1.0970907242065866</v>
      </c>
      <c r="D152" s="278">
        <f>IF(D$43=0,0,D$43/PPA_fec!D$43)</f>
        <v>0.91251003139355358</v>
      </c>
      <c r="E152" s="278">
        <f>IF(E$43=0,0,E$43/PPA_fec!E$43)</f>
        <v>0.72537230372526595</v>
      </c>
      <c r="F152" s="278">
        <f>IF(F$43=0,0,F$43/PPA_fec!F$43)</f>
        <v>0.82645649764653795</v>
      </c>
      <c r="G152" s="278">
        <f>IF(G$43=0,0,G$43/PPA_fec!G$43)</f>
        <v>0.95598185082692055</v>
      </c>
      <c r="H152" s="278">
        <f>IF(H$43=0,0,H$43/PPA_fec!H$43)</f>
        <v>0.74274185362218903</v>
      </c>
      <c r="I152" s="278">
        <f>IF(I$43=0,0,I$43/PPA_fec!I$43)</f>
        <v>0.96890117889213845</v>
      </c>
      <c r="J152" s="278">
        <f>IF(J$43=0,0,J$43/PPA_fec!J$43)</f>
        <v>0.54713460434747685</v>
      </c>
      <c r="K152" s="278">
        <f>IF(K$43=0,0,K$43/PPA_fec!K$43)</f>
        <v>0.48183734563949537</v>
      </c>
      <c r="L152" s="278">
        <f>IF(L$43=0,0,L$43/PPA_fec!L$43)</f>
        <v>0.90605675204964498</v>
      </c>
      <c r="M152" s="278">
        <f>IF(M$43=0,0,M$43/PPA_fec!M$43)</f>
        <v>0.23196652711074664</v>
      </c>
      <c r="N152" s="278">
        <f>IF(N$43=0,0,N$43/PPA_fec!N$43)</f>
        <v>0.41662525965324754</v>
      </c>
      <c r="O152" s="278">
        <f>IF(O$43=0,0,O$43/PPA_fec!O$43)</f>
        <v>0.41622251957678891</v>
      </c>
      <c r="P152" s="278">
        <f>IF(P$43=0,0,P$43/PPA_fec!P$43)</f>
        <v>0.39117819627528944</v>
      </c>
      <c r="Q152" s="278">
        <f>IF(Q$43=0,0,Q$43/PPA_fec!Q$43)</f>
        <v>0.45041995551616371</v>
      </c>
      <c r="R152" s="278">
        <f>IF(R$43=0,0,R$43/PPA_fec!R$43)</f>
        <v>0.44906370368999921</v>
      </c>
      <c r="S152" s="278">
        <f>IF(S$43=0,0,S$43/PPA_fec!S$43)</f>
        <v>0.50795847324839483</v>
      </c>
      <c r="T152" s="278">
        <f>IF(T$43=0,0,T$43/PPA_fec!T$43)</f>
        <v>0.34560517465434026</v>
      </c>
      <c r="U152" s="278">
        <f>IF(U$43=0,0,U$43/PPA_fec!U$43)</f>
        <v>0.54673887377420194</v>
      </c>
      <c r="V152" s="278">
        <f>IF(V$43=0,0,V$43/PPA_fec!V$43)</f>
        <v>0.76199120809146104</v>
      </c>
      <c r="W152" s="278">
        <f>IF(W$43=0,0,W$43/PPA_fec!W$43)</f>
        <v>1.0137434648090904</v>
      </c>
      <c r="DA152" s="79"/>
    </row>
    <row r="153" spans="1:105" ht="12" customHeight="1" x14ac:dyDescent="0.25">
      <c r="A153" s="203" t="s">
        <v>1900</v>
      </c>
      <c r="B153" s="278">
        <f>IF(B$56=0,0,B$56/PPA_fec!B$56)</f>
        <v>1.400090522323026</v>
      </c>
      <c r="C153" s="278">
        <f>IF(C$56=0,0,C$56/PPA_fec!C$56)</f>
        <v>1.4577981384054108</v>
      </c>
      <c r="D153" s="278">
        <f>IF(D$56=0,0,D$56/PPA_fec!D$56)</f>
        <v>1.0698385399574128</v>
      </c>
      <c r="E153" s="278">
        <f>IF(E$56=0,0,E$56/PPA_fec!E$56)</f>
        <v>0.80152388166786515</v>
      </c>
      <c r="F153" s="278">
        <f>IF(F$56=0,0,F$56/PPA_fec!F$56)</f>
        <v>1.0997926792410402</v>
      </c>
      <c r="G153" s="278">
        <f>IF(G$56=0,0,G$56/PPA_fec!G$56)</f>
        <v>1.1636771148206708</v>
      </c>
      <c r="H153" s="278">
        <f>IF(H$56=0,0,H$56/PPA_fec!H$56)</f>
        <v>1.0631391414794973</v>
      </c>
      <c r="I153" s="278">
        <f>IF(I$56=0,0,I$56/PPA_fec!I$56)</f>
        <v>1.3378589937717624</v>
      </c>
      <c r="J153" s="278">
        <f>IF(J$56=0,0,J$56/PPA_fec!J$56)</f>
        <v>1.5586659587666458</v>
      </c>
      <c r="K153" s="278">
        <f>IF(K$56=0,0,K$56/PPA_fec!K$56)</f>
        <v>1.5171845910377673</v>
      </c>
      <c r="L153" s="278">
        <f>IF(L$56=0,0,L$56/PPA_fec!L$56)</f>
        <v>2.0741923690856399</v>
      </c>
      <c r="M153" s="278">
        <f>IF(M$56=0,0,M$56/PPA_fec!M$56)</f>
        <v>1.3728844081926925</v>
      </c>
      <c r="N153" s="278">
        <f>IF(N$56=0,0,N$56/PPA_fec!N$56)</f>
        <v>1.712722432520478</v>
      </c>
      <c r="O153" s="278">
        <f>IF(O$56=0,0,O$56/PPA_fec!O$56)</f>
        <v>1.7165857256865997</v>
      </c>
      <c r="P153" s="278">
        <f>IF(P$56=0,0,P$56/PPA_fec!P$56)</f>
        <v>1.7224905620817821</v>
      </c>
      <c r="Q153" s="278">
        <f>IF(Q$56=0,0,Q$56/PPA_fec!Q$56)</f>
        <v>1.7908773769283117</v>
      </c>
      <c r="R153" s="278">
        <f>IF(R$56=0,0,R$56/PPA_fec!R$56)</f>
        <v>1.7897875551307301</v>
      </c>
      <c r="S153" s="278">
        <f>IF(S$56=0,0,S$56/PPA_fec!S$56)</f>
        <v>1.8500896374863791</v>
      </c>
      <c r="T153" s="278">
        <f>IF(T$56=0,0,T$56/PPA_fec!T$56)</f>
        <v>1.62216139529388</v>
      </c>
      <c r="U153" s="278">
        <f>IF(U$56=0,0,U$56/PPA_fec!U$56)</f>
        <v>1.8671280868462448</v>
      </c>
      <c r="V153" s="278">
        <f>IF(V$56=0,0,V$56/PPA_fec!V$56)</f>
        <v>1.9173524347224968</v>
      </c>
      <c r="W153" s="278">
        <f>IF(W$56=0,0,W$56/PPA_fec!W$56)</f>
        <v>2.1633685286346385</v>
      </c>
      <c r="DA153" s="79"/>
    </row>
    <row r="154" spans="1:105" ht="12" customHeight="1" x14ac:dyDescent="0.25">
      <c r="A154" s="41" t="s">
        <v>1915</v>
      </c>
      <c r="B154" s="279">
        <f>IF(B$69=0,0,B$69/PPA_fec!B$69)</f>
        <v>1.1784211881729398</v>
      </c>
      <c r="C154" s="279">
        <f>IF(C$69=0,0,C$69/PPA_fec!C$69)</f>
        <v>1.2329305340262644</v>
      </c>
      <c r="D154" s="279">
        <f>IF(D$69=0,0,D$69/PPA_fec!D$69)</f>
        <v>0.89708984057862107</v>
      </c>
      <c r="E154" s="279">
        <f>IF(E$69=0,0,E$69/PPA_fec!E$69)</f>
        <v>0.66971129921355022</v>
      </c>
      <c r="F154" s="279">
        <f>IF(F$69=0,0,F$69/PPA_fec!F$69)</f>
        <v>0.93034402773829328</v>
      </c>
      <c r="G154" s="279">
        <f>IF(G$69=0,0,G$69/PPA_fec!G$69)</f>
        <v>0.97806993486830551</v>
      </c>
      <c r="H154" s="279">
        <f>IF(H$69=0,0,H$69/PPA_fec!H$69)</f>
        <v>0.90430161080796378</v>
      </c>
      <c r="I154" s="279">
        <f>IF(I$69=0,0,I$69/PPA_fec!I$69)</f>
        <v>1.1347287062659972</v>
      </c>
      <c r="J154" s="279">
        <f>IF(J$69=0,0,J$69/PPA_fec!J$69)</f>
        <v>1.4381536176368552</v>
      </c>
      <c r="K154" s="279">
        <f>IF(K$69=0,0,K$69/PPA_fec!K$69)</f>
        <v>1.4253501425908683</v>
      </c>
      <c r="L154" s="279">
        <f>IF(L$69=0,0,L$69/PPA_fec!L$69)</f>
        <v>1.8518374786688097</v>
      </c>
      <c r="M154" s="279">
        <f>IF(M$69=0,0,M$69/PPA_fec!M$69)</f>
        <v>1.5471785785319414</v>
      </c>
      <c r="N154" s="279">
        <f>IF(N$69=0,0,N$69/PPA_fec!N$69)</f>
        <v>1.7081936413498202</v>
      </c>
      <c r="O154" s="279">
        <f>IF(O$69=0,0,O$69/PPA_fec!O$69)</f>
        <v>1.7135346469291735</v>
      </c>
      <c r="P154" s="279">
        <f>IF(P$69=0,0,P$69/PPA_fec!P$69)</f>
        <v>1.7506879564605697</v>
      </c>
      <c r="Q154" s="279">
        <f>IF(Q$69=0,0,Q$69/PPA_fec!Q$69)</f>
        <v>1.770945721039737</v>
      </c>
      <c r="R154" s="279">
        <f>IF(R$69=0,0,R$69/PPA_fec!R$69)</f>
        <v>1.7710013720306095</v>
      </c>
      <c r="S154" s="279">
        <f>IF(S$69=0,0,S$69/PPA_fec!S$69)</f>
        <v>1.7916526893410336</v>
      </c>
      <c r="T154" s="279">
        <f>IF(T$69=0,0,T$69/PPA_fec!T$69)</f>
        <v>1.6803189444249884</v>
      </c>
      <c r="U154" s="279">
        <f>IF(U$69=0,0,U$69/PPA_fec!U$69)</f>
        <v>1.7828178994311885</v>
      </c>
      <c r="V154" s="279">
        <f>IF(V$69=0,0,V$69/PPA_fec!V$69)</f>
        <v>1.7346647700745002</v>
      </c>
      <c r="W154" s="279">
        <f>IF(W$69=0,0,W$69/PPA_fec!W$69)</f>
        <v>1.9141864360182856</v>
      </c>
      <c r="DA154" s="82"/>
    </row>
    <row r="155" spans="1:105" ht="12" customHeight="1" x14ac:dyDescent="0.25">
      <c r="J155" s="131"/>
    </row>
    <row r="156" spans="1:105" ht="12" customHeight="1" x14ac:dyDescent="0.25">
      <c r="A156" s="35" t="s">
        <v>60</v>
      </c>
      <c r="B156" s="322">
        <f>IF(B$83=0,0,B$83/PPA_fec!B$83)</f>
        <v>1.1821387848040776</v>
      </c>
      <c r="C156" s="322">
        <f>IF(C$83=0,0,C$83/PPA_fec!C$83)</f>
        <v>1.0203691456268913</v>
      </c>
      <c r="D156" s="322">
        <f>IF(D$83=0,0,D$83/PPA_fec!D$83)</f>
        <v>1.2914307425684224</v>
      </c>
      <c r="E156" s="322">
        <f>IF(E$83=0,0,E$83/PPA_fec!E$83)</f>
        <v>1.4381744085384462</v>
      </c>
      <c r="F156" s="322">
        <f>IF(F$83=0,0,F$83/PPA_fec!F$83)</f>
        <v>0.99723306945442869</v>
      </c>
      <c r="G156" s="322">
        <f>IF(G$83=0,0,G$83/PPA_fec!G$83)</f>
        <v>1.2232085071203309</v>
      </c>
      <c r="H156" s="322">
        <f>IF(H$83=0,0,H$83/PPA_fec!H$83)</f>
        <v>0.87619346204629689</v>
      </c>
      <c r="I156" s="322">
        <f>IF(I$83=0,0,I$83/PPA_fec!I$83)</f>
        <v>0.96740538207818116</v>
      </c>
      <c r="J156" s="322">
        <f>IF(J$83=0,0,J$83/PPA_fec!J$83)</f>
        <v>0.23494789247190204</v>
      </c>
      <c r="K156" s="322">
        <f>IF(K$83=0,0,K$83/PPA_fec!K$83)</f>
        <v>0.17821540356200397</v>
      </c>
      <c r="L156" s="322">
        <f>IF(L$83=0,0,L$83/PPA_fec!L$83)</f>
        <v>0.41471902084581036</v>
      </c>
      <c r="M156" s="322">
        <f>IF(M$83=0,0,M$83/PPA_fec!M$83)</f>
        <v>1.4965648564246503E-2</v>
      </c>
      <c r="N156" s="322">
        <f>IF(N$83=0,0,N$83/PPA_fec!N$83)</f>
        <v>7.2481363623019213E-2</v>
      </c>
      <c r="O156" s="322">
        <f>IF(O$83=0,0,O$83/PPA_fec!O$83)</f>
        <v>7.1357639563149292E-2</v>
      </c>
      <c r="P156" s="322">
        <f>IF(P$83=0,0,P$83/PPA_fec!P$83)</f>
        <v>5.6666999972420931E-2</v>
      </c>
      <c r="Q156" s="322">
        <f>IF(Q$83=0,0,Q$83/PPA_fec!Q$83)</f>
        <v>8.3240256357515433E-2</v>
      </c>
      <c r="R156" s="322">
        <f>IF(R$83=0,0,R$83/PPA_fec!R$83)</f>
        <v>8.5484807068036447E-2</v>
      </c>
      <c r="S156" s="322">
        <f>IF(S$83=0,0,S$83/PPA_fec!S$83)</f>
        <v>0.12086728637557849</v>
      </c>
      <c r="T156" s="322">
        <f>IF(T$83=0,0,T$83/PPA_fec!T$83)</f>
        <v>4.2117950222053863E-2</v>
      </c>
      <c r="U156" s="322">
        <f>IF(U$83=0,0,U$83/PPA_fec!U$83)</f>
        <v>0.13777307625642735</v>
      </c>
      <c r="V156" s="322">
        <f>IF(V$83=0,0,V$83/PPA_fec!V$83)</f>
        <v>0.31522079640676276</v>
      </c>
      <c r="W156" s="322">
        <f>IF(W$83=0,0,W$83/PPA_fec!W$83)</f>
        <v>0.47659175439032059</v>
      </c>
      <c r="DA156" s="95"/>
    </row>
    <row r="157" spans="1:105" ht="12" customHeight="1" x14ac:dyDescent="0.25">
      <c r="A157" s="55" t="s">
        <v>92</v>
      </c>
      <c r="B157" s="332">
        <f>IF(B$84=0,0,B$84/PPA_fec!B$84)</f>
        <v>0</v>
      </c>
      <c r="C157" s="332">
        <f>IF(C$84=0,0,C$84/PPA_fec!C$84)</f>
        <v>0</v>
      </c>
      <c r="D157" s="332">
        <f>IF(D$84=0,0,D$84/PPA_fec!D$84)</f>
        <v>0</v>
      </c>
      <c r="E157" s="332">
        <f>IF(E$84=0,0,E$84/PPA_fec!E$84)</f>
        <v>0</v>
      </c>
      <c r="F157" s="332">
        <f>IF(F$84=0,0,F$84/PPA_fec!F$84)</f>
        <v>0</v>
      </c>
      <c r="G157" s="332">
        <f>IF(G$84=0,0,G$84/PPA_fec!G$84)</f>
        <v>0</v>
      </c>
      <c r="H157" s="332">
        <f>IF(H$84=0,0,H$84/PPA_fec!H$84)</f>
        <v>0</v>
      </c>
      <c r="I157" s="332">
        <f>IF(I$84=0,0,I$84/PPA_fec!I$84)</f>
        <v>0</v>
      </c>
      <c r="J157" s="332">
        <f>IF(J$84=0,0,J$84/PPA_fec!J$84)</f>
        <v>0</v>
      </c>
      <c r="K157" s="332">
        <f>IF(K$84=0,0,K$84/PPA_fec!K$84)</f>
        <v>0</v>
      </c>
      <c r="L157" s="332">
        <f>IF(L$84=0,0,L$84/PPA_fec!L$84)</f>
        <v>0</v>
      </c>
      <c r="M157" s="332">
        <f>IF(M$84=0,0,M$84/PPA_fec!M$84)</f>
        <v>0</v>
      </c>
      <c r="N157" s="332">
        <f>IF(N$84=0,0,N$84/PPA_fec!N$84)</f>
        <v>0</v>
      </c>
      <c r="O157" s="332">
        <f>IF(O$84=0,0,O$84/PPA_fec!O$84)</f>
        <v>0</v>
      </c>
      <c r="P157" s="332">
        <f>IF(P$84=0,0,P$84/PPA_fec!P$84)</f>
        <v>0</v>
      </c>
      <c r="Q157" s="332">
        <f>IF(Q$84=0,0,Q$84/PPA_fec!Q$84)</f>
        <v>0</v>
      </c>
      <c r="R157" s="332">
        <f>IF(R$84=0,0,R$84/PPA_fec!R$84)</f>
        <v>0</v>
      </c>
      <c r="S157" s="332">
        <f>IF(S$84=0,0,S$84/PPA_fec!S$84)</f>
        <v>0</v>
      </c>
      <c r="T157" s="332">
        <f>IF(T$84=0,0,T$84/PPA_fec!T$84)</f>
        <v>0</v>
      </c>
      <c r="U157" s="332">
        <f>IF(U$84=0,0,U$84/PPA_fec!U$84)</f>
        <v>0</v>
      </c>
      <c r="V157" s="332">
        <f>IF(V$84=0,0,V$84/PPA_fec!V$84)</f>
        <v>0</v>
      </c>
      <c r="W157" s="332">
        <f>IF(W$84=0,0,W$84/PPA_fec!W$84)</f>
        <v>0</v>
      </c>
      <c r="DA157" s="67"/>
    </row>
    <row r="158" spans="1:105" ht="12" customHeight="1" x14ac:dyDescent="0.25">
      <c r="A158" s="202" t="s">
        <v>93</v>
      </c>
      <c r="B158" s="333">
        <f>IF(B$85=0,0,B$85/PPA_fec!B$85)</f>
        <v>0</v>
      </c>
      <c r="C158" s="333">
        <f>IF(C$85=0,0,C$85/PPA_fec!C$85)</f>
        <v>0</v>
      </c>
      <c r="D158" s="333">
        <f>IF(D$85=0,0,D$85/PPA_fec!D$85)</f>
        <v>0</v>
      </c>
      <c r="E158" s="333">
        <f>IF(E$85=0,0,E$85/PPA_fec!E$85)</f>
        <v>0</v>
      </c>
      <c r="F158" s="333">
        <f>IF(F$85=0,0,F$85/PPA_fec!F$85)</f>
        <v>0</v>
      </c>
      <c r="G158" s="333">
        <f>IF(G$85=0,0,G$85/PPA_fec!G$85)</f>
        <v>0</v>
      </c>
      <c r="H158" s="333">
        <f>IF(H$85=0,0,H$85/PPA_fec!H$85)</f>
        <v>0</v>
      </c>
      <c r="I158" s="333">
        <f>IF(I$85=0,0,I$85/PPA_fec!I$85)</f>
        <v>0</v>
      </c>
      <c r="J158" s="333">
        <f>IF(J$85=0,0,J$85/PPA_fec!J$85)</f>
        <v>0</v>
      </c>
      <c r="K158" s="333">
        <f>IF(K$85=0,0,K$85/PPA_fec!K$85)</f>
        <v>0</v>
      </c>
      <c r="L158" s="333">
        <f>IF(L$85=0,0,L$85/PPA_fec!L$85)</f>
        <v>0</v>
      </c>
      <c r="M158" s="333">
        <f>IF(M$85=0,0,M$85/PPA_fec!M$85)</f>
        <v>0</v>
      </c>
      <c r="N158" s="333">
        <f>IF(N$85=0,0,N$85/PPA_fec!N$85)</f>
        <v>0</v>
      </c>
      <c r="O158" s="333">
        <f>IF(O$85=0,0,O$85/PPA_fec!O$85)</f>
        <v>0</v>
      </c>
      <c r="P158" s="333">
        <f>IF(P$85=0,0,P$85/PPA_fec!P$85)</f>
        <v>0</v>
      </c>
      <c r="Q158" s="333">
        <f>IF(Q$85=0,0,Q$85/PPA_fec!Q$85)</f>
        <v>0</v>
      </c>
      <c r="R158" s="333">
        <f>IF(R$85=0,0,R$85/PPA_fec!R$85)</f>
        <v>0</v>
      </c>
      <c r="S158" s="333">
        <f>IF(S$85=0,0,S$85/PPA_fec!S$85)</f>
        <v>0</v>
      </c>
      <c r="T158" s="333">
        <f>IF(T$85=0,0,T$85/PPA_fec!T$85)</f>
        <v>0</v>
      </c>
      <c r="U158" s="333">
        <f>IF(U$85=0,0,U$85/PPA_fec!U$85)</f>
        <v>0</v>
      </c>
      <c r="V158" s="333">
        <f>IF(V$85=0,0,V$85/PPA_fec!V$85)</f>
        <v>0</v>
      </c>
      <c r="W158" s="333">
        <f>IF(W$85=0,0,W$85/PPA_fec!W$85)</f>
        <v>0</v>
      </c>
      <c r="DA158" s="174"/>
    </row>
    <row r="159" spans="1:105" ht="12" customHeight="1" x14ac:dyDescent="0.25">
      <c r="A159" s="202" t="s">
        <v>94</v>
      </c>
      <c r="B159" s="333">
        <f>IF(B$86=0,0,B$86/PPA_fec!B$86)</f>
        <v>0</v>
      </c>
      <c r="C159" s="333">
        <f>IF(C$86=0,0,C$86/PPA_fec!C$86)</f>
        <v>0</v>
      </c>
      <c r="D159" s="333">
        <f>IF(D$86=0,0,D$86/PPA_fec!D$86)</f>
        <v>0</v>
      </c>
      <c r="E159" s="333">
        <f>IF(E$86=0,0,E$86/PPA_fec!E$86)</f>
        <v>0</v>
      </c>
      <c r="F159" s="333">
        <f>IF(F$86=0,0,F$86/PPA_fec!F$86)</f>
        <v>0</v>
      </c>
      <c r="G159" s="333">
        <f>IF(G$86=0,0,G$86/PPA_fec!G$86)</f>
        <v>0</v>
      </c>
      <c r="H159" s="333">
        <f>IF(H$86=0,0,H$86/PPA_fec!H$86)</f>
        <v>0</v>
      </c>
      <c r="I159" s="333">
        <f>IF(I$86=0,0,I$86/PPA_fec!I$86)</f>
        <v>0</v>
      </c>
      <c r="J159" s="333">
        <f>IF(J$86=0,0,J$86/PPA_fec!J$86)</f>
        <v>0</v>
      </c>
      <c r="K159" s="333">
        <f>IF(K$86=0,0,K$86/PPA_fec!K$86)</f>
        <v>0</v>
      </c>
      <c r="L159" s="333">
        <f>IF(L$86=0,0,L$86/PPA_fec!L$86)</f>
        <v>0</v>
      </c>
      <c r="M159" s="333">
        <f>IF(M$86=0,0,M$86/PPA_fec!M$86)</f>
        <v>0</v>
      </c>
      <c r="N159" s="333">
        <f>IF(N$86=0,0,N$86/PPA_fec!N$86)</f>
        <v>0</v>
      </c>
      <c r="O159" s="333">
        <f>IF(O$86=0,0,O$86/PPA_fec!O$86)</f>
        <v>0</v>
      </c>
      <c r="P159" s="333">
        <f>IF(P$86=0,0,P$86/PPA_fec!P$86)</f>
        <v>0</v>
      </c>
      <c r="Q159" s="333">
        <f>IF(Q$86=0,0,Q$86/PPA_fec!Q$86)</f>
        <v>0</v>
      </c>
      <c r="R159" s="333">
        <f>IF(R$86=0,0,R$86/PPA_fec!R$86)</f>
        <v>0</v>
      </c>
      <c r="S159" s="333">
        <f>IF(S$86=0,0,S$86/PPA_fec!S$86)</f>
        <v>0</v>
      </c>
      <c r="T159" s="333">
        <f>IF(T$86=0,0,T$86/PPA_fec!T$86)</f>
        <v>0</v>
      </c>
      <c r="U159" s="333">
        <f>IF(U$86=0,0,U$86/PPA_fec!U$86)</f>
        <v>0</v>
      </c>
      <c r="V159" s="333">
        <f>IF(V$86=0,0,V$86/PPA_fec!V$86)</f>
        <v>0</v>
      </c>
      <c r="W159" s="333">
        <f>IF(W$86=0,0,W$86/PPA_fec!W$86)</f>
        <v>0</v>
      </c>
      <c r="DA159" s="174"/>
    </row>
    <row r="160" spans="1:105" ht="12" customHeight="1" x14ac:dyDescent="0.25">
      <c r="A160" s="202" t="s">
        <v>95</v>
      </c>
      <c r="B160" s="333">
        <f>IF(B$87=0,0,B$87/PPA_fec!B$87)</f>
        <v>0</v>
      </c>
      <c r="C160" s="333">
        <f>IF(C$87=0,0,C$87/PPA_fec!C$87)</f>
        <v>0</v>
      </c>
      <c r="D160" s="333">
        <f>IF(D$87=0,0,D$87/PPA_fec!D$87)</f>
        <v>0</v>
      </c>
      <c r="E160" s="333">
        <f>IF(E$87=0,0,E$87/PPA_fec!E$87)</f>
        <v>0</v>
      </c>
      <c r="F160" s="333">
        <f>IF(F$87=0,0,F$87/PPA_fec!F$87)</f>
        <v>0</v>
      </c>
      <c r="G160" s="333">
        <f>IF(G$87=0,0,G$87/PPA_fec!G$87)</f>
        <v>0</v>
      </c>
      <c r="H160" s="333">
        <f>IF(H$87=0,0,H$87/PPA_fec!H$87)</f>
        <v>0</v>
      </c>
      <c r="I160" s="333">
        <f>IF(I$87=0,0,I$87/PPA_fec!I$87)</f>
        <v>0</v>
      </c>
      <c r="J160" s="333">
        <f>IF(J$87=0,0,J$87/PPA_fec!J$87)</f>
        <v>0</v>
      </c>
      <c r="K160" s="333">
        <f>IF(K$87=0,0,K$87/PPA_fec!K$87)</f>
        <v>0</v>
      </c>
      <c r="L160" s="333">
        <f>IF(L$87=0,0,L$87/PPA_fec!L$87)</f>
        <v>0</v>
      </c>
      <c r="M160" s="333">
        <f>IF(M$87=0,0,M$87/PPA_fec!M$87)</f>
        <v>0</v>
      </c>
      <c r="N160" s="333">
        <f>IF(N$87=0,0,N$87/PPA_fec!N$87)</f>
        <v>0</v>
      </c>
      <c r="O160" s="333">
        <f>IF(O$87=0,0,O$87/PPA_fec!O$87)</f>
        <v>0</v>
      </c>
      <c r="P160" s="333">
        <f>IF(P$87=0,0,P$87/PPA_fec!P$87)</f>
        <v>0</v>
      </c>
      <c r="Q160" s="333">
        <f>IF(Q$87=0,0,Q$87/PPA_fec!Q$87)</f>
        <v>0</v>
      </c>
      <c r="R160" s="333">
        <f>IF(R$87=0,0,R$87/PPA_fec!R$87)</f>
        <v>0</v>
      </c>
      <c r="S160" s="333">
        <f>IF(S$87=0,0,S$87/PPA_fec!S$87)</f>
        <v>0</v>
      </c>
      <c r="T160" s="333">
        <f>IF(T$87=0,0,T$87/PPA_fec!T$87)</f>
        <v>0</v>
      </c>
      <c r="U160" s="333">
        <f>IF(U$87=0,0,U$87/PPA_fec!U$87)</f>
        <v>0</v>
      </c>
      <c r="V160" s="333">
        <f>IF(V$87=0,0,V$87/PPA_fec!V$87)</f>
        <v>0</v>
      </c>
      <c r="W160" s="333">
        <f>IF(W$87=0,0,W$87/PPA_fec!W$87)</f>
        <v>0</v>
      </c>
      <c r="DA160" s="174"/>
    </row>
    <row r="161" spans="1:105" ht="12" customHeight="1" x14ac:dyDescent="0.25">
      <c r="A161" s="56" t="s">
        <v>96</v>
      </c>
      <c r="B161" s="334">
        <f>IF(B$88=0,0,B$88/PPA_fec!B$88)</f>
        <v>2.349569746057425</v>
      </c>
      <c r="C161" s="334">
        <f>IF(C$88=0,0,C$88/PPA_fec!C$88)</f>
        <v>2.2984805666360395</v>
      </c>
      <c r="D161" s="334">
        <f>IF(D$88=0,0,D$88/PPA_fec!D$88)</f>
        <v>2.3360266041830786</v>
      </c>
      <c r="E161" s="334">
        <f>IF(E$88=0,0,E$88/PPA_fec!E$88)</f>
        <v>2.3487443873549374</v>
      </c>
      <c r="F161" s="334">
        <f>IF(F$88=0,0,F$88/PPA_fec!F$88)</f>
        <v>2.3022563830385336</v>
      </c>
      <c r="G161" s="334">
        <f>IF(G$88=0,0,G$88/PPA_fec!G$88)</f>
        <v>2.3320058797272951</v>
      </c>
      <c r="H161" s="334">
        <f>IF(H$88=0,0,H$88/PPA_fec!H$88)</f>
        <v>2.2511623777297145</v>
      </c>
      <c r="I161" s="334">
        <f>IF(I$88=0,0,I$88/PPA_fec!I$88)</f>
        <v>2.3139147463549183</v>
      </c>
      <c r="J161" s="334">
        <f>IF(J$88=0,0,J$88/PPA_fec!J$88)</f>
        <v>1.3007701094287278</v>
      </c>
      <c r="K161" s="334">
        <f>IF(K$88=0,0,K$88/PPA_fec!K$88)</f>
        <v>1.0520442487966961</v>
      </c>
      <c r="L161" s="334">
        <f>IF(L$88=0,0,L$88/PPA_fec!L$88)</f>
        <v>1.8716865270731988</v>
      </c>
      <c r="M161" s="334">
        <f>IF(M$88=0,0,M$88/PPA_fec!M$88)</f>
        <v>9.327635450401596E-2</v>
      </c>
      <c r="N161" s="334">
        <f>IF(N$88=0,0,N$88/PPA_fec!N$88)</f>
        <v>0.46163310161367682</v>
      </c>
      <c r="O161" s="334">
        <f>IF(O$88=0,0,O$88/PPA_fec!O$88)</f>
        <v>0.45645939287586512</v>
      </c>
      <c r="P161" s="334">
        <f>IF(P$88=0,0,P$88/PPA_fec!P$88)</f>
        <v>0.36559045798259221</v>
      </c>
      <c r="Q161" s="334">
        <f>IF(Q$88=0,0,Q$88/PPA_fec!Q$88)</f>
        <v>0.53196308474808596</v>
      </c>
      <c r="R161" s="334">
        <f>IF(R$88=0,0,R$88/PPA_fec!R$88)</f>
        <v>0.55005427517108285</v>
      </c>
      <c r="S161" s="334">
        <f>IF(S$88=0,0,S$88/PPA_fec!S$88)</f>
        <v>0.76724809050675091</v>
      </c>
      <c r="T161" s="334">
        <f>IF(T$88=0,0,T$88/PPA_fec!T$88)</f>
        <v>0.26943565557491927</v>
      </c>
      <c r="U161" s="334">
        <f>IF(U$88=0,0,U$88/PPA_fec!U$88)</f>
        <v>0.84273841208524591</v>
      </c>
      <c r="V161" s="334">
        <f>IF(V$88=0,0,V$88/PPA_fec!V$88)</f>
        <v>1.5762733981514725</v>
      </c>
      <c r="W161" s="334">
        <f>IF(W$88=0,0,W$88/PPA_fec!W$88)</f>
        <v>1.9798736869509541</v>
      </c>
      <c r="DA161" s="68"/>
    </row>
    <row r="162" spans="1:105" ht="12" customHeight="1" x14ac:dyDescent="0.25">
      <c r="A162" s="41" t="s">
        <v>1941</v>
      </c>
      <c r="B162" s="335">
        <f>IF(B$94=0,0,B$94/PPA_fec!B$94)</f>
        <v>0</v>
      </c>
      <c r="C162" s="335">
        <f>IF(C$94=0,0,C$94/PPA_fec!C$94)</f>
        <v>0</v>
      </c>
      <c r="D162" s="335">
        <f>IF(D$94=0,0,D$94/PPA_fec!D$94)</f>
        <v>0</v>
      </c>
      <c r="E162" s="335">
        <f>IF(E$94=0,0,E$94/PPA_fec!E$94)</f>
        <v>0</v>
      </c>
      <c r="F162" s="335">
        <f>IF(F$94=0,0,F$94/PPA_fec!F$94)</f>
        <v>0</v>
      </c>
      <c r="G162" s="335">
        <f>IF(G$94=0,0,G$94/PPA_fec!G$94)</f>
        <v>0</v>
      </c>
      <c r="H162" s="335">
        <f>IF(H$94=0,0,H$94/PPA_fec!H$94)</f>
        <v>0</v>
      </c>
      <c r="I162" s="335">
        <f>IF(I$94=0,0,I$94/PPA_fec!I$94)</f>
        <v>0</v>
      </c>
      <c r="J162" s="335">
        <f>IF(J$94=0,0,J$94/PPA_fec!J$94)</f>
        <v>0</v>
      </c>
      <c r="K162" s="335">
        <f>IF(K$94=0,0,K$94/PPA_fec!K$94)</f>
        <v>0</v>
      </c>
      <c r="L162" s="335">
        <f>IF(L$94=0,0,L$94/PPA_fec!L$94)</f>
        <v>0</v>
      </c>
      <c r="M162" s="335">
        <f>IF(M$94=0,0,M$94/PPA_fec!M$94)</f>
        <v>0</v>
      </c>
      <c r="N162" s="335">
        <f>IF(N$94=0,0,N$94/PPA_fec!N$94)</f>
        <v>0</v>
      </c>
      <c r="O162" s="335">
        <f>IF(O$94=0,0,O$94/PPA_fec!O$94)</f>
        <v>0</v>
      </c>
      <c r="P162" s="335">
        <f>IF(P$94=0,0,P$94/PPA_fec!P$94)</f>
        <v>0</v>
      </c>
      <c r="Q162" s="335">
        <f>IF(Q$94=0,0,Q$94/PPA_fec!Q$94)</f>
        <v>0</v>
      </c>
      <c r="R162" s="335">
        <f>IF(R$94=0,0,R$94/PPA_fec!R$94)</f>
        <v>0</v>
      </c>
      <c r="S162" s="335">
        <f>IF(S$94=0,0,S$94/PPA_fec!S$94)</f>
        <v>0</v>
      </c>
      <c r="T162" s="335">
        <f>IF(T$94=0,0,T$94/PPA_fec!T$94)</f>
        <v>0</v>
      </c>
      <c r="U162" s="335">
        <f>IF(U$94=0,0,U$94/PPA_fec!U$94)</f>
        <v>0</v>
      </c>
      <c r="V162" s="335">
        <f>IF(V$94=0,0,V$94/PPA_fec!V$94)</f>
        <v>0</v>
      </c>
      <c r="W162" s="335">
        <f>IF(W$94=0,0,W$94/PPA_fec!W$94)</f>
        <v>0</v>
      </c>
      <c r="DA162" s="97"/>
    </row>
  </sheetData>
  <pageMargins left="0.39370078740157483" right="0.39370078740157483" top="0.39370078740157483" bottom="0.39370078740157483" header="0.31496062992125978" footer="0.31496062992125978"/>
  <pageSetup paperSize="9" scale="45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59999389629810485"/>
    <pageSetUpPr fitToPage="1"/>
  </sheetPr>
  <dimension ref="A1:DA3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Food, beverages and tobacco"</f>
        <v>RO: Food, beverages and tobacco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5509.8853036997361</v>
      </c>
      <c r="C3" s="205">
        <v>7028.8538718262853</v>
      </c>
      <c r="D3" s="205">
        <v>6582.2915590453558</v>
      </c>
      <c r="E3" s="205">
        <v>6614.820099887881</v>
      </c>
      <c r="F3" s="205">
        <v>7150.691690229045</v>
      </c>
      <c r="G3" s="205">
        <v>7394.0510260001229</v>
      </c>
      <c r="H3" s="205">
        <v>7652.6249480639581</v>
      </c>
      <c r="I3" s="205">
        <v>8242.8582344529477</v>
      </c>
      <c r="J3" s="205">
        <v>9978.9066619792593</v>
      </c>
      <c r="K3" s="205">
        <v>7764.7676435679723</v>
      </c>
      <c r="L3" s="205">
        <v>8439.0060645092035</v>
      </c>
      <c r="M3" s="205">
        <v>9334.7871213947965</v>
      </c>
      <c r="N3" s="205">
        <v>9023.1127103937997</v>
      </c>
      <c r="O3" s="205">
        <v>7498.4847534850669</v>
      </c>
      <c r="P3" s="205">
        <v>7320.2843308952306</v>
      </c>
      <c r="Q3" s="205">
        <v>7688.7</v>
      </c>
      <c r="R3" s="205">
        <v>6923.9754790751558</v>
      </c>
      <c r="S3" s="205">
        <v>7925.7873576055399</v>
      </c>
      <c r="T3" s="205">
        <v>8862.896483019942</v>
      </c>
      <c r="U3" s="205">
        <v>8545.1571623488344</v>
      </c>
      <c r="V3" s="205">
        <v>7972.9337041803319</v>
      </c>
      <c r="W3" s="205">
        <v>6432.3960909549314</v>
      </c>
      <c r="DA3" s="112" t="s">
        <v>2111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4890.4969066844124</v>
      </c>
      <c r="C5" s="205">
        <v>5953.0539307795298</v>
      </c>
      <c r="D5" s="205">
        <v>5547.0006344064823</v>
      </c>
      <c r="E5" s="205">
        <v>5200.2835108558183</v>
      </c>
      <c r="F5" s="205">
        <v>6673.6365115079298</v>
      </c>
      <c r="G5" s="205">
        <v>7649.323348583046</v>
      </c>
      <c r="H5" s="205">
        <v>4595.0700813484791</v>
      </c>
      <c r="I5" s="205">
        <v>5676.8142334789891</v>
      </c>
      <c r="J5" s="205">
        <v>5623.5434209189243</v>
      </c>
      <c r="K5" s="205">
        <v>4446.3044554548851</v>
      </c>
      <c r="L5" s="205">
        <v>4617.0599347047109</v>
      </c>
      <c r="M5" s="205">
        <v>4696.4197056013854</v>
      </c>
      <c r="N5" s="205">
        <v>4804.1315281399502</v>
      </c>
      <c r="O5" s="205">
        <v>4442.5305521077998</v>
      </c>
      <c r="P5" s="205">
        <v>4739.5570771915009</v>
      </c>
      <c r="Q5" s="205">
        <v>4845.2328189859636</v>
      </c>
      <c r="R5" s="205">
        <v>4877.8395570813682</v>
      </c>
      <c r="S5" s="205">
        <v>4992.0930578463112</v>
      </c>
      <c r="T5" s="205">
        <v>4534.492836308933</v>
      </c>
      <c r="U5" s="205">
        <v>4973.7927512062843</v>
      </c>
      <c r="V5" s="205">
        <v>4718.4191160263081</v>
      </c>
      <c r="W5" s="205">
        <v>4531.8929557151914</v>
      </c>
      <c r="DA5" s="112" t="s">
        <v>2113</v>
      </c>
    </row>
    <row r="6" spans="1:105" ht="12" customHeight="1" x14ac:dyDescent="0.25">
      <c r="A6" s="154" t="s">
        <v>2114</v>
      </c>
      <c r="B6" s="340">
        <v>6113.1211333555148</v>
      </c>
      <c r="C6" s="340">
        <v>6418.7771900232901</v>
      </c>
      <c r="D6" s="340">
        <v>6418.7771900232901</v>
      </c>
      <c r="E6" s="340">
        <v>6113.1211333555148</v>
      </c>
      <c r="F6" s="340">
        <v>7030.0893033588418</v>
      </c>
      <c r="G6" s="340">
        <v>8252.7135300299451</v>
      </c>
      <c r="H6" s="340">
        <v>7947.0574733621697</v>
      </c>
      <c r="I6" s="340">
        <v>7641.4014166943944</v>
      </c>
      <c r="J6" s="340">
        <v>7335.745360026619</v>
      </c>
      <c r="K6" s="340">
        <v>7335.745360026619</v>
      </c>
      <c r="L6" s="340">
        <v>7030.0893033588436</v>
      </c>
      <c r="M6" s="340">
        <v>6724.4332466910682</v>
      </c>
      <c r="N6" s="340">
        <v>6724.4332466910682</v>
      </c>
      <c r="O6" s="340">
        <v>6418.7771900232929</v>
      </c>
      <c r="P6" s="340">
        <v>6113.1211333555166</v>
      </c>
      <c r="Q6" s="340">
        <v>6113.1211333555166</v>
      </c>
      <c r="R6" s="340">
        <v>5807.4650766877421</v>
      </c>
      <c r="S6" s="340">
        <v>5807.4650766877421</v>
      </c>
      <c r="T6" s="340">
        <v>5501.8090200199667</v>
      </c>
      <c r="U6" s="340">
        <v>5501.8090200199667</v>
      </c>
      <c r="V6" s="340">
        <v>5196.1529633521914</v>
      </c>
      <c r="W6" s="340">
        <v>5196.1529633521914</v>
      </c>
      <c r="DA6" s="160" t="s">
        <v>2115</v>
      </c>
    </row>
    <row r="7" spans="1:105" ht="12" customHeight="1" x14ac:dyDescent="0.25">
      <c r="A7" s="156" t="s">
        <v>2116</v>
      </c>
      <c r="B7" s="341">
        <v>0</v>
      </c>
      <c r="C7" s="342">
        <v>611.31211333555154</v>
      </c>
      <c r="D7" s="342">
        <v>0</v>
      </c>
      <c r="E7" s="342">
        <v>0</v>
      </c>
      <c r="F7" s="342">
        <v>1222.6242266711031</v>
      </c>
      <c r="G7" s="342">
        <v>1222.6242266711031</v>
      </c>
      <c r="H7" s="342">
        <v>0</v>
      </c>
      <c r="I7" s="342">
        <v>0</v>
      </c>
      <c r="J7" s="342">
        <v>0</v>
      </c>
      <c r="K7" s="342">
        <v>0</v>
      </c>
      <c r="L7" s="342">
        <v>0</v>
      </c>
      <c r="M7" s="342">
        <v>0</v>
      </c>
      <c r="N7" s="342">
        <v>0</v>
      </c>
      <c r="O7" s="342">
        <v>0</v>
      </c>
      <c r="P7" s="342">
        <v>0</v>
      </c>
      <c r="Q7" s="342">
        <v>0</v>
      </c>
      <c r="R7" s="342">
        <v>0</v>
      </c>
      <c r="S7" s="342">
        <v>0</v>
      </c>
      <c r="T7" s="342">
        <v>0</v>
      </c>
      <c r="U7" s="342">
        <v>305.65605666777577</v>
      </c>
      <c r="V7" s="342">
        <v>0</v>
      </c>
      <c r="W7" s="342">
        <v>0</v>
      </c>
      <c r="DA7" s="161" t="s">
        <v>2117</v>
      </c>
    </row>
    <row r="8" spans="1:105" ht="12" customHeight="1" x14ac:dyDescent="0.25">
      <c r="A8" s="157" t="s">
        <v>2118</v>
      </c>
      <c r="B8" s="343"/>
      <c r="C8" s="344">
        <f t="shared" ref="C8:W8" si="0">B6+C7-C6</f>
        <v>305.65605666777628</v>
      </c>
      <c r="D8" s="344">
        <f t="shared" si="0"/>
        <v>0</v>
      </c>
      <c r="E8" s="344">
        <f t="shared" si="0"/>
        <v>305.65605666777537</v>
      </c>
      <c r="F8" s="344">
        <f t="shared" si="0"/>
        <v>305.65605666777628</v>
      </c>
      <c r="G8" s="344">
        <f t="shared" si="0"/>
        <v>0</v>
      </c>
      <c r="H8" s="344">
        <f t="shared" si="0"/>
        <v>305.65605666777537</v>
      </c>
      <c r="I8" s="344">
        <f t="shared" si="0"/>
        <v>305.65605666777537</v>
      </c>
      <c r="J8" s="344">
        <f t="shared" si="0"/>
        <v>305.65605666777537</v>
      </c>
      <c r="K8" s="344">
        <f t="shared" si="0"/>
        <v>0</v>
      </c>
      <c r="L8" s="344">
        <f t="shared" si="0"/>
        <v>305.65605666777537</v>
      </c>
      <c r="M8" s="344">
        <f t="shared" si="0"/>
        <v>305.65605666777537</v>
      </c>
      <c r="N8" s="344">
        <f t="shared" si="0"/>
        <v>0</v>
      </c>
      <c r="O8" s="344">
        <f t="shared" si="0"/>
        <v>305.65605666777537</v>
      </c>
      <c r="P8" s="344">
        <f t="shared" si="0"/>
        <v>305.65605666777628</v>
      </c>
      <c r="Q8" s="344">
        <f t="shared" si="0"/>
        <v>0</v>
      </c>
      <c r="R8" s="344">
        <f t="shared" si="0"/>
        <v>305.65605666777446</v>
      </c>
      <c r="S8" s="344">
        <f t="shared" si="0"/>
        <v>0</v>
      </c>
      <c r="T8" s="344">
        <f t="shared" si="0"/>
        <v>305.65605666777537</v>
      </c>
      <c r="U8" s="344">
        <f t="shared" si="0"/>
        <v>305.65605666777537</v>
      </c>
      <c r="V8" s="344">
        <f t="shared" si="0"/>
        <v>305.65605666777537</v>
      </c>
      <c r="W8" s="344">
        <f t="shared" si="0"/>
        <v>0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1222.6242266711024</v>
      </c>
      <c r="C9" s="345">
        <f t="shared" si="1"/>
        <v>465.72325924376037</v>
      </c>
      <c r="D9" s="345">
        <f t="shared" si="1"/>
        <v>871.77655561680785</v>
      </c>
      <c r="E9" s="345">
        <f t="shared" si="1"/>
        <v>912.83762249969641</v>
      </c>
      <c r="F9" s="345">
        <f t="shared" si="1"/>
        <v>356.45279185091204</v>
      </c>
      <c r="G9" s="345">
        <f t="shared" si="1"/>
        <v>603.39018144689908</v>
      </c>
      <c r="H9" s="345">
        <f t="shared" si="1"/>
        <v>3351.9873920136906</v>
      </c>
      <c r="I9" s="345">
        <f t="shared" si="1"/>
        <v>1964.5871832154053</v>
      </c>
      <c r="J9" s="345">
        <f t="shared" si="1"/>
        <v>1712.2019391076947</v>
      </c>
      <c r="K9" s="345">
        <f t="shared" si="1"/>
        <v>2889.4409045717339</v>
      </c>
      <c r="L9" s="345">
        <f t="shared" si="1"/>
        <v>2413.0293686541327</v>
      </c>
      <c r="M9" s="345">
        <f t="shared" si="1"/>
        <v>2028.0135410896828</v>
      </c>
      <c r="N9" s="345">
        <f t="shared" si="1"/>
        <v>1920.301718551118</v>
      </c>
      <c r="O9" s="345">
        <f t="shared" si="1"/>
        <v>1976.246637915493</v>
      </c>
      <c r="P9" s="345">
        <f t="shared" si="1"/>
        <v>1373.5640561640157</v>
      </c>
      <c r="Q9" s="345">
        <f t="shared" si="1"/>
        <v>1267.888314369553</v>
      </c>
      <c r="R9" s="345">
        <f t="shared" si="1"/>
        <v>929.62551960637393</v>
      </c>
      <c r="S9" s="345">
        <f t="shared" si="1"/>
        <v>815.37201884143087</v>
      </c>
      <c r="T9" s="345">
        <f t="shared" si="1"/>
        <v>967.31618371103377</v>
      </c>
      <c r="U9" s="345">
        <f t="shared" si="1"/>
        <v>528.01626881368247</v>
      </c>
      <c r="V9" s="345">
        <f t="shared" si="1"/>
        <v>477.73384732588329</v>
      </c>
      <c r="W9" s="345">
        <f t="shared" si="1"/>
        <v>664.26000763699994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67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644.17798796216675</v>
      </c>
      <c r="C12" s="212">
        <v>787.87601031814268</v>
      </c>
      <c r="D12" s="212">
        <v>747.36809974204641</v>
      </c>
      <c r="E12" s="212">
        <v>705.04153052450545</v>
      </c>
      <c r="F12" s="212">
        <v>887.77618228718825</v>
      </c>
      <c r="G12" s="212">
        <v>981.75434221840055</v>
      </c>
      <c r="H12" s="212">
        <v>567.52476354256225</v>
      </c>
      <c r="I12" s="212">
        <v>698.07257093723115</v>
      </c>
      <c r="J12" s="212">
        <v>688.44221840068781</v>
      </c>
      <c r="K12" s="212">
        <v>523.33370593293205</v>
      </c>
      <c r="L12" s="212">
        <v>557.25640584694747</v>
      </c>
      <c r="M12" s="212">
        <v>564.60576096302668</v>
      </c>
      <c r="N12" s="212">
        <v>581.89802235597585</v>
      </c>
      <c r="O12" s="212">
        <v>528.84359415305255</v>
      </c>
      <c r="P12" s="212">
        <v>556.67497850386928</v>
      </c>
      <c r="Q12" s="212">
        <v>559.31461736887354</v>
      </c>
      <c r="R12" s="212">
        <v>570.64350816852959</v>
      </c>
      <c r="S12" s="212">
        <v>585.25485812553734</v>
      </c>
      <c r="T12" s="212">
        <v>537.01840068787624</v>
      </c>
      <c r="U12" s="212">
        <v>575.37523645743772</v>
      </c>
      <c r="V12" s="212">
        <v>553.13207222699907</v>
      </c>
      <c r="W12" s="212">
        <v>569.83645743766112</v>
      </c>
      <c r="DA12" s="109" t="s">
        <v>2120</v>
      </c>
    </row>
    <row r="13" spans="1:105" ht="12" customHeight="1" x14ac:dyDescent="0.25">
      <c r="A13" s="24" t="s">
        <v>30</v>
      </c>
      <c r="B13" s="215">
        <v>3.5430782459157362</v>
      </c>
      <c r="C13" s="215">
        <v>1.645571797076526</v>
      </c>
      <c r="D13" s="215">
        <v>3.351332760103181</v>
      </c>
      <c r="E13" s="215">
        <v>2.5193465176268268</v>
      </c>
      <c r="F13" s="215">
        <v>3.719088564058469</v>
      </c>
      <c r="G13" s="215">
        <v>1.88950988822012</v>
      </c>
      <c r="H13" s="215">
        <v>1.2596732588134141</v>
      </c>
      <c r="I13" s="215">
        <v>1.2596732588134141</v>
      </c>
      <c r="J13" s="215">
        <v>0</v>
      </c>
      <c r="K13" s="215">
        <v>0</v>
      </c>
      <c r="L13" s="215">
        <v>1.2596732588134141</v>
      </c>
      <c r="M13" s="215">
        <v>0.62983662940670682</v>
      </c>
      <c r="N13" s="215">
        <v>11.934995700773859</v>
      </c>
      <c r="O13" s="215">
        <v>8.2576956147893377</v>
      </c>
      <c r="P13" s="215">
        <v>8.8300085984522791</v>
      </c>
      <c r="Q13" s="215">
        <v>10.11143594153052</v>
      </c>
      <c r="R13" s="215">
        <v>11.92046431642304</v>
      </c>
      <c r="S13" s="215">
        <v>9.5004299226139288</v>
      </c>
      <c r="T13" s="215">
        <v>0.97119518486672396</v>
      </c>
      <c r="U13" s="215">
        <v>1.1957007738607051</v>
      </c>
      <c r="V13" s="215">
        <v>1.040326741186586</v>
      </c>
      <c r="W13" s="215">
        <v>1.5885640584694749</v>
      </c>
      <c r="DA13" s="85" t="s">
        <v>2121</v>
      </c>
    </row>
    <row r="14" spans="1:105" ht="12" customHeight="1" x14ac:dyDescent="0.25">
      <c r="A14" s="14" t="s">
        <v>31</v>
      </c>
      <c r="B14" s="206">
        <f t="shared" ref="B14:W14" si="2">SUM(B15:B19)</f>
        <v>147.18641444539981</v>
      </c>
      <c r="C14" s="206">
        <f t="shared" si="2"/>
        <v>153.14789337919171</v>
      </c>
      <c r="D14" s="206">
        <f t="shared" si="2"/>
        <v>185.00042992261393</v>
      </c>
      <c r="E14" s="206">
        <f t="shared" si="2"/>
        <v>100.49441100601891</v>
      </c>
      <c r="F14" s="206">
        <f t="shared" si="2"/>
        <v>102.47446259673259</v>
      </c>
      <c r="G14" s="206">
        <f t="shared" si="2"/>
        <v>72.45821152192606</v>
      </c>
      <c r="H14" s="206">
        <f t="shared" si="2"/>
        <v>100.11427343078243</v>
      </c>
      <c r="I14" s="206">
        <f t="shared" si="2"/>
        <v>183.52347377472049</v>
      </c>
      <c r="J14" s="206">
        <f t="shared" si="2"/>
        <v>156.47987962166806</v>
      </c>
      <c r="K14" s="206">
        <f t="shared" si="2"/>
        <v>48.832846087704205</v>
      </c>
      <c r="L14" s="206">
        <f t="shared" si="2"/>
        <v>47.016079105760959</v>
      </c>
      <c r="M14" s="206">
        <f t="shared" si="2"/>
        <v>41.295098882201202</v>
      </c>
      <c r="N14" s="206">
        <f t="shared" si="2"/>
        <v>47.296560619088559</v>
      </c>
      <c r="O14" s="206">
        <f t="shared" si="2"/>
        <v>35.676182287188297</v>
      </c>
      <c r="P14" s="206">
        <f t="shared" si="2"/>
        <v>36.069905417024934</v>
      </c>
      <c r="Q14" s="206">
        <f t="shared" si="2"/>
        <v>33.040498710232157</v>
      </c>
      <c r="R14" s="206">
        <f t="shared" si="2"/>
        <v>47.779019776440236</v>
      </c>
      <c r="S14" s="206">
        <f t="shared" si="2"/>
        <v>46.116423043852109</v>
      </c>
      <c r="T14" s="206">
        <f t="shared" si="2"/>
        <v>32.781255374032675</v>
      </c>
      <c r="U14" s="206">
        <f t="shared" si="2"/>
        <v>44.270937231298362</v>
      </c>
      <c r="V14" s="206">
        <f t="shared" si="2"/>
        <v>37.669475494411003</v>
      </c>
      <c r="W14" s="206">
        <f t="shared" si="2"/>
        <v>39.622441960447119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2122</v>
      </c>
    </row>
    <row r="16" spans="1:105" ht="12" customHeight="1" x14ac:dyDescent="0.25">
      <c r="A16" s="18" t="s">
        <v>33</v>
      </c>
      <c r="B16" s="206">
        <v>2.259501289767841</v>
      </c>
      <c r="C16" s="206">
        <v>9.0379191745485805</v>
      </c>
      <c r="D16" s="206">
        <v>10.167669819432501</v>
      </c>
      <c r="E16" s="206">
        <v>14.68667239896819</v>
      </c>
      <c r="F16" s="206">
        <v>5.6486672398968194</v>
      </c>
      <c r="G16" s="206">
        <v>9.197678417884779</v>
      </c>
      <c r="H16" s="206">
        <v>20.696474634565771</v>
      </c>
      <c r="I16" s="206">
        <v>6.8982803095442824</v>
      </c>
      <c r="J16" s="206">
        <v>3.449097162510748</v>
      </c>
      <c r="K16" s="206">
        <v>3.4496130696474632</v>
      </c>
      <c r="L16" s="206">
        <v>8.0479793637145303</v>
      </c>
      <c r="M16" s="206">
        <v>4.5987962166809977</v>
      </c>
      <c r="N16" s="206">
        <v>4.5987962166809977</v>
      </c>
      <c r="O16" s="206">
        <v>4.5987962166809977</v>
      </c>
      <c r="P16" s="206">
        <v>6.8982803095442824</v>
      </c>
      <c r="Q16" s="206">
        <v>5.7485812553740319</v>
      </c>
      <c r="R16" s="206">
        <v>5.7485812553740319</v>
      </c>
      <c r="S16" s="206">
        <v>5.1556319862424758</v>
      </c>
      <c r="T16" s="206">
        <v>3.2044711951848668</v>
      </c>
      <c r="U16" s="206">
        <v>11.356405846947551</v>
      </c>
      <c r="V16" s="206">
        <v>4.1392089423903693</v>
      </c>
      <c r="W16" s="206">
        <v>5.913241616509028</v>
      </c>
      <c r="DA16" s="71" t="s">
        <v>2123</v>
      </c>
    </row>
    <row r="17" spans="1:105" ht="12" customHeight="1" x14ac:dyDescent="0.25">
      <c r="A17" s="18" t="s">
        <v>69</v>
      </c>
      <c r="B17" s="206">
        <v>86.271109200343929</v>
      </c>
      <c r="C17" s="206">
        <v>104.7577815993121</v>
      </c>
      <c r="D17" s="206">
        <v>135.56895958727429</v>
      </c>
      <c r="E17" s="206">
        <v>50.324849527085121</v>
      </c>
      <c r="F17" s="206">
        <v>61.622269991401552</v>
      </c>
      <c r="G17" s="206">
        <v>36.97334479793637</v>
      </c>
      <c r="H17" s="206">
        <v>46.216680997420461</v>
      </c>
      <c r="I17" s="206">
        <v>155.08263112639719</v>
      </c>
      <c r="J17" s="206">
        <v>134.5418744625967</v>
      </c>
      <c r="K17" s="206">
        <v>28.757007738607051</v>
      </c>
      <c r="L17" s="206">
        <v>23.62184006878762</v>
      </c>
      <c r="M17" s="206">
        <v>16.432588134135859</v>
      </c>
      <c r="N17" s="206">
        <v>17.23026655202063</v>
      </c>
      <c r="O17" s="206">
        <v>25.338607050730861</v>
      </c>
      <c r="P17" s="206">
        <v>26.35210662080825</v>
      </c>
      <c r="Q17" s="206">
        <v>26.35210662080825</v>
      </c>
      <c r="R17" s="206">
        <v>32.433361994840922</v>
      </c>
      <c r="S17" s="206">
        <v>31.015391229578679</v>
      </c>
      <c r="T17" s="206">
        <v>28.807910576096301</v>
      </c>
      <c r="U17" s="206">
        <v>31.299570077386068</v>
      </c>
      <c r="V17" s="206">
        <v>32.727687016337057</v>
      </c>
      <c r="W17" s="206">
        <v>32.840326741186587</v>
      </c>
      <c r="DA17" s="71" t="s">
        <v>2124</v>
      </c>
    </row>
    <row r="18" spans="1:105" ht="12" customHeight="1" x14ac:dyDescent="0.25">
      <c r="A18" s="18" t="s">
        <v>70</v>
      </c>
      <c r="B18" s="206">
        <v>50.176784178847811</v>
      </c>
      <c r="C18" s="206">
        <v>30.877987962166809</v>
      </c>
      <c r="D18" s="206">
        <v>31.84290627687016</v>
      </c>
      <c r="E18" s="206">
        <v>27.01822871883061</v>
      </c>
      <c r="F18" s="206">
        <v>29.913069647463459</v>
      </c>
      <c r="G18" s="206">
        <v>23.15846947549441</v>
      </c>
      <c r="H18" s="206">
        <v>27.98314703353396</v>
      </c>
      <c r="I18" s="206">
        <v>17.368873602751499</v>
      </c>
      <c r="J18" s="206">
        <v>16.403955288048149</v>
      </c>
      <c r="K18" s="206">
        <v>13.5091143594153</v>
      </c>
      <c r="L18" s="206">
        <v>12.21814273430782</v>
      </c>
      <c r="M18" s="206">
        <v>20.263714531384348</v>
      </c>
      <c r="N18" s="206">
        <v>24.42828890799656</v>
      </c>
      <c r="O18" s="206">
        <v>4.6995700773860696</v>
      </c>
      <c r="P18" s="206">
        <v>2.8195184866723979</v>
      </c>
      <c r="Q18" s="206">
        <v>0.93981083404987098</v>
      </c>
      <c r="R18" s="206">
        <v>7.5186586414445387</v>
      </c>
      <c r="S18" s="206">
        <v>7.5471195184866717</v>
      </c>
      <c r="T18" s="206">
        <v>0.13817712811693891</v>
      </c>
      <c r="U18" s="206">
        <v>0.14101461736887361</v>
      </c>
      <c r="V18" s="206">
        <v>0.13628546861564919</v>
      </c>
      <c r="W18" s="206">
        <v>0.18796216680997421</v>
      </c>
      <c r="DA18" s="71" t="s">
        <v>2125</v>
      </c>
    </row>
    <row r="19" spans="1:105" ht="12" customHeight="1" x14ac:dyDescent="0.25">
      <c r="A19" s="18" t="s">
        <v>34</v>
      </c>
      <c r="B19" s="206">
        <v>8.4790197764402393</v>
      </c>
      <c r="C19" s="206">
        <v>8.4742046431642297</v>
      </c>
      <c r="D19" s="206">
        <v>7.420894239036973</v>
      </c>
      <c r="E19" s="206">
        <v>8.464660361134996</v>
      </c>
      <c r="F19" s="206">
        <v>5.2904557179707652</v>
      </c>
      <c r="G19" s="206">
        <v>3.1287188306104889</v>
      </c>
      <c r="H19" s="206">
        <v>5.2179707652622529</v>
      </c>
      <c r="I19" s="206">
        <v>4.1736887360275148</v>
      </c>
      <c r="J19" s="206">
        <v>2.0849527085124682</v>
      </c>
      <c r="K19" s="206">
        <v>3.1171109200343938</v>
      </c>
      <c r="L19" s="206">
        <v>3.128116938950988</v>
      </c>
      <c r="M19" s="206">
        <v>0</v>
      </c>
      <c r="N19" s="206">
        <v>1.0392089423903701</v>
      </c>
      <c r="O19" s="206">
        <v>1.0392089423903701</v>
      </c>
      <c r="P19" s="206">
        <v>0</v>
      </c>
      <c r="Q19" s="206">
        <v>0</v>
      </c>
      <c r="R19" s="206">
        <v>2.0784178847807389</v>
      </c>
      <c r="S19" s="206">
        <v>2.398280309544282</v>
      </c>
      <c r="T19" s="206">
        <v>0.6306964746345658</v>
      </c>
      <c r="U19" s="206">
        <v>1.473946689595873</v>
      </c>
      <c r="V19" s="206">
        <v>0.66629406706792771</v>
      </c>
      <c r="W19" s="206">
        <v>0.68091143594153047</v>
      </c>
      <c r="DA19" s="71" t="s">
        <v>2126</v>
      </c>
    </row>
    <row r="20" spans="1:105" ht="12" customHeight="1" x14ac:dyDescent="0.25">
      <c r="A20" s="14" t="s">
        <v>35</v>
      </c>
      <c r="B20" s="206">
        <f t="shared" ref="B20:W20" si="3">B21+B22</f>
        <v>288.37059329320721</v>
      </c>
      <c r="C20" s="206">
        <f t="shared" si="3"/>
        <v>448.86070507308682</v>
      </c>
      <c r="D20" s="206">
        <f t="shared" si="3"/>
        <v>280.03009458297498</v>
      </c>
      <c r="E20" s="206">
        <f t="shared" si="3"/>
        <v>320.5717970765262</v>
      </c>
      <c r="F20" s="206">
        <f t="shared" si="3"/>
        <v>345.55030094582969</v>
      </c>
      <c r="G20" s="206">
        <f t="shared" si="3"/>
        <v>591.07910576096299</v>
      </c>
      <c r="H20" s="206">
        <f t="shared" si="3"/>
        <v>275.58039552880479</v>
      </c>
      <c r="I20" s="206">
        <f t="shared" si="3"/>
        <v>341.14359415305239</v>
      </c>
      <c r="J20" s="206">
        <f t="shared" si="3"/>
        <v>334.35081685296637</v>
      </c>
      <c r="K20" s="206">
        <f t="shared" si="3"/>
        <v>297.29148753224422</v>
      </c>
      <c r="L20" s="206">
        <f t="shared" si="3"/>
        <v>311.95184866723991</v>
      </c>
      <c r="M20" s="206">
        <f t="shared" si="3"/>
        <v>327.47205503009462</v>
      </c>
      <c r="N20" s="206">
        <f t="shared" si="3"/>
        <v>312.33877901977638</v>
      </c>
      <c r="O20" s="206">
        <f t="shared" si="3"/>
        <v>268.83061049011178</v>
      </c>
      <c r="P20" s="206">
        <f t="shared" si="3"/>
        <v>287.70421324161651</v>
      </c>
      <c r="Q20" s="206">
        <f t="shared" si="3"/>
        <v>289.27343078245912</v>
      </c>
      <c r="R20" s="206">
        <f t="shared" si="3"/>
        <v>294.28202923473771</v>
      </c>
      <c r="S20" s="206">
        <f t="shared" si="3"/>
        <v>301.54961306964742</v>
      </c>
      <c r="T20" s="206">
        <f t="shared" si="3"/>
        <v>285.64909716251083</v>
      </c>
      <c r="U20" s="206">
        <f t="shared" si="3"/>
        <v>309.92158211521922</v>
      </c>
      <c r="V20" s="206">
        <f t="shared" si="3"/>
        <v>305.23981083404982</v>
      </c>
      <c r="W20" s="206">
        <f t="shared" si="3"/>
        <v>307.28400687876177</v>
      </c>
      <c r="DA20" s="71"/>
    </row>
    <row r="21" spans="1:105" ht="12" customHeight="1" x14ac:dyDescent="0.25">
      <c r="A21" s="18" t="s">
        <v>72</v>
      </c>
      <c r="B21" s="206">
        <v>288.37059329320721</v>
      </c>
      <c r="C21" s="206">
        <v>448.86070507308682</v>
      </c>
      <c r="D21" s="206">
        <v>280.03009458297498</v>
      </c>
      <c r="E21" s="206">
        <v>320.5717970765262</v>
      </c>
      <c r="F21" s="206">
        <v>345.55030094582969</v>
      </c>
      <c r="G21" s="206">
        <v>591.07910576096299</v>
      </c>
      <c r="H21" s="206">
        <v>275.58039552880479</v>
      </c>
      <c r="I21" s="206">
        <v>341.14359415305239</v>
      </c>
      <c r="J21" s="206">
        <v>334.35081685296637</v>
      </c>
      <c r="K21" s="206">
        <v>297.29148753224422</v>
      </c>
      <c r="L21" s="206">
        <v>311.95184866723991</v>
      </c>
      <c r="M21" s="206">
        <v>327.47205503009462</v>
      </c>
      <c r="N21" s="206">
        <v>312.33877901977638</v>
      </c>
      <c r="O21" s="206">
        <v>268.83061049011178</v>
      </c>
      <c r="P21" s="206">
        <v>287.70421324161651</v>
      </c>
      <c r="Q21" s="206">
        <v>289.27343078245912</v>
      </c>
      <c r="R21" s="206">
        <v>294.28202923473771</v>
      </c>
      <c r="S21" s="206">
        <v>301.54961306964742</v>
      </c>
      <c r="T21" s="206">
        <v>285.64909716251083</v>
      </c>
      <c r="U21" s="206">
        <v>309.92158211521922</v>
      </c>
      <c r="V21" s="206">
        <v>305.23981083404982</v>
      </c>
      <c r="W21" s="206">
        <v>307.28400687876177</v>
      </c>
      <c r="DA21" s="71" t="s">
        <v>2127</v>
      </c>
    </row>
    <row r="22" spans="1:105" ht="12" customHeight="1" x14ac:dyDescent="0.25">
      <c r="A22" s="18" t="s">
        <v>36</v>
      </c>
      <c r="B22" s="206">
        <v>0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2128</v>
      </c>
    </row>
    <row r="23" spans="1:105" ht="12" customHeight="1" x14ac:dyDescent="0.25">
      <c r="A23" s="14" t="s">
        <v>37</v>
      </c>
      <c r="B23" s="206">
        <f t="shared" ref="B23:W23" si="4">B24+B25+B26+B27+B28+B29</f>
        <v>20.325795356835769</v>
      </c>
      <c r="C23" s="206">
        <f t="shared" si="4"/>
        <v>12.89767841788478</v>
      </c>
      <c r="D23" s="206">
        <f t="shared" si="4"/>
        <v>9.9120378331900252</v>
      </c>
      <c r="E23" s="206">
        <f t="shared" si="4"/>
        <v>14.044110060189171</v>
      </c>
      <c r="F23" s="206">
        <f t="shared" si="4"/>
        <v>21.209544282029231</v>
      </c>
      <c r="G23" s="206">
        <f t="shared" si="4"/>
        <v>16.432588134135859</v>
      </c>
      <c r="H23" s="206">
        <f t="shared" si="4"/>
        <v>23.359157351676689</v>
      </c>
      <c r="I23" s="206">
        <f t="shared" si="4"/>
        <v>20.44522785898538</v>
      </c>
      <c r="J23" s="206">
        <f t="shared" si="4"/>
        <v>12.99320722269991</v>
      </c>
      <c r="K23" s="206">
        <f t="shared" si="4"/>
        <v>30.35735167669819</v>
      </c>
      <c r="L23" s="206">
        <f t="shared" si="4"/>
        <v>39.744024075666381</v>
      </c>
      <c r="M23" s="206">
        <f t="shared" si="4"/>
        <v>30.978331900257956</v>
      </c>
      <c r="N23" s="206">
        <f t="shared" si="4"/>
        <v>41.177042132416162</v>
      </c>
      <c r="O23" s="206">
        <f t="shared" si="4"/>
        <v>41.726397248495267</v>
      </c>
      <c r="P23" s="206">
        <f t="shared" si="4"/>
        <v>42.872828890799639</v>
      </c>
      <c r="Q23" s="206">
        <f t="shared" si="4"/>
        <v>38.382545141874466</v>
      </c>
      <c r="R23" s="206">
        <f t="shared" si="4"/>
        <v>26.20146173688736</v>
      </c>
      <c r="S23" s="206">
        <f t="shared" si="4"/>
        <v>41.193465176268276</v>
      </c>
      <c r="T23" s="206">
        <f t="shared" si="4"/>
        <v>34.79449699054171</v>
      </c>
      <c r="U23" s="206">
        <f t="shared" si="4"/>
        <v>36.875064488392084</v>
      </c>
      <c r="V23" s="206">
        <f t="shared" si="4"/>
        <v>31.964230438521053</v>
      </c>
      <c r="W23" s="206">
        <f t="shared" si="4"/>
        <v>34.956663800515912</v>
      </c>
      <c r="DA23" s="71"/>
    </row>
    <row r="24" spans="1:105" ht="12" customHeight="1" x14ac:dyDescent="0.25">
      <c r="A24" s="18" t="s">
        <v>73</v>
      </c>
      <c r="B24" s="206">
        <v>20.325795356835769</v>
      </c>
      <c r="C24" s="206">
        <v>12.89767841788478</v>
      </c>
      <c r="D24" s="206">
        <v>9.9120378331900252</v>
      </c>
      <c r="E24" s="206">
        <v>14.044110060189171</v>
      </c>
      <c r="F24" s="206">
        <v>21.209544282029231</v>
      </c>
      <c r="G24" s="206">
        <v>16.432588134135859</v>
      </c>
      <c r="H24" s="206">
        <v>23.359157351676689</v>
      </c>
      <c r="I24" s="206">
        <v>20.134737747205499</v>
      </c>
      <c r="J24" s="206">
        <v>12.99320722269991</v>
      </c>
      <c r="K24" s="206">
        <v>30.35735167669819</v>
      </c>
      <c r="L24" s="206">
        <v>39.170765262252793</v>
      </c>
      <c r="M24" s="206">
        <v>30.118486672398969</v>
      </c>
      <c r="N24" s="206">
        <v>39.791745485812548</v>
      </c>
      <c r="O24" s="206">
        <v>40.508254514187442</v>
      </c>
      <c r="P24" s="206">
        <v>41.487532244196032</v>
      </c>
      <c r="Q24" s="206">
        <v>37.068873602751509</v>
      </c>
      <c r="R24" s="206">
        <v>23.454686156491832</v>
      </c>
      <c r="S24" s="206">
        <v>38.720292347377473</v>
      </c>
      <c r="T24" s="206">
        <v>32.517282889079972</v>
      </c>
      <c r="U24" s="206">
        <v>34.765090283748918</v>
      </c>
      <c r="V24" s="206">
        <v>29.78426483233017</v>
      </c>
      <c r="W24" s="206">
        <v>33.855116079105763</v>
      </c>
      <c r="DA24" s="71" t="s">
        <v>2129</v>
      </c>
    </row>
    <row r="25" spans="1:105" ht="12" customHeight="1" x14ac:dyDescent="0.25">
      <c r="A25" s="18" t="s">
        <v>74</v>
      </c>
      <c r="B25" s="206">
        <v>0</v>
      </c>
      <c r="C25" s="206">
        <v>0</v>
      </c>
      <c r="D25" s="206">
        <v>0</v>
      </c>
      <c r="E25" s="206">
        <v>0</v>
      </c>
      <c r="F25" s="206">
        <v>0</v>
      </c>
      <c r="G25" s="206">
        <v>0</v>
      </c>
      <c r="H25" s="206">
        <v>0</v>
      </c>
      <c r="I25" s="206">
        <v>0.31049011177987962</v>
      </c>
      <c r="J25" s="206">
        <v>0</v>
      </c>
      <c r="K25" s="206">
        <v>0</v>
      </c>
      <c r="L25" s="206">
        <v>0.57325881341358553</v>
      </c>
      <c r="M25" s="206">
        <v>0.85984522785898532</v>
      </c>
      <c r="N25" s="206">
        <v>1.385296646603611</v>
      </c>
      <c r="O25" s="206">
        <v>1.218142734307825</v>
      </c>
      <c r="P25" s="206">
        <v>1.0748065348237319</v>
      </c>
      <c r="Q25" s="206">
        <v>1.0031814273430779</v>
      </c>
      <c r="R25" s="206">
        <v>2.412381771281169</v>
      </c>
      <c r="S25" s="206">
        <v>2.1463456577815991</v>
      </c>
      <c r="T25" s="206">
        <v>1.9503869303525361</v>
      </c>
      <c r="U25" s="206">
        <v>1.7831470335339641</v>
      </c>
      <c r="V25" s="206">
        <v>1.791573516766982</v>
      </c>
      <c r="W25" s="206">
        <v>0.67815993121238172</v>
      </c>
      <c r="DA25" s="71" t="s">
        <v>2130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</v>
      </c>
      <c r="Q26" s="206">
        <v>0</v>
      </c>
      <c r="R26" s="206">
        <v>0</v>
      </c>
      <c r="S26" s="206">
        <v>0</v>
      </c>
      <c r="T26" s="206">
        <v>0</v>
      </c>
      <c r="U26" s="206">
        <v>0</v>
      </c>
      <c r="V26" s="206">
        <v>0</v>
      </c>
      <c r="W26" s="206">
        <v>0</v>
      </c>
      <c r="DA26" s="71" t="s">
        <v>2131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0</v>
      </c>
      <c r="P27" s="206">
        <v>0.31049011177987962</v>
      </c>
      <c r="Q27" s="206">
        <v>0.31049011177987962</v>
      </c>
      <c r="R27" s="206">
        <v>0.3343938091143594</v>
      </c>
      <c r="S27" s="206">
        <v>0.32682717110920029</v>
      </c>
      <c r="T27" s="206">
        <v>0.32682717110920029</v>
      </c>
      <c r="U27" s="206">
        <v>0.32682717110920029</v>
      </c>
      <c r="V27" s="206">
        <v>0.38839208942390369</v>
      </c>
      <c r="W27" s="206">
        <v>0.4233877901977644</v>
      </c>
      <c r="DA27" s="71" t="s">
        <v>2132</v>
      </c>
    </row>
    <row r="28" spans="1:105" ht="12" customHeight="1" x14ac:dyDescent="0.25">
      <c r="A28" s="18" t="s">
        <v>77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0</v>
      </c>
      <c r="W28" s="206">
        <v>0</v>
      </c>
      <c r="DA28" s="71" t="s">
        <v>2133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2134</v>
      </c>
    </row>
    <row r="30" spans="1:105" ht="12" customHeight="1" x14ac:dyDescent="0.25">
      <c r="A30" s="14" t="s">
        <v>79</v>
      </c>
      <c r="B30" s="206">
        <v>72.800257953568362</v>
      </c>
      <c r="C30" s="206">
        <v>53.52536543422184</v>
      </c>
      <c r="D30" s="206">
        <v>137.00197764402409</v>
      </c>
      <c r="E30" s="206">
        <v>46.431642304385207</v>
      </c>
      <c r="F30" s="206">
        <v>127.37652622527941</v>
      </c>
      <c r="G30" s="206">
        <v>50.109888220120382</v>
      </c>
      <c r="H30" s="206">
        <v>45.285210662080821</v>
      </c>
      <c r="I30" s="206">
        <v>29.258641444539979</v>
      </c>
      <c r="J30" s="206">
        <v>39.648409286328459</v>
      </c>
      <c r="K30" s="206">
        <v>13.23207222699914</v>
      </c>
      <c r="L30" s="206">
        <v>22.976956147893379</v>
      </c>
      <c r="M30" s="206">
        <v>27.51504729148753</v>
      </c>
      <c r="N30" s="206">
        <v>27.276182287188298</v>
      </c>
      <c r="O30" s="206">
        <v>30.5006018916595</v>
      </c>
      <c r="P30" s="206">
        <v>29.091401547721411</v>
      </c>
      <c r="Q30" s="206">
        <v>31.670937231298371</v>
      </c>
      <c r="R30" s="206">
        <v>29.927429062768699</v>
      </c>
      <c r="S30" s="206">
        <v>24.67351676698194</v>
      </c>
      <c r="T30" s="206">
        <v>18.38985382631126</v>
      </c>
      <c r="U30" s="206">
        <v>19.11556319862424</v>
      </c>
      <c r="V30" s="206">
        <v>17.61865864144454</v>
      </c>
      <c r="W30" s="206">
        <v>21.76852966466036</v>
      </c>
      <c r="DA30" s="71" t="s">
        <v>2135</v>
      </c>
    </row>
    <row r="31" spans="1:105" ht="12" customHeight="1" x14ac:dyDescent="0.25">
      <c r="A31" s="21" t="s">
        <v>38</v>
      </c>
      <c r="B31" s="209">
        <v>111.9518486672399</v>
      </c>
      <c r="C31" s="209">
        <v>117.798796216681</v>
      </c>
      <c r="D31" s="209">
        <v>132.07222699914021</v>
      </c>
      <c r="E31" s="209">
        <v>220.9802235597592</v>
      </c>
      <c r="F31" s="209">
        <v>287.44625967325879</v>
      </c>
      <c r="G31" s="209">
        <v>249.7850386930352</v>
      </c>
      <c r="H31" s="209">
        <v>121.9260533104041</v>
      </c>
      <c r="I31" s="209">
        <v>122.4419604471195</v>
      </c>
      <c r="J31" s="209">
        <v>144.9699054170249</v>
      </c>
      <c r="K31" s="209">
        <v>133.61994840928631</v>
      </c>
      <c r="L31" s="209">
        <v>134.30782459157351</v>
      </c>
      <c r="M31" s="209">
        <v>136.7153912295787</v>
      </c>
      <c r="N31" s="209">
        <v>141.8744625967326</v>
      </c>
      <c r="O31" s="209">
        <v>143.85210662080831</v>
      </c>
      <c r="P31" s="209">
        <v>152.10662080825449</v>
      </c>
      <c r="Q31" s="209">
        <v>156.83576956147891</v>
      </c>
      <c r="R31" s="209">
        <v>160.53310404127259</v>
      </c>
      <c r="S31" s="209">
        <v>162.2214101461737</v>
      </c>
      <c r="T31" s="209">
        <v>164.43250214961299</v>
      </c>
      <c r="U31" s="209">
        <v>163.996388650043</v>
      </c>
      <c r="V31" s="209">
        <v>159.59957007738609</v>
      </c>
      <c r="W31" s="209">
        <v>164.61625107480651</v>
      </c>
      <c r="DA31" s="86" t="s">
        <v>2136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FBT_emi!B5</f>
        <v>1168.0109831648449</v>
      </c>
      <c r="C33" s="205">
        <f>FBT_emi!C5</f>
        <v>1548.5272513479561</v>
      </c>
      <c r="D33" s="205">
        <f>FBT_emi!D5</f>
        <v>1244.2342391870441</v>
      </c>
      <c r="E33" s="205">
        <f>FBT_emi!E5</f>
        <v>1070.012333931857</v>
      </c>
      <c r="F33" s="205">
        <f>FBT_emi!F5</f>
        <v>1145.049454511304</v>
      </c>
      <c r="G33" s="205">
        <f>FBT_emi!G5</f>
        <v>1619.1384439883359</v>
      </c>
      <c r="H33" s="205">
        <f>FBT_emi!H5</f>
        <v>956.52137000527046</v>
      </c>
      <c r="I33" s="205">
        <f>FBT_emi!I5</f>
        <v>1374.010904878078</v>
      </c>
      <c r="J33" s="205">
        <f>FBT_emi!J5</f>
        <v>1271.0465427586189</v>
      </c>
      <c r="K33" s="205">
        <f>FBT_emi!K5</f>
        <v>855.29102867892652</v>
      </c>
      <c r="L33" s="205">
        <f>FBT_emi!L5</f>
        <v>939.81236467975589</v>
      </c>
      <c r="M33" s="205">
        <f>FBT_emi!M5</f>
        <v>931.41262202147686</v>
      </c>
      <c r="N33" s="205">
        <f>FBT_emi!N5</f>
        <v>974.59593837333364</v>
      </c>
      <c r="O33" s="205">
        <f>FBT_emi!O5</f>
        <v>857.73779677995276</v>
      </c>
      <c r="P33" s="205">
        <f>FBT_emi!P5</f>
        <v>879.71735910314169</v>
      </c>
      <c r="Q33" s="205">
        <f>FBT_emi!Q5</f>
        <v>859.59916588276531</v>
      </c>
      <c r="R33" s="205">
        <f>FBT_emi!R5</f>
        <v>910.00058546835999</v>
      </c>
      <c r="S33" s="205">
        <f>FBT_emi!S5</f>
        <v>926.34387582189811</v>
      </c>
      <c r="T33" s="205">
        <f>FBT_emi!T5</f>
        <v>810.4792912991303</v>
      </c>
      <c r="U33" s="205">
        <f>FBT_emi!U5</f>
        <v>904.31214270145279</v>
      </c>
      <c r="V33" s="205">
        <f>FBT_emi!V5</f>
        <v>876.33724619202746</v>
      </c>
      <c r="W33" s="205">
        <f>FBT_emi!W5</f>
        <v>891.47545199516094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116.91313928615156</v>
      </c>
      <c r="C35" s="286">
        <f t="shared" si="5"/>
        <v>112.09167592403386</v>
      </c>
      <c r="D35" s="286">
        <f t="shared" si="5"/>
        <v>113.5422357150097</v>
      </c>
      <c r="E35" s="286">
        <f t="shared" si="5"/>
        <v>106.58514062029528</v>
      </c>
      <c r="F35" s="286">
        <f t="shared" si="5"/>
        <v>124.15249052064105</v>
      </c>
      <c r="G35" s="286">
        <f t="shared" si="5"/>
        <v>132.77624657528085</v>
      </c>
      <c r="H35" s="286">
        <f t="shared" si="5"/>
        <v>74.160796771588906</v>
      </c>
      <c r="I35" s="286">
        <f t="shared" si="5"/>
        <v>84.688168967831331</v>
      </c>
      <c r="J35" s="286">
        <f t="shared" si="5"/>
        <v>68.989744239589797</v>
      </c>
      <c r="K35" s="286">
        <f t="shared" si="5"/>
        <v>67.398501791156761</v>
      </c>
      <c r="L35" s="286">
        <f t="shared" si="5"/>
        <v>66.033416919858126</v>
      </c>
      <c r="M35" s="286">
        <f t="shared" si="5"/>
        <v>60.484053210917111</v>
      </c>
      <c r="N35" s="286">
        <f t="shared" si="5"/>
        <v>64.489721123142189</v>
      </c>
      <c r="O35" s="286">
        <f t="shared" si="5"/>
        <v>70.526727937569277</v>
      </c>
      <c r="P35" s="286">
        <f t="shared" si="5"/>
        <v>76.045540492795453</v>
      </c>
      <c r="Q35" s="286">
        <f t="shared" si="5"/>
        <v>72.745017671241371</v>
      </c>
      <c r="R35" s="286">
        <f t="shared" si="5"/>
        <v>82.415587676915223</v>
      </c>
      <c r="S35" s="286">
        <f t="shared" si="5"/>
        <v>73.841857183303077</v>
      </c>
      <c r="T35" s="286">
        <f t="shared" si="5"/>
        <v>60.591749177791669</v>
      </c>
      <c r="U35" s="286">
        <f t="shared" si="5"/>
        <v>67.333487907352023</v>
      </c>
      <c r="V35" s="286">
        <f t="shared" si="5"/>
        <v>69.376228719546901</v>
      </c>
      <c r="W35" s="286">
        <f t="shared" si="5"/>
        <v>88.588521194916837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131.72035485426716</v>
      </c>
      <c r="C36" s="346">
        <f t="shared" si="6"/>
        <v>132.34820639613679</v>
      </c>
      <c r="D36" s="346">
        <f t="shared" si="6"/>
        <v>134.73373251597135</v>
      </c>
      <c r="E36" s="346">
        <f t="shared" si="6"/>
        <v>135.57751785122878</v>
      </c>
      <c r="F36" s="346">
        <f t="shared" si="6"/>
        <v>133.02735034434656</v>
      </c>
      <c r="G36" s="346">
        <f t="shared" si="6"/>
        <v>128.34525323083119</v>
      </c>
      <c r="H36" s="346">
        <f t="shared" si="6"/>
        <v>123.50731403339451</v>
      </c>
      <c r="I36" s="346">
        <f t="shared" si="6"/>
        <v>122.96907071933954</v>
      </c>
      <c r="J36" s="346">
        <f t="shared" si="6"/>
        <v>122.42142842531689</v>
      </c>
      <c r="K36" s="346">
        <f t="shared" si="6"/>
        <v>117.70082574774824</v>
      </c>
      <c r="L36" s="346">
        <f t="shared" si="6"/>
        <v>120.69507732794624</v>
      </c>
      <c r="M36" s="346">
        <f t="shared" si="6"/>
        <v>120.2204650256504</v>
      </c>
      <c r="N36" s="346">
        <f t="shared" si="6"/>
        <v>121.1244985586965</v>
      </c>
      <c r="O36" s="346">
        <f t="shared" si="6"/>
        <v>119.04107083791192</v>
      </c>
      <c r="P36" s="346">
        <f t="shared" si="6"/>
        <v>117.45295381773012</v>
      </c>
      <c r="Q36" s="346">
        <f t="shared" si="6"/>
        <v>115.43606639028957</v>
      </c>
      <c r="R36" s="346">
        <f t="shared" si="6"/>
        <v>116.9869368376625</v>
      </c>
      <c r="S36" s="346">
        <f t="shared" si="6"/>
        <v>117.23636786090441</v>
      </c>
      <c r="T36" s="346">
        <f t="shared" si="6"/>
        <v>118.42965025500139</v>
      </c>
      <c r="U36" s="346">
        <f t="shared" si="6"/>
        <v>115.6813854614053</v>
      </c>
      <c r="V36" s="346">
        <f t="shared" si="6"/>
        <v>117.22826197195218</v>
      </c>
      <c r="W36" s="346">
        <f t="shared" si="6"/>
        <v>125.73916970369692</v>
      </c>
      <c r="DA36" s="119"/>
    </row>
    <row r="37" spans="1:105" ht="12" customHeight="1" x14ac:dyDescent="0.25">
      <c r="A37" s="158" t="s">
        <v>2138</v>
      </c>
      <c r="B37" s="346">
        <f>IF(FBT_ued!B$5=0,"",FBT_ued!B$5/B$5*1000)</f>
        <v>62.499625861747631</v>
      </c>
      <c r="C37" s="346">
        <f>IF(FBT_ued!C$5=0,"",FBT_ued!C$5/C$5*1000)</f>
        <v>62.992538172520653</v>
      </c>
      <c r="D37" s="346">
        <f>IF(FBT_ued!D$5=0,"",FBT_ued!D$5/D$5*1000)</f>
        <v>64.408124461702542</v>
      </c>
      <c r="E37" s="346">
        <f>IF(FBT_ued!E$5=0,"",FBT_ued!E$5/E$5*1000)</f>
        <v>66.701199787667818</v>
      </c>
      <c r="F37" s="346">
        <f>IF(FBT_ued!F$5=0,"",FBT_ued!F$5/F$5*1000)</f>
        <v>65.785385292660365</v>
      </c>
      <c r="G37" s="346">
        <f>IF(FBT_ued!G$5=0,"",FBT_ued!G$5/G$5*1000)</f>
        <v>62.816936848043973</v>
      </c>
      <c r="H37" s="346">
        <f>IF(FBT_ued!H$5=0,"",FBT_ued!H$5/H$5*1000)</f>
        <v>59.351632360587118</v>
      </c>
      <c r="I37" s="346">
        <f>IF(FBT_ued!I$5=0,"",FBT_ued!I$5/I$5*1000)</f>
        <v>58.497867583266974</v>
      </c>
      <c r="J37" s="346">
        <f>IF(FBT_ued!J$5=0,"",FBT_ued!J$5/J$5*1000)</f>
        <v>58.886154556918555</v>
      </c>
      <c r="K37" s="346">
        <f>IF(FBT_ued!K$5=0,"",FBT_ued!K$5/K$5*1000)</f>
        <v>57.147945173984056</v>
      </c>
      <c r="L37" s="346">
        <f>IF(FBT_ued!L$5=0,"",FBT_ued!L$5/L$5*1000)</f>
        <v>58.401149231663396</v>
      </c>
      <c r="M37" s="346">
        <f>IF(FBT_ued!M$5=0,"",FBT_ued!M$5/M$5*1000)</f>
        <v>58.341723943190011</v>
      </c>
      <c r="N37" s="346">
        <f>IF(FBT_ued!N$5=0,"",FBT_ued!N$5/N$5*1000)</f>
        <v>58.407924189798457</v>
      </c>
      <c r="O37" s="346">
        <f>IF(FBT_ued!O$5=0,"",FBT_ued!O$5/O$5*1000)</f>
        <v>57.901219738713202</v>
      </c>
      <c r="P37" s="346">
        <f>IF(FBT_ued!P$5=0,"",FBT_ued!P$5/P$5*1000)</f>
        <v>57.202465553813497</v>
      </c>
      <c r="Q37" s="346">
        <f>IF(FBT_ued!Q$5=0,"",FBT_ued!Q$5/Q$5*1000)</f>
        <v>56.382524419728384</v>
      </c>
      <c r="R37" s="346">
        <f>IF(FBT_ued!R$5=0,"",FBT_ued!R$5/R$5*1000)</f>
        <v>57.184445474540766</v>
      </c>
      <c r="S37" s="346">
        <f>IF(FBT_ued!S$5=0,"",FBT_ued!S$5/S$5*1000)</f>
        <v>57.08854689379141</v>
      </c>
      <c r="T37" s="346">
        <f>IF(FBT_ued!T$5=0,"",FBT_ued!T$5/T$5*1000)</f>
        <v>58.287027096081374</v>
      </c>
      <c r="U37" s="346">
        <f>IF(FBT_ued!U$5=0,"",FBT_ued!U$5/U$5*1000)</f>
        <v>56.669589894810485</v>
      </c>
      <c r="V37" s="346">
        <f>IF(FBT_ued!V$5=0,"",FBT_ued!V$5/V$5*1000)</f>
        <v>57.539663360166912</v>
      </c>
      <c r="W37" s="346">
        <f>IF(FBT_ued!W$5=0,"",FBT_ued!W$5/W$5*1000)</f>
        <v>61.670565613244975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1.8131805261769414</v>
      </c>
      <c r="C38" s="347">
        <f t="shared" si="7"/>
        <v>1.9654453633163218</v>
      </c>
      <c r="D38" s="347">
        <f t="shared" si="7"/>
        <v>1.6648211766283452</v>
      </c>
      <c r="E38" s="347">
        <f t="shared" si="7"/>
        <v>1.5176585883328559</v>
      </c>
      <c r="F38" s="347">
        <f t="shared" si="7"/>
        <v>1.2897951954075852</v>
      </c>
      <c r="G38" s="347">
        <f t="shared" si="7"/>
        <v>1.649229725156788</v>
      </c>
      <c r="H38" s="347">
        <f t="shared" si="7"/>
        <v>1.6854266658507402</v>
      </c>
      <c r="I38" s="347">
        <f t="shared" si="7"/>
        <v>1.968292355382669</v>
      </c>
      <c r="J38" s="347">
        <f t="shared" si="7"/>
        <v>1.8462646664978979</v>
      </c>
      <c r="K38" s="347">
        <f t="shared" si="7"/>
        <v>1.6343129039514541</v>
      </c>
      <c r="L38" s="347">
        <f t="shared" si="7"/>
        <v>1.686498988291359</v>
      </c>
      <c r="M38" s="347">
        <f t="shared" si="7"/>
        <v>1.6496690016637479</v>
      </c>
      <c r="N38" s="347">
        <f t="shared" si="7"/>
        <v>1.674856935288096</v>
      </c>
      <c r="O38" s="347">
        <f t="shared" si="7"/>
        <v>1.6219120478402069</v>
      </c>
      <c r="P38" s="347">
        <f t="shared" si="7"/>
        <v>1.5803069889497954</v>
      </c>
      <c r="Q38" s="347">
        <f t="shared" si="7"/>
        <v>1.536879493560332</v>
      </c>
      <c r="R38" s="347">
        <f t="shared" si="7"/>
        <v>1.5946919091202685</v>
      </c>
      <c r="S38" s="347">
        <f t="shared" si="7"/>
        <v>1.5828042483727611</v>
      </c>
      <c r="T38" s="347">
        <f t="shared" si="7"/>
        <v>1.5092207087522014</v>
      </c>
      <c r="U38" s="347">
        <f t="shared" si="7"/>
        <v>1.5716911076487519</v>
      </c>
      <c r="V38" s="347">
        <f t="shared" si="7"/>
        <v>1.5843182671793956</v>
      </c>
      <c r="W38" s="347">
        <f t="shared" si="7"/>
        <v>1.5644408853792695</v>
      </c>
      <c r="DA38" s="16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6" tint="0.59999389629810485"/>
    <pageSetUpPr fitToPage="1"/>
  </sheetPr>
  <dimension ref="A1:DA124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Food, beverages and tobacco / final energy consumption"</f>
        <v>RO: Food, beverages and tobacco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24</v>
      </c>
      <c r="B5" s="225">
        <v>644.17798796216607</v>
      </c>
      <c r="C5" s="225">
        <v>787.87601031814256</v>
      </c>
      <c r="D5" s="225">
        <v>747.36809974204652</v>
      </c>
      <c r="E5" s="225">
        <v>705.04153052450556</v>
      </c>
      <c r="F5" s="225">
        <v>887.77618228718825</v>
      </c>
      <c r="G5" s="225">
        <v>981.75434221840055</v>
      </c>
      <c r="H5" s="225">
        <v>567.52476354256237</v>
      </c>
      <c r="I5" s="225">
        <v>698.07257093723092</v>
      </c>
      <c r="J5" s="225">
        <v>688.44221840068815</v>
      </c>
      <c r="K5" s="225">
        <v>523.33370593293205</v>
      </c>
      <c r="L5" s="225">
        <v>557.25640584694747</v>
      </c>
      <c r="M5" s="225">
        <v>564.6057609630268</v>
      </c>
      <c r="N5" s="225">
        <v>581.89802235597597</v>
      </c>
      <c r="O5" s="225">
        <v>528.84359415305278</v>
      </c>
      <c r="P5" s="225">
        <v>556.6749785038694</v>
      </c>
      <c r="Q5" s="225">
        <v>559.31461736887331</v>
      </c>
      <c r="R5" s="225">
        <v>570.64350816852971</v>
      </c>
      <c r="S5" s="225">
        <v>585.25485812553734</v>
      </c>
      <c r="T5" s="225">
        <v>537.01840068787646</v>
      </c>
      <c r="U5" s="225">
        <v>575.37523645743784</v>
      </c>
      <c r="V5" s="225">
        <v>553.13207222699907</v>
      </c>
      <c r="W5" s="225">
        <v>569.83645743766124</v>
      </c>
      <c r="DA5" s="89" t="s">
        <v>2120</v>
      </c>
    </row>
    <row r="6" spans="1:105" ht="12" customHeight="1" x14ac:dyDescent="0.25">
      <c r="A6" s="55" t="s">
        <v>92</v>
      </c>
      <c r="B6" s="261">
        <v>5.9183085395950839</v>
      </c>
      <c r="C6" s="261">
        <v>6.3477267847182501</v>
      </c>
      <c r="D6" s="261">
        <v>6.9408229023915098</v>
      </c>
      <c r="E6" s="261">
        <v>10.563283058213941</v>
      </c>
      <c r="F6" s="261">
        <v>13.45128867563322</v>
      </c>
      <c r="G6" s="261">
        <v>12.56462756674061</v>
      </c>
      <c r="H6" s="261">
        <v>6.273814305334116</v>
      </c>
      <c r="I6" s="261">
        <v>6.5077510142273898</v>
      </c>
      <c r="J6" s="261">
        <v>7.5271038326087956</v>
      </c>
      <c r="K6" s="261">
        <v>6.7021427694438422</v>
      </c>
      <c r="L6" s="261">
        <v>6.7885314136640131</v>
      </c>
      <c r="M6" s="261">
        <v>6.9158316522765428</v>
      </c>
      <c r="N6" s="261">
        <v>7.1509189120719494</v>
      </c>
      <c r="O6" s="261">
        <v>7.073885687864033</v>
      </c>
      <c r="P6" s="261">
        <v>7.4838409078464956</v>
      </c>
      <c r="Q6" s="261">
        <v>7.6765624411224831</v>
      </c>
      <c r="R6" s="261">
        <v>7.8789923824595123</v>
      </c>
      <c r="S6" s="261">
        <v>7.9719248494345836</v>
      </c>
      <c r="T6" s="261">
        <v>7.9194325565191139</v>
      </c>
      <c r="U6" s="261">
        <v>8.0299742806477816</v>
      </c>
      <c r="V6" s="261">
        <v>7.8054949658003752</v>
      </c>
      <c r="W6" s="261">
        <v>8.0343064142165534</v>
      </c>
      <c r="DA6" s="67" t="s">
        <v>2139</v>
      </c>
    </row>
    <row r="7" spans="1:105" ht="12" customHeight="1" x14ac:dyDescent="0.25">
      <c r="A7" s="202" t="s">
        <v>93</v>
      </c>
      <c r="B7" s="226">
        <v>6.9046932961942664</v>
      </c>
      <c r="C7" s="226">
        <v>7.4056812488379613</v>
      </c>
      <c r="D7" s="226">
        <v>8.0976267194567626</v>
      </c>
      <c r="E7" s="226">
        <v>12.32383023458293</v>
      </c>
      <c r="F7" s="226">
        <v>15.69317012157209</v>
      </c>
      <c r="G7" s="226">
        <v>14.65873216119738</v>
      </c>
      <c r="H7" s="226">
        <v>7.3194500228898018</v>
      </c>
      <c r="I7" s="226">
        <v>7.592376183265289</v>
      </c>
      <c r="J7" s="226">
        <v>8.7816211380435956</v>
      </c>
      <c r="K7" s="226">
        <v>7.8191665643511534</v>
      </c>
      <c r="L7" s="226">
        <v>7.9199533159413464</v>
      </c>
      <c r="M7" s="226">
        <v>8.0684702609893009</v>
      </c>
      <c r="N7" s="226">
        <v>8.3427387307506091</v>
      </c>
      <c r="O7" s="226">
        <v>8.2528666358413734</v>
      </c>
      <c r="P7" s="226">
        <v>8.7311477258209109</v>
      </c>
      <c r="Q7" s="226">
        <v>8.9559895146428961</v>
      </c>
      <c r="R7" s="226">
        <v>9.1921577795360978</v>
      </c>
      <c r="S7" s="226">
        <v>9.3005789910070131</v>
      </c>
      <c r="T7" s="226">
        <v>9.2393379826056385</v>
      </c>
      <c r="U7" s="226">
        <v>9.3683033274224119</v>
      </c>
      <c r="V7" s="226">
        <v>9.1064107934337724</v>
      </c>
      <c r="W7" s="226">
        <v>9.3733574832526454</v>
      </c>
      <c r="DA7" s="174" t="s">
        <v>2140</v>
      </c>
    </row>
    <row r="8" spans="1:105" ht="12" customHeight="1" x14ac:dyDescent="0.25">
      <c r="A8" s="202" t="s">
        <v>94</v>
      </c>
      <c r="B8" s="226">
        <v>15.782156105586891</v>
      </c>
      <c r="C8" s="226">
        <v>16.92727142591534</v>
      </c>
      <c r="D8" s="226">
        <v>18.50886107304402</v>
      </c>
      <c r="E8" s="226">
        <v>28.168754821903839</v>
      </c>
      <c r="F8" s="226">
        <v>35.870103135021907</v>
      </c>
      <c r="G8" s="226">
        <v>33.505673511308288</v>
      </c>
      <c r="H8" s="226">
        <v>16.730171480890981</v>
      </c>
      <c r="I8" s="226">
        <v>17.35400270460638</v>
      </c>
      <c r="J8" s="226">
        <v>20.072276886956789</v>
      </c>
      <c r="K8" s="226">
        <v>17.872380718516919</v>
      </c>
      <c r="L8" s="226">
        <v>18.102750436437361</v>
      </c>
      <c r="M8" s="226">
        <v>18.442217739404111</v>
      </c>
      <c r="N8" s="226">
        <v>19.069117098858531</v>
      </c>
      <c r="O8" s="226">
        <v>18.86369516763742</v>
      </c>
      <c r="P8" s="226">
        <v>19.95690908759066</v>
      </c>
      <c r="Q8" s="226">
        <v>20.470833176326622</v>
      </c>
      <c r="R8" s="226">
        <v>21.010646353225368</v>
      </c>
      <c r="S8" s="226">
        <v>21.258466265158891</v>
      </c>
      <c r="T8" s="226">
        <v>21.118486817384301</v>
      </c>
      <c r="U8" s="226">
        <v>21.413264748394081</v>
      </c>
      <c r="V8" s="226">
        <v>20.81465324213433</v>
      </c>
      <c r="W8" s="226">
        <v>21.424817104577471</v>
      </c>
      <c r="DA8" s="174" t="s">
        <v>2141</v>
      </c>
    </row>
    <row r="9" spans="1:105" ht="12" customHeight="1" x14ac:dyDescent="0.25">
      <c r="A9" s="202" t="s">
        <v>95</v>
      </c>
      <c r="B9" s="226">
        <v>11.836617079190169</v>
      </c>
      <c r="C9" s="226">
        <v>12.6954535694365</v>
      </c>
      <c r="D9" s="226">
        <v>13.88164580478302</v>
      </c>
      <c r="E9" s="226">
        <v>21.126566116427881</v>
      </c>
      <c r="F9" s="226">
        <v>26.902577351266441</v>
      </c>
      <c r="G9" s="226">
        <v>25.129255133481209</v>
      </c>
      <c r="H9" s="226">
        <v>12.54762861066823</v>
      </c>
      <c r="I9" s="226">
        <v>13.01550202845478</v>
      </c>
      <c r="J9" s="226">
        <v>15.054207665217589</v>
      </c>
      <c r="K9" s="226">
        <v>13.404285538887679</v>
      </c>
      <c r="L9" s="226">
        <v>13.57706282732803</v>
      </c>
      <c r="M9" s="226">
        <v>13.831663304553089</v>
      </c>
      <c r="N9" s="226">
        <v>14.301837824143901</v>
      </c>
      <c r="O9" s="226">
        <v>14.14777137572807</v>
      </c>
      <c r="P9" s="226">
        <v>14.967681815692989</v>
      </c>
      <c r="Q9" s="226">
        <v>15.35312488224497</v>
      </c>
      <c r="R9" s="226">
        <v>15.757984764919019</v>
      </c>
      <c r="S9" s="226">
        <v>15.943849698869171</v>
      </c>
      <c r="T9" s="226">
        <v>15.83886511303823</v>
      </c>
      <c r="U9" s="226">
        <v>16.05994856129556</v>
      </c>
      <c r="V9" s="226">
        <v>15.61098993160075</v>
      </c>
      <c r="W9" s="226">
        <v>16.06861282843311</v>
      </c>
      <c r="DA9" s="174" t="s">
        <v>2142</v>
      </c>
    </row>
    <row r="10" spans="1:105" ht="12" customHeight="1" x14ac:dyDescent="0.25">
      <c r="A10" s="56" t="s">
        <v>96</v>
      </c>
      <c r="B10" s="262">
        <v>13.22238379220267</v>
      </c>
      <c r="C10" s="262">
        <v>17.016365234599672</v>
      </c>
      <c r="D10" s="262">
        <v>15.12050233042847</v>
      </c>
      <c r="E10" s="262">
        <v>13.92212061905524</v>
      </c>
      <c r="F10" s="262">
        <v>17.405776394985171</v>
      </c>
      <c r="G10" s="262">
        <v>19.581870351104531</v>
      </c>
      <c r="H10" s="262">
        <v>11.327511466712121</v>
      </c>
      <c r="I10" s="262">
        <v>14.73351501350708</v>
      </c>
      <c r="J10" s="262">
        <v>14.071166430704171</v>
      </c>
      <c r="K10" s="262">
        <v>10.39984059601381</v>
      </c>
      <c r="L10" s="262">
        <v>11.065195454093359</v>
      </c>
      <c r="M10" s="262">
        <v>11.235394180413181</v>
      </c>
      <c r="N10" s="262">
        <v>11.497909985070381</v>
      </c>
      <c r="O10" s="262">
        <v>10.36434398841592</v>
      </c>
      <c r="P10" s="262">
        <v>11.078663149997229</v>
      </c>
      <c r="Q10" s="262">
        <v>11.133210050065459</v>
      </c>
      <c r="R10" s="262">
        <v>11.40883370973472</v>
      </c>
      <c r="S10" s="262">
        <v>11.670337542121921</v>
      </c>
      <c r="T10" s="262">
        <v>10.767916498054261</v>
      </c>
      <c r="U10" s="262">
        <v>11.51328224539936</v>
      </c>
      <c r="V10" s="262">
        <v>11.12631143042876</v>
      </c>
      <c r="W10" s="262">
        <v>11.44919453442543</v>
      </c>
      <c r="DA10" s="68" t="s">
        <v>2143</v>
      </c>
    </row>
    <row r="11" spans="1:105" ht="12" customHeight="1" x14ac:dyDescent="0.25">
      <c r="A11" s="37" t="s">
        <v>160</v>
      </c>
      <c r="B11" s="228">
        <v>2.8906138850527801</v>
      </c>
      <c r="C11" s="228">
        <v>3.1700938275183539</v>
      </c>
      <c r="D11" s="228">
        <v>4.6445121087525516</v>
      </c>
      <c r="E11" s="228">
        <v>1.2057555774920059</v>
      </c>
      <c r="F11" s="228">
        <v>1.531716609379421</v>
      </c>
      <c r="G11" s="228">
        <v>0.93916183258607422</v>
      </c>
      <c r="H11" s="228">
        <v>1.429809787421386</v>
      </c>
      <c r="I11" s="228">
        <v>4.4063660360236421</v>
      </c>
      <c r="J11" s="228">
        <v>3.6530637521659872</v>
      </c>
      <c r="K11" s="228">
        <v>0.74176691761222902</v>
      </c>
      <c r="L11" s="228">
        <v>0.64855230987605861</v>
      </c>
      <c r="M11" s="228">
        <v>0.44637645185657981</v>
      </c>
      <c r="N11" s="228">
        <v>0.49069472531666869</v>
      </c>
      <c r="O11" s="228">
        <v>0.66890989680540647</v>
      </c>
      <c r="P11" s="228">
        <v>0.67690540866718851</v>
      </c>
      <c r="Q11" s="228">
        <v>0.66182821858858654</v>
      </c>
      <c r="R11" s="228">
        <v>0.80328898809485405</v>
      </c>
      <c r="S11" s="228">
        <v>0.78238127225105336</v>
      </c>
      <c r="T11" s="228">
        <v>0.64712615821752295</v>
      </c>
      <c r="U11" s="228">
        <v>0.74892637757112535</v>
      </c>
      <c r="V11" s="228">
        <v>0.75622813887103435</v>
      </c>
      <c r="W11" s="228">
        <v>0.77044998213411153</v>
      </c>
      <c r="DA11" s="69" t="s">
        <v>2144</v>
      </c>
    </row>
    <row r="12" spans="1:105" ht="12" customHeight="1" x14ac:dyDescent="0.25">
      <c r="A12" s="37" t="s">
        <v>162</v>
      </c>
      <c r="B12" s="228">
        <v>9.2482725906768994</v>
      </c>
      <c r="C12" s="228">
        <v>13.10769494557168</v>
      </c>
      <c r="D12" s="228">
        <v>9.1100719533238443</v>
      </c>
      <c r="E12" s="228">
        <v>7.3966060647210936</v>
      </c>
      <c r="F12" s="228">
        <v>8.2265160609356993</v>
      </c>
      <c r="G12" s="228">
        <v>14.56444917013137</v>
      </c>
      <c r="H12" s="228">
        <v>8.2002761429642224</v>
      </c>
      <c r="I12" s="228">
        <v>9.3162970413070276</v>
      </c>
      <c r="J12" s="228">
        <v>8.7276233259802574</v>
      </c>
      <c r="K12" s="228">
        <v>7.4260194082930981</v>
      </c>
      <c r="L12" s="228">
        <v>8.3028938081477044</v>
      </c>
      <c r="M12" s="228">
        <v>8.6401125535194687</v>
      </c>
      <c r="N12" s="228">
        <v>8.634844409316706</v>
      </c>
      <c r="O12" s="228">
        <v>6.8843968458762559</v>
      </c>
      <c r="P12" s="228">
        <v>7.1673784844676458</v>
      </c>
      <c r="Q12" s="228">
        <v>7.0458516135911076</v>
      </c>
      <c r="R12" s="228">
        <v>7.1019461561326036</v>
      </c>
      <c r="S12" s="228">
        <v>7.4028867334238999</v>
      </c>
      <c r="T12" s="228">
        <v>6.2554077341516692</v>
      </c>
      <c r="U12" s="228">
        <v>7.2190362229651797</v>
      </c>
      <c r="V12" s="228">
        <v>6.8727776247540824</v>
      </c>
      <c r="W12" s="228">
        <v>6.9935590192412267</v>
      </c>
      <c r="DA12" s="69" t="s">
        <v>2145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0.31049011177988878</v>
      </c>
      <c r="Q13" s="228">
        <v>0.31049011177989971</v>
      </c>
      <c r="R13" s="228">
        <v>0.334393809114374</v>
      </c>
      <c r="S13" s="228">
        <v>0.32682717110921239</v>
      </c>
      <c r="T13" s="228">
        <v>0.32682717110931608</v>
      </c>
      <c r="U13" s="228">
        <v>0.32682717110922133</v>
      </c>
      <c r="V13" s="228">
        <v>0.38839208942391817</v>
      </c>
      <c r="W13" s="228">
        <v>0.42338779019780037</v>
      </c>
      <c r="DA13" s="69" t="s">
        <v>2146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2147</v>
      </c>
    </row>
    <row r="15" spans="1:105" ht="12" customHeight="1" x14ac:dyDescent="0.25">
      <c r="A15" s="37" t="s">
        <v>38</v>
      </c>
      <c r="B15" s="228">
        <v>1.0834973164729931</v>
      </c>
      <c r="C15" s="228">
        <v>0.73857646150963563</v>
      </c>
      <c r="D15" s="228">
        <v>1.3659182683520781</v>
      </c>
      <c r="E15" s="228">
        <v>5.3197589768421389</v>
      </c>
      <c r="F15" s="228">
        <v>7.6475437246700499</v>
      </c>
      <c r="G15" s="228">
        <v>4.0782593483870846</v>
      </c>
      <c r="H15" s="228">
        <v>1.6974255363265081</v>
      </c>
      <c r="I15" s="228">
        <v>1.010851936176409</v>
      </c>
      <c r="J15" s="228">
        <v>1.69047935255792</v>
      </c>
      <c r="K15" s="228">
        <v>2.232054270108482</v>
      </c>
      <c r="L15" s="228">
        <v>2.113749336069592</v>
      </c>
      <c r="M15" s="228">
        <v>2.1489051750371342</v>
      </c>
      <c r="N15" s="228">
        <v>2.372370850437004</v>
      </c>
      <c r="O15" s="228">
        <v>2.8110372457342581</v>
      </c>
      <c r="P15" s="228">
        <v>2.9238891450825051</v>
      </c>
      <c r="Q15" s="228">
        <v>3.1150401061058681</v>
      </c>
      <c r="R15" s="228">
        <v>3.169204756392884</v>
      </c>
      <c r="S15" s="228">
        <v>3.1582423653377538</v>
      </c>
      <c r="T15" s="228">
        <v>3.5385554345757519</v>
      </c>
      <c r="U15" s="228">
        <v>3.2184924737538338</v>
      </c>
      <c r="V15" s="228">
        <v>3.108913577379727</v>
      </c>
      <c r="W15" s="228">
        <v>3.26179774285229</v>
      </c>
      <c r="DA15" s="69" t="s">
        <v>2148</v>
      </c>
    </row>
    <row r="16" spans="1:105" ht="12" customHeight="1" x14ac:dyDescent="0.25">
      <c r="A16" s="57" t="s">
        <v>2149</v>
      </c>
      <c r="B16" s="263">
        <f t="shared" ref="B16:W16" si="0">B17+B23+B24</f>
        <v>40.701026570348425</v>
      </c>
      <c r="C16" s="263">
        <f t="shared" si="0"/>
        <v>51.899881960726148</v>
      </c>
      <c r="D16" s="263">
        <f t="shared" si="0"/>
        <v>46.408395813088227</v>
      </c>
      <c r="E16" s="263">
        <f t="shared" si="0"/>
        <v>42.674681524481663</v>
      </c>
      <c r="F16" s="263">
        <f t="shared" si="0"/>
        <v>53.317524686980548</v>
      </c>
      <c r="G16" s="263">
        <f t="shared" si="0"/>
        <v>59.936191307752416</v>
      </c>
      <c r="H16" s="263">
        <f t="shared" si="0"/>
        <v>34.912422472075725</v>
      </c>
      <c r="I16" s="263">
        <f t="shared" si="0"/>
        <v>44.920799356043183</v>
      </c>
      <c r="J16" s="263">
        <f t="shared" si="0"/>
        <v>42.959291090580408</v>
      </c>
      <c r="K16" s="263">
        <f t="shared" si="0"/>
        <v>31.830066438437939</v>
      </c>
      <c r="L16" s="263">
        <f t="shared" si="0"/>
        <v>33.883792921702486</v>
      </c>
      <c r="M16" s="263">
        <f t="shared" si="0"/>
        <v>34.42563659437134</v>
      </c>
      <c r="N16" s="263">
        <f t="shared" si="0"/>
        <v>35.347162656551035</v>
      </c>
      <c r="O16" s="263">
        <f t="shared" si="0"/>
        <v>31.747911591919831</v>
      </c>
      <c r="P16" s="263">
        <f t="shared" si="0"/>
        <v>33.466494853835123</v>
      </c>
      <c r="Q16" s="263">
        <f t="shared" si="0"/>
        <v>33.627128706448453</v>
      </c>
      <c r="R16" s="263">
        <f t="shared" si="0"/>
        <v>34.464278975266659</v>
      </c>
      <c r="S16" s="263">
        <f t="shared" si="0"/>
        <v>35.264954100406086</v>
      </c>
      <c r="T16" s="263">
        <f t="shared" si="0"/>
        <v>32.462337749513246</v>
      </c>
      <c r="U16" s="263">
        <f t="shared" si="0"/>
        <v>34.745602979669293</v>
      </c>
      <c r="V16" s="263">
        <f t="shared" si="0"/>
        <v>33.445628159573651</v>
      </c>
      <c r="W16" s="263">
        <f t="shared" si="0"/>
        <v>34.388954482432332</v>
      </c>
      <c r="DA16" s="70"/>
    </row>
    <row r="17" spans="1:105" ht="12" customHeight="1" x14ac:dyDescent="0.25">
      <c r="A17" s="60" t="s">
        <v>2150</v>
      </c>
      <c r="B17" s="331">
        <v>37.353046515037441</v>
      </c>
      <c r="C17" s="331">
        <v>49.319420193294143</v>
      </c>
      <c r="D17" s="331">
        <v>42.10939218544398</v>
      </c>
      <c r="E17" s="331">
        <v>27.002350114071501</v>
      </c>
      <c r="F17" s="331">
        <v>30.53677293563522</v>
      </c>
      <c r="G17" s="331">
        <v>47.192665894337047</v>
      </c>
      <c r="H17" s="331">
        <v>29.89030802060055</v>
      </c>
      <c r="I17" s="331">
        <v>41.500828502960488</v>
      </c>
      <c r="J17" s="331">
        <v>37.461220194279441</v>
      </c>
      <c r="K17" s="331">
        <v>24.855461515749042</v>
      </c>
      <c r="L17" s="331">
        <v>27.303307452546591</v>
      </c>
      <c r="M17" s="331">
        <v>27.77985706527771</v>
      </c>
      <c r="N17" s="331">
        <v>28.278382286166462</v>
      </c>
      <c r="O17" s="331">
        <v>23.096136186521651</v>
      </c>
      <c r="P17" s="331">
        <v>24.330849603730091</v>
      </c>
      <c r="Q17" s="331">
        <v>23.876430253140992</v>
      </c>
      <c r="R17" s="331">
        <v>24.680324383269848</v>
      </c>
      <c r="S17" s="331">
        <v>25.451143748156358</v>
      </c>
      <c r="T17" s="331">
        <v>21.143246006352189</v>
      </c>
      <c r="U17" s="331">
        <v>24.556800448672949</v>
      </c>
      <c r="V17" s="331">
        <v>23.428564021805151</v>
      </c>
      <c r="W17" s="331">
        <v>23.927481558777458</v>
      </c>
      <c r="DA17" s="72" t="s">
        <v>2151</v>
      </c>
    </row>
    <row r="18" spans="1:105" ht="12" customHeight="1" x14ac:dyDescent="0.25">
      <c r="A18" s="59" t="s">
        <v>30</v>
      </c>
      <c r="B18" s="232">
        <v>0.32586907865272902</v>
      </c>
      <c r="C18" s="232">
        <v>0.14410433608386919</v>
      </c>
      <c r="D18" s="232">
        <v>0.32584991497596322</v>
      </c>
      <c r="E18" s="232">
        <v>0.17237173050361659</v>
      </c>
      <c r="F18" s="232">
        <v>0.26905404773044872</v>
      </c>
      <c r="G18" s="232">
        <v>0.14174486387808691</v>
      </c>
      <c r="H18" s="232">
        <v>0.10709107185162881</v>
      </c>
      <c r="I18" s="232">
        <v>0.1056590856281598</v>
      </c>
      <c r="J18" s="232">
        <v>0</v>
      </c>
      <c r="K18" s="232">
        <v>0</v>
      </c>
      <c r="L18" s="232">
        <v>0.1015725713135285</v>
      </c>
      <c r="M18" s="232">
        <v>4.9861213414697181E-2</v>
      </c>
      <c r="N18" s="232">
        <v>0.9580760928393538</v>
      </c>
      <c r="O18" s="232">
        <v>0.64405437678693722</v>
      </c>
      <c r="P18" s="232">
        <v>0.67969876088543857</v>
      </c>
      <c r="Q18" s="232">
        <v>0.76402753806644608</v>
      </c>
      <c r="R18" s="232">
        <v>0.8743958599506384</v>
      </c>
      <c r="S18" s="232">
        <v>0.71431691713053247</v>
      </c>
      <c r="T18" s="232">
        <v>6.7393976539061332E-2</v>
      </c>
      <c r="U18" s="232">
        <v>8.6941796621784875E-2</v>
      </c>
      <c r="V18" s="232">
        <v>7.4342721257769862E-2</v>
      </c>
      <c r="W18" s="232">
        <v>0.11488150340882031</v>
      </c>
      <c r="DA18" s="71" t="s">
        <v>2152</v>
      </c>
    </row>
    <row r="19" spans="1:105" ht="12" customHeight="1" x14ac:dyDescent="0.25">
      <c r="A19" s="59" t="s">
        <v>33</v>
      </c>
      <c r="B19" s="232">
        <v>0.20781409621988081</v>
      </c>
      <c r="C19" s="232">
        <v>0.791459445611432</v>
      </c>
      <c r="D19" s="232">
        <v>0.98860202293482302</v>
      </c>
      <c r="E19" s="232">
        <v>1.004850709911288</v>
      </c>
      <c r="F19" s="232">
        <v>0.408647645518325</v>
      </c>
      <c r="G19" s="232">
        <v>0.68997981088396187</v>
      </c>
      <c r="H19" s="232">
        <v>1.7595099655076469</v>
      </c>
      <c r="I19" s="232">
        <v>0.57861511690719258</v>
      </c>
      <c r="J19" s="232">
        <v>0.27879376464514588</v>
      </c>
      <c r="K19" s="232">
        <v>0.26346258542124468</v>
      </c>
      <c r="L19" s="232">
        <v>0.64894126483301295</v>
      </c>
      <c r="M19" s="232">
        <v>0.36406513833060272</v>
      </c>
      <c r="N19" s="232">
        <v>0.36916617496196091</v>
      </c>
      <c r="O19" s="232">
        <v>0.35868055320420822</v>
      </c>
      <c r="P19" s="232">
        <v>0.53100203995945283</v>
      </c>
      <c r="Q19" s="232">
        <v>0.43436702851262199</v>
      </c>
      <c r="R19" s="232">
        <v>0.4216728071039772</v>
      </c>
      <c r="S19" s="232">
        <v>0.38764089375641869</v>
      </c>
      <c r="T19" s="232">
        <v>0.22236730568018931</v>
      </c>
      <c r="U19" s="232">
        <v>0.82574700049059757</v>
      </c>
      <c r="V19" s="232">
        <v>0.29579173969979222</v>
      </c>
      <c r="W19" s="232">
        <v>0.42763279409623739</v>
      </c>
      <c r="DA19" s="71" t="s">
        <v>2153</v>
      </c>
    </row>
    <row r="20" spans="1:105" ht="12" customHeight="1" x14ac:dyDescent="0.25">
      <c r="A20" s="59" t="s">
        <v>160</v>
      </c>
      <c r="B20" s="232">
        <v>7.6687906109109658</v>
      </c>
      <c r="C20" s="232">
        <v>8.8961334453209151</v>
      </c>
      <c r="D20" s="232">
        <v>12.729777414832739</v>
      </c>
      <c r="E20" s="232">
        <v>3.360690228844228</v>
      </c>
      <c r="F20" s="232">
        <v>4.3471959162361431</v>
      </c>
      <c r="G20" s="232">
        <v>2.7031667795043561</v>
      </c>
      <c r="H20" s="232">
        <v>3.8075540694398482</v>
      </c>
      <c r="I20" s="232">
        <v>12.638449124744669</v>
      </c>
      <c r="J20" s="232">
        <v>10.57986556149174</v>
      </c>
      <c r="K20" s="232">
        <v>2.1396509199370461</v>
      </c>
      <c r="L20" s="232">
        <v>1.8524295033430309</v>
      </c>
      <c r="M20" s="232">
        <v>1.265553439045753</v>
      </c>
      <c r="N20" s="232">
        <v>1.3437611519618931</v>
      </c>
      <c r="O20" s="232">
        <v>1.9240993089570659</v>
      </c>
      <c r="P20" s="232">
        <v>1.9763743437843859</v>
      </c>
      <c r="Q20" s="232">
        <v>1.9411763347351529</v>
      </c>
      <c r="R20" s="232">
        <v>2.320144933358963</v>
      </c>
      <c r="S20" s="232">
        <v>2.2731550723709901</v>
      </c>
      <c r="T20" s="232">
        <v>1.954156356984559</v>
      </c>
      <c r="U20" s="232">
        <v>2.221398454596434</v>
      </c>
      <c r="V20" s="232">
        <v>2.2847103332369461</v>
      </c>
      <c r="W20" s="232">
        <v>2.319223852870731</v>
      </c>
      <c r="DA20" s="71" t="s">
        <v>2154</v>
      </c>
    </row>
    <row r="21" spans="1:105" ht="12" customHeight="1" x14ac:dyDescent="0.25">
      <c r="A21" s="59" t="s">
        <v>70</v>
      </c>
      <c r="B21" s="232">
        <v>4.6149312251194443</v>
      </c>
      <c r="C21" s="232">
        <v>2.7040156879200761</v>
      </c>
      <c r="D21" s="232">
        <v>3.096084168790882</v>
      </c>
      <c r="E21" s="232">
        <v>1.8485662082698779</v>
      </c>
      <c r="F21" s="232">
        <v>2.164033560929834</v>
      </c>
      <c r="G21" s="232">
        <v>1.737272783748659</v>
      </c>
      <c r="H21" s="232">
        <v>2.3789861288519769</v>
      </c>
      <c r="I21" s="232">
        <v>1.4568693035418601</v>
      </c>
      <c r="J21" s="232">
        <v>1.3259471201723041</v>
      </c>
      <c r="K21" s="232">
        <v>1.0317522933801231</v>
      </c>
      <c r="L21" s="232">
        <v>0.98519847549067907</v>
      </c>
      <c r="M21" s="232">
        <v>1.604183287617944</v>
      </c>
      <c r="N21" s="232">
        <v>1.9609692519794339</v>
      </c>
      <c r="O21" s="232">
        <v>0.36654035442242922</v>
      </c>
      <c r="P21" s="232">
        <v>0.21703526110050739</v>
      </c>
      <c r="Q21" s="232">
        <v>7.1012797978385778E-2</v>
      </c>
      <c r="R21" s="232">
        <v>0.55151240874096541</v>
      </c>
      <c r="S21" s="232">
        <v>0.56745170393065614</v>
      </c>
      <c r="T21" s="232">
        <v>9.5885011330917695E-3</v>
      </c>
      <c r="U21" s="232">
        <v>1.025345508843142E-2</v>
      </c>
      <c r="V21" s="232">
        <v>9.7390869653331165E-3</v>
      </c>
      <c r="W21" s="232">
        <v>1.3593015775463129E-2</v>
      </c>
      <c r="DA21" s="71" t="s">
        <v>2155</v>
      </c>
    </row>
    <row r="22" spans="1:105" ht="12" customHeight="1" x14ac:dyDescent="0.25">
      <c r="A22" s="59" t="s">
        <v>162</v>
      </c>
      <c r="B22" s="232">
        <v>24.535641504134421</v>
      </c>
      <c r="C22" s="232">
        <v>36.783707278357852</v>
      </c>
      <c r="D22" s="232">
        <v>24.969078663909571</v>
      </c>
      <c r="E22" s="232">
        <v>20.615871236542489</v>
      </c>
      <c r="F22" s="232">
        <v>23.347841765220469</v>
      </c>
      <c r="G22" s="232">
        <v>41.920501656321981</v>
      </c>
      <c r="H22" s="232">
        <v>21.837166784949449</v>
      </c>
      <c r="I22" s="232">
        <v>26.7212358721386</v>
      </c>
      <c r="J22" s="232">
        <v>25.276613747970249</v>
      </c>
      <c r="K22" s="232">
        <v>21.42059571701062</v>
      </c>
      <c r="L22" s="232">
        <v>23.71516563756634</v>
      </c>
      <c r="M22" s="232">
        <v>24.496193986868722</v>
      </c>
      <c r="N22" s="232">
        <v>23.64640961442382</v>
      </c>
      <c r="O22" s="232">
        <v>19.802761593151011</v>
      </c>
      <c r="P22" s="232">
        <v>20.926739198000309</v>
      </c>
      <c r="Q22" s="232">
        <v>20.665846553848379</v>
      </c>
      <c r="R22" s="232">
        <v>20.512598374115299</v>
      </c>
      <c r="S22" s="232">
        <v>21.508579160967759</v>
      </c>
      <c r="T22" s="232">
        <v>18.88973986601528</v>
      </c>
      <c r="U22" s="232">
        <v>21.412459741875701</v>
      </c>
      <c r="V22" s="232">
        <v>20.763980140645309</v>
      </c>
      <c r="W22" s="232">
        <v>21.05215039262621</v>
      </c>
      <c r="DA22" s="71" t="s">
        <v>2156</v>
      </c>
    </row>
    <row r="23" spans="1:105" ht="12" customHeight="1" x14ac:dyDescent="0.25">
      <c r="A23" s="60" t="s">
        <v>2157</v>
      </c>
      <c r="B23" s="331">
        <v>2.8745153721433812</v>
      </c>
      <c r="C23" s="331">
        <v>2.072643624654547</v>
      </c>
      <c r="D23" s="331">
        <v>3.7437377954529309</v>
      </c>
      <c r="E23" s="331">
        <v>14.82726876575305</v>
      </c>
      <c r="F23" s="331">
        <v>21.704648657294669</v>
      </c>
      <c r="G23" s="331">
        <v>11.73835520807612</v>
      </c>
      <c r="H23" s="331">
        <v>4.5202093070484484</v>
      </c>
      <c r="I23" s="331">
        <v>2.8993507719445031</v>
      </c>
      <c r="J23" s="331">
        <v>4.8959025896922661</v>
      </c>
      <c r="K23" s="331">
        <v>6.4384335011333897</v>
      </c>
      <c r="L23" s="331">
        <v>6.037402956062774</v>
      </c>
      <c r="M23" s="331">
        <v>6.0925129969115126</v>
      </c>
      <c r="N23" s="331">
        <v>6.4967068574188183</v>
      </c>
      <c r="O23" s="331">
        <v>8.0858645503690578</v>
      </c>
      <c r="P23" s="331">
        <v>8.5369379774773115</v>
      </c>
      <c r="Q23" s="331">
        <v>9.1365734580176614</v>
      </c>
      <c r="R23" s="331">
        <v>9.1536352014000464</v>
      </c>
      <c r="S23" s="331">
        <v>9.1760563642949649</v>
      </c>
      <c r="T23" s="331">
        <v>10.68553713863953</v>
      </c>
      <c r="U23" s="331">
        <v>9.5464045885445223</v>
      </c>
      <c r="V23" s="331">
        <v>9.3926245405044728</v>
      </c>
      <c r="W23" s="331">
        <v>9.8187284105175525</v>
      </c>
      <c r="DA23" s="72" t="s">
        <v>2158</v>
      </c>
    </row>
    <row r="24" spans="1:105" ht="12" customHeight="1" x14ac:dyDescent="0.25">
      <c r="A24" s="60" t="s">
        <v>2159</v>
      </c>
      <c r="B24" s="331">
        <v>0.47346468316760659</v>
      </c>
      <c r="C24" s="331">
        <v>0.50781814277746007</v>
      </c>
      <c r="D24" s="331">
        <v>0.55526583219132053</v>
      </c>
      <c r="E24" s="331">
        <v>0.845062644657115</v>
      </c>
      <c r="F24" s="331">
        <v>1.076103094050658</v>
      </c>
      <c r="G24" s="331">
        <v>1.0051702053392479</v>
      </c>
      <c r="H24" s="331">
        <v>0.50190514442672918</v>
      </c>
      <c r="I24" s="331">
        <v>0.52062008113819125</v>
      </c>
      <c r="J24" s="331">
        <v>0.60216830660870369</v>
      </c>
      <c r="K24" s="331">
        <v>0.53617142155550745</v>
      </c>
      <c r="L24" s="331">
        <v>0.54308251309312083</v>
      </c>
      <c r="M24" s="331">
        <v>0.55326653218212329</v>
      </c>
      <c r="N24" s="331">
        <v>0.57207351296575593</v>
      </c>
      <c r="O24" s="331">
        <v>0.56591085502912264</v>
      </c>
      <c r="P24" s="331">
        <v>0.59870727262771972</v>
      </c>
      <c r="Q24" s="331">
        <v>0.61412499528979858</v>
      </c>
      <c r="R24" s="331">
        <v>0.6303193905967609</v>
      </c>
      <c r="S24" s="331">
        <v>0.63775398795476657</v>
      </c>
      <c r="T24" s="331">
        <v>0.63355460452152901</v>
      </c>
      <c r="U24" s="331">
        <v>0.64239794245182236</v>
      </c>
      <c r="V24" s="331">
        <v>0.62443959726402987</v>
      </c>
      <c r="W24" s="331">
        <v>0.64274451313732417</v>
      </c>
      <c r="DA24" s="72" t="s">
        <v>2160</v>
      </c>
    </row>
    <row r="25" spans="1:105" ht="12" customHeight="1" x14ac:dyDescent="0.25">
      <c r="A25" s="57" t="s">
        <v>2161</v>
      </c>
      <c r="B25" s="263">
        <f t="shared" ref="B25:W25" si="1">B26+B32+B33</f>
        <v>33.917522141957022</v>
      </c>
      <c r="C25" s="263">
        <f t="shared" si="1"/>
        <v>43.249901633938464</v>
      </c>
      <c r="D25" s="263">
        <f t="shared" si="1"/>
        <v>38.673663177573516</v>
      </c>
      <c r="E25" s="263">
        <f t="shared" si="1"/>
        <v>35.562234603734723</v>
      </c>
      <c r="F25" s="263">
        <f t="shared" si="1"/>
        <v>44.43127057248379</v>
      </c>
      <c r="G25" s="263">
        <f t="shared" si="1"/>
        <v>49.946826089793674</v>
      </c>
      <c r="H25" s="263">
        <f t="shared" si="1"/>
        <v>29.093685393396445</v>
      </c>
      <c r="I25" s="263">
        <f t="shared" si="1"/>
        <v>37.433999463369332</v>
      </c>
      <c r="J25" s="263">
        <f t="shared" si="1"/>
        <v>35.79940924215034</v>
      </c>
      <c r="K25" s="263">
        <f t="shared" si="1"/>
        <v>26.525055365364953</v>
      </c>
      <c r="L25" s="263">
        <f t="shared" si="1"/>
        <v>28.236494101418739</v>
      </c>
      <c r="M25" s="263">
        <f t="shared" si="1"/>
        <v>28.688030495309459</v>
      </c>
      <c r="N25" s="263">
        <f t="shared" si="1"/>
        <v>29.455968880459199</v>
      </c>
      <c r="O25" s="263">
        <f t="shared" si="1"/>
        <v>26.456592993266522</v>
      </c>
      <c r="P25" s="263">
        <f t="shared" si="1"/>
        <v>27.888745711529268</v>
      </c>
      <c r="Q25" s="263">
        <f t="shared" si="1"/>
        <v>28.02260725537371</v>
      </c>
      <c r="R25" s="263">
        <f t="shared" si="1"/>
        <v>28.720232479388883</v>
      </c>
      <c r="S25" s="263">
        <f t="shared" si="1"/>
        <v>29.387461750338417</v>
      </c>
      <c r="T25" s="263">
        <f t="shared" si="1"/>
        <v>27.051948124594364</v>
      </c>
      <c r="U25" s="263">
        <f t="shared" si="1"/>
        <v>28.954669149724417</v>
      </c>
      <c r="V25" s="263">
        <f t="shared" si="1"/>
        <v>27.871356799644719</v>
      </c>
      <c r="W25" s="263">
        <f t="shared" si="1"/>
        <v>28.657462068693622</v>
      </c>
      <c r="DA25" s="70"/>
    </row>
    <row r="26" spans="1:105" ht="12" customHeight="1" x14ac:dyDescent="0.25">
      <c r="A26" s="60" t="s">
        <v>2162</v>
      </c>
      <c r="B26" s="331">
        <v>31.127538762531199</v>
      </c>
      <c r="C26" s="331">
        <v>41.099516827745127</v>
      </c>
      <c r="D26" s="331">
        <v>35.091160154536638</v>
      </c>
      <c r="E26" s="331">
        <v>22.501958428392921</v>
      </c>
      <c r="F26" s="331">
        <v>25.447310779696011</v>
      </c>
      <c r="G26" s="331">
        <v>39.327221578614207</v>
      </c>
      <c r="H26" s="331">
        <v>24.908590017167128</v>
      </c>
      <c r="I26" s="331">
        <v>34.584023752467083</v>
      </c>
      <c r="J26" s="331">
        <v>31.217683495232869</v>
      </c>
      <c r="K26" s="331">
        <v>20.712884596457538</v>
      </c>
      <c r="L26" s="331">
        <v>22.752756210455491</v>
      </c>
      <c r="M26" s="331">
        <v>23.149880887731431</v>
      </c>
      <c r="N26" s="331">
        <v>23.565318571805388</v>
      </c>
      <c r="O26" s="331">
        <v>19.24678015543471</v>
      </c>
      <c r="P26" s="331">
        <v>20.275708003108409</v>
      </c>
      <c r="Q26" s="331">
        <v>19.897025210950829</v>
      </c>
      <c r="R26" s="331">
        <v>20.566936986058209</v>
      </c>
      <c r="S26" s="331">
        <v>21.209286456796971</v>
      </c>
      <c r="T26" s="331">
        <v>17.619371671960149</v>
      </c>
      <c r="U26" s="331">
        <v>20.46400037389413</v>
      </c>
      <c r="V26" s="331">
        <v>19.523803351504299</v>
      </c>
      <c r="W26" s="331">
        <v>19.939567965647889</v>
      </c>
      <c r="DA26" s="72" t="s">
        <v>2163</v>
      </c>
    </row>
    <row r="27" spans="1:105" ht="12" customHeight="1" x14ac:dyDescent="0.25">
      <c r="A27" s="59" t="s">
        <v>30</v>
      </c>
      <c r="B27" s="232">
        <v>0.27155756554394078</v>
      </c>
      <c r="C27" s="232">
        <v>0.1200869467365577</v>
      </c>
      <c r="D27" s="232">
        <v>0.27154159581330262</v>
      </c>
      <c r="E27" s="232">
        <v>0.14364310875301389</v>
      </c>
      <c r="F27" s="232">
        <v>0.22421170644204061</v>
      </c>
      <c r="G27" s="232">
        <v>0.1181207198984057</v>
      </c>
      <c r="H27" s="232">
        <v>8.9242559876357319E-2</v>
      </c>
      <c r="I27" s="232">
        <v>8.8049238023466508E-2</v>
      </c>
      <c r="J27" s="232">
        <v>0</v>
      </c>
      <c r="K27" s="232">
        <v>0</v>
      </c>
      <c r="L27" s="232">
        <v>8.464380942794042E-2</v>
      </c>
      <c r="M27" s="232">
        <v>4.1551011178914313E-2</v>
      </c>
      <c r="N27" s="232">
        <v>0.79839674403279504</v>
      </c>
      <c r="O27" s="232">
        <v>0.53671198065578107</v>
      </c>
      <c r="P27" s="232">
        <v>0.56641563407119899</v>
      </c>
      <c r="Q27" s="232">
        <v>0.63668961505537169</v>
      </c>
      <c r="R27" s="232">
        <v>0.72866321662553202</v>
      </c>
      <c r="S27" s="232">
        <v>0.5952640976087773</v>
      </c>
      <c r="T27" s="232">
        <v>5.6161647115884443E-2</v>
      </c>
      <c r="U27" s="232">
        <v>7.2451497184820746E-2</v>
      </c>
      <c r="V27" s="232">
        <v>6.1952267714808211E-2</v>
      </c>
      <c r="W27" s="232">
        <v>9.5734586174016895E-2</v>
      </c>
      <c r="DA27" s="71" t="s">
        <v>2164</v>
      </c>
    </row>
    <row r="28" spans="1:105" ht="12" customHeight="1" x14ac:dyDescent="0.25">
      <c r="A28" s="59" t="s">
        <v>33</v>
      </c>
      <c r="B28" s="232">
        <v>0.17317841351656729</v>
      </c>
      <c r="C28" s="232">
        <v>0.65954953800952676</v>
      </c>
      <c r="D28" s="232">
        <v>0.82383501911235213</v>
      </c>
      <c r="E28" s="232">
        <v>0.83737559159274022</v>
      </c>
      <c r="F28" s="232">
        <v>0.34053970459860411</v>
      </c>
      <c r="G28" s="232">
        <v>0.57498317573663493</v>
      </c>
      <c r="H28" s="232">
        <v>1.466258304589706</v>
      </c>
      <c r="I28" s="232">
        <v>0.48217926408932721</v>
      </c>
      <c r="J28" s="232">
        <v>0.23232813720428819</v>
      </c>
      <c r="K28" s="232">
        <v>0.21955215451770399</v>
      </c>
      <c r="L28" s="232">
        <v>0.54078438736084411</v>
      </c>
      <c r="M28" s="232">
        <v>0.30338761527550218</v>
      </c>
      <c r="N28" s="232">
        <v>0.3076384791349675</v>
      </c>
      <c r="O28" s="232">
        <v>0.29890046100350692</v>
      </c>
      <c r="P28" s="232">
        <v>0.44250169996621069</v>
      </c>
      <c r="Q28" s="232">
        <v>0.36197252376051842</v>
      </c>
      <c r="R28" s="232">
        <v>0.35139400591998099</v>
      </c>
      <c r="S28" s="232">
        <v>0.32303407813034901</v>
      </c>
      <c r="T28" s="232">
        <v>0.18530608806682439</v>
      </c>
      <c r="U28" s="232">
        <v>0.68812250040883138</v>
      </c>
      <c r="V28" s="232">
        <v>0.24649311641649349</v>
      </c>
      <c r="W28" s="232">
        <v>0.35636066174686459</v>
      </c>
      <c r="DA28" s="71" t="s">
        <v>2165</v>
      </c>
    </row>
    <row r="29" spans="1:105" ht="12" customHeight="1" x14ac:dyDescent="0.25">
      <c r="A29" s="59" t="s">
        <v>160</v>
      </c>
      <c r="B29" s="232">
        <v>6.3906588424258048</v>
      </c>
      <c r="C29" s="232">
        <v>7.4134445377674307</v>
      </c>
      <c r="D29" s="232">
        <v>10.60814784569394</v>
      </c>
      <c r="E29" s="232">
        <v>2.800575190703523</v>
      </c>
      <c r="F29" s="232">
        <v>3.6226632635301188</v>
      </c>
      <c r="G29" s="232">
        <v>2.2526389829202969</v>
      </c>
      <c r="H29" s="232">
        <v>3.1729617245332071</v>
      </c>
      <c r="I29" s="232">
        <v>10.532040937287229</v>
      </c>
      <c r="J29" s="232">
        <v>8.8165546345764518</v>
      </c>
      <c r="K29" s="232">
        <v>1.7830424332808721</v>
      </c>
      <c r="L29" s="232">
        <v>1.5436912527858591</v>
      </c>
      <c r="M29" s="232">
        <v>1.054627865871461</v>
      </c>
      <c r="N29" s="232">
        <v>1.119800959968245</v>
      </c>
      <c r="O29" s="232">
        <v>1.603416090797555</v>
      </c>
      <c r="P29" s="232">
        <v>1.646978619820322</v>
      </c>
      <c r="Q29" s="232">
        <v>1.617646945612627</v>
      </c>
      <c r="R29" s="232">
        <v>1.9334541111324699</v>
      </c>
      <c r="S29" s="232">
        <v>1.8942958936424921</v>
      </c>
      <c r="T29" s="232">
        <v>1.6284636308204661</v>
      </c>
      <c r="U29" s="232">
        <v>1.8511653788303619</v>
      </c>
      <c r="V29" s="232">
        <v>1.9039252776974549</v>
      </c>
      <c r="W29" s="232">
        <v>1.9326865440589429</v>
      </c>
      <c r="DA29" s="71" t="s">
        <v>2166</v>
      </c>
    </row>
    <row r="30" spans="1:105" ht="12" customHeight="1" x14ac:dyDescent="0.25">
      <c r="A30" s="59" t="s">
        <v>70</v>
      </c>
      <c r="B30" s="232">
        <v>3.8457760209328709</v>
      </c>
      <c r="C30" s="232">
        <v>2.2533464066000639</v>
      </c>
      <c r="D30" s="232">
        <v>2.580070140659068</v>
      </c>
      <c r="E30" s="232">
        <v>1.540471840224898</v>
      </c>
      <c r="F30" s="232">
        <v>1.803361300774861</v>
      </c>
      <c r="G30" s="232">
        <v>1.4477273197905489</v>
      </c>
      <c r="H30" s="232">
        <v>1.982488440709981</v>
      </c>
      <c r="I30" s="232">
        <v>1.2140577529515499</v>
      </c>
      <c r="J30" s="232">
        <v>1.1049559334769199</v>
      </c>
      <c r="K30" s="232">
        <v>0.85979357781676946</v>
      </c>
      <c r="L30" s="232">
        <v>0.82099872957556597</v>
      </c>
      <c r="M30" s="232">
        <v>1.3368194063482861</v>
      </c>
      <c r="N30" s="232">
        <v>1.6341410433161949</v>
      </c>
      <c r="O30" s="232">
        <v>0.30545029535202428</v>
      </c>
      <c r="P30" s="232">
        <v>0.18086271758375619</v>
      </c>
      <c r="Q30" s="232">
        <v>5.9177331648654817E-2</v>
      </c>
      <c r="R30" s="232">
        <v>0.45959367395080453</v>
      </c>
      <c r="S30" s="232">
        <v>0.47287641994221358</v>
      </c>
      <c r="T30" s="232">
        <v>7.9904176109098085E-3</v>
      </c>
      <c r="U30" s="232">
        <v>8.5445459070261857E-3</v>
      </c>
      <c r="V30" s="232">
        <v>8.1159058044442626E-3</v>
      </c>
      <c r="W30" s="232">
        <v>1.1327513146219281E-2</v>
      </c>
      <c r="DA30" s="71" t="s">
        <v>2167</v>
      </c>
    </row>
    <row r="31" spans="1:105" ht="12" customHeight="1" x14ac:dyDescent="0.25">
      <c r="A31" s="59" t="s">
        <v>162</v>
      </c>
      <c r="B31" s="232">
        <v>20.446367920112021</v>
      </c>
      <c r="C31" s="232">
        <v>30.65308939863155</v>
      </c>
      <c r="D31" s="232">
        <v>20.80756555325797</v>
      </c>
      <c r="E31" s="232">
        <v>17.179892697118738</v>
      </c>
      <c r="F31" s="232">
        <v>19.45653480435039</v>
      </c>
      <c r="G31" s="232">
        <v>34.933751380268333</v>
      </c>
      <c r="H31" s="232">
        <v>18.197638987457879</v>
      </c>
      <c r="I31" s="232">
        <v>22.2676965601155</v>
      </c>
      <c r="J31" s="232">
        <v>21.06384478997521</v>
      </c>
      <c r="K31" s="232">
        <v>17.850496430842188</v>
      </c>
      <c r="L31" s="232">
        <v>19.76263803130529</v>
      </c>
      <c r="M31" s="232">
        <v>20.413494989057259</v>
      </c>
      <c r="N31" s="232">
        <v>19.70534134535319</v>
      </c>
      <c r="O31" s="232">
        <v>16.50230132762584</v>
      </c>
      <c r="P31" s="232">
        <v>17.43894933166693</v>
      </c>
      <c r="Q31" s="232">
        <v>17.221538794873659</v>
      </c>
      <c r="R31" s="232">
        <v>17.093831978429421</v>
      </c>
      <c r="S31" s="232">
        <v>17.923815967473139</v>
      </c>
      <c r="T31" s="232">
        <v>15.74144988834607</v>
      </c>
      <c r="U31" s="232">
        <v>17.84371645156309</v>
      </c>
      <c r="V31" s="232">
        <v>17.3033167838711</v>
      </c>
      <c r="W31" s="232">
        <v>17.543458660521839</v>
      </c>
      <c r="DA31" s="71" t="s">
        <v>2168</v>
      </c>
    </row>
    <row r="32" spans="1:105" ht="12" customHeight="1" x14ac:dyDescent="0.25">
      <c r="A32" s="60" t="s">
        <v>2169</v>
      </c>
      <c r="B32" s="331">
        <v>2.395429476786151</v>
      </c>
      <c r="C32" s="331">
        <v>1.727203020545456</v>
      </c>
      <c r="D32" s="331">
        <v>3.1197814962107739</v>
      </c>
      <c r="E32" s="331">
        <v>12.3560573047942</v>
      </c>
      <c r="F32" s="331">
        <v>18.087207214412231</v>
      </c>
      <c r="G32" s="331">
        <v>9.7819626733967624</v>
      </c>
      <c r="H32" s="331">
        <v>3.7668410892070421</v>
      </c>
      <c r="I32" s="331">
        <v>2.4161256432870859</v>
      </c>
      <c r="J32" s="331">
        <v>4.0799188247435536</v>
      </c>
      <c r="K32" s="331">
        <v>5.3653612509444919</v>
      </c>
      <c r="L32" s="331">
        <v>5.0311691300523123</v>
      </c>
      <c r="M32" s="331">
        <v>5.0770941640929266</v>
      </c>
      <c r="N32" s="331">
        <v>5.4139223811823491</v>
      </c>
      <c r="O32" s="331">
        <v>6.73822045864088</v>
      </c>
      <c r="P32" s="331">
        <v>7.1141149812310953</v>
      </c>
      <c r="Q32" s="331">
        <v>7.6138112150147181</v>
      </c>
      <c r="R32" s="331">
        <v>7.6280293345000398</v>
      </c>
      <c r="S32" s="331">
        <v>7.646713636912474</v>
      </c>
      <c r="T32" s="331">
        <v>8.9046142821996082</v>
      </c>
      <c r="U32" s="331">
        <v>7.955337157120435</v>
      </c>
      <c r="V32" s="331">
        <v>7.8271871170870604</v>
      </c>
      <c r="W32" s="331">
        <v>8.1822736754312952</v>
      </c>
      <c r="DA32" s="72" t="s">
        <v>2170</v>
      </c>
    </row>
    <row r="33" spans="1:105" ht="12" customHeight="1" x14ac:dyDescent="0.25">
      <c r="A33" s="60" t="s">
        <v>2171</v>
      </c>
      <c r="B33" s="331">
        <v>0.39455390263967222</v>
      </c>
      <c r="C33" s="331">
        <v>0.42318178564788339</v>
      </c>
      <c r="D33" s="331">
        <v>0.46272152682610052</v>
      </c>
      <c r="E33" s="331">
        <v>0.70421887054759591</v>
      </c>
      <c r="F33" s="331">
        <v>0.89675257837554812</v>
      </c>
      <c r="G33" s="331">
        <v>0.8376418377827074</v>
      </c>
      <c r="H33" s="331">
        <v>0.41825428702227441</v>
      </c>
      <c r="I33" s="331">
        <v>0.43385006761515937</v>
      </c>
      <c r="J33" s="331">
        <v>0.50180692217391987</v>
      </c>
      <c r="K33" s="331">
        <v>0.44680951796292301</v>
      </c>
      <c r="L33" s="331">
        <v>0.45256876091093412</v>
      </c>
      <c r="M33" s="331">
        <v>0.4610554434851028</v>
      </c>
      <c r="N33" s="331">
        <v>0.47672792747146331</v>
      </c>
      <c r="O33" s="331">
        <v>0.47159237919093561</v>
      </c>
      <c r="P33" s="331">
        <v>0.49892272718976649</v>
      </c>
      <c r="Q33" s="331">
        <v>0.51177082940816543</v>
      </c>
      <c r="R33" s="331">
        <v>0.52526615883063421</v>
      </c>
      <c r="S33" s="331">
        <v>0.53146165662897227</v>
      </c>
      <c r="T33" s="331">
        <v>0.52796217043460769</v>
      </c>
      <c r="U33" s="331">
        <v>0.53533161870985202</v>
      </c>
      <c r="V33" s="331">
        <v>0.52036633105335839</v>
      </c>
      <c r="W33" s="331">
        <v>0.53562042761443684</v>
      </c>
      <c r="DA33" s="72" t="s">
        <v>2172</v>
      </c>
    </row>
    <row r="34" spans="1:105" ht="12" customHeight="1" x14ac:dyDescent="0.25">
      <c r="A34" s="57" t="s">
        <v>2173</v>
      </c>
      <c r="B34" s="263">
        <v>375.96185636337441</v>
      </c>
      <c r="C34" s="263">
        <v>468.20043850110142</v>
      </c>
      <c r="D34" s="263">
        <v>437.1680247757742</v>
      </c>
      <c r="E34" s="263">
        <v>354.04759044613371</v>
      </c>
      <c r="F34" s="263">
        <v>445.2688721867105</v>
      </c>
      <c r="G34" s="263">
        <v>523.2159911965872</v>
      </c>
      <c r="H34" s="263">
        <v>317.08693097435139</v>
      </c>
      <c r="I34" s="263">
        <v>403.61087454632582</v>
      </c>
      <c r="J34" s="263">
        <v>384.18567617884759</v>
      </c>
      <c r="K34" s="263">
        <v>279.17877806963958</v>
      </c>
      <c r="L34" s="263">
        <v>302.62452285260503</v>
      </c>
      <c r="M34" s="263">
        <v>305.77699815192551</v>
      </c>
      <c r="N34" s="263">
        <v>315.20217084522318</v>
      </c>
      <c r="O34" s="263">
        <v>278.78604621672099</v>
      </c>
      <c r="P34" s="263">
        <v>292.61383723464343</v>
      </c>
      <c r="Q34" s="263">
        <v>291.65163842105039</v>
      </c>
      <c r="R34" s="263">
        <v>296.40028292512591</v>
      </c>
      <c r="S34" s="263">
        <v>305.85461688224723</v>
      </c>
      <c r="T34" s="263">
        <v>271.42071284969433</v>
      </c>
      <c r="U34" s="263">
        <v>297.58020895843418</v>
      </c>
      <c r="V34" s="263">
        <v>284.62932570251633</v>
      </c>
      <c r="W34" s="263">
        <v>293.52670736279327</v>
      </c>
      <c r="DA34" s="70" t="s">
        <v>2174</v>
      </c>
    </row>
    <row r="35" spans="1:105" ht="12" customHeight="1" x14ac:dyDescent="0.25">
      <c r="A35" s="64" t="s">
        <v>30</v>
      </c>
      <c r="B35" s="231">
        <v>2.4636037821556012</v>
      </c>
      <c r="C35" s="231">
        <v>1.1664843269892411</v>
      </c>
      <c r="D35" s="231">
        <v>2.2830692275302771</v>
      </c>
      <c r="E35" s="231">
        <v>1.854812309002116</v>
      </c>
      <c r="F35" s="231">
        <v>2.674636381584734</v>
      </c>
      <c r="G35" s="231">
        <v>1.3787887285069129</v>
      </c>
      <c r="H35" s="231">
        <v>0.89235599350055661</v>
      </c>
      <c r="I35" s="231">
        <v>0.90198088798086928</v>
      </c>
      <c r="J35" s="231">
        <v>0</v>
      </c>
      <c r="K35" s="231">
        <v>0</v>
      </c>
      <c r="L35" s="231">
        <v>0.90218048441038601</v>
      </c>
      <c r="M35" s="231">
        <v>0.45356668270796341</v>
      </c>
      <c r="N35" s="231">
        <v>8.5541211028453397</v>
      </c>
      <c r="O35" s="231">
        <v>5.923959371541395</v>
      </c>
      <c r="P35" s="231">
        <v>6.3586376808949936</v>
      </c>
      <c r="Q35" s="231">
        <v>7.3069795637899029</v>
      </c>
      <c r="R35" s="231">
        <v>8.6916287728358146</v>
      </c>
      <c r="S35" s="231">
        <v>6.8836882324911572</v>
      </c>
      <c r="T35" s="231">
        <v>0.71386830243317201</v>
      </c>
      <c r="U35" s="231">
        <v>0.87308472766343193</v>
      </c>
      <c r="V35" s="231">
        <v>0.76270842433525676</v>
      </c>
      <c r="W35" s="231">
        <v>1.1603406158029239</v>
      </c>
      <c r="DA35" s="73" t="s">
        <v>2175</v>
      </c>
    </row>
    <row r="36" spans="1:105" ht="12" customHeight="1" x14ac:dyDescent="0.25">
      <c r="A36" s="64" t="s">
        <v>32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2176</v>
      </c>
    </row>
    <row r="37" spans="1:105" ht="12" customHeight="1" x14ac:dyDescent="0.25">
      <c r="A37" s="64" t="s">
        <v>33</v>
      </c>
      <c r="B37" s="231">
        <v>1.5710959614494211</v>
      </c>
      <c r="C37" s="231">
        <v>6.4066430188194232</v>
      </c>
      <c r="D37" s="231">
        <v>6.9266455294400489</v>
      </c>
      <c r="E37" s="231">
        <v>10.81273280721555</v>
      </c>
      <c r="F37" s="231">
        <v>4.0623208205633743</v>
      </c>
      <c r="G37" s="231">
        <v>6.7116109897454397</v>
      </c>
      <c r="H37" s="231">
        <v>14.661439429050089</v>
      </c>
      <c r="I37" s="231">
        <v>4.9394689897639017</v>
      </c>
      <c r="J37" s="231">
        <v>2.4841122738558949</v>
      </c>
      <c r="K37" s="231">
        <v>2.5033126910555219</v>
      </c>
      <c r="L37" s="231">
        <v>5.7639787699551714</v>
      </c>
      <c r="M37" s="231">
        <v>3.3117488679798912</v>
      </c>
      <c r="N37" s="231">
        <v>3.2960765760682711</v>
      </c>
      <c r="O37" s="231">
        <v>3.2991143312215092</v>
      </c>
      <c r="P37" s="231">
        <v>4.9675676552945456</v>
      </c>
      <c r="Q37" s="231">
        <v>4.1541840344632277</v>
      </c>
      <c r="R37" s="231">
        <v>4.1914922872053326</v>
      </c>
      <c r="S37" s="231">
        <v>3.7355954966075631</v>
      </c>
      <c r="T37" s="231">
        <v>2.355417786195614</v>
      </c>
      <c r="U37" s="231">
        <v>8.2922958008160386</v>
      </c>
      <c r="V37" s="231">
        <v>3.034632683616409</v>
      </c>
      <c r="W37" s="231">
        <v>4.3192305542291178</v>
      </c>
      <c r="DA37" s="73" t="s">
        <v>2177</v>
      </c>
    </row>
    <row r="38" spans="1:105" ht="12" customHeight="1" x14ac:dyDescent="0.25">
      <c r="A38" s="64" t="s">
        <v>160</v>
      </c>
      <c r="B38" s="231">
        <v>57.976846504461669</v>
      </c>
      <c r="C38" s="231">
        <v>72.011713989869662</v>
      </c>
      <c r="D38" s="231">
        <v>89.191255708194404</v>
      </c>
      <c r="E38" s="231">
        <v>36.162830093955712</v>
      </c>
      <c r="F38" s="231">
        <v>43.214991387494123</v>
      </c>
      <c r="G38" s="231">
        <v>26.294398152306758</v>
      </c>
      <c r="H38" s="231">
        <v>31.72714247504662</v>
      </c>
      <c r="I38" s="231">
        <v>107.8907648733244</v>
      </c>
      <c r="J38" s="231">
        <v>94.268872657531048</v>
      </c>
      <c r="K38" s="231">
        <v>20.330079482606951</v>
      </c>
      <c r="L38" s="231">
        <v>16.453514221900129</v>
      </c>
      <c r="M38" s="231">
        <v>11.512212315483669</v>
      </c>
      <c r="N38" s="231">
        <v>11.99768547936034</v>
      </c>
      <c r="O38" s="231">
        <v>17.69770774625643</v>
      </c>
      <c r="P38" s="231">
        <v>18.489144157877391</v>
      </c>
      <c r="Q38" s="231">
        <v>18.564953618712082</v>
      </c>
      <c r="R38" s="231">
        <v>23.062595997504381</v>
      </c>
      <c r="S38" s="231">
        <v>21.905810218195271</v>
      </c>
      <c r="T38" s="231">
        <v>20.699331793265159</v>
      </c>
      <c r="U38" s="231">
        <v>22.30767180025499</v>
      </c>
      <c r="V38" s="231">
        <v>23.439656079895069</v>
      </c>
      <c r="W38" s="231">
        <v>23.424916577286371</v>
      </c>
      <c r="DA38" s="73" t="s">
        <v>2178</v>
      </c>
    </row>
    <row r="39" spans="1:105" ht="12" customHeight="1" x14ac:dyDescent="0.25">
      <c r="A39" s="64" t="s">
        <v>70</v>
      </c>
      <c r="B39" s="231">
        <v>34.889355159432917</v>
      </c>
      <c r="C39" s="231">
        <v>21.888251287983771</v>
      </c>
      <c r="D39" s="231">
        <v>21.692730814834</v>
      </c>
      <c r="E39" s="231">
        <v>19.89156427847314</v>
      </c>
      <c r="F39" s="231">
        <v>21.5124170844365</v>
      </c>
      <c r="G39" s="231">
        <v>16.89889895858715</v>
      </c>
      <c r="H39" s="231">
        <v>19.823338153501361</v>
      </c>
      <c r="I39" s="231">
        <v>12.43686958171573</v>
      </c>
      <c r="J39" s="231">
        <v>11.81447339719492</v>
      </c>
      <c r="K39" s="231">
        <v>9.8032842345129225</v>
      </c>
      <c r="L39" s="231">
        <v>8.7506580404957361</v>
      </c>
      <c r="M39" s="231">
        <v>14.592586950680889</v>
      </c>
      <c r="N39" s="231">
        <v>17.508388515024532</v>
      </c>
      <c r="O39" s="231">
        <v>3.3714081386441319</v>
      </c>
      <c r="P39" s="231">
        <v>2.0303826764650719</v>
      </c>
      <c r="Q39" s="231">
        <v>0.67914968733820558</v>
      </c>
      <c r="R39" s="231">
        <v>5.4821178140751554</v>
      </c>
      <c r="S39" s="231">
        <v>5.4683859827174057</v>
      </c>
      <c r="T39" s="231">
        <v>0.101565857637017</v>
      </c>
      <c r="U39" s="231">
        <v>0.1029669893116661</v>
      </c>
      <c r="V39" s="231">
        <v>9.9916757795799824E-2</v>
      </c>
      <c r="W39" s="231">
        <v>0.1372938882893204</v>
      </c>
      <c r="DA39" s="73" t="s">
        <v>2179</v>
      </c>
    </row>
    <row r="40" spans="1:105" ht="12" customHeight="1" x14ac:dyDescent="0.25">
      <c r="A40" s="64" t="s">
        <v>34</v>
      </c>
      <c r="B40" s="231">
        <v>7.8084017044747647</v>
      </c>
      <c r="C40" s="231">
        <v>7.8039674071301874</v>
      </c>
      <c r="D40" s="231">
        <v>6.833964862995443</v>
      </c>
      <c r="E40" s="231">
        <v>7.7951779963136207</v>
      </c>
      <c r="F40" s="231">
        <v>4.8720258396524994</v>
      </c>
      <c r="G40" s="231">
        <v>2.8812638835490971</v>
      </c>
      <c r="H40" s="231">
        <v>4.8052738278255376</v>
      </c>
      <c r="I40" s="231">
        <v>3.8435855912132562</v>
      </c>
      <c r="J40" s="231">
        <v>1.9200507502218129</v>
      </c>
      <c r="K40" s="231">
        <v>2.8705740595935461</v>
      </c>
      <c r="L40" s="231">
        <v>2.8807095963791709</v>
      </c>
      <c r="M40" s="231">
        <v>0</v>
      </c>
      <c r="N40" s="231">
        <v>0.95701638762632002</v>
      </c>
      <c r="O40" s="231">
        <v>0.95701638762649299</v>
      </c>
      <c r="P40" s="231">
        <v>0</v>
      </c>
      <c r="Q40" s="231">
        <v>0</v>
      </c>
      <c r="R40" s="231">
        <v>1.914032775253981</v>
      </c>
      <c r="S40" s="231">
        <v>2.2085968131462779</v>
      </c>
      <c r="T40" s="231">
        <v>0.58081376826350395</v>
      </c>
      <c r="U40" s="231">
        <v>1.35737009073988</v>
      </c>
      <c r="V40" s="231">
        <v>0.61359589506169154</v>
      </c>
      <c r="W40" s="231">
        <v>0.62705715485786273</v>
      </c>
      <c r="DA40" s="73" t="s">
        <v>2180</v>
      </c>
    </row>
    <row r="41" spans="1:105" ht="12" customHeight="1" x14ac:dyDescent="0.25">
      <c r="A41" s="64" t="s">
        <v>162</v>
      </c>
      <c r="B41" s="231">
        <v>185.49197566429891</v>
      </c>
      <c r="C41" s="231">
        <v>297.75383027886193</v>
      </c>
      <c r="D41" s="231">
        <v>174.94598745425449</v>
      </c>
      <c r="E41" s="231">
        <v>221.83783627756409</v>
      </c>
      <c r="F41" s="231">
        <v>232.0982997412647</v>
      </c>
      <c r="G41" s="231">
        <v>407.77149588153583</v>
      </c>
      <c r="H41" s="231">
        <v>181.96219651829489</v>
      </c>
      <c r="I41" s="231">
        <v>228.1114200128406</v>
      </c>
      <c r="J41" s="231">
        <v>225.22005301218931</v>
      </c>
      <c r="K41" s="231">
        <v>203.52965497027381</v>
      </c>
      <c r="L41" s="231">
        <v>210.64111448680521</v>
      </c>
      <c r="M41" s="231">
        <v>222.83166984299271</v>
      </c>
      <c r="N41" s="231">
        <v>211.1254554842381</v>
      </c>
      <c r="O41" s="231">
        <v>182.14417811643119</v>
      </c>
      <c r="P41" s="231">
        <v>195.77136234487691</v>
      </c>
      <c r="Q41" s="231">
        <v>197.64329283148891</v>
      </c>
      <c r="R41" s="231">
        <v>203.89836960590191</v>
      </c>
      <c r="S41" s="231">
        <v>207.27264008070881</v>
      </c>
      <c r="T41" s="231">
        <v>200.0888985047618</v>
      </c>
      <c r="U41" s="231">
        <v>215.02766573442759</v>
      </c>
      <c r="V41" s="231">
        <v>213.02505891718309</v>
      </c>
      <c r="W41" s="231">
        <v>212.63357830221591</v>
      </c>
      <c r="DA41" s="73" t="s">
        <v>2181</v>
      </c>
    </row>
    <row r="42" spans="1:105" ht="12" customHeight="1" x14ac:dyDescent="0.25">
      <c r="A42" s="64" t="s">
        <v>36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2182</v>
      </c>
    </row>
    <row r="43" spans="1:105" ht="12" customHeight="1" x14ac:dyDescent="0.25">
      <c r="A43" s="64" t="s">
        <v>73</v>
      </c>
      <c r="B43" s="231">
        <v>18.718198482107329</v>
      </c>
      <c r="C43" s="231">
        <v>11.877582173096521</v>
      </c>
      <c r="D43" s="231">
        <v>9.1280802677889525</v>
      </c>
      <c r="E43" s="231">
        <v>12.933340860508441</v>
      </c>
      <c r="F43" s="231">
        <v>19.532050412650548</v>
      </c>
      <c r="G43" s="231">
        <v>15.132910711214221</v>
      </c>
      <c r="H43" s="231">
        <v>21.511647441441539</v>
      </c>
      <c r="I43" s="231">
        <v>18.542251898179529</v>
      </c>
      <c r="J43" s="231">
        <v>11.96555546505973</v>
      </c>
      <c r="K43" s="231">
        <v>27.956344344694319</v>
      </c>
      <c r="L43" s="231">
        <v>36.072692162949707</v>
      </c>
      <c r="M43" s="231">
        <v>27.73637152282922</v>
      </c>
      <c r="N43" s="231">
        <v>36.644558152650418</v>
      </c>
      <c r="O43" s="231">
        <v>37.304397434312783</v>
      </c>
      <c r="P43" s="231">
        <v>38.206222656777463</v>
      </c>
      <c r="Q43" s="231">
        <v>34.137042188171158</v>
      </c>
      <c r="R43" s="231">
        <v>21.599620733420089</v>
      </c>
      <c r="S43" s="231">
        <v>35.657847809608207</v>
      </c>
      <c r="T43" s="231">
        <v>29.945443439239099</v>
      </c>
      <c r="U43" s="231">
        <v>32.015468460376063</v>
      </c>
      <c r="V43" s="231">
        <v>27.428583776785949</v>
      </c>
      <c r="W43" s="231">
        <v>31.177465446137209</v>
      </c>
      <c r="DA43" s="73" t="s">
        <v>2183</v>
      </c>
    </row>
    <row r="44" spans="1:105" ht="12" customHeight="1" x14ac:dyDescent="0.25">
      <c r="A44" s="64" t="s">
        <v>79</v>
      </c>
      <c r="B44" s="231">
        <v>67.042379104993742</v>
      </c>
      <c r="C44" s="231">
        <v>49.291966018350593</v>
      </c>
      <c r="D44" s="231">
        <v>126.16629091073661</v>
      </c>
      <c r="E44" s="231">
        <v>42.759295823101013</v>
      </c>
      <c r="F44" s="231">
        <v>117.30213051906409</v>
      </c>
      <c r="G44" s="231">
        <v>46.146623891141793</v>
      </c>
      <c r="H44" s="231">
        <v>41.703537135690738</v>
      </c>
      <c r="I44" s="231">
        <v>26.94453271130746</v>
      </c>
      <c r="J44" s="231">
        <v>36.512558622794913</v>
      </c>
      <c r="K44" s="231">
        <v>12.185528286902541</v>
      </c>
      <c r="L44" s="231">
        <v>21.159675089709602</v>
      </c>
      <c r="M44" s="231">
        <v>25.338841969251131</v>
      </c>
      <c r="N44" s="231">
        <v>25.118869147409921</v>
      </c>
      <c r="O44" s="231">
        <v>28.088264690687129</v>
      </c>
      <c r="P44" s="231">
        <v>26.790520062456981</v>
      </c>
      <c r="Q44" s="231">
        <v>29.166036497086939</v>
      </c>
      <c r="R44" s="231">
        <v>27.560424938929319</v>
      </c>
      <c r="S44" s="231">
        <v>22.722052248772549</v>
      </c>
      <c r="T44" s="231">
        <v>16.935373397898921</v>
      </c>
      <c r="U44" s="231">
        <v>17.603685354844561</v>
      </c>
      <c r="V44" s="231">
        <v>16.22517316784306</v>
      </c>
      <c r="W44" s="231">
        <v>20.04682482397466</v>
      </c>
      <c r="DA44" s="73" t="s">
        <v>2184</v>
      </c>
    </row>
    <row r="45" spans="1:105" ht="12" customHeight="1" x14ac:dyDescent="0.25">
      <c r="A45" s="57" t="s">
        <v>2185</v>
      </c>
      <c r="B45" s="263">
        <f t="shared" ref="B45:W45" si="2">B46+B52+B63+B64+B65</f>
        <v>64.545222430410973</v>
      </c>
      <c r="C45" s="263">
        <f t="shared" si="2"/>
        <v>79.932135844730411</v>
      </c>
      <c r="D45" s="263">
        <f t="shared" si="2"/>
        <v>74.578722355927226</v>
      </c>
      <c r="E45" s="263">
        <f t="shared" si="2"/>
        <v>66.602165449382312</v>
      </c>
      <c r="F45" s="263">
        <f t="shared" si="2"/>
        <v>83.149171341545241</v>
      </c>
      <c r="G45" s="263">
        <f t="shared" si="2"/>
        <v>95.435681775714301</v>
      </c>
      <c r="H45" s="263">
        <f t="shared" si="2"/>
        <v>56.003506464560409</v>
      </c>
      <c r="I45" s="263">
        <f t="shared" si="2"/>
        <v>70.158619897192466</v>
      </c>
      <c r="J45" s="263">
        <f t="shared" si="2"/>
        <v>68.187619996898675</v>
      </c>
      <c r="K45" s="263">
        <f t="shared" si="2"/>
        <v>50.816578573549016</v>
      </c>
      <c r="L45" s="263">
        <f t="shared" si="2"/>
        <v>54.392122983088164</v>
      </c>
      <c r="M45" s="263">
        <f t="shared" si="2"/>
        <v>55.119658007535634</v>
      </c>
      <c r="N45" s="263">
        <f t="shared" si="2"/>
        <v>56.740411802533501</v>
      </c>
      <c r="O45" s="263">
        <f t="shared" si="2"/>
        <v>50.865514151099518</v>
      </c>
      <c r="P45" s="263">
        <f t="shared" si="2"/>
        <v>53.516259529775482</v>
      </c>
      <c r="Q45" s="263">
        <f t="shared" si="2"/>
        <v>53.599375266340488</v>
      </c>
      <c r="R45" s="263">
        <f t="shared" si="2"/>
        <v>54.722977711952502</v>
      </c>
      <c r="S45" s="263">
        <f t="shared" si="2"/>
        <v>56.197188492955696</v>
      </c>
      <c r="T45" s="263">
        <f t="shared" si="2"/>
        <v>50.875377424375493</v>
      </c>
      <c r="U45" s="263">
        <f t="shared" si="2"/>
        <v>55.075056389298197</v>
      </c>
      <c r="V45" s="263">
        <f t="shared" si="2"/>
        <v>52.868036401963231</v>
      </c>
      <c r="W45" s="263">
        <f t="shared" si="2"/>
        <v>54.43078805387578</v>
      </c>
      <c r="DA45" s="70"/>
    </row>
    <row r="46" spans="1:105" ht="12" customHeight="1" x14ac:dyDescent="0.25">
      <c r="A46" s="165" t="s">
        <v>2186</v>
      </c>
      <c r="B46" s="348">
        <v>31.00210322113664</v>
      </c>
      <c r="C46" s="348">
        <v>39.260517859233232</v>
      </c>
      <c r="D46" s="348">
        <v>35.511275704761736</v>
      </c>
      <c r="E46" s="348">
        <v>29.641719094464111</v>
      </c>
      <c r="F46" s="348">
        <v>36.486668278956238</v>
      </c>
      <c r="G46" s="348">
        <v>44.094514544610092</v>
      </c>
      <c r="H46" s="348">
        <v>26.332565501259179</v>
      </c>
      <c r="I46" s="348">
        <v>33.982650257736402</v>
      </c>
      <c r="J46" s="348">
        <v>32.318022276067921</v>
      </c>
      <c r="K46" s="348">
        <v>23.424124130706641</v>
      </c>
      <c r="L46" s="348">
        <v>25.212213438844071</v>
      </c>
      <c r="M46" s="348">
        <v>25.574856547755662</v>
      </c>
      <c r="N46" s="348">
        <v>26.261334716207742</v>
      </c>
      <c r="O46" s="348">
        <v>23.101199554599539</v>
      </c>
      <c r="P46" s="348">
        <v>24.311213942647349</v>
      </c>
      <c r="Q46" s="348">
        <v>24.256371730851029</v>
      </c>
      <c r="R46" s="348">
        <v>24.8188361484072</v>
      </c>
      <c r="S46" s="348">
        <v>25.50971712119469</v>
      </c>
      <c r="T46" s="348">
        <v>22.73298942113696</v>
      </c>
      <c r="U46" s="348">
        <v>24.923083420354899</v>
      </c>
      <c r="V46" s="348">
        <v>23.893723851351801</v>
      </c>
      <c r="W46" s="348">
        <v>24.567100727236699</v>
      </c>
      <c r="DA46" s="167" t="s">
        <v>2187</v>
      </c>
    </row>
    <row r="47" spans="1:105" ht="12" customHeight="1" x14ac:dyDescent="0.25">
      <c r="A47" s="59" t="s">
        <v>30</v>
      </c>
      <c r="B47" s="232">
        <v>0.2704632621840235</v>
      </c>
      <c r="C47" s="232">
        <v>0.11471365312569</v>
      </c>
      <c r="D47" s="232">
        <v>0.27479252415057381</v>
      </c>
      <c r="E47" s="232">
        <v>0.18922036022161859</v>
      </c>
      <c r="F47" s="232">
        <v>0.32147751202601438</v>
      </c>
      <c r="G47" s="232">
        <v>0.132439455229972</v>
      </c>
      <c r="H47" s="232">
        <v>9.434438287452647E-2</v>
      </c>
      <c r="I47" s="232">
        <v>8.6518170431172034E-2</v>
      </c>
      <c r="J47" s="232">
        <v>0</v>
      </c>
      <c r="K47" s="232">
        <v>0</v>
      </c>
      <c r="L47" s="232">
        <v>9.3793374738196281E-2</v>
      </c>
      <c r="M47" s="232">
        <v>4.5903525615032283E-2</v>
      </c>
      <c r="N47" s="232">
        <v>0.88973820012183036</v>
      </c>
      <c r="O47" s="232">
        <v>0.64419557288768381</v>
      </c>
      <c r="P47" s="232">
        <v>0.67915022539553704</v>
      </c>
      <c r="Q47" s="232">
        <v>0.7761853752618092</v>
      </c>
      <c r="R47" s="232">
        <v>0.87930317446197692</v>
      </c>
      <c r="S47" s="232">
        <v>0.7159608491938102</v>
      </c>
      <c r="T47" s="232">
        <v>7.246127464300163E-2</v>
      </c>
      <c r="U47" s="232">
        <v>8.8238598283571237E-2</v>
      </c>
      <c r="V47" s="232">
        <v>7.5818750583174249E-2</v>
      </c>
      <c r="W47" s="232">
        <v>0.11795246645610941</v>
      </c>
      <c r="DA47" s="71" t="s">
        <v>2188</v>
      </c>
    </row>
    <row r="48" spans="1:105" ht="12" customHeight="1" x14ac:dyDescent="0.25">
      <c r="A48" s="59" t="s">
        <v>33</v>
      </c>
      <c r="B48" s="232">
        <v>0.17248055146512081</v>
      </c>
      <c r="C48" s="232">
        <v>0.63003797647060344</v>
      </c>
      <c r="D48" s="232">
        <v>0.83369807011508001</v>
      </c>
      <c r="E48" s="232">
        <v>1.1030707456660001</v>
      </c>
      <c r="F48" s="232">
        <v>0.48827003155935988</v>
      </c>
      <c r="G48" s="232">
        <v>0.64468332589282662</v>
      </c>
      <c r="H48" s="232">
        <v>1.5500814305732771</v>
      </c>
      <c r="I48" s="232">
        <v>0.47379476171888268</v>
      </c>
      <c r="J48" s="232">
        <v>0.24051707471094469</v>
      </c>
      <c r="K48" s="232">
        <v>0.2482907147305955</v>
      </c>
      <c r="L48" s="232">
        <v>0.59924042926591803</v>
      </c>
      <c r="M48" s="232">
        <v>0.33516780395827789</v>
      </c>
      <c r="N48" s="232">
        <v>0.34283419710754709</v>
      </c>
      <c r="O48" s="232">
        <v>0.3587591867751479</v>
      </c>
      <c r="P48" s="232">
        <v>0.53057350679021686</v>
      </c>
      <c r="Q48" s="232">
        <v>0.44127903541364921</v>
      </c>
      <c r="R48" s="232">
        <v>0.42403933373123642</v>
      </c>
      <c r="S48" s="232">
        <v>0.38853301219712938</v>
      </c>
      <c r="T48" s="232">
        <v>0.23908692194735601</v>
      </c>
      <c r="U48" s="232">
        <v>0.83806363212301727</v>
      </c>
      <c r="V48" s="232">
        <v>0.30166450403532752</v>
      </c>
      <c r="W48" s="232">
        <v>0.43906409042777289</v>
      </c>
      <c r="DA48" s="71" t="s">
        <v>2189</v>
      </c>
    </row>
    <row r="49" spans="1:105" ht="12" customHeight="1" x14ac:dyDescent="0.25">
      <c r="A49" s="59" t="s">
        <v>160</v>
      </c>
      <c r="B49" s="232">
        <v>6.3649062200330393</v>
      </c>
      <c r="C49" s="232">
        <v>7.0817297656640523</v>
      </c>
      <c r="D49" s="232">
        <v>10.73514985558579</v>
      </c>
      <c r="E49" s="232">
        <v>3.6891839156991941</v>
      </c>
      <c r="F49" s="232">
        <v>5.1942192999131329</v>
      </c>
      <c r="G49" s="232">
        <v>2.525706582082802</v>
      </c>
      <c r="H49" s="232">
        <v>3.3543537545350559</v>
      </c>
      <c r="I49" s="232">
        <v>10.34890174242557</v>
      </c>
      <c r="J49" s="232">
        <v>9.1273143031872568</v>
      </c>
      <c r="K49" s="232">
        <v>2.0164360542341599</v>
      </c>
      <c r="L49" s="232">
        <v>1.710556426171743</v>
      </c>
      <c r="M49" s="232">
        <v>1.1651013027554029</v>
      </c>
      <c r="N49" s="232">
        <v>1.247913018262407</v>
      </c>
      <c r="O49" s="232">
        <v>1.9245211294269919</v>
      </c>
      <c r="P49" s="232">
        <v>1.974779355634805</v>
      </c>
      <c r="Q49" s="232">
        <v>1.972065935789231</v>
      </c>
      <c r="R49" s="232">
        <v>2.3331661305322031</v>
      </c>
      <c r="S49" s="232">
        <v>2.278386521352044</v>
      </c>
      <c r="T49" s="232">
        <v>2.1010877789167761</v>
      </c>
      <c r="U49" s="232">
        <v>2.2545322673233779</v>
      </c>
      <c r="V49" s="232">
        <v>2.3300718615057221</v>
      </c>
      <c r="W49" s="232">
        <v>2.3812203496019069</v>
      </c>
      <c r="DA49" s="71" t="s">
        <v>2190</v>
      </c>
    </row>
    <row r="50" spans="1:105" ht="12" customHeight="1" x14ac:dyDescent="0.25">
      <c r="A50" s="59" t="s">
        <v>70</v>
      </c>
      <c r="B50" s="232">
        <v>3.8302785862995679</v>
      </c>
      <c r="C50" s="232">
        <v>2.1525203619824271</v>
      </c>
      <c r="D50" s="232">
        <v>2.610959047779517</v>
      </c>
      <c r="E50" s="232">
        <v>2.0292559737050322</v>
      </c>
      <c r="F50" s="232">
        <v>2.5856816910091358</v>
      </c>
      <c r="G50" s="232">
        <v>1.6232225617954059</v>
      </c>
      <c r="H50" s="232">
        <v>2.0958234361923131</v>
      </c>
      <c r="I50" s="232">
        <v>1.192946786832541</v>
      </c>
      <c r="J50" s="232">
        <v>1.1439026370305041</v>
      </c>
      <c r="K50" s="232">
        <v>0.97233735840969548</v>
      </c>
      <c r="L50" s="232">
        <v>0.90974451673539058</v>
      </c>
      <c r="M50" s="232">
        <v>1.476852719606526</v>
      </c>
      <c r="N50" s="232">
        <v>1.8210967435579091</v>
      </c>
      <c r="O50" s="232">
        <v>0.36662071109831862</v>
      </c>
      <c r="P50" s="232">
        <v>0.21686010770885111</v>
      </c>
      <c r="Q50" s="232">
        <v>7.21428122692232E-2</v>
      </c>
      <c r="R50" s="232">
        <v>0.55460762564506949</v>
      </c>
      <c r="S50" s="232">
        <v>0.56875763975281268</v>
      </c>
      <c r="T50" s="232">
        <v>1.0309452709278759E-2</v>
      </c>
      <c r="U50" s="232">
        <v>1.040639300913684E-2</v>
      </c>
      <c r="V50" s="232">
        <v>9.9324505888363727E-3</v>
      </c>
      <c r="W50" s="232">
        <v>1.395637843967823E-2</v>
      </c>
      <c r="DA50" s="71" t="s">
        <v>2191</v>
      </c>
    </row>
    <row r="51" spans="1:105" ht="12" customHeight="1" x14ac:dyDescent="0.25">
      <c r="A51" s="59" t="s">
        <v>162</v>
      </c>
      <c r="B51" s="232">
        <v>20.36397460115489</v>
      </c>
      <c r="C51" s="232">
        <v>29.281516101990459</v>
      </c>
      <c r="D51" s="232">
        <v>21.056676207130781</v>
      </c>
      <c r="E51" s="232">
        <v>22.630988099172271</v>
      </c>
      <c r="F51" s="232">
        <v>27.897019744448599</v>
      </c>
      <c r="G51" s="232">
        <v>39.16846261960908</v>
      </c>
      <c r="H51" s="232">
        <v>19.237962497084009</v>
      </c>
      <c r="I51" s="232">
        <v>21.88048879632823</v>
      </c>
      <c r="J51" s="232">
        <v>21.806288261139219</v>
      </c>
      <c r="K51" s="232">
        <v>20.187060003332189</v>
      </c>
      <c r="L51" s="232">
        <v>21.898878691932818</v>
      </c>
      <c r="M51" s="232">
        <v>22.551831195820419</v>
      </c>
      <c r="N51" s="232">
        <v>21.959752557158041</v>
      </c>
      <c r="O51" s="232">
        <v>19.807102954411398</v>
      </c>
      <c r="P51" s="232">
        <v>20.90985074711794</v>
      </c>
      <c r="Q51" s="232">
        <v>20.99469857211712</v>
      </c>
      <c r="R51" s="232">
        <v>20.627719884036718</v>
      </c>
      <c r="S51" s="232">
        <v>21.558079098698901</v>
      </c>
      <c r="T51" s="232">
        <v>20.310043992920541</v>
      </c>
      <c r="U51" s="232">
        <v>21.73184252961579</v>
      </c>
      <c r="V51" s="232">
        <v>21.17623628463874</v>
      </c>
      <c r="W51" s="232">
        <v>21.614907442311232</v>
      </c>
      <c r="DA51" s="71" t="s">
        <v>2192</v>
      </c>
    </row>
    <row r="52" spans="1:105" ht="12" customHeight="1" x14ac:dyDescent="0.25">
      <c r="A52" s="165" t="s">
        <v>2193</v>
      </c>
      <c r="B52" s="348">
        <v>27.17107368164363</v>
      </c>
      <c r="C52" s="348">
        <v>33.837232147283849</v>
      </c>
      <c r="D52" s="348">
        <v>31.594493992923969</v>
      </c>
      <c r="E52" s="348">
        <v>25.58731159557453</v>
      </c>
      <c r="F52" s="348">
        <v>32.179948921823893</v>
      </c>
      <c r="G52" s="348">
        <v>37.813251550913492</v>
      </c>
      <c r="H52" s="348">
        <v>22.916134227891501</v>
      </c>
      <c r="I52" s="348">
        <v>29.169291047471241</v>
      </c>
      <c r="J52" s="348">
        <v>27.765415927721961</v>
      </c>
      <c r="K52" s="348">
        <v>20.176480727741168</v>
      </c>
      <c r="L52" s="348">
        <v>21.870924055532509</v>
      </c>
      <c r="M52" s="348">
        <v>22.098756047495559</v>
      </c>
      <c r="N52" s="348">
        <v>22.779921057661621</v>
      </c>
      <c r="O52" s="348">
        <v>20.148097672566369</v>
      </c>
      <c r="P52" s="348">
        <v>21.147443543013399</v>
      </c>
      <c r="Q52" s="348">
        <v>21.07790464054758</v>
      </c>
      <c r="R52" s="348">
        <v>21.421093098430561</v>
      </c>
      <c r="S52" s="348">
        <v>22.104365617203111</v>
      </c>
      <c r="T52" s="348">
        <v>19.615798950719618</v>
      </c>
      <c r="U52" s="348">
        <v>21.506367326779191</v>
      </c>
      <c r="V52" s="348">
        <v>20.570396304099699</v>
      </c>
      <c r="W52" s="348">
        <v>21.21341742066593</v>
      </c>
      <c r="DA52" s="167" t="s">
        <v>2194</v>
      </c>
    </row>
    <row r="53" spans="1:105" ht="12" customHeight="1" x14ac:dyDescent="0.25">
      <c r="A53" s="64" t="s">
        <v>30</v>
      </c>
      <c r="B53" s="231">
        <v>0.17804667881687489</v>
      </c>
      <c r="C53" s="231">
        <v>8.4302785138058486E-2</v>
      </c>
      <c r="D53" s="231">
        <v>0.16499929753927439</v>
      </c>
      <c r="E53" s="231">
        <v>0.13404881655017201</v>
      </c>
      <c r="F53" s="231">
        <v>0.19329817896580431</v>
      </c>
      <c r="G53" s="231">
        <v>9.9646199473683361E-2</v>
      </c>
      <c r="H53" s="231">
        <v>6.4491304208864869E-2</v>
      </c>
      <c r="I53" s="231">
        <v>6.5186903277430638E-2</v>
      </c>
      <c r="J53" s="231">
        <v>0</v>
      </c>
      <c r="K53" s="231">
        <v>0</v>
      </c>
      <c r="L53" s="231">
        <v>6.5201328276140474E-2</v>
      </c>
      <c r="M53" s="231">
        <v>3.2779638537281483E-2</v>
      </c>
      <c r="N53" s="231">
        <v>0.61821339275032872</v>
      </c>
      <c r="O53" s="231">
        <v>0.42812943347008942</v>
      </c>
      <c r="P53" s="231">
        <v>0.45954399367441939</v>
      </c>
      <c r="Q53" s="231">
        <v>0.52808144432106585</v>
      </c>
      <c r="R53" s="231">
        <v>0.62815118556059535</v>
      </c>
      <c r="S53" s="231">
        <v>0.49748983041967287</v>
      </c>
      <c r="T53" s="231">
        <v>5.1591851450096093E-2</v>
      </c>
      <c r="U53" s="231">
        <v>6.3098553920141506E-2</v>
      </c>
      <c r="V53" s="231">
        <v>5.5121567373031102E-2</v>
      </c>
      <c r="W53" s="231">
        <v>8.3858774059549501E-2</v>
      </c>
      <c r="DA53" s="73" t="s">
        <v>2195</v>
      </c>
    </row>
    <row r="54" spans="1:105" ht="12" customHeight="1" x14ac:dyDescent="0.25">
      <c r="A54" s="64" t="s">
        <v>32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2196</v>
      </c>
    </row>
    <row r="55" spans="1:105" ht="12" customHeight="1" x14ac:dyDescent="0.25">
      <c r="A55" s="64" t="s">
        <v>33</v>
      </c>
      <c r="B55" s="231">
        <v>0.11354440193054011</v>
      </c>
      <c r="C55" s="231">
        <v>0.46301337907025131</v>
      </c>
      <c r="D55" s="231">
        <v>0.50059438972750447</v>
      </c>
      <c r="E55" s="231">
        <v>0.78144512490336804</v>
      </c>
      <c r="F55" s="231">
        <v>0.29358727877787799</v>
      </c>
      <c r="G55" s="231">
        <v>0.48505366605235212</v>
      </c>
      <c r="H55" s="231">
        <v>1.059594329220052</v>
      </c>
      <c r="I55" s="231">
        <v>0.35697950097190612</v>
      </c>
      <c r="J55" s="231">
        <v>0.17952884443994679</v>
      </c>
      <c r="K55" s="231">
        <v>0.18091647443915901</v>
      </c>
      <c r="L55" s="231">
        <v>0.41656750334404052</v>
      </c>
      <c r="M55" s="231">
        <v>0.23934282423589939</v>
      </c>
      <c r="N55" s="231">
        <v>0.2382101747633972</v>
      </c>
      <c r="O55" s="231">
        <v>0.2384297158357119</v>
      </c>
      <c r="P55" s="231">
        <v>0.35901021472269418</v>
      </c>
      <c r="Q55" s="231">
        <v>0.30022630907113479</v>
      </c>
      <c r="R55" s="231">
        <v>0.30292260729137072</v>
      </c>
      <c r="S55" s="231">
        <v>0.26997456993360103</v>
      </c>
      <c r="T55" s="231">
        <v>0.17022798759116251</v>
      </c>
      <c r="U55" s="231">
        <v>0.59929106205973637</v>
      </c>
      <c r="V55" s="231">
        <v>0.2193154088577853</v>
      </c>
      <c r="W55" s="231">
        <v>0.31215435728548208</v>
      </c>
      <c r="DA55" s="73" t="s">
        <v>2197</v>
      </c>
    </row>
    <row r="56" spans="1:105" ht="12" customHeight="1" x14ac:dyDescent="0.25">
      <c r="A56" s="64" t="s">
        <v>160</v>
      </c>
      <c r="B56" s="231">
        <v>4.1900345514825839</v>
      </c>
      <c r="C56" s="231">
        <v>5.2043460091575628</v>
      </c>
      <c r="D56" s="231">
        <v>6.4459256692875382</v>
      </c>
      <c r="E56" s="231">
        <v>2.6135175800120152</v>
      </c>
      <c r="F56" s="231">
        <v>3.1231830976127362</v>
      </c>
      <c r="G56" s="231">
        <v>1.900317858097484</v>
      </c>
      <c r="H56" s="231">
        <v>2.292946774537413</v>
      </c>
      <c r="I56" s="231">
        <v>7.7973546313927891</v>
      </c>
      <c r="J56" s="231">
        <v>6.8128892373263197</v>
      </c>
      <c r="K56" s="231">
        <v>1.469271624836562</v>
      </c>
      <c r="L56" s="231">
        <v>1.1891090536938089</v>
      </c>
      <c r="M56" s="231">
        <v>0.83199708632251723</v>
      </c>
      <c r="N56" s="231">
        <v>0.86708263258975393</v>
      </c>
      <c r="O56" s="231">
        <v>1.2790279466674479</v>
      </c>
      <c r="P56" s="231">
        <v>1.336225709393954</v>
      </c>
      <c r="Q56" s="231">
        <v>1.3417045217022809</v>
      </c>
      <c r="R56" s="231">
        <v>1.666752848811653</v>
      </c>
      <c r="S56" s="231">
        <v>1.5831509857197039</v>
      </c>
      <c r="T56" s="231">
        <v>1.4959577941119739</v>
      </c>
      <c r="U56" s="231">
        <v>1.612193853955286</v>
      </c>
      <c r="V56" s="231">
        <v>1.694003292194775</v>
      </c>
      <c r="W56" s="231">
        <v>1.6929380561751279</v>
      </c>
      <c r="DA56" s="73" t="s">
        <v>2198</v>
      </c>
    </row>
    <row r="57" spans="1:105" ht="12" customHeight="1" x14ac:dyDescent="0.25">
      <c r="A57" s="64" t="s">
        <v>70</v>
      </c>
      <c r="B57" s="231">
        <v>2.5214824953565071</v>
      </c>
      <c r="C57" s="231">
        <v>1.5818819873400209</v>
      </c>
      <c r="D57" s="231">
        <v>1.567751561361149</v>
      </c>
      <c r="E57" s="231">
        <v>1.4375797690794589</v>
      </c>
      <c r="F57" s="231">
        <v>1.554720139232763</v>
      </c>
      <c r="G57" s="231">
        <v>1.221297376238706</v>
      </c>
      <c r="H57" s="231">
        <v>1.4326490107132981</v>
      </c>
      <c r="I57" s="231">
        <v>0.89882283017344566</v>
      </c>
      <c r="J57" s="231">
        <v>0.85384174418677627</v>
      </c>
      <c r="K57" s="231">
        <v>0.7084914433463122</v>
      </c>
      <c r="L57" s="231">
        <v>0.63241727945766046</v>
      </c>
      <c r="M57" s="231">
        <v>1.0546183037768611</v>
      </c>
      <c r="N57" s="231">
        <v>1.2653456895605399</v>
      </c>
      <c r="O57" s="231">
        <v>0.243654448970097</v>
      </c>
      <c r="P57" s="231">
        <v>0.1467374319240638</v>
      </c>
      <c r="Q57" s="231">
        <v>4.9082708480128981E-2</v>
      </c>
      <c r="R57" s="231">
        <v>0.39619717941205002</v>
      </c>
      <c r="S57" s="231">
        <v>0.39520476862544968</v>
      </c>
      <c r="T57" s="231">
        <v>7.3402483647901189E-3</v>
      </c>
      <c r="U57" s="231">
        <v>7.4415093074235673E-3</v>
      </c>
      <c r="V57" s="231">
        <v>7.2210665580836712E-3</v>
      </c>
      <c r="W57" s="231">
        <v>9.9223426302665948E-3</v>
      </c>
      <c r="DA57" s="73" t="s">
        <v>2199</v>
      </c>
    </row>
    <row r="58" spans="1:105" ht="12" customHeight="1" x14ac:dyDescent="0.25">
      <c r="A58" s="64" t="s">
        <v>34</v>
      </c>
      <c r="B58" s="231">
        <v>0.56431963630665849</v>
      </c>
      <c r="C58" s="231">
        <v>0.56399916597745736</v>
      </c>
      <c r="D58" s="231">
        <v>0.49389628146410591</v>
      </c>
      <c r="E58" s="231">
        <v>0.56336394800288636</v>
      </c>
      <c r="F58" s="231">
        <v>0.35210532884517881</v>
      </c>
      <c r="G58" s="231">
        <v>0.20823131908494799</v>
      </c>
      <c r="H58" s="231">
        <v>0.34728110585273952</v>
      </c>
      <c r="I58" s="231">
        <v>0.27777910320673971</v>
      </c>
      <c r="J58" s="231">
        <v>0.13876365254550951</v>
      </c>
      <c r="K58" s="231">
        <v>0.20745875668420449</v>
      </c>
      <c r="L58" s="231">
        <v>0.208191260293664</v>
      </c>
      <c r="M58" s="231">
        <v>0</v>
      </c>
      <c r="N58" s="231">
        <v>6.9164364263598607E-2</v>
      </c>
      <c r="O58" s="231">
        <v>6.9164364263611125E-2</v>
      </c>
      <c r="P58" s="231">
        <v>0</v>
      </c>
      <c r="Q58" s="231">
        <v>0</v>
      </c>
      <c r="R58" s="231">
        <v>0.13832872852729419</v>
      </c>
      <c r="S58" s="231">
        <v>0.15961711468154921</v>
      </c>
      <c r="T58" s="231">
        <v>4.1975890441257387E-2</v>
      </c>
      <c r="U58" s="231">
        <v>9.809825684312555E-2</v>
      </c>
      <c r="V58" s="231">
        <v>4.4345081803621678E-2</v>
      </c>
      <c r="W58" s="231">
        <v>4.5317938160134623E-2</v>
      </c>
      <c r="DA58" s="73" t="s">
        <v>2200</v>
      </c>
    </row>
    <row r="59" spans="1:105" ht="12" customHeight="1" x14ac:dyDescent="0.25">
      <c r="A59" s="64" t="s">
        <v>162</v>
      </c>
      <c r="B59" s="231">
        <v>13.405658187986599</v>
      </c>
      <c r="C59" s="231">
        <v>21.51891508291509</v>
      </c>
      <c r="D59" s="231">
        <v>12.64349091529416</v>
      </c>
      <c r="E59" s="231">
        <v>16.032403534704141</v>
      </c>
      <c r="F59" s="231">
        <v>16.773935698303649</v>
      </c>
      <c r="G59" s="231">
        <v>29.469982585580759</v>
      </c>
      <c r="H59" s="231">
        <v>13.15055813559378</v>
      </c>
      <c r="I59" s="231">
        <v>16.485800609524421</v>
      </c>
      <c r="J59" s="231">
        <v>16.276839129827291</v>
      </c>
      <c r="K59" s="231">
        <v>14.709256159890471</v>
      </c>
      <c r="L59" s="231">
        <v>15.223207209012161</v>
      </c>
      <c r="M59" s="231">
        <v>16.104228706796729</v>
      </c>
      <c r="N59" s="231">
        <v>15.258210932676009</v>
      </c>
      <c r="O59" s="231">
        <v>13.16371009590031</v>
      </c>
      <c r="P59" s="231">
        <v>14.148557948089231</v>
      </c>
      <c r="Q59" s="231">
        <v>14.28384390946478</v>
      </c>
      <c r="R59" s="231">
        <v>14.735903470947649</v>
      </c>
      <c r="S59" s="231">
        <v>14.97976478331482</v>
      </c>
      <c r="T59" s="231">
        <v>14.460589850096889</v>
      </c>
      <c r="U59" s="231">
        <v>15.540226888376271</v>
      </c>
      <c r="V59" s="231">
        <v>15.39549684072453</v>
      </c>
      <c r="W59" s="231">
        <v>15.367204213549259</v>
      </c>
      <c r="DA59" s="73" t="s">
        <v>2201</v>
      </c>
    </row>
    <row r="60" spans="1:105" ht="12" customHeight="1" x14ac:dyDescent="0.25">
      <c r="A60" s="64" t="s">
        <v>36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2202</v>
      </c>
    </row>
    <row r="61" spans="1:105" ht="12" customHeight="1" x14ac:dyDescent="0.25">
      <c r="A61" s="64" t="s">
        <v>73</v>
      </c>
      <c r="B61" s="231">
        <v>1.352779654469529</v>
      </c>
      <c r="C61" s="231">
        <v>0.85840266751173011</v>
      </c>
      <c r="D61" s="231">
        <v>0.65969389535180722</v>
      </c>
      <c r="E61" s="231">
        <v>0.93470321928360756</v>
      </c>
      <c r="F61" s="231">
        <v>1.411597405250516</v>
      </c>
      <c r="G61" s="231">
        <v>1.0936679479386471</v>
      </c>
      <c r="H61" s="231">
        <v>1.5546645164982471</v>
      </c>
      <c r="I61" s="231">
        <v>1.340063849621191</v>
      </c>
      <c r="J61" s="231">
        <v>0.86476056993584971</v>
      </c>
      <c r="K61" s="231">
        <v>2.020428081206513</v>
      </c>
      <c r="L61" s="231">
        <v>2.60700323733756</v>
      </c>
      <c r="M61" s="231">
        <v>2.0045304638027961</v>
      </c>
      <c r="N61" s="231">
        <v>2.6483324644365069</v>
      </c>
      <c r="O61" s="231">
        <v>2.6960195939594631</v>
      </c>
      <c r="P61" s="231">
        <v>2.7611952471615511</v>
      </c>
      <c r="Q61" s="231">
        <v>2.467112215957596</v>
      </c>
      <c r="R61" s="231">
        <v>1.5610224189234749</v>
      </c>
      <c r="S61" s="231">
        <v>2.5770220935053492</v>
      </c>
      <c r="T61" s="231">
        <v>2.1641819145893599</v>
      </c>
      <c r="U61" s="231">
        <v>2.3137843314840061</v>
      </c>
      <c r="V61" s="231">
        <v>1.9822863893455041</v>
      </c>
      <c r="W61" s="231">
        <v>2.253221161949817</v>
      </c>
      <c r="DA61" s="73" t="s">
        <v>2203</v>
      </c>
    </row>
    <row r="62" spans="1:105" ht="12" customHeight="1" x14ac:dyDescent="0.25">
      <c r="A62" s="64" t="s">
        <v>79</v>
      </c>
      <c r="B62" s="231">
        <v>4.8452080752943356</v>
      </c>
      <c r="C62" s="231">
        <v>3.562371070173683</v>
      </c>
      <c r="D62" s="231">
        <v>9.1181419828984254</v>
      </c>
      <c r="E62" s="231">
        <v>3.0902496030388722</v>
      </c>
      <c r="F62" s="231">
        <v>8.4775217948353667</v>
      </c>
      <c r="G62" s="231">
        <v>3.335054598446916</v>
      </c>
      <c r="H62" s="231">
        <v>3.013949051267113</v>
      </c>
      <c r="I62" s="231">
        <v>1.947303619303316</v>
      </c>
      <c r="J62" s="231">
        <v>2.6387927494602632</v>
      </c>
      <c r="K62" s="231">
        <v>0.88065818733795509</v>
      </c>
      <c r="L62" s="231">
        <v>1.5292271841174681</v>
      </c>
      <c r="M62" s="231">
        <v>1.831259024023475</v>
      </c>
      <c r="N62" s="231">
        <v>1.8153614066214849</v>
      </c>
      <c r="O62" s="231">
        <v>2.0299620734996409</v>
      </c>
      <c r="P62" s="231">
        <v>1.93617299804748</v>
      </c>
      <c r="Q62" s="231">
        <v>2.1078535315505968</v>
      </c>
      <c r="R62" s="231">
        <v>1.9918146589564749</v>
      </c>
      <c r="S62" s="231">
        <v>1.6421414710029609</v>
      </c>
      <c r="T62" s="231">
        <v>1.2239334140740941</v>
      </c>
      <c r="U62" s="231">
        <v>1.2722328708331929</v>
      </c>
      <c r="V62" s="231">
        <v>1.172606657242367</v>
      </c>
      <c r="W62" s="231">
        <v>1.4488005768562899</v>
      </c>
      <c r="DA62" s="73" t="s">
        <v>2204</v>
      </c>
    </row>
    <row r="63" spans="1:105" ht="12" customHeight="1" x14ac:dyDescent="0.25">
      <c r="A63" s="166" t="s">
        <v>2205</v>
      </c>
      <c r="B63" s="349">
        <v>1.874131037538443</v>
      </c>
      <c r="C63" s="349">
        <v>2.010113481827446</v>
      </c>
      <c r="D63" s="349">
        <v>2.1979272524239768</v>
      </c>
      <c r="E63" s="349">
        <v>3.34503963510108</v>
      </c>
      <c r="F63" s="349">
        <v>4.2595747472838541</v>
      </c>
      <c r="G63" s="349">
        <v>3.9787987294678602</v>
      </c>
      <c r="H63" s="349">
        <v>1.986707863355804</v>
      </c>
      <c r="I63" s="349">
        <v>2.0607878211720072</v>
      </c>
      <c r="J63" s="349">
        <v>2.3835828803261179</v>
      </c>
      <c r="K63" s="349">
        <v>2.1223452103238838</v>
      </c>
      <c r="L63" s="349">
        <v>2.1497016143269372</v>
      </c>
      <c r="M63" s="349">
        <v>2.1900133565542381</v>
      </c>
      <c r="N63" s="349">
        <v>2.26445765548945</v>
      </c>
      <c r="O63" s="349">
        <v>2.240063801156944</v>
      </c>
      <c r="P63" s="349">
        <v>2.3698829541513899</v>
      </c>
      <c r="Q63" s="349">
        <v>2.4309114396887872</v>
      </c>
      <c r="R63" s="349">
        <v>2.4950142544455129</v>
      </c>
      <c r="S63" s="349">
        <v>2.5244428689876171</v>
      </c>
      <c r="T63" s="349">
        <v>2.5078203095643872</v>
      </c>
      <c r="U63" s="349">
        <v>2.542825188871797</v>
      </c>
      <c r="V63" s="349">
        <v>2.4717400725034522</v>
      </c>
      <c r="W63" s="349">
        <v>2.544197031168574</v>
      </c>
      <c r="DA63" s="168" t="s">
        <v>2206</v>
      </c>
    </row>
    <row r="64" spans="1:105" ht="12" customHeight="1" x14ac:dyDescent="0.25">
      <c r="A64" s="60" t="s">
        <v>2207</v>
      </c>
      <c r="B64" s="264">
        <v>3.748262075076886</v>
      </c>
      <c r="C64" s="264">
        <v>4.020226963654892</v>
      </c>
      <c r="D64" s="264">
        <v>4.3958545048479536</v>
      </c>
      <c r="E64" s="264">
        <v>6.6900792702021601</v>
      </c>
      <c r="F64" s="264">
        <v>8.5191494945677082</v>
      </c>
      <c r="G64" s="264">
        <v>7.9575974589357186</v>
      </c>
      <c r="H64" s="264">
        <v>3.973415726711607</v>
      </c>
      <c r="I64" s="264">
        <v>4.1215756423440144</v>
      </c>
      <c r="J64" s="264">
        <v>4.7671657606522366</v>
      </c>
      <c r="K64" s="264">
        <v>4.2446904206477676</v>
      </c>
      <c r="L64" s="264">
        <v>4.2994032286538744</v>
      </c>
      <c r="M64" s="264">
        <v>4.3800267131084762</v>
      </c>
      <c r="N64" s="264">
        <v>4.5289153109789009</v>
      </c>
      <c r="O64" s="264">
        <v>4.4801276023138881</v>
      </c>
      <c r="P64" s="264">
        <v>4.7397659083027808</v>
      </c>
      <c r="Q64" s="264">
        <v>4.8618228793775744</v>
      </c>
      <c r="R64" s="264">
        <v>4.9900285088910259</v>
      </c>
      <c r="S64" s="264">
        <v>5.048885737975235</v>
      </c>
      <c r="T64" s="264">
        <v>5.0156406191287726</v>
      </c>
      <c r="U64" s="264">
        <v>5.085650377743594</v>
      </c>
      <c r="V64" s="264">
        <v>4.9434801450069044</v>
      </c>
      <c r="W64" s="264">
        <v>5.0883940623371489</v>
      </c>
      <c r="DA64" s="72" t="s">
        <v>2208</v>
      </c>
    </row>
    <row r="65" spans="1:105" ht="12" customHeight="1" x14ac:dyDescent="0.25">
      <c r="A65" s="101" t="s">
        <v>2209</v>
      </c>
      <c r="B65" s="280">
        <v>0.74965241501537727</v>
      </c>
      <c r="C65" s="280">
        <v>0.80404539273097841</v>
      </c>
      <c r="D65" s="280">
        <v>0.87917090096959116</v>
      </c>
      <c r="E65" s="280">
        <v>1.3380158540404321</v>
      </c>
      <c r="F65" s="280">
        <v>1.703829898913541</v>
      </c>
      <c r="G65" s="280">
        <v>1.5915194917871429</v>
      </c>
      <c r="H65" s="280">
        <v>0.79468314534232132</v>
      </c>
      <c r="I65" s="280">
        <v>0.82431512846880295</v>
      </c>
      <c r="J65" s="280">
        <v>0.95343315213044721</v>
      </c>
      <c r="K65" s="280">
        <v>0.84893808412955341</v>
      </c>
      <c r="L65" s="280">
        <v>0.85988064573077472</v>
      </c>
      <c r="M65" s="280">
        <v>0.87600534262169516</v>
      </c>
      <c r="N65" s="280">
        <v>0.90578306219578031</v>
      </c>
      <c r="O65" s="280">
        <v>0.8960255204627775</v>
      </c>
      <c r="P65" s="280">
        <v>0.94795318166055631</v>
      </c>
      <c r="Q65" s="280">
        <v>0.97236457587551461</v>
      </c>
      <c r="R65" s="280">
        <v>0.99800570177820525</v>
      </c>
      <c r="S65" s="280">
        <v>1.009777147595047</v>
      </c>
      <c r="T65" s="280">
        <v>1.003128123825755</v>
      </c>
      <c r="U65" s="280">
        <v>1.017130075548718</v>
      </c>
      <c r="V65" s="280">
        <v>0.98869602900138076</v>
      </c>
      <c r="W65" s="280">
        <v>1.0176788124674301</v>
      </c>
      <c r="DA65" s="102" t="s">
        <v>2210</v>
      </c>
    </row>
    <row r="66" spans="1:105" ht="12" customHeight="1" x14ac:dyDescent="0.25">
      <c r="A66" s="57" t="s">
        <v>2211</v>
      </c>
      <c r="B66" s="263">
        <f t="shared" ref="B66:W66" si="3">B67+B68+B79</f>
        <v>41.902411926277878</v>
      </c>
      <c r="C66" s="263">
        <f t="shared" si="3"/>
        <v>48.285715966202616</v>
      </c>
      <c r="D66" s="263">
        <f t="shared" si="3"/>
        <v>48.718658807848357</v>
      </c>
      <c r="E66" s="263">
        <f t="shared" si="3"/>
        <v>60.283248107214803</v>
      </c>
      <c r="F66" s="263">
        <f t="shared" si="3"/>
        <v>76.179036494256479</v>
      </c>
      <c r="G66" s="263">
        <f t="shared" si="3"/>
        <v>76.688830352102713</v>
      </c>
      <c r="H66" s="263">
        <f t="shared" si="3"/>
        <v>40.73240101210272</v>
      </c>
      <c r="I66" s="263">
        <f t="shared" si="3"/>
        <v>45.924275491740737</v>
      </c>
      <c r="J66" s="263">
        <f t="shared" si="3"/>
        <v>49.215492453779589</v>
      </c>
      <c r="K66" s="263">
        <f t="shared" si="3"/>
        <v>40.864687509213795</v>
      </c>
      <c r="L66" s="263">
        <f t="shared" si="3"/>
        <v>42.256468802157926</v>
      </c>
      <c r="M66" s="263">
        <f t="shared" si="3"/>
        <v>42.972085087667992</v>
      </c>
      <c r="N66" s="263">
        <f t="shared" si="3"/>
        <v>44.32988641581052</v>
      </c>
      <c r="O66" s="263">
        <f t="shared" si="3"/>
        <v>42.260921122624353</v>
      </c>
      <c r="P66" s="263">
        <f t="shared" si="3"/>
        <v>44.627826630542451</v>
      </c>
      <c r="Q66" s="263">
        <f t="shared" si="3"/>
        <v>45.390157363386805</v>
      </c>
      <c r="R66" s="263">
        <f t="shared" si="3"/>
        <v>46.507782186964974</v>
      </c>
      <c r="S66" s="263">
        <f t="shared" si="3"/>
        <v>47.300328754897521</v>
      </c>
      <c r="T66" s="263">
        <f t="shared" si="3"/>
        <v>45.515836167312393</v>
      </c>
      <c r="U66" s="263">
        <f t="shared" si="3"/>
        <v>47.201331337247382</v>
      </c>
      <c r="V66" s="263">
        <f t="shared" si="3"/>
        <v>45.690374283404637</v>
      </c>
      <c r="W66" s="263">
        <f t="shared" si="3"/>
        <v>47.024151413323679</v>
      </c>
      <c r="DA66" s="70"/>
    </row>
    <row r="67" spans="1:105" ht="12" customHeight="1" x14ac:dyDescent="0.25">
      <c r="A67" s="165" t="s">
        <v>2212</v>
      </c>
      <c r="B67" s="348">
        <v>12.353537293245539</v>
      </c>
      <c r="C67" s="348">
        <v>15.708527538455471</v>
      </c>
      <c r="D67" s="348">
        <v>14.11562443874621</v>
      </c>
      <c r="E67" s="348">
        <v>11.858245037647089</v>
      </c>
      <c r="F67" s="348">
        <v>14.590519814416989</v>
      </c>
      <c r="G67" s="348">
        <v>17.699330012935089</v>
      </c>
      <c r="H67" s="348">
        <v>10.517483018141601</v>
      </c>
      <c r="I67" s="348">
        <v>13.56578680853349</v>
      </c>
      <c r="J67" s="348">
        <v>12.9135571871054</v>
      </c>
      <c r="K67" s="348">
        <v>9.3976862303944895</v>
      </c>
      <c r="L67" s="348">
        <v>10.113680279527371</v>
      </c>
      <c r="M67" s="348">
        <v>10.26088545856711</v>
      </c>
      <c r="N67" s="348">
        <v>10.51993848771659</v>
      </c>
      <c r="O67" s="348">
        <v>9.264711469231008</v>
      </c>
      <c r="P67" s="348">
        <v>9.7510793936310165</v>
      </c>
      <c r="Q67" s="348">
        <v>9.7309543777427958</v>
      </c>
      <c r="R67" s="348">
        <v>9.9483034862073527</v>
      </c>
      <c r="S67" s="348">
        <v>10.22851975767861</v>
      </c>
      <c r="T67" s="348">
        <v>9.1294758353617755</v>
      </c>
      <c r="U67" s="348">
        <v>10.00253662523477</v>
      </c>
      <c r="V67" s="348">
        <v>9.5945349740577406</v>
      </c>
      <c r="W67" s="348">
        <v>9.8626553537056658</v>
      </c>
      <c r="DA67" s="167" t="s">
        <v>2213</v>
      </c>
    </row>
    <row r="68" spans="1:105" ht="12" customHeight="1" x14ac:dyDescent="0.25">
      <c r="A68" s="165" t="s">
        <v>2214</v>
      </c>
      <c r="B68" s="348">
        <v>5.1180969815838422</v>
      </c>
      <c r="C68" s="348">
        <v>6.373772260430199</v>
      </c>
      <c r="D68" s="348">
        <v>5.9513174280299994</v>
      </c>
      <c r="E68" s="348">
        <v>4.8197706052605724</v>
      </c>
      <c r="F68" s="348">
        <v>6.0615970268255523</v>
      </c>
      <c r="G68" s="348">
        <v>7.1227177436623741</v>
      </c>
      <c r="H68" s="348">
        <v>4.3166125415418879</v>
      </c>
      <c r="I68" s="348">
        <v>5.4944924964765773</v>
      </c>
      <c r="J68" s="348">
        <v>5.2300506456650773</v>
      </c>
      <c r="K68" s="348">
        <v>3.8005559265551239</v>
      </c>
      <c r="L68" s="348">
        <v>4.1197308470255143</v>
      </c>
      <c r="M68" s="348">
        <v>4.1626465685033196</v>
      </c>
      <c r="N68" s="348">
        <v>4.2909546590609153</v>
      </c>
      <c r="O68" s="348">
        <v>3.7952095338906182</v>
      </c>
      <c r="P68" s="348">
        <v>3.9834519693210821</v>
      </c>
      <c r="Q68" s="348">
        <v>3.970353228690402</v>
      </c>
      <c r="R68" s="348">
        <v>4.0349981459647584</v>
      </c>
      <c r="S68" s="348">
        <v>4.163703218752941</v>
      </c>
      <c r="T68" s="348">
        <v>3.6949427386397078</v>
      </c>
      <c r="U68" s="348">
        <v>4.0510608814985716</v>
      </c>
      <c r="V68" s="348">
        <v>3.874756090522935</v>
      </c>
      <c r="W68" s="348">
        <v>3.9958791817320858</v>
      </c>
      <c r="DA68" s="167" t="s">
        <v>2215</v>
      </c>
    </row>
    <row r="69" spans="1:105" ht="12" customHeight="1" x14ac:dyDescent="0.25">
      <c r="A69" s="64" t="s">
        <v>30</v>
      </c>
      <c r="B69" s="231">
        <v>3.3537878558303293E-2</v>
      </c>
      <c r="C69" s="231">
        <v>1.5879749001074729E-2</v>
      </c>
      <c r="D69" s="231">
        <v>3.108020009050045E-2</v>
      </c>
      <c r="E69" s="231">
        <v>2.5250192591168119E-2</v>
      </c>
      <c r="F69" s="231">
        <v>3.641073731211826E-2</v>
      </c>
      <c r="G69" s="231">
        <v>1.8769921230499909E-2</v>
      </c>
      <c r="H69" s="231">
        <v>1.214794649917676E-2</v>
      </c>
      <c r="I69" s="231">
        <v>1.227897347054095E-2</v>
      </c>
      <c r="J69" s="231">
        <v>0</v>
      </c>
      <c r="K69" s="231">
        <v>0</v>
      </c>
      <c r="L69" s="231">
        <v>1.2281690644813169E-2</v>
      </c>
      <c r="M69" s="231">
        <v>6.1745579516208904E-3</v>
      </c>
      <c r="N69" s="231">
        <v>0.11645016816349681</v>
      </c>
      <c r="O69" s="231">
        <v>8.0644879434809066E-2</v>
      </c>
      <c r="P69" s="231">
        <v>8.6562303517619163E-2</v>
      </c>
      <c r="Q69" s="231">
        <v>9.9472405024466679E-2</v>
      </c>
      <c r="R69" s="231">
        <v>0.118322106975403</v>
      </c>
      <c r="S69" s="231">
        <v>9.370999575772232E-2</v>
      </c>
      <c r="T69" s="231">
        <v>9.7181326831205957E-3</v>
      </c>
      <c r="U69" s="231">
        <v>1.1885600184403379E-2</v>
      </c>
      <c r="V69" s="231">
        <v>1.038300992068176E-2</v>
      </c>
      <c r="W69" s="231">
        <v>1.5796112565233701E-2</v>
      </c>
      <c r="DA69" s="73" t="s">
        <v>2216</v>
      </c>
    </row>
    <row r="70" spans="1:105" ht="12" customHeight="1" x14ac:dyDescent="0.25">
      <c r="A70" s="64" t="s">
        <v>32</v>
      </c>
      <c r="B70" s="231">
        <v>0</v>
      </c>
      <c r="C70" s="231">
        <v>0</v>
      </c>
      <c r="D70" s="231">
        <v>0</v>
      </c>
      <c r="E70" s="231">
        <v>0</v>
      </c>
      <c r="F70" s="231">
        <v>0</v>
      </c>
      <c r="G70" s="231">
        <v>0</v>
      </c>
      <c r="H70" s="231">
        <v>0</v>
      </c>
      <c r="I70" s="231">
        <v>0</v>
      </c>
      <c r="J70" s="231">
        <v>0</v>
      </c>
      <c r="K70" s="231">
        <v>0</v>
      </c>
      <c r="L70" s="231">
        <v>0</v>
      </c>
      <c r="M70" s="231">
        <v>0</v>
      </c>
      <c r="N70" s="231">
        <v>0</v>
      </c>
      <c r="O70" s="231">
        <v>0</v>
      </c>
      <c r="P70" s="231">
        <v>0</v>
      </c>
      <c r="Q70" s="231">
        <v>0</v>
      </c>
      <c r="R70" s="231">
        <v>0</v>
      </c>
      <c r="S70" s="231">
        <v>0</v>
      </c>
      <c r="T70" s="231">
        <v>0</v>
      </c>
      <c r="U70" s="231">
        <v>0</v>
      </c>
      <c r="V70" s="231">
        <v>0</v>
      </c>
      <c r="W70" s="231">
        <v>0</v>
      </c>
      <c r="DA70" s="73" t="s">
        <v>2217</v>
      </c>
    </row>
    <row r="71" spans="1:105" ht="12" customHeight="1" x14ac:dyDescent="0.25">
      <c r="A71" s="64" t="s">
        <v>33</v>
      </c>
      <c r="B71" s="231">
        <v>2.138786518359204E-2</v>
      </c>
      <c r="C71" s="231">
        <v>8.7215816556169196E-2</v>
      </c>
      <c r="D71" s="231">
        <v>9.4294788092715534E-2</v>
      </c>
      <c r="E71" s="231">
        <v>0.14719741964938779</v>
      </c>
      <c r="F71" s="231">
        <v>5.5301758883367601E-2</v>
      </c>
      <c r="G71" s="231">
        <v>9.1367449561107844E-2</v>
      </c>
      <c r="H71" s="231">
        <v>0.1995911755871565</v>
      </c>
      <c r="I71" s="231">
        <v>6.724267608335073E-2</v>
      </c>
      <c r="J71" s="231">
        <v>3.3817067650737893E-2</v>
      </c>
      <c r="K71" s="231">
        <v>3.4078449478844357E-2</v>
      </c>
      <c r="L71" s="231">
        <v>7.8467008940151683E-2</v>
      </c>
      <c r="M71" s="231">
        <v>4.5083966892080773E-2</v>
      </c>
      <c r="N71" s="231">
        <v>4.4870614636872599E-2</v>
      </c>
      <c r="O71" s="231">
        <v>4.4911968633873707E-2</v>
      </c>
      <c r="P71" s="231">
        <v>6.7625192800950723E-2</v>
      </c>
      <c r="Q71" s="231">
        <v>5.6552324146363339E-2</v>
      </c>
      <c r="R71" s="231">
        <v>5.7060214115826048E-2</v>
      </c>
      <c r="S71" s="231">
        <v>5.0853935610761417E-2</v>
      </c>
      <c r="T71" s="231">
        <v>3.2065105695842262E-2</v>
      </c>
      <c r="U71" s="231">
        <v>0.11288585102510269</v>
      </c>
      <c r="V71" s="231">
        <v>4.1311489757145173E-2</v>
      </c>
      <c r="W71" s="231">
        <v>5.8799158713054793E-2</v>
      </c>
      <c r="DA71" s="73" t="s">
        <v>2218</v>
      </c>
    </row>
    <row r="72" spans="1:105" ht="12" customHeight="1" x14ac:dyDescent="0.25">
      <c r="A72" s="64" t="s">
        <v>160</v>
      </c>
      <c r="B72" s="231">
        <v>0.78925858587483588</v>
      </c>
      <c r="C72" s="231">
        <v>0.98032002388563499</v>
      </c>
      <c r="D72" s="231">
        <v>1.214190984796544</v>
      </c>
      <c r="E72" s="231">
        <v>0.49229694027927129</v>
      </c>
      <c r="F72" s="231">
        <v>0.58830041727885329</v>
      </c>
      <c r="G72" s="231">
        <v>0.35795461038955367</v>
      </c>
      <c r="H72" s="231">
        <v>0.43191241182422158</v>
      </c>
      <c r="I72" s="231">
        <v>1.468753780982575</v>
      </c>
      <c r="J72" s="231">
        <v>1.2833143161722711</v>
      </c>
      <c r="K72" s="231">
        <v>0.27676030606339669</v>
      </c>
      <c r="L72" s="231">
        <v>0.22398730097279521</v>
      </c>
      <c r="M72" s="231">
        <v>0.1567196727698924</v>
      </c>
      <c r="N72" s="231">
        <v>0.163328584532142</v>
      </c>
      <c r="O72" s="231">
        <v>0.24092493178223401</v>
      </c>
      <c r="P72" s="231">
        <v>0.25169902559221269</v>
      </c>
      <c r="Q72" s="231">
        <v>0.25273104563921078</v>
      </c>
      <c r="R72" s="231">
        <v>0.31395898537172401</v>
      </c>
      <c r="S72" s="231">
        <v>0.29821126600814379</v>
      </c>
      <c r="T72" s="231">
        <v>0.28178706371084272</v>
      </c>
      <c r="U72" s="231">
        <v>0.30368194478936128</v>
      </c>
      <c r="V72" s="231">
        <v>0.31909203287879412</v>
      </c>
      <c r="W72" s="231">
        <v>0.31889137900251707</v>
      </c>
      <c r="DA72" s="73" t="s">
        <v>2219</v>
      </c>
    </row>
    <row r="73" spans="1:105" ht="12" customHeight="1" x14ac:dyDescent="0.25">
      <c r="A73" s="64" t="s">
        <v>70</v>
      </c>
      <c r="B73" s="231">
        <v>0.47496069164610089</v>
      </c>
      <c r="C73" s="231">
        <v>0.29797223030227549</v>
      </c>
      <c r="D73" s="231">
        <v>0.29531054341428847</v>
      </c>
      <c r="E73" s="231">
        <v>0.27079064902327749</v>
      </c>
      <c r="F73" s="231">
        <v>0.29285587110201627</v>
      </c>
      <c r="G73" s="231">
        <v>0.23005047530258169</v>
      </c>
      <c r="H73" s="231">
        <v>0.26986186351386199</v>
      </c>
      <c r="I73" s="231">
        <v>0.16930734751189561</v>
      </c>
      <c r="J73" s="231">
        <v>0.16083445596870019</v>
      </c>
      <c r="K73" s="231">
        <v>0.13345545193226929</v>
      </c>
      <c r="L73" s="231">
        <v>0.1191256925294209</v>
      </c>
      <c r="M73" s="231">
        <v>0.1986538633153091</v>
      </c>
      <c r="N73" s="231">
        <v>0.23834766451555869</v>
      </c>
      <c r="O73" s="231">
        <v>4.5896128891874222E-2</v>
      </c>
      <c r="P73" s="231">
        <v>2.7640291885973219E-2</v>
      </c>
      <c r="Q73" s="231">
        <v>9.2454963342071209E-3</v>
      </c>
      <c r="R73" s="231">
        <v>7.462993961224211E-2</v>
      </c>
      <c r="S73" s="231">
        <v>7.4443003508394959E-2</v>
      </c>
      <c r="T73" s="231">
        <v>1.382650661511712E-3</v>
      </c>
      <c r="U73" s="231">
        <v>1.4017247448886491E-3</v>
      </c>
      <c r="V73" s="231">
        <v>1.360200902907728E-3</v>
      </c>
      <c r="W73" s="231">
        <v>1.8690285286928759E-3</v>
      </c>
      <c r="DA73" s="73" t="s">
        <v>2220</v>
      </c>
    </row>
    <row r="74" spans="1:105" ht="12" customHeight="1" x14ac:dyDescent="0.25">
      <c r="A74" s="64" t="s">
        <v>34</v>
      </c>
      <c r="B74" s="231">
        <v>0.10629843564779159</v>
      </c>
      <c r="C74" s="231">
        <v>0.1062380700456152</v>
      </c>
      <c r="D74" s="231">
        <v>9.3033094569416067E-2</v>
      </c>
      <c r="E74" s="231">
        <v>0.10611841679832761</v>
      </c>
      <c r="F74" s="231">
        <v>6.6324549477762201E-2</v>
      </c>
      <c r="G74" s="231">
        <v>3.9223627971679963E-2</v>
      </c>
      <c r="H74" s="231">
        <v>6.5415831573369179E-2</v>
      </c>
      <c r="I74" s="231">
        <v>5.2324041601269522E-2</v>
      </c>
      <c r="J74" s="231">
        <v>2.613830574264445E-2</v>
      </c>
      <c r="K74" s="231">
        <v>3.9078103752149339E-2</v>
      </c>
      <c r="L74" s="231">
        <v>3.9216082271382693E-2</v>
      </c>
      <c r="M74" s="231">
        <v>0</v>
      </c>
      <c r="N74" s="231">
        <v>1.3028190498406389E-2</v>
      </c>
      <c r="O74" s="231">
        <v>1.302819049840874E-2</v>
      </c>
      <c r="P74" s="231">
        <v>0</v>
      </c>
      <c r="Q74" s="231">
        <v>0</v>
      </c>
      <c r="R74" s="231">
        <v>2.6056380996831031E-2</v>
      </c>
      <c r="S74" s="231">
        <v>3.0066381712868E-2</v>
      </c>
      <c r="T74" s="231">
        <v>7.9068159279930862E-3</v>
      </c>
      <c r="U74" s="231">
        <v>1.8478342009231399E-2</v>
      </c>
      <c r="V74" s="231">
        <v>8.3530902012362157E-3</v>
      </c>
      <c r="W74" s="231">
        <v>8.5363429221306224E-3</v>
      </c>
      <c r="DA74" s="73" t="s">
        <v>2221</v>
      </c>
    </row>
    <row r="75" spans="1:105" ht="12" customHeight="1" x14ac:dyDescent="0.25">
      <c r="A75" s="64" t="s">
        <v>162</v>
      </c>
      <c r="B75" s="231">
        <v>2.525165531255094</v>
      </c>
      <c r="C75" s="231">
        <v>4.0534244477513184</v>
      </c>
      <c r="D75" s="231">
        <v>2.381599396786712</v>
      </c>
      <c r="E75" s="231">
        <v>3.0199541284207232</v>
      </c>
      <c r="F75" s="231">
        <v>3.159633317131989</v>
      </c>
      <c r="G75" s="231">
        <v>5.5511324537936044</v>
      </c>
      <c r="H75" s="231">
        <v>2.477113443823757</v>
      </c>
      <c r="I75" s="231">
        <v>3.1053585635669281</v>
      </c>
      <c r="J75" s="231">
        <v>3.0659973984162212</v>
      </c>
      <c r="K75" s="231">
        <v>2.7707186118353242</v>
      </c>
      <c r="L75" s="231">
        <v>2.8675293357696048</v>
      </c>
      <c r="M75" s="231">
        <v>3.0334835237179441</v>
      </c>
      <c r="N75" s="231">
        <v>2.8741228349639019</v>
      </c>
      <c r="O75" s="231">
        <v>2.4795908213884239</v>
      </c>
      <c r="P75" s="231">
        <v>2.6651023281719328</v>
      </c>
      <c r="Q75" s="231">
        <v>2.6905855563534748</v>
      </c>
      <c r="R75" s="231">
        <v>2.7757380499291959</v>
      </c>
      <c r="S75" s="231">
        <v>2.821673144779524</v>
      </c>
      <c r="T75" s="231">
        <v>2.7238784205168658</v>
      </c>
      <c r="U75" s="231">
        <v>2.927244954043176</v>
      </c>
      <c r="V75" s="231">
        <v>2.8999827844024049</v>
      </c>
      <c r="W75" s="231">
        <v>2.8946534252668972</v>
      </c>
      <c r="DA75" s="73" t="s">
        <v>2222</v>
      </c>
    </row>
    <row r="76" spans="1:105" ht="12" customHeight="1" x14ac:dyDescent="0.25">
      <c r="A76" s="64" t="s">
        <v>36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2223</v>
      </c>
    </row>
    <row r="77" spans="1:105" ht="12" customHeight="1" x14ac:dyDescent="0.25">
      <c r="A77" s="64" t="s">
        <v>73</v>
      </c>
      <c r="B77" s="231">
        <v>0.25481722023248748</v>
      </c>
      <c r="C77" s="231">
        <v>0.1616935772598273</v>
      </c>
      <c r="D77" s="231">
        <v>0.1242636700385676</v>
      </c>
      <c r="E77" s="231">
        <v>0.17606598036367119</v>
      </c>
      <c r="F77" s="231">
        <v>0.26589646414691143</v>
      </c>
      <c r="G77" s="231">
        <v>0.2060094749579722</v>
      </c>
      <c r="H77" s="231">
        <v>0.29284539368942042</v>
      </c>
      <c r="I77" s="231">
        <v>0.25242199937462878</v>
      </c>
      <c r="J77" s="231">
        <v>0.1628911876887473</v>
      </c>
      <c r="K77" s="231">
        <v>0.38057925075358118</v>
      </c>
      <c r="L77" s="231">
        <v>0.49106986188075941</v>
      </c>
      <c r="M77" s="231">
        <v>0.37758468570246578</v>
      </c>
      <c r="N77" s="231">
        <v>0.49885486864731993</v>
      </c>
      <c r="O77" s="231">
        <v>0.50783748584277977</v>
      </c>
      <c r="P77" s="231">
        <v>0.52011434018555491</v>
      </c>
      <c r="Q77" s="231">
        <v>0.46471919857373012</v>
      </c>
      <c r="R77" s="231">
        <v>0.29404300411854939</v>
      </c>
      <c r="S77" s="231">
        <v>0.48542244420599379</v>
      </c>
      <c r="T77" s="231">
        <v>0.40765753515810671</v>
      </c>
      <c r="U77" s="231">
        <v>0.43583749180308129</v>
      </c>
      <c r="V77" s="231">
        <v>0.37339466613710343</v>
      </c>
      <c r="W77" s="231">
        <v>0.42442947094899591</v>
      </c>
      <c r="DA77" s="73" t="s">
        <v>2224</v>
      </c>
    </row>
    <row r="78" spans="1:105" ht="12" customHeight="1" x14ac:dyDescent="0.25">
      <c r="A78" s="64" t="s">
        <v>79</v>
      </c>
      <c r="B78" s="231">
        <v>0.91267077318563672</v>
      </c>
      <c r="C78" s="231">
        <v>0.67102834562828351</v>
      </c>
      <c r="D78" s="231">
        <v>1.717544750241254</v>
      </c>
      <c r="E78" s="231">
        <v>0.58209687813474553</v>
      </c>
      <c r="F78" s="231">
        <v>1.596873911492535</v>
      </c>
      <c r="G78" s="231">
        <v>0.62820973045537465</v>
      </c>
      <c r="H78" s="231">
        <v>0.56772447503092416</v>
      </c>
      <c r="I78" s="231">
        <v>0.36680511388538911</v>
      </c>
      <c r="J78" s="231">
        <v>0.49705791402575578</v>
      </c>
      <c r="K78" s="231">
        <v>0.16588575273955941</v>
      </c>
      <c r="L78" s="231">
        <v>0.28805387401658678</v>
      </c>
      <c r="M78" s="231">
        <v>0.34494629815400629</v>
      </c>
      <c r="N78" s="231">
        <v>0.34195173310321603</v>
      </c>
      <c r="O78" s="231">
        <v>0.38237512741821478</v>
      </c>
      <c r="P78" s="231">
        <v>0.36470848716683818</v>
      </c>
      <c r="Q78" s="231">
        <v>0.39704720261894899</v>
      </c>
      <c r="R78" s="231">
        <v>0.37518946484498689</v>
      </c>
      <c r="S78" s="231">
        <v>0.30932304716953302</v>
      </c>
      <c r="T78" s="231">
        <v>0.23054701428542501</v>
      </c>
      <c r="U78" s="231">
        <v>0.23964497289932721</v>
      </c>
      <c r="V78" s="231">
        <v>0.2208788163226619</v>
      </c>
      <c r="W78" s="231">
        <v>0.27290426378456428</v>
      </c>
      <c r="DA78" s="73" t="s">
        <v>2225</v>
      </c>
    </row>
    <row r="79" spans="1:105" ht="12" customHeight="1" x14ac:dyDescent="0.25">
      <c r="A79" s="165" t="s">
        <v>2226</v>
      </c>
      <c r="B79" s="348">
        <v>24.430777651448501</v>
      </c>
      <c r="C79" s="348">
        <v>26.203416167316941</v>
      </c>
      <c r="D79" s="348">
        <v>28.651716941072149</v>
      </c>
      <c r="E79" s="348">
        <v>43.605232464307143</v>
      </c>
      <c r="F79" s="348">
        <v>55.526919653013941</v>
      </c>
      <c r="G79" s="348">
        <v>51.866782595505242</v>
      </c>
      <c r="H79" s="348">
        <v>25.89830545241923</v>
      </c>
      <c r="I79" s="348">
        <v>26.86399618673067</v>
      </c>
      <c r="J79" s="348">
        <v>31.071884621009112</v>
      </c>
      <c r="K79" s="348">
        <v>27.66644535226418</v>
      </c>
      <c r="L79" s="348">
        <v>28.023057675605038</v>
      </c>
      <c r="M79" s="348">
        <v>28.548553060597559</v>
      </c>
      <c r="N79" s="348">
        <v>29.518993269033011</v>
      </c>
      <c r="O79" s="348">
        <v>29.20100011950273</v>
      </c>
      <c r="P79" s="348">
        <v>30.89329526759035</v>
      </c>
      <c r="Q79" s="348">
        <v>31.688849756953609</v>
      </c>
      <c r="R79" s="348">
        <v>32.524480554792859</v>
      </c>
      <c r="S79" s="348">
        <v>32.908105778465973</v>
      </c>
      <c r="T79" s="348">
        <v>32.691417593310909</v>
      </c>
      <c r="U79" s="348">
        <v>33.147733830514042</v>
      </c>
      <c r="V79" s="348">
        <v>32.221083218823964</v>
      </c>
      <c r="W79" s="348">
        <v>33.165616877885931</v>
      </c>
      <c r="DA79" s="167" t="s">
        <v>2227</v>
      </c>
    </row>
    <row r="80" spans="1:105" ht="12" customHeight="1" x14ac:dyDescent="0.25">
      <c r="A80" s="132" t="s">
        <v>2228</v>
      </c>
      <c r="B80" s="318">
        <v>33.485789717028993</v>
      </c>
      <c r="C80" s="318">
        <v>35.915438147935859</v>
      </c>
      <c r="D80" s="318">
        <v>39.271175981731147</v>
      </c>
      <c r="E80" s="318">
        <v>59.767055543374461</v>
      </c>
      <c r="F80" s="318">
        <v>76.107391326732753</v>
      </c>
      <c r="G80" s="318">
        <v>71.090662772618359</v>
      </c>
      <c r="H80" s="318">
        <v>35.49724133958042</v>
      </c>
      <c r="I80" s="318">
        <v>36.820855238498567</v>
      </c>
      <c r="J80" s="318">
        <v>42.588353484900573</v>
      </c>
      <c r="K80" s="318">
        <v>37.920723789513268</v>
      </c>
      <c r="L80" s="318">
        <v>38.409510738510967</v>
      </c>
      <c r="M80" s="318">
        <v>39.12977548858067</v>
      </c>
      <c r="N80" s="318">
        <v>40.459899204503103</v>
      </c>
      <c r="O80" s="318">
        <v>40.024045221934692</v>
      </c>
      <c r="P80" s="318">
        <v>42.343571856595482</v>
      </c>
      <c r="Q80" s="318">
        <v>43.433990291871012</v>
      </c>
      <c r="R80" s="318">
        <v>44.579338899955921</v>
      </c>
      <c r="S80" s="318">
        <v>45.105150798100887</v>
      </c>
      <c r="T80" s="318">
        <v>44.808149404785148</v>
      </c>
      <c r="U80" s="318">
        <v>45.433594479905139</v>
      </c>
      <c r="V80" s="318">
        <v>44.16349051649852</v>
      </c>
      <c r="W80" s="318">
        <v>45.45810569163725</v>
      </c>
      <c r="DA80" s="139" t="s">
        <v>2229</v>
      </c>
    </row>
    <row r="81" spans="1:105" ht="12" customHeight="1" x14ac:dyDescent="0.25">
      <c r="A81" s="201"/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DA81" s="173"/>
    </row>
    <row r="82" spans="1:105" ht="15" customHeight="1" x14ac:dyDescent="0.25">
      <c r="A82" s="32" t="s">
        <v>100</v>
      </c>
      <c r="B82" s="259"/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DA82" s="88"/>
    </row>
    <row r="83" spans="1:105" ht="12" customHeight="1" x14ac:dyDescent="0.25">
      <c r="A83" s="201"/>
      <c r="B83" s="201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DA83" s="173"/>
    </row>
    <row r="84" spans="1:105" ht="12" customHeight="1" x14ac:dyDescent="0.25">
      <c r="A84" s="35" t="s">
        <v>24</v>
      </c>
      <c r="B84" s="234">
        <f t="shared" ref="B84:W84" si="4">SUM(B$85:B$89,B$91:B$93,B$95:B$97,B$98,B$100:B$104,B$106:B$109)</f>
        <v>1.0000000000000011</v>
      </c>
      <c r="C84" s="234">
        <f t="shared" si="4"/>
        <v>1.0000000000000002</v>
      </c>
      <c r="D84" s="234">
        <f t="shared" si="4"/>
        <v>0.99999999999999989</v>
      </c>
      <c r="E84" s="234">
        <f t="shared" si="4"/>
        <v>0.99999999999999989</v>
      </c>
      <c r="F84" s="234">
        <f t="shared" si="4"/>
        <v>0.99999999999999978</v>
      </c>
      <c r="G84" s="234">
        <f t="shared" si="4"/>
        <v>0.99999999999999989</v>
      </c>
      <c r="H84" s="234">
        <f t="shared" si="4"/>
        <v>0.99999999999999989</v>
      </c>
      <c r="I84" s="234">
        <f t="shared" si="4"/>
        <v>1</v>
      </c>
      <c r="J84" s="234">
        <f t="shared" si="4"/>
        <v>0.99999999999999978</v>
      </c>
      <c r="K84" s="234">
        <f t="shared" si="4"/>
        <v>1</v>
      </c>
      <c r="L84" s="234">
        <f t="shared" si="4"/>
        <v>1</v>
      </c>
      <c r="M84" s="234">
        <f t="shared" si="4"/>
        <v>1</v>
      </c>
      <c r="N84" s="234">
        <f t="shared" si="4"/>
        <v>0.99999999999999967</v>
      </c>
      <c r="O84" s="234">
        <f t="shared" si="4"/>
        <v>0.99999999999999989</v>
      </c>
      <c r="P84" s="234">
        <f t="shared" si="4"/>
        <v>1.0000000000000004</v>
      </c>
      <c r="Q84" s="234">
        <f t="shared" si="4"/>
        <v>0.99999999999999989</v>
      </c>
      <c r="R84" s="234">
        <f t="shared" si="4"/>
        <v>0.99999999999999967</v>
      </c>
      <c r="S84" s="234">
        <f t="shared" si="4"/>
        <v>1.0000000000000002</v>
      </c>
      <c r="T84" s="234">
        <f t="shared" si="4"/>
        <v>1</v>
      </c>
      <c r="U84" s="234">
        <f t="shared" si="4"/>
        <v>0.99999999999999978</v>
      </c>
      <c r="V84" s="234">
        <f t="shared" si="4"/>
        <v>1</v>
      </c>
      <c r="W84" s="234">
        <f t="shared" si="4"/>
        <v>0.99999999999999978</v>
      </c>
      <c r="DA84" s="95"/>
    </row>
    <row r="85" spans="1:105" ht="12" customHeight="1" x14ac:dyDescent="0.25">
      <c r="A85" s="55" t="s">
        <v>92</v>
      </c>
      <c r="B85" s="301">
        <f t="shared" ref="B85:W85" si="5">IF(B$6=0,0,B$6/B$5)</f>
        <v>9.1873808950185334E-3</v>
      </c>
      <c r="C85" s="301">
        <f t="shared" si="5"/>
        <v>8.056758552852818E-3</v>
      </c>
      <c r="D85" s="301">
        <f t="shared" si="5"/>
        <v>9.2870205522380851E-3</v>
      </c>
      <c r="E85" s="301">
        <f t="shared" si="5"/>
        <v>1.4982497627275286E-2</v>
      </c>
      <c r="F85" s="301">
        <f t="shared" si="5"/>
        <v>1.515166653939567E-2</v>
      </c>
      <c r="G85" s="301">
        <f t="shared" si="5"/>
        <v>1.2798138013170599E-2</v>
      </c>
      <c r="H85" s="301">
        <f t="shared" si="5"/>
        <v>1.1054697007707932E-2</v>
      </c>
      <c r="I85" s="301">
        <f t="shared" si="5"/>
        <v>9.3224562676772933E-3</v>
      </c>
      <c r="J85" s="301">
        <f t="shared" si="5"/>
        <v>1.0933530267935804E-2</v>
      </c>
      <c r="K85" s="301">
        <f t="shared" si="5"/>
        <v>1.2806633116619393E-2</v>
      </c>
      <c r="L85" s="301">
        <f t="shared" si="5"/>
        <v>1.2182060793624163E-2</v>
      </c>
      <c r="M85" s="301">
        <f t="shared" si="5"/>
        <v>1.224895693674905E-2</v>
      </c>
      <c r="N85" s="301">
        <f t="shared" si="5"/>
        <v>1.2288955516843768E-2</v>
      </c>
      <c r="O85" s="301">
        <f t="shared" si="5"/>
        <v>1.3376139497714663E-2</v>
      </c>
      <c r="P85" s="301">
        <f t="shared" si="5"/>
        <v>1.3443824847238892E-2</v>
      </c>
      <c r="Q85" s="301">
        <f t="shared" si="5"/>
        <v>1.3724945143101306E-2</v>
      </c>
      <c r="R85" s="301">
        <f t="shared" si="5"/>
        <v>1.3807205846864007E-2</v>
      </c>
      <c r="S85" s="301">
        <f t="shared" si="5"/>
        <v>1.3621287783867663E-2</v>
      </c>
      <c r="T85" s="301">
        <f t="shared" si="5"/>
        <v>1.4747041342298459E-2</v>
      </c>
      <c r="U85" s="301">
        <f t="shared" si="5"/>
        <v>1.3956065141225072E-2</v>
      </c>
      <c r="V85" s="301">
        <f t="shared" si="5"/>
        <v>1.4111448888462011E-2</v>
      </c>
      <c r="W85" s="301">
        <f t="shared" si="5"/>
        <v>1.4099319742270943E-2</v>
      </c>
      <c r="DA85" s="67"/>
    </row>
    <row r="86" spans="1:105" ht="12" customHeight="1" x14ac:dyDescent="0.25">
      <c r="A86" s="202" t="s">
        <v>93</v>
      </c>
      <c r="B86" s="235">
        <f t="shared" ref="B86:W86" si="6">IF(B$7=0,0,B$7/B$5)</f>
        <v>1.0718611044188293E-2</v>
      </c>
      <c r="C86" s="235">
        <f t="shared" si="6"/>
        <v>9.3995516449949575E-3</v>
      </c>
      <c r="D86" s="235">
        <f t="shared" si="6"/>
        <v>1.0834857310944435E-2</v>
      </c>
      <c r="E86" s="235">
        <f t="shared" si="6"/>
        <v>1.7479580565154498E-2</v>
      </c>
      <c r="F86" s="235">
        <f t="shared" si="6"/>
        <v>1.7676944295961613E-2</v>
      </c>
      <c r="G86" s="235">
        <f t="shared" si="6"/>
        <v>1.4931161015365702E-2</v>
      </c>
      <c r="H86" s="235">
        <f t="shared" si="6"/>
        <v>1.2897146508992588E-2</v>
      </c>
      <c r="I86" s="235">
        <f t="shared" si="6"/>
        <v>1.0876198978956843E-2</v>
      </c>
      <c r="J86" s="235">
        <f t="shared" si="6"/>
        <v>1.2755785312591772E-2</v>
      </c>
      <c r="K86" s="235">
        <f t="shared" si="6"/>
        <v>1.49410719693893E-2</v>
      </c>
      <c r="L86" s="235">
        <f t="shared" si="6"/>
        <v>1.4212404259228185E-2</v>
      </c>
      <c r="M86" s="235">
        <f t="shared" si="6"/>
        <v>1.4290449759540559E-2</v>
      </c>
      <c r="N86" s="235">
        <f t="shared" si="6"/>
        <v>1.4337114769651067E-2</v>
      </c>
      <c r="O86" s="235">
        <f t="shared" si="6"/>
        <v>1.560549608066711E-2</v>
      </c>
      <c r="P86" s="235">
        <f t="shared" si="6"/>
        <v>1.5684462321778708E-2</v>
      </c>
      <c r="Q86" s="235">
        <f t="shared" si="6"/>
        <v>1.6012436000284857E-2</v>
      </c>
      <c r="R86" s="235">
        <f t="shared" si="6"/>
        <v>1.6108406821341341E-2</v>
      </c>
      <c r="S86" s="235">
        <f t="shared" si="6"/>
        <v>1.589150241451227E-2</v>
      </c>
      <c r="T86" s="235">
        <f t="shared" si="6"/>
        <v>1.7204881566014879E-2</v>
      </c>
      <c r="U86" s="235">
        <f t="shared" si="6"/>
        <v>1.6282075998095918E-2</v>
      </c>
      <c r="V86" s="235">
        <f t="shared" si="6"/>
        <v>1.6463357036539016E-2</v>
      </c>
      <c r="W86" s="235">
        <f t="shared" si="6"/>
        <v>1.6449206365982766E-2</v>
      </c>
      <c r="DA86" s="174"/>
    </row>
    <row r="87" spans="1:105" ht="12" customHeight="1" x14ac:dyDescent="0.25">
      <c r="A87" s="202" t="s">
        <v>94</v>
      </c>
      <c r="B87" s="235">
        <f t="shared" ref="B87:W87" si="7">IF(B$8=0,0,B$8/B$5)</f>
        <v>2.4499682386716091E-2</v>
      </c>
      <c r="C87" s="235">
        <f t="shared" si="7"/>
        <v>2.1484689474274187E-2</v>
      </c>
      <c r="D87" s="235">
        <f t="shared" si="7"/>
        <v>2.4765388139301556E-2</v>
      </c>
      <c r="E87" s="235">
        <f t="shared" si="7"/>
        <v>3.9953327006067428E-2</v>
      </c>
      <c r="F87" s="235">
        <f t="shared" si="7"/>
        <v>4.0404444105055101E-2</v>
      </c>
      <c r="G87" s="235">
        <f t="shared" si="7"/>
        <v>3.4128368035121592E-2</v>
      </c>
      <c r="H87" s="235">
        <f t="shared" si="7"/>
        <v>2.9479192020554493E-2</v>
      </c>
      <c r="I87" s="235">
        <f t="shared" si="7"/>
        <v>2.4859883380472791E-2</v>
      </c>
      <c r="J87" s="235">
        <f t="shared" si="7"/>
        <v>2.9156080714495481E-2</v>
      </c>
      <c r="K87" s="235">
        <f t="shared" si="7"/>
        <v>3.4151021644318394E-2</v>
      </c>
      <c r="L87" s="235">
        <f t="shared" si="7"/>
        <v>3.248549544966442E-2</v>
      </c>
      <c r="M87" s="235">
        <f t="shared" si="7"/>
        <v>3.2663885164664126E-2</v>
      </c>
      <c r="N87" s="235">
        <f t="shared" si="7"/>
        <v>3.2770548044916713E-2</v>
      </c>
      <c r="O87" s="235">
        <f t="shared" si="7"/>
        <v>3.56697053272391E-2</v>
      </c>
      <c r="P87" s="235">
        <f t="shared" si="7"/>
        <v>3.5850199592637057E-2</v>
      </c>
      <c r="Q87" s="235">
        <f t="shared" si="7"/>
        <v>3.6599853714936813E-2</v>
      </c>
      <c r="R87" s="235">
        <f t="shared" si="7"/>
        <v>3.681921559163736E-2</v>
      </c>
      <c r="S87" s="235">
        <f t="shared" si="7"/>
        <v>3.6323434090313765E-2</v>
      </c>
      <c r="T87" s="235">
        <f t="shared" si="7"/>
        <v>3.9325443579462556E-2</v>
      </c>
      <c r="U87" s="235">
        <f t="shared" si="7"/>
        <v>3.721617370993352E-2</v>
      </c>
      <c r="V87" s="235">
        <f t="shared" si="7"/>
        <v>3.7630530369232022E-2</v>
      </c>
      <c r="W87" s="235">
        <f t="shared" si="7"/>
        <v>3.7598185979389173E-2</v>
      </c>
      <c r="DA87" s="174"/>
    </row>
    <row r="88" spans="1:105" ht="12" customHeight="1" x14ac:dyDescent="0.25">
      <c r="A88" s="202" t="s">
        <v>95</v>
      </c>
      <c r="B88" s="235">
        <f t="shared" ref="B88:W88" si="8">IF(B$9=0,0,B$9/B$5)</f>
        <v>1.837476179003707E-2</v>
      </c>
      <c r="C88" s="235">
        <f t="shared" si="8"/>
        <v>1.6113517105705636E-2</v>
      </c>
      <c r="D88" s="235">
        <f t="shared" si="8"/>
        <v>1.857404110447617E-2</v>
      </c>
      <c r="E88" s="235">
        <f t="shared" si="8"/>
        <v>2.9964995254550573E-2</v>
      </c>
      <c r="F88" s="235">
        <f t="shared" si="8"/>
        <v>3.030333307879134E-2</v>
      </c>
      <c r="G88" s="235">
        <f t="shared" si="8"/>
        <v>2.5596276026341187E-2</v>
      </c>
      <c r="H88" s="235">
        <f t="shared" si="8"/>
        <v>2.2109394015415861E-2</v>
      </c>
      <c r="I88" s="235">
        <f t="shared" si="8"/>
        <v>1.8644912535354587E-2</v>
      </c>
      <c r="J88" s="235">
        <f t="shared" si="8"/>
        <v>2.1867060535871608E-2</v>
      </c>
      <c r="K88" s="235">
        <f t="shared" si="8"/>
        <v>2.5613266233238775E-2</v>
      </c>
      <c r="L88" s="235">
        <f t="shared" si="8"/>
        <v>2.4364121587248332E-2</v>
      </c>
      <c r="M88" s="235">
        <f t="shared" si="8"/>
        <v>2.4497913873498107E-2</v>
      </c>
      <c r="N88" s="235">
        <f t="shared" si="8"/>
        <v>2.457791103368754E-2</v>
      </c>
      <c r="O88" s="235">
        <f t="shared" si="8"/>
        <v>2.6752278995429334E-2</v>
      </c>
      <c r="P88" s="235">
        <f t="shared" si="8"/>
        <v>2.688764969447778E-2</v>
      </c>
      <c r="Q88" s="235">
        <f t="shared" si="8"/>
        <v>2.7449890286202618E-2</v>
      </c>
      <c r="R88" s="235">
        <f t="shared" si="8"/>
        <v>2.7614411693728004E-2</v>
      </c>
      <c r="S88" s="235">
        <f t="shared" si="8"/>
        <v>2.7242575567735329E-2</v>
      </c>
      <c r="T88" s="235">
        <f t="shared" si="8"/>
        <v>2.9494082684596922E-2</v>
      </c>
      <c r="U88" s="235">
        <f t="shared" si="8"/>
        <v>2.791213028245014E-2</v>
      </c>
      <c r="V88" s="235">
        <f t="shared" si="8"/>
        <v>2.8222897776924022E-2</v>
      </c>
      <c r="W88" s="235">
        <f t="shared" si="8"/>
        <v>2.8198639484541894E-2</v>
      </c>
      <c r="DA88" s="174"/>
    </row>
    <row r="89" spans="1:105" ht="12" customHeight="1" x14ac:dyDescent="0.25">
      <c r="A89" s="56" t="s">
        <v>96</v>
      </c>
      <c r="B89" s="302">
        <f t="shared" ref="B89:W89" si="9">IF(B$10=0,0,B$10/B$5)</f>
        <v>2.0525978905350687E-2</v>
      </c>
      <c r="C89" s="302">
        <f t="shared" si="9"/>
        <v>2.1597770476256158E-2</v>
      </c>
      <c r="D89" s="302">
        <f t="shared" si="9"/>
        <v>2.0231666745807453E-2</v>
      </c>
      <c r="E89" s="302">
        <f t="shared" si="9"/>
        <v>1.9746525582256237E-2</v>
      </c>
      <c r="F89" s="302">
        <f t="shared" si="9"/>
        <v>1.9606041187253374E-2</v>
      </c>
      <c r="G89" s="302">
        <f t="shared" si="9"/>
        <v>1.9945794491580012E-2</v>
      </c>
      <c r="H89" s="302">
        <f t="shared" si="9"/>
        <v>1.995950167179374E-2</v>
      </c>
      <c r="I89" s="302">
        <f t="shared" si="9"/>
        <v>2.1105993312021832E-2</v>
      </c>
      <c r="J89" s="302">
        <f t="shared" si="9"/>
        <v>2.0439139341850255E-2</v>
      </c>
      <c r="K89" s="302">
        <f t="shared" si="9"/>
        <v>1.9872292722813087E-2</v>
      </c>
      <c r="L89" s="302">
        <f t="shared" si="9"/>
        <v>1.9856560351739511E-2</v>
      </c>
      <c r="M89" s="302">
        <f t="shared" si="9"/>
        <v>1.9899538682087464E-2</v>
      </c>
      <c r="N89" s="302">
        <f t="shared" si="9"/>
        <v>1.9759321295710706E-2</v>
      </c>
      <c r="O89" s="302">
        <f t="shared" si="9"/>
        <v>1.9598127126819978E-2</v>
      </c>
      <c r="P89" s="302">
        <f t="shared" si="9"/>
        <v>1.9901492931786627E-2</v>
      </c>
      <c r="Q89" s="302">
        <f t="shared" si="9"/>
        <v>1.9905094028184502E-2</v>
      </c>
      <c r="R89" s="302">
        <f t="shared" si="9"/>
        <v>1.9992926488117197E-2</v>
      </c>
      <c r="S89" s="302">
        <f t="shared" si="9"/>
        <v>1.9940607720027894E-2</v>
      </c>
      <c r="T89" s="302">
        <f t="shared" si="9"/>
        <v>2.0051298957841007E-2</v>
      </c>
      <c r="U89" s="302">
        <f t="shared" si="9"/>
        <v>2.0010041301544667E-2</v>
      </c>
      <c r="V89" s="302">
        <f t="shared" si="9"/>
        <v>2.0115108107241791E-2</v>
      </c>
      <c r="W89" s="302">
        <f t="shared" si="9"/>
        <v>2.0092070952968021E-2</v>
      </c>
      <c r="DA89" s="68"/>
    </row>
    <row r="90" spans="1:105" ht="12" customHeight="1" x14ac:dyDescent="0.25">
      <c r="A90" s="203" t="s">
        <v>2149</v>
      </c>
      <c r="B90" s="303">
        <f t="shared" ref="B90:W90" si="10">IF(B$16=0,0,B$16/B$5)</f>
        <v>6.3182889404688691E-2</v>
      </c>
      <c r="C90" s="303">
        <f t="shared" si="10"/>
        <v>6.587315933095754E-2</v>
      </c>
      <c r="D90" s="303">
        <f t="shared" si="10"/>
        <v>6.2095767573042047E-2</v>
      </c>
      <c r="E90" s="303">
        <f t="shared" si="10"/>
        <v>6.0527897544892774E-2</v>
      </c>
      <c r="F90" s="303">
        <f t="shared" si="10"/>
        <v>6.0057394815006167E-2</v>
      </c>
      <c r="G90" s="303">
        <f t="shared" si="10"/>
        <v>6.1050090364070976E-2</v>
      </c>
      <c r="H90" s="303">
        <f t="shared" si="10"/>
        <v>6.1517002807327574E-2</v>
      </c>
      <c r="I90" s="303">
        <f t="shared" si="10"/>
        <v>6.4349755636054579E-2</v>
      </c>
      <c r="J90" s="303">
        <f t="shared" si="10"/>
        <v>6.2400721429285121E-2</v>
      </c>
      <c r="K90" s="303">
        <f t="shared" si="10"/>
        <v>6.0821739699902164E-2</v>
      </c>
      <c r="L90" s="303">
        <f t="shared" si="10"/>
        <v>6.0804671900010057E-2</v>
      </c>
      <c r="M90" s="303">
        <f t="shared" si="10"/>
        <v>6.0972875189322949E-2</v>
      </c>
      <c r="N90" s="303">
        <f t="shared" si="10"/>
        <v>6.0744600082052548E-2</v>
      </c>
      <c r="O90" s="303">
        <f t="shared" si="10"/>
        <v>6.0032705213654641E-2</v>
      </c>
      <c r="P90" s="303">
        <f t="shared" si="10"/>
        <v>6.0118554176407088E-2</v>
      </c>
      <c r="Q90" s="303">
        <f t="shared" si="10"/>
        <v>6.0122027320932754E-2</v>
      </c>
      <c r="R90" s="303">
        <f t="shared" si="10"/>
        <v>6.0395463160317298E-2</v>
      </c>
      <c r="S90" s="303">
        <f t="shared" si="10"/>
        <v>6.0255722119681651E-2</v>
      </c>
      <c r="T90" s="303">
        <f t="shared" si="10"/>
        <v>6.0449209390091026E-2</v>
      </c>
      <c r="U90" s="303">
        <f t="shared" si="10"/>
        <v>6.0387727483018856E-2</v>
      </c>
      <c r="V90" s="303">
        <f t="shared" si="10"/>
        <v>6.0465899265099834E-2</v>
      </c>
      <c r="W90" s="303">
        <f t="shared" si="10"/>
        <v>6.0348814179188248E-2</v>
      </c>
      <c r="DA90" s="175"/>
    </row>
    <row r="91" spans="1:105" ht="12" customHeight="1" x14ac:dyDescent="0.25">
      <c r="A91" s="62" t="s">
        <v>2150</v>
      </c>
      <c r="B91" s="304">
        <f t="shared" ref="B91:W91" si="11">IF(B$17=0,0,B$17/B$5)</f>
        <v>5.7985599031724851E-2</v>
      </c>
      <c r="C91" s="304">
        <f t="shared" si="11"/>
        <v>6.2597946310586447E-2</v>
      </c>
      <c r="D91" s="304">
        <f t="shared" si="11"/>
        <v>5.6343577147563564E-2</v>
      </c>
      <c r="E91" s="304">
        <f t="shared" si="11"/>
        <v>3.8298949700145309E-2</v>
      </c>
      <c r="F91" s="304">
        <f t="shared" si="11"/>
        <v>3.4396927451875281E-2</v>
      </c>
      <c r="G91" s="304">
        <f t="shared" si="11"/>
        <v>4.8069729732693751E-2</v>
      </c>
      <c r="H91" s="304">
        <f t="shared" si="11"/>
        <v>5.266784806714233E-2</v>
      </c>
      <c r="I91" s="304">
        <f t="shared" si="11"/>
        <v>5.9450593291814277E-2</v>
      </c>
      <c r="J91" s="304">
        <f t="shared" si="11"/>
        <v>5.4414472548335507E-2</v>
      </c>
      <c r="K91" s="304">
        <f t="shared" si="11"/>
        <v>4.7494478635653557E-2</v>
      </c>
      <c r="L91" s="304">
        <f t="shared" si="11"/>
        <v>4.8995950815584784E-2</v>
      </c>
      <c r="M91" s="304">
        <f t="shared" si="11"/>
        <v>4.9202220356190936E-2</v>
      </c>
      <c r="N91" s="304">
        <f t="shared" si="11"/>
        <v>4.859680081343732E-2</v>
      </c>
      <c r="O91" s="304">
        <f t="shared" si="11"/>
        <v>4.367290526324763E-2</v>
      </c>
      <c r="P91" s="304">
        <f t="shared" si="11"/>
        <v>4.3707460445091606E-2</v>
      </c>
      <c r="Q91" s="304">
        <f t="shared" si="11"/>
        <v>4.2688729226245593E-2</v>
      </c>
      <c r="R91" s="304">
        <f t="shared" si="11"/>
        <v>4.3249987128533042E-2</v>
      </c>
      <c r="S91" s="304">
        <f t="shared" si="11"/>
        <v>4.3487283180649962E-2</v>
      </c>
      <c r="T91" s="304">
        <f t="shared" si="11"/>
        <v>3.9371548496791593E-2</v>
      </c>
      <c r="U91" s="304">
        <f t="shared" si="11"/>
        <v>4.2679626950697741E-2</v>
      </c>
      <c r="V91" s="304">
        <f t="shared" si="11"/>
        <v>4.2356184351194766E-2</v>
      </c>
      <c r="W91" s="304">
        <f t="shared" si="11"/>
        <v>4.1990085482368544E-2</v>
      </c>
      <c r="DA91" s="72"/>
    </row>
    <row r="92" spans="1:105" ht="12" customHeight="1" x14ac:dyDescent="0.25">
      <c r="A92" s="62" t="s">
        <v>2157</v>
      </c>
      <c r="B92" s="304">
        <f t="shared" ref="B92:W92" si="12">IF(B$23=0,0,B$23/B$5)</f>
        <v>4.4622999013623661E-3</v>
      </c>
      <c r="C92" s="304">
        <f t="shared" si="12"/>
        <v>2.6306723361428637E-3</v>
      </c>
      <c r="D92" s="304">
        <f t="shared" si="12"/>
        <v>5.0092287812994411E-3</v>
      </c>
      <c r="E92" s="304">
        <f t="shared" si="12"/>
        <v>2.1030348034565449E-2</v>
      </c>
      <c r="F92" s="304">
        <f t="shared" si="12"/>
        <v>2.4448334039979227E-2</v>
      </c>
      <c r="G92" s="304">
        <f t="shared" si="12"/>
        <v>1.1956509590323575E-2</v>
      </c>
      <c r="H92" s="304">
        <f t="shared" si="12"/>
        <v>7.9647789795686125E-3</v>
      </c>
      <c r="I92" s="304">
        <f t="shared" si="12"/>
        <v>4.1533658428261119E-3</v>
      </c>
      <c r="J92" s="304">
        <f t="shared" si="12"/>
        <v>7.1115664595147558E-3</v>
      </c>
      <c r="K92" s="304">
        <f t="shared" si="12"/>
        <v>1.2302730414919059E-2</v>
      </c>
      <c r="L92" s="304">
        <f t="shared" si="12"/>
        <v>1.0834156220935339E-2</v>
      </c>
      <c r="M92" s="304">
        <f t="shared" si="12"/>
        <v>1.0790738278192101E-2</v>
      </c>
      <c r="N92" s="304">
        <f t="shared" si="12"/>
        <v>1.1164682827267729E-2</v>
      </c>
      <c r="O92" s="304">
        <f t="shared" si="12"/>
        <v>1.5289708790589843E-2</v>
      </c>
      <c r="P92" s="304">
        <f t="shared" si="12"/>
        <v>1.5335587743536369E-2</v>
      </c>
      <c r="Q92" s="304">
        <f t="shared" si="12"/>
        <v>1.6335302483239059E-2</v>
      </c>
      <c r="R92" s="304">
        <f t="shared" si="12"/>
        <v>1.6040899564035132E-2</v>
      </c>
      <c r="S92" s="304">
        <f t="shared" si="12"/>
        <v>1.5678735916322285E-2</v>
      </c>
      <c r="T92" s="304">
        <f t="shared" si="12"/>
        <v>1.9897897585915557E-2</v>
      </c>
      <c r="U92" s="304">
        <f t="shared" si="12"/>
        <v>1.6591615321023115E-2</v>
      </c>
      <c r="V92" s="304">
        <f t="shared" si="12"/>
        <v>1.6980799002828111E-2</v>
      </c>
      <c r="W92" s="304">
        <f t="shared" si="12"/>
        <v>1.7230783117438038E-2</v>
      </c>
      <c r="DA92" s="72"/>
    </row>
    <row r="93" spans="1:105" ht="12" customHeight="1" x14ac:dyDescent="0.25">
      <c r="A93" s="62" t="s">
        <v>2159</v>
      </c>
      <c r="B93" s="304">
        <f t="shared" ref="B93:W93" si="13">IF(B$24=0,0,B$24/B$5)</f>
        <v>7.3499047160148251E-4</v>
      </c>
      <c r="C93" s="304">
        <f t="shared" si="13"/>
        <v>6.4454068422822549E-4</v>
      </c>
      <c r="D93" s="304">
        <f t="shared" si="13"/>
        <v>7.4296164417904658E-4</v>
      </c>
      <c r="E93" s="304">
        <f t="shared" si="13"/>
        <v>1.1985998101820224E-3</v>
      </c>
      <c r="F93" s="304">
        <f t="shared" si="13"/>
        <v>1.2121333231516539E-3</v>
      </c>
      <c r="G93" s="304">
        <f t="shared" si="13"/>
        <v>1.0238510410536471E-3</v>
      </c>
      <c r="H93" s="304">
        <f t="shared" si="13"/>
        <v>8.8437576061663442E-4</v>
      </c>
      <c r="I93" s="304">
        <f t="shared" si="13"/>
        <v>7.4579650141418346E-4</v>
      </c>
      <c r="J93" s="304">
        <f t="shared" si="13"/>
        <v>8.7468242143486444E-4</v>
      </c>
      <c r="K93" s="304">
        <f t="shared" si="13"/>
        <v>1.0245306493295516E-3</v>
      </c>
      <c r="L93" s="304">
        <f t="shared" si="13"/>
        <v>9.7456486348993258E-4</v>
      </c>
      <c r="M93" s="304">
        <f t="shared" si="13"/>
        <v>9.7991655493992382E-4</v>
      </c>
      <c r="N93" s="304">
        <f t="shared" si="13"/>
        <v>9.8311644134750154E-4</v>
      </c>
      <c r="O93" s="304">
        <f t="shared" si="13"/>
        <v>1.0700911598171732E-3</v>
      </c>
      <c r="P93" s="304">
        <f t="shared" si="13"/>
        <v>1.0755059877791116E-3</v>
      </c>
      <c r="Q93" s="304">
        <f t="shared" si="13"/>
        <v>1.0979956114481044E-3</v>
      </c>
      <c r="R93" s="304">
        <f t="shared" si="13"/>
        <v>1.1045764677491204E-3</v>
      </c>
      <c r="S93" s="304">
        <f t="shared" si="13"/>
        <v>1.0897030227094127E-3</v>
      </c>
      <c r="T93" s="304">
        <f t="shared" si="13"/>
        <v>1.1797633073838765E-3</v>
      </c>
      <c r="U93" s="304">
        <f t="shared" si="13"/>
        <v>1.1164852112980055E-3</v>
      </c>
      <c r="V93" s="304">
        <f t="shared" si="13"/>
        <v>1.1289159110769607E-3</v>
      </c>
      <c r="W93" s="304">
        <f t="shared" si="13"/>
        <v>1.1279455793816752E-3</v>
      </c>
      <c r="DA93" s="72"/>
    </row>
    <row r="94" spans="1:105" ht="12" customHeight="1" x14ac:dyDescent="0.25">
      <c r="A94" s="203" t="s">
        <v>2161</v>
      </c>
      <c r="B94" s="303">
        <f t="shared" ref="B94:W94" si="14">IF(B$25=0,0,B$25/B$5)</f>
        <v>5.2652407837240581E-2</v>
      </c>
      <c r="C94" s="303">
        <f t="shared" si="14"/>
        <v>5.4894299442464621E-2</v>
      </c>
      <c r="D94" s="303">
        <f t="shared" si="14"/>
        <v>5.1746472977535034E-2</v>
      </c>
      <c r="E94" s="303">
        <f t="shared" si="14"/>
        <v>5.0439914620743979E-2</v>
      </c>
      <c r="F94" s="303">
        <f t="shared" si="14"/>
        <v>5.0047829012505138E-2</v>
      </c>
      <c r="G94" s="303">
        <f t="shared" si="14"/>
        <v>5.0875075303392477E-2</v>
      </c>
      <c r="H94" s="303">
        <f t="shared" si="14"/>
        <v>5.1264169006106322E-2</v>
      </c>
      <c r="I94" s="303">
        <f t="shared" si="14"/>
        <v>5.3624796363378829E-2</v>
      </c>
      <c r="J94" s="303">
        <f t="shared" si="14"/>
        <v>5.200060119107093E-2</v>
      </c>
      <c r="K94" s="303">
        <f t="shared" si="14"/>
        <v>5.0684783083251812E-2</v>
      </c>
      <c r="L94" s="303">
        <f t="shared" si="14"/>
        <v>5.0670559916675045E-2</v>
      </c>
      <c r="M94" s="303">
        <f t="shared" si="14"/>
        <v>5.0810729324435804E-2</v>
      </c>
      <c r="N94" s="303">
        <f t="shared" si="14"/>
        <v>5.0620500068377129E-2</v>
      </c>
      <c r="O94" s="303">
        <f t="shared" si="14"/>
        <v>5.0027254344712196E-2</v>
      </c>
      <c r="P94" s="303">
        <f t="shared" si="14"/>
        <v>5.0098795147005902E-2</v>
      </c>
      <c r="Q94" s="303">
        <f t="shared" si="14"/>
        <v>5.0101689434110634E-2</v>
      </c>
      <c r="R94" s="303">
        <f t="shared" si="14"/>
        <v>5.032955263359775E-2</v>
      </c>
      <c r="S94" s="303">
        <f t="shared" si="14"/>
        <v>5.0213101766401397E-2</v>
      </c>
      <c r="T94" s="303">
        <f t="shared" si="14"/>
        <v>5.0374341158409171E-2</v>
      </c>
      <c r="U94" s="303">
        <f t="shared" si="14"/>
        <v>5.0323106235849062E-2</v>
      </c>
      <c r="V94" s="303">
        <f t="shared" si="14"/>
        <v>5.0388249387583212E-2</v>
      </c>
      <c r="W94" s="303">
        <f t="shared" si="14"/>
        <v>5.0290678482656899E-2</v>
      </c>
      <c r="DA94" s="175"/>
    </row>
    <row r="95" spans="1:105" ht="12" customHeight="1" x14ac:dyDescent="0.25">
      <c r="A95" s="62" t="s">
        <v>2162</v>
      </c>
      <c r="B95" s="304">
        <f t="shared" ref="B95:W95" si="15">IF(B$26=0,0,B$26/B$5)</f>
        <v>4.8321332526437374E-2</v>
      </c>
      <c r="C95" s="304">
        <f t="shared" si="15"/>
        <v>5.2164955258822053E-2</v>
      </c>
      <c r="D95" s="304">
        <f t="shared" si="15"/>
        <v>4.6952980956302952E-2</v>
      </c>
      <c r="E95" s="304">
        <f t="shared" si="15"/>
        <v>3.1915791416787763E-2</v>
      </c>
      <c r="F95" s="304">
        <f t="shared" si="15"/>
        <v>2.8664106209896061E-2</v>
      </c>
      <c r="G95" s="304">
        <f t="shared" si="15"/>
        <v>4.0058108110578132E-2</v>
      </c>
      <c r="H95" s="304">
        <f t="shared" si="15"/>
        <v>4.388987338928528E-2</v>
      </c>
      <c r="I95" s="304">
        <f t="shared" si="15"/>
        <v>4.9542161076511909E-2</v>
      </c>
      <c r="J95" s="304">
        <f t="shared" si="15"/>
        <v>4.5345393790279589E-2</v>
      </c>
      <c r="K95" s="304">
        <f t="shared" si="15"/>
        <v>3.9578732196377968E-2</v>
      </c>
      <c r="L95" s="304">
        <f t="shared" si="15"/>
        <v>4.0829959012987319E-2</v>
      </c>
      <c r="M95" s="304">
        <f t="shared" si="15"/>
        <v>4.1001850296825793E-2</v>
      </c>
      <c r="N95" s="304">
        <f t="shared" si="15"/>
        <v>4.0497334011197775E-2</v>
      </c>
      <c r="O95" s="304">
        <f t="shared" si="15"/>
        <v>3.6394087719373025E-2</v>
      </c>
      <c r="P95" s="304">
        <f t="shared" si="15"/>
        <v>3.6422883704243007E-2</v>
      </c>
      <c r="Q95" s="304">
        <f t="shared" si="15"/>
        <v>3.5573941021871329E-2</v>
      </c>
      <c r="R95" s="304">
        <f t="shared" si="15"/>
        <v>3.6041655940444207E-2</v>
      </c>
      <c r="S95" s="304">
        <f t="shared" si="15"/>
        <v>3.6239402650541645E-2</v>
      </c>
      <c r="T95" s="304">
        <f t="shared" si="15"/>
        <v>3.2809623747326315E-2</v>
      </c>
      <c r="U95" s="304">
        <f t="shared" si="15"/>
        <v>3.5566355792248129E-2</v>
      </c>
      <c r="V95" s="304">
        <f t="shared" si="15"/>
        <v>3.5296820292662318E-2</v>
      </c>
      <c r="W95" s="304">
        <f t="shared" si="15"/>
        <v>3.4991737901973796E-2</v>
      </c>
      <c r="DA95" s="72"/>
    </row>
    <row r="96" spans="1:105" ht="12" customHeight="1" x14ac:dyDescent="0.25">
      <c r="A96" s="62" t="s">
        <v>2169</v>
      </c>
      <c r="B96" s="304">
        <f t="shared" ref="B96:W96" si="16">IF(B$32=0,0,B$32/B$5)</f>
        <v>3.7185832511353054E-3</v>
      </c>
      <c r="C96" s="304">
        <f t="shared" si="16"/>
        <v>2.1922269467857199E-3</v>
      </c>
      <c r="D96" s="304">
        <f t="shared" si="16"/>
        <v>4.1743573177495316E-3</v>
      </c>
      <c r="E96" s="304">
        <f t="shared" si="16"/>
        <v>1.7525290028804527E-2</v>
      </c>
      <c r="F96" s="304">
        <f t="shared" si="16"/>
        <v>2.03736116999827E-2</v>
      </c>
      <c r="G96" s="304">
        <f t="shared" si="16"/>
        <v>9.9637579919363093E-3</v>
      </c>
      <c r="H96" s="304">
        <f t="shared" si="16"/>
        <v>6.6373158163071811E-3</v>
      </c>
      <c r="I96" s="304">
        <f t="shared" si="16"/>
        <v>3.4611382023550935E-3</v>
      </c>
      <c r="J96" s="304">
        <f t="shared" si="16"/>
        <v>5.9263053829289609E-3</v>
      </c>
      <c r="K96" s="304">
        <f t="shared" si="16"/>
        <v>1.0252275345765883E-2</v>
      </c>
      <c r="L96" s="304">
        <f t="shared" si="16"/>
        <v>9.0284635174461177E-3</v>
      </c>
      <c r="M96" s="304">
        <f t="shared" si="16"/>
        <v>8.9922818984934164E-3</v>
      </c>
      <c r="N96" s="304">
        <f t="shared" si="16"/>
        <v>9.3039023560564423E-3</v>
      </c>
      <c r="O96" s="304">
        <f t="shared" si="16"/>
        <v>1.2741423992158199E-2</v>
      </c>
      <c r="P96" s="304">
        <f t="shared" si="16"/>
        <v>1.2779656452946979E-2</v>
      </c>
      <c r="Q96" s="304">
        <f t="shared" si="16"/>
        <v>1.3612752069365885E-2</v>
      </c>
      <c r="R96" s="304">
        <f t="shared" si="16"/>
        <v>1.3367416303362613E-2</v>
      </c>
      <c r="S96" s="304">
        <f t="shared" si="16"/>
        <v>1.3065613263601908E-2</v>
      </c>
      <c r="T96" s="304">
        <f t="shared" si="16"/>
        <v>1.6581581321596296E-2</v>
      </c>
      <c r="U96" s="304">
        <f t="shared" si="16"/>
        <v>1.3826346100852593E-2</v>
      </c>
      <c r="V96" s="304">
        <f t="shared" si="16"/>
        <v>1.4150665835690093E-2</v>
      </c>
      <c r="W96" s="304">
        <f t="shared" si="16"/>
        <v>1.4358985931198368E-2</v>
      </c>
      <c r="DA96" s="72"/>
    </row>
    <row r="97" spans="1:105" ht="12" customHeight="1" x14ac:dyDescent="0.25">
      <c r="A97" s="62" t="s">
        <v>2171</v>
      </c>
      <c r="B97" s="304">
        <f t="shared" ref="B97:W97" si="17">IF(B$33=0,0,B$33/B$5)</f>
        <v>6.124920596679022E-4</v>
      </c>
      <c r="C97" s="304">
        <f t="shared" si="17"/>
        <v>5.3711723685685459E-4</v>
      </c>
      <c r="D97" s="304">
        <f t="shared" si="17"/>
        <v>6.1913470348253885E-4</v>
      </c>
      <c r="E97" s="304">
        <f t="shared" si="17"/>
        <v>9.9883317515168544E-4</v>
      </c>
      <c r="F97" s="304">
        <f t="shared" si="17"/>
        <v>1.0101111026263781E-3</v>
      </c>
      <c r="G97" s="304">
        <f t="shared" si="17"/>
        <v>8.5320920087804007E-4</v>
      </c>
      <c r="H97" s="304">
        <f t="shared" si="17"/>
        <v>7.3697980051386214E-4</v>
      </c>
      <c r="I97" s="304">
        <f t="shared" si="17"/>
        <v>6.2149708451181957E-4</v>
      </c>
      <c r="J97" s="304">
        <f t="shared" si="17"/>
        <v>7.2890201786238716E-4</v>
      </c>
      <c r="K97" s="304">
        <f t="shared" si="17"/>
        <v>8.5377554110795985E-4</v>
      </c>
      <c r="L97" s="304">
        <f t="shared" si="17"/>
        <v>8.1213738624161063E-4</v>
      </c>
      <c r="M97" s="304">
        <f t="shared" si="17"/>
        <v>8.1659712911660322E-4</v>
      </c>
      <c r="N97" s="304">
        <f t="shared" si="17"/>
        <v>8.1926370112291795E-4</v>
      </c>
      <c r="O97" s="304">
        <f t="shared" si="17"/>
        <v>8.9174263318097776E-4</v>
      </c>
      <c r="P97" s="304">
        <f t="shared" si="17"/>
        <v>8.9625498981592635E-4</v>
      </c>
      <c r="Q97" s="304">
        <f t="shared" si="17"/>
        <v>9.1499634287342015E-4</v>
      </c>
      <c r="R97" s="304">
        <f t="shared" si="17"/>
        <v>9.204803897909339E-4</v>
      </c>
      <c r="S97" s="304">
        <f t="shared" si="17"/>
        <v>9.0808585225784415E-4</v>
      </c>
      <c r="T97" s="304">
        <f t="shared" si="17"/>
        <v>9.8313608948656411E-4</v>
      </c>
      <c r="U97" s="304">
        <f t="shared" si="17"/>
        <v>9.3040434274833798E-4</v>
      </c>
      <c r="V97" s="304">
        <f t="shared" si="17"/>
        <v>9.4076325923080084E-4</v>
      </c>
      <c r="W97" s="304">
        <f t="shared" si="17"/>
        <v>9.3995464948472946E-4</v>
      </c>
      <c r="DA97" s="72"/>
    </row>
    <row r="98" spans="1:105" ht="12" customHeight="1" x14ac:dyDescent="0.25">
      <c r="A98" s="203" t="s">
        <v>2173</v>
      </c>
      <c r="B98" s="303">
        <f t="shared" ref="B98:W98" si="18">IF(B$34=0,0,B$34/B$5)</f>
        <v>0.58363039934462246</v>
      </c>
      <c r="C98" s="303">
        <f t="shared" si="18"/>
        <v>0.59425649768425259</v>
      </c>
      <c r="D98" s="303">
        <f t="shared" si="18"/>
        <v>0.58494338322262129</v>
      </c>
      <c r="E98" s="303">
        <f t="shared" si="18"/>
        <v>0.50216558190940197</v>
      </c>
      <c r="F98" s="303">
        <f t="shared" si="18"/>
        <v>0.50155532562222949</v>
      </c>
      <c r="G98" s="303">
        <f t="shared" si="18"/>
        <v>0.53293982893349179</v>
      </c>
      <c r="H98" s="303">
        <f t="shared" si="18"/>
        <v>0.55871911032578403</v>
      </c>
      <c r="I98" s="303">
        <f t="shared" si="18"/>
        <v>0.57817896211627196</v>
      </c>
      <c r="J98" s="303">
        <f t="shared" si="18"/>
        <v>0.55805072075815554</v>
      </c>
      <c r="K98" s="303">
        <f t="shared" si="18"/>
        <v>0.53346225344296438</v>
      </c>
      <c r="L98" s="303">
        <f t="shared" si="18"/>
        <v>0.54306154164824794</v>
      </c>
      <c r="M98" s="303">
        <f t="shared" si="18"/>
        <v>0.54157612141677969</v>
      </c>
      <c r="N98" s="303">
        <f t="shared" si="18"/>
        <v>0.54167939868405035</v>
      </c>
      <c r="O98" s="303">
        <f t="shared" si="18"/>
        <v>0.527161620749513</v>
      </c>
      <c r="P98" s="303">
        <f t="shared" si="18"/>
        <v>0.52564575117257495</v>
      </c>
      <c r="Q98" s="303">
        <f t="shared" si="18"/>
        <v>0.52144469206443667</v>
      </c>
      <c r="R98" s="303">
        <f t="shared" si="18"/>
        <v>0.5194140977375129</v>
      </c>
      <c r="S98" s="303">
        <f t="shared" si="18"/>
        <v>0.52260073134948903</v>
      </c>
      <c r="T98" s="303">
        <f t="shared" si="18"/>
        <v>0.50542162522182976</v>
      </c>
      <c r="U98" s="303">
        <f t="shared" si="18"/>
        <v>0.51719328553419075</v>
      </c>
      <c r="V98" s="303">
        <f t="shared" si="18"/>
        <v>0.51457751230470639</v>
      </c>
      <c r="W98" s="303">
        <f t="shared" si="18"/>
        <v>0.51510692854344864</v>
      </c>
      <c r="DA98" s="175"/>
    </row>
    <row r="99" spans="1:105" ht="12" customHeight="1" x14ac:dyDescent="0.25">
      <c r="A99" s="203" t="s">
        <v>2185</v>
      </c>
      <c r="B99" s="303">
        <f t="shared" ref="B99:W99" si="19">IF(B$45=0,0,B$45/B$5)</f>
        <v>0.10019780811604176</v>
      </c>
      <c r="C99" s="303">
        <f t="shared" si="19"/>
        <v>0.10145268392225065</v>
      </c>
      <c r="D99" s="303">
        <f t="shared" si="19"/>
        <v>9.9788474222632748E-2</v>
      </c>
      <c r="E99" s="303">
        <f t="shared" si="19"/>
        <v>9.4465591835185339E-2</v>
      </c>
      <c r="F99" s="303">
        <f t="shared" si="19"/>
        <v>9.3660060948387969E-2</v>
      </c>
      <c r="G99" s="303">
        <f t="shared" si="19"/>
        <v>9.7209329943033482E-2</v>
      </c>
      <c r="H99" s="303">
        <f t="shared" si="19"/>
        <v>9.8680286856522942E-2</v>
      </c>
      <c r="I99" s="303">
        <f t="shared" si="19"/>
        <v>0.10050333277383702</v>
      </c>
      <c r="J99" s="303">
        <f t="shared" si="19"/>
        <v>9.9046249887615137E-2</v>
      </c>
      <c r="K99" s="303">
        <f t="shared" si="19"/>
        <v>9.7101673363384364E-2</v>
      </c>
      <c r="L99" s="303">
        <f t="shared" si="19"/>
        <v>9.7606994576258238E-2</v>
      </c>
      <c r="M99" s="303">
        <f t="shared" si="19"/>
        <v>9.7625036474158725E-2</v>
      </c>
      <c r="N99" s="303">
        <f t="shared" si="19"/>
        <v>9.7509201995229625E-2</v>
      </c>
      <c r="O99" s="303">
        <f t="shared" si="19"/>
        <v>9.618252865965228E-2</v>
      </c>
      <c r="P99" s="303">
        <f t="shared" si="19"/>
        <v>9.6135557724557397E-2</v>
      </c>
      <c r="Q99" s="303">
        <f t="shared" si="19"/>
        <v>9.5830456780268969E-2</v>
      </c>
      <c r="R99" s="303">
        <f t="shared" si="19"/>
        <v>9.5896960061080755E-2</v>
      </c>
      <c r="S99" s="303">
        <f t="shared" si="19"/>
        <v>9.6021737731395954E-2</v>
      </c>
      <c r="T99" s="303">
        <f t="shared" si="19"/>
        <v>9.4736748981428406E-2</v>
      </c>
      <c r="U99" s="303">
        <f t="shared" si="19"/>
        <v>9.5720241156698194E-2</v>
      </c>
      <c r="V99" s="303">
        <f t="shared" si="19"/>
        <v>9.5579408709945121E-2</v>
      </c>
      <c r="W99" s="303">
        <f t="shared" si="19"/>
        <v>9.5520016916134889E-2</v>
      </c>
      <c r="DA99" s="175"/>
    </row>
    <row r="100" spans="1:105" ht="12" customHeight="1" x14ac:dyDescent="0.25">
      <c r="A100" s="62" t="s">
        <v>2186</v>
      </c>
      <c r="B100" s="304">
        <f t="shared" ref="B100:W100" si="20">IF(B$46=0,0,B$46/B$5)</f>
        <v>4.812661065804294E-2</v>
      </c>
      <c r="C100" s="304">
        <f t="shared" si="20"/>
        <v>4.9830832954769019E-2</v>
      </c>
      <c r="D100" s="304">
        <f t="shared" si="20"/>
        <v>4.751510763841596E-2</v>
      </c>
      <c r="E100" s="304">
        <f t="shared" si="20"/>
        <v>4.2042514959952183E-2</v>
      </c>
      <c r="F100" s="304">
        <f t="shared" si="20"/>
        <v>4.1098949270023444E-2</v>
      </c>
      <c r="G100" s="304">
        <f t="shared" si="20"/>
        <v>4.491400001855133E-2</v>
      </c>
      <c r="H100" s="304">
        <f t="shared" si="20"/>
        <v>4.6398971803253003E-2</v>
      </c>
      <c r="I100" s="304">
        <f t="shared" si="20"/>
        <v>4.8680684032766625E-2</v>
      </c>
      <c r="J100" s="304">
        <f t="shared" si="20"/>
        <v>4.6943696089913736E-2</v>
      </c>
      <c r="K100" s="304">
        <f t="shared" si="20"/>
        <v>4.4759440993675584E-2</v>
      </c>
      <c r="L100" s="304">
        <f t="shared" si="20"/>
        <v>4.5243469925707228E-2</v>
      </c>
      <c r="M100" s="304">
        <f t="shared" si="20"/>
        <v>4.5296839522383885E-2</v>
      </c>
      <c r="N100" s="304">
        <f t="shared" si="20"/>
        <v>4.5130475972201149E-2</v>
      </c>
      <c r="O100" s="304">
        <f t="shared" si="20"/>
        <v>4.3682479678318301E-2</v>
      </c>
      <c r="P100" s="304">
        <f t="shared" si="20"/>
        <v>4.3672187329106556E-2</v>
      </c>
      <c r="Q100" s="304">
        <f t="shared" si="20"/>
        <v>4.3368027542276304E-2</v>
      </c>
      <c r="R100" s="304">
        <f t="shared" si="20"/>
        <v>4.3492716193447668E-2</v>
      </c>
      <c r="S100" s="304">
        <f t="shared" si="20"/>
        <v>4.3587365003509029E-2</v>
      </c>
      <c r="T100" s="304">
        <f t="shared" si="20"/>
        <v>4.2331863101930711E-2</v>
      </c>
      <c r="U100" s="304">
        <f t="shared" si="20"/>
        <v>4.3316225379815304E-2</v>
      </c>
      <c r="V100" s="304">
        <f t="shared" si="20"/>
        <v>4.3197140522247802E-2</v>
      </c>
      <c r="W100" s="304">
        <f t="shared" si="20"/>
        <v>4.3112546427277833E-2</v>
      </c>
      <c r="DA100" s="72"/>
    </row>
    <row r="101" spans="1:105" ht="12" customHeight="1" x14ac:dyDescent="0.25">
      <c r="A101" s="62" t="s">
        <v>2193</v>
      </c>
      <c r="B101" s="304">
        <f t="shared" ref="B101:W101" si="21">IF(B$52=0,0,B$52/B$5)</f>
        <v>4.21794506943622E-2</v>
      </c>
      <c r="C101" s="304">
        <f t="shared" si="21"/>
        <v>4.2947407592243421E-2</v>
      </c>
      <c r="D101" s="304">
        <f t="shared" si="21"/>
        <v>4.2274341122973784E-2</v>
      </c>
      <c r="E101" s="304">
        <f t="shared" si="21"/>
        <v>3.6291921096533439E-2</v>
      </c>
      <c r="F101" s="304">
        <f t="shared" si="21"/>
        <v>3.624781737094851E-2</v>
      </c>
      <c r="G101" s="304">
        <f t="shared" si="21"/>
        <v>3.8516001330301808E-2</v>
      </c>
      <c r="H101" s="304">
        <f t="shared" si="21"/>
        <v>4.0379091274971073E-2</v>
      </c>
      <c r="I101" s="304">
        <f t="shared" si="21"/>
        <v>4.1785470826204513E-2</v>
      </c>
      <c r="J101" s="304">
        <f t="shared" si="21"/>
        <v>4.0330786209223868E-2</v>
      </c>
      <c r="K101" s="304">
        <f t="shared" si="21"/>
        <v>3.8553757380815235E-2</v>
      </c>
      <c r="L101" s="304">
        <f t="shared" si="21"/>
        <v>3.9247505862749006E-2</v>
      </c>
      <c r="M101" s="304">
        <f t="shared" si="21"/>
        <v>3.9140153316541693E-2</v>
      </c>
      <c r="N101" s="304">
        <f t="shared" si="21"/>
        <v>3.9147617249893331E-2</v>
      </c>
      <c r="O101" s="304">
        <f t="shared" si="21"/>
        <v>3.8098405455461191E-2</v>
      </c>
      <c r="P101" s="304">
        <f t="shared" si="21"/>
        <v>3.7988852309923618E-2</v>
      </c>
      <c r="Q101" s="304">
        <f t="shared" si="21"/>
        <v>3.7685238300586912E-2</v>
      </c>
      <c r="R101" s="304">
        <f t="shared" si="21"/>
        <v>3.7538485572509502E-2</v>
      </c>
      <c r="S101" s="304">
        <f t="shared" si="21"/>
        <v>3.7768786213922753E-2</v>
      </c>
      <c r="T101" s="304">
        <f t="shared" si="21"/>
        <v>3.6527238034289686E-2</v>
      </c>
      <c r="U101" s="304">
        <f t="shared" si="21"/>
        <v>3.737798564149724E-2</v>
      </c>
      <c r="V101" s="304">
        <f t="shared" si="21"/>
        <v>3.7188941551119896E-2</v>
      </c>
      <c r="W101" s="304">
        <f t="shared" si="21"/>
        <v>3.722720289967868E-2</v>
      </c>
      <c r="DA101" s="72"/>
    </row>
    <row r="102" spans="1:105" ht="12" customHeight="1" x14ac:dyDescent="0.25">
      <c r="A102" s="62" t="s">
        <v>2205</v>
      </c>
      <c r="B102" s="304">
        <f t="shared" ref="B102:W102" si="22">IF(B$63=0,0,B$63/B$5)</f>
        <v>2.9093372834225356E-3</v>
      </c>
      <c r="C102" s="304">
        <f t="shared" si="22"/>
        <v>2.5513068750700591E-3</v>
      </c>
      <c r="D102" s="304">
        <f t="shared" si="22"/>
        <v>2.9408898415420586E-3</v>
      </c>
      <c r="E102" s="304">
        <f t="shared" si="22"/>
        <v>4.7444575819705053E-3</v>
      </c>
      <c r="F102" s="304">
        <f t="shared" si="22"/>
        <v>4.798027737475296E-3</v>
      </c>
      <c r="G102" s="304">
        <f t="shared" si="22"/>
        <v>4.0527437041706907E-3</v>
      </c>
      <c r="H102" s="304">
        <f t="shared" si="22"/>
        <v>3.5006540524408461E-3</v>
      </c>
      <c r="I102" s="304">
        <f t="shared" si="22"/>
        <v>2.9521111514311431E-3</v>
      </c>
      <c r="J102" s="304">
        <f t="shared" si="22"/>
        <v>3.4622845848463371E-3</v>
      </c>
      <c r="K102" s="304">
        <f t="shared" si="22"/>
        <v>4.0554338202628088E-3</v>
      </c>
      <c r="L102" s="304">
        <f t="shared" si="22"/>
        <v>3.8576525846476506E-3</v>
      </c>
      <c r="M102" s="304">
        <f t="shared" si="22"/>
        <v>3.8788363633038649E-3</v>
      </c>
      <c r="N102" s="304">
        <f t="shared" si="22"/>
        <v>3.8915025803338589E-3</v>
      </c>
      <c r="O102" s="304">
        <f t="shared" si="22"/>
        <v>4.235777507609644E-3</v>
      </c>
      <c r="P102" s="304">
        <f t="shared" si="22"/>
        <v>4.2572112016256488E-3</v>
      </c>
      <c r="Q102" s="304">
        <f t="shared" si="22"/>
        <v>4.3462326286487487E-3</v>
      </c>
      <c r="R102" s="304">
        <f t="shared" si="22"/>
        <v>4.3722818515069366E-3</v>
      </c>
      <c r="S102" s="304">
        <f t="shared" si="22"/>
        <v>4.313407798224758E-3</v>
      </c>
      <c r="T102" s="304">
        <f t="shared" si="22"/>
        <v>4.6698964250611813E-3</v>
      </c>
      <c r="U102" s="304">
        <f t="shared" si="22"/>
        <v>4.4194206280546051E-3</v>
      </c>
      <c r="V102" s="304">
        <f t="shared" si="22"/>
        <v>4.4686254813463035E-3</v>
      </c>
      <c r="W102" s="304">
        <f t="shared" si="22"/>
        <v>4.4647845850524634E-3</v>
      </c>
      <c r="DA102" s="72"/>
    </row>
    <row r="103" spans="1:105" ht="12" customHeight="1" x14ac:dyDescent="0.25">
      <c r="A103" s="62" t="s">
        <v>2207</v>
      </c>
      <c r="B103" s="304">
        <f t="shared" ref="B103:W103" si="23">IF(B$64=0,0,B$64/B$5)</f>
        <v>5.8186745668450711E-3</v>
      </c>
      <c r="C103" s="304">
        <f t="shared" si="23"/>
        <v>5.1026137501401182E-3</v>
      </c>
      <c r="D103" s="304">
        <f t="shared" si="23"/>
        <v>5.8817796830841172E-3</v>
      </c>
      <c r="E103" s="304">
        <f t="shared" si="23"/>
        <v>9.4889151639410106E-3</v>
      </c>
      <c r="F103" s="304">
        <f t="shared" si="23"/>
        <v>9.5960554749505919E-3</v>
      </c>
      <c r="G103" s="304">
        <f t="shared" si="23"/>
        <v>8.1054874083413796E-3</v>
      </c>
      <c r="H103" s="304">
        <f t="shared" si="23"/>
        <v>7.0013081048816905E-3</v>
      </c>
      <c r="I103" s="304">
        <f t="shared" si="23"/>
        <v>5.9042223028622862E-3</v>
      </c>
      <c r="J103" s="304">
        <f t="shared" si="23"/>
        <v>6.9245691696926751E-3</v>
      </c>
      <c r="K103" s="304">
        <f t="shared" si="23"/>
        <v>8.1108676405256177E-3</v>
      </c>
      <c r="L103" s="304">
        <f t="shared" si="23"/>
        <v>7.7153051692953013E-3</v>
      </c>
      <c r="M103" s="304">
        <f t="shared" si="23"/>
        <v>7.7576727266077299E-3</v>
      </c>
      <c r="N103" s="304">
        <f t="shared" si="23"/>
        <v>7.7830051606677195E-3</v>
      </c>
      <c r="O103" s="304">
        <f t="shared" si="23"/>
        <v>8.471555015219288E-3</v>
      </c>
      <c r="P103" s="304">
        <f t="shared" si="23"/>
        <v>8.5144224032512993E-3</v>
      </c>
      <c r="Q103" s="304">
        <f t="shared" si="23"/>
        <v>8.6924652572974975E-3</v>
      </c>
      <c r="R103" s="304">
        <f t="shared" si="23"/>
        <v>8.7445637030138731E-3</v>
      </c>
      <c r="S103" s="304">
        <f t="shared" si="23"/>
        <v>8.6268155964495177E-3</v>
      </c>
      <c r="T103" s="304">
        <f t="shared" si="23"/>
        <v>9.3397928501223592E-3</v>
      </c>
      <c r="U103" s="304">
        <f t="shared" si="23"/>
        <v>8.8388412561092103E-3</v>
      </c>
      <c r="V103" s="304">
        <f t="shared" si="23"/>
        <v>8.9372509626926069E-3</v>
      </c>
      <c r="W103" s="304">
        <f t="shared" si="23"/>
        <v>8.9295691701049285E-3</v>
      </c>
      <c r="DA103" s="72"/>
    </row>
    <row r="104" spans="1:105" ht="12" customHeight="1" x14ac:dyDescent="0.25">
      <c r="A104" s="62" t="s">
        <v>2209</v>
      </c>
      <c r="B104" s="304">
        <f t="shared" ref="B104:W104" si="24">IF(B$65=0,0,B$65/B$5)</f>
        <v>1.1637349133690144E-3</v>
      </c>
      <c r="C104" s="304">
        <f t="shared" si="24"/>
        <v>1.0205227500280237E-3</v>
      </c>
      <c r="D104" s="304">
        <f t="shared" si="24"/>
        <v>1.1763559366168241E-3</v>
      </c>
      <c r="E104" s="304">
        <f t="shared" si="24"/>
        <v>1.8977830327882024E-3</v>
      </c>
      <c r="F104" s="304">
        <f t="shared" si="24"/>
        <v>1.9192110949901179E-3</v>
      </c>
      <c r="G104" s="304">
        <f t="shared" si="24"/>
        <v>1.6210974816682749E-3</v>
      </c>
      <c r="H104" s="304">
        <f t="shared" si="24"/>
        <v>1.4002616209763379E-3</v>
      </c>
      <c r="I104" s="304">
        <f t="shared" si="24"/>
        <v>1.1808444605724575E-3</v>
      </c>
      <c r="J104" s="304">
        <f t="shared" si="24"/>
        <v>1.384913833938535E-3</v>
      </c>
      <c r="K104" s="304">
        <f t="shared" si="24"/>
        <v>1.6221735281051232E-3</v>
      </c>
      <c r="L104" s="304">
        <f t="shared" si="24"/>
        <v>1.54306103385906E-3</v>
      </c>
      <c r="M104" s="304">
        <f t="shared" si="24"/>
        <v>1.5515345453215458E-3</v>
      </c>
      <c r="N104" s="304">
        <f t="shared" si="24"/>
        <v>1.556601032133544E-3</v>
      </c>
      <c r="O104" s="304">
        <f t="shared" si="24"/>
        <v>1.6943110030438575E-3</v>
      </c>
      <c r="P104" s="304">
        <f t="shared" si="24"/>
        <v>1.70288448065026E-3</v>
      </c>
      <c r="Q104" s="304">
        <f t="shared" si="24"/>
        <v>1.7384930514594988E-3</v>
      </c>
      <c r="R104" s="304">
        <f t="shared" si="24"/>
        <v>1.7489127406027749E-3</v>
      </c>
      <c r="S104" s="304">
        <f t="shared" si="24"/>
        <v>1.7253631192899034E-3</v>
      </c>
      <c r="T104" s="304">
        <f t="shared" si="24"/>
        <v>1.8679585700244726E-3</v>
      </c>
      <c r="U104" s="304">
        <f t="shared" si="24"/>
        <v>1.7677682512218409E-3</v>
      </c>
      <c r="V104" s="304">
        <f t="shared" si="24"/>
        <v>1.7874501925385213E-3</v>
      </c>
      <c r="W104" s="304">
        <f t="shared" si="24"/>
        <v>1.7859138340209863E-3</v>
      </c>
      <c r="DA104" s="72"/>
    </row>
    <row r="105" spans="1:105" ht="12" customHeight="1" x14ac:dyDescent="0.25">
      <c r="A105" s="203" t="s">
        <v>2211</v>
      </c>
      <c r="B105" s="303">
        <f t="shared" ref="B105:W105" si="25">IF(B$66=0,0,B$66/B$5)</f>
        <v>6.5047879172082004E-2</v>
      </c>
      <c r="C105" s="303">
        <f t="shared" si="25"/>
        <v>6.1285932473949742E-2</v>
      </c>
      <c r="D105" s="303">
        <f t="shared" si="25"/>
        <v>6.518696586683799E-2</v>
      </c>
      <c r="E105" s="303">
        <f t="shared" si="25"/>
        <v>8.5503116479348301E-2</v>
      </c>
      <c r="F105" s="303">
        <f t="shared" si="25"/>
        <v>8.5808831115513295E-2</v>
      </c>
      <c r="G105" s="303">
        <f t="shared" si="25"/>
        <v>7.8114072995913025E-2</v>
      </c>
      <c r="H105" s="303">
        <f t="shared" si="25"/>
        <v>7.1772024110183047E-2</v>
      </c>
      <c r="I105" s="303">
        <f t="shared" si="25"/>
        <v>6.5787251073456288E-2</v>
      </c>
      <c r="J105" s="303">
        <f t="shared" si="25"/>
        <v>7.1488196305147453E-2</v>
      </c>
      <c r="K105" s="303">
        <f t="shared" si="25"/>
        <v>7.8085334550285629E-2</v>
      </c>
      <c r="L105" s="303">
        <f t="shared" si="25"/>
        <v>7.5829489546978518E-2</v>
      </c>
      <c r="M105" s="303">
        <f t="shared" si="25"/>
        <v>7.6109894830637445E-2</v>
      </c>
      <c r="N105" s="303">
        <f t="shared" si="25"/>
        <v>7.6181538195178339E-2</v>
      </c>
      <c r="O105" s="303">
        <f t="shared" si="25"/>
        <v>7.9911946726528016E-2</v>
      </c>
      <c r="P105" s="303">
        <f t="shared" si="25"/>
        <v>8.0168551405858185E-2</v>
      </c>
      <c r="Q105" s="303">
        <f t="shared" si="25"/>
        <v>8.1153175607873593E-2</v>
      </c>
      <c r="R105" s="303">
        <f t="shared" si="25"/>
        <v>8.1500589284246625E-2</v>
      </c>
      <c r="S105" s="303">
        <f t="shared" si="25"/>
        <v>8.0820053175451961E-2</v>
      </c>
      <c r="T105" s="303">
        <f t="shared" si="25"/>
        <v>8.4756567203303171E-2</v>
      </c>
      <c r="U105" s="303">
        <f t="shared" si="25"/>
        <v>8.203573658794229E-2</v>
      </c>
      <c r="V105" s="303">
        <f t="shared" si="25"/>
        <v>8.2603010343348576E-2</v>
      </c>
      <c r="W105" s="303">
        <f t="shared" si="25"/>
        <v>8.2522188251649392E-2</v>
      </c>
      <c r="DA105" s="175"/>
    </row>
    <row r="106" spans="1:105" ht="12" customHeight="1" x14ac:dyDescent="0.25">
      <c r="A106" s="62" t="s">
        <v>2212</v>
      </c>
      <c r="B106" s="304">
        <f t="shared" ref="B106:W106" si="26">IF(B$67=0,0,B$67/B$5)</f>
        <v>1.9177211149864825E-2</v>
      </c>
      <c r="C106" s="304">
        <f t="shared" si="26"/>
        <v>1.9937816779206672E-2</v>
      </c>
      <c r="D106" s="304">
        <f t="shared" si="26"/>
        <v>1.8887111242262288E-2</v>
      </c>
      <c r="E106" s="304">
        <f t="shared" si="26"/>
        <v>1.681921493167263E-2</v>
      </c>
      <c r="F106" s="304">
        <f t="shared" si="26"/>
        <v>1.6434907925584646E-2</v>
      </c>
      <c r="G106" s="304">
        <f t="shared" si="26"/>
        <v>1.8028267614219225E-2</v>
      </c>
      <c r="H106" s="304">
        <f t="shared" si="26"/>
        <v>1.8532201048796746E-2</v>
      </c>
      <c r="I106" s="304">
        <f t="shared" si="26"/>
        <v>1.9433204187238141E-2</v>
      </c>
      <c r="J106" s="304">
        <f t="shared" si="26"/>
        <v>1.8757648560695086E-2</v>
      </c>
      <c r="K106" s="304">
        <f t="shared" si="26"/>
        <v>1.7957349438522219E-2</v>
      </c>
      <c r="L106" s="304">
        <f t="shared" si="26"/>
        <v>1.8149060600130867E-2</v>
      </c>
      <c r="M106" s="304">
        <f t="shared" si="26"/>
        <v>1.8173540137219824E-2</v>
      </c>
      <c r="N106" s="304">
        <f t="shared" si="26"/>
        <v>1.8078663414465124E-2</v>
      </c>
      <c r="O106" s="304">
        <f t="shared" si="26"/>
        <v>1.7518811935442875E-2</v>
      </c>
      <c r="P106" s="304">
        <f t="shared" si="26"/>
        <v>1.7516647541511943E-2</v>
      </c>
      <c r="Q106" s="304">
        <f t="shared" si="26"/>
        <v>1.739799761271953E-2</v>
      </c>
      <c r="R106" s="304">
        <f t="shared" si="26"/>
        <v>1.7433482277115983E-2</v>
      </c>
      <c r="S106" s="304">
        <f t="shared" si="26"/>
        <v>1.7477035202131699E-2</v>
      </c>
      <c r="T106" s="304">
        <f t="shared" si="26"/>
        <v>1.7000303571847196E-2</v>
      </c>
      <c r="U106" s="304">
        <f t="shared" si="26"/>
        <v>1.7384371087674863E-2</v>
      </c>
      <c r="V106" s="304">
        <f t="shared" si="26"/>
        <v>1.7345830147632902E-2</v>
      </c>
      <c r="W106" s="304">
        <f t="shared" si="26"/>
        <v>1.7307870047582236E-2</v>
      </c>
      <c r="DA106" s="72"/>
    </row>
    <row r="107" spans="1:105" ht="12" customHeight="1" x14ac:dyDescent="0.25">
      <c r="A107" s="62" t="s">
        <v>2214</v>
      </c>
      <c r="B107" s="304">
        <f t="shared" ref="B107:W107" si="27">IF(B$68=0,0,B$68/B$5)</f>
        <v>7.9451596875806923E-3</v>
      </c>
      <c r="C107" s="304">
        <f t="shared" si="27"/>
        <v>8.0898163885666282E-3</v>
      </c>
      <c r="D107" s="304">
        <f t="shared" si="27"/>
        <v>7.9630337849368894E-3</v>
      </c>
      <c r="E107" s="304">
        <f t="shared" si="27"/>
        <v>6.8361513422833019E-3</v>
      </c>
      <c r="F107" s="304">
        <f t="shared" si="27"/>
        <v>6.8278437153033193E-3</v>
      </c>
      <c r="G107" s="304">
        <f t="shared" si="27"/>
        <v>7.2550916633255472E-3</v>
      </c>
      <c r="H107" s="304">
        <f t="shared" si="27"/>
        <v>7.606033813567956E-3</v>
      </c>
      <c r="I107" s="304">
        <f t="shared" si="27"/>
        <v>7.8709474132462789E-3</v>
      </c>
      <c r="J107" s="304">
        <f t="shared" si="27"/>
        <v>7.5969347984133585E-3</v>
      </c>
      <c r="K107" s="304">
        <f t="shared" si="27"/>
        <v>7.2622036063585494E-3</v>
      </c>
      <c r="L107" s="304">
        <f t="shared" si="27"/>
        <v>7.3928819907671259E-3</v>
      </c>
      <c r="M107" s="304">
        <f t="shared" si="27"/>
        <v>7.3726604585175508E-3</v>
      </c>
      <c r="N107" s="304">
        <f t="shared" si="27"/>
        <v>7.3740664071821243E-3</v>
      </c>
      <c r="O107" s="304">
        <f t="shared" si="27"/>
        <v>7.1764309445190057E-3</v>
      </c>
      <c r="P107" s="304">
        <f t="shared" si="27"/>
        <v>7.1557948949440581E-3</v>
      </c>
      <c r="Q107" s="304">
        <f t="shared" si="27"/>
        <v>7.0986044444318825E-3</v>
      </c>
      <c r="R107" s="304">
        <f t="shared" si="27"/>
        <v>7.0709612712760266E-3</v>
      </c>
      <c r="S107" s="304">
        <f t="shared" si="27"/>
        <v>7.114342001514536E-3</v>
      </c>
      <c r="T107" s="304">
        <f t="shared" si="27"/>
        <v>6.8804769704479208E-3</v>
      </c>
      <c r="U107" s="304">
        <f t="shared" si="27"/>
        <v>7.0407285972903357E-3</v>
      </c>
      <c r="V107" s="304">
        <f t="shared" si="27"/>
        <v>7.0051191841444685E-3</v>
      </c>
      <c r="W107" s="304">
        <f t="shared" si="27"/>
        <v>7.0123263079727143E-3</v>
      </c>
      <c r="DA107" s="72"/>
    </row>
    <row r="108" spans="1:105" ht="12" customHeight="1" x14ac:dyDescent="0.25">
      <c r="A108" s="62" t="s">
        <v>2226</v>
      </c>
      <c r="B108" s="304">
        <f t="shared" ref="B108:W108" si="28">IF(B$79=0,0,B$79/B$5)</f>
        <v>3.7925508334636503E-2</v>
      </c>
      <c r="C108" s="304">
        <f t="shared" si="28"/>
        <v>3.3258299306176436E-2</v>
      </c>
      <c r="D108" s="304">
        <f t="shared" si="28"/>
        <v>3.833682083963881E-2</v>
      </c>
      <c r="E108" s="304">
        <f t="shared" si="28"/>
        <v>6.1847750205392377E-2</v>
      </c>
      <c r="F108" s="304">
        <f t="shared" si="28"/>
        <v>6.254607947462533E-2</v>
      </c>
      <c r="G108" s="304">
        <f t="shared" si="28"/>
        <v>5.2830713718368241E-2</v>
      </c>
      <c r="H108" s="304">
        <f t="shared" si="28"/>
        <v>4.5633789247818343E-2</v>
      </c>
      <c r="I108" s="304">
        <f t="shared" si="28"/>
        <v>3.848309947297187E-2</v>
      </c>
      <c r="J108" s="304">
        <f t="shared" si="28"/>
        <v>4.5133612946039008E-2</v>
      </c>
      <c r="K108" s="304">
        <f t="shared" si="28"/>
        <v>5.286578150540485E-2</v>
      </c>
      <c r="L108" s="304">
        <f t="shared" si="28"/>
        <v>5.028754695608053E-2</v>
      </c>
      <c r="M108" s="304">
        <f t="shared" si="28"/>
        <v>5.0563694234900057E-2</v>
      </c>
      <c r="N108" s="304">
        <f t="shared" si="28"/>
        <v>5.0728808373531081E-2</v>
      </c>
      <c r="O108" s="304">
        <f t="shared" si="28"/>
        <v>5.5216703846566136E-2</v>
      </c>
      <c r="P108" s="304">
        <f t="shared" si="28"/>
        <v>5.5496108969402179E-2</v>
      </c>
      <c r="Q108" s="304">
        <f t="shared" si="28"/>
        <v>5.6656573550722185E-2</v>
      </c>
      <c r="R108" s="304">
        <f t="shared" si="28"/>
        <v>5.6996145735854611E-2</v>
      </c>
      <c r="S108" s="304">
        <f t="shared" si="28"/>
        <v>5.6228675971805732E-2</v>
      </c>
      <c r="T108" s="304">
        <f t="shared" si="28"/>
        <v>6.0875786661008055E-2</v>
      </c>
      <c r="U108" s="304">
        <f t="shared" si="28"/>
        <v>5.7610636902977096E-2</v>
      </c>
      <c r="V108" s="304">
        <f t="shared" si="28"/>
        <v>5.825206101157121E-2</v>
      </c>
      <c r="W108" s="304">
        <f t="shared" si="28"/>
        <v>5.820199189609445E-2</v>
      </c>
      <c r="DA108" s="72"/>
    </row>
    <row r="109" spans="1:105" ht="12" customHeight="1" x14ac:dyDescent="0.25">
      <c r="A109" s="41" t="s">
        <v>2228</v>
      </c>
      <c r="B109" s="237">
        <f t="shared" ref="B109:W109" si="29">IF(B$80=0,0,B$80/B$5)</f>
        <v>5.1982201104014879E-2</v>
      </c>
      <c r="C109" s="237">
        <f t="shared" si="29"/>
        <v>4.5585139892041243E-2</v>
      </c>
      <c r="D109" s="237">
        <f t="shared" si="29"/>
        <v>5.2545962284563069E-2</v>
      </c>
      <c r="E109" s="237">
        <f t="shared" si="29"/>
        <v>8.4770971575123547E-2</v>
      </c>
      <c r="F109" s="237">
        <f t="shared" si="29"/>
        <v>8.5728129279900686E-2</v>
      </c>
      <c r="G109" s="237">
        <f t="shared" si="29"/>
        <v>7.2411864878519236E-2</v>
      </c>
      <c r="H109" s="237">
        <f t="shared" si="29"/>
        <v>6.2547475669611469E-2</v>
      </c>
      <c r="I109" s="237">
        <f t="shared" si="29"/>
        <v>5.2746457562518112E-2</v>
      </c>
      <c r="J109" s="237">
        <f t="shared" si="29"/>
        <v>6.1861914255980796E-2</v>
      </c>
      <c r="K109" s="237">
        <f t="shared" si="29"/>
        <v>7.2459930173832537E-2</v>
      </c>
      <c r="L109" s="237">
        <f t="shared" si="29"/>
        <v>6.8926099970325477E-2</v>
      </c>
      <c r="M109" s="237">
        <f t="shared" si="29"/>
        <v>6.9304598348126106E-2</v>
      </c>
      <c r="N109" s="237">
        <f t="shared" si="29"/>
        <v>6.9530910314302058E-2</v>
      </c>
      <c r="O109" s="237">
        <f t="shared" si="29"/>
        <v>7.568219727806956E-2</v>
      </c>
      <c r="P109" s="237">
        <f t="shared" si="29"/>
        <v>7.6065160985677671E-2</v>
      </c>
      <c r="Q109" s="237">
        <f t="shared" si="29"/>
        <v>7.7655739619667194E-2</v>
      </c>
      <c r="R109" s="237">
        <f t="shared" si="29"/>
        <v>7.8121170681556551E-2</v>
      </c>
      <c r="S109" s="237">
        <f t="shared" si="29"/>
        <v>7.7069246281123258E-2</v>
      </c>
      <c r="T109" s="237">
        <f t="shared" si="29"/>
        <v>8.3438759914724686E-2</v>
      </c>
      <c r="U109" s="237">
        <f t="shared" si="29"/>
        <v>7.8963416569051439E-2</v>
      </c>
      <c r="V109" s="237">
        <f t="shared" si="29"/>
        <v>7.9842577810918053E-2</v>
      </c>
      <c r="W109" s="237">
        <f t="shared" si="29"/>
        <v>7.9773951101768978E-2</v>
      </c>
      <c r="DA109" s="97"/>
    </row>
    <row r="110" spans="1:105" ht="12" customHeight="1" x14ac:dyDescent="0.25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DA110" s="173"/>
    </row>
    <row r="111" spans="1:105" ht="15" customHeight="1" x14ac:dyDescent="0.25">
      <c r="A111" s="32" t="s">
        <v>54</v>
      </c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DA111" s="88"/>
    </row>
    <row r="112" spans="1:105" ht="12" customHeight="1" x14ac:dyDescent="0.25">
      <c r="A112" s="201"/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DA112" s="173"/>
    </row>
    <row r="113" spans="1:105" ht="12" customHeight="1" x14ac:dyDescent="0.25">
      <c r="A113" s="35" t="s">
        <v>24</v>
      </c>
      <c r="B113" s="322">
        <f t="shared" ref="B113:W113" si="30">SUM(B$114:B$124)</f>
        <v>131.72035485426719</v>
      </c>
      <c r="C113" s="322">
        <f t="shared" si="30"/>
        <v>132.34820639613679</v>
      </c>
      <c r="D113" s="322">
        <f t="shared" si="30"/>
        <v>134.73373251597138</v>
      </c>
      <c r="E113" s="322">
        <f t="shared" si="30"/>
        <v>135.57751785122881</v>
      </c>
      <c r="F113" s="322">
        <f t="shared" si="30"/>
        <v>133.02735034434653</v>
      </c>
      <c r="G113" s="322">
        <f t="shared" si="30"/>
        <v>128.34525323083119</v>
      </c>
      <c r="H113" s="322">
        <f t="shared" si="30"/>
        <v>123.50731403339454</v>
      </c>
      <c r="I113" s="322">
        <f t="shared" si="30"/>
        <v>122.96907071933954</v>
      </c>
      <c r="J113" s="322">
        <f t="shared" si="30"/>
        <v>122.42142842531695</v>
      </c>
      <c r="K113" s="322">
        <f t="shared" si="30"/>
        <v>117.70082574774821</v>
      </c>
      <c r="L113" s="322">
        <f t="shared" si="30"/>
        <v>120.69507732794622</v>
      </c>
      <c r="M113" s="322">
        <f t="shared" si="30"/>
        <v>120.22046502565043</v>
      </c>
      <c r="N113" s="322">
        <f t="shared" si="30"/>
        <v>121.12449855869652</v>
      </c>
      <c r="O113" s="322">
        <f t="shared" si="30"/>
        <v>119.04107083791197</v>
      </c>
      <c r="P113" s="322">
        <f t="shared" si="30"/>
        <v>117.45295381773016</v>
      </c>
      <c r="Q113" s="322">
        <f t="shared" si="30"/>
        <v>115.43606639028951</v>
      </c>
      <c r="R113" s="322">
        <f t="shared" si="30"/>
        <v>116.98693683766248</v>
      </c>
      <c r="S113" s="322">
        <f t="shared" si="30"/>
        <v>117.23636786090444</v>
      </c>
      <c r="T113" s="322">
        <f t="shared" si="30"/>
        <v>118.42965025500145</v>
      </c>
      <c r="U113" s="322">
        <f t="shared" si="30"/>
        <v>115.68138546140531</v>
      </c>
      <c r="V113" s="322">
        <f t="shared" si="30"/>
        <v>117.22826197195218</v>
      </c>
      <c r="W113" s="322">
        <f t="shared" si="30"/>
        <v>125.73916970369692</v>
      </c>
      <c r="DA113" s="95"/>
    </row>
    <row r="114" spans="1:105" ht="12" customHeight="1" x14ac:dyDescent="0.25">
      <c r="A114" s="55" t="s">
        <v>92</v>
      </c>
      <c r="B114" s="332">
        <f>IF(B$6=0,0,B$6/FBT!B$5*1000)</f>
        <v>1.2101650716731549</v>
      </c>
      <c r="C114" s="332">
        <f>IF(C$6=0,0,C$6/FBT!C$5*1000)</f>
        <v>1.0662975438368052</v>
      </c>
      <c r="D114" s="332">
        <f>IF(D$6=0,0,D$6/FBT!D$5*1000)</f>
        <v>1.2512749429555752</v>
      </c>
      <c r="E114" s="332">
        <f>IF(E$6=0,0,E$6/FBT!E$5*1000)</f>
        <v>2.0312898395179082</v>
      </c>
      <c r="F114" s="332">
        <f>IF(F$6=0,0,F$6/FBT!F$5*1000)</f>
        <v>2.015586053036901</v>
      </c>
      <c r="G114" s="332">
        <f>IF(G$6=0,0,G$6/FBT!G$5*1000)</f>
        <v>1.6425802641835072</v>
      </c>
      <c r="H114" s="332">
        <f>IF(H$6=0,0,H$6/FBT!H$5*1000)</f>
        <v>1.3653359348750105</v>
      </c>
      <c r="I114" s="332">
        <f>IF(I$6=0,0,I$6/FBT!I$5*1000)</f>
        <v>1.1463737840579589</v>
      </c>
      <c r="J114" s="332">
        <f>IF(J$6=0,0,J$6/FBT!J$5*1000)</f>
        <v>1.3384983931321395</v>
      </c>
      <c r="K114" s="332">
        <f>IF(K$6=0,0,K$6/FBT!K$5*1000)</f>
        <v>1.5073512928745612</v>
      </c>
      <c r="L114" s="332">
        <f>IF(L$6=0,0,L$6/FBT!L$5*1000)</f>
        <v>1.4703147695002101</v>
      </c>
      <c r="M114" s="332">
        <f>IF(M$6=0,0,M$6/FBT!M$5*1000)</f>
        <v>1.4725752990151371</v>
      </c>
      <c r="N114" s="332">
        <f>IF(N$6=0,0,N$6/FBT!N$5*1000)</f>
        <v>1.488493574787829</v>
      </c>
      <c r="O114" s="332">
        <f>IF(O$6=0,0,O$6/FBT!O$5*1000)</f>
        <v>1.5923099694852434</v>
      </c>
      <c r="P114" s="332">
        <f>IF(P$6=0,0,P$6/FBT!P$5*1000)</f>
        <v>1.5790169389164026</v>
      </c>
      <c r="Q114" s="332">
        <f>IF(Q$6=0,0,Q$6/FBT!Q$5*1000)</f>
        <v>1.584353678742124</v>
      </c>
      <c r="R114" s="332">
        <f>IF(R$6=0,0,R$6/FBT!R$5*1000)</f>
        <v>1.6152627183116841</v>
      </c>
      <c r="S114" s="332">
        <f>IF(S$6=0,0,S$6/FBT!S$5*1000)</f>
        <v>1.5969103053687528</v>
      </c>
      <c r="T114" s="332">
        <f>IF(T$6=0,0,T$6/FBT!T$5*1000)</f>
        <v>1.7464869484644536</v>
      </c>
      <c r="U114" s="332">
        <f>IF(U$6=0,0,U$6/FBT!U$5*1000)</f>
        <v>1.6144569511265396</v>
      </c>
      <c r="V114" s="332">
        <f>IF(V$6=0,0,V$6/FBT!V$5*1000)</f>
        <v>1.6542606271004381</v>
      </c>
      <c r="W114" s="332">
        <f>IF(W$6=0,0,W$6/FBT!W$5*1000)</f>
        <v>1.772836757780091</v>
      </c>
      <c r="DA114" s="67"/>
    </row>
    <row r="115" spans="1:105" ht="12" customHeight="1" x14ac:dyDescent="0.25">
      <c r="A115" s="202" t="s">
        <v>93</v>
      </c>
      <c r="B115" s="333">
        <f>IF(B$7=0,0,B$7/FBT!B$5*1000)</f>
        <v>1.4118592502853478</v>
      </c>
      <c r="C115" s="333">
        <f>IF(C$7=0,0,C$7/FBT!C$5*1000)</f>
        <v>1.2440138011429398</v>
      </c>
      <c r="D115" s="333">
        <f>IF(D$7=0,0,D$7/FBT!D$5*1000)</f>
        <v>1.4598207667815046</v>
      </c>
      <c r="E115" s="333">
        <f>IF(E$7=0,0,E$7/FBT!E$5*1000)</f>
        <v>2.3698381461042262</v>
      </c>
      <c r="F115" s="333">
        <f>IF(F$7=0,0,F$7/FBT!F$5*1000)</f>
        <v>2.3515170618763843</v>
      </c>
      <c r="G115" s="333">
        <f>IF(G$7=0,0,G$7/FBT!G$5*1000)</f>
        <v>1.9163436415474253</v>
      </c>
      <c r="H115" s="333">
        <f>IF(H$7=0,0,H$7/FBT!H$5*1000)</f>
        <v>1.5928919240208455</v>
      </c>
      <c r="I115" s="333">
        <f>IF(I$7=0,0,I$7/FBT!I$5*1000)</f>
        <v>1.3374360814009523</v>
      </c>
      <c r="J115" s="333">
        <f>IF(J$7=0,0,J$7/FBT!J$5*1000)</f>
        <v>1.561581458654163</v>
      </c>
      <c r="K115" s="333">
        <f>IF(K$7=0,0,K$7/FBT!K$5*1000)</f>
        <v>1.7585765083536555</v>
      </c>
      <c r="L115" s="333">
        <f>IF(L$7=0,0,L$7/FBT!L$5*1000)</f>
        <v>1.7153672310835781</v>
      </c>
      <c r="M115" s="333">
        <f>IF(M$7=0,0,M$7/FBT!M$5*1000)</f>
        <v>1.7180045155176602</v>
      </c>
      <c r="N115" s="333">
        <f>IF(N$7=0,0,N$7/FBT!N$5*1000)</f>
        <v>1.7365758372524671</v>
      </c>
      <c r="O115" s="333">
        <f>IF(O$7=0,0,O$7/FBT!O$5*1000)</f>
        <v>1.8576949643994511</v>
      </c>
      <c r="P115" s="333">
        <f>IF(P$7=0,0,P$7/FBT!P$5*1000)</f>
        <v>1.842186428735803</v>
      </c>
      <c r="Q115" s="333">
        <f>IF(Q$7=0,0,Q$7/FBT!Q$5*1000)</f>
        <v>1.8484126251991444</v>
      </c>
      <c r="R115" s="333">
        <f>IF(R$7=0,0,R$7/FBT!R$5*1000)</f>
        <v>1.8844731713636316</v>
      </c>
      <c r="S115" s="333">
        <f>IF(S$7=0,0,S$7/FBT!S$5*1000)</f>
        <v>1.8630620229302113</v>
      </c>
      <c r="T115" s="333">
        <f>IF(T$7=0,0,T$7/FBT!T$5*1000)</f>
        <v>2.037568106541864</v>
      </c>
      <c r="U115" s="333">
        <f>IF(U$7=0,0,U$7/FBT!U$5*1000)</f>
        <v>1.8835331096476298</v>
      </c>
      <c r="V115" s="333">
        <f>IF(V$7=0,0,V$7/FBT!V$5*1000)</f>
        <v>1.9299707316171781</v>
      </c>
      <c r="W115" s="333">
        <f>IF(W$7=0,0,W$7/FBT!W$5*1000)</f>
        <v>2.0683095507434395</v>
      </c>
      <c r="DA115" s="174"/>
    </row>
    <row r="116" spans="1:105" ht="12" customHeight="1" x14ac:dyDescent="0.25">
      <c r="A116" s="202" t="s">
        <v>94</v>
      </c>
      <c r="B116" s="333">
        <f>IF(B$8=0,0,B$8/FBT!B$5*1000)</f>
        <v>3.2271068577950799</v>
      </c>
      <c r="C116" s="333">
        <f>IF(C$8=0,0,C$8/FBT!C$5*1000)</f>
        <v>2.8434601168981479</v>
      </c>
      <c r="D116" s="333">
        <f>IF(D$8=0,0,D$8/FBT!D$5*1000)</f>
        <v>3.336733181214866</v>
      </c>
      <c r="E116" s="333">
        <f>IF(E$8=0,0,E$8/FBT!E$5*1000)</f>
        <v>5.4167729053810891</v>
      </c>
      <c r="F116" s="333">
        <f>IF(F$8=0,0,F$8/FBT!F$5*1000)</f>
        <v>5.3748961414317336</v>
      </c>
      <c r="G116" s="333">
        <f>IF(G$8=0,0,G$8/FBT!G$5*1000)</f>
        <v>4.380214037822685</v>
      </c>
      <c r="H116" s="333">
        <f>IF(H$8=0,0,H$8/FBT!H$5*1000)</f>
        <v>3.6408958263333622</v>
      </c>
      <c r="I116" s="333">
        <f>IF(I$8=0,0,I$8/FBT!I$5*1000)</f>
        <v>3.0569967574878918</v>
      </c>
      <c r="J116" s="333">
        <f>IF(J$8=0,0,J$8/FBT!J$5*1000)</f>
        <v>3.5693290483523725</v>
      </c>
      <c r="K116" s="333">
        <f>IF(K$8=0,0,K$8/FBT!K$5*1000)</f>
        <v>4.0196034476654976</v>
      </c>
      <c r="L116" s="333">
        <f>IF(L$8=0,0,L$8/FBT!L$5*1000)</f>
        <v>3.9208393853338932</v>
      </c>
      <c r="M116" s="333">
        <f>IF(M$8=0,0,M$8/FBT!M$5*1000)</f>
        <v>3.9268674640403649</v>
      </c>
      <c r="N116" s="333">
        <f>IF(N$8=0,0,N$8/FBT!N$5*1000)</f>
        <v>3.9693161994342101</v>
      </c>
      <c r="O116" s="333">
        <f>IF(O$8=0,0,O$8/FBT!O$5*1000)</f>
        <v>4.246159918627316</v>
      </c>
      <c r="P116" s="333">
        <f>IF(P$8=0,0,P$8/FBT!P$5*1000)</f>
        <v>4.2107118371104075</v>
      </c>
      <c r="Q116" s="333">
        <f>IF(Q$8=0,0,Q$8/FBT!Q$5*1000)</f>
        <v>4.2249431433123306</v>
      </c>
      <c r="R116" s="333">
        <f>IF(R$8=0,0,R$8/FBT!R$5*1000)</f>
        <v>4.3073672488311585</v>
      </c>
      <c r="S116" s="333">
        <f>IF(S$8=0,0,S$8/FBT!S$5*1000)</f>
        <v>4.2584274809833413</v>
      </c>
      <c r="T116" s="333">
        <f>IF(T$8=0,0,T$8/FBT!T$5*1000)</f>
        <v>4.6572985292385427</v>
      </c>
      <c r="U116" s="333">
        <f>IF(U$8=0,0,U$8/FBT!U$5*1000)</f>
        <v>4.3052185363374385</v>
      </c>
      <c r="V116" s="333">
        <f>IF(V$8=0,0,V$8/FBT!V$5*1000)</f>
        <v>4.4113616722678346</v>
      </c>
      <c r="W116" s="333">
        <f>IF(W$8=0,0,W$8/FBT!W$5*1000)</f>
        <v>4.7275646874135751</v>
      </c>
      <c r="DA116" s="174"/>
    </row>
    <row r="117" spans="1:105" ht="12" customHeight="1" x14ac:dyDescent="0.25">
      <c r="A117" s="202" t="s">
        <v>95</v>
      </c>
      <c r="B117" s="333">
        <f>IF(B$9=0,0,B$9/FBT!B$5*1000)</f>
        <v>2.4203301433463102</v>
      </c>
      <c r="C117" s="333">
        <f>IF(C$9=0,0,C$9/FBT!C$5*1000)</f>
        <v>2.1325950876736104</v>
      </c>
      <c r="D117" s="333">
        <f>IF(D$9=0,0,D$9/FBT!D$5*1000)</f>
        <v>2.5025498859111504</v>
      </c>
      <c r="E117" s="333">
        <f>IF(E$9=0,0,E$9/FBT!E$5*1000)</f>
        <v>4.0625796790358164</v>
      </c>
      <c r="F117" s="333">
        <f>IF(F$9=0,0,F$9/FBT!F$5*1000)</f>
        <v>4.0311721060738019</v>
      </c>
      <c r="G117" s="333">
        <f>IF(G$9=0,0,G$9/FBT!G$5*1000)</f>
        <v>3.2851605283670131</v>
      </c>
      <c r="H117" s="333">
        <f>IF(H$9=0,0,H$9/FBT!H$5*1000)</f>
        <v>2.7306718697500205</v>
      </c>
      <c r="I117" s="333">
        <f>IF(I$9=0,0,I$9/FBT!I$5*1000)</f>
        <v>2.2927475681159177</v>
      </c>
      <c r="J117" s="333">
        <f>IF(J$9=0,0,J$9/FBT!J$5*1000)</f>
        <v>2.6769967862642789</v>
      </c>
      <c r="K117" s="333">
        <f>IF(K$9=0,0,K$9/FBT!K$5*1000)</f>
        <v>3.014702585749121</v>
      </c>
      <c r="L117" s="333">
        <f>IF(L$9=0,0,L$9/FBT!L$5*1000)</f>
        <v>2.9406295390004211</v>
      </c>
      <c r="M117" s="333">
        <f>IF(M$9=0,0,M$9/FBT!M$5*1000)</f>
        <v>2.945150598030275</v>
      </c>
      <c r="N117" s="333">
        <f>IF(N$9=0,0,N$9/FBT!N$5*1000)</f>
        <v>2.9769871495756584</v>
      </c>
      <c r="O117" s="333">
        <f>IF(O$9=0,0,O$9/FBT!O$5*1000)</f>
        <v>3.1846199389704877</v>
      </c>
      <c r="P117" s="333">
        <f>IF(P$9=0,0,P$9/FBT!P$5*1000)</f>
        <v>3.1580338778328048</v>
      </c>
      <c r="Q117" s="333">
        <f>IF(Q$9=0,0,Q$9/FBT!Q$5*1000)</f>
        <v>3.1687073574842484</v>
      </c>
      <c r="R117" s="333">
        <f>IF(R$9=0,0,R$9/FBT!R$5*1000)</f>
        <v>3.2305254366233673</v>
      </c>
      <c r="S117" s="333">
        <f>IF(S$9=0,0,S$9/FBT!S$5*1000)</f>
        <v>3.193820610737506</v>
      </c>
      <c r="T117" s="333">
        <f>IF(T$9=0,0,T$9/FBT!T$5*1000)</f>
        <v>3.4929738969289077</v>
      </c>
      <c r="U117" s="333">
        <f>IF(U$9=0,0,U$9/FBT!U$5*1000)</f>
        <v>3.2289139022530784</v>
      </c>
      <c r="V117" s="333">
        <f>IF(V$9=0,0,V$9/FBT!V$5*1000)</f>
        <v>3.3085212542008762</v>
      </c>
      <c r="W117" s="333">
        <f>IF(W$9=0,0,W$9/FBT!W$5*1000)</f>
        <v>3.5456735155601828</v>
      </c>
      <c r="DA117" s="174"/>
    </row>
    <row r="118" spans="1:105" ht="12" customHeight="1" x14ac:dyDescent="0.25">
      <c r="A118" s="56" t="s">
        <v>96</v>
      </c>
      <c r="B118" s="334">
        <f>IF(B$10=0,0,B$10/FBT!B$5*1000)</f>
        <v>2.7036892251439926</v>
      </c>
      <c r="C118" s="334">
        <f>IF(C$10=0,0,C$10/FBT!C$5*1000)</f>
        <v>2.8584261846879393</v>
      </c>
      <c r="D118" s="334">
        <f>IF(D$10=0,0,D$10/FBT!D$5*1000)</f>
        <v>2.7258879756818946</v>
      </c>
      <c r="E118" s="334">
        <f>IF(E$10=0,0,E$10/FBT!E$5*1000)</f>
        <v>2.6771849246280914</v>
      </c>
      <c r="F118" s="334">
        <f>IF(F$10=0,0,F$10/FBT!F$5*1000)</f>
        <v>2.608139709882443</v>
      </c>
      <c r="G118" s="334">
        <f>IF(G$10=0,0,G$10/FBT!G$5*1000)</f>
        <v>2.559948044911954</v>
      </c>
      <c r="H118" s="334">
        <f>IF(H$10=0,0,H$10/FBT!H$5*1000)</f>
        <v>2.465144440928293</v>
      </c>
      <c r="I118" s="334">
        <f>IF(I$10=0,0,I$10/FBT!I$5*1000)</f>
        <v>2.5953843841879194</v>
      </c>
      <c r="J118" s="334">
        <f>IF(J$10=0,0,J$10/FBT!J$5*1000)</f>
        <v>2.5021886340134012</v>
      </c>
      <c r="K118" s="334">
        <f>IF(K$10=0,0,K$10/FBT!K$5*1000)</f>
        <v>2.3389852629760686</v>
      </c>
      <c r="L118" s="334">
        <f>IF(L$10=0,0,L$10/FBT!L$5*1000)</f>
        <v>2.396589087120232</v>
      </c>
      <c r="M118" s="334">
        <f>IF(M$10=0,0,M$10/FBT!M$5*1000)</f>
        <v>2.3923317941564739</v>
      </c>
      <c r="N118" s="334">
        <f>IF(N$10=0,0,N$10/FBT!N$5*1000)</f>
        <v>2.3933378838031332</v>
      </c>
      <c r="O118" s="334">
        <f>IF(O$10=0,0,O$10/FBT!O$5*1000)</f>
        <v>2.3329820395941816</v>
      </c>
      <c r="P118" s="334">
        <f>IF(P$10=0,0,P$10/FBT!P$5*1000)</f>
        <v>2.3374891302210172</v>
      </c>
      <c r="Q118" s="334">
        <f>IF(Q$10=0,0,Q$10/FBT!Q$5*1000)</f>
        <v>2.2977657557424616</v>
      </c>
      <c r="R118" s="334">
        <f>IF(R$10=0,0,R$10/FBT!R$5*1000)</f>
        <v>2.3389112282653963</v>
      </c>
      <c r="S118" s="334">
        <f>IF(S$10=0,0,S$10/FBT!S$5*1000)</f>
        <v>2.337764422035181</v>
      </c>
      <c r="T118" s="334">
        <f>IF(T$10=0,0,T$10/FBT!T$5*1000)</f>
        <v>2.3746683227355851</v>
      </c>
      <c r="U118" s="334">
        <f>IF(U$10=0,0,U$10/FBT!U$5*1000)</f>
        <v>2.3147893009026292</v>
      </c>
      <c r="V118" s="334">
        <f>IF(V$10=0,0,V$10/FBT!V$5*1000)</f>
        <v>2.3580591627898797</v>
      </c>
      <c r="W118" s="334">
        <f>IF(W$10=0,0,W$10/FBT!W$5*1000)</f>
        <v>2.5263603192539659</v>
      </c>
      <c r="DA118" s="68"/>
    </row>
    <row r="119" spans="1:105" ht="12" customHeight="1" x14ac:dyDescent="0.25">
      <c r="A119" s="203" t="s">
        <v>2149</v>
      </c>
      <c r="B119" s="350">
        <f>IF(B$16=0,0,B$16/FBT!B$5*1000)</f>
        <v>8.3224726131035052</v>
      </c>
      <c r="C119" s="350">
        <f>IF(C$16=0,0,C$16/FBT!C$5*1000)</f>
        <v>8.7181944870991721</v>
      </c>
      <c r="D119" s="350">
        <f>IF(D$16=0,0,D$16/FBT!D$5*1000)</f>
        <v>8.3663945385601775</v>
      </c>
      <c r="E119" s="350">
        <f>IF(E$16=0,0,E$16/FBT!E$5*1000)</f>
        <v>8.2062221098900494</v>
      </c>
      <c r="F119" s="350">
        <f>IF(F$16=0,0,F$16/FBT!F$5*1000)</f>
        <v>7.9892761008245694</v>
      </c>
      <c r="G119" s="350">
        <f>IF(G$16=0,0,G$16/FBT!G$5*1000)</f>
        <v>7.8354893075418159</v>
      </c>
      <c r="H119" s="350">
        <f>IF(H$16=0,0,H$16/FBT!H$5*1000)</f>
        <v>7.5977997841178189</v>
      </c>
      <c r="I119" s="350">
        <f>IF(I$16=0,0,I$16/FBT!I$5*1000)</f>
        <v>7.9130296515822121</v>
      </c>
      <c r="J119" s="350">
        <f>IF(J$16=0,0,J$16/FBT!J$5*1000)</f>
        <v>7.6391854521433702</v>
      </c>
      <c r="K119" s="350">
        <f>IF(K$16=0,0,K$16/FBT!K$5*1000)</f>
        <v>7.1587689860930857</v>
      </c>
      <c r="L119" s="350">
        <f>IF(L$16=0,0,L$16/FBT!L$5*1000)</f>
        <v>7.3388245768721134</v>
      </c>
      <c r="M119" s="350">
        <f>IF(M$16=0,0,M$16/FBT!M$5*1000)</f>
        <v>7.3301874092113479</v>
      </c>
      <c r="N119" s="350">
        <f>IF(N$16=0,0,N$16/FBT!N$5*1000)</f>
        <v>7.3576592250871711</v>
      </c>
      <c r="O119" s="350">
        <f>IF(O$16=0,0,O$16/FBT!O$5*1000)</f>
        <v>7.1463575139301492</v>
      </c>
      <c r="P119" s="350">
        <f>IF(P$16=0,0,P$16/FBT!P$5*1000)</f>
        <v>7.061101767270249</v>
      </c>
      <c r="Q119" s="350">
        <f>IF(Q$16=0,0,Q$16/FBT!Q$5*1000)</f>
        <v>6.9402503373379938</v>
      </c>
      <c r="R119" s="350">
        <f>IF(R$16=0,0,R$16/FBT!R$5*1000)</f>
        <v>7.0654802340174125</v>
      </c>
      <c r="S119" s="350">
        <f>IF(S$16=0,0,S$16/FBT!S$5*1000)</f>
        <v>7.0641620041474331</v>
      </c>
      <c r="T119" s="350">
        <f>IF(T$16=0,0,T$16/FBT!T$5*1000)</f>
        <v>7.1589787262598295</v>
      </c>
      <c r="U119" s="350">
        <f>IF(U$16=0,0,U$16/FBT!U$5*1000)</f>
        <v>6.9857359801014045</v>
      </c>
      <c r="V119" s="350">
        <f>IF(V$16=0,0,V$16/FBT!V$5*1000)</f>
        <v>7.088312279418794</v>
      </c>
      <c r="W119" s="350">
        <f>IF(W$16=0,0,W$16/FBT!W$5*1000)</f>
        <v>7.5882097874938248</v>
      </c>
      <c r="DA119" s="175"/>
    </row>
    <row r="120" spans="1:105" ht="12" customHeight="1" x14ac:dyDescent="0.25">
      <c r="A120" s="203" t="s">
        <v>2161</v>
      </c>
      <c r="B120" s="350">
        <f>IF(B$25=0,0,B$25/FBT!B$5*1000)</f>
        <v>6.9353938442529204</v>
      </c>
      <c r="C120" s="350">
        <f>IF(C$25=0,0,C$25/FBT!C$5*1000)</f>
        <v>7.265162072582644</v>
      </c>
      <c r="D120" s="350">
        <f>IF(D$25=0,0,D$25/FBT!D$5*1000)</f>
        <v>6.9719954488001461</v>
      </c>
      <c r="E120" s="350">
        <f>IF(E$25=0,0,E$25/FBT!E$5*1000)</f>
        <v>6.8385184249083739</v>
      </c>
      <c r="F120" s="350">
        <f>IF(F$25=0,0,F$25/FBT!F$5*1000)</f>
        <v>6.6577300840204732</v>
      </c>
      <c r="G120" s="350">
        <f>IF(G$25=0,0,G$25/FBT!G$5*1000)</f>
        <v>6.5295744229515122</v>
      </c>
      <c r="H120" s="350">
        <f>IF(H$25=0,0,H$25/FBT!H$5*1000)</f>
        <v>6.3314998200981849</v>
      </c>
      <c r="I120" s="350">
        <f>IF(I$25=0,0,I$25/FBT!I$5*1000)</f>
        <v>6.5941913763185118</v>
      </c>
      <c r="J120" s="350">
        <f>IF(J$25=0,0,J$25/FBT!J$5*1000)</f>
        <v>6.365987876786142</v>
      </c>
      <c r="K120" s="350">
        <f>IF(K$25=0,0,K$25/FBT!K$5*1000)</f>
        <v>5.9656408217442394</v>
      </c>
      <c r="L120" s="350">
        <f>IF(L$25=0,0,L$25/FBT!L$5*1000)</f>
        <v>6.1156871473934276</v>
      </c>
      <c r="M120" s="350">
        <f>IF(M$25=0,0,M$25/FBT!M$5*1000)</f>
        <v>6.1084895076761248</v>
      </c>
      <c r="N120" s="350">
        <f>IF(N$25=0,0,N$25/FBT!N$5*1000)</f>
        <v>6.1313826875726436</v>
      </c>
      <c r="O120" s="350">
        <f>IF(O$25=0,0,O$25/FBT!O$5*1000)</f>
        <v>5.9552979282751233</v>
      </c>
      <c r="P120" s="350">
        <f>IF(P$25=0,0,P$25/FBT!P$5*1000)</f>
        <v>5.8842514727252073</v>
      </c>
      <c r="Q120" s="350">
        <f>IF(Q$25=0,0,Q$25/FBT!Q$5*1000)</f>
        <v>5.7835419477816616</v>
      </c>
      <c r="R120" s="350">
        <f>IF(R$25=0,0,R$25/FBT!R$5*1000)</f>
        <v>5.8879001950145113</v>
      </c>
      <c r="S120" s="350">
        <f>IF(S$25=0,0,S$25/FBT!S$5*1000)</f>
        <v>5.8868016701228632</v>
      </c>
      <c r="T120" s="350">
        <f>IF(T$25=0,0,T$25/FBT!T$5*1000)</f>
        <v>5.9658156052165232</v>
      </c>
      <c r="U120" s="350">
        <f>IF(U$25=0,0,U$25/FBT!U$5*1000)</f>
        <v>5.8214466500845043</v>
      </c>
      <c r="V120" s="350">
        <f>IF(V$25=0,0,V$25/FBT!V$5*1000)</f>
        <v>5.9069268995156641</v>
      </c>
      <c r="W120" s="350">
        <f>IF(W$25=0,0,W$25/FBT!W$5*1000)</f>
        <v>6.3235081562448556</v>
      </c>
      <c r="DA120" s="175"/>
    </row>
    <row r="121" spans="1:105" ht="12" customHeight="1" x14ac:dyDescent="0.25">
      <c r="A121" s="203" t="s">
        <v>2173</v>
      </c>
      <c r="B121" s="350">
        <f>IF(B$34=0,0,B$34/FBT!B$5*1000)</f>
        <v>76.876003305411245</v>
      </c>
      <c r="C121" s="350">
        <f>IF(C$34=0,0,C$34/FBT!C$5*1000)</f>
        <v>78.648781607760824</v>
      </c>
      <c r="D121" s="350">
        <f>IF(D$34=0,0,D$34/FBT!D$5*1000)</f>
        <v>78.811605332104008</v>
      </c>
      <c r="E121" s="350">
        <f>IF(E$34=0,0,E$34/FBT!E$5*1000)</f>
        <v>68.082363145594655</v>
      </c>
      <c r="F121" s="350">
        <f>IF(F$34=0,0,F$34/FBT!F$5*1000)</f>
        <v>66.720576018621145</v>
      </c>
      <c r="G121" s="350">
        <f>IF(G$34=0,0,G$34/FBT!G$5*1000)</f>
        <v>68.400297301264857</v>
      </c>
      <c r="H121" s="350">
        <f>IF(H$34=0,0,H$34/FBT!H$5*1000)</f>
        <v>69.005896615465417</v>
      </c>
      <c r="I121" s="350">
        <f>IF(I$34=0,0,I$34/FBT!I$5*1000)</f>
        <v>71.098129680910176</v>
      </c>
      <c r="J121" s="350">
        <f>IF(J$34=0,0,J$34/FBT!J$5*1000)</f>
        <v>68.317366368991074</v>
      </c>
      <c r="K121" s="350">
        <f>IF(K$34=0,0,K$34/FBT!K$5*1000)</f>
        <v>62.788947735491455</v>
      </c>
      <c r="L121" s="350">
        <f>IF(L$34=0,0,L$34/FBT!L$5*1000)</f>
        <v>65.544854763068983</v>
      </c>
      <c r="M121" s="350">
        <f>IF(M$34=0,0,M$34/FBT!M$5*1000)</f>
        <v>65.108533163513371</v>
      </c>
      <c r="N121" s="350">
        <f>IF(N$34=0,0,N$34/FBT!N$5*1000)</f>
        <v>65.610645545181868</v>
      </c>
      <c r="O121" s="350">
        <f>IF(O$34=0,0,O$34/FBT!O$5*1000)</f>
        <v>62.753883838671271</v>
      </c>
      <c r="P121" s="350">
        <f>IF(P$34=0,0,P$34/FBT!P$5*1000)</f>
        <v>61.738646136958508</v>
      </c>
      <c r="Q121" s="350">
        <f>IF(Q$34=0,0,Q$34/FBT!Q$5*1000)</f>
        <v>60.193524092014385</v>
      </c>
      <c r="R121" s="350">
        <f>IF(R$34=0,0,R$34/FBT!R$5*1000)</f>
        <v>60.764664244609875</v>
      </c>
      <c r="S121" s="350">
        <f>IF(S$34=0,0,S$34/FBT!S$5*1000)</f>
        <v>61.267811584866379</v>
      </c>
      <c r="T121" s="350">
        <f>IF(T$34=0,0,T$34/FBT!T$5*1000)</f>
        <v>59.856906306335723</v>
      </c>
      <c r="U121" s="350">
        <f>IF(U$34=0,0,U$34/FBT!U$5*1000)</f>
        <v>59.82963582193139</v>
      </c>
      <c r="V121" s="350">
        <f>IF(V$34=0,0,V$34/FBT!V$5*1000)</f>
        <v>60.323027417331559</v>
      </c>
      <c r="W121" s="350">
        <f>IF(W$34=0,0,W$34/FBT!W$5*1000)</f>
        <v>64.769117503674778</v>
      </c>
      <c r="DA121" s="175"/>
    </row>
    <row r="122" spans="1:105" ht="12" customHeight="1" x14ac:dyDescent="0.25">
      <c r="A122" s="203" t="s">
        <v>2185</v>
      </c>
      <c r="B122" s="350">
        <f>IF(B$45=0,0,B$45/FBT!B$5*1000)</f>
        <v>13.198090840664777</v>
      </c>
      <c r="C122" s="350">
        <f>IF(C$45=0,0,C$45/FBT!C$5*1000)</f>
        <v>13.427080751184057</v>
      </c>
      <c r="D122" s="350">
        <f>IF(D$45=0,0,D$45/FBT!D$5*1000)</f>
        <v>13.444873594089106</v>
      </c>
      <c r="E122" s="350">
        <f>IF(E$45=0,0,E$45/FBT!E$5*1000)</f>
        <v>12.807410463361736</v>
      </c>
      <c r="F122" s="350">
        <f>IF(F$45=0,0,F$45/FBT!F$5*1000)</f>
        <v>12.45934974105406</v>
      </c>
      <c r="G122" s="350">
        <f>IF(G$45=0,0,G$45/FBT!G$5*1000)</f>
        <v>12.476356067938053</v>
      </c>
      <c r="H122" s="350">
        <f>IF(H$45=0,0,H$45/FBT!H$5*1000)</f>
        <v>12.187737177694034</v>
      </c>
      <c r="I122" s="350">
        <f>IF(I$45=0,0,I$45/FBT!I$5*1000)</f>
        <v>12.358801435395277</v>
      </c>
      <c r="J122" s="350">
        <f>IF(J$45=0,0,J$45/FBT!J$5*1000)</f>
        <v>12.125383391412734</v>
      </c>
      <c r="K122" s="350">
        <f>IF(K$45=0,0,K$45/FBT!K$5*1000)</f>
        <v>11.42894713635847</v>
      </c>
      <c r="L122" s="350">
        <f>IF(L$45=0,0,L$45/FBT!L$5*1000)</f>
        <v>11.780683758129916</v>
      </c>
      <c r="M122" s="350">
        <f>IF(M$45=0,0,M$45/FBT!M$5*1000)</f>
        <v>11.736527283069446</v>
      </c>
      <c r="N122" s="350">
        <f>IF(N$45=0,0,N$45/FBT!N$5*1000)</f>
        <v>11.810753196530838</v>
      </c>
      <c r="O122" s="350">
        <f>IF(O$45=0,0,O$45/FBT!O$5*1000)</f>
        <v>11.449671207543165</v>
      </c>
      <c r="P122" s="350">
        <f>IF(P$45=0,0,P$45/FBT!P$5*1000)</f>
        <v>11.291405221664169</v>
      </c>
      <c r="Q122" s="350">
        <f>IF(Q$45=0,0,Q$45/FBT!Q$5*1000)</f>
        <v>11.062290971098898</v>
      </c>
      <c r="R122" s="350">
        <f>IF(R$45=0,0,R$45/FBT!R$5*1000)</f>
        <v>11.218691609589499</v>
      </c>
      <c r="S122" s="350">
        <f>IF(S$45=0,0,S$45/FBT!S$5*1000)</f>
        <v>11.257239767321222</v>
      </c>
      <c r="T122" s="350">
        <f>IF(T$45=0,0,T$45/FBT!T$5*1000)</f>
        <v>11.219640048166431</v>
      </c>
      <c r="U122" s="350">
        <f>IF(U$45=0,0,U$45/FBT!U$5*1000)</f>
        <v>11.073050113706678</v>
      </c>
      <c r="V122" s="350">
        <f>IF(V$45=0,0,V$45/FBT!V$5*1000)</f>
        <v>11.204607963373736</v>
      </c>
      <c r="W122" s="350">
        <f>IF(W$45=0,0,W$45/FBT!W$5*1000)</f>
        <v>12.010607617117889</v>
      </c>
      <c r="DA122" s="175"/>
    </row>
    <row r="123" spans="1:105" ht="12" customHeight="1" x14ac:dyDescent="0.25">
      <c r="A123" s="203" t="s">
        <v>2211</v>
      </c>
      <c r="B123" s="350">
        <f>IF(B$66=0,0,B$66/FBT!B$5*1000)</f>
        <v>8.5681297270641288</v>
      </c>
      <c r="C123" s="350">
        <f>IF(C$66=0,0,C$66/FBT!C$5*1000)</f>
        <v>8.1110832402420012</v>
      </c>
      <c r="D123" s="350">
        <f>IF(D$66=0,0,D$66/FBT!D$5*1000)</f>
        <v>8.7828832226303071</v>
      </c>
      <c r="E123" s="350">
        <f>IF(E$66=0,0,E$66/FBT!E$5*1000)</f>
        <v>11.592300300814541</v>
      </c>
      <c r="F123" s="350">
        <f>IF(F$66=0,0,F$66/FBT!F$5*1000)</f>
        <v>11.414921439442253</v>
      </c>
      <c r="G123" s="350">
        <f>IF(G$66=0,0,G$66/FBT!G$5*1000)</f>
        <v>10.025570479552089</v>
      </c>
      <c r="H123" s="350">
        <f>IF(H$66=0,0,H$66/FBT!H$5*1000)</f>
        <v>8.8643699205887412</v>
      </c>
      <c r="I123" s="350">
        <f>IF(I$66=0,0,I$66/FBT!I$5*1000)</f>
        <v>8.0897971296827897</v>
      </c>
      <c r="J123" s="350">
        <f>IF(J$66=0,0,J$66/FBT!J$5*1000)</f>
        <v>8.7516871072256173</v>
      </c>
      <c r="K123" s="350">
        <f>IF(K$66=0,0,K$66/FBT!K$5*1000)</f>
        <v>9.190708355357792</v>
      </c>
      <c r="L123" s="350">
        <f>IF(L$66=0,0,L$66/FBT!L$5*1000)</f>
        <v>9.1522461046112635</v>
      </c>
      <c r="M123" s="350">
        <f>IF(M$66=0,0,M$66/FBT!M$5*1000)</f>
        <v>9.1499669495925815</v>
      </c>
      <c r="N123" s="350">
        <f>IF(N$66=0,0,N$66/FBT!N$5*1000)</f>
        <v>9.227450613321162</v>
      </c>
      <c r="O123" s="350">
        <f>IF(O$66=0,0,O$66/FBT!O$5*1000)</f>
        <v>9.5128037110680683</v>
      </c>
      <c r="P123" s="350">
        <f>IF(P$66=0,0,P$66/FBT!P$5*1000)</f>
        <v>9.4160331659065868</v>
      </c>
      <c r="Q123" s="350">
        <f>IF(Q$66=0,0,Q$66/FBT!Q$5*1000)</f>
        <v>9.3680033672533209</v>
      </c>
      <c r="R123" s="350">
        <f>IF(R$66=0,0,R$66/FBT!R$5*1000)</f>
        <v>9.5345042908284334</v>
      </c>
      <c r="S123" s="350">
        <f>IF(S$66=0,0,S$66/FBT!S$5*1000)</f>
        <v>9.475049484615143</v>
      </c>
      <c r="T123" s="350">
        <f>IF(T$66=0,0,T$66/FBT!T$5*1000)</f>
        <v>10.037690610701722</v>
      </c>
      <c r="U123" s="350">
        <f>IF(U$66=0,0,U$66/FBT!U$5*1000)</f>
        <v>9.4900076658400643</v>
      </c>
      <c r="V123" s="350">
        <f>IF(V$66=0,0,V$66/FBT!V$5*1000)</f>
        <v>9.6834073362019435</v>
      </c>
      <c r="W123" s="350">
        <f>IF(W$66=0,0,W$66/FBT!W$5*1000)</f>
        <v>10.376271432894571</v>
      </c>
      <c r="DA123" s="175"/>
    </row>
    <row r="124" spans="1:105" ht="12" customHeight="1" x14ac:dyDescent="0.25">
      <c r="A124" s="41" t="s">
        <v>2228</v>
      </c>
      <c r="B124" s="335">
        <f>IF(B$80=0,0,B$80/FBT!B$5*1000)</f>
        <v>6.8471139755267121</v>
      </c>
      <c r="C124" s="335">
        <f>IF(C$80=0,0,C$80/FBT!C$5*1000)</f>
        <v>6.0331115030286426</v>
      </c>
      <c r="D124" s="335">
        <f>IF(D$80=0,0,D$80/FBT!D$5*1000)</f>
        <v>7.0797136272426409</v>
      </c>
      <c r="E124" s="335">
        <f>IF(E$80=0,0,E$80/FBT!E$5*1000)</f>
        <v>11.493037911992323</v>
      </c>
      <c r="F124" s="335">
        <f>IF(F$80=0,0,F$80/FBT!F$5*1000)</f>
        <v>11.404185888082784</v>
      </c>
      <c r="G124" s="335">
        <f>IF(G$80=0,0,G$80/FBT!G$5*1000)</f>
        <v>9.2937191347502832</v>
      </c>
      <c r="H124" s="335">
        <f>IF(H$80=0,0,H$80/FBT!H$5*1000)</f>
        <v>7.7250707195228072</v>
      </c>
      <c r="I124" s="335">
        <f>IF(I$80=0,0,I$80/FBT!I$5*1000)</f>
        <v>6.4861828701999302</v>
      </c>
      <c r="J124" s="335">
        <f>IF(J$80=0,0,J$80/FBT!J$5*1000)</f>
        <v>7.5732239083416468</v>
      </c>
      <c r="K124" s="335">
        <f>IF(K$80=0,0,K$80/FBT!K$5*1000)</f>
        <v>8.5285936150842687</v>
      </c>
      <c r="L124" s="335">
        <f>IF(L$80=0,0,L$80/FBT!L$5*1000)</f>
        <v>8.3190409658321869</v>
      </c>
      <c r="M124" s="335">
        <f>IF(M$80=0,0,M$80/FBT!M$5*1000)</f>
        <v>8.3318310418276447</v>
      </c>
      <c r="N124" s="335">
        <f>IF(N$80=0,0,N$80/FBT!N$5*1000)</f>
        <v>8.4218966461495377</v>
      </c>
      <c r="O124" s="335">
        <f>IF(O$80=0,0,O$80/FBT!O$5*1000)</f>
        <v>9.009289807347507</v>
      </c>
      <c r="P124" s="335">
        <f>IF(P$80=0,0,P$80/FBT!P$5*1000)</f>
        <v>8.9340778403890067</v>
      </c>
      <c r="Q124" s="335">
        <f>IF(Q$80=0,0,Q$80/FBT!Q$5*1000)</f>
        <v>8.9642731143229391</v>
      </c>
      <c r="R124" s="335">
        <f>IF(R$80=0,0,R$80/FBT!R$5*1000)</f>
        <v>9.1391564602075093</v>
      </c>
      <c r="S124" s="335">
        <f>IF(S$80=0,0,S$80/FBT!S$5*1000)</f>
        <v>9.035318507776406</v>
      </c>
      <c r="T124" s="335">
        <f>IF(T$80=0,0,T$80/FBT!T$5*1000)</f>
        <v>9.88162315441188</v>
      </c>
      <c r="U124" s="335">
        <f>IF(U$80=0,0,U$80/FBT!U$5*1000)</f>
        <v>9.1345974294739598</v>
      </c>
      <c r="V124" s="335">
        <f>IF(V$80=0,0,V$80/FBT!V$5*1000)</f>
        <v>9.3598066281342795</v>
      </c>
      <c r="W124" s="335">
        <f>IF(W$80=0,0,W$80/FBT!W$5*1000)</f>
        <v>10.030710375519753</v>
      </c>
      <c r="DA124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59999389629810485"/>
    <pageSetUpPr fitToPage="1"/>
  </sheetPr>
  <dimension ref="A1:DA124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Food, beverages and tobacco / useful energy demand"</f>
        <v>RO: Food, beverages and tobacco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24</v>
      </c>
      <c r="B5" s="225">
        <v>305.65422694580991</v>
      </c>
      <c r="C5" s="225">
        <v>374.99797697770367</v>
      </c>
      <c r="D5" s="225">
        <v>357.27190724999571</v>
      </c>
      <c r="E5" s="225">
        <v>346.86514941010859</v>
      </c>
      <c r="F5" s="225">
        <v>439.02774921271498</v>
      </c>
      <c r="G5" s="225">
        <v>480.5070617182094</v>
      </c>
      <c r="H5" s="225">
        <v>272.72491013932807</v>
      </c>
      <c r="I5" s="225">
        <v>332.08152732485911</v>
      </c>
      <c r="J5" s="225">
        <v>331.14884704177427</v>
      </c>
      <c r="K5" s="225">
        <v>254.09716324717681</v>
      </c>
      <c r="L5" s="225">
        <v>269.64160625822387</v>
      </c>
      <c r="M5" s="225">
        <v>273.99722198555372</v>
      </c>
      <c r="N5" s="225">
        <v>280.59935009341882</v>
      </c>
      <c r="O5" s="225">
        <v>257.22793769354058</v>
      </c>
      <c r="P5" s="225">
        <v>271.11435044837981</v>
      </c>
      <c r="Q5" s="225">
        <v>273.18645773574548</v>
      </c>
      <c r="R5" s="225">
        <v>278.93655018547759</v>
      </c>
      <c r="S5" s="225">
        <v>284.99133863102969</v>
      </c>
      <c r="T5" s="225">
        <v>264.30210681692569</v>
      </c>
      <c r="U5" s="225">
        <v>281.86279543264129</v>
      </c>
      <c r="V5" s="225">
        <v>271.49624752833012</v>
      </c>
      <c r="W5" s="225">
        <v>279.4844018776364</v>
      </c>
      <c r="DA5" s="89" t="s">
        <v>2230</v>
      </c>
    </row>
    <row r="6" spans="1:105" ht="12" customHeight="1" x14ac:dyDescent="0.25">
      <c r="A6" s="55" t="s">
        <v>92</v>
      </c>
      <c r="B6" s="261">
        <v>2.8395332919950409</v>
      </c>
      <c r="C6" s="261">
        <v>3.045563003872946</v>
      </c>
      <c r="D6" s="261">
        <v>3.330123391392291</v>
      </c>
      <c r="E6" s="261">
        <v>5.0681362277570337</v>
      </c>
      <c r="F6" s="261">
        <v>6.4537666056372327</v>
      </c>
      <c r="G6" s="261">
        <v>6.0283572643408636</v>
      </c>
      <c r="H6" s="261">
        <v>3.0101006847827851</v>
      </c>
      <c r="I6" s="261">
        <v>3.122340705504592</v>
      </c>
      <c r="J6" s="261">
        <v>3.6114139338971438</v>
      </c>
      <c r="K6" s="261">
        <v>3.2156075328309401</v>
      </c>
      <c r="L6" s="261">
        <v>3.25705576583068</v>
      </c>
      <c r="M6" s="261">
        <v>3.318132890012504</v>
      </c>
      <c r="N6" s="261">
        <v>3.4309249312261261</v>
      </c>
      <c r="O6" s="261">
        <v>3.3939653162846821</v>
      </c>
      <c r="P6" s="261">
        <v>3.5906569026694291</v>
      </c>
      <c r="Q6" s="261">
        <v>3.6831223775868511</v>
      </c>
      <c r="R6" s="261">
        <v>3.7802458299850299</v>
      </c>
      <c r="S6" s="261">
        <v>3.8248337104778241</v>
      </c>
      <c r="T6" s="261">
        <v>3.799648539358504</v>
      </c>
      <c r="U6" s="261">
        <v>3.8526851297487981</v>
      </c>
      <c r="V6" s="261">
        <v>3.7449826530007608</v>
      </c>
      <c r="W6" s="261">
        <v>3.8547636353575538</v>
      </c>
      <c r="DA6" s="67" t="s">
        <v>2231</v>
      </c>
    </row>
    <row r="7" spans="1:105" ht="12" customHeight="1" x14ac:dyDescent="0.25">
      <c r="A7" s="202" t="s">
        <v>93</v>
      </c>
      <c r="B7" s="226">
        <v>0.85853019311460954</v>
      </c>
      <c r="C7" s="226">
        <v>0.92082308076080743</v>
      </c>
      <c r="D7" s="226">
        <v>1.006859643578532</v>
      </c>
      <c r="E7" s="226">
        <v>1.532346173441165</v>
      </c>
      <c r="F7" s="226">
        <v>1.951290201764617</v>
      </c>
      <c r="G7" s="226">
        <v>1.8226680915870239</v>
      </c>
      <c r="H7" s="226">
        <v>0.91010108227514153</v>
      </c>
      <c r="I7" s="226">
        <v>0.94403674590589914</v>
      </c>
      <c r="J7" s="226">
        <v>1.0919075718626661</v>
      </c>
      <c r="K7" s="226">
        <v>0.97223588253916582</v>
      </c>
      <c r="L7" s="226">
        <v>0.98476771640842919</v>
      </c>
      <c r="M7" s="226">
        <v>1.0032343268780199</v>
      </c>
      <c r="N7" s="226">
        <v>1.037336893380026</v>
      </c>
      <c r="O7" s="226">
        <v>1.026162188916242</v>
      </c>
      <c r="P7" s="226">
        <v>1.0856317031913409</v>
      </c>
      <c r="Q7" s="226">
        <v>1.113588551685099</v>
      </c>
      <c r="R7" s="226">
        <v>1.142953735244818</v>
      </c>
      <c r="S7" s="226">
        <v>1.1564348385507599</v>
      </c>
      <c r="T7" s="226">
        <v>1.1488201259901969</v>
      </c>
      <c r="U7" s="226">
        <v>1.1648556887068879</v>
      </c>
      <c r="V7" s="226">
        <v>1.1322919471856721</v>
      </c>
      <c r="W7" s="226">
        <v>1.1654841229029951</v>
      </c>
      <c r="DA7" s="174" t="s">
        <v>2232</v>
      </c>
    </row>
    <row r="8" spans="1:105" ht="12" customHeight="1" x14ac:dyDescent="0.25">
      <c r="A8" s="202" t="s">
        <v>94</v>
      </c>
      <c r="B8" s="226">
        <v>10.723949898901321</v>
      </c>
      <c r="C8" s="226">
        <v>11.502053932438249</v>
      </c>
      <c r="D8" s="226">
        <v>12.57674157479561</v>
      </c>
      <c r="E8" s="226">
        <v>19.14062396820389</v>
      </c>
      <c r="F8" s="226">
        <v>24.373677862191791</v>
      </c>
      <c r="G8" s="226">
        <v>22.767051704489109</v>
      </c>
      <c r="H8" s="226">
        <v>11.36812483419741</v>
      </c>
      <c r="I8" s="226">
        <v>11.79201715561007</v>
      </c>
      <c r="J8" s="226">
        <v>13.639080126472679</v>
      </c>
      <c r="K8" s="226">
        <v>12.14425418917361</v>
      </c>
      <c r="L8" s="226">
        <v>12.30079004502719</v>
      </c>
      <c r="M8" s="226">
        <v>12.53145753589315</v>
      </c>
      <c r="N8" s="226">
        <v>12.95743465064635</v>
      </c>
      <c r="O8" s="226">
        <v>12.817850776059601</v>
      </c>
      <c r="P8" s="226">
        <v>13.56068789083189</v>
      </c>
      <c r="Q8" s="226">
        <v>13.909898489343959</v>
      </c>
      <c r="R8" s="226">
        <v>14.276700681965769</v>
      </c>
      <c r="S8" s="226">
        <v>14.44509391681563</v>
      </c>
      <c r="T8" s="226">
        <v>14.349978105340471</v>
      </c>
      <c r="U8" s="226">
        <v>14.55027923924774</v>
      </c>
      <c r="V8" s="226">
        <v>14.143523675617059</v>
      </c>
      <c r="W8" s="226">
        <v>14.558129046846661</v>
      </c>
      <c r="DA8" s="174" t="s">
        <v>2233</v>
      </c>
    </row>
    <row r="9" spans="1:105" ht="12" customHeight="1" x14ac:dyDescent="0.25">
      <c r="A9" s="202" t="s">
        <v>95</v>
      </c>
      <c r="B9" s="226">
        <v>5.6840031759547376</v>
      </c>
      <c r="C9" s="226">
        <v>6.0964207869601941</v>
      </c>
      <c r="D9" s="226">
        <v>6.6660362765797796</v>
      </c>
      <c r="E9" s="226">
        <v>10.14508352339211</v>
      </c>
      <c r="F9" s="226">
        <v>12.91875322847129</v>
      </c>
      <c r="G9" s="226">
        <v>12.06719496224985</v>
      </c>
      <c r="H9" s="226">
        <v>6.0254344967471374</v>
      </c>
      <c r="I9" s="226">
        <v>6.2501096699703202</v>
      </c>
      <c r="J9" s="226">
        <v>7.2291063914718894</v>
      </c>
      <c r="K9" s="226">
        <v>6.4368054710826632</v>
      </c>
      <c r="L9" s="226">
        <v>6.5197739957597287</v>
      </c>
      <c r="M9" s="226">
        <v>6.6420344280661041</v>
      </c>
      <c r="N9" s="226">
        <v>6.8678146019728539</v>
      </c>
      <c r="O9" s="226">
        <v>6.7938311169749968</v>
      </c>
      <c r="P9" s="226">
        <v>7.1875562424546784</v>
      </c>
      <c r="Q9" s="226">
        <v>7.3726479455801339</v>
      </c>
      <c r="R9" s="226">
        <v>7.5670637016648481</v>
      </c>
      <c r="S9" s="226">
        <v>7.656316979675216</v>
      </c>
      <c r="T9" s="226">
        <v>7.6059028524548236</v>
      </c>
      <c r="U9" s="226">
        <v>7.7120682385308008</v>
      </c>
      <c r="V9" s="226">
        <v>7.4964760418765701</v>
      </c>
      <c r="W9" s="226">
        <v>7.7162288632766751</v>
      </c>
      <c r="DA9" s="174" t="s">
        <v>2234</v>
      </c>
    </row>
    <row r="10" spans="1:105" ht="12" customHeight="1" x14ac:dyDescent="0.25">
      <c r="A10" s="56" t="s">
        <v>96</v>
      </c>
      <c r="B10" s="262">
        <v>8.9205632473445196</v>
      </c>
      <c r="C10" s="262">
        <v>11.407839417759449</v>
      </c>
      <c r="D10" s="262">
        <v>10.13301247006339</v>
      </c>
      <c r="E10" s="262">
        <v>10.209668349998831</v>
      </c>
      <c r="F10" s="262">
        <v>12.92841155011708</v>
      </c>
      <c r="G10" s="262">
        <v>13.84483274529371</v>
      </c>
      <c r="H10" s="262">
        <v>7.8397567625420077</v>
      </c>
      <c r="I10" s="262">
        <v>9.8284163962537665</v>
      </c>
      <c r="J10" s="262">
        <v>9.544084272758937</v>
      </c>
      <c r="K10" s="262">
        <v>7.3477238852925097</v>
      </c>
      <c r="L10" s="262">
        <v>7.7837879219675212</v>
      </c>
      <c r="M10" s="262">
        <v>7.9180893326167849</v>
      </c>
      <c r="N10" s="262">
        <v>8.129634332262313</v>
      </c>
      <c r="O10" s="262">
        <v>7.4248276655632104</v>
      </c>
      <c r="P10" s="262">
        <v>7.9560611103878234</v>
      </c>
      <c r="Q10" s="262">
        <v>8.0256883546362303</v>
      </c>
      <c r="R10" s="262">
        <v>8.2138187011731745</v>
      </c>
      <c r="S10" s="262">
        <v>8.389321516502779</v>
      </c>
      <c r="T10" s="262">
        <v>7.8518657037932966</v>
      </c>
      <c r="U10" s="262">
        <v>8.2954575685460465</v>
      </c>
      <c r="V10" s="262">
        <v>8.0213499018295451</v>
      </c>
      <c r="W10" s="262">
        <v>8.2673814254289972</v>
      </c>
      <c r="DA10" s="68" t="s">
        <v>2235</v>
      </c>
    </row>
    <row r="11" spans="1:105" ht="12" customHeight="1" x14ac:dyDescent="0.25">
      <c r="A11" s="37" t="s">
        <v>160</v>
      </c>
      <c r="B11" s="228">
        <v>1.76030022123341</v>
      </c>
      <c r="C11" s="228">
        <v>1.9304954199406441</v>
      </c>
      <c r="D11" s="228">
        <v>2.8283734935456741</v>
      </c>
      <c r="E11" s="228">
        <v>0.73427026030280096</v>
      </c>
      <c r="F11" s="228">
        <v>0.93277109762041055</v>
      </c>
      <c r="G11" s="228">
        <v>0.5719223830702157</v>
      </c>
      <c r="H11" s="228">
        <v>0.87071279154033521</v>
      </c>
      <c r="I11" s="228">
        <v>2.683349425586175</v>
      </c>
      <c r="J11" s="228">
        <v>2.2246101301765941</v>
      </c>
      <c r="K11" s="228">
        <v>0.45171459112139062</v>
      </c>
      <c r="L11" s="228">
        <v>0.39494959200869512</v>
      </c>
      <c r="M11" s="228">
        <v>0.27183034407314988</v>
      </c>
      <c r="N11" s="228">
        <v>0.29881889034004527</v>
      </c>
      <c r="O11" s="228">
        <v>0.40734677343815301</v>
      </c>
      <c r="P11" s="228">
        <v>0.41221580882608477</v>
      </c>
      <c r="Q11" s="228">
        <v>0.40303423629985419</v>
      </c>
      <c r="R11" s="228">
        <v>0.4891797520137886</v>
      </c>
      <c r="S11" s="228">
        <v>0.47644755799242922</v>
      </c>
      <c r="T11" s="228">
        <v>0.39408110691180481</v>
      </c>
      <c r="U11" s="228">
        <v>0.45607449509013759</v>
      </c>
      <c r="V11" s="228">
        <v>0.46052105645832558</v>
      </c>
      <c r="W11" s="228">
        <v>0.469181747521838</v>
      </c>
      <c r="DA11" s="69" t="s">
        <v>2236</v>
      </c>
    </row>
    <row r="12" spans="1:105" ht="12" customHeight="1" x14ac:dyDescent="0.25">
      <c r="A12" s="37" t="s">
        <v>162</v>
      </c>
      <c r="B12" s="228">
        <v>6.2481642025481516</v>
      </c>
      <c r="C12" s="228">
        <v>8.8556029824860492</v>
      </c>
      <c r="D12" s="228">
        <v>6.1547953851163228</v>
      </c>
      <c r="E12" s="228">
        <v>4.997172042758562</v>
      </c>
      <c r="F12" s="228">
        <v>5.5578620396031981</v>
      </c>
      <c r="G12" s="228">
        <v>9.8397910574548089</v>
      </c>
      <c r="H12" s="228">
        <v>5.5401342623842984</v>
      </c>
      <c r="I12" s="228">
        <v>6.2941217511776797</v>
      </c>
      <c r="J12" s="228">
        <v>5.8964118005871624</v>
      </c>
      <c r="K12" s="228">
        <v>5.0170437970328798</v>
      </c>
      <c r="L12" s="228">
        <v>5.6094631036205378</v>
      </c>
      <c r="M12" s="228">
        <v>5.8372892271048409</v>
      </c>
      <c r="N12" s="228">
        <v>5.8337300510858787</v>
      </c>
      <c r="O12" s="228">
        <v>4.6511217642851816</v>
      </c>
      <c r="P12" s="228">
        <v>4.8423051152179344</v>
      </c>
      <c r="Q12" s="228">
        <v>4.7602011507409419</v>
      </c>
      <c r="R12" s="228">
        <v>4.7980988131670488</v>
      </c>
      <c r="S12" s="228">
        <v>5.0014152837500188</v>
      </c>
      <c r="T12" s="228">
        <v>4.2261745957045376</v>
      </c>
      <c r="U12" s="228">
        <v>4.8772052578445972</v>
      </c>
      <c r="V12" s="228">
        <v>4.6432717792457856</v>
      </c>
      <c r="W12" s="228">
        <v>4.7248720973559157</v>
      </c>
      <c r="DA12" s="69" t="s">
        <v>2237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0.24018120657310341</v>
      </c>
      <c r="Q13" s="228">
        <v>0.24018120657311179</v>
      </c>
      <c r="R13" s="228">
        <v>0.2586720333322659</v>
      </c>
      <c r="S13" s="228">
        <v>0.25281882198404121</v>
      </c>
      <c r="T13" s="228">
        <v>0.25281882198412142</v>
      </c>
      <c r="U13" s="228">
        <v>0.25281882198404809</v>
      </c>
      <c r="V13" s="228">
        <v>0.30044267795367391</v>
      </c>
      <c r="W13" s="228">
        <v>0.32751378043922091</v>
      </c>
      <c r="DA13" s="69" t="s">
        <v>2238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2239</v>
      </c>
    </row>
    <row r="15" spans="1:105" ht="12" customHeight="1" x14ac:dyDescent="0.25">
      <c r="A15" s="37" t="s">
        <v>38</v>
      </c>
      <c r="B15" s="228">
        <v>0.9120988235629589</v>
      </c>
      <c r="C15" s="228">
        <v>0.62174101533275272</v>
      </c>
      <c r="D15" s="228">
        <v>1.149843591401398</v>
      </c>
      <c r="E15" s="228">
        <v>4.4782260469374657</v>
      </c>
      <c r="F15" s="228">
        <v>6.4377784128934721</v>
      </c>
      <c r="G15" s="228">
        <v>3.4331193047686872</v>
      </c>
      <c r="H15" s="228">
        <v>1.428909708617375</v>
      </c>
      <c r="I15" s="228">
        <v>0.85094521948991209</v>
      </c>
      <c r="J15" s="228">
        <v>1.4230623419951809</v>
      </c>
      <c r="K15" s="228">
        <v>1.878965497138239</v>
      </c>
      <c r="L15" s="228">
        <v>1.779375226338288</v>
      </c>
      <c r="M15" s="228">
        <v>1.8089697614387941</v>
      </c>
      <c r="N15" s="228">
        <v>1.9970853908363899</v>
      </c>
      <c r="O15" s="228">
        <v>2.3663591278398748</v>
      </c>
      <c r="P15" s="228">
        <v>2.4613589797707012</v>
      </c>
      <c r="Q15" s="228">
        <v>2.622271761022323</v>
      </c>
      <c r="R15" s="228">
        <v>2.6678681026600719</v>
      </c>
      <c r="S15" s="228">
        <v>2.6586398527762891</v>
      </c>
      <c r="T15" s="228">
        <v>2.9787911791928332</v>
      </c>
      <c r="U15" s="228">
        <v>2.709358993627264</v>
      </c>
      <c r="V15" s="228">
        <v>2.6171143881717578</v>
      </c>
      <c r="W15" s="228">
        <v>2.7458138001120229</v>
      </c>
      <c r="DA15" s="69" t="s">
        <v>2240</v>
      </c>
    </row>
    <row r="16" spans="1:105" ht="12" customHeight="1" x14ac:dyDescent="0.25">
      <c r="A16" s="57" t="s">
        <v>2149</v>
      </c>
      <c r="B16" s="263">
        <f t="shared" ref="B16:W16" si="0">B17+B23+B24</f>
        <v>21.550951575009066</v>
      </c>
      <c r="C16" s="263">
        <f t="shared" si="0"/>
        <v>27.548984726619402</v>
      </c>
      <c r="D16" s="263">
        <f t="shared" si="0"/>
        <v>24.623981001037556</v>
      </c>
      <c r="E16" s="263">
        <f t="shared" si="0"/>
        <v>24.58918218597131</v>
      </c>
      <c r="F16" s="263">
        <f t="shared" si="0"/>
        <v>31.15096539296599</v>
      </c>
      <c r="G16" s="263">
        <f t="shared" si="0"/>
        <v>33.503075201384924</v>
      </c>
      <c r="H16" s="263">
        <f t="shared" si="0"/>
        <v>18.98337654816871</v>
      </c>
      <c r="I16" s="263">
        <f t="shared" si="0"/>
        <v>23.866092786950109</v>
      </c>
      <c r="J16" s="263">
        <f t="shared" si="0"/>
        <v>23.194315483173828</v>
      </c>
      <c r="K16" s="263">
        <f t="shared" si="0"/>
        <v>17.790772147950868</v>
      </c>
      <c r="L16" s="263">
        <f t="shared" si="0"/>
        <v>18.839155720535832</v>
      </c>
      <c r="M16" s="263">
        <f t="shared" si="0"/>
        <v>19.125739114435845</v>
      </c>
      <c r="N16" s="263">
        <f t="shared" si="0"/>
        <v>19.562893144076945</v>
      </c>
      <c r="O16" s="263">
        <f t="shared" si="0"/>
        <v>17.962899702816742</v>
      </c>
      <c r="P16" s="263">
        <f t="shared" si="0"/>
        <v>18.949208945368625</v>
      </c>
      <c r="Q16" s="263">
        <f t="shared" si="0"/>
        <v>19.121516090898183</v>
      </c>
      <c r="R16" s="263">
        <f t="shared" si="0"/>
        <v>19.513465469081979</v>
      </c>
      <c r="S16" s="263">
        <f t="shared" si="0"/>
        <v>19.962067071922842</v>
      </c>
      <c r="T16" s="263">
        <f t="shared" si="0"/>
        <v>18.771103111530856</v>
      </c>
      <c r="U16" s="263">
        <f t="shared" si="0"/>
        <v>19.824446783714357</v>
      </c>
      <c r="V16" s="263">
        <f t="shared" si="0"/>
        <v>19.113823367030609</v>
      </c>
      <c r="W16" s="263">
        <f t="shared" si="0"/>
        <v>19.669128711094061</v>
      </c>
      <c r="DA16" s="70"/>
    </row>
    <row r="17" spans="1:105" ht="12" customHeight="1" x14ac:dyDescent="0.25">
      <c r="A17" s="60" t="s">
        <v>2150</v>
      </c>
      <c r="B17" s="331">
        <v>19.317756489324179</v>
      </c>
      <c r="C17" s="331">
        <v>25.825671604606001</v>
      </c>
      <c r="D17" s="331">
        <v>21.757191681640791</v>
      </c>
      <c r="E17" s="331">
        <v>14.1552069913952</v>
      </c>
      <c r="F17" s="331">
        <v>15.98671437896431</v>
      </c>
      <c r="G17" s="331">
        <v>25.014359352090711</v>
      </c>
      <c r="H17" s="331">
        <v>15.63651098696787</v>
      </c>
      <c r="I17" s="331">
        <v>21.584341217280421</v>
      </c>
      <c r="J17" s="331">
        <v>19.529495552253859</v>
      </c>
      <c r="K17" s="331">
        <v>13.14505169639475</v>
      </c>
      <c r="L17" s="331">
        <v>14.455414590362921</v>
      </c>
      <c r="M17" s="331">
        <v>14.69843125271642</v>
      </c>
      <c r="N17" s="331">
        <v>14.854027294741631</v>
      </c>
      <c r="O17" s="331">
        <v>12.201471000978749</v>
      </c>
      <c r="P17" s="331">
        <v>12.865542846429051</v>
      </c>
      <c r="Q17" s="331">
        <v>12.62863115456466</v>
      </c>
      <c r="R17" s="331">
        <v>12.99823098905153</v>
      </c>
      <c r="S17" s="331">
        <v>13.42687135157626</v>
      </c>
      <c r="T17" s="331">
        <v>11.234993683374521</v>
      </c>
      <c r="U17" s="331">
        <v>13.039823198084029</v>
      </c>
      <c r="V17" s="331">
        <v>12.443662178611831</v>
      </c>
      <c r="W17" s="331">
        <v>12.70318107156028</v>
      </c>
      <c r="DA17" s="72" t="s">
        <v>2241</v>
      </c>
    </row>
    <row r="18" spans="1:105" ht="12" customHeight="1" x14ac:dyDescent="0.25">
      <c r="A18" s="59" t="s">
        <v>30</v>
      </c>
      <c r="B18" s="232">
        <v>0.14529541830289641</v>
      </c>
      <c r="C18" s="232">
        <v>6.4251876480983225E-2</v>
      </c>
      <c r="D18" s="232">
        <v>0.1452868737842099</v>
      </c>
      <c r="E18" s="232">
        <v>7.6855474568689519E-2</v>
      </c>
      <c r="F18" s="232">
        <v>0.11996327044193961</v>
      </c>
      <c r="G18" s="232">
        <v>6.3199857361738859E-2</v>
      </c>
      <c r="H18" s="232">
        <v>4.7748752798266243E-2</v>
      </c>
      <c r="I18" s="232">
        <v>4.7110272344081661E-2</v>
      </c>
      <c r="J18" s="232">
        <v>0</v>
      </c>
      <c r="K18" s="232">
        <v>0</v>
      </c>
      <c r="L18" s="232">
        <v>4.5288216047117441E-2</v>
      </c>
      <c r="M18" s="232">
        <v>2.2231645574138141E-2</v>
      </c>
      <c r="N18" s="232">
        <v>0.42717789380515298</v>
      </c>
      <c r="O18" s="232">
        <v>0.28716486532554181</v>
      </c>
      <c r="P18" s="232">
        <v>0.3030576456996501</v>
      </c>
      <c r="Q18" s="232">
        <v>0.34065736214449732</v>
      </c>
      <c r="R18" s="232">
        <v>0.38986734414663032</v>
      </c>
      <c r="S18" s="232">
        <v>0.31849286131845428</v>
      </c>
      <c r="T18" s="232">
        <v>3.0048987933505779E-2</v>
      </c>
      <c r="U18" s="232">
        <v>3.8764784803744637E-2</v>
      </c>
      <c r="V18" s="232">
        <v>3.3147228413268288E-2</v>
      </c>
      <c r="W18" s="232">
        <v>5.1222276633488661E-2</v>
      </c>
      <c r="DA18" s="71" t="s">
        <v>2242</v>
      </c>
    </row>
    <row r="19" spans="1:105" ht="12" customHeight="1" x14ac:dyDescent="0.25">
      <c r="A19" s="59" t="s">
        <v>33</v>
      </c>
      <c r="B19" s="232">
        <v>0.1075438483683516</v>
      </c>
      <c r="C19" s="232">
        <v>0.40958046714250113</v>
      </c>
      <c r="D19" s="232">
        <v>0.51160180173079706</v>
      </c>
      <c r="E19" s="232">
        <v>0.52001050143003624</v>
      </c>
      <c r="F19" s="232">
        <v>0.21147526190527169</v>
      </c>
      <c r="G19" s="232">
        <v>0.35706473000954198</v>
      </c>
      <c r="H19" s="232">
        <v>0.91054686075263247</v>
      </c>
      <c r="I19" s="232">
        <v>0.2994334721666978</v>
      </c>
      <c r="J19" s="232">
        <v>0.1442758450770153</v>
      </c>
      <c r="K19" s="232">
        <v>0.1363419558762618</v>
      </c>
      <c r="L19" s="232">
        <v>0.33582727184842098</v>
      </c>
      <c r="M19" s="232">
        <v>0.18840380294223591</v>
      </c>
      <c r="N19" s="232">
        <v>0.19104359071401331</v>
      </c>
      <c r="O19" s="232">
        <v>0.18561727875117839</v>
      </c>
      <c r="P19" s="232">
        <v>0.27479369257157082</v>
      </c>
      <c r="Q19" s="232">
        <v>0.22478504923528839</v>
      </c>
      <c r="R19" s="232">
        <v>0.21821578638373901</v>
      </c>
      <c r="S19" s="232">
        <v>0.20060426245293561</v>
      </c>
      <c r="T19" s="232">
        <v>0.1150751380158849</v>
      </c>
      <c r="U19" s="232">
        <v>0.42732428563181563</v>
      </c>
      <c r="V19" s="232">
        <v>0.15307230154988</v>
      </c>
      <c r="W19" s="232">
        <v>0.22130008118872091</v>
      </c>
      <c r="DA19" s="71" t="s">
        <v>2243</v>
      </c>
    </row>
    <row r="20" spans="1:105" ht="12" customHeight="1" x14ac:dyDescent="0.25">
      <c r="A20" s="59" t="s">
        <v>160</v>
      </c>
      <c r="B20" s="232">
        <v>3.7936596885418372</v>
      </c>
      <c r="C20" s="232">
        <v>4.4008116204640739</v>
      </c>
      <c r="D20" s="232">
        <v>6.2972697877618398</v>
      </c>
      <c r="E20" s="232">
        <v>1.662493565635158</v>
      </c>
      <c r="F20" s="232">
        <v>2.1505062196058211</v>
      </c>
      <c r="G20" s="232">
        <v>1.3372245198898409</v>
      </c>
      <c r="H20" s="232">
        <v>1.8835518034129151</v>
      </c>
      <c r="I20" s="232">
        <v>6.2520907666998209</v>
      </c>
      <c r="J20" s="232">
        <v>5.2337339128438556</v>
      </c>
      <c r="K20" s="232">
        <v>1.058459912957828</v>
      </c>
      <c r="L20" s="232">
        <v>0.91637488741699358</v>
      </c>
      <c r="M20" s="232">
        <v>0.6260542644850029</v>
      </c>
      <c r="N20" s="232">
        <v>0.66474269175812306</v>
      </c>
      <c r="O20" s="232">
        <v>0.95182908955112877</v>
      </c>
      <c r="P20" s="232">
        <v>0.97768892878827884</v>
      </c>
      <c r="Q20" s="232">
        <v>0.96027689150341355</v>
      </c>
      <c r="R20" s="232">
        <v>1.1477481589776941</v>
      </c>
      <c r="S20" s="232">
        <v>1.1245028325051429</v>
      </c>
      <c r="T20" s="232">
        <v>0.96669795444049356</v>
      </c>
      <c r="U20" s="232">
        <v>1.098899448030511</v>
      </c>
      <c r="V20" s="232">
        <v>1.130219082897401</v>
      </c>
      <c r="W20" s="232">
        <v>1.1472925113931669</v>
      </c>
      <c r="DA20" s="71" t="s">
        <v>2244</v>
      </c>
    </row>
    <row r="21" spans="1:105" ht="12" customHeight="1" x14ac:dyDescent="0.25">
      <c r="A21" s="59" t="s">
        <v>70</v>
      </c>
      <c r="B21" s="232">
        <v>2.128142668001193</v>
      </c>
      <c r="C21" s="232">
        <v>1.2469375771159781</v>
      </c>
      <c r="D21" s="232">
        <v>1.427737164849374</v>
      </c>
      <c r="E21" s="232">
        <v>0.85245314188674326</v>
      </c>
      <c r="F21" s="232">
        <v>0.99792866488105514</v>
      </c>
      <c r="G21" s="232">
        <v>0.80113097177456649</v>
      </c>
      <c r="H21" s="232">
        <v>1.097052510736352</v>
      </c>
      <c r="I21" s="232">
        <v>0.67182490384531535</v>
      </c>
      <c r="J21" s="232">
        <v>0.61145107138166543</v>
      </c>
      <c r="K21" s="232">
        <v>0.47578522219331582</v>
      </c>
      <c r="L21" s="232">
        <v>0.45431726061901972</v>
      </c>
      <c r="M21" s="232">
        <v>0.73975769846620343</v>
      </c>
      <c r="N21" s="232">
        <v>0.90428700498517267</v>
      </c>
      <c r="O21" s="232">
        <v>0.1690274740270831</v>
      </c>
      <c r="P21" s="232">
        <v>0.1000842649820453</v>
      </c>
      <c r="Q21" s="232">
        <v>3.2747046051166281E-2</v>
      </c>
      <c r="R21" s="232">
        <v>0.25432601954829459</v>
      </c>
      <c r="S21" s="232">
        <v>0.26167631200908181</v>
      </c>
      <c r="T21" s="232">
        <v>4.4216690104590334E-3</v>
      </c>
      <c r="U21" s="232">
        <v>4.728307791317104E-3</v>
      </c>
      <c r="V21" s="232">
        <v>4.4911105945599937E-3</v>
      </c>
      <c r="W21" s="232">
        <v>6.2683224185703214E-3</v>
      </c>
      <c r="DA21" s="71" t="s">
        <v>2245</v>
      </c>
    </row>
    <row r="22" spans="1:105" ht="12" customHeight="1" x14ac:dyDescent="0.25">
      <c r="A22" s="59" t="s">
        <v>162</v>
      </c>
      <c r="B22" s="232">
        <v>13.143114866109901</v>
      </c>
      <c r="C22" s="232">
        <v>19.704090063402461</v>
      </c>
      <c r="D22" s="232">
        <v>13.375296053514569</v>
      </c>
      <c r="E22" s="232">
        <v>11.04339430787457</v>
      </c>
      <c r="F22" s="232">
        <v>12.506840962130219</v>
      </c>
      <c r="G22" s="232">
        <v>22.45573927305502</v>
      </c>
      <c r="H22" s="232">
        <v>11.697611059267709</v>
      </c>
      <c r="I22" s="232">
        <v>14.313881802224509</v>
      </c>
      <c r="J22" s="232">
        <v>13.54003472295132</v>
      </c>
      <c r="K22" s="232">
        <v>11.47446460536734</v>
      </c>
      <c r="L22" s="232">
        <v>12.703606954431359</v>
      </c>
      <c r="M22" s="232">
        <v>13.12198384124884</v>
      </c>
      <c r="N22" s="232">
        <v>12.666776113479161</v>
      </c>
      <c r="O22" s="232">
        <v>10.60783229332382</v>
      </c>
      <c r="P22" s="232">
        <v>11.209918314387499</v>
      </c>
      <c r="Q22" s="232">
        <v>11.07016480563029</v>
      </c>
      <c r="R22" s="232">
        <v>10.988073679995169</v>
      </c>
      <c r="S22" s="232">
        <v>11.52159508329065</v>
      </c>
      <c r="T22" s="232">
        <v>10.118749933974181</v>
      </c>
      <c r="U22" s="232">
        <v>11.47010637182664</v>
      </c>
      <c r="V22" s="232">
        <v>11.12273245515672</v>
      </c>
      <c r="W22" s="232">
        <v>11.277097879926339</v>
      </c>
      <c r="DA22" s="71" t="s">
        <v>2246</v>
      </c>
    </row>
    <row r="23" spans="1:105" ht="12" customHeight="1" x14ac:dyDescent="0.25">
      <c r="A23" s="60" t="s">
        <v>2157</v>
      </c>
      <c r="B23" s="331">
        <v>1.9114811711181039</v>
      </c>
      <c r="C23" s="331">
        <v>1.3782564189284601</v>
      </c>
      <c r="D23" s="331">
        <v>2.4894924462607921</v>
      </c>
      <c r="E23" s="331">
        <v>9.8597646544193935</v>
      </c>
      <c r="F23" s="331">
        <v>14.433051093136809</v>
      </c>
      <c r="G23" s="331">
        <v>7.8057140266406062</v>
      </c>
      <c r="H23" s="331">
        <v>3.0058266738345152</v>
      </c>
      <c r="I23" s="331">
        <v>1.9279960937924041</v>
      </c>
      <c r="J23" s="331">
        <v>3.2556533551765372</v>
      </c>
      <c r="K23" s="331">
        <v>4.2813980151846671</v>
      </c>
      <c r="L23" s="331">
        <v>4.014722685014446</v>
      </c>
      <c r="M23" s="331">
        <v>4.0513694904004156</v>
      </c>
      <c r="N23" s="331">
        <v>4.3201483465959747</v>
      </c>
      <c r="O23" s="331">
        <v>5.3768986556913303</v>
      </c>
      <c r="P23" s="331">
        <v>5.6768512567679519</v>
      </c>
      <c r="Q23" s="331">
        <v>6.0755939254260696</v>
      </c>
      <c r="R23" s="331">
        <v>6.0869395600808476</v>
      </c>
      <c r="S23" s="331">
        <v>6.1018490753068004</v>
      </c>
      <c r="T23" s="331">
        <v>7.1056162168173209</v>
      </c>
      <c r="U23" s="331">
        <v>6.3481214258638259</v>
      </c>
      <c r="V23" s="331">
        <v>6.2458615217524036</v>
      </c>
      <c r="W23" s="331">
        <v>6.529209988893574</v>
      </c>
      <c r="DA23" s="72" t="s">
        <v>2247</v>
      </c>
    </row>
    <row r="24" spans="1:105" ht="12" customHeight="1" x14ac:dyDescent="0.25">
      <c r="A24" s="60" t="s">
        <v>2159</v>
      </c>
      <c r="B24" s="331">
        <v>0.32171391456678372</v>
      </c>
      <c r="C24" s="331">
        <v>0.34505670308494107</v>
      </c>
      <c r="D24" s="331">
        <v>0.37729687313597388</v>
      </c>
      <c r="E24" s="331">
        <v>0.57421054015671524</v>
      </c>
      <c r="F24" s="331">
        <v>0.7311999208648704</v>
      </c>
      <c r="G24" s="331">
        <v>0.68300182265360609</v>
      </c>
      <c r="H24" s="331">
        <v>0.34103888736632471</v>
      </c>
      <c r="I24" s="331">
        <v>0.35375547587728379</v>
      </c>
      <c r="J24" s="331">
        <v>0.40916657574342941</v>
      </c>
      <c r="K24" s="331">
        <v>0.36432243637145101</v>
      </c>
      <c r="L24" s="331">
        <v>0.36901844515846288</v>
      </c>
      <c r="M24" s="331">
        <v>0.37593837131900831</v>
      </c>
      <c r="N24" s="331">
        <v>0.38871750273934053</v>
      </c>
      <c r="O24" s="331">
        <v>0.38453004614666247</v>
      </c>
      <c r="P24" s="331">
        <v>0.40681484217162078</v>
      </c>
      <c r="Q24" s="331">
        <v>0.41729101090745557</v>
      </c>
      <c r="R24" s="331">
        <v>0.42829491994960162</v>
      </c>
      <c r="S24" s="331">
        <v>0.43334664503978138</v>
      </c>
      <c r="T24" s="331">
        <v>0.43049321133901369</v>
      </c>
      <c r="U24" s="331">
        <v>0.43650215976650281</v>
      </c>
      <c r="V24" s="331">
        <v>0.42429966666637631</v>
      </c>
      <c r="W24" s="331">
        <v>0.43673765064020631</v>
      </c>
      <c r="DA24" s="72" t="s">
        <v>2248</v>
      </c>
    </row>
    <row r="25" spans="1:105" ht="12" customHeight="1" x14ac:dyDescent="0.25">
      <c r="A25" s="57" t="s">
        <v>2161</v>
      </c>
      <c r="B25" s="263">
        <f t="shared" ref="B25:W25" si="1">B26+B32+B33</f>
        <v>9.7958870795495763</v>
      </c>
      <c r="C25" s="263">
        <f t="shared" si="1"/>
        <v>12.522265784827008</v>
      </c>
      <c r="D25" s="263">
        <f t="shared" si="1"/>
        <v>11.192718636835247</v>
      </c>
      <c r="E25" s="263">
        <f t="shared" si="1"/>
        <v>11.176900993623319</v>
      </c>
      <c r="F25" s="263">
        <f t="shared" si="1"/>
        <v>14.159529724075449</v>
      </c>
      <c r="G25" s="263">
        <f t="shared" si="1"/>
        <v>15.228670546084063</v>
      </c>
      <c r="H25" s="263">
        <f t="shared" si="1"/>
        <v>8.6288075218948688</v>
      </c>
      <c r="I25" s="263">
        <f t="shared" si="1"/>
        <v>10.848223994068231</v>
      </c>
      <c r="J25" s="263">
        <f t="shared" si="1"/>
        <v>10.542870674169921</v>
      </c>
      <c r="K25" s="263">
        <f t="shared" si="1"/>
        <v>8.0867146127049399</v>
      </c>
      <c r="L25" s="263">
        <f t="shared" si="1"/>
        <v>8.5632526002435565</v>
      </c>
      <c r="M25" s="263">
        <f t="shared" si="1"/>
        <v>8.6935177792890173</v>
      </c>
      <c r="N25" s="263">
        <f t="shared" si="1"/>
        <v>8.8922241563986084</v>
      </c>
      <c r="O25" s="263">
        <f t="shared" si="1"/>
        <v>8.1649544103712461</v>
      </c>
      <c r="P25" s="263">
        <f t="shared" si="1"/>
        <v>8.6132767933493746</v>
      </c>
      <c r="Q25" s="263">
        <f t="shared" si="1"/>
        <v>8.6915982231355375</v>
      </c>
      <c r="R25" s="263">
        <f t="shared" si="1"/>
        <v>8.8697570314008995</v>
      </c>
      <c r="S25" s="263">
        <f t="shared" si="1"/>
        <v>9.0736668508740195</v>
      </c>
      <c r="T25" s="263">
        <f t="shared" si="1"/>
        <v>8.5323195961503888</v>
      </c>
      <c r="U25" s="263">
        <f t="shared" si="1"/>
        <v>9.0111121744156133</v>
      </c>
      <c r="V25" s="263">
        <f t="shared" si="1"/>
        <v>8.6881015304684581</v>
      </c>
      <c r="W25" s="263">
        <f t="shared" si="1"/>
        <v>8.9405130504972998</v>
      </c>
      <c r="DA25" s="70"/>
    </row>
    <row r="26" spans="1:105" ht="12" customHeight="1" x14ac:dyDescent="0.25">
      <c r="A26" s="60" t="s">
        <v>2162</v>
      </c>
      <c r="B26" s="331">
        <v>8.7807984042382632</v>
      </c>
      <c r="C26" s="331">
        <v>11.73894163845728</v>
      </c>
      <c r="D26" s="331">
        <v>9.8896325825639906</v>
      </c>
      <c r="E26" s="331">
        <v>6.4341849960887254</v>
      </c>
      <c r="F26" s="331">
        <v>7.2666883540746836</v>
      </c>
      <c r="G26" s="331">
        <v>11.370163341859421</v>
      </c>
      <c r="H26" s="331">
        <v>7.1075049940763053</v>
      </c>
      <c r="I26" s="331">
        <v>9.8110641896729192</v>
      </c>
      <c r="J26" s="331">
        <v>8.8770434328426635</v>
      </c>
      <c r="K26" s="331">
        <v>5.9750234983612502</v>
      </c>
      <c r="L26" s="331">
        <v>6.570642995619508</v>
      </c>
      <c r="M26" s="331">
        <v>6.681105114871098</v>
      </c>
      <c r="N26" s="331">
        <v>6.7518305885189207</v>
      </c>
      <c r="O26" s="331">
        <v>5.5461231822630674</v>
      </c>
      <c r="P26" s="331">
        <v>5.8479740211041138</v>
      </c>
      <c r="Q26" s="331">
        <v>5.7402868884384803</v>
      </c>
      <c r="R26" s="331">
        <v>5.9082868132052413</v>
      </c>
      <c r="S26" s="331">
        <v>6.1031233416255724</v>
      </c>
      <c r="T26" s="331">
        <v>5.1068153106247829</v>
      </c>
      <c r="U26" s="331">
        <v>5.9271923627654646</v>
      </c>
      <c r="V26" s="331">
        <v>5.6562100811871954</v>
      </c>
      <c r="W26" s="331">
        <v>5.7741732143455824</v>
      </c>
      <c r="DA26" s="72" t="s">
        <v>2249</v>
      </c>
    </row>
    <row r="27" spans="1:105" ht="12" customHeight="1" x14ac:dyDescent="0.25">
      <c r="A27" s="59" t="s">
        <v>30</v>
      </c>
      <c r="B27" s="232">
        <v>6.6043371955861976E-2</v>
      </c>
      <c r="C27" s="232">
        <v>2.9205398400446919E-2</v>
      </c>
      <c r="D27" s="232">
        <v>6.6039488083731737E-2</v>
      </c>
      <c r="E27" s="232">
        <v>3.4934306622131601E-2</v>
      </c>
      <c r="F27" s="232">
        <v>5.4528759291790699E-2</v>
      </c>
      <c r="G27" s="232">
        <v>2.872720789169949E-2</v>
      </c>
      <c r="H27" s="232">
        <v>2.170397854466647E-2</v>
      </c>
      <c r="I27" s="232">
        <v>2.141376015640075E-2</v>
      </c>
      <c r="J27" s="232">
        <v>0</v>
      </c>
      <c r="K27" s="232">
        <v>0</v>
      </c>
      <c r="L27" s="232">
        <v>2.0585552748689739E-2</v>
      </c>
      <c r="M27" s="232">
        <v>1.0105293442790059E-2</v>
      </c>
      <c r="N27" s="232">
        <v>0.1941717699114332</v>
      </c>
      <c r="O27" s="232">
        <v>0.13052948423888261</v>
      </c>
      <c r="P27" s="232">
        <v>0.13775347531802279</v>
      </c>
      <c r="Q27" s="232">
        <v>0.15484425552022599</v>
      </c>
      <c r="R27" s="232">
        <v>0.17721242915755919</v>
      </c>
      <c r="S27" s="232">
        <v>0.14476948241747931</v>
      </c>
      <c r="T27" s="232">
        <v>1.3658630878866261E-2</v>
      </c>
      <c r="U27" s="232">
        <v>1.7620356728974839E-2</v>
      </c>
      <c r="V27" s="232">
        <v>1.506692200603104E-2</v>
      </c>
      <c r="W27" s="232">
        <v>2.3282853015222111E-2</v>
      </c>
      <c r="DA27" s="71" t="s">
        <v>2250</v>
      </c>
    </row>
    <row r="28" spans="1:105" ht="12" customHeight="1" x14ac:dyDescent="0.25">
      <c r="A28" s="59" t="s">
        <v>33</v>
      </c>
      <c r="B28" s="232">
        <v>4.8883567440159793E-2</v>
      </c>
      <c r="C28" s="232">
        <v>0.18617293961022779</v>
      </c>
      <c r="D28" s="232">
        <v>0.23254627351399851</v>
      </c>
      <c r="E28" s="232">
        <v>0.2363684097409256</v>
      </c>
      <c r="F28" s="232">
        <v>9.612511904785076E-2</v>
      </c>
      <c r="G28" s="232">
        <v>0.1623021500043372</v>
      </c>
      <c r="H28" s="232">
        <v>0.41388493670574178</v>
      </c>
      <c r="I28" s="232">
        <v>0.1361061237121354</v>
      </c>
      <c r="J28" s="232">
        <v>6.5579929580461466E-2</v>
      </c>
      <c r="K28" s="232">
        <v>6.197361630739176E-2</v>
      </c>
      <c r="L28" s="232">
        <v>0.15264875993110039</v>
      </c>
      <c r="M28" s="232">
        <v>8.5638092246470843E-2</v>
      </c>
      <c r="N28" s="232">
        <v>8.6837995779096941E-2</v>
      </c>
      <c r="O28" s="232">
        <v>8.4371490341444741E-2</v>
      </c>
      <c r="P28" s="232">
        <v>0.12490622389616859</v>
      </c>
      <c r="Q28" s="232">
        <v>0.1021750223796766</v>
      </c>
      <c r="R28" s="232">
        <v>9.9188993810790466E-2</v>
      </c>
      <c r="S28" s="232">
        <v>9.1183755660425261E-2</v>
      </c>
      <c r="T28" s="232">
        <v>5.2306880916311298E-2</v>
      </c>
      <c r="U28" s="232">
        <v>0.19423831165082531</v>
      </c>
      <c r="V28" s="232">
        <v>6.9578318886309068E-2</v>
      </c>
      <c r="W28" s="232">
        <v>0.1005909459948731</v>
      </c>
      <c r="DA28" s="71" t="s">
        <v>2251</v>
      </c>
    </row>
    <row r="29" spans="1:105" ht="12" customHeight="1" x14ac:dyDescent="0.25">
      <c r="A29" s="59" t="s">
        <v>160</v>
      </c>
      <c r="B29" s="232">
        <v>1.7243907675190171</v>
      </c>
      <c r="C29" s="232">
        <v>2.0003689183927609</v>
      </c>
      <c r="D29" s="232">
        <v>2.8623953580735622</v>
      </c>
      <c r="E29" s="232">
        <v>0.75567889347052586</v>
      </c>
      <c r="F29" s="232">
        <v>0.97750282709355452</v>
      </c>
      <c r="G29" s="232">
        <v>0.60782932722265492</v>
      </c>
      <c r="H29" s="232">
        <v>0.85615991064223385</v>
      </c>
      <c r="I29" s="232">
        <v>2.8418594394090091</v>
      </c>
      <c r="J29" s="232">
        <v>2.3789699603835701</v>
      </c>
      <c r="K29" s="232">
        <v>0.4811181422535582</v>
      </c>
      <c r="L29" s="232">
        <v>0.41653403973499697</v>
      </c>
      <c r="M29" s="232">
        <v>0.2845701202204558</v>
      </c>
      <c r="N29" s="232">
        <v>0.30215576898096502</v>
      </c>
      <c r="O29" s="232">
        <v>0.43264958615960392</v>
      </c>
      <c r="P29" s="232">
        <v>0.44440405854012671</v>
      </c>
      <c r="Q29" s="232">
        <v>0.4364894961379151</v>
      </c>
      <c r="R29" s="232">
        <v>0.52170370862622462</v>
      </c>
      <c r="S29" s="232">
        <v>0.51113765113870135</v>
      </c>
      <c r="T29" s="232">
        <v>0.43940816110931508</v>
      </c>
      <c r="U29" s="232">
        <v>0.49949974910477779</v>
      </c>
      <c r="V29" s="232">
        <v>0.51373594677154566</v>
      </c>
      <c r="W29" s="232">
        <v>0.52149659608780308</v>
      </c>
      <c r="DA29" s="71" t="s">
        <v>2252</v>
      </c>
    </row>
    <row r="30" spans="1:105" ht="12" customHeight="1" x14ac:dyDescent="0.25">
      <c r="A30" s="59" t="s">
        <v>70</v>
      </c>
      <c r="B30" s="232">
        <v>0.96733757636417894</v>
      </c>
      <c r="C30" s="232">
        <v>0.56678980777999022</v>
      </c>
      <c r="D30" s="232">
        <v>0.64897143856789719</v>
      </c>
      <c r="E30" s="232">
        <v>0.3874787008576106</v>
      </c>
      <c r="F30" s="232">
        <v>0.45360393858229769</v>
      </c>
      <c r="G30" s="232">
        <v>0.36415044171571198</v>
      </c>
      <c r="H30" s="232">
        <v>0.49866023215288757</v>
      </c>
      <c r="I30" s="232">
        <v>0.30537495629332517</v>
      </c>
      <c r="J30" s="232">
        <v>0.27793230517348422</v>
      </c>
      <c r="K30" s="232">
        <v>0.2162660100878708</v>
      </c>
      <c r="L30" s="232">
        <v>0.20650784573591799</v>
      </c>
      <c r="M30" s="232">
        <v>0.33625349930281972</v>
      </c>
      <c r="N30" s="232">
        <v>0.41103954772053308</v>
      </c>
      <c r="O30" s="232">
        <v>7.683067001231049E-2</v>
      </c>
      <c r="P30" s="232">
        <v>4.5492847719111523E-2</v>
      </c>
      <c r="Q30" s="232">
        <v>1.488502093234831E-2</v>
      </c>
      <c r="R30" s="232">
        <v>0.11560273615831571</v>
      </c>
      <c r="S30" s="232">
        <v>0.1189437781859463</v>
      </c>
      <c r="T30" s="232">
        <v>2.009849550208651E-3</v>
      </c>
      <c r="U30" s="232">
        <v>2.1492308142350481E-3</v>
      </c>
      <c r="V30" s="232">
        <v>2.0414139066181778E-3</v>
      </c>
      <c r="W30" s="232">
        <v>2.8492374629865099E-3</v>
      </c>
      <c r="DA30" s="71" t="s">
        <v>2253</v>
      </c>
    </row>
    <row r="31" spans="1:105" ht="12" customHeight="1" x14ac:dyDescent="0.25">
      <c r="A31" s="59" t="s">
        <v>162</v>
      </c>
      <c r="B31" s="232">
        <v>5.9741431209590461</v>
      </c>
      <c r="C31" s="232">
        <v>8.956404574273849</v>
      </c>
      <c r="D31" s="232">
        <v>6.0796800243248006</v>
      </c>
      <c r="E31" s="232">
        <v>5.0197246853975317</v>
      </c>
      <c r="F31" s="232">
        <v>5.6849277100591911</v>
      </c>
      <c r="G31" s="232">
        <v>10.20715421502501</v>
      </c>
      <c r="H31" s="232">
        <v>5.3170959360307757</v>
      </c>
      <c r="I31" s="232">
        <v>6.5063099101020496</v>
      </c>
      <c r="J31" s="232">
        <v>6.1545612377051473</v>
      </c>
      <c r="K31" s="232">
        <v>5.2156657297124296</v>
      </c>
      <c r="L31" s="232">
        <v>5.7743667974688027</v>
      </c>
      <c r="M31" s="232">
        <v>5.9645381096585606</v>
      </c>
      <c r="N31" s="232">
        <v>5.7576255061268924</v>
      </c>
      <c r="O31" s="232">
        <v>4.821741951510826</v>
      </c>
      <c r="P31" s="232">
        <v>5.095417415630684</v>
      </c>
      <c r="Q31" s="232">
        <v>5.0318930934683141</v>
      </c>
      <c r="R31" s="232">
        <v>4.9945789454523517</v>
      </c>
      <c r="S31" s="232">
        <v>5.2370886742230196</v>
      </c>
      <c r="T31" s="232">
        <v>4.5994317881700812</v>
      </c>
      <c r="U31" s="232">
        <v>5.2136847144666527</v>
      </c>
      <c r="V31" s="232">
        <v>5.0557874796166917</v>
      </c>
      <c r="W31" s="232">
        <v>5.1259535817846977</v>
      </c>
      <c r="DA31" s="71" t="s">
        <v>2254</v>
      </c>
    </row>
    <row r="32" spans="1:105" ht="12" customHeight="1" x14ac:dyDescent="0.25">
      <c r="A32" s="60" t="s">
        <v>2169</v>
      </c>
      <c r="B32" s="331">
        <v>0.86885507778095628</v>
      </c>
      <c r="C32" s="331">
        <v>0.62648019042202707</v>
      </c>
      <c r="D32" s="331">
        <v>1.131587475573087</v>
      </c>
      <c r="E32" s="331">
        <v>4.4817112065542677</v>
      </c>
      <c r="F32" s="331">
        <v>6.5604777696076431</v>
      </c>
      <c r="G32" s="331">
        <v>3.5480518302911839</v>
      </c>
      <c r="H32" s="331">
        <v>1.366284851742962</v>
      </c>
      <c r="I32" s="331">
        <v>0.87636186081472911</v>
      </c>
      <c r="J32" s="331">
        <v>1.4798424341711529</v>
      </c>
      <c r="K32" s="331">
        <v>1.946090006902121</v>
      </c>
      <c r="L32" s="331">
        <v>1.8248739477338389</v>
      </c>
      <c r="M32" s="331">
        <v>1.841531586545643</v>
      </c>
      <c r="N32" s="331">
        <v>1.963703793907261</v>
      </c>
      <c r="O32" s="331">
        <v>2.4440448434960591</v>
      </c>
      <c r="P32" s="331">
        <v>2.5803869348945239</v>
      </c>
      <c r="Q32" s="331">
        <v>2.7616336024663952</v>
      </c>
      <c r="R32" s="331">
        <v>2.7667907091276578</v>
      </c>
      <c r="S32" s="331">
        <v>2.773567761503092</v>
      </c>
      <c r="T32" s="331">
        <v>3.2298255530987818</v>
      </c>
      <c r="U32" s="331">
        <v>2.8855097390290112</v>
      </c>
      <c r="V32" s="331">
        <v>2.8390279644329102</v>
      </c>
      <c r="W32" s="331">
        <v>2.9678227222243518</v>
      </c>
      <c r="DA32" s="72" t="s">
        <v>2255</v>
      </c>
    </row>
    <row r="33" spans="1:105" ht="12" customHeight="1" x14ac:dyDescent="0.25">
      <c r="A33" s="60" t="s">
        <v>2171</v>
      </c>
      <c r="B33" s="331">
        <v>0.14623359753035631</v>
      </c>
      <c r="C33" s="331">
        <v>0.15684395594770051</v>
      </c>
      <c r="D33" s="331">
        <v>0.17149857869817001</v>
      </c>
      <c r="E33" s="331">
        <v>0.26100479098032509</v>
      </c>
      <c r="F33" s="331">
        <v>0.3323636003931229</v>
      </c>
      <c r="G33" s="331">
        <v>0.3104553739334574</v>
      </c>
      <c r="H33" s="331">
        <v>0.1550176760756021</v>
      </c>
      <c r="I33" s="331">
        <v>0.1607979435805835</v>
      </c>
      <c r="J33" s="331">
        <v>0.1859848071561043</v>
      </c>
      <c r="K33" s="331">
        <v>0.16560110744156861</v>
      </c>
      <c r="L33" s="331">
        <v>0.16773565689021039</v>
      </c>
      <c r="M33" s="331">
        <v>0.17088107787227649</v>
      </c>
      <c r="N33" s="331">
        <v>0.17668977397242741</v>
      </c>
      <c r="O33" s="331">
        <v>0.17478638461211929</v>
      </c>
      <c r="P33" s="331">
        <v>0.18491583735073669</v>
      </c>
      <c r="Q33" s="331">
        <v>0.18967773223066159</v>
      </c>
      <c r="R33" s="331">
        <v>0.19467950906800069</v>
      </c>
      <c r="S33" s="331">
        <v>0.1969757477453552</v>
      </c>
      <c r="T33" s="331">
        <v>0.19567873242682449</v>
      </c>
      <c r="U33" s="331">
        <v>0.19841007262113761</v>
      </c>
      <c r="V33" s="331">
        <v>0.19286348484835289</v>
      </c>
      <c r="W33" s="331">
        <v>0.19851711392736651</v>
      </c>
      <c r="DA33" s="72" t="s">
        <v>2256</v>
      </c>
    </row>
    <row r="34" spans="1:105" ht="12" customHeight="1" x14ac:dyDescent="0.25">
      <c r="A34" s="57" t="s">
        <v>2173</v>
      </c>
      <c r="B34" s="263">
        <v>174.8631886201218</v>
      </c>
      <c r="C34" s="263">
        <v>220.028618683866</v>
      </c>
      <c r="D34" s="263">
        <v>205.63829372026521</v>
      </c>
      <c r="E34" s="263">
        <v>166.10712745558581</v>
      </c>
      <c r="F34" s="263">
        <v>210.04535294416121</v>
      </c>
      <c r="G34" s="263">
        <v>248.03451802298241</v>
      </c>
      <c r="H34" s="263">
        <v>148.0521595031806</v>
      </c>
      <c r="I34" s="263">
        <v>188.29878855430491</v>
      </c>
      <c r="J34" s="263">
        <v>180.22553973046359</v>
      </c>
      <c r="K34" s="263">
        <v>130.47765413953431</v>
      </c>
      <c r="L34" s="263">
        <v>141.25657824332919</v>
      </c>
      <c r="M34" s="263">
        <v>143.42415575051649</v>
      </c>
      <c r="N34" s="263">
        <v>146.31180709066109</v>
      </c>
      <c r="O34" s="263">
        <v>129.88518330315071</v>
      </c>
      <c r="P34" s="263">
        <v>136.5109871769441</v>
      </c>
      <c r="Q34" s="263">
        <v>136.4089097970774</v>
      </c>
      <c r="R34" s="263">
        <v>138.92072783747571</v>
      </c>
      <c r="S34" s="263">
        <v>142.51250094483169</v>
      </c>
      <c r="T34" s="263">
        <v>127.41900380221951</v>
      </c>
      <c r="U34" s="263">
        <v>139.62251170106831</v>
      </c>
      <c r="V34" s="263">
        <v>133.84893289868859</v>
      </c>
      <c r="W34" s="263">
        <v>137.81644965993081</v>
      </c>
      <c r="DA34" s="70" t="s">
        <v>2257</v>
      </c>
    </row>
    <row r="35" spans="1:105" ht="12" customHeight="1" x14ac:dyDescent="0.25">
      <c r="A35" s="64" t="s">
        <v>30</v>
      </c>
      <c r="B35" s="231">
        <v>0.976455645298137</v>
      </c>
      <c r="C35" s="231">
        <v>0.46233903945537208</v>
      </c>
      <c r="D35" s="231">
        <v>0.90490031391240666</v>
      </c>
      <c r="E35" s="231">
        <v>0.73515959149440735</v>
      </c>
      <c r="F35" s="231">
        <v>1.0600989545620221</v>
      </c>
      <c r="G35" s="231">
        <v>0.54648643072223613</v>
      </c>
      <c r="H35" s="231">
        <v>0.35368757499910841</v>
      </c>
      <c r="I35" s="231">
        <v>0.35750242648568831</v>
      </c>
      <c r="J35" s="231">
        <v>0</v>
      </c>
      <c r="K35" s="231">
        <v>0</v>
      </c>
      <c r="L35" s="231">
        <v>0.35758153703982642</v>
      </c>
      <c r="M35" s="231">
        <v>0.17977231203218169</v>
      </c>
      <c r="N35" s="231">
        <v>3.3904477261878561</v>
      </c>
      <c r="O35" s="231">
        <v>2.3479764127481162</v>
      </c>
      <c r="P35" s="231">
        <v>2.520262269804884</v>
      </c>
      <c r="Q35" s="231">
        <v>2.8961399949215241</v>
      </c>
      <c r="R35" s="231">
        <v>3.4449492420592551</v>
      </c>
      <c r="S35" s="231">
        <v>2.7283673956723158</v>
      </c>
      <c r="T35" s="231">
        <v>0.28294352320743532</v>
      </c>
      <c r="U35" s="231">
        <v>0.34604935961114669</v>
      </c>
      <c r="V35" s="231">
        <v>0.30230143014594951</v>
      </c>
      <c r="W35" s="231">
        <v>0.4599039638501094</v>
      </c>
      <c r="DA35" s="73" t="s">
        <v>2258</v>
      </c>
    </row>
    <row r="36" spans="1:105" ht="12" customHeight="1" x14ac:dyDescent="0.25">
      <c r="A36" s="64" t="s">
        <v>32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2259</v>
      </c>
    </row>
    <row r="37" spans="1:105" ht="12" customHeight="1" x14ac:dyDescent="0.25">
      <c r="A37" s="64" t="s">
        <v>33</v>
      </c>
      <c r="B37" s="231">
        <v>0.72995085406406579</v>
      </c>
      <c r="C37" s="231">
        <v>2.976606558746715</v>
      </c>
      <c r="D37" s="231">
        <v>3.2182062356963042</v>
      </c>
      <c r="E37" s="231">
        <v>5.0237310393898742</v>
      </c>
      <c r="F37" s="231">
        <v>1.8874051141451771</v>
      </c>
      <c r="G37" s="231">
        <v>3.118298496287093</v>
      </c>
      <c r="H37" s="231">
        <v>6.8118883223214359</v>
      </c>
      <c r="I37" s="231">
        <v>2.2949391355921982</v>
      </c>
      <c r="J37" s="231">
        <v>1.1541496639195039</v>
      </c>
      <c r="K37" s="231">
        <v>1.163070418142768</v>
      </c>
      <c r="L37" s="231">
        <v>2.678016702464403</v>
      </c>
      <c r="M37" s="231">
        <v>1.5386799876930679</v>
      </c>
      <c r="N37" s="231">
        <v>1.531398444651308</v>
      </c>
      <c r="O37" s="231">
        <v>1.5328098237286869</v>
      </c>
      <c r="P37" s="231">
        <v>2.3079941273975568</v>
      </c>
      <c r="Q37" s="231">
        <v>1.9300859134652939</v>
      </c>
      <c r="R37" s="231">
        <v>1.947419794794613</v>
      </c>
      <c r="S37" s="231">
        <v>1.73560443798159</v>
      </c>
      <c r="T37" s="231">
        <v>1.0943565936768089</v>
      </c>
      <c r="U37" s="231">
        <v>3.8527044499390999</v>
      </c>
      <c r="V37" s="231">
        <v>1.4099283388985011</v>
      </c>
      <c r="W37" s="231">
        <v>2.0067685929575561</v>
      </c>
      <c r="DA37" s="73" t="s">
        <v>2260</v>
      </c>
    </row>
    <row r="38" spans="1:105" ht="12" customHeight="1" x14ac:dyDescent="0.25">
      <c r="A38" s="64" t="s">
        <v>160</v>
      </c>
      <c r="B38" s="231">
        <v>26.239030273556612</v>
      </c>
      <c r="C38" s="231">
        <v>32.590898907988723</v>
      </c>
      <c r="D38" s="231">
        <v>40.365977105770007</v>
      </c>
      <c r="E38" s="231">
        <v>16.366491984688508</v>
      </c>
      <c r="F38" s="231">
        <v>19.558143218442972</v>
      </c>
      <c r="G38" s="231">
        <v>11.900259340428819</v>
      </c>
      <c r="H38" s="231">
        <v>14.35899849834238</v>
      </c>
      <c r="I38" s="231">
        <v>48.828958738390142</v>
      </c>
      <c r="J38" s="231">
        <v>42.663993518941353</v>
      </c>
      <c r="K38" s="231">
        <v>9.2009414649153811</v>
      </c>
      <c r="L38" s="231">
        <v>7.4464943128910601</v>
      </c>
      <c r="M38" s="231">
        <v>5.2101710540317372</v>
      </c>
      <c r="N38" s="231">
        <v>5.4298854022927916</v>
      </c>
      <c r="O38" s="231">
        <v>8.0095886086326455</v>
      </c>
      <c r="P38" s="231">
        <v>8.3677751126626543</v>
      </c>
      <c r="Q38" s="231">
        <v>8.4020847872619839</v>
      </c>
      <c r="R38" s="231">
        <v>10.4376176189361</v>
      </c>
      <c r="S38" s="231">
        <v>9.9140821230726655</v>
      </c>
      <c r="T38" s="231">
        <v>9.3680568418649663</v>
      </c>
      <c r="U38" s="231">
        <v>10.095955730438201</v>
      </c>
      <c r="V38" s="231">
        <v>10.608266619585651</v>
      </c>
      <c r="W38" s="231">
        <v>10.60159584877826</v>
      </c>
      <c r="DA38" s="73" t="s">
        <v>2261</v>
      </c>
    </row>
    <row r="39" spans="1:105" ht="12" customHeight="1" x14ac:dyDescent="0.25">
      <c r="A39" s="64" t="s">
        <v>70</v>
      </c>
      <c r="B39" s="231">
        <v>14.2701171930052</v>
      </c>
      <c r="C39" s="231">
        <v>8.9525274858806565</v>
      </c>
      <c r="D39" s="231">
        <v>8.8725575336494042</v>
      </c>
      <c r="E39" s="231">
        <v>8.1358612708341393</v>
      </c>
      <c r="F39" s="231">
        <v>8.7988073008771988</v>
      </c>
      <c r="G39" s="231">
        <v>6.9118293379117768</v>
      </c>
      <c r="H39" s="231">
        <v>8.107956060361694</v>
      </c>
      <c r="I39" s="231">
        <v>5.0868118838596956</v>
      </c>
      <c r="J39" s="231">
        <v>4.8322452272675944</v>
      </c>
      <c r="K39" s="231">
        <v>4.0096474773915949</v>
      </c>
      <c r="L39" s="231">
        <v>3.5791121728435229</v>
      </c>
      <c r="M39" s="231">
        <v>5.9685232066845462</v>
      </c>
      <c r="N39" s="231">
        <v>7.1611170463984903</v>
      </c>
      <c r="O39" s="231">
        <v>1.378941772470559</v>
      </c>
      <c r="P39" s="231">
        <v>0.83044810107275868</v>
      </c>
      <c r="Q39" s="231">
        <v>0.27777944263004689</v>
      </c>
      <c r="R39" s="231">
        <v>2.2422444701321171</v>
      </c>
      <c r="S39" s="231">
        <v>2.2366280051142282</v>
      </c>
      <c r="T39" s="231">
        <v>4.1541515590220263E-2</v>
      </c>
      <c r="U39" s="231">
        <v>4.2114593341548913E-2</v>
      </c>
      <c r="V39" s="231">
        <v>4.0867016222444673E-2</v>
      </c>
      <c r="W39" s="231">
        <v>5.6154659976347047E-2</v>
      </c>
      <c r="DA39" s="73" t="s">
        <v>2262</v>
      </c>
    </row>
    <row r="40" spans="1:105" ht="12" customHeight="1" x14ac:dyDescent="0.25">
      <c r="A40" s="64" t="s">
        <v>34</v>
      </c>
      <c r="B40" s="231">
        <v>3.2455093565577782</v>
      </c>
      <c r="C40" s="231">
        <v>3.2436662708577511</v>
      </c>
      <c r="D40" s="231">
        <v>2.8404912739732988</v>
      </c>
      <c r="E40" s="231">
        <v>3.24001301169878</v>
      </c>
      <c r="F40" s="231">
        <v>2.0250245884406719</v>
      </c>
      <c r="G40" s="231">
        <v>1.1975778458492621</v>
      </c>
      <c r="H40" s="231">
        <v>1.997279566200165</v>
      </c>
      <c r="I40" s="231">
        <v>1.597560355003838</v>
      </c>
      <c r="J40" s="231">
        <v>0.79805610811999628</v>
      </c>
      <c r="K40" s="231">
        <v>1.1931346928224631</v>
      </c>
      <c r="L40" s="231">
        <v>1.1973474601359879</v>
      </c>
      <c r="M40" s="231">
        <v>0</v>
      </c>
      <c r="N40" s="231">
        <v>0.3977773887632326</v>
      </c>
      <c r="O40" s="231">
        <v>0.39777738876330448</v>
      </c>
      <c r="P40" s="231">
        <v>0</v>
      </c>
      <c r="Q40" s="231">
        <v>0</v>
      </c>
      <c r="R40" s="231">
        <v>0.79555477752702242</v>
      </c>
      <c r="S40" s="231">
        <v>0.91798832760130089</v>
      </c>
      <c r="T40" s="231">
        <v>0.2414113144610022</v>
      </c>
      <c r="U40" s="231">
        <v>0.56418169768127813</v>
      </c>
      <c r="V40" s="231">
        <v>0.25503698374366862</v>
      </c>
      <c r="W40" s="231">
        <v>0.26063206533309191</v>
      </c>
      <c r="DA40" s="73" t="s">
        <v>2263</v>
      </c>
    </row>
    <row r="41" spans="1:105" ht="12" customHeight="1" x14ac:dyDescent="0.25">
      <c r="A41" s="64" t="s">
        <v>162</v>
      </c>
      <c r="B41" s="231">
        <v>88.994211355392281</v>
      </c>
      <c r="C41" s="231">
        <v>142.85452084283719</v>
      </c>
      <c r="D41" s="231">
        <v>83.934521304892684</v>
      </c>
      <c r="E41" s="231">
        <v>106.4320071938734</v>
      </c>
      <c r="F41" s="231">
        <v>111.3547099190059</v>
      </c>
      <c r="G41" s="231">
        <v>195.63812698217089</v>
      </c>
      <c r="H41" s="231">
        <v>87.300715395621808</v>
      </c>
      <c r="I41" s="231">
        <v>109.4419090232839</v>
      </c>
      <c r="J41" s="231">
        <v>108.0547065578379</v>
      </c>
      <c r="K41" s="231">
        <v>97.648219372547047</v>
      </c>
      <c r="L41" s="231">
        <v>101.060112145768</v>
      </c>
      <c r="M41" s="231">
        <v>106.9088226143631</v>
      </c>
      <c r="N41" s="231">
        <v>101.2924863222749</v>
      </c>
      <c r="O41" s="231">
        <v>87.388025419407626</v>
      </c>
      <c r="P41" s="231">
        <v>93.925992946369377</v>
      </c>
      <c r="Q41" s="231">
        <v>94.824096364436613</v>
      </c>
      <c r="R41" s="231">
        <v>97.825119036779924</v>
      </c>
      <c r="S41" s="231">
        <v>99.444005992562239</v>
      </c>
      <c r="T41" s="231">
        <v>95.997434172715103</v>
      </c>
      <c r="U41" s="231">
        <v>103.1646650109479</v>
      </c>
      <c r="V41" s="231">
        <v>102.2038664981424</v>
      </c>
      <c r="W41" s="231">
        <v>102.01604431087441</v>
      </c>
      <c r="DA41" s="73" t="s">
        <v>2264</v>
      </c>
    </row>
    <row r="42" spans="1:105" ht="12" customHeight="1" x14ac:dyDescent="0.25">
      <c r="A42" s="64" t="s">
        <v>36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2265</v>
      </c>
    </row>
    <row r="43" spans="1:105" ht="12" customHeight="1" x14ac:dyDescent="0.25">
      <c r="A43" s="64" t="s">
        <v>73</v>
      </c>
      <c r="B43" s="231">
        <v>7.5608396636537618</v>
      </c>
      <c r="C43" s="231">
        <v>4.7977103399399708</v>
      </c>
      <c r="D43" s="231">
        <v>3.6871043657158622</v>
      </c>
      <c r="E43" s="231">
        <v>5.224162819683758</v>
      </c>
      <c r="F43" s="231">
        <v>7.8895787761636722</v>
      </c>
      <c r="G43" s="231">
        <v>6.1126348051737276</v>
      </c>
      <c r="H43" s="231">
        <v>8.6891971661300662</v>
      </c>
      <c r="I43" s="231">
        <v>7.4897695811499698</v>
      </c>
      <c r="J43" s="231">
        <v>4.8332453811915874</v>
      </c>
      <c r="K43" s="231">
        <v>11.29240281185065</v>
      </c>
      <c r="L43" s="231">
        <v>14.57083821079863</v>
      </c>
      <c r="M43" s="231">
        <v>11.20354921634714</v>
      </c>
      <c r="N43" s="231">
        <v>14.80183197130164</v>
      </c>
      <c r="O43" s="231">
        <v>15.068360773055639</v>
      </c>
      <c r="P43" s="231">
        <v>15.432634926800301</v>
      </c>
      <c r="Q43" s="231">
        <v>13.78897134907869</v>
      </c>
      <c r="R43" s="231">
        <v>8.724732207387877</v>
      </c>
      <c r="S43" s="231">
        <v>14.403270181002091</v>
      </c>
      <c r="T43" s="231">
        <v>12.09585937009518</v>
      </c>
      <c r="U43" s="231">
        <v>12.932004328143829</v>
      </c>
      <c r="V43" s="231">
        <v>11.0792245490724</v>
      </c>
      <c r="W43" s="231">
        <v>12.593509871298799</v>
      </c>
      <c r="DA43" s="73" t="s">
        <v>2266</v>
      </c>
    </row>
    <row r="44" spans="1:105" ht="12" customHeight="1" x14ac:dyDescent="0.25">
      <c r="A44" s="64" t="s">
        <v>79</v>
      </c>
      <c r="B44" s="231">
        <v>32.847074278594008</v>
      </c>
      <c r="C44" s="231">
        <v>24.15034923815962</v>
      </c>
      <c r="D44" s="231">
        <v>61.814535586655232</v>
      </c>
      <c r="E44" s="231">
        <v>20.949700543922919</v>
      </c>
      <c r="F44" s="231">
        <v>57.471585072523638</v>
      </c>
      <c r="G44" s="231">
        <v>22.609304784438521</v>
      </c>
      <c r="H44" s="231">
        <v>20.432436919203891</v>
      </c>
      <c r="I44" s="231">
        <v>13.201337410539461</v>
      </c>
      <c r="J44" s="231">
        <v>17.889143273185681</v>
      </c>
      <c r="K44" s="231">
        <v>5.9702379018644134</v>
      </c>
      <c r="L44" s="231">
        <v>10.367075701387749</v>
      </c>
      <c r="M44" s="231">
        <v>12.414637359364709</v>
      </c>
      <c r="N44" s="231">
        <v>12.306862788790861</v>
      </c>
      <c r="O44" s="231">
        <v>13.76170310434415</v>
      </c>
      <c r="P44" s="231">
        <v>13.125879692836561</v>
      </c>
      <c r="Q44" s="231">
        <v>14.289751945283211</v>
      </c>
      <c r="R44" s="231">
        <v>13.503090689858819</v>
      </c>
      <c r="S44" s="231">
        <v>11.13255448182526</v>
      </c>
      <c r="T44" s="231">
        <v>8.2974004706088351</v>
      </c>
      <c r="U44" s="231">
        <v>8.6248365309653341</v>
      </c>
      <c r="V44" s="231">
        <v>7.9494414628775338</v>
      </c>
      <c r="W44" s="231">
        <v>9.8218403468621922</v>
      </c>
      <c r="DA44" s="73" t="s">
        <v>2267</v>
      </c>
    </row>
    <row r="45" spans="1:105" ht="12" customHeight="1" x14ac:dyDescent="0.25">
      <c r="A45" s="57" t="s">
        <v>2185</v>
      </c>
      <c r="B45" s="263">
        <f t="shared" ref="B45:W45" si="2">B46+B52+B63+B64+B65</f>
        <v>26.964358449391309</v>
      </c>
      <c r="C45" s="263">
        <f t="shared" si="2"/>
        <v>33.750570105732209</v>
      </c>
      <c r="D45" s="263">
        <f t="shared" si="2"/>
        <v>31.309956929373485</v>
      </c>
      <c r="E45" s="263">
        <f t="shared" si="2"/>
        <v>27.988114030260352</v>
      </c>
      <c r="F45" s="263">
        <f t="shared" si="2"/>
        <v>35.008955438880278</v>
      </c>
      <c r="G45" s="263">
        <f t="shared" si="2"/>
        <v>40.536452417178126</v>
      </c>
      <c r="H45" s="263">
        <f t="shared" si="2"/>
        <v>23.530726377215679</v>
      </c>
      <c r="I45" s="263">
        <f t="shared" si="2"/>
        <v>29.410435138595709</v>
      </c>
      <c r="J45" s="263">
        <f t="shared" si="2"/>
        <v>28.657936941539301</v>
      </c>
      <c r="K45" s="263">
        <f t="shared" si="2"/>
        <v>21.436093022770088</v>
      </c>
      <c r="L45" s="263">
        <f t="shared" si="2"/>
        <v>22.956189498264141</v>
      </c>
      <c r="M45" s="263">
        <f t="shared" si="2"/>
        <v>23.301926007599725</v>
      </c>
      <c r="N45" s="263">
        <f t="shared" si="2"/>
        <v>23.805019860835582</v>
      </c>
      <c r="O45" s="263">
        <f t="shared" si="2"/>
        <v>21.41391743495619</v>
      </c>
      <c r="P45" s="263">
        <f t="shared" si="2"/>
        <v>22.549502016270367</v>
      </c>
      <c r="Q45" s="263">
        <f t="shared" si="2"/>
        <v>22.606021575158575</v>
      </c>
      <c r="R45" s="263">
        <f t="shared" si="2"/>
        <v>23.052816249331748</v>
      </c>
      <c r="S45" s="263">
        <f t="shared" si="2"/>
        <v>23.63854927138048</v>
      </c>
      <c r="T45" s="263">
        <f t="shared" si="2"/>
        <v>21.513751784897323</v>
      </c>
      <c r="U45" s="263">
        <f t="shared" si="2"/>
        <v>23.292363616775361</v>
      </c>
      <c r="V45" s="263">
        <f t="shared" si="2"/>
        <v>22.378512469553954</v>
      </c>
      <c r="W45" s="263">
        <f t="shared" si="2"/>
        <v>23.022090637058561</v>
      </c>
      <c r="DA45" s="70"/>
    </row>
    <row r="46" spans="1:105" ht="12" customHeight="1" x14ac:dyDescent="0.25">
      <c r="A46" s="165" t="s">
        <v>2186</v>
      </c>
      <c r="B46" s="348">
        <v>12.389336737243459</v>
      </c>
      <c r="C46" s="348">
        <v>15.886050044101729</v>
      </c>
      <c r="D46" s="348">
        <v>14.17804595966974</v>
      </c>
      <c r="E46" s="348">
        <v>12.007270325186679</v>
      </c>
      <c r="F46" s="348">
        <v>14.760345555664919</v>
      </c>
      <c r="G46" s="348">
        <v>18.060329919845358</v>
      </c>
      <c r="H46" s="348">
        <v>10.6445885118576</v>
      </c>
      <c r="I46" s="348">
        <v>13.657321011871471</v>
      </c>
      <c r="J46" s="348">
        <v>13.01907482096566</v>
      </c>
      <c r="K46" s="348">
        <v>9.5726034471496639</v>
      </c>
      <c r="L46" s="348">
        <v>10.31460278834977</v>
      </c>
      <c r="M46" s="348">
        <v>10.456357555622089</v>
      </c>
      <c r="N46" s="348">
        <v>10.659398338434659</v>
      </c>
      <c r="O46" s="348">
        <v>9.4304764009164384</v>
      </c>
      <c r="P46" s="348">
        <v>9.9335327284143382</v>
      </c>
      <c r="Q46" s="348">
        <v>9.9137728263185707</v>
      </c>
      <c r="R46" s="348">
        <v>10.100457356145331</v>
      </c>
      <c r="S46" s="348">
        <v>10.399187463637711</v>
      </c>
      <c r="T46" s="348">
        <v>9.3343473975251179</v>
      </c>
      <c r="U46" s="348">
        <v>10.226521448695131</v>
      </c>
      <c r="V46" s="348">
        <v>9.8064681522465786</v>
      </c>
      <c r="W46" s="348">
        <v>10.078494088995109</v>
      </c>
      <c r="DA46" s="167" t="s">
        <v>2268</v>
      </c>
    </row>
    <row r="47" spans="1:105" ht="12" customHeight="1" x14ac:dyDescent="0.25">
      <c r="A47" s="59" t="s">
        <v>30</v>
      </c>
      <c r="B47" s="232">
        <v>9.3184416354355107E-2</v>
      </c>
      <c r="C47" s="232">
        <v>3.9523019607447467E-2</v>
      </c>
      <c r="D47" s="232">
        <v>9.4676004329521932E-2</v>
      </c>
      <c r="E47" s="232">
        <v>6.5193286094490946E-2</v>
      </c>
      <c r="F47" s="232">
        <v>0.1107606781316265</v>
      </c>
      <c r="G47" s="232">
        <v>4.5630202188039322E-2</v>
      </c>
      <c r="H47" s="232">
        <v>3.2505066246272182E-2</v>
      </c>
      <c r="I47" s="232">
        <v>2.980865183157444E-2</v>
      </c>
      <c r="J47" s="232">
        <v>0</v>
      </c>
      <c r="K47" s="232">
        <v>0</v>
      </c>
      <c r="L47" s="232">
        <v>3.2315223932104217E-2</v>
      </c>
      <c r="M47" s="232">
        <v>1.5815431672688909E-2</v>
      </c>
      <c r="N47" s="232">
        <v>0.30654712295126901</v>
      </c>
      <c r="O47" s="232">
        <v>0.22194877039068781</v>
      </c>
      <c r="P47" s="232">
        <v>0.23399191764296559</v>
      </c>
      <c r="Q47" s="232">
        <v>0.2674240508396496</v>
      </c>
      <c r="R47" s="232">
        <v>0.30295187763808279</v>
      </c>
      <c r="S47" s="232">
        <v>0.24667451440890981</v>
      </c>
      <c r="T47" s="232">
        <v>2.4965540722149879E-2</v>
      </c>
      <c r="U47" s="232">
        <v>3.040140170825276E-2</v>
      </c>
      <c r="V47" s="232">
        <v>2.6122313118453751E-2</v>
      </c>
      <c r="W47" s="232">
        <v>4.0638908425169727E-2</v>
      </c>
      <c r="DA47" s="71" t="s">
        <v>2269</v>
      </c>
    </row>
    <row r="48" spans="1:105" ht="12" customHeight="1" x14ac:dyDescent="0.25">
      <c r="A48" s="59" t="s">
        <v>33</v>
      </c>
      <c r="B48" s="232">
        <v>6.8972654883132908E-2</v>
      </c>
      <c r="C48" s="232">
        <v>0.25194372087314409</v>
      </c>
      <c r="D48" s="232">
        <v>0.33338465570948478</v>
      </c>
      <c r="E48" s="232">
        <v>0.44110316906011537</v>
      </c>
      <c r="F48" s="232">
        <v>0.19525262466087609</v>
      </c>
      <c r="G48" s="232">
        <v>0.25780019931527243</v>
      </c>
      <c r="H48" s="232">
        <v>0.6198567354030271</v>
      </c>
      <c r="I48" s="232">
        <v>0.18946415875810241</v>
      </c>
      <c r="J48" s="232">
        <v>9.6179546311882913E-2</v>
      </c>
      <c r="K48" s="232">
        <v>9.9288120500141519E-2</v>
      </c>
      <c r="L48" s="232">
        <v>0.2396281955773816</v>
      </c>
      <c r="M48" s="232">
        <v>0.13402910110144611</v>
      </c>
      <c r="N48" s="232">
        <v>0.13709478870733191</v>
      </c>
      <c r="O48" s="232">
        <v>0.14346297808886341</v>
      </c>
      <c r="P48" s="232">
        <v>0.2121692159673754</v>
      </c>
      <c r="Q48" s="232">
        <v>0.17646155672746819</v>
      </c>
      <c r="R48" s="232">
        <v>0.16956763167720151</v>
      </c>
      <c r="S48" s="232">
        <v>0.15536913079963011</v>
      </c>
      <c r="T48" s="232">
        <v>9.5607647438906998E-2</v>
      </c>
      <c r="U48" s="232">
        <v>0.33513038529572903</v>
      </c>
      <c r="V48" s="232">
        <v>0.120631581651266</v>
      </c>
      <c r="W48" s="232">
        <v>0.17557582999017371</v>
      </c>
      <c r="DA48" s="71" t="s">
        <v>2270</v>
      </c>
    </row>
    <row r="49" spans="1:105" ht="12" customHeight="1" x14ac:dyDescent="0.25">
      <c r="A49" s="59" t="s">
        <v>160</v>
      </c>
      <c r="B49" s="232">
        <v>2.4330427487180342</v>
      </c>
      <c r="C49" s="232">
        <v>2.707055007424783</v>
      </c>
      <c r="D49" s="232">
        <v>4.1036077531396664</v>
      </c>
      <c r="E49" s="232">
        <v>1.410223790340863</v>
      </c>
      <c r="F49" s="232">
        <v>1.9855371259247421</v>
      </c>
      <c r="G49" s="232">
        <v>0.96547409694499386</v>
      </c>
      <c r="H49" s="232">
        <v>1.282231944505267</v>
      </c>
      <c r="I49" s="232">
        <v>3.9559609318915121</v>
      </c>
      <c r="J49" s="232">
        <v>3.4889981270650812</v>
      </c>
      <c r="K49" s="232">
        <v>0.77080084928298653</v>
      </c>
      <c r="L49" s="232">
        <v>0.65387560556211799</v>
      </c>
      <c r="M49" s="232">
        <v>0.44537047023078608</v>
      </c>
      <c r="N49" s="232">
        <v>0.4770259945948464</v>
      </c>
      <c r="O49" s="232">
        <v>0.73566554114644578</v>
      </c>
      <c r="P49" s="232">
        <v>0.75487720092761945</v>
      </c>
      <c r="Q49" s="232">
        <v>0.75383997174445827</v>
      </c>
      <c r="R49" s="232">
        <v>0.89187377460157213</v>
      </c>
      <c r="S49" s="232">
        <v>0.87093377544276285</v>
      </c>
      <c r="T49" s="232">
        <v>0.80315973373241722</v>
      </c>
      <c r="U49" s="232">
        <v>0.86181527191982754</v>
      </c>
      <c r="V49" s="232">
        <v>0.89069096238765977</v>
      </c>
      <c r="W49" s="232">
        <v>0.910242932796686</v>
      </c>
      <c r="DA49" s="71" t="s">
        <v>2271</v>
      </c>
    </row>
    <row r="50" spans="1:105" ht="12" customHeight="1" x14ac:dyDescent="0.25">
      <c r="A50" s="59" t="s">
        <v>70</v>
      </c>
      <c r="B50" s="232">
        <v>1.364872579967225</v>
      </c>
      <c r="C50" s="232">
        <v>0.76702410900332474</v>
      </c>
      <c r="D50" s="232">
        <v>0.93038308609672671</v>
      </c>
      <c r="E50" s="232">
        <v>0.72310036302619818</v>
      </c>
      <c r="F50" s="232">
        <v>0.92137581146314085</v>
      </c>
      <c r="G50" s="232">
        <v>0.57841535957808532</v>
      </c>
      <c r="H50" s="232">
        <v>0.7468208580815362</v>
      </c>
      <c r="I50" s="232">
        <v>0.42509188875495468</v>
      </c>
      <c r="J50" s="232">
        <v>0.40761561026387122</v>
      </c>
      <c r="K50" s="232">
        <v>0.34648043714577043</v>
      </c>
      <c r="L50" s="232">
        <v>0.32417624924438232</v>
      </c>
      <c r="M50" s="232">
        <v>0.52625826979033274</v>
      </c>
      <c r="N50" s="232">
        <v>0.64892538616912976</v>
      </c>
      <c r="O50" s="232">
        <v>0.13064077313227709</v>
      </c>
      <c r="P50" s="232">
        <v>7.7275427369501687E-2</v>
      </c>
      <c r="Q50" s="232">
        <v>2.5707202254213472E-2</v>
      </c>
      <c r="R50" s="232">
        <v>0.1976275938756169</v>
      </c>
      <c r="S50" s="232">
        <v>0.20266977705542219</v>
      </c>
      <c r="T50" s="232">
        <v>3.6736464464214042E-3</v>
      </c>
      <c r="U50" s="232">
        <v>3.7081899278390072E-3</v>
      </c>
      <c r="V50" s="232">
        <v>3.5393063859825002E-3</v>
      </c>
      <c r="W50" s="232">
        <v>4.9731834953460948E-3</v>
      </c>
      <c r="DA50" s="71" t="s">
        <v>2272</v>
      </c>
    </row>
    <row r="51" spans="1:105" ht="12" customHeight="1" x14ac:dyDescent="0.25">
      <c r="A51" s="59" t="s">
        <v>162</v>
      </c>
      <c r="B51" s="232">
        <v>8.4292643373207081</v>
      </c>
      <c r="C51" s="232">
        <v>12.120504187193029</v>
      </c>
      <c r="D51" s="232">
        <v>8.715994460394338</v>
      </c>
      <c r="E51" s="232">
        <v>9.3676497166650172</v>
      </c>
      <c r="F51" s="232">
        <v>11.547419315484531</v>
      </c>
      <c r="G51" s="232">
        <v>16.21301006181897</v>
      </c>
      <c r="H51" s="232">
        <v>7.9631739076214991</v>
      </c>
      <c r="I51" s="232">
        <v>9.0569953806353247</v>
      </c>
      <c r="J51" s="232">
        <v>9.0262815373248273</v>
      </c>
      <c r="K51" s="232">
        <v>8.3560340402207665</v>
      </c>
      <c r="L51" s="232">
        <v>9.0646075140337832</v>
      </c>
      <c r="M51" s="232">
        <v>9.3348842828268417</v>
      </c>
      <c r="N51" s="232">
        <v>9.0898050460120814</v>
      </c>
      <c r="O51" s="232">
        <v>8.1987583381581643</v>
      </c>
      <c r="P51" s="232">
        <v>8.6552189665068759</v>
      </c>
      <c r="Q51" s="232">
        <v>8.6903400447527819</v>
      </c>
      <c r="R51" s="232">
        <v>8.5384364783528586</v>
      </c>
      <c r="S51" s="232">
        <v>8.9235402659309884</v>
      </c>
      <c r="T51" s="232">
        <v>8.4069408291852223</v>
      </c>
      <c r="U51" s="232">
        <v>8.9954661998434791</v>
      </c>
      <c r="V51" s="232">
        <v>8.7654839887032168</v>
      </c>
      <c r="W51" s="232">
        <v>8.9470632342877323</v>
      </c>
      <c r="DA51" s="71" t="s">
        <v>2273</v>
      </c>
    </row>
    <row r="52" spans="1:105" ht="12" customHeight="1" x14ac:dyDescent="0.25">
      <c r="A52" s="165" t="s">
        <v>2193</v>
      </c>
      <c r="B52" s="348">
        <v>12.017120269152811</v>
      </c>
      <c r="C52" s="348">
        <v>15.12102343692089</v>
      </c>
      <c r="D52" s="348">
        <v>14.132077351902041</v>
      </c>
      <c r="E52" s="348">
        <v>11.415377610056749</v>
      </c>
      <c r="F52" s="348">
        <v>14.43494361635001</v>
      </c>
      <c r="G52" s="348">
        <v>17.045672434001009</v>
      </c>
      <c r="H52" s="348">
        <v>10.17458632029534</v>
      </c>
      <c r="I52" s="348">
        <v>12.940454800402</v>
      </c>
      <c r="J52" s="348">
        <v>12.385637043477409</v>
      </c>
      <c r="K52" s="348">
        <v>8.9668138537608666</v>
      </c>
      <c r="L52" s="348">
        <v>9.7075736920637787</v>
      </c>
      <c r="M52" s="348">
        <v>9.8565360883355719</v>
      </c>
      <c r="N52" s="348">
        <v>10.054984107748529</v>
      </c>
      <c r="O52" s="348">
        <v>8.9260974894250058</v>
      </c>
      <c r="P52" s="348">
        <v>9.3814425089200402</v>
      </c>
      <c r="Q52" s="348">
        <v>9.3744274466859725</v>
      </c>
      <c r="R52" s="348">
        <v>9.5470470799197535</v>
      </c>
      <c r="S52" s="348">
        <v>9.7938844489006716</v>
      </c>
      <c r="T52" s="348">
        <v>8.7566142728493741</v>
      </c>
      <c r="U52" s="348">
        <v>9.5952757617726441</v>
      </c>
      <c r="V52" s="348">
        <v>9.1984981929822478</v>
      </c>
      <c r="W52" s="348">
        <v>9.4711577874112667</v>
      </c>
      <c r="DA52" s="167" t="s">
        <v>2274</v>
      </c>
    </row>
    <row r="53" spans="1:105" ht="12" customHeight="1" x14ac:dyDescent="0.25">
      <c r="A53" s="64" t="s">
        <v>30</v>
      </c>
      <c r="B53" s="231">
        <v>6.7104946556434078E-2</v>
      </c>
      <c r="C53" s="231">
        <v>3.1773318822006513E-2</v>
      </c>
      <c r="D53" s="231">
        <v>6.2187450598897499E-2</v>
      </c>
      <c r="E53" s="231">
        <v>5.0522361497146687E-2</v>
      </c>
      <c r="F53" s="231">
        <v>7.2853164435027595E-2</v>
      </c>
      <c r="G53" s="231">
        <v>3.7556178720473468E-2</v>
      </c>
      <c r="H53" s="231">
        <v>2.4306465872029729E-2</v>
      </c>
      <c r="I53" s="231">
        <v>2.4568633853095091E-2</v>
      </c>
      <c r="J53" s="231">
        <v>0</v>
      </c>
      <c r="K53" s="231">
        <v>0</v>
      </c>
      <c r="L53" s="231">
        <v>2.457407056651166E-2</v>
      </c>
      <c r="M53" s="231">
        <v>1.235448988321719E-2</v>
      </c>
      <c r="N53" s="231">
        <v>0.23300168785316719</v>
      </c>
      <c r="O53" s="231">
        <v>0.16135994753261201</v>
      </c>
      <c r="P53" s="231">
        <v>0.1731999458836829</v>
      </c>
      <c r="Q53" s="231">
        <v>0.1990313851069207</v>
      </c>
      <c r="R53" s="231">
        <v>0.23674719470481559</v>
      </c>
      <c r="S53" s="231">
        <v>0.18750155130395799</v>
      </c>
      <c r="T53" s="231">
        <v>1.944472346977616E-2</v>
      </c>
      <c r="U53" s="231">
        <v>2.378154491134523E-2</v>
      </c>
      <c r="V53" s="231">
        <v>2.0775056615791002E-2</v>
      </c>
      <c r="W53" s="231">
        <v>3.16059731579829E-2</v>
      </c>
      <c r="DA53" s="73" t="s">
        <v>2275</v>
      </c>
    </row>
    <row r="54" spans="1:105" ht="12" customHeight="1" x14ac:dyDescent="0.25">
      <c r="A54" s="64" t="s">
        <v>32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2276</v>
      </c>
    </row>
    <row r="55" spans="1:105" ht="12" customHeight="1" x14ac:dyDescent="0.25">
      <c r="A55" s="64" t="s">
        <v>33</v>
      </c>
      <c r="B55" s="231">
        <v>5.0164401513431447E-2</v>
      </c>
      <c r="C55" s="231">
        <v>0.20456128755673511</v>
      </c>
      <c r="D55" s="231">
        <v>0.22116473850488719</v>
      </c>
      <c r="E55" s="231">
        <v>0.3452457923055236</v>
      </c>
      <c r="F55" s="231">
        <v>0.12970811313849459</v>
      </c>
      <c r="G55" s="231">
        <v>0.21429878043919109</v>
      </c>
      <c r="H55" s="231">
        <v>0.46813329823927591</v>
      </c>
      <c r="I55" s="231">
        <v>0.15771506753608119</v>
      </c>
      <c r="J55" s="231">
        <v>7.9316609912985295E-2</v>
      </c>
      <c r="K55" s="231">
        <v>7.9929670770667649E-2</v>
      </c>
      <c r="L55" s="231">
        <v>0.1840413013754886</v>
      </c>
      <c r="M55" s="231">
        <v>0.10574268154297189</v>
      </c>
      <c r="N55" s="231">
        <v>0.1052422721705457</v>
      </c>
      <c r="O55" s="231">
        <v>0.1053392663535528</v>
      </c>
      <c r="P55" s="231">
        <v>0.1586122455406446</v>
      </c>
      <c r="Q55" s="231">
        <v>0.13264126506521409</v>
      </c>
      <c r="R55" s="231">
        <v>0.1338325011298736</v>
      </c>
      <c r="S55" s="231">
        <v>0.1192759175643906</v>
      </c>
      <c r="T55" s="231">
        <v>7.5207451650239926E-2</v>
      </c>
      <c r="U55" s="231">
        <v>0.26476934969428279</v>
      </c>
      <c r="V55" s="231">
        <v>9.6894483928451208E-2</v>
      </c>
      <c r="W55" s="231">
        <v>0.1379111276891955</v>
      </c>
      <c r="DA55" s="73" t="s">
        <v>2277</v>
      </c>
    </row>
    <row r="56" spans="1:105" ht="12" customHeight="1" x14ac:dyDescent="0.25">
      <c r="A56" s="64" t="s">
        <v>160</v>
      </c>
      <c r="B56" s="231">
        <v>1.803224480987115</v>
      </c>
      <c r="C56" s="231">
        <v>2.2397438531670111</v>
      </c>
      <c r="D56" s="231">
        <v>2.774070434662586</v>
      </c>
      <c r="E56" s="231">
        <v>1.124754181346864</v>
      </c>
      <c r="F56" s="231">
        <v>1.3440939808545791</v>
      </c>
      <c r="G56" s="231">
        <v>0.81782134282541707</v>
      </c>
      <c r="H56" s="231">
        <v>0.98679323682027908</v>
      </c>
      <c r="I56" s="231">
        <v>3.3556717935155631</v>
      </c>
      <c r="J56" s="231">
        <v>2.931996981899236</v>
      </c>
      <c r="K56" s="231">
        <v>0.63231616125636525</v>
      </c>
      <c r="L56" s="231">
        <v>0.51174531613955132</v>
      </c>
      <c r="M56" s="231">
        <v>0.35805850661442912</v>
      </c>
      <c r="N56" s="231">
        <v>0.37315793244983197</v>
      </c>
      <c r="O56" s="231">
        <v>0.55044283691678553</v>
      </c>
      <c r="P56" s="231">
        <v>0.57505848262062154</v>
      </c>
      <c r="Q56" s="231">
        <v>0.57741634586965218</v>
      </c>
      <c r="R56" s="231">
        <v>0.71730423790150466</v>
      </c>
      <c r="S56" s="231">
        <v>0.68132531593051682</v>
      </c>
      <c r="T56" s="231">
        <v>0.64380082878116229</v>
      </c>
      <c r="U56" s="231">
        <v>0.69382421310117492</v>
      </c>
      <c r="V56" s="231">
        <v>0.72903174659443692</v>
      </c>
      <c r="W56" s="231">
        <v>0.72857331131304381</v>
      </c>
      <c r="DA56" s="73" t="s">
        <v>2278</v>
      </c>
    </row>
    <row r="57" spans="1:105" ht="12" customHeight="1" x14ac:dyDescent="0.25">
      <c r="A57" s="64" t="s">
        <v>70</v>
      </c>
      <c r="B57" s="231">
        <v>0.98068504821669245</v>
      </c>
      <c r="C57" s="231">
        <v>0.6152444111289882</v>
      </c>
      <c r="D57" s="231">
        <v>0.60974863731023998</v>
      </c>
      <c r="E57" s="231">
        <v>0.55912067117313069</v>
      </c>
      <c r="F57" s="231">
        <v>0.60468030117788807</v>
      </c>
      <c r="G57" s="231">
        <v>0.47500154314346488</v>
      </c>
      <c r="H57" s="231">
        <v>0.55720294181551333</v>
      </c>
      <c r="I57" s="231">
        <v>0.34958089622679761</v>
      </c>
      <c r="J57" s="231">
        <v>0.33208631573261921</v>
      </c>
      <c r="K57" s="231">
        <v>0.27555494299830741</v>
      </c>
      <c r="L57" s="231">
        <v>0.24596727176974359</v>
      </c>
      <c r="M57" s="231">
        <v>0.41017473014159778</v>
      </c>
      <c r="N57" s="231">
        <v>0.49213333856676761</v>
      </c>
      <c r="O57" s="231">
        <v>9.4764994592067095E-2</v>
      </c>
      <c r="P57" s="231">
        <v>5.7070872300978612E-2</v>
      </c>
      <c r="Q57" s="231">
        <v>1.9089832438291619E-2</v>
      </c>
      <c r="R57" s="231">
        <v>0.15409373283794631</v>
      </c>
      <c r="S57" s="231">
        <v>0.1537077525973933</v>
      </c>
      <c r="T57" s="231">
        <v>2.8548569481656942E-3</v>
      </c>
      <c r="U57" s="231">
        <v>2.8942405618103762E-3</v>
      </c>
      <c r="V57" s="231">
        <v>2.8085033383065299E-3</v>
      </c>
      <c r="W57" s="231">
        <v>3.85911584899174E-3</v>
      </c>
      <c r="DA57" s="73" t="s">
        <v>2279</v>
      </c>
    </row>
    <row r="58" spans="1:105" ht="12" customHeight="1" x14ac:dyDescent="0.25">
      <c r="A58" s="64" t="s">
        <v>34</v>
      </c>
      <c r="B58" s="231">
        <v>0.22304109046726811</v>
      </c>
      <c r="C58" s="231">
        <v>0.22291442811655629</v>
      </c>
      <c r="D58" s="231">
        <v>0.19520703889811319</v>
      </c>
      <c r="E58" s="231">
        <v>0.22266336524257949</v>
      </c>
      <c r="F58" s="231">
        <v>0.1391657341909123</v>
      </c>
      <c r="G58" s="231">
        <v>8.2301124203493309E-2</v>
      </c>
      <c r="H58" s="231">
        <v>0.13725901344673769</v>
      </c>
      <c r="I58" s="231">
        <v>0.1097891161359185</v>
      </c>
      <c r="J58" s="231">
        <v>5.4844797858766919E-2</v>
      </c>
      <c r="K58" s="231">
        <v>8.1995777465173877E-2</v>
      </c>
      <c r="L58" s="231">
        <v>8.2285291409601405E-2</v>
      </c>
      <c r="M58" s="231">
        <v>0</v>
      </c>
      <c r="N58" s="231">
        <v>2.733644947709285E-2</v>
      </c>
      <c r="O58" s="231">
        <v>2.7336449477097801E-2</v>
      </c>
      <c r="P58" s="231">
        <v>0</v>
      </c>
      <c r="Q58" s="231">
        <v>0</v>
      </c>
      <c r="R58" s="231">
        <v>5.4672898954224038E-2</v>
      </c>
      <c r="S58" s="231">
        <v>6.3086897965864155E-2</v>
      </c>
      <c r="T58" s="231">
        <v>1.659050611569541E-2</v>
      </c>
      <c r="U58" s="231">
        <v>3.8772250284303471E-2</v>
      </c>
      <c r="V58" s="231">
        <v>1.752690277990826E-2</v>
      </c>
      <c r="W58" s="231">
        <v>1.7911413487429959E-2</v>
      </c>
      <c r="DA58" s="73" t="s">
        <v>2280</v>
      </c>
    </row>
    <row r="59" spans="1:105" ht="12" customHeight="1" x14ac:dyDescent="0.25">
      <c r="A59" s="64" t="s">
        <v>162</v>
      </c>
      <c r="B59" s="231">
        <v>6.1159478421697351</v>
      </c>
      <c r="C59" s="231">
        <v>9.8173890771829804</v>
      </c>
      <c r="D59" s="231">
        <v>5.7682308392871029</v>
      </c>
      <c r="E59" s="231">
        <v>7.3143252220721333</v>
      </c>
      <c r="F59" s="231">
        <v>7.6526280470635983</v>
      </c>
      <c r="G59" s="231">
        <v>13.444836044274229</v>
      </c>
      <c r="H59" s="231">
        <v>5.99956574491714</v>
      </c>
      <c r="I59" s="231">
        <v>7.5211746600115639</v>
      </c>
      <c r="J59" s="231">
        <v>7.4258419659409718</v>
      </c>
      <c r="K59" s="231">
        <v>6.7106771043604549</v>
      </c>
      <c r="L59" s="231">
        <v>6.9451525598568198</v>
      </c>
      <c r="M59" s="231">
        <v>7.3470934010092037</v>
      </c>
      <c r="N59" s="231">
        <v>6.9611220068774564</v>
      </c>
      <c r="O59" s="231">
        <v>6.0055659503624161</v>
      </c>
      <c r="P59" s="231">
        <v>6.4548745939214509</v>
      </c>
      <c r="Q59" s="231">
        <v>6.5165949415498936</v>
      </c>
      <c r="R59" s="231">
        <v>6.7228341773123717</v>
      </c>
      <c r="S59" s="231">
        <v>6.8340889211113156</v>
      </c>
      <c r="T59" s="231">
        <v>6.5972302180177023</v>
      </c>
      <c r="U59" s="231">
        <v>7.08978371460831</v>
      </c>
      <c r="V59" s="231">
        <v>7.0237547729315759</v>
      </c>
      <c r="W59" s="231">
        <v>7.0108470715941698</v>
      </c>
      <c r="DA59" s="73" t="s">
        <v>2281</v>
      </c>
    </row>
    <row r="60" spans="1:105" ht="12" customHeight="1" x14ac:dyDescent="0.25">
      <c r="A60" s="64" t="s">
        <v>36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2282</v>
      </c>
    </row>
    <row r="61" spans="1:105" ht="12" customHeight="1" x14ac:dyDescent="0.25">
      <c r="A61" s="64" t="s">
        <v>73</v>
      </c>
      <c r="B61" s="231">
        <v>0.51960346995212436</v>
      </c>
      <c r="C61" s="231">
        <v>0.32971297519266562</v>
      </c>
      <c r="D61" s="231">
        <v>0.25338881760862081</v>
      </c>
      <c r="E61" s="231">
        <v>0.35902006251390112</v>
      </c>
      <c r="F61" s="231">
        <v>0.54219540301350977</v>
      </c>
      <c r="G61" s="231">
        <v>0.42007850934687468</v>
      </c>
      <c r="H61" s="231">
        <v>0.59714756554399828</v>
      </c>
      <c r="I61" s="231">
        <v>0.51471932174616852</v>
      </c>
      <c r="J61" s="231">
        <v>0.33215504929562439</v>
      </c>
      <c r="K61" s="231">
        <v>0.77604762779736436</v>
      </c>
      <c r="L61" s="231">
        <v>1.0013514941782631</v>
      </c>
      <c r="M61" s="231">
        <v>0.76994134349625865</v>
      </c>
      <c r="N61" s="231">
        <v>1.017226074890724</v>
      </c>
      <c r="O61" s="231">
        <v>1.0355427297061019</v>
      </c>
      <c r="P61" s="231">
        <v>1.0605767368692871</v>
      </c>
      <c r="Q61" s="231">
        <v>0.94761926965520937</v>
      </c>
      <c r="R61" s="231">
        <v>0.5995896396473831</v>
      </c>
      <c r="S61" s="231">
        <v>0.98983571899870537</v>
      </c>
      <c r="T61" s="231">
        <v>0.83126356070843221</v>
      </c>
      <c r="U61" s="231">
        <v>0.88872593802527911</v>
      </c>
      <c r="V61" s="231">
        <v>0.76139738126582823</v>
      </c>
      <c r="W61" s="231">
        <v>0.865463588582566</v>
      </c>
      <c r="DA61" s="73" t="s">
        <v>2283</v>
      </c>
    </row>
    <row r="62" spans="1:105" ht="12" customHeight="1" x14ac:dyDescent="0.25">
      <c r="A62" s="64" t="s">
        <v>79</v>
      </c>
      <c r="B62" s="231">
        <v>2.257348989290008</v>
      </c>
      <c r="C62" s="231">
        <v>1.6596840857539481</v>
      </c>
      <c r="D62" s="231">
        <v>4.248079395031592</v>
      </c>
      <c r="E62" s="231">
        <v>1.439725953905475</v>
      </c>
      <c r="F62" s="231">
        <v>3.9496188724760009</v>
      </c>
      <c r="G62" s="231">
        <v>1.5537789110478619</v>
      </c>
      <c r="H62" s="231">
        <v>1.4041780536403681</v>
      </c>
      <c r="I62" s="231">
        <v>0.90723531137681457</v>
      </c>
      <c r="J62" s="231">
        <v>1.2293953228372081</v>
      </c>
      <c r="K62" s="231">
        <v>0.41029256911253281</v>
      </c>
      <c r="L62" s="231">
        <v>0.71245638676780043</v>
      </c>
      <c r="M62" s="231">
        <v>0.85317093564789326</v>
      </c>
      <c r="N62" s="231">
        <v>0.84576434546294621</v>
      </c>
      <c r="O62" s="231">
        <v>0.94574531448437249</v>
      </c>
      <c r="P62" s="231">
        <v>0.90204963178337361</v>
      </c>
      <c r="Q62" s="231">
        <v>0.98203440700079048</v>
      </c>
      <c r="R62" s="231">
        <v>0.92797269743163424</v>
      </c>
      <c r="S62" s="231">
        <v>0.76506237342852523</v>
      </c>
      <c r="T62" s="231">
        <v>0.5702221271582002</v>
      </c>
      <c r="U62" s="231">
        <v>0.59272451058613707</v>
      </c>
      <c r="V62" s="231">
        <v>0.54630934552795085</v>
      </c>
      <c r="W62" s="231">
        <v>0.67498618573788582</v>
      </c>
      <c r="DA62" s="73" t="s">
        <v>2284</v>
      </c>
    </row>
    <row r="63" spans="1:105" ht="12" customHeight="1" x14ac:dyDescent="0.25">
      <c r="A63" s="166" t="s">
        <v>2205</v>
      </c>
      <c r="B63" s="349">
        <v>1.0011514274626221</v>
      </c>
      <c r="C63" s="349">
        <v>1.073792569134659</v>
      </c>
      <c r="D63" s="349">
        <v>1.1741217461044939</v>
      </c>
      <c r="E63" s="349">
        <v>1.786903444061767</v>
      </c>
      <c r="F63" s="349">
        <v>2.2754435272723001</v>
      </c>
      <c r="G63" s="349">
        <v>2.125454382754977</v>
      </c>
      <c r="H63" s="349">
        <v>1.0612894048018671</v>
      </c>
      <c r="I63" s="349">
        <v>1.1008625477830929</v>
      </c>
      <c r="J63" s="349">
        <v>1.2732980540401579</v>
      </c>
      <c r="K63" s="349">
        <v>1.133746197210947</v>
      </c>
      <c r="L63" s="349">
        <v>1.1483598514161899</v>
      </c>
      <c r="M63" s="349">
        <v>1.1698941825093749</v>
      </c>
      <c r="N63" s="349">
        <v>1.209661954694256</v>
      </c>
      <c r="O63" s="349">
        <v>1.196630879706895</v>
      </c>
      <c r="P63" s="349">
        <v>1.2659796219928581</v>
      </c>
      <c r="Q63" s="349">
        <v>1.298580733754976</v>
      </c>
      <c r="R63" s="349">
        <v>1.3328241368109131</v>
      </c>
      <c r="S63" s="349">
        <v>1.348544755522703</v>
      </c>
      <c r="T63" s="349">
        <v>1.339665067410549</v>
      </c>
      <c r="U63" s="349">
        <v>1.35836449887229</v>
      </c>
      <c r="V63" s="349">
        <v>1.32039118521489</v>
      </c>
      <c r="W63" s="349">
        <v>1.359097330166454</v>
      </c>
      <c r="DA63" s="168" t="s">
        <v>2285</v>
      </c>
    </row>
    <row r="64" spans="1:105" ht="12" customHeight="1" x14ac:dyDescent="0.25">
      <c r="A64" s="60" t="s">
        <v>2207</v>
      </c>
      <c r="B64" s="264">
        <v>1.163137915513206</v>
      </c>
      <c r="C64" s="264">
        <v>1.247532407482371</v>
      </c>
      <c r="D64" s="264">
        <v>1.364094864034636</v>
      </c>
      <c r="E64" s="264">
        <v>2.0760247552331128</v>
      </c>
      <c r="F64" s="264">
        <v>2.6436107152015542</v>
      </c>
      <c r="G64" s="264">
        <v>2.4693532990725631</v>
      </c>
      <c r="H64" s="264">
        <v>1.233006228824042</v>
      </c>
      <c r="I64" s="264">
        <v>1.278982313734742</v>
      </c>
      <c r="J64" s="264">
        <v>1.479317917127561</v>
      </c>
      <c r="K64" s="264">
        <v>1.3171865437850541</v>
      </c>
      <c r="L64" s="264">
        <v>1.334164689971588</v>
      </c>
      <c r="M64" s="264">
        <v>1.359183279859814</v>
      </c>
      <c r="N64" s="264">
        <v>1.4053854850156891</v>
      </c>
      <c r="O64" s="264">
        <v>1.39024597966023</v>
      </c>
      <c r="P64" s="264">
        <v>1.470815361407398</v>
      </c>
      <c r="Q64" s="264">
        <v>1.5086913391448611</v>
      </c>
      <c r="R64" s="264">
        <v>1.54847533121438</v>
      </c>
      <c r="S64" s="264">
        <v>1.566739548971481</v>
      </c>
      <c r="T64" s="264">
        <v>1.556423125663416</v>
      </c>
      <c r="U64" s="264">
        <v>1.5781481286300649</v>
      </c>
      <c r="V64" s="264">
        <v>1.5340307257267509</v>
      </c>
      <c r="W64" s="264">
        <v>1.5789995321645709</v>
      </c>
      <c r="DA64" s="72" t="s">
        <v>2286</v>
      </c>
    </row>
    <row r="65" spans="1:105" ht="12" customHeight="1" x14ac:dyDescent="0.25">
      <c r="A65" s="101" t="s">
        <v>2209</v>
      </c>
      <c r="B65" s="280">
        <v>0.39361210001920888</v>
      </c>
      <c r="C65" s="280">
        <v>0.42217164809256058</v>
      </c>
      <c r="D65" s="280">
        <v>0.46161700766257441</v>
      </c>
      <c r="E65" s="280">
        <v>0.70253789572204151</v>
      </c>
      <c r="F65" s="280">
        <v>0.89461202439148924</v>
      </c>
      <c r="G65" s="280">
        <v>0.83564238150422254</v>
      </c>
      <c r="H65" s="280">
        <v>0.41725591143682922</v>
      </c>
      <c r="I65" s="280">
        <v>0.432814464804404</v>
      </c>
      <c r="J65" s="280">
        <v>0.50060910592851382</v>
      </c>
      <c r="K65" s="280">
        <v>0.44574298086355529</v>
      </c>
      <c r="L65" s="280">
        <v>0.45148847646281648</v>
      </c>
      <c r="M65" s="280">
        <v>0.45995490127287758</v>
      </c>
      <c r="N65" s="280">
        <v>0.47558997494245048</v>
      </c>
      <c r="O65" s="280">
        <v>0.47046668524762109</v>
      </c>
      <c r="P65" s="280">
        <v>0.49773179553573299</v>
      </c>
      <c r="Q65" s="280">
        <v>0.51054922925419755</v>
      </c>
      <c r="R65" s="280">
        <v>0.52401234524136875</v>
      </c>
      <c r="S65" s="280">
        <v>0.53019305434791453</v>
      </c>
      <c r="T65" s="280">
        <v>0.52670192144886929</v>
      </c>
      <c r="U65" s="280">
        <v>0.53405377880522864</v>
      </c>
      <c r="V65" s="280">
        <v>0.51912421338348314</v>
      </c>
      <c r="W65" s="280">
        <v>0.53434189832116141</v>
      </c>
      <c r="DA65" s="102" t="s">
        <v>2287</v>
      </c>
    </row>
    <row r="66" spans="1:105" ht="12" customHeight="1" x14ac:dyDescent="0.25">
      <c r="A66" s="57" t="s">
        <v>2211</v>
      </c>
      <c r="B66" s="263">
        <f t="shared" ref="B66:W66" si="3">B67+B68+B79</f>
        <v>25.999641991775238</v>
      </c>
      <c r="C66" s="263">
        <f t="shared" si="3"/>
        <v>29.454825350356607</v>
      </c>
      <c r="D66" s="263">
        <f t="shared" si="3"/>
        <v>30.325078183825074</v>
      </c>
      <c r="E66" s="263">
        <f t="shared" si="3"/>
        <v>39.755903185413764</v>
      </c>
      <c r="F66" s="263">
        <f t="shared" si="3"/>
        <v>50.367996954493066</v>
      </c>
      <c r="G66" s="263">
        <f t="shared" si="3"/>
        <v>49.620034096965796</v>
      </c>
      <c r="H66" s="263">
        <f t="shared" si="3"/>
        <v>25.874284713842425</v>
      </c>
      <c r="I66" s="263">
        <f t="shared" si="3"/>
        <v>28.529128356306234</v>
      </c>
      <c r="J66" s="263">
        <f t="shared" si="3"/>
        <v>31.214491771268122</v>
      </c>
      <c r="K66" s="263">
        <f t="shared" si="3"/>
        <v>26.424085928306219</v>
      </c>
      <c r="L66" s="263">
        <f t="shared" si="3"/>
        <v>27.160270503649183</v>
      </c>
      <c r="M66" s="263">
        <f t="shared" si="3"/>
        <v>27.643530822226872</v>
      </c>
      <c r="N66" s="263">
        <f t="shared" si="3"/>
        <v>28.515563149864921</v>
      </c>
      <c r="O66" s="263">
        <f t="shared" si="3"/>
        <v>27.482826341041275</v>
      </c>
      <c r="P66" s="263">
        <f t="shared" si="3"/>
        <v>29.040267743660856</v>
      </c>
      <c r="Q66" s="263">
        <f t="shared" si="3"/>
        <v>29.614599427170699</v>
      </c>
      <c r="R66" s="263">
        <f t="shared" si="3"/>
        <v>30.363150103710332</v>
      </c>
      <c r="S66" s="263">
        <f t="shared" si="3"/>
        <v>30.822636556738232</v>
      </c>
      <c r="T66" s="263">
        <f t="shared" si="3"/>
        <v>29.954600672735509</v>
      </c>
      <c r="U66" s="263">
        <f t="shared" si="3"/>
        <v>30.855905371635945</v>
      </c>
      <c r="V66" s="263">
        <f t="shared" si="3"/>
        <v>29.909152631691693</v>
      </c>
      <c r="W66" s="263">
        <f t="shared" si="3"/>
        <v>30.780346956944335</v>
      </c>
      <c r="DA66" s="70"/>
    </row>
    <row r="67" spans="1:105" ht="12" customHeight="1" x14ac:dyDescent="0.25">
      <c r="A67" s="165" t="s">
        <v>2212</v>
      </c>
      <c r="B67" s="348">
        <v>5.7695897906351581</v>
      </c>
      <c r="C67" s="348">
        <v>7.3365027328114376</v>
      </c>
      <c r="D67" s="348">
        <v>6.592554077183987</v>
      </c>
      <c r="E67" s="348">
        <v>5.5382687468363194</v>
      </c>
      <c r="F67" s="348">
        <v>6.8143489725285011</v>
      </c>
      <c r="G67" s="348">
        <v>8.2662861105820316</v>
      </c>
      <c r="H67" s="348">
        <v>4.9120799333990686</v>
      </c>
      <c r="I67" s="348">
        <v>6.3357581892955137</v>
      </c>
      <c r="J67" s="348">
        <v>6.0311411977720493</v>
      </c>
      <c r="K67" s="348">
        <v>4.3890906097092213</v>
      </c>
      <c r="L67" s="348">
        <v>4.7234881072009927</v>
      </c>
      <c r="M67" s="348">
        <v>4.7922387393442838</v>
      </c>
      <c r="N67" s="348">
        <v>4.9132267346637377</v>
      </c>
      <c r="O67" s="348">
        <v>4.3269861447119409</v>
      </c>
      <c r="P67" s="348">
        <v>4.5541391733950691</v>
      </c>
      <c r="Q67" s="348">
        <v>4.5447399961838144</v>
      </c>
      <c r="R67" s="348">
        <v>4.646250613542489</v>
      </c>
      <c r="S67" s="348">
        <v>4.7771226788200511</v>
      </c>
      <c r="T67" s="348">
        <v>4.2638257628730791</v>
      </c>
      <c r="U67" s="348">
        <v>4.6715796312820279</v>
      </c>
      <c r="V67" s="348">
        <v>4.4810267470906844</v>
      </c>
      <c r="W67" s="348">
        <v>4.6062495531871788</v>
      </c>
      <c r="DA67" s="167" t="s">
        <v>2288</v>
      </c>
    </row>
    <row r="68" spans="1:105" ht="12" customHeight="1" x14ac:dyDescent="0.25">
      <c r="A68" s="165" t="s">
        <v>2214</v>
      </c>
      <c r="B68" s="348">
        <v>2.2636126822780911</v>
      </c>
      <c r="C68" s="348">
        <v>2.8482814230211102</v>
      </c>
      <c r="D68" s="348">
        <v>2.6619979499427662</v>
      </c>
      <c r="E68" s="348">
        <v>2.1502650345813259</v>
      </c>
      <c r="F68" s="348">
        <v>2.7190475510022178</v>
      </c>
      <c r="G68" s="348">
        <v>3.2108191842439568</v>
      </c>
      <c r="H68" s="348">
        <v>1.9165425755680969</v>
      </c>
      <c r="I68" s="348">
        <v>2.4375371923194908</v>
      </c>
      <c r="J68" s="348">
        <v>2.3330285843669358</v>
      </c>
      <c r="K68" s="348">
        <v>1.689039728686258</v>
      </c>
      <c r="L68" s="348">
        <v>1.8285734378402689</v>
      </c>
      <c r="M68" s="348">
        <v>1.8566328365839859</v>
      </c>
      <c r="N68" s="348">
        <v>1.894013626944322</v>
      </c>
      <c r="O68" s="348">
        <v>1.6813701642130201</v>
      </c>
      <c r="P68" s="348">
        <v>1.767141525225935</v>
      </c>
      <c r="Q68" s="348">
        <v>1.7658201284616231</v>
      </c>
      <c r="R68" s="348">
        <v>1.798335738045826</v>
      </c>
      <c r="S68" s="348">
        <v>1.8448314197375231</v>
      </c>
      <c r="T68" s="348">
        <v>1.649445347794342</v>
      </c>
      <c r="U68" s="348">
        <v>1.8074203650984479</v>
      </c>
      <c r="V68" s="348">
        <v>1.732681100063139</v>
      </c>
      <c r="W68" s="348">
        <v>1.784040802060848</v>
      </c>
      <c r="DA68" s="167" t="s">
        <v>2289</v>
      </c>
    </row>
    <row r="69" spans="1:105" ht="12" customHeight="1" x14ac:dyDescent="0.25">
      <c r="A69" s="64" t="s">
        <v>30</v>
      </c>
      <c r="B69" s="231">
        <v>1.264026694137816E-2</v>
      </c>
      <c r="C69" s="231">
        <v>5.9850018833696467E-3</v>
      </c>
      <c r="D69" s="231">
        <v>1.1713979614196761E-2</v>
      </c>
      <c r="E69" s="231">
        <v>9.5166775119279075E-3</v>
      </c>
      <c r="F69" s="231">
        <v>1.372303374399411E-2</v>
      </c>
      <c r="G69" s="231">
        <v>7.0742940526099581E-3</v>
      </c>
      <c r="H69" s="231">
        <v>4.5785032667535206E-3</v>
      </c>
      <c r="I69" s="231">
        <v>4.6278867091702654E-3</v>
      </c>
      <c r="J69" s="231">
        <v>0</v>
      </c>
      <c r="K69" s="231">
        <v>0</v>
      </c>
      <c r="L69" s="231">
        <v>4.6289107992321136E-3</v>
      </c>
      <c r="M69" s="231">
        <v>2.3271615292486678E-3</v>
      </c>
      <c r="N69" s="231">
        <v>4.3889514609460847E-2</v>
      </c>
      <c r="O69" s="231">
        <v>3.0394671557389511E-2</v>
      </c>
      <c r="P69" s="231">
        <v>3.2624920554267127E-2</v>
      </c>
      <c r="Q69" s="231">
        <v>3.7490676419032143E-2</v>
      </c>
      <c r="R69" s="231">
        <v>4.4595039445782442E-2</v>
      </c>
      <c r="S69" s="231">
        <v>3.5318851769166611E-2</v>
      </c>
      <c r="T69" s="231">
        <v>3.6627179943068671E-3</v>
      </c>
      <c r="U69" s="231">
        <v>4.4796261882866341E-3</v>
      </c>
      <c r="V69" s="231">
        <v>3.9133070633622941E-3</v>
      </c>
      <c r="W69" s="231">
        <v>5.9534797084289113E-3</v>
      </c>
      <c r="DA69" s="73" t="s">
        <v>2290</v>
      </c>
    </row>
    <row r="70" spans="1:105" ht="12" customHeight="1" x14ac:dyDescent="0.25">
      <c r="A70" s="64" t="s">
        <v>32</v>
      </c>
      <c r="B70" s="231">
        <v>0</v>
      </c>
      <c r="C70" s="231">
        <v>0</v>
      </c>
      <c r="D70" s="231">
        <v>0</v>
      </c>
      <c r="E70" s="231">
        <v>0</v>
      </c>
      <c r="F70" s="231">
        <v>0</v>
      </c>
      <c r="G70" s="231">
        <v>0</v>
      </c>
      <c r="H70" s="231">
        <v>0</v>
      </c>
      <c r="I70" s="231">
        <v>0</v>
      </c>
      <c r="J70" s="231">
        <v>0</v>
      </c>
      <c r="K70" s="231">
        <v>0</v>
      </c>
      <c r="L70" s="231">
        <v>0</v>
      </c>
      <c r="M70" s="231">
        <v>0</v>
      </c>
      <c r="N70" s="231">
        <v>0</v>
      </c>
      <c r="O70" s="231">
        <v>0</v>
      </c>
      <c r="P70" s="231">
        <v>0</v>
      </c>
      <c r="Q70" s="231">
        <v>0</v>
      </c>
      <c r="R70" s="231">
        <v>0</v>
      </c>
      <c r="S70" s="231">
        <v>0</v>
      </c>
      <c r="T70" s="231">
        <v>0</v>
      </c>
      <c r="U70" s="231">
        <v>0</v>
      </c>
      <c r="V70" s="231">
        <v>0</v>
      </c>
      <c r="W70" s="231">
        <v>0</v>
      </c>
      <c r="DA70" s="73" t="s">
        <v>2291</v>
      </c>
    </row>
    <row r="71" spans="1:105" ht="12" customHeight="1" x14ac:dyDescent="0.25">
      <c r="A71" s="64" t="s">
        <v>33</v>
      </c>
      <c r="B71" s="231">
        <v>9.449250146574344E-3</v>
      </c>
      <c r="C71" s="231">
        <v>3.8532320093789423E-2</v>
      </c>
      <c r="D71" s="231">
        <v>4.1659839939978772E-2</v>
      </c>
      <c r="E71" s="231">
        <v>6.5032448412120761E-2</v>
      </c>
      <c r="F71" s="231">
        <v>2.443255316736187E-2</v>
      </c>
      <c r="G71" s="231">
        <v>4.0366529279404408E-2</v>
      </c>
      <c r="H71" s="231">
        <v>8.8180233463353866E-2</v>
      </c>
      <c r="I71" s="231">
        <v>2.970810136413719E-2</v>
      </c>
      <c r="J71" s="231">
        <v>1.4940524858955679E-2</v>
      </c>
      <c r="K71" s="231">
        <v>1.505600446649696E-2</v>
      </c>
      <c r="L71" s="231">
        <v>3.466705953887321E-2</v>
      </c>
      <c r="M71" s="231">
        <v>1.991828904410552E-2</v>
      </c>
      <c r="N71" s="231">
        <v>1.982402910691719E-2</v>
      </c>
      <c r="O71" s="231">
        <v>1.9842299479339579E-2</v>
      </c>
      <c r="P71" s="231">
        <v>2.9877098883002318E-2</v>
      </c>
      <c r="Q71" s="231">
        <v>2.49850582394309E-2</v>
      </c>
      <c r="R71" s="231">
        <v>2.5209446196208879E-2</v>
      </c>
      <c r="S71" s="231">
        <v>2.2467485857004331E-2</v>
      </c>
      <c r="T71" s="231">
        <v>1.4166500587856829E-2</v>
      </c>
      <c r="U71" s="231">
        <v>4.9873450911942473E-2</v>
      </c>
      <c r="V71" s="231">
        <v>1.8251592540539291E-2</v>
      </c>
      <c r="W71" s="231">
        <v>2.597771934311717E-2</v>
      </c>
      <c r="DA71" s="73" t="s">
        <v>2292</v>
      </c>
    </row>
    <row r="72" spans="1:105" ht="12" customHeight="1" x14ac:dyDescent="0.25">
      <c r="A72" s="64" t="s">
        <v>160</v>
      </c>
      <c r="B72" s="231">
        <v>0.33966555320532921</v>
      </c>
      <c r="C72" s="231">
        <v>0.42189080890680519</v>
      </c>
      <c r="D72" s="231">
        <v>0.52253958326054228</v>
      </c>
      <c r="E72" s="231">
        <v>0.2118650535501016</v>
      </c>
      <c r="F72" s="231">
        <v>0.25318113766789851</v>
      </c>
      <c r="G72" s="231">
        <v>0.15404944961808409</v>
      </c>
      <c r="H72" s="231">
        <v>0.18587795042598049</v>
      </c>
      <c r="I72" s="231">
        <v>0.63209330182564616</v>
      </c>
      <c r="J72" s="231">
        <v>0.55228752013614413</v>
      </c>
      <c r="K72" s="231">
        <v>0.119106645333609</v>
      </c>
      <c r="L72" s="231">
        <v>9.6395239605234093E-2</v>
      </c>
      <c r="M72" s="231">
        <v>6.7445923683604359E-2</v>
      </c>
      <c r="N72" s="231">
        <v>7.0290136860356164E-2</v>
      </c>
      <c r="O72" s="231">
        <v>0.10368452329734459</v>
      </c>
      <c r="P72" s="231">
        <v>0.108321265424383</v>
      </c>
      <c r="Q72" s="231">
        <v>0.1087654058701838</v>
      </c>
      <c r="R72" s="231">
        <v>0.13511547971551879</v>
      </c>
      <c r="S72" s="231">
        <v>0.1283382866572719</v>
      </c>
      <c r="T72" s="231">
        <v>0.121269962208086</v>
      </c>
      <c r="U72" s="231">
        <v>0.13069264955922399</v>
      </c>
      <c r="V72" s="231">
        <v>0.13732453952471391</v>
      </c>
      <c r="W72" s="231">
        <v>0.1372381860645068</v>
      </c>
      <c r="DA72" s="73" t="s">
        <v>2293</v>
      </c>
    </row>
    <row r="73" spans="1:105" ht="12" customHeight="1" x14ac:dyDescent="0.25">
      <c r="A73" s="64" t="s">
        <v>70</v>
      </c>
      <c r="B73" s="231">
        <v>0.18472737750342119</v>
      </c>
      <c r="C73" s="231">
        <v>0.1158909140076765</v>
      </c>
      <c r="D73" s="231">
        <v>0.1148556989947266</v>
      </c>
      <c r="E73" s="231">
        <v>0.1053191291960467</v>
      </c>
      <c r="F73" s="231">
        <v>0.1139009985598238</v>
      </c>
      <c r="G73" s="231">
        <v>8.9473974885749624E-2</v>
      </c>
      <c r="H73" s="231">
        <v>0.10495789485721579</v>
      </c>
      <c r="I73" s="231">
        <v>6.5849033084272104E-2</v>
      </c>
      <c r="J73" s="231">
        <v>6.2553655041047374E-2</v>
      </c>
      <c r="K73" s="231">
        <v>5.1905086215747673E-2</v>
      </c>
      <c r="L73" s="231">
        <v>4.6331785264106848E-2</v>
      </c>
      <c r="M73" s="231">
        <v>7.7262830054373011E-2</v>
      </c>
      <c r="N73" s="231">
        <v>9.2701016682936843E-2</v>
      </c>
      <c r="O73" s="231">
        <v>1.7850469895458621E-2</v>
      </c>
      <c r="P73" s="231">
        <v>1.0750192012372701E-2</v>
      </c>
      <c r="Q73" s="231">
        <v>3.5958687141380329E-3</v>
      </c>
      <c r="R73" s="231">
        <v>2.902596629634446E-2</v>
      </c>
      <c r="S73" s="231">
        <v>2.895326087707132E-2</v>
      </c>
      <c r="T73" s="231">
        <v>5.3775698746611421E-4</v>
      </c>
      <c r="U73" s="231">
        <v>5.45175507487827E-4</v>
      </c>
      <c r="V73" s="231">
        <v>5.290255595702053E-4</v>
      </c>
      <c r="W73" s="231">
        <v>7.26924869062156E-4</v>
      </c>
      <c r="DA73" s="73" t="s">
        <v>2294</v>
      </c>
    </row>
    <row r="74" spans="1:105" ht="12" customHeight="1" x14ac:dyDescent="0.25">
      <c r="A74" s="64" t="s">
        <v>34</v>
      </c>
      <c r="B74" s="231">
        <v>4.2013280198820592E-2</v>
      </c>
      <c r="C74" s="231">
        <v>4.1989421362675423E-2</v>
      </c>
      <c r="D74" s="231">
        <v>3.6770300955877272E-2</v>
      </c>
      <c r="E74" s="231">
        <v>4.1942129740984477E-2</v>
      </c>
      <c r="F74" s="231">
        <v>2.6214044113523641E-2</v>
      </c>
      <c r="G74" s="231">
        <v>1.5502704836115081E-2</v>
      </c>
      <c r="H74" s="231">
        <v>2.585488341933009E-2</v>
      </c>
      <c r="I74" s="231">
        <v>2.068049833031152E-2</v>
      </c>
      <c r="J74" s="231">
        <v>1.033087605095886E-2</v>
      </c>
      <c r="K74" s="231">
        <v>1.544518799898013E-2</v>
      </c>
      <c r="L74" s="231">
        <v>1.549972248158697E-2</v>
      </c>
      <c r="M74" s="231">
        <v>0</v>
      </c>
      <c r="N74" s="231">
        <v>5.149248100948238E-3</v>
      </c>
      <c r="O74" s="231">
        <v>5.1492481009491704E-3</v>
      </c>
      <c r="P74" s="231">
        <v>0</v>
      </c>
      <c r="Q74" s="231">
        <v>0</v>
      </c>
      <c r="R74" s="231">
        <v>1.0298496201903691E-2</v>
      </c>
      <c r="S74" s="231">
        <v>1.1883404602988271E-2</v>
      </c>
      <c r="T74" s="231">
        <v>3.1250814843969202E-3</v>
      </c>
      <c r="U74" s="231">
        <v>7.303360164356329E-3</v>
      </c>
      <c r="V74" s="231">
        <v>3.301466451617067E-3</v>
      </c>
      <c r="W74" s="231">
        <v>3.3738950613441468E-3</v>
      </c>
      <c r="DA74" s="73" t="s">
        <v>2295</v>
      </c>
    </row>
    <row r="75" spans="1:105" ht="12" customHeight="1" x14ac:dyDescent="0.25">
      <c r="A75" s="64" t="s">
        <v>162</v>
      </c>
      <c r="B75" s="231">
        <v>1.152034496585989</v>
      </c>
      <c r="C75" s="231">
        <v>1.8492588843447171</v>
      </c>
      <c r="D75" s="231">
        <v>1.086536556984828</v>
      </c>
      <c r="E75" s="231">
        <v>1.377767631858462</v>
      </c>
      <c r="F75" s="231">
        <v>1.4414922637128109</v>
      </c>
      <c r="G75" s="231">
        <v>2.5325452936583042</v>
      </c>
      <c r="H75" s="231">
        <v>1.130112107075804</v>
      </c>
      <c r="I75" s="231">
        <v>1.416730960888605</v>
      </c>
      <c r="J75" s="231">
        <v>1.398773555911319</v>
      </c>
      <c r="K75" s="231">
        <v>1.2640610612091721</v>
      </c>
      <c r="L75" s="231">
        <v>1.308228183020121</v>
      </c>
      <c r="M75" s="231">
        <v>1.3839400312150301</v>
      </c>
      <c r="N75" s="231">
        <v>1.311236278303787</v>
      </c>
      <c r="O75" s="231">
        <v>1.131242339680455</v>
      </c>
      <c r="P75" s="231">
        <v>1.215876654810689</v>
      </c>
      <c r="Q75" s="231">
        <v>1.2275026482697859</v>
      </c>
      <c r="R75" s="231">
        <v>1.2663510361696431</v>
      </c>
      <c r="S75" s="231">
        <v>1.28730760840878</v>
      </c>
      <c r="T75" s="231">
        <v>1.242691564612753</v>
      </c>
      <c r="U75" s="231">
        <v>1.33547172463536</v>
      </c>
      <c r="V75" s="231">
        <v>1.323034140053593</v>
      </c>
      <c r="W75" s="231">
        <v>1.320602772488652</v>
      </c>
      <c r="DA75" s="73" t="s">
        <v>2296</v>
      </c>
    </row>
    <row r="76" spans="1:105" ht="12" customHeight="1" x14ac:dyDescent="0.25">
      <c r="A76" s="64" t="s">
        <v>36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2297</v>
      </c>
    </row>
    <row r="77" spans="1:105" ht="12" customHeight="1" x14ac:dyDescent="0.25">
      <c r="A77" s="64" t="s">
        <v>73</v>
      </c>
      <c r="B77" s="231">
        <v>9.7875445863558036E-2</v>
      </c>
      <c r="C77" s="231">
        <v>6.2106599205266649E-2</v>
      </c>
      <c r="D77" s="231">
        <v>4.7729749577247127E-2</v>
      </c>
      <c r="E77" s="231">
        <v>6.7627047786551972E-2</v>
      </c>
      <c r="F77" s="231">
        <v>0.10213099004132591</v>
      </c>
      <c r="G77" s="231">
        <v>7.9128361871433447E-2</v>
      </c>
      <c r="H77" s="231">
        <v>0.1124820899085648</v>
      </c>
      <c r="I77" s="231">
        <v>9.6955440107311566E-2</v>
      </c>
      <c r="J77" s="231">
        <v>6.2566602083386297E-2</v>
      </c>
      <c r="K77" s="231">
        <v>0.14618071659340931</v>
      </c>
      <c r="L77" s="231">
        <v>0.18862022605019921</v>
      </c>
      <c r="M77" s="231">
        <v>0.1450305023760266</v>
      </c>
      <c r="N77" s="231">
        <v>0.1916104517799703</v>
      </c>
      <c r="O77" s="231">
        <v>0.19506068038785301</v>
      </c>
      <c r="P77" s="231">
        <v>0.19977622744352211</v>
      </c>
      <c r="Q77" s="231">
        <v>0.1784989205998733</v>
      </c>
      <c r="R77" s="231">
        <v>0.1129420927867647</v>
      </c>
      <c r="S77" s="231">
        <v>0.18645104956208311</v>
      </c>
      <c r="T77" s="231">
        <v>0.1565815017400925</v>
      </c>
      <c r="U77" s="231">
        <v>0.1674054398496371</v>
      </c>
      <c r="V77" s="231">
        <v>0.1434211133686325</v>
      </c>
      <c r="W77" s="231">
        <v>0.1630236122537797</v>
      </c>
      <c r="DA77" s="73" t="s">
        <v>2298</v>
      </c>
    </row>
    <row r="78" spans="1:105" ht="12" customHeight="1" x14ac:dyDescent="0.25">
      <c r="A78" s="64" t="s">
        <v>79</v>
      </c>
      <c r="B78" s="231">
        <v>0.4252070118330209</v>
      </c>
      <c r="C78" s="231">
        <v>0.31262747321681011</v>
      </c>
      <c r="D78" s="231">
        <v>0.80019224061536898</v>
      </c>
      <c r="E78" s="231">
        <v>0.27119491652513072</v>
      </c>
      <c r="F78" s="231">
        <v>0.74397252999547947</v>
      </c>
      <c r="G78" s="231">
        <v>0.29267857604225639</v>
      </c>
      <c r="H78" s="231">
        <v>0.26449891315109431</v>
      </c>
      <c r="I78" s="231">
        <v>0.17089197001003709</v>
      </c>
      <c r="J78" s="231">
        <v>0.23157585028512501</v>
      </c>
      <c r="K78" s="231">
        <v>7.7285026868842741E-2</v>
      </c>
      <c r="L78" s="231">
        <v>0.13420231108091529</v>
      </c>
      <c r="M78" s="231">
        <v>0.16070809868159769</v>
      </c>
      <c r="N78" s="231">
        <v>0.15931295149994559</v>
      </c>
      <c r="O78" s="231">
        <v>0.1781459318142308</v>
      </c>
      <c r="P78" s="231">
        <v>0.16991516609769911</v>
      </c>
      <c r="Q78" s="231">
        <v>0.18498155034917929</v>
      </c>
      <c r="R78" s="231">
        <v>0.17479818123365959</v>
      </c>
      <c r="S78" s="231">
        <v>0.14411147200315719</v>
      </c>
      <c r="T78" s="231">
        <v>0.107410262179384</v>
      </c>
      <c r="U78" s="231">
        <v>0.11164893828215321</v>
      </c>
      <c r="V78" s="231">
        <v>0.1029059155011099</v>
      </c>
      <c r="W78" s="231">
        <v>0.1271442122719563</v>
      </c>
      <c r="DA78" s="73" t="s">
        <v>2299</v>
      </c>
    </row>
    <row r="79" spans="1:105" ht="12" customHeight="1" x14ac:dyDescent="0.25">
      <c r="A79" s="165" t="s">
        <v>2226</v>
      </c>
      <c r="B79" s="348">
        <v>17.966439518861989</v>
      </c>
      <c r="C79" s="348">
        <v>19.270041194524062</v>
      </c>
      <c r="D79" s="348">
        <v>21.070526156698321</v>
      </c>
      <c r="E79" s="348">
        <v>32.067369403996118</v>
      </c>
      <c r="F79" s="348">
        <v>40.834600430962347</v>
      </c>
      <c r="G79" s="348">
        <v>38.142928802139807</v>
      </c>
      <c r="H79" s="348">
        <v>19.04566220487526</v>
      </c>
      <c r="I79" s="348">
        <v>19.755832974691231</v>
      </c>
      <c r="J79" s="348">
        <v>22.850321989129139</v>
      </c>
      <c r="K79" s="348">
        <v>20.345955589910741</v>
      </c>
      <c r="L79" s="348">
        <v>20.608208958607921</v>
      </c>
      <c r="M79" s="348">
        <v>20.9946592462986</v>
      </c>
      <c r="N79" s="348">
        <v>21.708322788256861</v>
      </c>
      <c r="O79" s="348">
        <v>21.474470032116312</v>
      </c>
      <c r="P79" s="348">
        <v>22.718987045039849</v>
      </c>
      <c r="Q79" s="348">
        <v>23.304039302525261</v>
      </c>
      <c r="R79" s="348">
        <v>23.918563752122019</v>
      </c>
      <c r="S79" s="348">
        <v>24.200682458180658</v>
      </c>
      <c r="T79" s="348">
        <v>24.041329562068089</v>
      </c>
      <c r="U79" s="348">
        <v>24.376905375255468</v>
      </c>
      <c r="V79" s="348">
        <v>23.69544478453787</v>
      </c>
      <c r="W79" s="348">
        <v>24.390056601696308</v>
      </c>
      <c r="DA79" s="167" t="s">
        <v>2300</v>
      </c>
    </row>
    <row r="80" spans="1:105" ht="12" customHeight="1" x14ac:dyDescent="0.25">
      <c r="A80" s="132" t="s">
        <v>2228</v>
      </c>
      <c r="B80" s="318">
        <v>17.453619422652469</v>
      </c>
      <c r="C80" s="318">
        <v>18.720012104510829</v>
      </c>
      <c r="D80" s="318">
        <v>20.469105422249552</v>
      </c>
      <c r="E80" s="318">
        <v>31.15206331646112</v>
      </c>
      <c r="F80" s="318">
        <v>39.669049309957039</v>
      </c>
      <c r="G80" s="318">
        <v>37.05420666565356</v>
      </c>
      <c r="H80" s="318">
        <v>18.502037614481349</v>
      </c>
      <c r="I80" s="318">
        <v>19.191937821389189</v>
      </c>
      <c r="J80" s="318">
        <v>22.198100144696259</v>
      </c>
      <c r="K80" s="318">
        <v>19.765216434991441</v>
      </c>
      <c r="L80" s="318">
        <v>20.01998424720842</v>
      </c>
      <c r="M80" s="318">
        <v>20.395403998019169</v>
      </c>
      <c r="N80" s="318">
        <v>21.088697282093889</v>
      </c>
      <c r="O80" s="318">
        <v>20.861519437405711</v>
      </c>
      <c r="P80" s="318">
        <v>22.070513923251369</v>
      </c>
      <c r="Q80" s="318">
        <v>22.638866903472849</v>
      </c>
      <c r="R80" s="318">
        <v>23.23585084444327</v>
      </c>
      <c r="S80" s="318">
        <v>23.509916973260221</v>
      </c>
      <c r="T80" s="318">
        <v>23.35511252245481</v>
      </c>
      <c r="U80" s="318">
        <v>23.68110992025143</v>
      </c>
      <c r="V80" s="318">
        <v>23.019100411387189</v>
      </c>
      <c r="W80" s="318">
        <v>23.69388576829849</v>
      </c>
      <c r="DA80" s="139" t="s">
        <v>2301</v>
      </c>
    </row>
    <row r="81" spans="1:105" ht="12" customHeight="1" x14ac:dyDescent="0.25">
      <c r="A81" s="201"/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DA81" s="173"/>
    </row>
    <row r="82" spans="1:105" ht="15" customHeight="1" x14ac:dyDescent="0.25">
      <c r="A82" s="32" t="s">
        <v>102</v>
      </c>
      <c r="B82" s="259"/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DA82" s="88"/>
    </row>
    <row r="83" spans="1:105" ht="12" customHeight="1" x14ac:dyDescent="0.25">
      <c r="A83" s="201"/>
      <c r="B83" s="201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DA83" s="173"/>
    </row>
    <row r="84" spans="1:105" ht="12" customHeight="1" x14ac:dyDescent="0.25">
      <c r="A84" s="35" t="s">
        <v>24</v>
      </c>
      <c r="B84" s="234">
        <f t="shared" ref="B84:W84" si="4">SUM(B$85:B$89,B$91:B$93,B$95:B$97,B$98,B$100:B$104,B$106:B$109)</f>
        <v>0.99999999999999911</v>
      </c>
      <c r="C84" s="234">
        <f t="shared" si="4"/>
        <v>1.0000000000000002</v>
      </c>
      <c r="D84" s="234">
        <f t="shared" si="4"/>
        <v>1</v>
      </c>
      <c r="E84" s="234">
        <f t="shared" si="4"/>
        <v>1.0000000000000004</v>
      </c>
      <c r="F84" s="234">
        <f t="shared" si="4"/>
        <v>1.0000000000000002</v>
      </c>
      <c r="G84" s="234">
        <f t="shared" si="4"/>
        <v>1</v>
      </c>
      <c r="H84" s="234">
        <f t="shared" si="4"/>
        <v>1</v>
      </c>
      <c r="I84" s="234">
        <f t="shared" si="4"/>
        <v>0.99999999999999978</v>
      </c>
      <c r="J84" s="234">
        <f t="shared" si="4"/>
        <v>1.0000000000000004</v>
      </c>
      <c r="K84" s="234">
        <f t="shared" si="4"/>
        <v>0.99999999999999989</v>
      </c>
      <c r="L84" s="234">
        <f t="shared" si="4"/>
        <v>1</v>
      </c>
      <c r="M84" s="234">
        <f t="shared" si="4"/>
        <v>0.99999999999999989</v>
      </c>
      <c r="N84" s="234">
        <f t="shared" si="4"/>
        <v>0.99999999999999956</v>
      </c>
      <c r="O84" s="234">
        <f t="shared" si="4"/>
        <v>1.0000000000000002</v>
      </c>
      <c r="P84" s="234">
        <f t="shared" si="4"/>
        <v>1</v>
      </c>
      <c r="Q84" s="234">
        <f t="shared" si="4"/>
        <v>1</v>
      </c>
      <c r="R84" s="234">
        <f t="shared" si="4"/>
        <v>1</v>
      </c>
      <c r="S84" s="234">
        <f t="shared" si="4"/>
        <v>0.99999999999999989</v>
      </c>
      <c r="T84" s="234">
        <f t="shared" si="4"/>
        <v>0.99999999999999989</v>
      </c>
      <c r="U84" s="234">
        <f t="shared" si="4"/>
        <v>1</v>
      </c>
      <c r="V84" s="234">
        <f t="shared" si="4"/>
        <v>0.99999999999999978</v>
      </c>
      <c r="W84" s="234">
        <f t="shared" si="4"/>
        <v>1</v>
      </c>
      <c r="DA84" s="95"/>
    </row>
    <row r="85" spans="1:105" ht="12" customHeight="1" x14ac:dyDescent="0.25">
      <c r="A85" s="55" t="s">
        <v>92</v>
      </c>
      <c r="B85" s="301">
        <f t="shared" ref="B85:W85" si="5">IF(B$6=0,0,B$6/B$5)</f>
        <v>9.2900180716246651E-3</v>
      </c>
      <c r="C85" s="301">
        <f t="shared" si="5"/>
        <v>8.1215451571730116E-3</v>
      </c>
      <c r="D85" s="301">
        <f t="shared" si="5"/>
        <v>9.3209774511100497E-3</v>
      </c>
      <c r="E85" s="301">
        <f t="shared" si="5"/>
        <v>1.4611258111044276E-2</v>
      </c>
      <c r="F85" s="301">
        <f t="shared" si="5"/>
        <v>1.4700133686789565E-2</v>
      </c>
      <c r="G85" s="301">
        <f t="shared" si="5"/>
        <v>1.2545824493784774E-2</v>
      </c>
      <c r="H85" s="301">
        <f t="shared" si="5"/>
        <v>1.1037131456913865E-2</v>
      </c>
      <c r="I85" s="301">
        <f t="shared" si="5"/>
        <v>9.4023318028471931E-3</v>
      </c>
      <c r="J85" s="301">
        <f t="shared" si="5"/>
        <v>1.0905711936365478E-2</v>
      </c>
      <c r="K85" s="301">
        <f t="shared" si="5"/>
        <v>1.2655031216160843E-2</v>
      </c>
      <c r="L85" s="301">
        <f t="shared" si="5"/>
        <v>1.2079203246963087E-2</v>
      </c>
      <c r="M85" s="301">
        <f t="shared" si="5"/>
        <v>1.2110096832249817E-2</v>
      </c>
      <c r="N85" s="301">
        <f t="shared" si="5"/>
        <v>1.2227130711756396E-2</v>
      </c>
      <c r="O85" s="301">
        <f t="shared" si="5"/>
        <v>1.3194388396210005E-2</v>
      </c>
      <c r="P85" s="301">
        <f t="shared" si="5"/>
        <v>1.3244068035244376E-2</v>
      </c>
      <c r="Q85" s="301">
        <f t="shared" si="5"/>
        <v>1.3482082560437723E-2</v>
      </c>
      <c r="R85" s="301">
        <f t="shared" si="5"/>
        <v>1.3552350265576069E-2</v>
      </c>
      <c r="S85" s="301">
        <f t="shared" si="5"/>
        <v>1.3420877030335751E-2</v>
      </c>
      <c r="T85" s="301">
        <f t="shared" si="5"/>
        <v>1.4376156834763369E-2</v>
      </c>
      <c r="U85" s="301">
        <f t="shared" si="5"/>
        <v>1.3668654367225634E-2</v>
      </c>
      <c r="V85" s="301">
        <f t="shared" si="5"/>
        <v>1.37938652452645E-2</v>
      </c>
      <c r="W85" s="301">
        <f t="shared" si="5"/>
        <v>1.3792410629932911E-2</v>
      </c>
      <c r="DA85" s="67"/>
    </row>
    <row r="86" spans="1:105" ht="12" customHeight="1" x14ac:dyDescent="0.25">
      <c r="A86" s="202" t="s">
        <v>93</v>
      </c>
      <c r="B86" s="235">
        <f t="shared" ref="B86:W86" si="6">IF(B$7=0,0,B$7/B$5)</f>
        <v>2.8088281379037502E-3</v>
      </c>
      <c r="C86" s="235">
        <f t="shared" si="6"/>
        <v>2.4555414623358275E-3</v>
      </c>
      <c r="D86" s="235">
        <f t="shared" si="6"/>
        <v>2.8181886768779635E-3</v>
      </c>
      <c r="E86" s="235">
        <f t="shared" si="6"/>
        <v>4.4177000083379043E-3</v>
      </c>
      <c r="F86" s="235">
        <f t="shared" si="6"/>
        <v>4.4445714542275779E-3</v>
      </c>
      <c r="G86" s="235">
        <f t="shared" si="6"/>
        <v>3.7932181164403306E-3</v>
      </c>
      <c r="H86" s="235">
        <f t="shared" si="6"/>
        <v>3.3370662100876466E-3</v>
      </c>
      <c r="I86" s="235">
        <f t="shared" si="6"/>
        <v>2.8427860878343712E-3</v>
      </c>
      <c r="J86" s="235">
        <f t="shared" si="6"/>
        <v>3.2973316429059543E-3</v>
      </c>
      <c r="K86" s="235">
        <f t="shared" si="6"/>
        <v>3.826236665198064E-3</v>
      </c>
      <c r="L86" s="235">
        <f t="shared" si="6"/>
        <v>3.6521356257808394E-3</v>
      </c>
      <c r="M86" s="235">
        <f t="shared" si="6"/>
        <v>3.6614762719415989E-3</v>
      </c>
      <c r="N86" s="235">
        <f t="shared" si="6"/>
        <v>3.696861354221489E-3</v>
      </c>
      <c r="O86" s="235">
        <f t="shared" si="6"/>
        <v>3.9893107961655547E-3</v>
      </c>
      <c r="P86" s="235">
        <f t="shared" si="6"/>
        <v>4.0043313878290821E-3</v>
      </c>
      <c r="Q86" s="235">
        <f t="shared" si="6"/>
        <v>4.0762948533937882E-3</v>
      </c>
      <c r="R86" s="235">
        <f t="shared" si="6"/>
        <v>4.0975402272840043E-3</v>
      </c>
      <c r="S86" s="235">
        <f t="shared" si="6"/>
        <v>4.0577894195162317E-3</v>
      </c>
      <c r="T86" s="235">
        <f t="shared" si="6"/>
        <v>4.3466173608141187E-3</v>
      </c>
      <c r="U86" s="235">
        <f t="shared" si="6"/>
        <v>4.1327046619221569E-3</v>
      </c>
      <c r="V86" s="235">
        <f t="shared" si="6"/>
        <v>4.1705620519396662E-3</v>
      </c>
      <c r="W86" s="235">
        <f t="shared" si="6"/>
        <v>4.170122250376127E-3</v>
      </c>
      <c r="DA86" s="174"/>
    </row>
    <row r="87" spans="1:105" ht="12" customHeight="1" x14ac:dyDescent="0.25">
      <c r="A87" s="202" t="s">
        <v>94</v>
      </c>
      <c r="B87" s="235">
        <f t="shared" ref="B87:W87" si="7">IF(B$8=0,0,B$8/B$5)</f>
        <v>3.5085233422283382E-2</v>
      </c>
      <c r="C87" s="235">
        <f t="shared" si="7"/>
        <v>3.0672309288543521E-2</v>
      </c>
      <c r="D87" s="235">
        <f t="shared" si="7"/>
        <v>3.5202156451655246E-2</v>
      </c>
      <c r="E87" s="235">
        <f t="shared" si="7"/>
        <v>5.5181744262158154E-2</v>
      </c>
      <c r="F87" s="235">
        <f t="shared" si="7"/>
        <v>5.5517397034469472E-2</v>
      </c>
      <c r="G87" s="235">
        <f t="shared" si="7"/>
        <v>4.7381305121881261E-2</v>
      </c>
      <c r="H87" s="235">
        <f t="shared" si="7"/>
        <v>4.1683485488691628E-2</v>
      </c>
      <c r="I87" s="235">
        <f t="shared" si="7"/>
        <v>3.5509404123146293E-2</v>
      </c>
      <c r="J87" s="235">
        <f t="shared" si="7"/>
        <v>4.1187158730322006E-2</v>
      </c>
      <c r="K87" s="235">
        <f t="shared" si="7"/>
        <v>4.7793741708797063E-2</v>
      </c>
      <c r="L87" s="235">
        <f t="shared" si="7"/>
        <v>4.5619035636686074E-2</v>
      </c>
      <c r="M87" s="235">
        <f t="shared" si="7"/>
        <v>4.5735710183783765E-2</v>
      </c>
      <c r="N87" s="235">
        <f t="shared" si="7"/>
        <v>4.6177707276700689E-2</v>
      </c>
      <c r="O87" s="235">
        <f t="shared" si="7"/>
        <v>4.9830710034812355E-2</v>
      </c>
      <c r="P87" s="235">
        <f t="shared" si="7"/>
        <v>5.0018333107062309E-2</v>
      </c>
      <c r="Q87" s="235">
        <f t="shared" si="7"/>
        <v>5.0917232884212252E-2</v>
      </c>
      <c r="R87" s="235">
        <f t="shared" si="7"/>
        <v>5.1182610068392052E-2</v>
      </c>
      <c r="S87" s="235">
        <f t="shared" si="7"/>
        <v>5.0686080447929993E-2</v>
      </c>
      <c r="T87" s="235">
        <f t="shared" si="7"/>
        <v>5.4293846833692774E-2</v>
      </c>
      <c r="U87" s="235">
        <f t="shared" si="7"/>
        <v>5.1621851038956723E-2</v>
      </c>
      <c r="V87" s="235">
        <f t="shared" si="7"/>
        <v>5.2094729869668677E-2</v>
      </c>
      <c r="W87" s="235">
        <f t="shared" si="7"/>
        <v>5.2089236283105654E-2</v>
      </c>
      <c r="DA87" s="174"/>
    </row>
    <row r="88" spans="1:105" ht="12" customHeight="1" x14ac:dyDescent="0.25">
      <c r="A88" s="202" t="s">
        <v>95</v>
      </c>
      <c r="B88" s="235">
        <f t="shared" ref="B88:W88" si="8">IF(B$9=0,0,B$9/B$5)</f>
        <v>1.8596187046883098E-2</v>
      </c>
      <c r="C88" s="235">
        <f t="shared" si="8"/>
        <v>1.6257209801754931E-2</v>
      </c>
      <c r="D88" s="235">
        <f t="shared" si="8"/>
        <v>1.8658159629425661E-2</v>
      </c>
      <c r="E88" s="235">
        <f t="shared" si="8"/>
        <v>2.9247918220222487E-2</v>
      </c>
      <c r="F88" s="235">
        <f t="shared" si="8"/>
        <v>2.942582388388388E-2</v>
      </c>
      <c r="G88" s="235">
        <f t="shared" si="8"/>
        <v>2.5113460183289849E-2</v>
      </c>
      <c r="H88" s="235">
        <f t="shared" si="8"/>
        <v>2.2093451213051639E-2</v>
      </c>
      <c r="I88" s="235">
        <f t="shared" si="8"/>
        <v>1.8821009769255076E-2</v>
      </c>
      <c r="J88" s="235">
        <f t="shared" si="8"/>
        <v>2.1830383696187054E-2</v>
      </c>
      <c r="K88" s="235">
        <f t="shared" si="8"/>
        <v>2.5332063486364721E-2</v>
      </c>
      <c r="L88" s="235">
        <f t="shared" si="8"/>
        <v>2.4179406458200773E-2</v>
      </c>
      <c r="M88" s="235">
        <f t="shared" si="8"/>
        <v>2.424124733796133E-2</v>
      </c>
      <c r="N88" s="235">
        <f t="shared" si="8"/>
        <v>2.4475518562984484E-2</v>
      </c>
      <c r="O88" s="235">
        <f t="shared" si="8"/>
        <v>2.6411715530951056E-2</v>
      </c>
      <c r="P88" s="235">
        <f t="shared" si="8"/>
        <v>2.6511161178180385E-2</v>
      </c>
      <c r="Q88" s="235">
        <f t="shared" si="8"/>
        <v>2.6987604022128103E-2</v>
      </c>
      <c r="R88" s="235">
        <f t="shared" si="8"/>
        <v>2.7128261594377517E-2</v>
      </c>
      <c r="S88" s="235">
        <f t="shared" si="8"/>
        <v>2.6865086554744864E-2</v>
      </c>
      <c r="T88" s="235">
        <f t="shared" si="8"/>
        <v>2.877730693884786E-2</v>
      </c>
      <c r="U88" s="235">
        <f t="shared" si="8"/>
        <v>2.7361071994951556E-2</v>
      </c>
      <c r="V88" s="235">
        <f t="shared" si="8"/>
        <v>2.7611711432933624E-2</v>
      </c>
      <c r="W88" s="235">
        <f t="shared" si="8"/>
        <v>2.760879967338924E-2</v>
      </c>
      <c r="DA88" s="174"/>
    </row>
    <row r="89" spans="1:105" ht="12" customHeight="1" x14ac:dyDescent="0.25">
      <c r="A89" s="56" t="s">
        <v>96</v>
      </c>
      <c r="B89" s="302">
        <f t="shared" ref="B89:W89" si="9">IF(B$10=0,0,B$10/B$5)</f>
        <v>2.9185146027527586E-2</v>
      </c>
      <c r="C89" s="302">
        <f t="shared" si="9"/>
        <v>3.0421069227362065E-2</v>
      </c>
      <c r="D89" s="302">
        <f t="shared" si="9"/>
        <v>2.8362186515193778E-2</v>
      </c>
      <c r="E89" s="302">
        <f t="shared" si="9"/>
        <v>2.9434113998946743E-2</v>
      </c>
      <c r="F89" s="302">
        <f t="shared" si="9"/>
        <v>2.9447823225982661E-2</v>
      </c>
      <c r="G89" s="302">
        <f t="shared" si="9"/>
        <v>2.8812964154547496E-2</v>
      </c>
      <c r="H89" s="302">
        <f t="shared" si="9"/>
        <v>2.8746023817688232E-2</v>
      </c>
      <c r="I89" s="302">
        <f t="shared" si="9"/>
        <v>2.9596396027891995E-2</v>
      </c>
      <c r="J89" s="302">
        <f t="shared" si="9"/>
        <v>2.8821130914446321E-2</v>
      </c>
      <c r="K89" s="302">
        <f t="shared" si="9"/>
        <v>2.891698510677548E-2</v>
      </c>
      <c r="L89" s="302">
        <f t="shared" si="9"/>
        <v>2.8867161970965751E-2</v>
      </c>
      <c r="M89" s="302">
        <f t="shared" si="9"/>
        <v>2.8898429244053649E-2</v>
      </c>
      <c r="N89" s="302">
        <f t="shared" si="9"/>
        <v>2.89723918802939E-2</v>
      </c>
      <c r="O89" s="302">
        <f t="shared" si="9"/>
        <v>2.8864779355378938E-2</v>
      </c>
      <c r="P89" s="302">
        <f t="shared" si="9"/>
        <v>2.9345776412166194E-2</v>
      </c>
      <c r="Q89" s="302">
        <f t="shared" si="9"/>
        <v>2.9378060761706994E-2</v>
      </c>
      <c r="R89" s="302">
        <f t="shared" si="9"/>
        <v>2.944690717552588E-2</v>
      </c>
      <c r="S89" s="302">
        <f t="shared" si="9"/>
        <v>2.9437110463782196E-2</v>
      </c>
      <c r="T89" s="302">
        <f t="shared" si="9"/>
        <v>2.9707919465174953E-2</v>
      </c>
      <c r="U89" s="302">
        <f t="shared" si="9"/>
        <v>2.9430835509216643E-2</v>
      </c>
      <c r="V89" s="302">
        <f t="shared" si="9"/>
        <v>2.9544975206305689E-2</v>
      </c>
      <c r="W89" s="302">
        <f t="shared" si="9"/>
        <v>2.9580833026412023E-2</v>
      </c>
      <c r="DA89" s="68"/>
    </row>
    <row r="90" spans="1:105" ht="12" customHeight="1" x14ac:dyDescent="0.25">
      <c r="A90" s="203" t="s">
        <v>2149</v>
      </c>
      <c r="B90" s="303">
        <f t="shared" ref="B90:W90" si="10">IF(B$16=0,0,B$16/B$5)</f>
        <v>7.0507618331840965E-2</v>
      </c>
      <c r="C90" s="303">
        <f t="shared" si="10"/>
        <v>7.3464355591063332E-2</v>
      </c>
      <c r="D90" s="303">
        <f t="shared" si="10"/>
        <v>6.8922242419153582E-2</v>
      </c>
      <c r="E90" s="303">
        <f t="shared" si="10"/>
        <v>7.0889745561895062E-2</v>
      </c>
      <c r="F90" s="303">
        <f t="shared" si="10"/>
        <v>7.0954433857147642E-2</v>
      </c>
      <c r="G90" s="303">
        <f t="shared" si="10"/>
        <v>6.972441795461605E-2</v>
      </c>
      <c r="H90" s="303">
        <f t="shared" si="10"/>
        <v>6.9606316997118431E-2</v>
      </c>
      <c r="I90" s="303">
        <f t="shared" si="10"/>
        <v>7.1868173394670873E-2</v>
      </c>
      <c r="J90" s="303">
        <f t="shared" si="10"/>
        <v>7.0041963577327129E-2</v>
      </c>
      <c r="K90" s="303">
        <f t="shared" si="10"/>
        <v>7.0015626780707621E-2</v>
      </c>
      <c r="L90" s="303">
        <f t="shared" si="10"/>
        <v>6.9867391690636951E-2</v>
      </c>
      <c r="M90" s="303">
        <f t="shared" si="10"/>
        <v>6.9802675282029811E-2</v>
      </c>
      <c r="N90" s="303">
        <f t="shared" si="10"/>
        <v>6.9718241106274656E-2</v>
      </c>
      <c r="O90" s="303">
        <f t="shared" si="10"/>
        <v>6.9832615632200903E-2</v>
      </c>
      <c r="P90" s="303">
        <f t="shared" si="10"/>
        <v>6.989378804194489E-2</v>
      </c>
      <c r="Q90" s="303">
        <f t="shared" si="10"/>
        <v>6.9994377647352168E-2</v>
      </c>
      <c r="R90" s="303">
        <f t="shared" si="10"/>
        <v>6.9956645897092329E-2</v>
      </c>
      <c r="S90" s="303">
        <f t="shared" si="10"/>
        <v>7.0044469308476673E-2</v>
      </c>
      <c r="T90" s="303">
        <f t="shared" si="10"/>
        <v>7.1021390399029424E-2</v>
      </c>
      <c r="U90" s="303">
        <f t="shared" si="10"/>
        <v>7.0333676898666611E-2</v>
      </c>
      <c r="V90" s="303">
        <f t="shared" si="10"/>
        <v>7.0401795756076219E-2</v>
      </c>
      <c r="W90" s="303">
        <f t="shared" si="10"/>
        <v>7.0376481044926359E-2</v>
      </c>
      <c r="DA90" s="175"/>
    </row>
    <row r="91" spans="1:105" ht="12" customHeight="1" x14ac:dyDescent="0.25">
      <c r="A91" s="62" t="s">
        <v>2150</v>
      </c>
      <c r="B91" s="304">
        <f t="shared" ref="B91:W91" si="11">IF(B$17=0,0,B$17/B$5)</f>
        <v>6.3201339246484772E-2</v>
      </c>
      <c r="C91" s="304">
        <f t="shared" si="11"/>
        <v>6.8868829140754331E-2</v>
      </c>
      <c r="D91" s="304">
        <f t="shared" si="11"/>
        <v>6.0898131759395568E-2</v>
      </c>
      <c r="E91" s="304">
        <f t="shared" si="11"/>
        <v>4.0808962836041782E-2</v>
      </c>
      <c r="F91" s="304">
        <f t="shared" si="11"/>
        <v>3.6413904149868503E-2</v>
      </c>
      <c r="G91" s="304">
        <f t="shared" si="11"/>
        <v>5.2058255424267286E-2</v>
      </c>
      <c r="H91" s="304">
        <f t="shared" si="11"/>
        <v>5.7334370296353139E-2</v>
      </c>
      <c r="I91" s="304">
        <f t="shared" si="11"/>
        <v>6.4997114989071694E-2</v>
      </c>
      <c r="J91" s="304">
        <f t="shared" si="11"/>
        <v>5.8974976741471855E-2</v>
      </c>
      <c r="K91" s="304">
        <f t="shared" si="11"/>
        <v>5.173238271695188E-2</v>
      </c>
      <c r="L91" s="304">
        <f t="shared" si="11"/>
        <v>5.36097332713543E-2</v>
      </c>
      <c r="M91" s="304">
        <f t="shared" si="11"/>
        <v>5.364445356855254E-2</v>
      </c>
      <c r="N91" s="304">
        <f t="shared" si="11"/>
        <v>5.293678438598072E-2</v>
      </c>
      <c r="O91" s="304">
        <f t="shared" si="11"/>
        <v>4.7434470417111102E-2</v>
      </c>
      <c r="P91" s="304">
        <f t="shared" si="11"/>
        <v>4.7454304153031736E-2</v>
      </c>
      <c r="Q91" s="304">
        <f t="shared" si="11"/>
        <v>4.6227149249031929E-2</v>
      </c>
      <c r="R91" s="304">
        <f t="shared" si="11"/>
        <v>4.6599239075726773E-2</v>
      </c>
      <c r="S91" s="304">
        <f t="shared" si="11"/>
        <v>4.7113261111979457E-2</v>
      </c>
      <c r="T91" s="304">
        <f t="shared" si="11"/>
        <v>4.2508150308301067E-2</v>
      </c>
      <c r="U91" s="304">
        <f t="shared" si="11"/>
        <v>4.6263016649887183E-2</v>
      </c>
      <c r="V91" s="304">
        <f t="shared" si="11"/>
        <v>4.5833643344604082E-2</v>
      </c>
      <c r="W91" s="304">
        <f t="shared" si="11"/>
        <v>4.545220050284586E-2</v>
      </c>
      <c r="DA91" s="72"/>
    </row>
    <row r="92" spans="1:105" ht="12" customHeight="1" x14ac:dyDescent="0.25">
      <c r="A92" s="62" t="s">
        <v>2157</v>
      </c>
      <c r="B92" s="304">
        <f t="shared" ref="B92:W92" si="12">IF(B$23=0,0,B$23/B$5)</f>
        <v>6.2537370747926691E-3</v>
      </c>
      <c r="C92" s="304">
        <f t="shared" si="12"/>
        <v>3.6753702780919465E-3</v>
      </c>
      <c r="D92" s="304">
        <f t="shared" si="12"/>
        <v>6.9680610082751534E-3</v>
      </c>
      <c r="E92" s="304">
        <f t="shared" si="12"/>
        <v>2.8425353977438395E-2</v>
      </c>
      <c r="F92" s="304">
        <f t="shared" si="12"/>
        <v>3.2875031519121127E-2</v>
      </c>
      <c r="G92" s="304">
        <f t="shared" si="12"/>
        <v>1.6244743622973481E-2</v>
      </c>
      <c r="H92" s="304">
        <f t="shared" si="12"/>
        <v>1.1021459947677373E-2</v>
      </c>
      <c r="I92" s="304">
        <f t="shared" si="12"/>
        <v>5.8057914552601415E-3</v>
      </c>
      <c r="J92" s="304">
        <f t="shared" si="12"/>
        <v>9.8313896734353971E-3</v>
      </c>
      <c r="K92" s="304">
        <f t="shared" si="12"/>
        <v>1.6849452235009305E-2</v>
      </c>
      <c r="L92" s="304">
        <f t="shared" si="12"/>
        <v>1.4889106843436183E-2</v>
      </c>
      <c r="M92" s="304">
        <f t="shared" si="12"/>
        <v>1.4786169951073522E-2</v>
      </c>
      <c r="N92" s="304">
        <f t="shared" si="12"/>
        <v>1.5396145233970374E-2</v>
      </c>
      <c r="O92" s="304">
        <f t="shared" si="12"/>
        <v>2.0903245206970195E-2</v>
      </c>
      <c r="P92" s="304">
        <f t="shared" si="12"/>
        <v>2.0938955268798378E-2</v>
      </c>
      <c r="Q92" s="304">
        <f t="shared" si="12"/>
        <v>2.2239733168995586E-2</v>
      </c>
      <c r="R92" s="304">
        <f t="shared" si="12"/>
        <v>2.1821950389912564E-2</v>
      </c>
      <c r="S92" s="304">
        <f t="shared" si="12"/>
        <v>2.1410647441488365E-2</v>
      </c>
      <c r="T92" s="304">
        <f t="shared" si="12"/>
        <v>2.6884447885764197E-2</v>
      </c>
      <c r="U92" s="304">
        <f t="shared" si="12"/>
        <v>2.2522026775899484E-2</v>
      </c>
      <c r="V92" s="304">
        <f t="shared" si="12"/>
        <v>2.3005332775734442E-2</v>
      </c>
      <c r="W92" s="304">
        <f t="shared" si="12"/>
        <v>2.3361625711592258E-2</v>
      </c>
      <c r="DA92" s="72"/>
    </row>
    <row r="93" spans="1:105" ht="12" customHeight="1" x14ac:dyDescent="0.25">
      <c r="A93" s="62" t="s">
        <v>2159</v>
      </c>
      <c r="B93" s="304">
        <f t="shared" ref="B93:W93" si="13">IF(B$24=0,0,B$24/B$5)</f>
        <v>1.0525420105635282E-3</v>
      </c>
      <c r="C93" s="304">
        <f t="shared" si="13"/>
        <v>9.2015617221704953E-4</v>
      </c>
      <c r="D93" s="304">
        <f t="shared" si="13"/>
        <v>1.0560496514828578E-3</v>
      </c>
      <c r="E93" s="304">
        <f t="shared" si="13"/>
        <v>1.6554287484148765E-3</v>
      </c>
      <c r="F93" s="304">
        <f t="shared" si="13"/>
        <v>1.66549818815802E-3</v>
      </c>
      <c r="G93" s="304">
        <f t="shared" si="13"/>
        <v>1.4214189073752856E-3</v>
      </c>
      <c r="H93" s="304">
        <f t="shared" si="13"/>
        <v>1.2504867530879259E-3</v>
      </c>
      <c r="I93" s="304">
        <f t="shared" si="13"/>
        <v>1.0652669503390417E-3</v>
      </c>
      <c r="J93" s="304">
        <f t="shared" si="13"/>
        <v>1.2355971624198746E-3</v>
      </c>
      <c r="K93" s="304">
        <f t="shared" si="13"/>
        <v>1.4337918287464348E-3</v>
      </c>
      <c r="L93" s="304">
        <f t="shared" si="13"/>
        <v>1.3685515758464597E-3</v>
      </c>
      <c r="M93" s="304">
        <f t="shared" si="13"/>
        <v>1.3720517624037419E-3</v>
      </c>
      <c r="N93" s="304">
        <f t="shared" si="13"/>
        <v>1.3853114863235654E-3</v>
      </c>
      <c r="O93" s="304">
        <f t="shared" si="13"/>
        <v>1.4949000081196026E-3</v>
      </c>
      <c r="P93" s="304">
        <f t="shared" si="13"/>
        <v>1.5005286201147745E-3</v>
      </c>
      <c r="Q93" s="304">
        <f t="shared" si="13"/>
        <v>1.5274952293246654E-3</v>
      </c>
      <c r="R93" s="304">
        <f t="shared" si="13"/>
        <v>1.5354564314529913E-3</v>
      </c>
      <c r="S93" s="304">
        <f t="shared" si="13"/>
        <v>1.5205607550088502E-3</v>
      </c>
      <c r="T93" s="304">
        <f t="shared" si="13"/>
        <v>1.6287922049641613E-3</v>
      </c>
      <c r="U93" s="304">
        <f t="shared" si="13"/>
        <v>1.5486334728799522E-3</v>
      </c>
      <c r="V93" s="304">
        <f t="shared" si="13"/>
        <v>1.5628196357376962E-3</v>
      </c>
      <c r="W93" s="304">
        <f t="shared" si="13"/>
        <v>1.5626548304882445E-3</v>
      </c>
      <c r="DA93" s="72"/>
    </row>
    <row r="94" spans="1:105" ht="12" customHeight="1" x14ac:dyDescent="0.25">
      <c r="A94" s="203" t="s">
        <v>2161</v>
      </c>
      <c r="B94" s="303">
        <f t="shared" ref="B94:W94" si="14">IF(B$25=0,0,B$25/B$5)</f>
        <v>3.2048917423564076E-2</v>
      </c>
      <c r="C94" s="303">
        <f t="shared" si="14"/>
        <v>3.3392888905028804E-2</v>
      </c>
      <c r="D94" s="303">
        <f t="shared" si="14"/>
        <v>3.1328292008706154E-2</v>
      </c>
      <c r="E94" s="303">
        <f t="shared" si="14"/>
        <v>3.2222611619043197E-2</v>
      </c>
      <c r="F94" s="303">
        <f t="shared" si="14"/>
        <v>3.2252015389612566E-2</v>
      </c>
      <c r="G94" s="303">
        <f t="shared" si="14"/>
        <v>3.1692917252098218E-2</v>
      </c>
      <c r="H94" s="303">
        <f t="shared" si="14"/>
        <v>3.1639234998690202E-2</v>
      </c>
      <c r="I94" s="303">
        <f t="shared" si="14"/>
        <v>3.2667351543032214E-2</v>
      </c>
      <c r="J94" s="303">
        <f t="shared" si="14"/>
        <v>3.1837256171512326E-2</v>
      </c>
      <c r="K94" s="303">
        <f t="shared" si="14"/>
        <v>3.1825284900321646E-2</v>
      </c>
      <c r="L94" s="303">
        <f t="shared" si="14"/>
        <v>3.1757905313925874E-2</v>
      </c>
      <c r="M94" s="303">
        <f t="shared" si="14"/>
        <v>3.1728488764558992E-2</v>
      </c>
      <c r="N94" s="303">
        <f t="shared" si="14"/>
        <v>3.1690109593761194E-2</v>
      </c>
      <c r="O94" s="303">
        <f t="shared" si="14"/>
        <v>3.1742098014636774E-2</v>
      </c>
      <c r="P94" s="303">
        <f t="shared" si="14"/>
        <v>3.1769903655429491E-2</v>
      </c>
      <c r="Q94" s="303">
        <f t="shared" si="14"/>
        <v>3.1815626203341899E-2</v>
      </c>
      <c r="R94" s="303">
        <f t="shared" si="14"/>
        <v>3.1798475407769242E-2</v>
      </c>
      <c r="S94" s="303">
        <f t="shared" si="14"/>
        <v>3.183839514021667E-2</v>
      </c>
      <c r="T94" s="303">
        <f t="shared" si="14"/>
        <v>3.2282450181377008E-2</v>
      </c>
      <c r="U94" s="303">
        <f t="shared" si="14"/>
        <v>3.1969853135757544E-2</v>
      </c>
      <c r="V94" s="303">
        <f t="shared" si="14"/>
        <v>3.2000816252761917E-2</v>
      </c>
      <c r="W94" s="303">
        <f t="shared" si="14"/>
        <v>3.1989309565875618E-2</v>
      </c>
      <c r="DA94" s="175"/>
    </row>
    <row r="95" spans="1:105" ht="12" customHeight="1" x14ac:dyDescent="0.25">
      <c r="A95" s="62" t="s">
        <v>2162</v>
      </c>
      <c r="B95" s="304">
        <f t="shared" ref="B95:W95" si="15">IF(B$26=0,0,B$26/B$5)</f>
        <v>2.8727881475674896E-2</v>
      </c>
      <c r="C95" s="304">
        <f t="shared" si="15"/>
        <v>3.1304013245797443E-2</v>
      </c>
      <c r="D95" s="304">
        <f t="shared" si="15"/>
        <v>2.7680968981543423E-2</v>
      </c>
      <c r="E95" s="304">
        <f t="shared" si="15"/>
        <v>1.8549528561837166E-2</v>
      </c>
      <c r="F95" s="304">
        <f t="shared" si="15"/>
        <v>1.6551774613576587E-2</v>
      </c>
      <c r="G95" s="304">
        <f t="shared" si="15"/>
        <v>2.3662843374666963E-2</v>
      </c>
      <c r="H95" s="304">
        <f t="shared" si="15"/>
        <v>2.6061077407433245E-2</v>
      </c>
      <c r="I95" s="304">
        <f t="shared" si="15"/>
        <v>2.9544143176850772E-2</v>
      </c>
      <c r="J95" s="304">
        <f t="shared" si="15"/>
        <v>2.6806807609759935E-2</v>
      </c>
      <c r="K95" s="304">
        <f t="shared" si="15"/>
        <v>2.3514719416796309E-2</v>
      </c>
      <c r="L95" s="304">
        <f t="shared" si="15"/>
        <v>2.4368060577888314E-2</v>
      </c>
      <c r="M95" s="304">
        <f t="shared" si="15"/>
        <v>2.438384253116024E-2</v>
      </c>
      <c r="N95" s="304">
        <f t="shared" si="15"/>
        <v>2.4062174720900317E-2</v>
      </c>
      <c r="O95" s="304">
        <f t="shared" si="15"/>
        <v>2.1561122916868684E-2</v>
      </c>
      <c r="P95" s="304">
        <f t="shared" si="15"/>
        <v>2.157013825137806E-2</v>
      </c>
      <c r="Q95" s="304">
        <f t="shared" si="15"/>
        <v>2.1012340567741782E-2</v>
      </c>
      <c r="R95" s="304">
        <f t="shared" si="15"/>
        <v>2.1181472307148536E-2</v>
      </c>
      <c r="S95" s="304">
        <f t="shared" si="15"/>
        <v>2.1415118687263389E-2</v>
      </c>
      <c r="T95" s="304">
        <f t="shared" si="15"/>
        <v>1.9321886503773214E-2</v>
      </c>
      <c r="U95" s="304">
        <f t="shared" si="15"/>
        <v>2.1028643931766889E-2</v>
      </c>
      <c r="V95" s="304">
        <f t="shared" si="15"/>
        <v>2.083347424754731E-2</v>
      </c>
      <c r="W95" s="304">
        <f t="shared" si="15"/>
        <v>2.0660091137657211E-2</v>
      </c>
      <c r="DA95" s="72"/>
    </row>
    <row r="96" spans="1:105" ht="12" customHeight="1" x14ac:dyDescent="0.25">
      <c r="A96" s="62" t="s">
        <v>2169</v>
      </c>
      <c r="B96" s="304">
        <f t="shared" ref="B96:W96" si="16">IF(B$32=0,0,B$32/B$5)</f>
        <v>2.8426077612693948E-3</v>
      </c>
      <c r="C96" s="304">
        <f t="shared" si="16"/>
        <v>1.6706228536781569E-3</v>
      </c>
      <c r="D96" s="304">
        <f t="shared" si="16"/>
        <v>3.1673004583068869E-3</v>
      </c>
      <c r="E96" s="304">
        <f t="shared" si="16"/>
        <v>1.2920615444290174E-2</v>
      </c>
      <c r="F96" s="304">
        <f t="shared" si="16"/>
        <v>1.4943196145055062E-2</v>
      </c>
      <c r="G96" s="304">
        <f t="shared" si="16"/>
        <v>7.3839743740788527E-3</v>
      </c>
      <c r="H96" s="304">
        <f t="shared" si="16"/>
        <v>5.0097545216715358E-3</v>
      </c>
      <c r="I96" s="304">
        <f t="shared" si="16"/>
        <v>2.6389961160273368E-3</v>
      </c>
      <c r="J96" s="304">
        <f t="shared" si="16"/>
        <v>4.4688134879251789E-3</v>
      </c>
      <c r="K96" s="304">
        <f t="shared" si="16"/>
        <v>7.6588419250042273E-3</v>
      </c>
      <c r="L96" s="304">
        <f t="shared" si="16"/>
        <v>6.7677758379255373E-3</v>
      </c>
      <c r="M96" s="304">
        <f t="shared" si="16"/>
        <v>6.720986341397053E-3</v>
      </c>
      <c r="N96" s="304">
        <f t="shared" si="16"/>
        <v>6.9982478336228964E-3</v>
      </c>
      <c r="O96" s="304">
        <f t="shared" si="16"/>
        <v>9.501475094077361E-3</v>
      </c>
      <c r="P96" s="304">
        <f t="shared" si="16"/>
        <v>9.5177069403628994E-3</v>
      </c>
      <c r="Q96" s="304">
        <f t="shared" si="16"/>
        <v>1.0108969622270722E-2</v>
      </c>
      <c r="R96" s="304">
        <f t="shared" si="16"/>
        <v>9.9190683590511634E-3</v>
      </c>
      <c r="S96" s="304">
        <f t="shared" si="16"/>
        <v>9.7321124734038068E-3</v>
      </c>
      <c r="T96" s="304">
        <f t="shared" si="16"/>
        <v>1.2220203584438271E-2</v>
      </c>
      <c r="U96" s="304">
        <f t="shared" si="16"/>
        <v>1.0237284898136127E-2</v>
      </c>
      <c r="V96" s="304">
        <f t="shared" si="16"/>
        <v>1.0456969443515653E-2</v>
      </c>
      <c r="W96" s="304">
        <f t="shared" si="16"/>
        <v>1.061892077799648E-2</v>
      </c>
      <c r="DA96" s="72"/>
    </row>
    <row r="97" spans="1:105" ht="12" customHeight="1" x14ac:dyDescent="0.25">
      <c r="A97" s="62" t="s">
        <v>2171</v>
      </c>
      <c r="B97" s="304">
        <f t="shared" ref="B97:W97" si="17">IF(B$33=0,0,B$33/B$5)</f>
        <v>4.7842818661978579E-4</v>
      </c>
      <c r="C97" s="304">
        <f t="shared" si="17"/>
        <v>4.1825280555320436E-4</v>
      </c>
      <c r="D97" s="304">
        <f t="shared" si="17"/>
        <v>4.8002256885584462E-4</v>
      </c>
      <c r="E97" s="304">
        <f t="shared" si="17"/>
        <v>7.5246761291585299E-4</v>
      </c>
      <c r="F97" s="304">
        <f t="shared" si="17"/>
        <v>7.5704463098091813E-4</v>
      </c>
      <c r="G97" s="304">
        <f t="shared" si="17"/>
        <v>6.4609950335240264E-4</v>
      </c>
      <c r="H97" s="304">
        <f t="shared" si="17"/>
        <v>5.6840306958542074E-4</v>
      </c>
      <c r="I97" s="304">
        <f t="shared" si="17"/>
        <v>4.842122501541097E-4</v>
      </c>
      <c r="J97" s="304">
        <f t="shared" si="17"/>
        <v>5.6163507382721582E-4</v>
      </c>
      <c r="K97" s="304">
        <f t="shared" si="17"/>
        <v>6.5172355852110664E-4</v>
      </c>
      <c r="L97" s="304">
        <f t="shared" si="17"/>
        <v>6.2206889811202706E-4</v>
      </c>
      <c r="M97" s="304">
        <f t="shared" si="17"/>
        <v>6.2365989200170084E-4</v>
      </c>
      <c r="N97" s="304">
        <f t="shared" si="17"/>
        <v>6.2968703923798393E-4</v>
      </c>
      <c r="O97" s="304">
        <f t="shared" si="17"/>
        <v>6.7950000369072848E-4</v>
      </c>
      <c r="P97" s="304">
        <f t="shared" si="17"/>
        <v>6.8205846368853378E-4</v>
      </c>
      <c r="Q97" s="304">
        <f t="shared" si="17"/>
        <v>6.9431601332939331E-4</v>
      </c>
      <c r="R97" s="304">
        <f t="shared" si="17"/>
        <v>6.9793474156954133E-4</v>
      </c>
      <c r="S97" s="304">
        <f t="shared" si="17"/>
        <v>6.911639795494774E-4</v>
      </c>
      <c r="T97" s="304">
        <f t="shared" si="17"/>
        <v>7.4036009316552815E-4</v>
      </c>
      <c r="U97" s="304">
        <f t="shared" si="17"/>
        <v>7.0392430585452365E-4</v>
      </c>
      <c r="V97" s="304">
        <f t="shared" si="17"/>
        <v>7.10372561698953E-4</v>
      </c>
      <c r="W97" s="304">
        <f t="shared" si="17"/>
        <v>7.1029765022192939E-4</v>
      </c>
      <c r="DA97" s="72"/>
    </row>
    <row r="98" spans="1:105" ht="12" customHeight="1" x14ac:dyDescent="0.25">
      <c r="A98" s="203" t="s">
        <v>2173</v>
      </c>
      <c r="B98" s="303">
        <f t="shared" ref="B98:W98" si="18">IF(B$34=0,0,B$34/B$5)</f>
        <v>0.57209478294283056</v>
      </c>
      <c r="C98" s="303">
        <f t="shared" si="18"/>
        <v>0.58674614849175111</v>
      </c>
      <c r="D98" s="303">
        <f t="shared" si="18"/>
        <v>0.5755792424406122</v>
      </c>
      <c r="E98" s="303">
        <f t="shared" si="18"/>
        <v>0.47888099377545884</v>
      </c>
      <c r="F98" s="303">
        <f t="shared" si="18"/>
        <v>0.47843297677840257</v>
      </c>
      <c r="G98" s="303">
        <f t="shared" si="18"/>
        <v>0.51619328368672512</v>
      </c>
      <c r="H98" s="303">
        <f t="shared" si="18"/>
        <v>0.54286262090083592</v>
      </c>
      <c r="I98" s="303">
        <f t="shared" si="18"/>
        <v>0.56702578451496166</v>
      </c>
      <c r="J98" s="303">
        <f t="shared" si="18"/>
        <v>0.54424329524459503</v>
      </c>
      <c r="K98" s="303">
        <f t="shared" si="18"/>
        <v>0.51349512317306045</v>
      </c>
      <c r="L98" s="303">
        <f t="shared" si="18"/>
        <v>0.52386788598215805</v>
      </c>
      <c r="M98" s="303">
        <f t="shared" si="18"/>
        <v>0.52345113104131546</v>
      </c>
      <c r="N98" s="303">
        <f t="shared" si="18"/>
        <v>0.52142603695250933</v>
      </c>
      <c r="O98" s="303">
        <f t="shared" si="18"/>
        <v>0.50494197662889528</v>
      </c>
      <c r="P98" s="303">
        <f t="shared" si="18"/>
        <v>0.50351811680634662</v>
      </c>
      <c r="Q98" s="303">
        <f t="shared" si="18"/>
        <v>0.49932529938591014</v>
      </c>
      <c r="R98" s="303">
        <f t="shared" si="18"/>
        <v>0.49803701861624444</v>
      </c>
      <c r="S98" s="303">
        <f t="shared" si="18"/>
        <v>0.50005906014336332</v>
      </c>
      <c r="T98" s="303">
        <f t="shared" si="18"/>
        <v>0.48209605794205385</v>
      </c>
      <c r="U98" s="303">
        <f t="shared" si="18"/>
        <v>0.49535630087949961</v>
      </c>
      <c r="V98" s="303">
        <f t="shared" si="18"/>
        <v>0.49300472517478056</v>
      </c>
      <c r="W98" s="303">
        <f t="shared" si="18"/>
        <v>0.4931096287808916</v>
      </c>
      <c r="DA98" s="175"/>
    </row>
    <row r="99" spans="1:105" ht="12" customHeight="1" x14ac:dyDescent="0.25">
      <c r="A99" s="203" t="s">
        <v>2185</v>
      </c>
      <c r="B99" s="303">
        <f t="shared" ref="B99:W99" si="19">IF(B$45=0,0,B$45/B$5)</f>
        <v>8.8218503368421852E-2</v>
      </c>
      <c r="C99" s="303">
        <f t="shared" si="19"/>
        <v>9.0002005818124509E-2</v>
      </c>
      <c r="D99" s="303">
        <f t="shared" si="19"/>
        <v>8.7636212906784208E-2</v>
      </c>
      <c r="E99" s="303">
        <f t="shared" si="19"/>
        <v>8.0688746268853903E-2</v>
      </c>
      <c r="F99" s="303">
        <f t="shared" si="19"/>
        <v>7.9742010617005352E-2</v>
      </c>
      <c r="G99" s="303">
        <f t="shared" si="19"/>
        <v>8.4361824511437658E-2</v>
      </c>
      <c r="H99" s="303">
        <f t="shared" si="19"/>
        <v>8.6280077478784176E-2</v>
      </c>
      <c r="I99" s="303">
        <f t="shared" si="19"/>
        <v>8.8563899881804992E-2</v>
      </c>
      <c r="J99" s="303">
        <f t="shared" si="19"/>
        <v>8.6540953403724571E-2</v>
      </c>
      <c r="K99" s="303">
        <f t="shared" si="19"/>
        <v>8.4361795892690897E-2</v>
      </c>
      <c r="L99" s="303">
        <f t="shared" si="19"/>
        <v>8.513593216130011E-2</v>
      </c>
      <c r="M99" s="303">
        <f t="shared" si="19"/>
        <v>8.504438781802065E-2</v>
      </c>
      <c r="N99" s="303">
        <f t="shared" si="19"/>
        <v>8.483633284578268E-2</v>
      </c>
      <c r="O99" s="303">
        <f t="shared" si="19"/>
        <v>8.3248801148763901E-2</v>
      </c>
      <c r="P99" s="303">
        <f t="shared" si="19"/>
        <v>8.317339889599018E-2</v>
      </c>
      <c r="Q99" s="303">
        <f t="shared" si="19"/>
        <v>8.2749422363481442E-2</v>
      </c>
      <c r="R99" s="303">
        <f t="shared" si="19"/>
        <v>8.2645376642117657E-2</v>
      </c>
      <c r="S99" s="303">
        <f t="shared" si="19"/>
        <v>8.2944798901361166E-2</v>
      </c>
      <c r="T99" s="303">
        <f t="shared" si="19"/>
        <v>8.1398336335620922E-2</v>
      </c>
      <c r="U99" s="303">
        <f t="shared" si="19"/>
        <v>8.2637240509245216E-2</v>
      </c>
      <c r="V99" s="303">
        <f t="shared" si="19"/>
        <v>8.2426599532351916E-2</v>
      </c>
      <c r="W99" s="303">
        <f t="shared" si="19"/>
        <v>8.2373436522364743E-2</v>
      </c>
      <c r="DA99" s="175"/>
    </row>
    <row r="100" spans="1:105" ht="12" customHeight="1" x14ac:dyDescent="0.25">
      <c r="A100" s="62" t="s">
        <v>2186</v>
      </c>
      <c r="B100" s="304">
        <f t="shared" ref="B100:W100" si="20">IF(B$46=0,0,B$46/B$5)</f>
        <v>4.053383086189085E-2</v>
      </c>
      <c r="C100" s="304">
        <f t="shared" si="20"/>
        <v>4.2363028654541966E-2</v>
      </c>
      <c r="D100" s="304">
        <f t="shared" si="20"/>
        <v>3.9684189190248485E-2</v>
      </c>
      <c r="E100" s="304">
        <f t="shared" si="20"/>
        <v>3.4616537134407065E-2</v>
      </c>
      <c r="F100" s="304">
        <f t="shared" si="20"/>
        <v>3.3620529868861042E-2</v>
      </c>
      <c r="G100" s="304">
        <f t="shared" si="20"/>
        <v>3.7585982306409339E-2</v>
      </c>
      <c r="H100" s="304">
        <f t="shared" si="20"/>
        <v>3.9030495991068642E-2</v>
      </c>
      <c r="I100" s="304">
        <f t="shared" si="20"/>
        <v>4.1126409896661255E-2</v>
      </c>
      <c r="J100" s="304">
        <f t="shared" si="20"/>
        <v>3.9314872865383432E-2</v>
      </c>
      <c r="K100" s="304">
        <f t="shared" si="20"/>
        <v>3.7673003999016595E-2</v>
      </c>
      <c r="L100" s="304">
        <f t="shared" si="20"/>
        <v>3.8253008990281452E-2</v>
      </c>
      <c r="M100" s="304">
        <f t="shared" si="20"/>
        <v>3.8162275806480225E-2</v>
      </c>
      <c r="N100" s="304">
        <f t="shared" si="20"/>
        <v>3.7987965171287351E-2</v>
      </c>
      <c r="O100" s="304">
        <f t="shared" si="20"/>
        <v>3.6661944598536715E-2</v>
      </c>
      <c r="P100" s="304">
        <f t="shared" si="20"/>
        <v>3.663964195176634E-2</v>
      </c>
      <c r="Q100" s="304">
        <f t="shared" si="20"/>
        <v>3.6289400684378761E-2</v>
      </c>
      <c r="R100" s="304">
        <f t="shared" si="20"/>
        <v>3.6210591080405481E-2</v>
      </c>
      <c r="S100" s="304">
        <f t="shared" si="20"/>
        <v>3.6489486008910776E-2</v>
      </c>
      <c r="T100" s="304">
        <f t="shared" si="20"/>
        <v>3.5316961752373567E-2</v>
      </c>
      <c r="U100" s="304">
        <f t="shared" si="20"/>
        <v>3.6281913095334475E-2</v>
      </c>
      <c r="V100" s="304">
        <f t="shared" si="20"/>
        <v>3.6120087262802011E-2</v>
      </c>
      <c r="W100" s="304">
        <f t="shared" si="20"/>
        <v>3.6061025306906629E-2</v>
      </c>
      <c r="DA100" s="72"/>
    </row>
    <row r="101" spans="1:105" ht="12" customHeight="1" x14ac:dyDescent="0.25">
      <c r="A101" s="62" t="s">
        <v>2193</v>
      </c>
      <c r="B101" s="304">
        <f t="shared" ref="B101:W101" si="21">IF(B$52=0,0,B$52/B$5)</f>
        <v>3.9316061123157151E-2</v>
      </c>
      <c r="C101" s="304">
        <f t="shared" si="21"/>
        <v>4.0322946696376295E-2</v>
      </c>
      <c r="D101" s="304">
        <f t="shared" si="21"/>
        <v>3.9555523580568928E-2</v>
      </c>
      <c r="E101" s="304">
        <f t="shared" si="21"/>
        <v>3.2910131298777505E-2</v>
      </c>
      <c r="F101" s="304">
        <f t="shared" si="21"/>
        <v>3.2879342233458869E-2</v>
      </c>
      <c r="G101" s="304">
        <f t="shared" si="21"/>
        <v>3.5474343234517008E-2</v>
      </c>
      <c r="H101" s="304">
        <f t="shared" si="21"/>
        <v>3.730713969287737E-2</v>
      </c>
      <c r="I101" s="304">
        <f t="shared" si="21"/>
        <v>3.8967704420797201E-2</v>
      </c>
      <c r="J101" s="304">
        <f t="shared" si="21"/>
        <v>3.7402023754939923E-2</v>
      </c>
      <c r="K101" s="304">
        <f t="shared" si="21"/>
        <v>3.5288917590308812E-2</v>
      </c>
      <c r="L101" s="304">
        <f t="shared" si="21"/>
        <v>3.6001764812093814E-2</v>
      </c>
      <c r="M101" s="304">
        <f t="shared" si="21"/>
        <v>3.5973124168591934E-2</v>
      </c>
      <c r="N101" s="304">
        <f t="shared" si="21"/>
        <v>3.5833953658128442E-2</v>
      </c>
      <c r="O101" s="304">
        <f t="shared" si="21"/>
        <v>3.4701119829602223E-2</v>
      </c>
      <c r="P101" s="304">
        <f t="shared" si="21"/>
        <v>3.4603267932533391E-2</v>
      </c>
      <c r="Q101" s="304">
        <f t="shared" si="21"/>
        <v>3.4315125004307133E-2</v>
      </c>
      <c r="R101" s="304">
        <f t="shared" si="21"/>
        <v>3.4226590504440844E-2</v>
      </c>
      <c r="S101" s="304">
        <f t="shared" si="21"/>
        <v>3.4365551233753594E-2</v>
      </c>
      <c r="T101" s="304">
        <f t="shared" si="21"/>
        <v>3.3131080104915028E-2</v>
      </c>
      <c r="U101" s="304">
        <f t="shared" si="21"/>
        <v>3.4042363579927293E-2</v>
      </c>
      <c r="V101" s="304">
        <f t="shared" si="21"/>
        <v>3.3880756278306945E-2</v>
      </c>
      <c r="W101" s="304">
        <f t="shared" si="21"/>
        <v>3.38879655672445E-2</v>
      </c>
      <c r="DA101" s="72"/>
    </row>
    <row r="102" spans="1:105" ht="12" customHeight="1" x14ac:dyDescent="0.25">
      <c r="A102" s="62" t="s">
        <v>2205</v>
      </c>
      <c r="B102" s="304">
        <f t="shared" ref="B102:W102" si="22">IF(B$63=0,0,B$63/B$5)</f>
        <v>3.2754378614895398E-3</v>
      </c>
      <c r="C102" s="304">
        <f t="shared" si="22"/>
        <v>2.8634622986206237E-3</v>
      </c>
      <c r="D102" s="304">
        <f t="shared" si="22"/>
        <v>3.2863533971701831E-3</v>
      </c>
      <c r="E102" s="304">
        <f t="shared" si="22"/>
        <v>5.151579647308586E-3</v>
      </c>
      <c r="F102" s="304">
        <f t="shared" si="22"/>
        <v>5.1829150466063513E-3</v>
      </c>
      <c r="G102" s="304">
        <f t="shared" si="22"/>
        <v>4.4233572242512375E-3</v>
      </c>
      <c r="H102" s="304">
        <f t="shared" si="22"/>
        <v>3.8914281950250965E-3</v>
      </c>
      <c r="I102" s="304">
        <f t="shared" si="22"/>
        <v>3.3150369930278383E-3</v>
      </c>
      <c r="J102" s="304">
        <f t="shared" si="22"/>
        <v>3.8450928197842466E-3</v>
      </c>
      <c r="K102" s="304">
        <f t="shared" si="22"/>
        <v>4.4618608988880306E-3</v>
      </c>
      <c r="L102" s="304">
        <f t="shared" si="22"/>
        <v>4.2588377489357352E-3</v>
      </c>
      <c r="M102" s="304">
        <f t="shared" si="22"/>
        <v>4.2697300871578055E-3</v>
      </c>
      <c r="N102" s="304">
        <f t="shared" si="22"/>
        <v>4.3109934299260782E-3</v>
      </c>
      <c r="O102" s="304">
        <f t="shared" si="22"/>
        <v>4.6520253221193726E-3</v>
      </c>
      <c r="P102" s="304">
        <f t="shared" si="22"/>
        <v>4.669541172937287E-3</v>
      </c>
      <c r="Q102" s="304">
        <f t="shared" si="22"/>
        <v>4.7534593936976888E-3</v>
      </c>
      <c r="R102" s="304">
        <f t="shared" si="22"/>
        <v>4.7782341035072593E-3</v>
      </c>
      <c r="S102" s="304">
        <f t="shared" si="22"/>
        <v>4.7318797897525798E-3</v>
      </c>
      <c r="T102" s="304">
        <f t="shared" si="22"/>
        <v>5.0686885683378065E-3</v>
      </c>
      <c r="U102" s="304">
        <f t="shared" si="22"/>
        <v>4.8192401440824706E-3</v>
      </c>
      <c r="V102" s="304">
        <f t="shared" si="22"/>
        <v>4.8633865006812282E-3</v>
      </c>
      <c r="W102" s="304">
        <f t="shared" si="22"/>
        <v>4.862873638155637E-3</v>
      </c>
      <c r="DA102" s="72"/>
    </row>
    <row r="103" spans="1:105" ht="12" customHeight="1" x14ac:dyDescent="0.25">
      <c r="A103" s="62" t="s">
        <v>2207</v>
      </c>
      <c r="B103" s="304">
        <f t="shared" ref="B103:W103" si="23">IF(B$64=0,0,B$64/B$5)</f>
        <v>3.8054043195660473E-3</v>
      </c>
      <c r="C103" s="304">
        <f t="shared" si="23"/>
        <v>3.3267710336382585E-3</v>
      </c>
      <c r="D103" s="304">
        <f t="shared" si="23"/>
        <v>3.8180859909596274E-3</v>
      </c>
      <c r="E103" s="304">
        <f t="shared" si="23"/>
        <v>5.9851061969289094E-3</v>
      </c>
      <c r="F103" s="304">
        <f t="shared" si="23"/>
        <v>6.0215116696887613E-3</v>
      </c>
      <c r="G103" s="304">
        <f t="shared" si="23"/>
        <v>5.1390572497365316E-3</v>
      </c>
      <c r="H103" s="304">
        <f t="shared" si="23"/>
        <v>4.5210620041789768E-3</v>
      </c>
      <c r="I103" s="304">
        <f t="shared" si="23"/>
        <v>3.851410597987211E-3</v>
      </c>
      <c r="J103" s="304">
        <f t="shared" si="23"/>
        <v>4.4672295565653768E-3</v>
      </c>
      <c r="K103" s="304">
        <f t="shared" si="23"/>
        <v>5.1837908261248124E-3</v>
      </c>
      <c r="L103" s="304">
        <f t="shared" si="23"/>
        <v>4.9479184925709033E-3</v>
      </c>
      <c r="M103" s="304">
        <f t="shared" si="23"/>
        <v>4.9605732131527813E-3</v>
      </c>
      <c r="N103" s="304">
        <f t="shared" si="23"/>
        <v>5.0085129724919165E-3</v>
      </c>
      <c r="O103" s="304">
        <f t="shared" si="23"/>
        <v>5.4047238885713824E-3</v>
      </c>
      <c r="P103" s="304">
        <f t="shared" si="23"/>
        <v>5.4250738073248587E-3</v>
      </c>
      <c r="Q103" s="304">
        <f t="shared" si="23"/>
        <v>5.5225700118862594E-3</v>
      </c>
      <c r="R103" s="304">
        <f t="shared" si="23"/>
        <v>5.551353274372714E-3</v>
      </c>
      <c r="S103" s="304">
        <f t="shared" si="23"/>
        <v>5.4974988239902085E-3</v>
      </c>
      <c r="T103" s="304">
        <f t="shared" si="23"/>
        <v>5.8888033258906432E-3</v>
      </c>
      <c r="U103" s="304">
        <f t="shared" si="23"/>
        <v>5.5989940999758726E-3</v>
      </c>
      <c r="V103" s="304">
        <f t="shared" si="23"/>
        <v>5.6502833453220295E-3</v>
      </c>
      <c r="W103" s="304">
        <f t="shared" si="23"/>
        <v>5.649687501543957E-3</v>
      </c>
      <c r="DA103" s="72"/>
    </row>
    <row r="104" spans="1:105" ht="12" customHeight="1" x14ac:dyDescent="0.25">
      <c r="A104" s="62" t="s">
        <v>2209</v>
      </c>
      <c r="B104" s="304">
        <f t="shared" ref="B104:W104" si="24">IF(B$65=0,0,B$65/B$5)</f>
        <v>1.2877692023182561E-3</v>
      </c>
      <c r="C104" s="304">
        <f t="shared" si="24"/>
        <v>1.1257971349473753E-3</v>
      </c>
      <c r="D104" s="304">
        <f t="shared" si="24"/>
        <v>1.2920607478369823E-3</v>
      </c>
      <c r="E104" s="304">
        <f t="shared" si="24"/>
        <v>2.0253919914318369E-3</v>
      </c>
      <c r="F104" s="304">
        <f t="shared" si="24"/>
        <v>2.037711798390305E-3</v>
      </c>
      <c r="G104" s="304">
        <f t="shared" si="24"/>
        <v>1.73908449652355E-3</v>
      </c>
      <c r="H104" s="304">
        <f t="shared" si="24"/>
        <v>1.5299515956340916E-3</v>
      </c>
      <c r="I104" s="304">
        <f t="shared" si="24"/>
        <v>1.3033379733314789E-3</v>
      </c>
      <c r="J104" s="304">
        <f t="shared" si="24"/>
        <v>1.5117344070515884E-3</v>
      </c>
      <c r="K104" s="304">
        <f t="shared" si="24"/>
        <v>1.7542225783526444E-3</v>
      </c>
      <c r="L104" s="304">
        <f t="shared" si="24"/>
        <v>1.6744021174182068E-3</v>
      </c>
      <c r="M104" s="304">
        <f t="shared" si="24"/>
        <v>1.6786845426379115E-3</v>
      </c>
      <c r="N104" s="304">
        <f t="shared" si="24"/>
        <v>1.694907613948907E-3</v>
      </c>
      <c r="O104" s="304">
        <f t="shared" si="24"/>
        <v>1.8289875099342108E-3</v>
      </c>
      <c r="P104" s="304">
        <f t="shared" si="24"/>
        <v>1.8358740314283037E-3</v>
      </c>
      <c r="Q104" s="304">
        <f t="shared" si="24"/>
        <v>1.8688672692116172E-3</v>
      </c>
      <c r="R104" s="304">
        <f t="shared" si="24"/>
        <v>1.8786076793913494E-3</v>
      </c>
      <c r="S104" s="304">
        <f t="shared" si="24"/>
        <v>1.8603830449540105E-3</v>
      </c>
      <c r="T104" s="304">
        <f t="shared" si="24"/>
        <v>1.9928025841038804E-3</v>
      </c>
      <c r="U104" s="304">
        <f t="shared" si="24"/>
        <v>1.8947295899250924E-3</v>
      </c>
      <c r="V104" s="304">
        <f t="shared" si="24"/>
        <v>1.9120861452396815E-3</v>
      </c>
      <c r="W104" s="304">
        <f t="shared" si="24"/>
        <v>1.911884508514026E-3</v>
      </c>
      <c r="DA104" s="72"/>
    </row>
    <row r="105" spans="1:105" ht="12" customHeight="1" x14ac:dyDescent="0.25">
      <c r="A105" s="203" t="s">
        <v>2211</v>
      </c>
      <c r="B105" s="303">
        <f t="shared" ref="B105:W105" si="25">IF(B$66=0,0,B$66/B$5)</f>
        <v>8.5062268732782068E-2</v>
      </c>
      <c r="C105" s="303">
        <f t="shared" si="25"/>
        <v>7.8546624671812323E-2</v>
      </c>
      <c r="D105" s="303">
        <f t="shared" si="25"/>
        <v>8.4879548513187603E-2</v>
      </c>
      <c r="E105" s="303">
        <f t="shared" si="25"/>
        <v>0.11461486763090524</v>
      </c>
      <c r="F105" s="303">
        <f t="shared" si="25"/>
        <v>0.11472622640554112</v>
      </c>
      <c r="G105" s="303">
        <f t="shared" si="25"/>
        <v>0.10326598306283619</v>
      </c>
      <c r="H105" s="303">
        <f t="shared" si="25"/>
        <v>9.4873199153769724E-2</v>
      </c>
      <c r="I105" s="303">
        <f t="shared" si="25"/>
        <v>8.5910013080605904E-2</v>
      </c>
      <c r="J105" s="303">
        <f t="shared" si="25"/>
        <v>9.4261212292037447E-2</v>
      </c>
      <c r="K105" s="303">
        <f t="shared" si="25"/>
        <v>0.10399205402620648</v>
      </c>
      <c r="L105" s="303">
        <f t="shared" si="25"/>
        <v>0.10072729828511327</v>
      </c>
      <c r="M105" s="303">
        <f t="shared" si="25"/>
        <v>0.10088982151681944</v>
      </c>
      <c r="N105" s="303">
        <f t="shared" si="25"/>
        <v>0.10162376762587422</v>
      </c>
      <c r="O105" s="303">
        <f t="shared" si="25"/>
        <v>0.10684230720608624</v>
      </c>
      <c r="P105" s="303">
        <f t="shared" si="25"/>
        <v>0.10711446183366131</v>
      </c>
      <c r="Q105" s="303">
        <f t="shared" si="25"/>
        <v>0.10840434651346093</v>
      </c>
      <c r="R105" s="303">
        <f t="shared" si="25"/>
        <v>0.10885325025895851</v>
      </c>
      <c r="S105" s="303">
        <f t="shared" si="25"/>
        <v>0.10815288880285388</v>
      </c>
      <c r="T105" s="303">
        <f t="shared" si="25"/>
        <v>0.11333470260032465</v>
      </c>
      <c r="U105" s="303">
        <f t="shared" si="25"/>
        <v>0.10947136646492883</v>
      </c>
      <c r="V105" s="303">
        <f t="shared" si="25"/>
        <v>0.11016414740159799</v>
      </c>
      <c r="W105" s="303">
        <f t="shared" si="25"/>
        <v>0.11013261115881721</v>
      </c>
      <c r="DA105" s="175"/>
    </row>
    <row r="106" spans="1:105" ht="12" customHeight="1" x14ac:dyDescent="0.25">
      <c r="A106" s="62" t="s">
        <v>2212</v>
      </c>
      <c r="B106" s="304">
        <f t="shared" ref="B106:W106" si="26">IF(B$67=0,0,B$67/B$5)</f>
        <v>1.8876198272429128E-2</v>
      </c>
      <c r="C106" s="304">
        <f t="shared" si="26"/>
        <v>1.9564112830527738E-2</v>
      </c>
      <c r="D106" s="304">
        <f t="shared" si="26"/>
        <v>1.8452483790086929E-2</v>
      </c>
      <c r="E106" s="304">
        <f t="shared" si="26"/>
        <v>1.5966633593068949E-2</v>
      </c>
      <c r="F106" s="304">
        <f t="shared" si="26"/>
        <v>1.5521453905244734E-2</v>
      </c>
      <c r="G106" s="304">
        <f t="shared" si="26"/>
        <v>1.7203256245648575E-2</v>
      </c>
      <c r="H106" s="304">
        <f t="shared" si="26"/>
        <v>1.8011115782894986E-2</v>
      </c>
      <c r="I106" s="304">
        <f t="shared" si="26"/>
        <v>1.9078923902616094E-2</v>
      </c>
      <c r="J106" s="304">
        <f t="shared" si="26"/>
        <v>1.8212780300005765E-2</v>
      </c>
      <c r="K106" s="304">
        <f t="shared" si="26"/>
        <v>1.7273276701006174E-2</v>
      </c>
      <c r="L106" s="304">
        <f t="shared" si="26"/>
        <v>1.7517653053429436E-2</v>
      </c>
      <c r="M106" s="304">
        <f t="shared" si="26"/>
        <v>1.749009973391975E-2</v>
      </c>
      <c r="N106" s="304">
        <f t="shared" si="26"/>
        <v>1.7509758069746053E-2</v>
      </c>
      <c r="O106" s="304">
        <f t="shared" si="26"/>
        <v>1.6821602596942948E-2</v>
      </c>
      <c r="P106" s="304">
        <f t="shared" si="26"/>
        <v>1.6797853621039426E-2</v>
      </c>
      <c r="Q106" s="304">
        <f t="shared" si="26"/>
        <v>1.6636036917247056E-2</v>
      </c>
      <c r="R106" s="304">
        <f t="shared" si="26"/>
        <v>1.6657016122315221E-2</v>
      </c>
      <c r="S106" s="304">
        <f t="shared" si="26"/>
        <v>1.6762343381266257E-2</v>
      </c>
      <c r="T106" s="304">
        <f t="shared" si="26"/>
        <v>1.6132394153885826E-2</v>
      </c>
      <c r="U106" s="304">
        <f t="shared" si="26"/>
        <v>1.6573949123407553E-2</v>
      </c>
      <c r="V106" s="304">
        <f t="shared" si="26"/>
        <v>1.6504930686465927E-2</v>
      </c>
      <c r="W106" s="304">
        <f t="shared" si="26"/>
        <v>1.6481240177417426E-2</v>
      </c>
      <c r="DA106" s="72"/>
    </row>
    <row r="107" spans="1:105" ht="12" customHeight="1" x14ac:dyDescent="0.25">
      <c r="A107" s="62" t="s">
        <v>2214</v>
      </c>
      <c r="B107" s="304">
        <f t="shared" ref="B107:W107" si="27">IF(B$68=0,0,B$68/B$5)</f>
        <v>7.4057954470212895E-3</v>
      </c>
      <c r="C107" s="304">
        <f t="shared" si="27"/>
        <v>7.595458103472545E-3</v>
      </c>
      <c r="D107" s="304">
        <f t="shared" si="27"/>
        <v>7.4509019486944227E-3</v>
      </c>
      <c r="E107" s="304">
        <f t="shared" si="27"/>
        <v>6.1991383055868959E-3</v>
      </c>
      <c r="F107" s="304">
        <f t="shared" si="27"/>
        <v>6.193338703255411E-3</v>
      </c>
      <c r="G107" s="304">
        <f t="shared" si="27"/>
        <v>6.6821477560863058E-3</v>
      </c>
      <c r="H107" s="304">
        <f t="shared" si="27"/>
        <v>7.0273836540600014E-3</v>
      </c>
      <c r="I107" s="304">
        <f t="shared" si="27"/>
        <v>7.3401770100116632E-3</v>
      </c>
      <c r="J107" s="304">
        <f t="shared" si="27"/>
        <v>7.0452565521770495E-3</v>
      </c>
      <c r="K107" s="304">
        <f t="shared" si="27"/>
        <v>6.647219933908587E-3</v>
      </c>
      <c r="L107" s="304">
        <f t="shared" si="27"/>
        <v>6.781495864881938E-3</v>
      </c>
      <c r="M107" s="304">
        <f t="shared" si="27"/>
        <v>6.7761009514245201E-3</v>
      </c>
      <c r="N107" s="304">
        <f t="shared" si="27"/>
        <v>6.749886007625305E-3</v>
      </c>
      <c r="O107" s="304">
        <f t="shared" si="27"/>
        <v>6.5364990260746549E-3</v>
      </c>
      <c r="P107" s="304">
        <f t="shared" si="27"/>
        <v>6.5180670897846803E-3</v>
      </c>
      <c r="Q107" s="304">
        <f t="shared" si="27"/>
        <v>6.4637908595370748E-3</v>
      </c>
      <c r="R107" s="304">
        <f t="shared" si="27"/>
        <v>6.4471140008365013E-3</v>
      </c>
      <c r="S107" s="304">
        <f t="shared" si="27"/>
        <v>6.4732894290727011E-3</v>
      </c>
      <c r="T107" s="304">
        <f t="shared" si="27"/>
        <v>6.2407574712859343E-3</v>
      </c>
      <c r="U107" s="304">
        <f t="shared" si="27"/>
        <v>6.4124119762743919E-3</v>
      </c>
      <c r="V107" s="304">
        <f t="shared" si="27"/>
        <v>6.3819707117032509E-3</v>
      </c>
      <c r="W107" s="304">
        <f t="shared" si="27"/>
        <v>6.3833286941069973E-3</v>
      </c>
      <c r="DA107" s="72"/>
    </row>
    <row r="108" spans="1:105" ht="12" customHeight="1" x14ac:dyDescent="0.25">
      <c r="A108" s="62" t="s">
        <v>2226</v>
      </c>
      <c r="B108" s="304">
        <f t="shared" ref="B108:W108" si="28">IF(B$79=0,0,B$79/B$5)</f>
        <v>5.8780275013331641E-2</v>
      </c>
      <c r="C108" s="304">
        <f t="shared" si="28"/>
        <v>5.1387053737812043E-2</v>
      </c>
      <c r="D108" s="304">
        <f t="shared" si="28"/>
        <v>5.8976162774406253E-2</v>
      </c>
      <c r="E108" s="304">
        <f t="shared" si="28"/>
        <v>9.2449095732249395E-2</v>
      </c>
      <c r="F108" s="304">
        <f t="shared" si="28"/>
        <v>9.3011433797040979E-2</v>
      </c>
      <c r="G108" s="304">
        <f t="shared" si="28"/>
        <v>7.9380579061101311E-2</v>
      </c>
      <c r="H108" s="304">
        <f t="shared" si="28"/>
        <v>6.9834699716814747E-2</v>
      </c>
      <c r="I108" s="304">
        <f t="shared" si="28"/>
        <v>5.9490912167978152E-2</v>
      </c>
      <c r="J108" s="304">
        <f t="shared" si="28"/>
        <v>6.9003175439854639E-2</v>
      </c>
      <c r="K108" s="304">
        <f t="shared" si="28"/>
        <v>8.0071557391291723E-2</v>
      </c>
      <c r="L108" s="304">
        <f t="shared" si="28"/>
        <v>7.6428149366801909E-2</v>
      </c>
      <c r="M108" s="304">
        <f t="shared" si="28"/>
        <v>7.662362083147517E-2</v>
      </c>
      <c r="N108" s="304">
        <f t="shared" si="28"/>
        <v>7.7364123548502861E-2</v>
      </c>
      <c r="O108" s="304">
        <f t="shared" si="28"/>
        <v>8.3484205583068641E-2</v>
      </c>
      <c r="P108" s="304">
        <f t="shared" si="28"/>
        <v>8.3798541122837189E-2</v>
      </c>
      <c r="Q108" s="304">
        <f t="shared" si="28"/>
        <v>8.5304518736676785E-2</v>
      </c>
      <c r="R108" s="304">
        <f t="shared" si="28"/>
        <v>8.5749120135806794E-2</v>
      </c>
      <c r="S108" s="304">
        <f t="shared" si="28"/>
        <v>8.4917255992514928E-2</v>
      </c>
      <c r="T108" s="304">
        <f t="shared" si="28"/>
        <v>9.0961550975152891E-2</v>
      </c>
      <c r="U108" s="304">
        <f t="shared" si="28"/>
        <v>8.6485005365246892E-2</v>
      </c>
      <c r="V108" s="304">
        <f t="shared" si="28"/>
        <v>8.7277246003428816E-2</v>
      </c>
      <c r="W108" s="304">
        <f t="shared" si="28"/>
        <v>8.7268042287292805E-2</v>
      </c>
      <c r="DA108" s="72"/>
    </row>
    <row r="109" spans="1:105" ht="12" customHeight="1" x14ac:dyDescent="0.25">
      <c r="A109" s="41" t="s">
        <v>2228</v>
      </c>
      <c r="B109" s="237">
        <f t="shared" ref="B109:W109" si="29">IF(B$80=0,0,B$80/B$5)</f>
        <v>5.710249649433724E-2</v>
      </c>
      <c r="C109" s="237">
        <f t="shared" si="29"/>
        <v>4.9920301585050599E-2</v>
      </c>
      <c r="D109" s="237">
        <f t="shared" si="29"/>
        <v>5.7292792987293568E-2</v>
      </c>
      <c r="E109" s="237">
        <f t="shared" si="29"/>
        <v>8.9810300543134547E-2</v>
      </c>
      <c r="F109" s="237">
        <f t="shared" si="29"/>
        <v>9.0356587666937743E-2</v>
      </c>
      <c r="G109" s="237">
        <f t="shared" si="29"/>
        <v>7.7114801462343105E-2</v>
      </c>
      <c r="H109" s="237">
        <f t="shared" si="29"/>
        <v>6.7841392284368668E-2</v>
      </c>
      <c r="I109" s="237">
        <f t="shared" si="29"/>
        <v>5.7792849773949197E-2</v>
      </c>
      <c r="J109" s="237">
        <f t="shared" si="29"/>
        <v>6.7033602390576888E-2</v>
      </c>
      <c r="K109" s="237">
        <f t="shared" si="29"/>
        <v>7.7786057043716508E-2</v>
      </c>
      <c r="L109" s="237">
        <f t="shared" si="29"/>
        <v>7.424664362826916E-2</v>
      </c>
      <c r="M109" s="237">
        <f t="shared" si="29"/>
        <v>7.4436535707265314E-2</v>
      </c>
      <c r="N109" s="237">
        <f t="shared" si="29"/>
        <v>7.5155902089840604E-2</v>
      </c>
      <c r="O109" s="237">
        <f t="shared" si="29"/>
        <v>8.1101297255899041E-2</v>
      </c>
      <c r="P109" s="237">
        <f t="shared" si="29"/>
        <v>8.140666064614531E-2</v>
      </c>
      <c r="Q109" s="237">
        <f t="shared" si="29"/>
        <v>8.2869652804574701E-2</v>
      </c>
      <c r="R109" s="237">
        <f t="shared" si="29"/>
        <v>8.3301563846662249E-2</v>
      </c>
      <c r="S109" s="237">
        <f t="shared" si="29"/>
        <v>8.2493443787419282E-2</v>
      </c>
      <c r="T109" s="237">
        <f t="shared" si="29"/>
        <v>8.8365215108301087E-2</v>
      </c>
      <c r="U109" s="237">
        <f t="shared" si="29"/>
        <v>8.4016444539629462E-2</v>
      </c>
      <c r="V109" s="237">
        <f t="shared" si="29"/>
        <v>8.4786072076319177E-2</v>
      </c>
      <c r="W109" s="237">
        <f t="shared" si="29"/>
        <v>8.477713106390862E-2</v>
      </c>
      <c r="DA109" s="97"/>
    </row>
    <row r="110" spans="1:105" ht="12" customHeight="1" x14ac:dyDescent="0.25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DA110" s="173"/>
    </row>
    <row r="111" spans="1:105" ht="15" customHeight="1" x14ac:dyDescent="0.25">
      <c r="A111" s="32" t="s">
        <v>343</v>
      </c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DA111" s="88"/>
    </row>
    <row r="112" spans="1:105" ht="12" customHeight="1" x14ac:dyDescent="0.25">
      <c r="A112" s="201"/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DA112" s="173"/>
    </row>
    <row r="113" spans="1:105" ht="12" customHeight="1" x14ac:dyDescent="0.25">
      <c r="A113" s="35" t="s">
        <v>24</v>
      </c>
      <c r="B113" s="324">
        <f>IF(B$5=0,0,B$5/FBT_fec!B$5)</f>
        <v>0.47448722660135606</v>
      </c>
      <c r="C113" s="324">
        <f>IF(C$5=0,0,C$5/FBT_fec!C$5)</f>
        <v>0.47596064871461224</v>
      </c>
      <c r="D113" s="324">
        <f>IF(D$5=0,0,D$5/FBT_fec!D$5)</f>
        <v>0.47804008141812288</v>
      </c>
      <c r="E113" s="324">
        <f>IF(E$5=0,0,E$5/FBT_fec!E$5)</f>
        <v>0.49197832240047368</v>
      </c>
      <c r="F113" s="324">
        <f>IF(F$5=0,0,F$5/FBT_fec!F$5)</f>
        <v>0.49452526207860475</v>
      </c>
      <c r="G113" s="324">
        <f>IF(G$5=0,0,G$5/FBT_fec!G$5)</f>
        <v>0.48943716473149662</v>
      </c>
      <c r="H113" s="324">
        <f>IF(H$5=0,0,H$5/FBT_fec!H$5)</f>
        <v>0.48055155943670935</v>
      </c>
      <c r="I113" s="324">
        <f>IF(I$5=0,0,I$5/FBT_fec!I$5)</f>
        <v>0.47571204076820706</v>
      </c>
      <c r="J113" s="324">
        <f>IF(J$5=0,0,J$5/FBT_fec!J$5)</f>
        <v>0.48101182378248414</v>
      </c>
      <c r="K113" s="324">
        <f>IF(K$5=0,0,K$5/FBT_fec!K$5)</f>
        <v>0.48553563503845992</v>
      </c>
      <c r="L113" s="324">
        <f>IF(L$5=0,0,L$5/FBT_fec!L$5)</f>
        <v>0.48387349778134614</v>
      </c>
      <c r="M113" s="324">
        <f>IF(M$5=0,0,M$5/FBT_fec!M$5)</f>
        <v>0.48528945492551645</v>
      </c>
      <c r="N113" s="324">
        <f>IF(N$5=0,0,N$5/FBT_fec!N$5)</f>
        <v>0.48221396071657763</v>
      </c>
      <c r="O113" s="324">
        <f>IF(O$5=0,0,O$5/FBT_fec!O$5)</f>
        <v>0.4863970000534717</v>
      </c>
      <c r="P113" s="324">
        <f>IF(P$5=0,0,P$5/FBT_fec!P$5)</f>
        <v>0.4870244952935231</v>
      </c>
      <c r="Q113" s="324">
        <f>IF(Q$5=0,0,Q$5/FBT_fec!Q$5)</f>
        <v>0.48843074944271736</v>
      </c>
      <c r="R113" s="324">
        <f>IF(R$5=0,0,R$5/FBT_fec!R$5)</f>
        <v>0.48881052039077694</v>
      </c>
      <c r="S113" s="324">
        <f>IF(S$5=0,0,S$5/FBT_fec!S$5)</f>
        <v>0.4869525381537268</v>
      </c>
      <c r="T113" s="324">
        <f>IF(T$5=0,0,T$5/FBT_fec!T$5)</f>
        <v>0.49216582984563734</v>
      </c>
      <c r="U113" s="324">
        <f>IF(U$5=0,0,U$5/FBT_fec!U$5)</f>
        <v>0.4898764798569698</v>
      </c>
      <c r="V113" s="324">
        <f>IF(V$5=0,0,V$5/FBT_fec!V$5)</f>
        <v>0.49083439771489362</v>
      </c>
      <c r="W113" s="324">
        <f>IF(W$5=0,0,W$5/FBT_fec!W$5)</f>
        <v>0.49046423448294607</v>
      </c>
      <c r="DA113" s="95"/>
    </row>
    <row r="114" spans="1:105" ht="12" customHeight="1" x14ac:dyDescent="0.25">
      <c r="A114" s="55" t="s">
        <v>92</v>
      </c>
      <c r="B114" s="336">
        <f>IF(B$6=0,0,B$6/FBT_fec!B$6)</f>
        <v>0.47978797877768548</v>
      </c>
      <c r="C114" s="336">
        <f>IF(C$6=0,0,C$6/FBT_fec!C$6)</f>
        <v>0.47978797877768559</v>
      </c>
      <c r="D114" s="336">
        <f>IF(D$6=0,0,D$6/FBT_fec!D$6)</f>
        <v>0.47978797877768548</v>
      </c>
      <c r="E114" s="336">
        <f>IF(E$6=0,0,E$6/FBT_fec!E$6)</f>
        <v>0.47978797877768536</v>
      </c>
      <c r="F114" s="336">
        <f>IF(F$6=0,0,F$6/FBT_fec!F$6)</f>
        <v>0.47978797877768548</v>
      </c>
      <c r="G114" s="336">
        <f>IF(G$6=0,0,G$6/FBT_fec!G$6)</f>
        <v>0.47978797877768531</v>
      </c>
      <c r="H114" s="336">
        <f>IF(H$6=0,0,H$6/FBT_fec!H$6)</f>
        <v>0.47978797877768559</v>
      </c>
      <c r="I114" s="336">
        <f>IF(I$6=0,0,I$6/FBT_fec!I$6)</f>
        <v>0.47978797877768548</v>
      </c>
      <c r="J114" s="336">
        <f>IF(J$6=0,0,J$6/FBT_fec!J$6)</f>
        <v>0.47978797877768548</v>
      </c>
      <c r="K114" s="336">
        <f>IF(K$6=0,0,K$6/FBT_fec!K$6)</f>
        <v>0.47978797877768542</v>
      </c>
      <c r="L114" s="336">
        <f>IF(L$6=0,0,L$6/FBT_fec!L$6)</f>
        <v>0.47978797877768536</v>
      </c>
      <c r="M114" s="336">
        <f>IF(M$6=0,0,M$6/FBT_fec!M$6)</f>
        <v>0.47978797877768559</v>
      </c>
      <c r="N114" s="336">
        <f>IF(N$6=0,0,N$6/FBT_fec!N$6)</f>
        <v>0.47978797877768548</v>
      </c>
      <c r="O114" s="336">
        <f>IF(O$6=0,0,O$6/FBT_fec!O$6)</f>
        <v>0.47978797877768553</v>
      </c>
      <c r="P114" s="336">
        <f>IF(P$6=0,0,P$6/FBT_fec!P$6)</f>
        <v>0.47978797877768553</v>
      </c>
      <c r="Q114" s="336">
        <f>IF(Q$6=0,0,Q$6/FBT_fec!Q$6)</f>
        <v>0.47978797877768548</v>
      </c>
      <c r="R114" s="336">
        <f>IF(R$6=0,0,R$6/FBT_fec!R$6)</f>
        <v>0.47978797877768548</v>
      </c>
      <c r="S114" s="336">
        <f>IF(S$6=0,0,S$6/FBT_fec!S$6)</f>
        <v>0.47978797877768553</v>
      </c>
      <c r="T114" s="336">
        <f>IF(T$6=0,0,T$6/FBT_fec!T$6)</f>
        <v>0.47978797877768548</v>
      </c>
      <c r="U114" s="336">
        <f>IF(U$6=0,0,U$6/FBT_fec!U$6)</f>
        <v>0.47978797877768548</v>
      </c>
      <c r="V114" s="336">
        <f>IF(V$6=0,0,V$6/FBT_fec!V$6)</f>
        <v>0.47978797877768542</v>
      </c>
      <c r="W114" s="336">
        <f>IF(W$6=0,0,W$6/FBT_fec!W$6)</f>
        <v>0.47978797877768548</v>
      </c>
      <c r="DA114" s="67"/>
    </row>
    <row r="115" spans="1:105" ht="12" customHeight="1" x14ac:dyDescent="0.25">
      <c r="A115" s="202" t="s">
        <v>93</v>
      </c>
      <c r="B115" s="337">
        <f>IF(B$7=0,0,B$7/FBT_fec!B$7)</f>
        <v>0.12434009104905713</v>
      </c>
      <c r="C115" s="337">
        <f>IF(C$7=0,0,C$7/FBT_fec!C$7)</f>
        <v>0.12434009104905716</v>
      </c>
      <c r="D115" s="337">
        <f>IF(D$7=0,0,D$7/FBT_fec!D$7)</f>
        <v>0.12434009104905717</v>
      </c>
      <c r="E115" s="337">
        <f>IF(E$7=0,0,E$7/FBT_fec!E$7)</f>
        <v>0.12434009104905716</v>
      </c>
      <c r="F115" s="337">
        <f>IF(F$7=0,0,F$7/FBT_fec!F$7)</f>
        <v>0.12434009104905716</v>
      </c>
      <c r="G115" s="337">
        <f>IF(G$7=0,0,G$7/FBT_fec!G$7)</f>
        <v>0.12434009104905712</v>
      </c>
      <c r="H115" s="337">
        <f>IF(H$7=0,0,H$7/FBT_fec!H$7)</f>
        <v>0.12434009104905716</v>
      </c>
      <c r="I115" s="337">
        <f>IF(I$7=0,0,I$7/FBT_fec!I$7)</f>
        <v>0.12434009104905716</v>
      </c>
      <c r="J115" s="337">
        <f>IF(J$7=0,0,J$7/FBT_fec!J$7)</f>
        <v>0.12434009104905722</v>
      </c>
      <c r="K115" s="337">
        <f>IF(K$7=0,0,K$7/FBT_fec!K$7)</f>
        <v>0.12434009104905715</v>
      </c>
      <c r="L115" s="337">
        <f>IF(L$7=0,0,L$7/FBT_fec!L$7)</f>
        <v>0.12434009104905716</v>
      </c>
      <c r="M115" s="337">
        <f>IF(M$7=0,0,M$7/FBT_fec!M$7)</f>
        <v>0.1243400910490572</v>
      </c>
      <c r="N115" s="337">
        <f>IF(N$7=0,0,N$7/FBT_fec!N$7)</f>
        <v>0.12434009104905712</v>
      </c>
      <c r="O115" s="337">
        <f>IF(O$7=0,0,O$7/FBT_fec!O$7)</f>
        <v>0.12434009104905711</v>
      </c>
      <c r="P115" s="337">
        <f>IF(P$7=0,0,P$7/FBT_fec!P$7)</f>
        <v>0.12434009104905722</v>
      </c>
      <c r="Q115" s="337">
        <f>IF(Q$7=0,0,Q$7/FBT_fec!Q$7)</f>
        <v>0.12434009104905716</v>
      </c>
      <c r="R115" s="337">
        <f>IF(R$7=0,0,R$7/FBT_fec!R$7)</f>
        <v>0.12434009104905722</v>
      </c>
      <c r="S115" s="337">
        <f>IF(S$7=0,0,S$7/FBT_fec!S$7)</f>
        <v>0.12434009104905713</v>
      </c>
      <c r="T115" s="337">
        <f>IF(T$7=0,0,T$7/FBT_fec!T$7)</f>
        <v>0.12434009104905713</v>
      </c>
      <c r="U115" s="337">
        <f>IF(U$7=0,0,U$7/FBT_fec!U$7)</f>
        <v>0.12434009104905717</v>
      </c>
      <c r="V115" s="337">
        <f>IF(V$7=0,0,V$7/FBT_fec!V$7)</f>
        <v>0.12434009104905716</v>
      </c>
      <c r="W115" s="337">
        <f>IF(W$7=0,0,W$7/FBT_fec!W$7)</f>
        <v>0.12434009104905715</v>
      </c>
      <c r="DA115" s="174"/>
    </row>
    <row r="116" spans="1:105" ht="12" customHeight="1" x14ac:dyDescent="0.25">
      <c r="A116" s="202" t="s">
        <v>94</v>
      </c>
      <c r="B116" s="337">
        <f>IF(B$8=0,0,B$8/FBT_fec!B$8)</f>
        <v>0.67949840485388668</v>
      </c>
      <c r="C116" s="337">
        <f>IF(C$8=0,0,C$8/FBT_fec!C$8)</f>
        <v>0.67949840485388668</v>
      </c>
      <c r="D116" s="337">
        <f>IF(D$8=0,0,D$8/FBT_fec!D$8)</f>
        <v>0.67949840485388679</v>
      </c>
      <c r="E116" s="337">
        <f>IF(E$8=0,0,E$8/FBT_fec!E$8)</f>
        <v>0.67949840485388679</v>
      </c>
      <c r="F116" s="337">
        <f>IF(F$8=0,0,F$8/FBT_fec!F$8)</f>
        <v>0.67949840485388679</v>
      </c>
      <c r="G116" s="337">
        <f>IF(G$8=0,0,G$8/FBT_fec!G$8)</f>
        <v>0.67949840485388679</v>
      </c>
      <c r="H116" s="337">
        <f>IF(H$8=0,0,H$8/FBT_fec!H$8)</f>
        <v>0.67949840485388679</v>
      </c>
      <c r="I116" s="337">
        <f>IF(I$8=0,0,I$8/FBT_fec!I$8)</f>
        <v>0.67949840485388668</v>
      </c>
      <c r="J116" s="337">
        <f>IF(J$8=0,0,J$8/FBT_fec!J$8)</f>
        <v>0.67949840485388679</v>
      </c>
      <c r="K116" s="337">
        <f>IF(K$8=0,0,K$8/FBT_fec!K$8)</f>
        <v>0.67949840485388679</v>
      </c>
      <c r="L116" s="337">
        <f>IF(L$8=0,0,L$8/FBT_fec!L$8)</f>
        <v>0.67949840485388679</v>
      </c>
      <c r="M116" s="337">
        <f>IF(M$8=0,0,M$8/FBT_fec!M$8)</f>
        <v>0.67949840485388691</v>
      </c>
      <c r="N116" s="337">
        <f>IF(N$8=0,0,N$8/FBT_fec!N$8)</f>
        <v>0.67949840485388691</v>
      </c>
      <c r="O116" s="337">
        <f>IF(O$8=0,0,O$8/FBT_fec!O$8)</f>
        <v>0.67949840485388679</v>
      </c>
      <c r="P116" s="337">
        <f>IF(P$8=0,0,P$8/FBT_fec!P$8)</f>
        <v>0.67949840485388679</v>
      </c>
      <c r="Q116" s="337">
        <f>IF(Q$8=0,0,Q$8/FBT_fec!Q$8)</f>
        <v>0.67949840485388657</v>
      </c>
      <c r="R116" s="337">
        <f>IF(R$8=0,0,R$8/FBT_fec!R$8)</f>
        <v>0.67949840485388668</v>
      </c>
      <c r="S116" s="337">
        <f>IF(S$8=0,0,S$8/FBT_fec!S$8)</f>
        <v>0.67949840485388679</v>
      </c>
      <c r="T116" s="337">
        <f>IF(T$8=0,0,T$8/FBT_fec!T$8)</f>
        <v>0.67949840485388691</v>
      </c>
      <c r="U116" s="337">
        <f>IF(U$8=0,0,U$8/FBT_fec!U$8)</f>
        <v>0.67949840485388657</v>
      </c>
      <c r="V116" s="337">
        <f>IF(V$8=0,0,V$8/FBT_fec!V$8)</f>
        <v>0.67949840485388668</v>
      </c>
      <c r="W116" s="337">
        <f>IF(W$8=0,0,W$8/FBT_fec!W$8)</f>
        <v>0.67949840485388679</v>
      </c>
      <c r="DA116" s="174"/>
    </row>
    <row r="117" spans="1:105" ht="12" customHeight="1" x14ac:dyDescent="0.25">
      <c r="A117" s="202" t="s">
        <v>95</v>
      </c>
      <c r="B117" s="337">
        <f>IF(B$9=0,0,B$9/FBT_fec!B$9)</f>
        <v>0.48020503982913521</v>
      </c>
      <c r="C117" s="337">
        <f>IF(C$9=0,0,C$9/FBT_fec!C$9)</f>
        <v>0.48020503982913543</v>
      </c>
      <c r="D117" s="337">
        <f>IF(D$9=0,0,D$9/FBT_fec!D$9)</f>
        <v>0.48020503982913537</v>
      </c>
      <c r="E117" s="337">
        <f>IF(E$9=0,0,E$9/FBT_fec!E$9)</f>
        <v>0.48020503982913526</v>
      </c>
      <c r="F117" s="337">
        <f>IF(F$9=0,0,F$9/FBT_fec!F$9)</f>
        <v>0.48020503982913515</v>
      </c>
      <c r="G117" s="337">
        <f>IF(G$9=0,0,G$9/FBT_fec!G$9)</f>
        <v>0.48020503982913543</v>
      </c>
      <c r="H117" s="337">
        <f>IF(H$9=0,0,H$9/FBT_fec!H$9)</f>
        <v>0.48020503982913548</v>
      </c>
      <c r="I117" s="337">
        <f>IF(I$9=0,0,I$9/FBT_fec!I$9)</f>
        <v>0.48020503982913543</v>
      </c>
      <c r="J117" s="337">
        <f>IF(J$9=0,0,J$9/FBT_fec!J$9)</f>
        <v>0.48020503982913548</v>
      </c>
      <c r="K117" s="337">
        <f>IF(K$9=0,0,K$9/FBT_fec!K$9)</f>
        <v>0.48020503982913554</v>
      </c>
      <c r="L117" s="337">
        <f>IF(L$9=0,0,L$9/FBT_fec!L$9)</f>
        <v>0.48020503982913526</v>
      </c>
      <c r="M117" s="337">
        <f>IF(M$9=0,0,M$9/FBT_fec!M$9)</f>
        <v>0.48020503982913521</v>
      </c>
      <c r="N117" s="337">
        <f>IF(N$9=0,0,N$9/FBT_fec!N$9)</f>
        <v>0.48020503982913521</v>
      </c>
      <c r="O117" s="337">
        <f>IF(O$9=0,0,O$9/FBT_fec!O$9)</f>
        <v>0.48020503982913521</v>
      </c>
      <c r="P117" s="337">
        <f>IF(P$9=0,0,P$9/FBT_fec!P$9)</f>
        <v>0.48020503982913543</v>
      </c>
      <c r="Q117" s="337">
        <f>IF(Q$9=0,0,Q$9/FBT_fec!Q$9)</f>
        <v>0.48020503982913532</v>
      </c>
      <c r="R117" s="337">
        <f>IF(R$9=0,0,R$9/FBT_fec!R$9)</f>
        <v>0.48020503982913548</v>
      </c>
      <c r="S117" s="337">
        <f>IF(S$9=0,0,S$9/FBT_fec!S$9)</f>
        <v>0.48020503982913526</v>
      </c>
      <c r="T117" s="337">
        <f>IF(T$9=0,0,T$9/FBT_fec!T$9)</f>
        <v>0.48020503982913521</v>
      </c>
      <c r="U117" s="337">
        <f>IF(U$9=0,0,U$9/FBT_fec!U$9)</f>
        <v>0.48020503982913543</v>
      </c>
      <c r="V117" s="337">
        <f>IF(V$9=0,0,V$9/FBT_fec!V$9)</f>
        <v>0.48020503982913543</v>
      </c>
      <c r="W117" s="337">
        <f>IF(W$9=0,0,W$9/FBT_fec!W$9)</f>
        <v>0.48020503982913521</v>
      </c>
      <c r="DA117" s="174"/>
    </row>
    <row r="118" spans="1:105" ht="12" customHeight="1" x14ac:dyDescent="0.25">
      <c r="A118" s="56" t="s">
        <v>96</v>
      </c>
      <c r="B118" s="338">
        <f>IF(B$10=0,0,B$10/FBT_fec!B$10)</f>
        <v>0.6746562032638197</v>
      </c>
      <c r="C118" s="338">
        <f>IF(C$10=0,0,C$10/FBT_fec!C$10)</f>
        <v>0.67040400581927395</v>
      </c>
      <c r="D118" s="338">
        <f>IF(D$10=0,0,D$10/FBT_fec!D$10)</f>
        <v>0.67015051805995463</v>
      </c>
      <c r="E118" s="338">
        <f>IF(E$10=0,0,E$10/FBT_fec!E$10)</f>
        <v>0.73334146638729969</v>
      </c>
      <c r="F118" s="338">
        <f>IF(F$10=0,0,F$10/FBT_fec!F$10)</f>
        <v>0.74276557717022729</v>
      </c>
      <c r="G118" s="338">
        <f>IF(G$10=0,0,G$10/FBT_fec!G$10)</f>
        <v>0.70702300122790773</v>
      </c>
      <c r="H118" s="338">
        <f>IF(H$10=0,0,H$10/FBT_fec!H$10)</f>
        <v>0.69209877081833093</v>
      </c>
      <c r="I118" s="338">
        <f>IF(I$10=0,0,I$10/FBT_fec!I$10)</f>
        <v>0.66707885981338999</v>
      </c>
      <c r="J118" s="338">
        <f>IF(J$10=0,0,J$10/FBT_fec!J$10)</f>
        <v>0.67827243176750041</v>
      </c>
      <c r="K118" s="338">
        <f>IF(K$10=0,0,K$10/FBT_fec!K$10)</f>
        <v>0.70652274113786351</v>
      </c>
      <c r="L118" s="338">
        <f>IF(L$10=0,0,L$10/FBT_fec!L$10)</f>
        <v>0.70344784728479937</v>
      </c>
      <c r="M118" s="338">
        <f>IF(M$10=0,0,M$10/FBT_fec!M$10)</f>
        <v>0.70474513003028416</v>
      </c>
      <c r="N118" s="338">
        <f>IF(N$10=0,0,N$10/FBT_fec!N$10)</f>
        <v>0.70705322470069332</v>
      </c>
      <c r="O118" s="338">
        <f>IF(O$10=0,0,O$10/FBT_fec!O$10)</f>
        <v>0.71638182540658968</v>
      </c>
      <c r="P118" s="338">
        <f>IF(P$10=0,0,P$10/FBT_fec!P$10)</f>
        <v>0.7181427039227033</v>
      </c>
      <c r="Q118" s="338">
        <f>IF(Q$10=0,0,Q$10/FBT_fec!Q$10)</f>
        <v>0.7208781940289577</v>
      </c>
      <c r="R118" s="338">
        <f>IF(R$10=0,0,R$10/FBT_fec!R$10)</f>
        <v>0.71995253065741838</v>
      </c>
      <c r="S118" s="338">
        <f>IF(S$10=0,0,S$10/FBT_fec!S$10)</f>
        <v>0.71885851512204146</v>
      </c>
      <c r="T118" s="338">
        <f>IF(T$10=0,0,T$10/FBT_fec!T$10)</f>
        <v>0.72919080540902337</v>
      </c>
      <c r="U118" s="338">
        <f>IF(U$10=0,0,U$10/FBT_fec!U$10)</f>
        <v>0.72051196103186499</v>
      </c>
      <c r="V118" s="338">
        <f>IF(V$10=0,0,V$10/FBT_fec!V$10)</f>
        <v>0.72093523104992185</v>
      </c>
      <c r="W118" s="338">
        <f>IF(W$10=0,0,W$10/FBT_fec!W$10)</f>
        <v>0.72209284247644145</v>
      </c>
      <c r="DA118" s="68"/>
    </row>
    <row r="119" spans="1:105" ht="12" customHeight="1" x14ac:dyDescent="0.25">
      <c r="A119" s="203" t="s">
        <v>2149</v>
      </c>
      <c r="B119" s="351">
        <f>IF(B$16=0,0,B$16/FBT_fec!B$16)</f>
        <v>0.52949405435167574</v>
      </c>
      <c r="C119" s="351">
        <f>IF(C$16=0,0,C$16/FBT_fec!C$16)</f>
        <v>0.53081016152341853</v>
      </c>
      <c r="D119" s="351">
        <f>IF(D$16=0,0,D$16/FBT_fec!D$16)</f>
        <v>0.53059323791780433</v>
      </c>
      <c r="E119" s="351">
        <f>IF(E$16=0,0,E$16/FBT_fec!E$16)</f>
        <v>0.57620071919845395</v>
      </c>
      <c r="F119" s="351">
        <f>IF(F$16=0,0,F$16/FBT_fec!F$16)</f>
        <v>0.58425378101944503</v>
      </c>
      <c r="G119" s="351">
        <f>IF(G$16=0,0,G$16/FBT_fec!G$16)</f>
        <v>0.55897904872463067</v>
      </c>
      <c r="H119" s="351">
        <f>IF(H$16=0,0,H$16/FBT_fec!H$16)</f>
        <v>0.5437427483971452</v>
      </c>
      <c r="I119" s="351">
        <f>IF(I$16=0,0,I$16/FBT_fec!I$16)</f>
        <v>0.53129270024308706</v>
      </c>
      <c r="J119" s="351">
        <f>IF(J$16=0,0,J$16/FBT_fec!J$16)</f>
        <v>0.5399138322433723</v>
      </c>
      <c r="K119" s="351">
        <f>IF(K$16=0,0,K$16/FBT_fec!K$16)</f>
        <v>0.55892978364841739</v>
      </c>
      <c r="L119" s="351">
        <f>IF(L$16=0,0,L$16/FBT_fec!L$16)</f>
        <v>0.55599311930835815</v>
      </c>
      <c r="M119" s="351">
        <f>IF(M$16=0,0,M$16/FBT_fec!M$16)</f>
        <v>0.55556675217918672</v>
      </c>
      <c r="N119" s="351">
        <f>IF(N$16=0,0,N$16/FBT_fec!N$16)</f>
        <v>0.55345016894733057</v>
      </c>
      <c r="O119" s="351">
        <f>IF(O$16=0,0,O$16/FBT_fec!O$16)</f>
        <v>0.56579783683750984</v>
      </c>
      <c r="P119" s="351">
        <f>IF(P$16=0,0,P$16/FBT_fec!P$16)</f>
        <v>0.56621432952955708</v>
      </c>
      <c r="Q119" s="351">
        <f>IF(Q$16=0,0,Q$16/FBT_fec!Q$16)</f>
        <v>0.56863362488725888</v>
      </c>
      <c r="R119" s="351">
        <f>IF(R$16=0,0,R$16/FBT_fec!R$16)</f>
        <v>0.5661939274309451</v>
      </c>
      <c r="S119" s="351">
        <f>IF(S$16=0,0,S$16/FBT_fec!S$16)</f>
        <v>0.56605963572466333</v>
      </c>
      <c r="T119" s="351">
        <f>IF(T$16=0,0,T$16/FBT_fec!T$16)</f>
        <v>0.5782424930814577</v>
      </c>
      <c r="U119" s="351">
        <f>IF(U$16=0,0,U$16/FBT_fec!U$16)</f>
        <v>0.5705598718581526</v>
      </c>
      <c r="V119" s="351">
        <f>IF(V$16=0,0,V$16/FBT_fec!V$16)</f>
        <v>0.57148944178401884</v>
      </c>
      <c r="W119" s="351">
        <f>IF(W$16=0,0,W$16/FBT_fec!W$16)</f>
        <v>0.57196064861879048</v>
      </c>
      <c r="DA119" s="175"/>
    </row>
    <row r="120" spans="1:105" ht="12" customHeight="1" x14ac:dyDescent="0.25">
      <c r="A120" s="203" t="s">
        <v>2161</v>
      </c>
      <c r="B120" s="351">
        <f>IF(B$25=0,0,B$25/FBT_fec!B$25)</f>
        <v>0.28881493873727765</v>
      </c>
      <c r="C120" s="351">
        <f>IF(C$25=0,0,C$25/FBT_fec!C$25)</f>
        <v>0.28953281537641024</v>
      </c>
      <c r="D120" s="351">
        <f>IF(D$25=0,0,D$25/FBT_fec!D$25)</f>
        <v>0.28941449340971137</v>
      </c>
      <c r="E120" s="351">
        <f>IF(E$25=0,0,E$25/FBT_fec!E$25)</f>
        <v>0.31429130138097472</v>
      </c>
      <c r="F120" s="351">
        <f>IF(F$25=0,0,F$25/FBT_fec!F$25)</f>
        <v>0.31868388055606095</v>
      </c>
      <c r="G120" s="351">
        <f>IF(G$25=0,0,G$25/FBT_fec!G$25)</f>
        <v>0.3048976629407078</v>
      </c>
      <c r="H120" s="351">
        <f>IF(H$25=0,0,H$25/FBT_fec!H$25)</f>
        <v>0.29658695367117005</v>
      </c>
      <c r="I120" s="351">
        <f>IF(I$25=0,0,I$25/FBT_fec!I$25)</f>
        <v>0.28979601831441104</v>
      </c>
      <c r="J120" s="351">
        <f>IF(J$25=0,0,J$25/FBT_fec!J$25)</f>
        <v>0.29449845395093033</v>
      </c>
      <c r="K120" s="351">
        <f>IF(K$25=0,0,K$25/FBT_fec!K$25)</f>
        <v>0.30487079108095488</v>
      </c>
      <c r="L120" s="351">
        <f>IF(L$25=0,0,L$25/FBT_fec!L$25)</f>
        <v>0.3032689741681952</v>
      </c>
      <c r="M120" s="351">
        <f>IF(M$25=0,0,M$25/FBT_fec!M$25)</f>
        <v>0.30303641027955619</v>
      </c>
      <c r="N120" s="351">
        <f>IF(N$25=0,0,N$25/FBT_fec!N$25)</f>
        <v>0.30188191033490747</v>
      </c>
      <c r="O120" s="351">
        <f>IF(O$25=0,0,O$25/FBT_fec!O$25)</f>
        <v>0.30861700191136898</v>
      </c>
      <c r="P120" s="351">
        <f>IF(P$25=0,0,P$25/FBT_fec!P$25)</f>
        <v>0.30884417974339473</v>
      </c>
      <c r="Q120" s="351">
        <f>IF(Q$25=0,0,Q$25/FBT_fec!Q$25)</f>
        <v>0.31016379539305028</v>
      </c>
      <c r="R120" s="351">
        <f>IF(R$25=0,0,R$25/FBT_fec!R$25)</f>
        <v>0.30883305132597005</v>
      </c>
      <c r="S120" s="351">
        <f>IF(S$25=0,0,S$25/FBT_fec!S$25)</f>
        <v>0.3087598013043617</v>
      </c>
      <c r="T120" s="351">
        <f>IF(T$25=0,0,T$25/FBT_fec!T$25)</f>
        <v>0.31540499622624973</v>
      </c>
      <c r="U120" s="351">
        <f>IF(U$25=0,0,U$25/FBT_fec!U$25)</f>
        <v>0.31121447555899212</v>
      </c>
      <c r="V120" s="351">
        <f>IF(V$25=0,0,V$25/FBT_fec!V$25)</f>
        <v>0.31172151370037382</v>
      </c>
      <c r="W120" s="351">
        <f>IF(W$25=0,0,W$25/FBT_fec!W$25)</f>
        <v>0.31197853561024924</v>
      </c>
      <c r="DA120" s="175"/>
    </row>
    <row r="121" spans="1:105" ht="12" customHeight="1" x14ac:dyDescent="0.25">
      <c r="A121" s="203" t="s">
        <v>2173</v>
      </c>
      <c r="B121" s="351">
        <f>IF(B$34=0,0,B$34/FBT_fec!B$34)</f>
        <v>0.46510885522150724</v>
      </c>
      <c r="C121" s="351">
        <f>IF(C$34=0,0,C$34/FBT_fec!C$34)</f>
        <v>0.46994534944962124</v>
      </c>
      <c r="D121" s="351">
        <f>IF(D$34=0,0,D$34/FBT_fec!D$34)</f>
        <v>0.47038731578261739</v>
      </c>
      <c r="E121" s="351">
        <f>IF(E$34=0,0,E$34/FBT_fec!E$34)</f>
        <v>0.46916610065408154</v>
      </c>
      <c r="F121" s="351">
        <f>IF(F$34=0,0,F$34/FBT_fec!F$34)</f>
        <v>0.47172700825151059</v>
      </c>
      <c r="G121" s="351">
        <f>IF(G$34=0,0,G$34/FBT_fec!G$34)</f>
        <v>0.47405760182469031</v>
      </c>
      <c r="H121" s="351">
        <f>IF(H$34=0,0,H$34/FBT_fec!H$34)</f>
        <v>0.46691347085243412</v>
      </c>
      <c r="I121" s="351">
        <f>IF(I$34=0,0,I$34/FBT_fec!I$34)</f>
        <v>0.46653546876297625</v>
      </c>
      <c r="J121" s="351">
        <f>IF(J$34=0,0,J$34/FBT_fec!J$34)</f>
        <v>0.46911051323674108</v>
      </c>
      <c r="K121" s="351">
        <f>IF(K$34=0,0,K$34/FBT_fec!K$34)</f>
        <v>0.46736236558420424</v>
      </c>
      <c r="L121" s="351">
        <f>IF(L$34=0,0,L$34/FBT_fec!L$34)</f>
        <v>0.46677175039158675</v>
      </c>
      <c r="M121" s="351">
        <f>IF(M$34=0,0,M$34/FBT_fec!M$34)</f>
        <v>0.46904821689450982</v>
      </c>
      <c r="N121" s="351">
        <f>IF(N$34=0,0,N$34/FBT_fec!N$34)</f>
        <v>0.46418400830908624</v>
      </c>
      <c r="O121" s="351">
        <f>IF(O$34=0,0,O$34/FBT_fec!O$34)</f>
        <v>0.46589556782257807</v>
      </c>
      <c r="P121" s="351">
        <f>IF(P$34=0,0,P$34/FBT_fec!P$34)</f>
        <v>0.4665226650490818</v>
      </c>
      <c r="Q121" s="351">
        <f>IF(Q$34=0,0,Q$34/FBT_fec!Q$34)</f>
        <v>0.46771178977622324</v>
      </c>
      <c r="R121" s="351">
        <f>IF(R$34=0,0,R$34/FBT_fec!R$34)</f>
        <v>0.4686929663713198</v>
      </c>
      <c r="S121" s="351">
        <f>IF(S$34=0,0,S$34/FBT_fec!S$34)</f>
        <v>0.46594850323838144</v>
      </c>
      <c r="T121" s="351">
        <f>IF(T$34=0,0,T$34/FBT_fec!T$34)</f>
        <v>0.46945202694527155</v>
      </c>
      <c r="U121" s="351">
        <f>IF(U$34=0,0,U$34/FBT_fec!U$34)</f>
        <v>0.46919286799939941</v>
      </c>
      <c r="V121" s="351">
        <f>IF(V$34=0,0,V$34/FBT_fec!V$34)</f>
        <v>0.47025700028739265</v>
      </c>
      <c r="W121" s="351">
        <f>IF(W$34=0,0,W$34/FBT_fec!W$34)</f>
        <v>0.46951928462711356</v>
      </c>
      <c r="DA121" s="175"/>
    </row>
    <row r="122" spans="1:105" ht="12" customHeight="1" x14ac:dyDescent="0.25">
      <c r="A122" s="203" t="s">
        <v>2185</v>
      </c>
      <c r="B122" s="351">
        <f>IF(B$45=0,0,B$45/FBT_fec!B$45)</f>
        <v>0.41775916844136313</v>
      </c>
      <c r="C122" s="351">
        <f>IF(C$45=0,0,C$45/FBT_fec!C$45)</f>
        <v>0.42224031359919229</v>
      </c>
      <c r="D122" s="351">
        <f>IF(D$45=0,0,D$45/FBT_fec!D$45)</f>
        <v>0.41982426006102114</v>
      </c>
      <c r="E122" s="351">
        <f>IF(E$45=0,0,E$45/FBT_fec!E$45)</f>
        <v>0.42022828899656928</v>
      </c>
      <c r="F122" s="351">
        <f>IF(F$45=0,0,F$45/FBT_fec!F$45)</f>
        <v>0.42103793548436913</v>
      </c>
      <c r="G122" s="351">
        <f>IF(G$45=0,0,G$45/FBT_fec!G$45)</f>
        <v>0.42475153593436699</v>
      </c>
      <c r="H122" s="351">
        <f>IF(H$45=0,0,H$45/FBT_fec!H$45)</f>
        <v>0.42016523361990132</v>
      </c>
      <c r="I122" s="351">
        <f>IF(I$45=0,0,I$45/FBT_fec!I$45)</f>
        <v>0.41919916870788709</v>
      </c>
      <c r="J122" s="351">
        <f>IF(J$45=0,0,J$45/FBT_fec!J$45)</f>
        <v>0.42028064541397292</v>
      </c>
      <c r="K122" s="351">
        <f>IF(K$45=0,0,K$45/FBT_fec!K$45)</f>
        <v>0.42183267005559433</v>
      </c>
      <c r="L122" s="351">
        <f>IF(L$45=0,0,L$45/FBT_fec!L$45)</f>
        <v>0.42204988956584355</v>
      </c>
      <c r="M122" s="351">
        <f>IF(M$45=0,0,M$45/FBT_fec!M$45)</f>
        <v>0.4227516434230057</v>
      </c>
      <c r="N122" s="351">
        <f>IF(N$45=0,0,N$45/FBT_fec!N$45)</f>
        <v>0.41954259943831901</v>
      </c>
      <c r="O122" s="351">
        <f>IF(O$45=0,0,O$45/FBT_fec!O$45)</f>
        <v>0.42099087746060465</v>
      </c>
      <c r="P122" s="351">
        <f>IF(P$45=0,0,P$45/FBT_fec!P$45)</f>
        <v>0.42135796138226422</v>
      </c>
      <c r="Q122" s="351">
        <f>IF(Q$45=0,0,Q$45/FBT_fec!Q$45)</f>
        <v>0.42175904966852812</v>
      </c>
      <c r="R122" s="351">
        <f>IF(R$45=0,0,R$45/FBT_fec!R$45)</f>
        <v>0.42126392263732004</v>
      </c>
      <c r="S122" s="351">
        <f>IF(S$45=0,0,S$45/FBT_fec!S$45)</f>
        <v>0.42063579878811136</v>
      </c>
      <c r="T122" s="351">
        <f>IF(T$45=0,0,T$45/FBT_fec!T$45)</f>
        <v>0.42287159081771492</v>
      </c>
      <c r="U122" s="351">
        <f>IF(U$45=0,0,U$45/FBT_fec!U$45)</f>
        <v>0.42292037709654295</v>
      </c>
      <c r="V122" s="351">
        <f>IF(V$45=0,0,V$45/FBT_fec!V$45)</f>
        <v>0.42329002536441729</v>
      </c>
      <c r="W122" s="351">
        <f>IF(W$45=0,0,W$45/FBT_fec!W$45)</f>
        <v>0.4229608179523548</v>
      </c>
      <c r="DA122" s="175"/>
    </row>
    <row r="123" spans="1:105" ht="12" customHeight="1" x14ac:dyDescent="0.25">
      <c r="A123" s="203" t="s">
        <v>2211</v>
      </c>
      <c r="B123" s="351">
        <f>IF(B$66=0,0,B$66/FBT_fec!B$66)</f>
        <v>0.62048079803898637</v>
      </c>
      <c r="C123" s="351">
        <f>IF(C$66=0,0,C$66/FBT_fec!C$66)</f>
        <v>0.61001115466473332</v>
      </c>
      <c r="D123" s="351">
        <f>IF(D$66=0,0,D$66/FBT_fec!D$66)</f>
        <v>0.62245305855874344</v>
      </c>
      <c r="E123" s="351">
        <f>IF(E$66=0,0,E$66/FBT_fec!E$66)</f>
        <v>0.65948508804149375</v>
      </c>
      <c r="F123" s="351">
        <f>IF(F$66=0,0,F$66/FBT_fec!F$66)</f>
        <v>0.661179233453426</v>
      </c>
      <c r="G123" s="351">
        <f>IF(G$66=0,0,G$66/FBT_fec!G$66)</f>
        <v>0.64703078491541077</v>
      </c>
      <c r="H123" s="351">
        <f>IF(H$66=0,0,H$66/FBT_fec!H$66)</f>
        <v>0.63522611166855747</v>
      </c>
      <c r="I123" s="351">
        <f>IF(I$66=0,0,I$66/FBT_fec!I$66)</f>
        <v>0.62122108734055181</v>
      </c>
      <c r="J123" s="351">
        <f>IF(J$66=0,0,J$66/FBT_fec!J$66)</f>
        <v>0.63424117518651291</v>
      </c>
      <c r="K123" s="351">
        <f>IF(K$66=0,0,K$66/FBT_fec!K$66)</f>
        <v>0.6466239567437867</v>
      </c>
      <c r="L123" s="351">
        <f>IF(L$66=0,0,L$66/FBT_fec!L$66)</f>
        <v>0.6427482294086575</v>
      </c>
      <c r="M123" s="351">
        <f>IF(M$66=0,0,M$66/FBT_fec!M$66)</f>
        <v>0.64329042367459932</v>
      </c>
      <c r="N123" s="351">
        <f>IF(N$66=0,0,N$66/FBT_fec!N$66)</f>
        <v>0.64325820468817341</v>
      </c>
      <c r="O123" s="351">
        <f>IF(O$66=0,0,O$66/FBT_fec!O$66)</f>
        <v>0.65031299865180558</v>
      </c>
      <c r="P123" s="351">
        <f>IF(P$66=0,0,P$66/FBT_fec!P$66)</f>
        <v>0.65072108449453914</v>
      </c>
      <c r="Q123" s="351">
        <f>IF(Q$66=0,0,Q$66/FBT_fec!Q$66)</f>
        <v>0.65244540110492788</v>
      </c>
      <c r="R123" s="351">
        <f>IF(R$66=0,0,R$66/FBT_fec!R$66)</f>
        <v>0.65286170778146457</v>
      </c>
      <c r="S123" s="351">
        <f>IF(S$66=0,0,S$66/FBT_fec!S$66)</f>
        <v>0.65163683568577369</v>
      </c>
      <c r="T123" s="351">
        <f>IF(T$66=0,0,T$66/FBT_fec!T$66)</f>
        <v>0.65811381697185378</v>
      </c>
      <c r="U123" s="351">
        <f>IF(U$66=0,0,U$66/FBT_fec!U$66)</f>
        <v>0.65370837002826276</v>
      </c>
      <c r="V123" s="351">
        <f>IF(V$66=0,0,V$66/FBT_fec!V$66)</f>
        <v>0.65460511323837201</v>
      </c>
      <c r="W123" s="351">
        <f>IF(W$66=0,0,W$66/FBT_fec!W$66)</f>
        <v>0.65456464458863417</v>
      </c>
      <c r="DA123" s="175"/>
    </row>
    <row r="124" spans="1:105" ht="12" customHeight="1" x14ac:dyDescent="0.25">
      <c r="A124" s="41" t="s">
        <v>2228</v>
      </c>
      <c r="B124" s="339">
        <f>IF(B$80=0,0,B$80/FBT_fec!B$80)</f>
        <v>0.52122466186833094</v>
      </c>
      <c r="C124" s="339">
        <f>IF(C$80=0,0,C$80/FBT_fec!C$80)</f>
        <v>0.52122466186833116</v>
      </c>
      <c r="D124" s="339">
        <f>IF(D$80=0,0,D$80/FBT_fec!D$80)</f>
        <v>0.52122466186833127</v>
      </c>
      <c r="E124" s="339">
        <f>IF(E$80=0,0,E$80/FBT_fec!E$80)</f>
        <v>0.52122466186833116</v>
      </c>
      <c r="F124" s="339">
        <f>IF(F$80=0,0,F$80/FBT_fec!F$80)</f>
        <v>0.52122466186833116</v>
      </c>
      <c r="G124" s="339">
        <f>IF(G$80=0,0,G$80/FBT_fec!G$80)</f>
        <v>0.52122466186833116</v>
      </c>
      <c r="H124" s="339">
        <f>IF(H$80=0,0,H$80/FBT_fec!H$80)</f>
        <v>0.52122466186833116</v>
      </c>
      <c r="I124" s="339">
        <f>IF(I$80=0,0,I$80/FBT_fec!I$80)</f>
        <v>0.52122466186833127</v>
      </c>
      <c r="J124" s="339">
        <f>IF(J$80=0,0,J$80/FBT_fec!J$80)</f>
        <v>0.52122466186833105</v>
      </c>
      <c r="K124" s="339">
        <f>IF(K$80=0,0,K$80/FBT_fec!K$80)</f>
        <v>0.52122466186833127</v>
      </c>
      <c r="L124" s="339">
        <f>IF(L$80=0,0,L$80/FBT_fec!L$80)</f>
        <v>0.52122466186833127</v>
      </c>
      <c r="M124" s="339">
        <f>IF(M$80=0,0,M$80/FBT_fec!M$80)</f>
        <v>0.52122466186833105</v>
      </c>
      <c r="N124" s="339">
        <f>IF(N$80=0,0,N$80/FBT_fec!N$80)</f>
        <v>0.52122466186833116</v>
      </c>
      <c r="O124" s="339">
        <f>IF(O$80=0,0,O$80/FBT_fec!O$80)</f>
        <v>0.52122466186833127</v>
      </c>
      <c r="P124" s="339">
        <f>IF(P$80=0,0,P$80/FBT_fec!P$80)</f>
        <v>0.52122466186833127</v>
      </c>
      <c r="Q124" s="339">
        <f>IF(Q$80=0,0,Q$80/FBT_fec!Q$80)</f>
        <v>0.52122466186833116</v>
      </c>
      <c r="R124" s="339">
        <f>IF(R$80=0,0,R$80/FBT_fec!R$80)</f>
        <v>0.52122466186833127</v>
      </c>
      <c r="S124" s="339">
        <f>IF(S$80=0,0,S$80/FBT_fec!S$80)</f>
        <v>0.52122466186833116</v>
      </c>
      <c r="T124" s="339">
        <f>IF(T$80=0,0,T$80/FBT_fec!T$80)</f>
        <v>0.52122466186833127</v>
      </c>
      <c r="U124" s="339">
        <f>IF(U$80=0,0,U$80/FBT_fec!U$80)</f>
        <v>0.52122466186833105</v>
      </c>
      <c r="V124" s="339">
        <f>IF(V$80=0,0,V$80/FBT_fec!V$80)</f>
        <v>0.52122466186833116</v>
      </c>
      <c r="W124" s="339">
        <f>IF(W$80=0,0,W$80/FBT_fec!W$80)</f>
        <v>0.52122466186833127</v>
      </c>
      <c r="DA124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Y18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34" width="9.140625" style="1" hidden="1" customWidth="1"/>
    <col min="35" max="103" width="13" style="1" hidden="1" customWidth="1"/>
    <col min="104" max="104" width="2.7109375" style="1" customWidth="1"/>
    <col min="105" max="107" width="9.140625" style="1" customWidth="1"/>
    <col min="108" max="16384" width="9.140625" style="1"/>
  </cols>
  <sheetData>
    <row r="1" spans="1:23" ht="15" customHeight="1" x14ac:dyDescent="0.25">
      <c r="A1" s="9" t="str">
        <f>index!$A$1&amp;": Industry Summary"</f>
        <v>RO: Industry Summary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</row>
    <row r="3" spans="1:23" ht="12" customHeight="1" x14ac:dyDescent="0.25">
      <c r="A3" s="30" t="s">
        <v>55</v>
      </c>
      <c r="B3" s="205">
        <f>ISI!B$3+NFM!B$3+CHI!B$3+NMM!B$3+PPA!B$3+FBT!B$3+TRE!B$3+MAE!B$3+TEL!B$3+WWP!B$3+OIS!B$3</f>
        <v>23507.609229258713</v>
      </c>
      <c r="C3" s="205">
        <f>ISI!C$3+NFM!C$3+CHI!C$3+NMM!C$3+PPA!C$3+FBT!C$3+TRE!C$3+MAE!C$3+TEL!C$3+WWP!C$3+OIS!C$3</f>
        <v>27216.425161590138</v>
      </c>
      <c r="D3" s="205">
        <f>ISI!D$3+NFM!D$3+CHI!D$3+NMM!D$3+PPA!D$3+FBT!D$3+TRE!D$3+MAE!D$3+TEL!D$3+WWP!D$3+OIS!D$3</f>
        <v>28564.727761132348</v>
      </c>
      <c r="E3" s="205">
        <f>ISI!E$3+NFM!E$3+CHI!E$3+NMM!E$3+PPA!E$3+FBT!E$3+TRE!E$3+MAE!E$3+TEL!E$3+WWP!E$3+OIS!E$3</f>
        <v>28904.90266027928</v>
      </c>
      <c r="F3" s="205">
        <f>ISI!F$3+NFM!F$3+CHI!F$3+NMM!F$3+PPA!F$3+FBT!F$3+TRE!F$3+MAE!F$3+TEL!F$3+WWP!F$3+OIS!F$3</f>
        <v>31907.129438108426</v>
      </c>
      <c r="G3" s="205">
        <f>ISI!G$3+NFM!G$3+CHI!G$3+NMM!G$3+PPA!G$3+FBT!G$3+TRE!G$3+MAE!G$3+TEL!G$3+WWP!G$3+OIS!G$3</f>
        <v>33933.051208670775</v>
      </c>
      <c r="H3" s="205">
        <f>ISI!H$3+NFM!H$3+CHI!H$3+NMM!H$3+PPA!H$3+FBT!H$3+TRE!H$3+MAE!H$3+TEL!H$3+WWP!H$3+OIS!H$3</f>
        <v>37984.613528836227</v>
      </c>
      <c r="I3" s="205">
        <f>ISI!I$3+NFM!I$3+CHI!I$3+NMM!I$3+PPA!I$3+FBT!I$3+TRE!I$3+MAE!I$3+TEL!I$3+WWP!I$3+OIS!I$3</f>
        <v>42969.031427043199</v>
      </c>
      <c r="J3" s="205">
        <f>ISI!J$3+NFM!J$3+CHI!J$3+NMM!J$3+PPA!J$3+FBT!J$3+TRE!J$3+MAE!J$3+TEL!J$3+WWP!J$3+OIS!J$3</f>
        <v>50593.818824770198</v>
      </c>
      <c r="K3" s="205">
        <f>ISI!K$3+NFM!K$3+CHI!K$3+NMM!K$3+PPA!K$3+FBT!K$3+TRE!K$3+MAE!K$3+TEL!K$3+WWP!K$3+OIS!K$3</f>
        <v>45592.64585045194</v>
      </c>
      <c r="L3" s="205">
        <f>ISI!L$3+NFM!L$3+CHI!L$3+NMM!L$3+PPA!L$3+FBT!L$3+TRE!L$3+MAE!L$3+TEL!L$3+WWP!L$3+OIS!L$3</f>
        <v>43546.396178822528</v>
      </c>
      <c r="M3" s="205">
        <f>ISI!M$3+NFM!M$3+CHI!M$3+NMM!M$3+PPA!M$3+FBT!M$3+TRE!M$3+MAE!M$3+TEL!M$3+WWP!M$3+OIS!M$3</f>
        <v>44308.314898881348</v>
      </c>
      <c r="N3" s="205">
        <f>ISI!N$3+NFM!N$3+CHI!N$3+NMM!N$3+PPA!N$3+FBT!N$3+TRE!N$3+MAE!N$3+TEL!N$3+WWP!N$3+OIS!N$3</f>
        <v>42629.90918865976</v>
      </c>
      <c r="O3" s="205">
        <f>ISI!O$3+NFM!O$3+CHI!O$3+NMM!O$3+PPA!O$3+FBT!O$3+TRE!O$3+MAE!O$3+TEL!O$3+WWP!O$3+OIS!O$3</f>
        <v>38301.147407360957</v>
      </c>
      <c r="P3" s="205">
        <f>ISI!P$3+NFM!P$3+CHI!P$3+NMM!P$3+PPA!P$3+FBT!P$3+TRE!P$3+MAE!P$3+TEL!P$3+WWP!P$3+OIS!P$3</f>
        <v>38206.654991243435</v>
      </c>
      <c r="Q3" s="205">
        <f>ISI!Q$3+NFM!Q$3+CHI!Q$3+NMM!Q$3+PPA!Q$3+FBT!Q$3+TRE!Q$3+MAE!Q$3+TEL!Q$3+WWP!Q$3+OIS!Q$3</f>
        <v>39356.399999999994</v>
      </c>
      <c r="R3" s="205">
        <f>ISI!R$3+NFM!R$3+CHI!R$3+NMM!R$3+PPA!R$3+FBT!R$3+TRE!R$3+MAE!R$3+TEL!R$3+WWP!R$3+OIS!R$3</f>
        <v>38986.918955447218</v>
      </c>
      <c r="S3" s="205">
        <f>ISI!S$3+NFM!S$3+CHI!S$3+NMM!S$3+PPA!S$3+FBT!S$3+TRE!S$3+MAE!S$3+TEL!S$3+WWP!S$3+OIS!S$3</f>
        <v>41433.158364976553</v>
      </c>
      <c r="T3" s="205">
        <f>ISI!T$3+NFM!T$3+CHI!T$3+NMM!T$3+PPA!T$3+FBT!T$3+TRE!T$3+MAE!T$3+TEL!T$3+WWP!T$3+OIS!T$3</f>
        <v>43844.217529752896</v>
      </c>
      <c r="U3" s="205">
        <f>ISI!U$3+NFM!U$3+CHI!U$3+NMM!U$3+PPA!U$3+FBT!U$3+TRE!U$3+MAE!U$3+TEL!U$3+WWP!U$3+OIS!U$3</f>
        <v>44248.510580598144</v>
      </c>
      <c r="V3" s="205">
        <f>ISI!V$3+NFM!V$3+CHI!V$3+NMM!V$3+PPA!V$3+FBT!V$3+TRE!V$3+MAE!V$3+TEL!V$3+WWP!V$3+OIS!V$3</f>
        <v>41024.783096018939</v>
      </c>
      <c r="W3" s="205">
        <f>ISI!W$3+NFM!W$3+CHI!W$3+NMM!W$3+PPA!W$3+FBT!W$3+TRE!W$3+MAE!W$3+TEL!W$3+WWP!W$3+OIS!W$3</f>
        <v>41510.232829895715</v>
      </c>
    </row>
    <row r="4" spans="1:23" ht="12" customHeight="1" x14ac:dyDescent="0.25">
      <c r="A4" s="12" t="s">
        <v>16</v>
      </c>
      <c r="B4" s="206">
        <f>ISI!B$3</f>
        <v>738.36190609763946</v>
      </c>
      <c r="C4" s="206">
        <f>ISI!C$3</f>
        <v>792.07838642414208</v>
      </c>
      <c r="D4" s="206">
        <f>ISI!D$3</f>
        <v>753.71030787990037</v>
      </c>
      <c r="E4" s="206">
        <f>ISI!E$3</f>
        <v>644.27894055345939</v>
      </c>
      <c r="F4" s="206">
        <f>ISI!F$3</f>
        <v>840.28840477878134</v>
      </c>
      <c r="G4" s="206">
        <f>ISI!G$3</f>
        <v>769.64900093771769</v>
      </c>
      <c r="H4" s="206">
        <f>ISI!H$3</f>
        <v>808.65729286343446</v>
      </c>
      <c r="I4" s="206">
        <f>ISI!I$3</f>
        <v>887.57422643401947</v>
      </c>
      <c r="J4" s="206">
        <f>ISI!J$3</f>
        <v>928.36868208952126</v>
      </c>
      <c r="K4" s="206">
        <f>ISI!K$3</f>
        <v>521.02990954466873</v>
      </c>
      <c r="L4" s="206">
        <f>ISI!L$3</f>
        <v>1329.1233067623673</v>
      </c>
      <c r="M4" s="206">
        <f>ISI!M$3</f>
        <v>1247.7627302422798</v>
      </c>
      <c r="N4" s="206">
        <f>ISI!N$3</f>
        <v>1243.3083319690597</v>
      </c>
      <c r="O4" s="206">
        <f>ISI!O$3</f>
        <v>949.40284914085669</v>
      </c>
      <c r="P4" s="206">
        <f>ISI!P$3</f>
        <v>898.85112991968367</v>
      </c>
      <c r="Q4" s="206">
        <f>ISI!Q$3</f>
        <v>841.20122210603859</v>
      </c>
      <c r="R4" s="206">
        <f>ISI!R$3</f>
        <v>684.08889308434539</v>
      </c>
      <c r="S4" s="206">
        <f>ISI!S$3</f>
        <v>775.56740601894262</v>
      </c>
      <c r="T4" s="206">
        <f>ISI!T$3</f>
        <v>929.01776289836766</v>
      </c>
      <c r="U4" s="206">
        <f>ISI!U$3</f>
        <v>628.65371044374945</v>
      </c>
      <c r="V4" s="206">
        <f>ISI!V$3</f>
        <v>212.21340892301473</v>
      </c>
      <c r="W4" s="206">
        <f>ISI!W$3</f>
        <v>743.28611261477727</v>
      </c>
    </row>
    <row r="5" spans="1:23" ht="12" customHeight="1" x14ac:dyDescent="0.25">
      <c r="A5" s="13" t="s">
        <v>20</v>
      </c>
      <c r="B5" s="207">
        <f>NFM!B$3</f>
        <v>142.38964475700413</v>
      </c>
      <c r="C5" s="207">
        <f>NFM!C$3</f>
        <v>152.74861708225819</v>
      </c>
      <c r="D5" s="207">
        <f>NFM!D$3</f>
        <v>145.34951234946209</v>
      </c>
      <c r="E5" s="207">
        <f>NFM!E$3</f>
        <v>124.2461843063918</v>
      </c>
      <c r="F5" s="207">
        <f>NFM!F$3</f>
        <v>162.04569393651559</v>
      </c>
      <c r="G5" s="207">
        <f>NFM!G$3</f>
        <v>148.42321485720413</v>
      </c>
      <c r="H5" s="207">
        <f>NFM!H$3</f>
        <v>155.94578175022832</v>
      </c>
      <c r="I5" s="207">
        <f>NFM!I$3</f>
        <v>171.16454377414794</v>
      </c>
      <c r="J5" s="207">
        <f>NFM!J$3</f>
        <v>179.03156399942242</v>
      </c>
      <c r="K5" s="207">
        <f>NFM!K$3</f>
        <v>138.83496765792427</v>
      </c>
      <c r="L5" s="207">
        <f>NFM!L$3</f>
        <v>733.13183196998921</v>
      </c>
      <c r="M5" s="207">
        <f>NFM!M$3</f>
        <v>581.91341749893206</v>
      </c>
      <c r="N5" s="207">
        <f>NFM!N$3</f>
        <v>412.4815563532195</v>
      </c>
      <c r="O5" s="207">
        <f>NFM!O$3</f>
        <v>411.2885212689913</v>
      </c>
      <c r="P5" s="207">
        <f>NFM!P$3</f>
        <v>260.6214156659762</v>
      </c>
      <c r="Q5" s="207">
        <f>NFM!Q$3</f>
        <v>394.99877789396146</v>
      </c>
      <c r="R5" s="207">
        <f>NFM!R$3</f>
        <v>465.20878515092033</v>
      </c>
      <c r="S5" s="207">
        <f>NFM!S$3</f>
        <v>639.25650880497221</v>
      </c>
      <c r="T5" s="207">
        <f>NFM!T$3</f>
        <v>521.35848458886835</v>
      </c>
      <c r="U5" s="207">
        <f>NFM!U$3</f>
        <v>452.03341402340698</v>
      </c>
      <c r="V5" s="207">
        <f>NFM!V$3</f>
        <v>430.56960407046779</v>
      </c>
      <c r="W5" s="207">
        <f>NFM!W$3</f>
        <v>716.60295502514873</v>
      </c>
    </row>
    <row r="6" spans="1:23" ht="12" customHeight="1" x14ac:dyDescent="0.25">
      <c r="A6" s="14" t="s">
        <v>43</v>
      </c>
      <c r="B6" s="206">
        <f>NFM!B$4</f>
        <v>40.902413131852427</v>
      </c>
      <c r="C6" s="206">
        <f>NFM!C$4</f>
        <v>43.878099786538918</v>
      </c>
      <c r="D6" s="206">
        <f>NFM!D$4</f>
        <v>41.752655628692011</v>
      </c>
      <c r="E6" s="206">
        <f>NFM!E$4</f>
        <v>35.690578266621714</v>
      </c>
      <c r="F6" s="206">
        <f>NFM!F$4</f>
        <v>46.548749601421008</v>
      </c>
      <c r="G6" s="206">
        <f>NFM!G$4</f>
        <v>42.635597994554558</v>
      </c>
      <c r="H6" s="206">
        <f>NFM!H$4</f>
        <v>44.796507514313262</v>
      </c>
      <c r="I6" s="206">
        <f>NFM!I$4</f>
        <v>5.2645990881090317</v>
      </c>
      <c r="J6" s="206">
        <f>NFM!J$4</f>
        <v>0.27676052255008982</v>
      </c>
      <c r="K6" s="206">
        <f>NFM!K$4</f>
        <v>11.65235012856542</v>
      </c>
      <c r="L6" s="206">
        <f>NFM!L$4</f>
        <v>153.66878092309861</v>
      </c>
      <c r="M6" s="206">
        <f>NFM!M$4</f>
        <v>111.48732370327041</v>
      </c>
      <c r="N6" s="206">
        <f>NFM!N$4</f>
        <v>77.496311270643929</v>
      </c>
      <c r="O6" s="206">
        <f>NFM!O$4</f>
        <v>78.047895044884015</v>
      </c>
      <c r="P6" s="206">
        <f>NFM!P$4</f>
        <v>48.124283133195227</v>
      </c>
      <c r="Q6" s="206">
        <f>NFM!Q$4</f>
        <v>74.759150401554521</v>
      </c>
      <c r="R6" s="206">
        <f>NFM!R$4</f>
        <v>89.041757030184101</v>
      </c>
      <c r="S6" s="206">
        <f>NFM!S$4</f>
        <v>102.8513017609944</v>
      </c>
      <c r="T6" s="206">
        <f>NFM!T$4</f>
        <v>74.389077964471724</v>
      </c>
      <c r="U6" s="206">
        <f>NFM!U$4</f>
        <v>66.406682804681395</v>
      </c>
      <c r="V6" s="206">
        <f>NFM!V$4</f>
        <v>61.122751867145233</v>
      </c>
      <c r="W6" s="206">
        <f>NFM!W$4</f>
        <v>110.6777471552366</v>
      </c>
    </row>
    <row r="7" spans="1:23" ht="12" customHeight="1" x14ac:dyDescent="0.25">
      <c r="A7" s="14" t="s">
        <v>56</v>
      </c>
      <c r="B7" s="206">
        <f>NFM!B$5</f>
        <v>31.103106660783006</v>
      </c>
      <c r="C7" s="206">
        <f>NFM!C$5</f>
        <v>33.365885121100973</v>
      </c>
      <c r="D7" s="206">
        <f>NFM!D$5</f>
        <v>31.749650007296175</v>
      </c>
      <c r="E7" s="206">
        <f>NFM!E$5</f>
        <v>27.139911257394417</v>
      </c>
      <c r="F7" s="206">
        <f>NFM!F$5</f>
        <v>35.396706769156538</v>
      </c>
      <c r="G7" s="206">
        <f>NFM!G$5</f>
        <v>32.421059063094916</v>
      </c>
      <c r="H7" s="206">
        <f>NFM!H$5</f>
        <v>34.064262828620819</v>
      </c>
      <c r="I7" s="206">
        <f>NFM!I$5</f>
        <v>37.38859711769674</v>
      </c>
      <c r="J7" s="206">
        <f>NFM!J$5</f>
        <v>39.107042090200352</v>
      </c>
      <c r="K7" s="206">
        <f>NFM!K$5</f>
        <v>81.609400514261694</v>
      </c>
      <c r="L7" s="206">
        <f>NFM!L$5</f>
        <v>564.67512369239444</v>
      </c>
      <c r="M7" s="206">
        <f>NFM!M$5</f>
        <v>445.94929481308156</v>
      </c>
      <c r="N7" s="206">
        <f>NFM!N$5</f>
        <v>309.98524508257566</v>
      </c>
      <c r="O7" s="206">
        <f>NFM!O$5</f>
        <v>312.19158017953606</v>
      </c>
      <c r="P7" s="206">
        <f>NFM!P$5</f>
        <v>192.49713253278088</v>
      </c>
      <c r="Q7" s="206">
        <f>NFM!Q$5</f>
        <v>299.03660160621808</v>
      </c>
      <c r="R7" s="206">
        <f>NFM!R$5</f>
        <v>356.16702812073635</v>
      </c>
      <c r="S7" s="206">
        <f>NFM!S$5</f>
        <v>411.40520704397755</v>
      </c>
      <c r="T7" s="206">
        <f>NFM!T$5</f>
        <v>297.5563118578869</v>
      </c>
      <c r="U7" s="206">
        <f>NFM!U$5</f>
        <v>265.62673121872558</v>
      </c>
      <c r="V7" s="206">
        <f>NFM!V$5</f>
        <v>244.4910074685809</v>
      </c>
      <c r="W7" s="206">
        <f>NFM!W$5</f>
        <v>442.71098862094635</v>
      </c>
    </row>
    <row r="8" spans="1:23" ht="12" customHeight="1" x14ac:dyDescent="0.25">
      <c r="A8" s="14" t="s">
        <v>45</v>
      </c>
      <c r="B8" s="206">
        <f>NFM!B$8</f>
        <v>70.384124964368709</v>
      </c>
      <c r="C8" s="206">
        <f>NFM!C$8</f>
        <v>75.504632174618308</v>
      </c>
      <c r="D8" s="206">
        <f>NFM!D$8</f>
        <v>71.847206713473895</v>
      </c>
      <c r="E8" s="206">
        <f>NFM!E$8</f>
        <v>61.415694782375667</v>
      </c>
      <c r="F8" s="206">
        <f>NFM!F$8</f>
        <v>80.100237565938045</v>
      </c>
      <c r="G8" s="206">
        <f>NFM!G$8</f>
        <v>73.36655779955467</v>
      </c>
      <c r="H8" s="206">
        <f>NFM!H$8</f>
        <v>77.085011407294246</v>
      </c>
      <c r="I8" s="206">
        <f>NFM!I$8</f>
        <v>128.51134756834219</v>
      </c>
      <c r="J8" s="206">
        <f>NFM!J$8</f>
        <v>139.64776138667199</v>
      </c>
      <c r="K8" s="206">
        <f>NFM!K$8</f>
        <v>45.573217015097157</v>
      </c>
      <c r="L8" s="206">
        <f>NFM!L$8</f>
        <v>14.787927354496111</v>
      </c>
      <c r="M8" s="206">
        <f>NFM!M$8</f>
        <v>24.476798982580139</v>
      </c>
      <c r="N8" s="206">
        <f>NFM!N$8</f>
        <v>24.999999999999879</v>
      </c>
      <c r="O8" s="206">
        <f>NFM!O$8</f>
        <v>21.049046044571242</v>
      </c>
      <c r="P8" s="206">
        <f>NFM!P$8</f>
        <v>20.00000000000006</v>
      </c>
      <c r="Q8" s="206">
        <f>NFM!Q$8</f>
        <v>21.203025886188868</v>
      </c>
      <c r="R8" s="206">
        <f>NFM!R$8</f>
        <v>19.99999999999989</v>
      </c>
      <c r="S8" s="206">
        <f>NFM!S$8</f>
        <v>125.0000000000002</v>
      </c>
      <c r="T8" s="206">
        <f>NFM!T$8</f>
        <v>149.41309476650969</v>
      </c>
      <c r="U8" s="206">
        <f>NFM!U$8</f>
        <v>120</v>
      </c>
      <c r="V8" s="206">
        <f>NFM!V$8</f>
        <v>124.9558447347417</v>
      </c>
      <c r="W8" s="206">
        <f>NFM!W$8</f>
        <v>163.21421924896569</v>
      </c>
    </row>
    <row r="9" spans="1:23" ht="12" customHeight="1" x14ac:dyDescent="0.25">
      <c r="A9" s="13" t="s">
        <v>21</v>
      </c>
      <c r="B9" s="207">
        <f>CHI!B$3</f>
        <v>885.21444191547266</v>
      </c>
      <c r="C9" s="207">
        <f>CHI!C$3</f>
        <v>992.35351273710444</v>
      </c>
      <c r="D9" s="207">
        <f>CHI!D$3</f>
        <v>989.15177187725999</v>
      </c>
      <c r="E9" s="207">
        <f>CHI!E$3</f>
        <v>1001.3250433187238</v>
      </c>
      <c r="F9" s="207">
        <f>CHI!F$3</f>
        <v>1104.9964893637209</v>
      </c>
      <c r="G9" s="207">
        <f>CHI!G$3</f>
        <v>1038.0259392315656</v>
      </c>
      <c r="H9" s="207">
        <f>CHI!H$3</f>
        <v>1162.4291324335554</v>
      </c>
      <c r="I9" s="207">
        <f>CHI!I$3</f>
        <v>1146.3939132617975</v>
      </c>
      <c r="J9" s="207">
        <f>CHI!J$3</f>
        <v>1356.1775562747512</v>
      </c>
      <c r="K9" s="207">
        <f>CHI!K$3</f>
        <v>1253.9943394503789</v>
      </c>
      <c r="L9" s="207">
        <f>CHI!L$3</f>
        <v>447.16363441206471</v>
      </c>
      <c r="M9" s="207">
        <f>CHI!M$3</f>
        <v>983.40375119256055</v>
      </c>
      <c r="N9" s="207">
        <f>CHI!N$3</f>
        <v>1351.8433743918408</v>
      </c>
      <c r="O9" s="207">
        <f>CHI!O$3</f>
        <v>1050.1180847284052</v>
      </c>
      <c r="P9" s="207">
        <f>CHI!P$3</f>
        <v>1325.6412897908726</v>
      </c>
      <c r="Q9" s="207">
        <f>CHI!Q$3</f>
        <v>1437.4</v>
      </c>
      <c r="R9" s="207">
        <f>CHI!R$3</f>
        <v>1079.5964666698849</v>
      </c>
      <c r="S9" s="207">
        <f>CHI!S$3</f>
        <v>1316.636884818703</v>
      </c>
      <c r="T9" s="207">
        <f>CHI!T$3</f>
        <v>1171.3482646362941</v>
      </c>
      <c r="U9" s="207">
        <f>CHI!U$3</f>
        <v>1097.1279417622184</v>
      </c>
      <c r="V9" s="207">
        <f>CHI!V$3</f>
        <v>1141.7659512640626</v>
      </c>
      <c r="W9" s="207">
        <f>CHI!W$3</f>
        <v>1185.3594896791287</v>
      </c>
    </row>
    <row r="10" spans="1:23" ht="12" customHeight="1" x14ac:dyDescent="0.25">
      <c r="A10" s="14" t="s">
        <v>57</v>
      </c>
      <c r="B10" s="206">
        <f>CHI!B$5</f>
        <v>394.42324864783899</v>
      </c>
      <c r="C10" s="206">
        <f>CHI!C$5</f>
        <v>432.78012432794458</v>
      </c>
      <c r="D10" s="206">
        <f>CHI!D$5</f>
        <v>425.77997571752007</v>
      </c>
      <c r="E10" s="206">
        <f>CHI!E$5</f>
        <v>432.73321531205693</v>
      </c>
      <c r="F10" s="206">
        <f>CHI!F$5</f>
        <v>456.67846001777838</v>
      </c>
      <c r="G10" s="206">
        <f>CHI!G$5</f>
        <v>437.77288606656828</v>
      </c>
      <c r="H10" s="206">
        <f>CHI!H$5</f>
        <v>418.18835618613542</v>
      </c>
      <c r="I10" s="206">
        <f>CHI!I$5</f>
        <v>451.92625216815992</v>
      </c>
      <c r="J10" s="206">
        <f>CHI!J$5</f>
        <v>555.8816557374372</v>
      </c>
      <c r="K10" s="206">
        <f>CHI!K$5</f>
        <v>533.84597193065611</v>
      </c>
      <c r="L10" s="206">
        <f>CHI!L$5</f>
        <v>238.00999462700901</v>
      </c>
      <c r="M10" s="206">
        <f>CHI!M$5</f>
        <v>440.60864136464602</v>
      </c>
      <c r="N10" s="206">
        <f>CHI!N$5</f>
        <v>636.7718049257636</v>
      </c>
      <c r="O10" s="206">
        <f>CHI!O$5</f>
        <v>568.79211390928572</v>
      </c>
      <c r="P10" s="206">
        <f>CHI!P$5</f>
        <v>581.32596519764456</v>
      </c>
      <c r="Q10" s="206">
        <f>CHI!Q$5</f>
        <v>684.71544699022229</v>
      </c>
      <c r="R10" s="206">
        <f>CHI!R$5</f>
        <v>373.22327414907352</v>
      </c>
      <c r="S10" s="206">
        <f>CHI!S$5</f>
        <v>365.98404824550198</v>
      </c>
      <c r="T10" s="206">
        <f>CHI!T$5</f>
        <v>182.93667773204339</v>
      </c>
      <c r="U10" s="206">
        <f>CHI!U$5</f>
        <v>54.948715013768087</v>
      </c>
      <c r="V10" s="206">
        <f>CHI!V$5</f>
        <v>71.310627500929385</v>
      </c>
      <c r="W10" s="206">
        <f>CHI!W$5</f>
        <v>228.07716367524341</v>
      </c>
    </row>
    <row r="11" spans="1:23" ht="12" customHeight="1" x14ac:dyDescent="0.25">
      <c r="A11" s="14" t="s">
        <v>47</v>
      </c>
      <c r="B11" s="206">
        <f>CHI!B$6</f>
        <v>220.33999498138391</v>
      </c>
      <c r="C11" s="206">
        <f>CHI!C$6</f>
        <v>307.36604609155609</v>
      </c>
      <c r="D11" s="206">
        <f>CHI!D$6</f>
        <v>290.61634621656401</v>
      </c>
      <c r="E11" s="206">
        <f>CHI!E$6</f>
        <v>307.25251499066451</v>
      </c>
      <c r="F11" s="206">
        <f>CHI!F$6</f>
        <v>367.46712701753671</v>
      </c>
      <c r="G11" s="206">
        <f>CHI!G$6</f>
        <v>319.54916228026252</v>
      </c>
      <c r="H11" s="206">
        <f>CHI!H$6</f>
        <v>418.01542073683851</v>
      </c>
      <c r="I11" s="206">
        <f>CHI!I$6</f>
        <v>429.42819990532638</v>
      </c>
      <c r="J11" s="206">
        <f>CHI!J$6</f>
        <v>524.22132938348761</v>
      </c>
      <c r="K11" s="206">
        <f>CHI!K$6</f>
        <v>298.68849351260138</v>
      </c>
      <c r="L11" s="206">
        <f>CHI!L$6</f>
        <v>135.19882842885971</v>
      </c>
      <c r="M11" s="206">
        <f>CHI!M$6</f>
        <v>180.88575491142001</v>
      </c>
      <c r="N11" s="206">
        <f>CHI!N$6</f>
        <v>428.79760240514958</v>
      </c>
      <c r="O11" s="206">
        <f>CHI!O$6</f>
        <v>197.4001238485674</v>
      </c>
      <c r="P11" s="206">
        <f>CHI!P$6</f>
        <v>392.7133878465504</v>
      </c>
      <c r="Q11" s="206">
        <f>CHI!Q$6</f>
        <v>479.48455300977781</v>
      </c>
      <c r="R11" s="206">
        <f>CHI!R$6</f>
        <v>436.83609738155371</v>
      </c>
      <c r="S11" s="206">
        <f>CHI!S$6</f>
        <v>614.95556905775175</v>
      </c>
      <c r="T11" s="206">
        <f>CHI!T$6</f>
        <v>748.78730070710776</v>
      </c>
      <c r="U11" s="206">
        <f>CHI!U$6</f>
        <v>792.6855869718421</v>
      </c>
      <c r="V11" s="206">
        <f>CHI!V$6</f>
        <v>794.2296605973728</v>
      </c>
      <c r="W11" s="206">
        <f>CHI!W$6</f>
        <v>714.52774584204883</v>
      </c>
    </row>
    <row r="12" spans="1:23" ht="12" customHeight="1" x14ac:dyDescent="0.25">
      <c r="A12" s="14" t="s">
        <v>48</v>
      </c>
      <c r="B12" s="206">
        <f>CHI!B$7</f>
        <v>270.45119828624979</v>
      </c>
      <c r="C12" s="206">
        <f>CHI!C$7</f>
        <v>252.2073423176038</v>
      </c>
      <c r="D12" s="206">
        <f>CHI!D$7</f>
        <v>272.7554499431759</v>
      </c>
      <c r="E12" s="206">
        <f>CHI!E$7</f>
        <v>261.33931301600239</v>
      </c>
      <c r="F12" s="206">
        <f>CHI!F$7</f>
        <v>280.85090232840582</v>
      </c>
      <c r="G12" s="206">
        <f>CHI!G$7</f>
        <v>280.70389088473479</v>
      </c>
      <c r="H12" s="206">
        <f>CHI!H$7</f>
        <v>326.22535551058161</v>
      </c>
      <c r="I12" s="206">
        <f>CHI!I$7</f>
        <v>265.03946118831118</v>
      </c>
      <c r="J12" s="206">
        <f>CHI!J$7</f>
        <v>276.0745711538263</v>
      </c>
      <c r="K12" s="206">
        <f>CHI!K$7</f>
        <v>421.45987400712141</v>
      </c>
      <c r="L12" s="206">
        <f>CHI!L$7</f>
        <v>73.954811356196004</v>
      </c>
      <c r="M12" s="206">
        <f>CHI!M$7</f>
        <v>361.90935491649458</v>
      </c>
      <c r="N12" s="206">
        <f>CHI!N$7</f>
        <v>286.27396706092759</v>
      </c>
      <c r="O12" s="206">
        <f>CHI!O$7</f>
        <v>283.92584697055202</v>
      </c>
      <c r="P12" s="206">
        <f>CHI!P$7</f>
        <v>351.60193674667772</v>
      </c>
      <c r="Q12" s="206">
        <f>CHI!Q$7</f>
        <v>273.2</v>
      </c>
      <c r="R12" s="206">
        <f>CHI!R$7</f>
        <v>269.53709513925759</v>
      </c>
      <c r="S12" s="206">
        <f>CHI!S$7</f>
        <v>335.69726751544943</v>
      </c>
      <c r="T12" s="206">
        <f>CHI!T$7</f>
        <v>239.62428619714299</v>
      </c>
      <c r="U12" s="206">
        <f>CHI!U$7</f>
        <v>249.49363977660829</v>
      </c>
      <c r="V12" s="206">
        <f>CHI!V$7</f>
        <v>276.2256631657603</v>
      </c>
      <c r="W12" s="206">
        <f>CHI!W$7</f>
        <v>242.7545801618364</v>
      </c>
    </row>
    <row r="13" spans="1:23" ht="12" customHeight="1" x14ac:dyDescent="0.25">
      <c r="A13" s="13" t="s">
        <v>22</v>
      </c>
      <c r="B13" s="207">
        <f>NMM!B$3</f>
        <v>959.52157807827916</v>
      </c>
      <c r="C13" s="207">
        <f>NMM!C$3</f>
        <v>1017.9122132567278</v>
      </c>
      <c r="D13" s="207">
        <f>NMM!D$3</f>
        <v>1040.1901022832933</v>
      </c>
      <c r="E13" s="207">
        <f>NMM!E$3</f>
        <v>995.61716440729788</v>
      </c>
      <c r="F13" s="207">
        <f>NMM!F$3</f>
        <v>1165.9107729092739</v>
      </c>
      <c r="G13" s="207">
        <f>NMM!G$3</f>
        <v>1157.6752115934974</v>
      </c>
      <c r="H13" s="207">
        <f>NMM!H$3</f>
        <v>1378.7511224886405</v>
      </c>
      <c r="I13" s="207">
        <f>NMM!I$3</f>
        <v>1647.2180680937463</v>
      </c>
      <c r="J13" s="207">
        <f>NMM!J$3</f>
        <v>1987.3233174443976</v>
      </c>
      <c r="K13" s="207">
        <f>NMM!K$3</f>
        <v>1274.5366566237562</v>
      </c>
      <c r="L13" s="207">
        <f>NMM!L$3</f>
        <v>629.09891053507192</v>
      </c>
      <c r="M13" s="207">
        <f>NMM!M$3</f>
        <v>668.14841219085167</v>
      </c>
      <c r="N13" s="207">
        <f>NMM!N$3</f>
        <v>1282.1113370452777</v>
      </c>
      <c r="O13" s="207">
        <f>NMM!O$3</f>
        <v>1000.4806988943924</v>
      </c>
      <c r="P13" s="207">
        <f>NMM!P$3</f>
        <v>1203.2553827135057</v>
      </c>
      <c r="Q13" s="207">
        <f>NMM!Q$3</f>
        <v>1197.5</v>
      </c>
      <c r="R13" s="207">
        <f>NMM!R$3</f>
        <v>1319.6891441811076</v>
      </c>
      <c r="S13" s="207">
        <f>NMM!S$3</f>
        <v>1265.7285384558115</v>
      </c>
      <c r="T13" s="207">
        <f>NMM!T$3</f>
        <v>1261.3630299041145</v>
      </c>
      <c r="U13" s="207">
        <f>NMM!U$3</f>
        <v>1186.6202255951321</v>
      </c>
      <c r="V13" s="207">
        <f>NMM!V$3</f>
        <v>1133.6294574287019</v>
      </c>
      <c r="W13" s="207">
        <f>NMM!W$3</f>
        <v>1314.2203119872586</v>
      </c>
    </row>
    <row r="14" spans="1:23" ht="12" customHeight="1" x14ac:dyDescent="0.25">
      <c r="A14" s="14" t="s">
        <v>49</v>
      </c>
      <c r="B14" s="206">
        <f>NMM!B$4</f>
        <v>567.32986969708679</v>
      </c>
      <c r="C14" s="206">
        <f>NMM!C$4</f>
        <v>547.33487878787344</v>
      </c>
      <c r="D14" s="206">
        <f>NMM!D$4</f>
        <v>527.82779607950351</v>
      </c>
      <c r="E14" s="206">
        <f>NMM!E$4</f>
        <v>699.99670417020684</v>
      </c>
      <c r="F14" s="206">
        <f>NMM!F$4</f>
        <v>794.80393231822336</v>
      </c>
      <c r="G14" s="206">
        <f>NMM!G$4</f>
        <v>913.5815185614324</v>
      </c>
      <c r="H14" s="206">
        <f>NMM!H$4</f>
        <v>1273.7267868838751</v>
      </c>
      <c r="I14" s="206">
        <f>NMM!I$4</f>
        <v>1592.8055360808919</v>
      </c>
      <c r="J14" s="206">
        <f>NMM!J$4</f>
        <v>1568.32406463245</v>
      </c>
      <c r="K14" s="206">
        <f>NMM!K$4</f>
        <v>1116.18356265175</v>
      </c>
      <c r="L14" s="206">
        <f>NMM!L$4</f>
        <v>531.80830426244802</v>
      </c>
      <c r="M14" s="206">
        <f>NMM!M$4</f>
        <v>545.84661929117249</v>
      </c>
      <c r="N14" s="206">
        <f>NMM!N$4</f>
        <v>1103.698193598075</v>
      </c>
      <c r="O14" s="206">
        <f>NMM!O$4</f>
        <v>797.13555780933007</v>
      </c>
      <c r="P14" s="206">
        <f>NMM!P$4</f>
        <v>989.25709642836898</v>
      </c>
      <c r="Q14" s="206">
        <f>NMM!Q$4</f>
        <v>922.96214573799239</v>
      </c>
      <c r="R14" s="206">
        <f>NMM!R$4</f>
        <v>1029.519390119128</v>
      </c>
      <c r="S14" s="206">
        <f>NMM!S$4</f>
        <v>946.96040801948413</v>
      </c>
      <c r="T14" s="206">
        <f>NMM!T$4</f>
        <v>988.07663149380346</v>
      </c>
      <c r="U14" s="206">
        <f>NMM!U$4</f>
        <v>923.01225655775033</v>
      </c>
      <c r="V14" s="206">
        <f>NMM!V$4</f>
        <v>901.37814310365616</v>
      </c>
      <c r="W14" s="206">
        <f>NMM!W$4</f>
        <v>1030.878869777569</v>
      </c>
    </row>
    <row r="15" spans="1:23" ht="12" customHeight="1" x14ac:dyDescent="0.25">
      <c r="A15" s="14" t="s">
        <v>50</v>
      </c>
      <c r="B15" s="206">
        <f>NMM!B$5</f>
        <v>299.10397842235022</v>
      </c>
      <c r="C15" s="206">
        <f>NMM!C$5</f>
        <v>370.87072726320031</v>
      </c>
      <c r="D15" s="206">
        <f>NMM!D$5</f>
        <v>416.41239504808169</v>
      </c>
      <c r="E15" s="206">
        <f>NMM!E$5</f>
        <v>153.68003906792609</v>
      </c>
      <c r="F15" s="206">
        <f>NMM!F$5</f>
        <v>245.58257639252659</v>
      </c>
      <c r="G15" s="206">
        <f>NMM!G$5</f>
        <v>201.89592243969949</v>
      </c>
      <c r="H15" s="206">
        <f>NMM!H$5</f>
        <v>71.328849351554737</v>
      </c>
      <c r="I15" s="206">
        <f>NMM!I$5</f>
        <v>43.753379451831009</v>
      </c>
      <c r="J15" s="206">
        <f>NMM!J$5</f>
        <v>398.70000035741191</v>
      </c>
      <c r="K15" s="206">
        <f>NMM!K$5</f>
        <v>60.396199536248723</v>
      </c>
      <c r="L15" s="206">
        <f>NMM!L$5</f>
        <v>25.478504357266392</v>
      </c>
      <c r="M15" s="206">
        <f>NMM!M$5</f>
        <v>54.776434407060307</v>
      </c>
      <c r="N15" s="206">
        <f>NMM!N$5</f>
        <v>69.43174233896562</v>
      </c>
      <c r="O15" s="206">
        <f>NMM!O$5</f>
        <v>102.4212783454698</v>
      </c>
      <c r="P15" s="206">
        <f>NMM!P$5</f>
        <v>122.8863420501965</v>
      </c>
      <c r="Q15" s="206">
        <f>NMM!Q$5</f>
        <v>87.499226110682855</v>
      </c>
      <c r="R15" s="206">
        <f>NMM!R$5</f>
        <v>111.0145549984765</v>
      </c>
      <c r="S15" s="206">
        <f>NMM!S$5</f>
        <v>131.0193221274553</v>
      </c>
      <c r="T15" s="206">
        <f>NMM!T$5</f>
        <v>122.69067566697581</v>
      </c>
      <c r="U15" s="206">
        <f>NMM!U$5</f>
        <v>138.22430556826569</v>
      </c>
      <c r="V15" s="206">
        <f>NMM!V$5</f>
        <v>81.766893403898791</v>
      </c>
      <c r="W15" s="206">
        <f>NMM!W$5</f>
        <v>116.5627880161197</v>
      </c>
    </row>
    <row r="16" spans="1:23" ht="12" customHeight="1" x14ac:dyDescent="0.25">
      <c r="A16" s="14" t="s">
        <v>58</v>
      </c>
      <c r="B16" s="206">
        <f>NMM!B$6</f>
        <v>93.087729958842175</v>
      </c>
      <c r="C16" s="206">
        <f>NMM!C$6</f>
        <v>99.706607205653981</v>
      </c>
      <c r="D16" s="206">
        <f>NMM!D$6</f>
        <v>95.94991115570825</v>
      </c>
      <c r="E16" s="206">
        <f>NMM!E$6</f>
        <v>141.94042116916489</v>
      </c>
      <c r="F16" s="206">
        <f>NMM!F$6</f>
        <v>125.52426419852389</v>
      </c>
      <c r="G16" s="206">
        <f>NMM!G$6</f>
        <v>42.197770592365423</v>
      </c>
      <c r="H16" s="206">
        <f>NMM!H$6</f>
        <v>33.695486253210653</v>
      </c>
      <c r="I16" s="206">
        <f>NMM!I$6</f>
        <v>10.65915256102339</v>
      </c>
      <c r="J16" s="206">
        <f>NMM!J$6</f>
        <v>20.299252454535662</v>
      </c>
      <c r="K16" s="206">
        <f>NMM!K$6</f>
        <v>97.956894435757548</v>
      </c>
      <c r="L16" s="206">
        <f>NMM!L$6</f>
        <v>71.812101915357516</v>
      </c>
      <c r="M16" s="206">
        <f>NMM!M$6</f>
        <v>67.525358492618878</v>
      </c>
      <c r="N16" s="206">
        <f>NMM!N$6</f>
        <v>108.98140110823699</v>
      </c>
      <c r="O16" s="206">
        <f>NMM!O$6</f>
        <v>100.92386273959249</v>
      </c>
      <c r="P16" s="206">
        <f>NMM!P$6</f>
        <v>91.111944234940253</v>
      </c>
      <c r="Q16" s="206">
        <f>NMM!Q$6</f>
        <v>187.03862815132479</v>
      </c>
      <c r="R16" s="206">
        <f>NMM!R$6</f>
        <v>179.15519906350309</v>
      </c>
      <c r="S16" s="206">
        <f>NMM!S$6</f>
        <v>187.7488083088721</v>
      </c>
      <c r="T16" s="206">
        <f>NMM!T$6</f>
        <v>150.59572274333519</v>
      </c>
      <c r="U16" s="206">
        <f>NMM!U$6</f>
        <v>125.383663469116</v>
      </c>
      <c r="V16" s="206">
        <f>NMM!V$6</f>
        <v>150.48442092114701</v>
      </c>
      <c r="W16" s="206">
        <f>NMM!W$6</f>
        <v>166.77865419356991</v>
      </c>
    </row>
    <row r="17" spans="1:23" ht="12" customHeight="1" x14ac:dyDescent="0.25">
      <c r="A17" s="13" t="s">
        <v>23</v>
      </c>
      <c r="B17" s="207">
        <f>PPA!B$3</f>
        <v>526.84428973088757</v>
      </c>
      <c r="C17" s="207">
        <f>PPA!C$3</f>
        <v>603.48105276498677</v>
      </c>
      <c r="D17" s="207">
        <f>PPA!D$3</f>
        <v>717.84275235044947</v>
      </c>
      <c r="E17" s="207">
        <f>PPA!E$3</f>
        <v>674.14127000305803</v>
      </c>
      <c r="F17" s="207">
        <f>PPA!F$3</f>
        <v>664.3641953052354</v>
      </c>
      <c r="G17" s="207">
        <f>PPA!G$3</f>
        <v>697.64963770322152</v>
      </c>
      <c r="H17" s="207">
        <f>PPA!H$3</f>
        <v>736.48657704627999</v>
      </c>
      <c r="I17" s="207">
        <f>PPA!I$3</f>
        <v>877.86134550098791</v>
      </c>
      <c r="J17" s="207">
        <f>PPA!J$3</f>
        <v>1111.6395934362492</v>
      </c>
      <c r="K17" s="207">
        <f>PPA!K$3</f>
        <v>1084.6343467543138</v>
      </c>
      <c r="L17" s="207">
        <f>PPA!L$3</f>
        <v>835.29222347448035</v>
      </c>
      <c r="M17" s="207">
        <f>PPA!M$3</f>
        <v>902.36205613159541</v>
      </c>
      <c r="N17" s="207">
        <f>PPA!N$3</f>
        <v>686.46133864219485</v>
      </c>
      <c r="O17" s="207">
        <f>PPA!O$3</f>
        <v>662.31947666520364</v>
      </c>
      <c r="P17" s="207">
        <f>PPA!P$3</f>
        <v>568.04367981868768</v>
      </c>
      <c r="Q17" s="207">
        <f>PPA!Q$3</f>
        <v>680.5</v>
      </c>
      <c r="R17" s="207">
        <f>PPA!R$3</f>
        <v>723.36728290775704</v>
      </c>
      <c r="S17" s="207">
        <f>PPA!S$3</f>
        <v>807.18114809023905</v>
      </c>
      <c r="T17" s="207">
        <f>PPA!T$3</f>
        <v>800.4376211908276</v>
      </c>
      <c r="U17" s="207">
        <f>PPA!U$3</f>
        <v>845.76987940575782</v>
      </c>
      <c r="V17" s="207">
        <f>PPA!V$3</f>
        <v>748.30835651127063</v>
      </c>
      <c r="W17" s="207">
        <f>PPA!W$3</f>
        <v>648.70618932135972</v>
      </c>
    </row>
    <row r="18" spans="1:23" ht="12" customHeight="1" x14ac:dyDescent="0.25">
      <c r="A18" s="14" t="s">
        <v>52</v>
      </c>
      <c r="B18" s="206">
        <f>PPA!B$5</f>
        <v>46.078328346608842</v>
      </c>
      <c r="C18" s="206">
        <f>PPA!C$5</f>
        <v>40.408895268465137</v>
      </c>
      <c r="D18" s="206">
        <f>PPA!D$5</f>
        <v>54.676036616312267</v>
      </c>
      <c r="E18" s="206">
        <f>PPA!E$5</f>
        <v>43.919895527246553</v>
      </c>
      <c r="F18" s="206">
        <f>PPA!F$5</f>
        <v>35.987909121354143</v>
      </c>
      <c r="G18" s="206">
        <f>PPA!G$5</f>
        <v>23.974485429138159</v>
      </c>
      <c r="H18" s="206">
        <f>PPA!H$5</f>
        <v>19.743957496930658</v>
      </c>
      <c r="I18" s="206">
        <f>PPA!I$5</f>
        <v>25.14163005354709</v>
      </c>
      <c r="J18" s="206">
        <f>PPA!J$5</f>
        <v>12.646807101456551</v>
      </c>
      <c r="K18" s="206">
        <f>PPA!K$5</f>
        <v>1.122147666474723</v>
      </c>
      <c r="L18" s="206">
        <f>PPA!L$5</f>
        <v>0</v>
      </c>
      <c r="M18" s="206">
        <f>PPA!M$5</f>
        <v>0</v>
      </c>
      <c r="N18" s="206">
        <f>PPA!N$5</f>
        <v>0</v>
      </c>
      <c r="O18" s="206">
        <f>PPA!O$5</f>
        <v>0</v>
      </c>
      <c r="P18" s="206">
        <f>PPA!P$5</f>
        <v>0</v>
      </c>
      <c r="Q18" s="206">
        <f>PPA!Q$5</f>
        <v>0</v>
      </c>
      <c r="R18" s="206">
        <f>PPA!R$5</f>
        <v>0</v>
      </c>
      <c r="S18" s="206">
        <f>PPA!S$5</f>
        <v>0</v>
      </c>
      <c r="T18" s="206">
        <f>PPA!T$5</f>
        <v>0</v>
      </c>
      <c r="U18" s="206">
        <f>PPA!U$5</f>
        <v>0</v>
      </c>
      <c r="V18" s="206">
        <f>PPA!V$5</f>
        <v>0</v>
      </c>
      <c r="W18" s="206">
        <f>PPA!W$5</f>
        <v>0</v>
      </c>
    </row>
    <row r="19" spans="1:23" ht="12" customHeight="1" x14ac:dyDescent="0.25">
      <c r="A19" s="14" t="s">
        <v>59</v>
      </c>
      <c r="B19" s="206">
        <f>PPA!B$6</f>
        <v>278.15070722263289</v>
      </c>
      <c r="C19" s="206">
        <f>PPA!C$6</f>
        <v>320.79257488488707</v>
      </c>
      <c r="D19" s="206">
        <f>PPA!D$6</f>
        <v>393.09749370706822</v>
      </c>
      <c r="E19" s="206">
        <f>PPA!E$6</f>
        <v>362.97032973011773</v>
      </c>
      <c r="F19" s="206">
        <f>PPA!F$6</f>
        <v>342.21198840601932</v>
      </c>
      <c r="G19" s="206">
        <f>PPA!G$6</f>
        <v>311.07392229174121</v>
      </c>
      <c r="H19" s="206">
        <f>PPA!H$6</f>
        <v>325.11135874330199</v>
      </c>
      <c r="I19" s="206">
        <f>PPA!I$6</f>
        <v>478.30235470777552</v>
      </c>
      <c r="J19" s="206">
        <f>PPA!J$6</f>
        <v>598.54300192111543</v>
      </c>
      <c r="K19" s="206">
        <f>PPA!K$6</f>
        <v>481.96467786077812</v>
      </c>
      <c r="L19" s="206">
        <f>PPA!L$6</f>
        <v>328.44952503622602</v>
      </c>
      <c r="M19" s="206">
        <f>PPA!M$6</f>
        <v>246.06061876854369</v>
      </c>
      <c r="N19" s="206">
        <f>PPA!N$6</f>
        <v>206.74750614812999</v>
      </c>
      <c r="O19" s="206">
        <f>PPA!O$6</f>
        <v>207.53652266599789</v>
      </c>
      <c r="P19" s="206">
        <f>PPA!P$6</f>
        <v>199.85577418357889</v>
      </c>
      <c r="Q19" s="206">
        <f>PPA!Q$6</f>
        <v>251</v>
      </c>
      <c r="R19" s="206">
        <f>PPA!R$6</f>
        <v>291.93416035140223</v>
      </c>
      <c r="S19" s="206">
        <f>PPA!S$6</f>
        <v>329.08941999851089</v>
      </c>
      <c r="T19" s="206">
        <f>PPA!T$6</f>
        <v>291.4806183623005</v>
      </c>
      <c r="U19" s="206">
        <f>PPA!U$6</f>
        <v>298.81609166179368</v>
      </c>
      <c r="V19" s="206">
        <f>PPA!V$6</f>
        <v>291.50234546888618</v>
      </c>
      <c r="W19" s="206">
        <f>PPA!W$6</f>
        <v>338.71987578136878</v>
      </c>
    </row>
    <row r="20" spans="1:23" ht="12" customHeight="1" x14ac:dyDescent="0.25">
      <c r="A20" s="14" t="s">
        <v>60</v>
      </c>
      <c r="B20" s="206">
        <f>PPA!B$7</f>
        <v>202.61525416164591</v>
      </c>
      <c r="C20" s="206">
        <f>PPA!C$7</f>
        <v>242.27958261163459</v>
      </c>
      <c r="D20" s="206">
        <f>PPA!D$7</f>
        <v>270.06922202706897</v>
      </c>
      <c r="E20" s="206">
        <f>PPA!E$7</f>
        <v>267.25104474569372</v>
      </c>
      <c r="F20" s="206">
        <f>PPA!F$7</f>
        <v>286.16429777786192</v>
      </c>
      <c r="G20" s="206">
        <f>PPA!G$7</f>
        <v>362.6012299823422</v>
      </c>
      <c r="H20" s="206">
        <f>PPA!H$7</f>
        <v>391.63126080604741</v>
      </c>
      <c r="I20" s="206">
        <f>PPA!I$7</f>
        <v>374.4173607396653</v>
      </c>
      <c r="J20" s="206">
        <f>PPA!J$7</f>
        <v>500.44978441367721</v>
      </c>
      <c r="K20" s="206">
        <f>PPA!K$7</f>
        <v>601.547521227061</v>
      </c>
      <c r="L20" s="206">
        <f>PPA!L$7</f>
        <v>506.84269843825427</v>
      </c>
      <c r="M20" s="206">
        <f>PPA!M$7</f>
        <v>656.30143736305172</v>
      </c>
      <c r="N20" s="206">
        <f>PPA!N$7</f>
        <v>479.71383249406489</v>
      </c>
      <c r="O20" s="206">
        <f>PPA!O$7</f>
        <v>454.7829539992058</v>
      </c>
      <c r="P20" s="206">
        <f>PPA!P$7</f>
        <v>368.18790563510879</v>
      </c>
      <c r="Q20" s="206">
        <f>PPA!Q$7</f>
        <v>429.5</v>
      </c>
      <c r="R20" s="206">
        <f>PPA!R$7</f>
        <v>431.43312255635482</v>
      </c>
      <c r="S20" s="206">
        <f>PPA!S$7</f>
        <v>478.09172809172821</v>
      </c>
      <c r="T20" s="206">
        <f>PPA!T$7</f>
        <v>508.9570028285271</v>
      </c>
      <c r="U20" s="206">
        <f>PPA!U$7</f>
        <v>546.95378774396409</v>
      </c>
      <c r="V20" s="206">
        <f>PPA!V$7</f>
        <v>456.80601104238451</v>
      </c>
      <c r="W20" s="206">
        <f>PPA!W$7</f>
        <v>309.98631353999087</v>
      </c>
    </row>
    <row r="21" spans="1:23" ht="12" customHeight="1" x14ac:dyDescent="0.25">
      <c r="A21" s="15" t="s">
        <v>61</v>
      </c>
      <c r="B21" s="208">
        <f>FBT!B$3</f>
        <v>5509.8853036997361</v>
      </c>
      <c r="C21" s="208">
        <f>FBT!C$3</f>
        <v>7028.8538718262853</v>
      </c>
      <c r="D21" s="208">
        <f>FBT!D$3</f>
        <v>6582.2915590453558</v>
      </c>
      <c r="E21" s="208">
        <f>FBT!E$3</f>
        <v>6614.820099887881</v>
      </c>
      <c r="F21" s="208">
        <f>FBT!F$3</f>
        <v>7150.691690229045</v>
      </c>
      <c r="G21" s="208">
        <f>FBT!G$3</f>
        <v>7394.0510260001229</v>
      </c>
      <c r="H21" s="208">
        <f>FBT!H$3</f>
        <v>7652.6249480639581</v>
      </c>
      <c r="I21" s="208">
        <f>FBT!I$3</f>
        <v>8242.8582344529477</v>
      </c>
      <c r="J21" s="208">
        <f>FBT!J$3</f>
        <v>9978.9066619792593</v>
      </c>
      <c r="K21" s="208">
        <f>FBT!K$3</f>
        <v>7764.7676435679723</v>
      </c>
      <c r="L21" s="208">
        <f>FBT!L$3</f>
        <v>8439.0060645092035</v>
      </c>
      <c r="M21" s="208">
        <f>FBT!M$3</f>
        <v>9334.7871213947965</v>
      </c>
      <c r="N21" s="208">
        <f>FBT!N$3</f>
        <v>9023.1127103937997</v>
      </c>
      <c r="O21" s="208">
        <f>FBT!O$3</f>
        <v>7498.4847534850669</v>
      </c>
      <c r="P21" s="208">
        <f>FBT!P$3</f>
        <v>7320.2843308952306</v>
      </c>
      <c r="Q21" s="208">
        <f>FBT!Q$3</f>
        <v>7688.7</v>
      </c>
      <c r="R21" s="208">
        <f>FBT!R$3</f>
        <v>6923.9754790751558</v>
      </c>
      <c r="S21" s="208">
        <f>FBT!S$3</f>
        <v>7925.7873576055399</v>
      </c>
      <c r="T21" s="208">
        <f>FBT!T$3</f>
        <v>8862.896483019942</v>
      </c>
      <c r="U21" s="208">
        <f>FBT!U$3</f>
        <v>8545.1571623488344</v>
      </c>
      <c r="V21" s="208">
        <f>FBT!V$3</f>
        <v>7972.9337041803319</v>
      </c>
      <c r="W21" s="208">
        <f>FBT!W$3</f>
        <v>6432.3960909549314</v>
      </c>
    </row>
    <row r="22" spans="1:23" ht="12" customHeight="1" x14ac:dyDescent="0.25">
      <c r="A22" s="12" t="s">
        <v>62</v>
      </c>
      <c r="B22" s="206">
        <f>TRE!B$3</f>
        <v>965.10019190431558</v>
      </c>
      <c r="C22" s="206">
        <f>TRE!C$3</f>
        <v>1275.8227366820161</v>
      </c>
      <c r="D22" s="206">
        <f>TRE!D$3</f>
        <v>1488.5835313565451</v>
      </c>
      <c r="E22" s="206">
        <f>TRE!E$3</f>
        <v>1714.402201610437</v>
      </c>
      <c r="F22" s="206">
        <f>TRE!F$3</f>
        <v>2116.439265992371</v>
      </c>
      <c r="G22" s="206">
        <f>TRE!G$3</f>
        <v>2540.796444011447</v>
      </c>
      <c r="H22" s="206">
        <f>TRE!H$3</f>
        <v>2960.8234710699489</v>
      </c>
      <c r="I22" s="206">
        <f>TRE!I$3</f>
        <v>3015.2059295484069</v>
      </c>
      <c r="J22" s="206">
        <f>TRE!J$3</f>
        <v>3626.503158830767</v>
      </c>
      <c r="K22" s="206">
        <f>TRE!K$3</f>
        <v>4937.5741805897933</v>
      </c>
      <c r="L22" s="206">
        <f>TRE!L$3</f>
        <v>4426.8770461010045</v>
      </c>
      <c r="M22" s="206">
        <f>TRE!M$3</f>
        <v>5329.3563842613466</v>
      </c>
      <c r="N22" s="206">
        <f>TRE!N$3</f>
        <v>3207.0349511875738</v>
      </c>
      <c r="O22" s="206">
        <f>TRE!O$3</f>
        <v>3046.5859928522159</v>
      </c>
      <c r="P22" s="206">
        <f>TRE!P$3</f>
        <v>3379.3138971875969</v>
      </c>
      <c r="Q22" s="206">
        <f>TRE!Q$3</f>
        <v>3949.5</v>
      </c>
      <c r="R22" s="206">
        <f>TRE!R$3</f>
        <v>4656.3691654197037</v>
      </c>
      <c r="S22" s="206">
        <f>TRE!S$3</f>
        <v>5570.5085250539796</v>
      </c>
      <c r="T22" s="206">
        <f>TRE!T$3</f>
        <v>5439.2222439649186</v>
      </c>
      <c r="U22" s="206">
        <f>TRE!U$3</f>
        <v>5103.009347536844</v>
      </c>
      <c r="V22" s="206">
        <f>TRE!V$3</f>
        <v>4427.4980281456264</v>
      </c>
      <c r="W22" s="206">
        <f>TRE!W$3</f>
        <v>3896.959364820194</v>
      </c>
    </row>
    <row r="23" spans="1:23" ht="12" customHeight="1" x14ac:dyDescent="0.25">
      <c r="A23" s="12" t="s">
        <v>63</v>
      </c>
      <c r="B23" s="206">
        <f>MAE!B$3</f>
        <v>2877.895300575713</v>
      </c>
      <c r="C23" s="206">
        <f>MAE!C$3</f>
        <v>3102.741751510287</v>
      </c>
      <c r="D23" s="206">
        <f>MAE!D$3</f>
        <v>3295.588387230086</v>
      </c>
      <c r="E23" s="206">
        <f>MAE!E$3</f>
        <v>3374.5795535623279</v>
      </c>
      <c r="F23" s="206">
        <f>MAE!F$3</f>
        <v>3688.255498415469</v>
      </c>
      <c r="G23" s="206">
        <f>MAE!G$3</f>
        <v>4158.1927784205081</v>
      </c>
      <c r="H23" s="206">
        <f>MAE!H$3</f>
        <v>4793.7971612764868</v>
      </c>
      <c r="I23" s="206">
        <f>MAE!I$3</f>
        <v>5392.1557925531342</v>
      </c>
      <c r="J23" s="206">
        <f>MAE!J$3</f>
        <v>5853.918294334786</v>
      </c>
      <c r="K23" s="206">
        <f>MAE!K$3</f>
        <v>5392.2441340272071</v>
      </c>
      <c r="L23" s="206">
        <f>MAE!L$3</f>
        <v>6779.155262169269</v>
      </c>
      <c r="M23" s="206">
        <f>MAE!M$3</f>
        <v>6880.2616818510633</v>
      </c>
      <c r="N23" s="206">
        <f>MAE!N$3</f>
        <v>5885.8097965527886</v>
      </c>
      <c r="O23" s="206">
        <f>MAE!O$3</f>
        <v>5146.5086630300748</v>
      </c>
      <c r="P23" s="206">
        <f>MAE!P$3</f>
        <v>5822.1901720407959</v>
      </c>
      <c r="Q23" s="206">
        <f>MAE!Q$3</f>
        <v>5693</v>
      </c>
      <c r="R23" s="206">
        <f>MAE!R$3</f>
        <v>5919.7760293478786</v>
      </c>
      <c r="S23" s="206">
        <f>MAE!S$3</f>
        <v>5843.5708435708439</v>
      </c>
      <c r="T23" s="206">
        <f>MAE!T$3</f>
        <v>5937.7724014018113</v>
      </c>
      <c r="U23" s="206">
        <f>MAE!U$3</f>
        <v>6052.0004406817006</v>
      </c>
      <c r="V23" s="206">
        <f>MAE!V$3</f>
        <v>5693.0549213333888</v>
      </c>
      <c r="W23" s="206">
        <f>MAE!W$3</f>
        <v>6303.6953442024624</v>
      </c>
    </row>
    <row r="24" spans="1:23" ht="12" customHeight="1" x14ac:dyDescent="0.25">
      <c r="A24" s="12" t="s">
        <v>64</v>
      </c>
      <c r="B24" s="206">
        <f>TEL!B$3</f>
        <v>2074.1286205203728</v>
      </c>
      <c r="C24" s="206">
        <f>TEL!C$3</f>
        <v>2566.4314984580292</v>
      </c>
      <c r="D24" s="206">
        <f>TEL!D$3</f>
        <v>2780.0392602541579</v>
      </c>
      <c r="E24" s="206">
        <f>TEL!E$3</f>
        <v>2835.5927020691061</v>
      </c>
      <c r="F24" s="206">
        <f>TEL!F$3</f>
        <v>2957.0943317456399</v>
      </c>
      <c r="G24" s="206">
        <f>TEL!G$3</f>
        <v>2766.851366985326</v>
      </c>
      <c r="H24" s="206">
        <f>TEL!H$3</f>
        <v>2734.3153154360621</v>
      </c>
      <c r="I24" s="206">
        <f>TEL!I$3</f>
        <v>2788.1540023360149</v>
      </c>
      <c r="J24" s="206">
        <f>TEL!J$3</f>
        <v>3002.595307766278</v>
      </c>
      <c r="K24" s="206">
        <f>TEL!K$3</f>
        <v>2361.6817310325941</v>
      </c>
      <c r="L24" s="206">
        <f>TEL!L$3</f>
        <v>3437.771695379166</v>
      </c>
      <c r="M24" s="206">
        <f>TEL!M$3</f>
        <v>4379.816109788957</v>
      </c>
      <c r="N24" s="206">
        <f>TEL!N$3</f>
        <v>3274.6377660197381</v>
      </c>
      <c r="O24" s="206">
        <f>TEL!O$3</f>
        <v>3198.1106443455178</v>
      </c>
      <c r="P24" s="206">
        <f>TEL!P$3</f>
        <v>3044.8130215308538</v>
      </c>
      <c r="Q24" s="206">
        <f>TEL!Q$3</f>
        <v>3039.1</v>
      </c>
      <c r="R24" s="206">
        <f>TEL!R$3</f>
        <v>2954.9645218902351</v>
      </c>
      <c r="S24" s="206">
        <f>TEL!S$3</f>
        <v>2976.1372943191132</v>
      </c>
      <c r="T24" s="206">
        <f>TEL!T$3</f>
        <v>2823.5461548040489</v>
      </c>
      <c r="U24" s="206">
        <f>TEL!U$3</f>
        <v>2709.514487410911</v>
      </c>
      <c r="V24" s="206">
        <f>TEL!V$3</f>
        <v>2327.535389596912</v>
      </c>
      <c r="W24" s="206">
        <f>TEL!W$3</f>
        <v>2249.3817081662551</v>
      </c>
    </row>
    <row r="25" spans="1:23" ht="12" customHeight="1" x14ac:dyDescent="0.25">
      <c r="A25" s="12" t="s">
        <v>65</v>
      </c>
      <c r="B25" s="206">
        <f>WWP!B$3</f>
        <v>709.82282322488516</v>
      </c>
      <c r="C25" s="206">
        <f>WWP!C$3</f>
        <v>877.0225170039289</v>
      </c>
      <c r="D25" s="206">
        <f>WWP!D$3</f>
        <v>967.04204979853284</v>
      </c>
      <c r="E25" s="206">
        <f>WWP!E$3</f>
        <v>951.38110284374682</v>
      </c>
      <c r="F25" s="206">
        <f>WWP!F$3</f>
        <v>1135.928041444485</v>
      </c>
      <c r="G25" s="206">
        <f>WWP!G$3</f>
        <v>1106.831882116544</v>
      </c>
      <c r="H25" s="206">
        <f>WWP!H$3</f>
        <v>1143.3970862205299</v>
      </c>
      <c r="I25" s="206">
        <f>WWP!I$3</f>
        <v>1197.5897564649761</v>
      </c>
      <c r="J25" s="206">
        <f>WWP!J$3</f>
        <v>1198.494514698127</v>
      </c>
      <c r="K25" s="206">
        <f>WWP!K$3</f>
        <v>1227.631699077878</v>
      </c>
      <c r="L25" s="206">
        <f>WWP!L$3</f>
        <v>1834.916545913165</v>
      </c>
      <c r="M25" s="206">
        <f>WWP!M$3</f>
        <v>1678.496168080266</v>
      </c>
      <c r="N25" s="206">
        <f>WWP!N$3</f>
        <v>1078.025359040146</v>
      </c>
      <c r="O25" s="206">
        <f>WWP!O$3</f>
        <v>1091.4999895500241</v>
      </c>
      <c r="P25" s="206">
        <f>WWP!P$3</f>
        <v>982.3838467085609</v>
      </c>
      <c r="Q25" s="206">
        <f>WWP!Q$3</f>
        <v>971.7</v>
      </c>
      <c r="R25" s="206">
        <f>WWP!R$3</f>
        <v>838.92455471352037</v>
      </c>
      <c r="S25" s="206">
        <f>WWP!S$3</f>
        <v>971.72585808949441</v>
      </c>
      <c r="T25" s="206">
        <f>WWP!T$3</f>
        <v>1016.668742105919</v>
      </c>
      <c r="U25" s="206">
        <f>WWP!U$3</f>
        <v>882.63459859829322</v>
      </c>
      <c r="V25" s="206">
        <f>WWP!V$3</f>
        <v>901.24123043712905</v>
      </c>
      <c r="W25" s="206">
        <f>WWP!W$3</f>
        <v>1200.006403022227</v>
      </c>
    </row>
    <row r="26" spans="1:23" ht="12" customHeight="1" x14ac:dyDescent="0.25">
      <c r="A26" s="16" t="s">
        <v>66</v>
      </c>
      <c r="B26" s="209">
        <f>OIS!B$3</f>
        <v>8118.4451287544071</v>
      </c>
      <c r="C26" s="209">
        <f>OIS!C$3</f>
        <v>8806.9790038443662</v>
      </c>
      <c r="D26" s="209">
        <f>OIS!D$3</f>
        <v>9804.9385267073048</v>
      </c>
      <c r="E26" s="209">
        <f>OIS!E$3</f>
        <v>9974.518397716849</v>
      </c>
      <c r="F26" s="209">
        <f>OIS!F$3</f>
        <v>10921.115053987891</v>
      </c>
      <c r="G26" s="209">
        <f>OIS!G$3</f>
        <v>12154.904706813621</v>
      </c>
      <c r="H26" s="209">
        <f>OIS!H$3</f>
        <v>14457.3856401871</v>
      </c>
      <c r="I26" s="209">
        <f>OIS!I$3</f>
        <v>17602.855614623018</v>
      </c>
      <c r="J26" s="209">
        <f>OIS!J$3</f>
        <v>21370.860173916641</v>
      </c>
      <c r="K26" s="209">
        <f>OIS!K$3</f>
        <v>19635.716242125451</v>
      </c>
      <c r="L26" s="209">
        <f>OIS!L$3</f>
        <v>14654.85965759674</v>
      </c>
      <c r="M26" s="209">
        <f>OIS!M$3</f>
        <v>12322.0070662487</v>
      </c>
      <c r="N26" s="209">
        <f>OIS!N$3</f>
        <v>15185.08266706412</v>
      </c>
      <c r="O26" s="209">
        <f>OIS!O$3</f>
        <v>14246.347733400209</v>
      </c>
      <c r="P26" s="209">
        <f>OIS!P$3</f>
        <v>13401.25682497167</v>
      </c>
      <c r="Q26" s="209">
        <f>OIS!Q$3</f>
        <v>13462.8</v>
      </c>
      <c r="R26" s="209">
        <f>OIS!R$3</f>
        <v>13420.95863300671</v>
      </c>
      <c r="S26" s="209">
        <f>OIS!S$3</f>
        <v>13341.058000148911</v>
      </c>
      <c r="T26" s="209">
        <f>OIS!T$3</f>
        <v>15080.586341237789</v>
      </c>
      <c r="U26" s="209">
        <f>OIS!U$3</f>
        <v>16745.9893727913</v>
      </c>
      <c r="V26" s="209">
        <f>OIS!V$3</f>
        <v>16036.033044128029</v>
      </c>
      <c r="W26" s="209">
        <f>OIS!W$3</f>
        <v>16819.618860101971</v>
      </c>
    </row>
    <row r="28" spans="1:23" ht="12" customHeight="1" x14ac:dyDescent="0.25">
      <c r="A28" s="30" t="s">
        <v>67</v>
      </c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</row>
    <row r="29" spans="1:23" ht="12" customHeight="1" x14ac:dyDescent="0.25">
      <c r="A29" s="29" t="s">
        <v>68</v>
      </c>
      <c r="B29" s="210">
        <f>ISI!B25+NFM!B43+CHI!B32+NMM!B31+PPA!B32+FBT!B12+TRE!B12+MAE!B12+TEL!B12+WWP!B12+OIS!B12</f>
        <v>8601.751504729149</v>
      </c>
      <c r="C29" s="210">
        <f>ISI!C25+NFM!C43+CHI!C32+NMM!C31+PPA!C32+FBT!C12+TRE!C12+MAE!C12+TEL!C12+WWP!C12+OIS!C12</f>
        <v>9060.6646603611371</v>
      </c>
      <c r="D29" s="210">
        <f>ISI!D25+NFM!D43+CHI!D32+NMM!D31+PPA!D32+FBT!D12+TRE!D12+MAE!D12+TEL!D12+WWP!D12+OIS!D12</f>
        <v>9665.0314703353397</v>
      </c>
      <c r="E29" s="210">
        <f>ISI!E25+NFM!E43+CHI!E32+NMM!E31+PPA!E32+FBT!E12+TRE!E12+MAE!E12+TEL!E12+WWP!E12+OIS!E12</f>
        <v>9345.8343938091148</v>
      </c>
      <c r="F29" s="210">
        <f>ISI!F25+NFM!F43+CHI!F32+NMM!F31+PPA!F32+FBT!F12+TRE!F12+MAE!F12+TEL!F12+WWP!F12+OIS!F12</f>
        <v>9250.75778159931</v>
      </c>
      <c r="G29" s="210">
        <f>ISI!G25+NFM!G43+CHI!G32+NMM!G31+PPA!G32+FBT!G12+TRE!G12+MAE!G12+TEL!G12+WWP!G12+OIS!G12</f>
        <v>8997.6510748065339</v>
      </c>
      <c r="H29" s="210">
        <f>ISI!H25+NFM!H43+CHI!H32+NMM!H31+PPA!H32+FBT!H12+TRE!H12+MAE!H12+TEL!H12+WWP!H12+OIS!H12</f>
        <v>8653.8023215821158</v>
      </c>
      <c r="I29" s="210">
        <f>ISI!I25+NFM!I43+CHI!I32+NMM!I31+PPA!I32+FBT!I12+TRE!I12+MAE!I12+TEL!I12+WWP!I12+OIS!I12</f>
        <v>8336.5711951848662</v>
      </c>
      <c r="J29" s="210">
        <f>ISI!J25+NFM!J43+CHI!J32+NMM!J31+PPA!J32+FBT!J12+TRE!J12+MAE!J12+TEL!J12+WWP!J12+OIS!J12</f>
        <v>8318.6811693895088</v>
      </c>
      <c r="K29" s="210">
        <f>ISI!K25+NFM!K43+CHI!K32+NMM!K31+PPA!K32+FBT!K12+TRE!K12+MAE!K12+TEL!K12+WWP!K12+OIS!K12</f>
        <v>6144.6257953568365</v>
      </c>
      <c r="L29" s="210">
        <f>ISI!L25+NFM!L43+CHI!L32+NMM!L31+PPA!L32+FBT!L12+TRE!L12+MAE!L12+TEL!L12+WWP!L12+OIS!L12</f>
        <v>6484.1955288048148</v>
      </c>
      <c r="M29" s="210">
        <f>ISI!M25+NFM!M43+CHI!M32+NMM!M31+PPA!M32+FBT!M12+TRE!M12+MAE!M12+TEL!M12+WWP!M12+OIS!M12</f>
        <v>7059.692089423902</v>
      </c>
      <c r="N29" s="210">
        <f>ISI!N25+NFM!N43+CHI!N32+NMM!N31+PPA!N32+FBT!N12+TRE!N12+MAE!N12+TEL!N12+WWP!N12+OIS!N12</f>
        <v>6748.2555460017193</v>
      </c>
      <c r="O29" s="210">
        <f>ISI!O25+NFM!O43+CHI!O32+NMM!O31+PPA!O32+FBT!O12+TRE!O12+MAE!O12+TEL!O12+WWP!O12+OIS!O12</f>
        <v>6272.8449699054136</v>
      </c>
      <c r="P29" s="210">
        <f>ISI!P25+NFM!P43+CHI!P32+NMM!P31+PPA!P32+FBT!P12+TRE!P12+MAE!P12+TEL!P12+WWP!P12+OIS!P12</f>
        <v>6427.4260533104043</v>
      </c>
      <c r="Q29" s="210">
        <f>ISI!Q25+NFM!Q43+CHI!Q32+NMM!Q31+PPA!Q32+FBT!Q12+TRE!Q12+MAE!Q12+TEL!Q12+WWP!Q12+OIS!Q12</f>
        <v>6418.8982803095441</v>
      </c>
      <c r="R29" s="210">
        <f>ISI!R25+NFM!R43+CHI!R32+NMM!R31+PPA!R32+FBT!R12+TRE!R12+MAE!R12+TEL!R12+WWP!R12+OIS!R12</f>
        <v>6263.7963886500456</v>
      </c>
      <c r="S29" s="210">
        <f>ISI!S25+NFM!S43+CHI!S32+NMM!S31+PPA!S32+FBT!S12+TRE!S12+MAE!S12+TEL!S12+WWP!S12+OIS!S12</f>
        <v>6437.7290627687007</v>
      </c>
      <c r="T29" s="210">
        <f>ISI!T25+NFM!T43+CHI!T32+NMM!T31+PPA!T32+FBT!T12+TRE!T12+MAE!T12+TEL!T12+WWP!T12+OIS!T12</f>
        <v>6612.4335339638856</v>
      </c>
      <c r="U29" s="210">
        <f>ISI!U25+NFM!U43+CHI!U32+NMM!U31+PPA!U32+FBT!U12+TRE!U12+MAE!U12+TEL!U12+WWP!U12+OIS!U12</f>
        <v>6661.0636285468618</v>
      </c>
      <c r="V29" s="210">
        <f>ISI!V25+NFM!V43+CHI!V32+NMM!V31+PPA!V32+FBT!V12+TRE!V12+MAE!V12+TEL!V12+WWP!V12+OIS!V12</f>
        <v>6437.031126397248</v>
      </c>
      <c r="W29" s="210">
        <f>ISI!W25+NFM!W43+CHI!W32+NMM!W31+PPA!W32+FBT!W12+TRE!W12+MAE!W12+TEL!W12+WWP!W12+OIS!W12</f>
        <v>6856.3432502149599</v>
      </c>
    </row>
    <row r="30" spans="1:23" ht="12" customHeight="1" x14ac:dyDescent="0.25">
      <c r="A30" s="17" t="s">
        <v>30</v>
      </c>
      <c r="B30" s="211">
        <f t="shared" ref="B30:W30" si="0">B31+B32</f>
        <v>294.3466895958727</v>
      </c>
      <c r="C30" s="211">
        <f t="shared" si="0"/>
        <v>194.33731728288905</v>
      </c>
      <c r="D30" s="211">
        <f t="shared" si="0"/>
        <v>207.25012897678414</v>
      </c>
      <c r="E30" s="211">
        <f t="shared" si="0"/>
        <v>278.6013757523645</v>
      </c>
      <c r="F30" s="211">
        <f t="shared" si="0"/>
        <v>436.92338779019781</v>
      </c>
      <c r="G30" s="211">
        <f t="shared" si="0"/>
        <v>569.76225279449704</v>
      </c>
      <c r="H30" s="211">
        <f t="shared" si="0"/>
        <v>600.7126397248494</v>
      </c>
      <c r="I30" s="211">
        <f t="shared" si="0"/>
        <v>492.8243336199485</v>
      </c>
      <c r="J30" s="211">
        <f t="shared" si="0"/>
        <v>555.34694754944132</v>
      </c>
      <c r="K30" s="211">
        <f t="shared" si="0"/>
        <v>450.41539122957863</v>
      </c>
      <c r="L30" s="211">
        <f t="shared" si="0"/>
        <v>524.25700773860694</v>
      </c>
      <c r="M30" s="211">
        <f t="shared" si="0"/>
        <v>769.1459157351677</v>
      </c>
      <c r="N30" s="211">
        <f t="shared" si="0"/>
        <v>737.89595872742905</v>
      </c>
      <c r="O30" s="211">
        <f t="shared" si="0"/>
        <v>663.52106620808252</v>
      </c>
      <c r="P30" s="211">
        <f t="shared" si="0"/>
        <v>598.18297506448823</v>
      </c>
      <c r="Q30" s="211">
        <f t="shared" si="0"/>
        <v>696.35313843508163</v>
      </c>
      <c r="R30" s="211">
        <f t="shared" si="0"/>
        <v>671.93783319002569</v>
      </c>
      <c r="S30" s="211">
        <f t="shared" si="0"/>
        <v>593.45193465176249</v>
      </c>
      <c r="T30" s="211">
        <f t="shared" si="0"/>
        <v>582.82063628546848</v>
      </c>
      <c r="U30" s="211">
        <f t="shared" si="0"/>
        <v>618.6361994840928</v>
      </c>
      <c r="V30" s="211">
        <f t="shared" si="0"/>
        <v>557.78856405846932</v>
      </c>
      <c r="W30" s="211">
        <f t="shared" si="0"/>
        <v>687.43112639724836</v>
      </c>
    </row>
    <row r="31" spans="1:23" ht="12" customHeight="1" x14ac:dyDescent="0.25">
      <c r="A31" s="18" t="s">
        <v>39</v>
      </c>
      <c r="B31" s="206">
        <f>ISI!B27+NFM!B44+CHI!B33+NMM!B32+PPA!B33+FBT!B13+TRE!B13+MAE!B13+TEL!B13+WWP!B13+OIS!B13</f>
        <v>153.80791057609628</v>
      </c>
      <c r="C31" s="206">
        <f>ISI!C27+NFM!C44+CHI!C33+NMM!C32+PPA!C33+FBT!C13+TRE!C13+MAE!C13+TEL!C13+WWP!C13+OIS!C13</f>
        <v>177.96156491831468</v>
      </c>
      <c r="D31" s="206">
        <f>ISI!D27+NFM!D44+CHI!D33+NMM!D32+PPA!D33+FBT!D13+TRE!D13+MAE!D13+TEL!D13+WWP!D13+OIS!D13</f>
        <v>198.42708512467752</v>
      </c>
      <c r="E31" s="206">
        <f>ISI!E27+NFM!E44+CHI!E33+NMM!E32+PPA!E33+FBT!E13+TRE!E13+MAE!E13+TEL!E13+WWP!E13+OIS!E13</f>
        <v>173.41865864144452</v>
      </c>
      <c r="F31" s="206">
        <f>ISI!F27+NFM!F44+CHI!F33+NMM!F32+PPA!F33+FBT!F13+TRE!F13+MAE!F13+TEL!F13+WWP!F13+OIS!F13</f>
        <v>358.82364574376618</v>
      </c>
      <c r="G31" s="206">
        <f>ISI!G27+NFM!G44+CHI!G33+NMM!G32+PPA!G33+FBT!G13+TRE!G13+MAE!G13+TEL!G13+WWP!G13+OIS!G13</f>
        <v>502.99957007738607</v>
      </c>
      <c r="H31" s="206">
        <f>ISI!H27+NFM!H44+CHI!H33+NMM!H32+PPA!H33+FBT!H13+TRE!H13+MAE!H13+TEL!H13+WWP!H13+OIS!H13</f>
        <v>421.83903697334472</v>
      </c>
      <c r="I31" s="206">
        <f>ISI!I27+NFM!I44+CHI!I33+NMM!I32+PPA!I33+FBT!I13+TRE!I13+MAE!I13+TEL!I13+WWP!I13+OIS!I13</f>
        <v>350.4812553740328</v>
      </c>
      <c r="J31" s="206">
        <f>ISI!J27+NFM!J44+CHI!J33+NMM!J32+PPA!J33+FBT!J13+TRE!J13+MAE!J13+TEL!J13+WWP!J13+OIS!J13</f>
        <v>346.24118658641459</v>
      </c>
      <c r="K31" s="206">
        <f>ISI!K27+NFM!K44+CHI!K33+NMM!K32+PPA!K33+FBT!K13+TRE!K13+MAE!K13+TEL!K13+WWP!K13+OIS!K13</f>
        <v>300.58245915735165</v>
      </c>
      <c r="L31" s="206">
        <f>ISI!L27+NFM!L44+CHI!L33+NMM!L32+PPA!L33+FBT!L13+TRE!L13+MAE!L13+TEL!L13+WWP!L13+OIS!L13</f>
        <v>323.96895958727418</v>
      </c>
      <c r="M31" s="206">
        <f>ISI!M27+NFM!M44+CHI!M33+NMM!M32+PPA!M33+FBT!M13+TRE!M13+MAE!M13+TEL!M13+WWP!M13+OIS!M13</f>
        <v>376.12785898538272</v>
      </c>
      <c r="N31" s="206">
        <f>ISI!N27+NFM!N44+CHI!N33+NMM!N32+PPA!N33+FBT!N13+TRE!N13+MAE!N13+TEL!N13+WWP!N13+OIS!N13</f>
        <v>490.37016337059333</v>
      </c>
      <c r="O31" s="206">
        <f>ISI!O27+NFM!O44+CHI!O33+NMM!O32+PPA!O33+FBT!O13+TRE!O13+MAE!O13+TEL!O13+WWP!O13+OIS!O13</f>
        <v>441.18873602751501</v>
      </c>
      <c r="P31" s="206">
        <f>ISI!P27+NFM!P44+CHI!P33+NMM!P32+PPA!P33+FBT!P13+TRE!P13+MAE!P13+TEL!P13+WWP!P13+OIS!P13</f>
        <v>393.48607050730857</v>
      </c>
      <c r="Q31" s="206">
        <f>ISI!Q27+NFM!Q44+CHI!Q33+NMM!Q32+PPA!Q33+FBT!Q13+TRE!Q13+MAE!Q13+TEL!Q13+WWP!Q13+OIS!Q13</f>
        <v>455.16233877901976</v>
      </c>
      <c r="R31" s="206">
        <f>ISI!R27+NFM!R44+CHI!R33+NMM!R32+PPA!R33+FBT!R13+TRE!R13+MAE!R13+TEL!R13+WWP!R13+OIS!R13</f>
        <v>416.96036113499565</v>
      </c>
      <c r="S31" s="206">
        <f>ISI!S27+NFM!S44+CHI!S33+NMM!S32+PPA!S33+FBT!S13+TRE!S13+MAE!S13+TEL!S13+WWP!S13+OIS!S13</f>
        <v>380.15399828030945</v>
      </c>
      <c r="T31" s="206">
        <f>ISI!T27+NFM!T44+CHI!T33+NMM!T32+PPA!T33+FBT!T13+TRE!T13+MAE!T13+TEL!T13+WWP!T13+OIS!T13</f>
        <v>375.99750644883909</v>
      </c>
      <c r="U31" s="206">
        <f>ISI!U27+NFM!U44+CHI!U33+NMM!U32+PPA!U33+FBT!U13+TRE!U13+MAE!U13+TEL!U13+WWP!U13+OIS!U13</f>
        <v>401.10954428202916</v>
      </c>
      <c r="V31" s="206">
        <f>ISI!V27+NFM!V44+CHI!V33+NMM!V32+PPA!V33+FBT!V13+TRE!V13+MAE!V13+TEL!V13+WWP!V13+OIS!V13</f>
        <v>356.53628546861557</v>
      </c>
      <c r="W31" s="206">
        <f>ISI!W27+NFM!W44+CHI!W33+NMM!W32+PPA!W33+FBT!W13+TRE!W13+MAE!W13+TEL!W13+WWP!W13+OIS!W13</f>
        <v>443.33370593293199</v>
      </c>
    </row>
    <row r="32" spans="1:23" ht="12" customHeight="1" x14ac:dyDescent="0.25">
      <c r="A32" s="18" t="s">
        <v>40</v>
      </c>
      <c r="B32" s="206">
        <f>ISI!B28</f>
        <v>140.5387790197764</v>
      </c>
      <c r="C32" s="206">
        <f>ISI!C28</f>
        <v>16.375752364574371</v>
      </c>
      <c r="D32" s="206">
        <f>ISI!D28</f>
        <v>8.8230438521066201</v>
      </c>
      <c r="E32" s="206">
        <f>ISI!E28</f>
        <v>105.18271711092</v>
      </c>
      <c r="F32" s="206">
        <f>ISI!F28</f>
        <v>78.099742046431629</v>
      </c>
      <c r="G32" s="206">
        <f>ISI!G28</f>
        <v>66.76268271711092</v>
      </c>
      <c r="H32" s="206">
        <f>ISI!H28</f>
        <v>178.87360275150471</v>
      </c>
      <c r="I32" s="206">
        <f>ISI!I28</f>
        <v>142.34307824591571</v>
      </c>
      <c r="J32" s="206">
        <f>ISI!J28</f>
        <v>209.10576096302671</v>
      </c>
      <c r="K32" s="206">
        <f>ISI!K28</f>
        <v>149.83293207222701</v>
      </c>
      <c r="L32" s="206">
        <f>ISI!L28</f>
        <v>200.2880481513327</v>
      </c>
      <c r="M32" s="206">
        <f>ISI!M28</f>
        <v>393.01805674978499</v>
      </c>
      <c r="N32" s="206">
        <f>ISI!N28</f>
        <v>247.52579535683569</v>
      </c>
      <c r="O32" s="206">
        <f>ISI!O28</f>
        <v>222.33233018056751</v>
      </c>
      <c r="P32" s="206">
        <f>ISI!P28</f>
        <v>204.69690455717969</v>
      </c>
      <c r="Q32" s="206">
        <f>ISI!Q28</f>
        <v>241.1907996560619</v>
      </c>
      <c r="R32" s="206">
        <f>ISI!R28</f>
        <v>254.97747205503009</v>
      </c>
      <c r="S32" s="206">
        <f>ISI!S28</f>
        <v>213.29793637145309</v>
      </c>
      <c r="T32" s="206">
        <f>ISI!T28</f>
        <v>206.82312983662939</v>
      </c>
      <c r="U32" s="206">
        <f>ISI!U28</f>
        <v>217.52665520206361</v>
      </c>
      <c r="V32" s="206">
        <f>ISI!V28</f>
        <v>201.2522785898538</v>
      </c>
      <c r="W32" s="206">
        <f>ISI!W28</f>
        <v>244.0974204643164</v>
      </c>
    </row>
    <row r="33" spans="1:23" ht="12" customHeight="1" x14ac:dyDescent="0.25">
      <c r="A33" s="19" t="s">
        <v>31</v>
      </c>
      <c r="B33" s="207">
        <f t="shared" ref="B33:W33" si="1">SUM(B34:B38)</f>
        <v>1413.7628546861565</v>
      </c>
      <c r="C33" s="207">
        <f t="shared" si="1"/>
        <v>1725.4801375752363</v>
      </c>
      <c r="D33" s="207">
        <f t="shared" si="1"/>
        <v>1751.2920034393806</v>
      </c>
      <c r="E33" s="207">
        <f t="shared" si="1"/>
        <v>1206.083490971625</v>
      </c>
      <c r="F33" s="207">
        <f t="shared" si="1"/>
        <v>1215.8094582975064</v>
      </c>
      <c r="G33" s="207">
        <f t="shared" si="1"/>
        <v>1129.0422184006877</v>
      </c>
      <c r="H33" s="207">
        <f t="shared" si="1"/>
        <v>1211.1602751504729</v>
      </c>
      <c r="I33" s="207">
        <f t="shared" si="1"/>
        <v>1320.4328460877041</v>
      </c>
      <c r="J33" s="207">
        <f t="shared" si="1"/>
        <v>1100.2742906276869</v>
      </c>
      <c r="K33" s="207">
        <f t="shared" si="1"/>
        <v>799.62003439380896</v>
      </c>
      <c r="L33" s="207">
        <f t="shared" si="1"/>
        <v>675.92656921754065</v>
      </c>
      <c r="M33" s="207">
        <f t="shared" si="1"/>
        <v>856.53439380911436</v>
      </c>
      <c r="N33" s="207">
        <f t="shared" si="1"/>
        <v>913.07987962166794</v>
      </c>
      <c r="O33" s="207">
        <f t="shared" si="1"/>
        <v>834.61263972484937</v>
      </c>
      <c r="P33" s="207">
        <f t="shared" si="1"/>
        <v>904.64892519346506</v>
      </c>
      <c r="Q33" s="207">
        <f t="shared" si="1"/>
        <v>968.21917454858135</v>
      </c>
      <c r="R33" s="207">
        <f t="shared" si="1"/>
        <v>912.18667239896808</v>
      </c>
      <c r="S33" s="207">
        <f t="shared" si="1"/>
        <v>945.09406706792765</v>
      </c>
      <c r="T33" s="207">
        <f t="shared" si="1"/>
        <v>989.02355975924331</v>
      </c>
      <c r="U33" s="207">
        <f t="shared" si="1"/>
        <v>1203.4504729148753</v>
      </c>
      <c r="V33" s="207">
        <f t="shared" si="1"/>
        <v>1128.7755803955288</v>
      </c>
      <c r="W33" s="207">
        <f t="shared" si="1"/>
        <v>1087.8711951848668</v>
      </c>
    </row>
    <row r="34" spans="1:23" ht="12" customHeight="1" x14ac:dyDescent="0.25">
      <c r="A34" s="18" t="s">
        <v>32</v>
      </c>
      <c r="B34" s="206">
        <f>ISI!B30+NFM!B46+CHI!B35+NMM!B34+PPA!B35+FBT!B15+TRE!B15+MAE!B15+TEL!B15+WWP!B15+OIS!B15</f>
        <v>53.202923473774717</v>
      </c>
      <c r="C34" s="206">
        <f>ISI!C30+NFM!C46+CHI!C35+NMM!C34+PPA!C35+FBT!C15+TRE!C15+MAE!C15+TEL!C15+WWP!C15+OIS!C15</f>
        <v>191.530524505589</v>
      </c>
      <c r="D34" s="206">
        <f>ISI!D30+NFM!D46+CHI!D35+NMM!D34+PPA!D35+FBT!D15+TRE!D15+MAE!D15+TEL!D15+WWP!D15+OIS!D15</f>
        <v>346.4101461736887</v>
      </c>
      <c r="E34" s="206">
        <f>ISI!E30+NFM!E46+CHI!E35+NMM!E34+PPA!E35+FBT!E15+TRE!E15+MAE!E15+TEL!E15+WWP!E15+OIS!E15</f>
        <v>250.64488392089419</v>
      </c>
      <c r="F34" s="206">
        <f>ISI!F30+NFM!F46+CHI!F35+NMM!F34+PPA!F35+FBT!F15+TRE!F15+MAE!F15+TEL!F15+WWP!F15+OIS!F15</f>
        <v>92.218400687876183</v>
      </c>
      <c r="G34" s="206">
        <f>ISI!G30+NFM!G46+CHI!G35+NMM!G34+PPA!G35+FBT!G15+TRE!G15+MAE!G15+TEL!G15+WWP!G15+OIS!G15</f>
        <v>34.492003439380909</v>
      </c>
      <c r="H34" s="206">
        <f>ISI!H30+NFM!H46+CHI!H35+NMM!H34+PPA!H35+FBT!H15+TRE!H15+MAE!H15+TEL!H15+WWP!H15+OIS!H15</f>
        <v>0</v>
      </c>
      <c r="I34" s="206">
        <f>ISI!I30+NFM!I46+CHI!I35+NMM!I34+PPA!I35+FBT!I15+TRE!I15+MAE!I15+TEL!I15+WWP!I15+OIS!I15</f>
        <v>172.45984522785901</v>
      </c>
      <c r="J34" s="206">
        <f>ISI!J30+NFM!J46+CHI!J35+NMM!J34+PPA!J35+FBT!J15+TRE!J15+MAE!J15+TEL!J15+WWP!J15+OIS!J15</f>
        <v>175.92003439380909</v>
      </c>
      <c r="K34" s="206">
        <f>ISI!K30+NFM!K46+CHI!K35+NMM!K34+PPA!K35+FBT!K15+TRE!K15+MAE!K15+TEL!K15+WWP!K15+OIS!K15</f>
        <v>167.8713671539123</v>
      </c>
      <c r="L34" s="206">
        <f>ISI!L30+NFM!L46+CHI!L35+NMM!L34+PPA!L35+FBT!L15+TRE!L15+MAE!L15+TEL!L15+WWP!L15+OIS!L15</f>
        <v>148.32476354256229</v>
      </c>
      <c r="M34" s="206">
        <f>ISI!M30+NFM!M46+CHI!M35+NMM!M34+PPA!M35+FBT!M15+TRE!M15+MAE!M15+TEL!M15+WWP!M15+OIS!M15</f>
        <v>178.2196044711952</v>
      </c>
      <c r="N34" s="206">
        <f>ISI!N30+NFM!N46+CHI!N35+NMM!N34+PPA!N35+FBT!N15+TRE!N15+MAE!N15+TEL!N15+WWP!N15+OIS!N15</f>
        <v>151.77411865864141</v>
      </c>
      <c r="O34" s="206">
        <f>ISI!O30+NFM!O46+CHI!O35+NMM!O34+PPA!O35+FBT!O15+TRE!O15+MAE!O15+TEL!O15+WWP!O15+OIS!O15</f>
        <v>180.51926053310399</v>
      </c>
      <c r="P34" s="206">
        <f>ISI!P30+NFM!P46+CHI!P35+NMM!P34+PPA!P35+FBT!P15+TRE!P15+MAE!P15+TEL!P15+WWP!P15+OIS!P15</f>
        <v>185.11848667239889</v>
      </c>
      <c r="Q34" s="206">
        <f>ISI!Q30+NFM!Q46+CHI!Q35+NMM!Q34+PPA!Q35+FBT!Q15+TRE!Q15+MAE!Q15+TEL!Q15+WWP!Q15+OIS!Q15</f>
        <v>217.31298366294061</v>
      </c>
      <c r="R34" s="206">
        <f>ISI!R30+NFM!R46+CHI!R35+NMM!R34+PPA!R35+FBT!R15+TRE!R15+MAE!R15+TEL!R15+WWP!R15+OIS!R15</f>
        <v>169.02123817712811</v>
      </c>
      <c r="S34" s="206">
        <f>ISI!S30+NFM!S46+CHI!S35+NMM!S34+PPA!S35+FBT!S15+TRE!S15+MAE!S15+TEL!S15+WWP!S15+OIS!S15</f>
        <v>198.32699914015481</v>
      </c>
      <c r="T34" s="206">
        <f>ISI!T30+NFM!T46+CHI!T35+NMM!T34+PPA!T35+FBT!T15+TRE!T15+MAE!T15+TEL!T15+WWP!T15+OIS!T15</f>
        <v>257.83688736027511</v>
      </c>
      <c r="U34" s="206">
        <f>ISI!U30+NFM!U46+CHI!U35+NMM!U34+PPA!U35+FBT!U15+TRE!U15+MAE!U15+TEL!U15+WWP!U15+OIS!U15</f>
        <v>420.04178847807401</v>
      </c>
      <c r="V34" s="206">
        <f>ISI!V30+NFM!V46+CHI!V35+NMM!V34+PPA!V35+FBT!V15+TRE!V15+MAE!V15+TEL!V15+WWP!V15+OIS!V15</f>
        <v>361.93585554600168</v>
      </c>
      <c r="W34" s="206">
        <f>ISI!W30+NFM!W46+CHI!W35+NMM!W34+PPA!W35+FBT!W15+TRE!W15+MAE!W15+TEL!W15+WWP!W15+OIS!W15</f>
        <v>355.94041272570939</v>
      </c>
    </row>
    <row r="35" spans="1:23" ht="12" customHeight="1" x14ac:dyDescent="0.25">
      <c r="A35" s="18" t="s">
        <v>33</v>
      </c>
      <c r="B35" s="206">
        <f>ISI!B31+NFM!B47+CHI!B36+NMM!B35+PPA!B36+FBT!B16+TRE!B16+MAE!B16+TEL!B16+WWP!B16+OIS!B16</f>
        <v>5.648753224419603</v>
      </c>
      <c r="C35" s="206">
        <f>ISI!C31+NFM!C47+CHI!C36+NMM!C35+PPA!C36+FBT!C16+TRE!C16+MAE!C16+TEL!C16+WWP!C16+OIS!C16</f>
        <v>19.205588993981081</v>
      </c>
      <c r="D35" s="206">
        <f>ISI!D31+NFM!D47+CHI!D36+NMM!D35+PPA!D36+FBT!D16+TRE!D16+MAE!D16+TEL!D16+WWP!D16+OIS!D16</f>
        <v>20.335339638865001</v>
      </c>
      <c r="E35" s="206">
        <f>ISI!E31+NFM!E47+CHI!E36+NMM!E35+PPA!E36+FBT!E16+TRE!E16+MAE!E16+TEL!E16+WWP!E16+OIS!E16</f>
        <v>27.113843508168532</v>
      </c>
      <c r="F35" s="206">
        <f>ISI!F31+NFM!F47+CHI!F36+NMM!F35+PPA!F36+FBT!F16+TRE!F16+MAE!F16+TEL!F16+WWP!F16+OIS!F16</f>
        <v>14.686586414445401</v>
      </c>
      <c r="G35" s="206">
        <f>ISI!G31+NFM!G47+CHI!G36+NMM!G35+PPA!G36+FBT!G16+TRE!G16+MAE!G16+TEL!G16+WWP!G16+OIS!G16</f>
        <v>39.090111779879621</v>
      </c>
      <c r="H35" s="206">
        <f>ISI!H31+NFM!H47+CHI!H36+NMM!H35+PPA!H36+FBT!H16+TRE!H16+MAE!H16+TEL!H16+WWP!H16+OIS!H16</f>
        <v>198.91616509028376</v>
      </c>
      <c r="I35" s="206">
        <f>ISI!I31+NFM!I47+CHI!I36+NMM!I35+PPA!I36+FBT!I16+TRE!I16+MAE!I16+TEL!I16+WWP!I16+OIS!I16</f>
        <v>129.91711092003439</v>
      </c>
      <c r="J35" s="206">
        <f>ISI!J31+NFM!J47+CHI!J36+NMM!J35+PPA!J36+FBT!J16+TRE!J16+MAE!J16+TEL!J16+WWP!J16+OIS!J16</f>
        <v>139.11470335339641</v>
      </c>
      <c r="K35" s="206">
        <f>ISI!K31+NFM!K47+CHI!K36+NMM!K35+PPA!K36+FBT!K16+TRE!K16+MAE!K16+TEL!K16+WWP!K16+OIS!K16</f>
        <v>169.03172828890797</v>
      </c>
      <c r="L35" s="206">
        <f>ISI!L31+NFM!L47+CHI!L36+NMM!L35+PPA!L36+FBT!L16+TRE!L16+MAE!L16+TEL!L16+WWP!L16+OIS!L16</f>
        <v>187.40249355116083</v>
      </c>
      <c r="M35" s="206">
        <f>ISI!M31+NFM!M47+CHI!M36+NMM!M35+PPA!M36+FBT!M16+TRE!M16+MAE!M16+TEL!M16+WWP!M16+OIS!M16</f>
        <v>164.40825451418743</v>
      </c>
      <c r="N35" s="206">
        <f>ISI!N31+NFM!N47+CHI!N36+NMM!N35+PPA!N36+FBT!N16+TRE!N16+MAE!N16+TEL!N16+WWP!N16+OIS!N16</f>
        <v>151.76156491831469</v>
      </c>
      <c r="O35" s="206">
        <f>ISI!O31+NFM!O47+CHI!O36+NMM!O35+PPA!O36+FBT!O16+TRE!O16+MAE!O16+TEL!O16+WWP!O16+OIS!O16</f>
        <v>143.71349957007737</v>
      </c>
      <c r="P35" s="206">
        <f>ISI!P31+NFM!P47+CHI!P36+NMM!P35+PPA!P36+FBT!P16+TRE!P16+MAE!P16+TEL!P16+WWP!P16+OIS!P16</f>
        <v>157.51014617368872</v>
      </c>
      <c r="Q35" s="206">
        <f>ISI!Q31+NFM!Q47+CHI!Q36+NMM!Q35+PPA!Q36+FBT!Q16+TRE!Q16+MAE!Q16+TEL!Q16+WWP!Q16+OIS!Q16</f>
        <v>94.276182287188306</v>
      </c>
      <c r="R35" s="206">
        <f>ISI!R31+NFM!R47+CHI!R36+NMM!R35+PPA!R36+FBT!R16+TRE!R16+MAE!R16+TEL!R16+WWP!R16+OIS!R16</f>
        <v>93.126397248495266</v>
      </c>
      <c r="S35" s="206">
        <f>ISI!S31+NFM!S47+CHI!S36+NMM!S35+PPA!S36+FBT!S16+TRE!S16+MAE!S16+TEL!S16+WWP!S16+OIS!S16</f>
        <v>92.797420464316417</v>
      </c>
      <c r="T35" s="206">
        <f>ISI!T31+NFM!T47+CHI!T36+NMM!T35+PPA!T36+FBT!T16+TRE!T16+MAE!T16+TEL!T16+WWP!T16+OIS!T16</f>
        <v>90.960103181427343</v>
      </c>
      <c r="U35" s="206">
        <f>ISI!U31+NFM!U47+CHI!U36+NMM!U35+PPA!U36+FBT!U16+TRE!U16+MAE!U16+TEL!U16+WWP!U16+OIS!U16</f>
        <v>91.159071367153899</v>
      </c>
      <c r="V35" s="206">
        <f>ISI!V31+NFM!V47+CHI!V36+NMM!V35+PPA!V36+FBT!V16+TRE!V16+MAE!V16+TEL!V16+WWP!V16+OIS!V16</f>
        <v>80.044711951848655</v>
      </c>
      <c r="W35" s="206">
        <f>ISI!W31+NFM!W47+CHI!W36+NMM!W35+PPA!W36+FBT!W16+TRE!W16+MAE!W16+TEL!W16+WWP!W16+OIS!W16</f>
        <v>83.697678417884788</v>
      </c>
    </row>
    <row r="36" spans="1:23" ht="12" customHeight="1" x14ac:dyDescent="0.25">
      <c r="A36" s="18" t="s">
        <v>69</v>
      </c>
      <c r="B36" s="206">
        <f>ISI!B32+NFM!B48+CHI!B37+NMM!B36+PPA!B37+FBT!B17+TRE!B17+MAE!B17+TEL!B17+WWP!B17+OIS!B17</f>
        <v>404.65279449699051</v>
      </c>
      <c r="C36" s="206">
        <f>ISI!C32+NFM!C48+CHI!C37+NMM!C36+PPA!C37+FBT!C17+TRE!C17+MAE!C17+TEL!C17+WWP!C17+OIS!C17</f>
        <v>483.73456577815995</v>
      </c>
      <c r="D36" s="206">
        <f>ISI!D32+NFM!D48+CHI!D37+NMM!D36+PPA!D37+FBT!D17+TRE!D17+MAE!D17+TEL!D17+WWP!D17+OIS!D17</f>
        <v>507.35649183147029</v>
      </c>
      <c r="E36" s="206">
        <f>ISI!E32+NFM!E48+CHI!E37+NMM!E36+PPA!E37+FBT!E17+TRE!E17+MAE!E17+TEL!E17+WWP!E17+OIS!E17</f>
        <v>392.32820292347378</v>
      </c>
      <c r="F36" s="206">
        <f>ISI!F32+NFM!F48+CHI!F37+NMM!F36+PPA!F37+FBT!F17+TRE!F17+MAE!F17+TEL!F17+WWP!F17+OIS!F17</f>
        <v>343.03061049011171</v>
      </c>
      <c r="G36" s="206">
        <f>ISI!G32+NFM!G48+CHI!G37+NMM!G36+PPA!G37+FBT!G17+TRE!G17+MAE!G17+TEL!G17+WWP!G17+OIS!G17</f>
        <v>369.73344797936375</v>
      </c>
      <c r="H36" s="206">
        <f>ISI!H32+NFM!H48+CHI!H37+NMM!H36+PPA!H37+FBT!H17+TRE!H17+MAE!H17+TEL!H17+WWP!H17+OIS!H17</f>
        <v>392.32828890799652</v>
      </c>
      <c r="I36" s="206">
        <f>ISI!I32+NFM!I48+CHI!I37+NMM!I36+PPA!I37+FBT!I17+TRE!I17+MAE!I17+TEL!I17+WWP!I17+OIS!I17</f>
        <v>606.97910576096297</v>
      </c>
      <c r="J36" s="206">
        <f>ISI!J32+NFM!J48+CHI!J37+NMM!J36+PPA!J37+FBT!J17+TRE!J17+MAE!J17+TEL!J17+WWP!J17+OIS!J17</f>
        <v>429.30163370593294</v>
      </c>
      <c r="K36" s="206">
        <f>ISI!K32+NFM!K48+CHI!K37+NMM!K36+PPA!K37+FBT!K17+TRE!K17+MAE!K17+TEL!K17+WWP!K17+OIS!K17</f>
        <v>239.29957007738608</v>
      </c>
      <c r="L36" s="206">
        <f>ISI!L32+NFM!L48+CHI!L37+NMM!L36+PPA!L37+FBT!L17+TRE!L17+MAE!L17+TEL!L17+WWP!L17+OIS!L17</f>
        <v>221.83998280309532</v>
      </c>
      <c r="M36" s="206">
        <f>ISI!M32+NFM!M48+CHI!M37+NMM!M36+PPA!M37+FBT!M17+TRE!M17+MAE!M17+TEL!M17+WWP!M17+OIS!M17</f>
        <v>276.27300085984518</v>
      </c>
      <c r="N36" s="206">
        <f>ISI!N32+NFM!N48+CHI!N37+NMM!N36+PPA!N37+FBT!N17+TRE!N17+MAE!N17+TEL!N17+WWP!N17+OIS!N17</f>
        <v>310.14428202923472</v>
      </c>
      <c r="O36" s="206">
        <f>ISI!O32+NFM!O48+CHI!O37+NMM!O36+PPA!O37+FBT!O17+TRE!O17+MAE!O17+TEL!O17+WWP!O17+OIS!O17</f>
        <v>272.6431642304384</v>
      </c>
      <c r="P36" s="206">
        <f>ISI!P32+NFM!P48+CHI!P37+NMM!P36+PPA!P37+FBT!P17+TRE!P17+MAE!P17+TEL!P17+WWP!P17+OIS!P17</f>
        <v>268.58899398108338</v>
      </c>
      <c r="Q36" s="206">
        <f>ISI!Q32+NFM!Q48+CHI!Q37+NMM!Q36+PPA!Q37+FBT!Q17+TRE!Q17+MAE!Q17+TEL!Q17+WWP!Q17+OIS!Q17</f>
        <v>315.21195184866724</v>
      </c>
      <c r="R36" s="206">
        <f>ISI!R32+NFM!R48+CHI!R37+NMM!R36+PPA!R37+FBT!R17+TRE!R17+MAE!R17+TEL!R17+WWP!R17+OIS!R17</f>
        <v>303.04944110060183</v>
      </c>
      <c r="S36" s="206">
        <f>ISI!S32+NFM!S48+CHI!S37+NMM!S36+PPA!S37+FBT!S17+TRE!S17+MAE!S17+TEL!S17+WWP!S17+OIS!S17</f>
        <v>304.5523645743765</v>
      </c>
      <c r="T36" s="206">
        <f>ISI!T32+NFM!T48+CHI!T37+NMM!T36+PPA!T37+FBT!T17+TRE!T17+MAE!T17+TEL!T17+WWP!T17+OIS!T17</f>
        <v>305.77368873602745</v>
      </c>
      <c r="U36" s="206">
        <f>ISI!U32+NFM!U48+CHI!U37+NMM!U36+PPA!U37+FBT!U17+TRE!U17+MAE!U17+TEL!U17+WWP!U17+OIS!U17</f>
        <v>316.87755803955287</v>
      </c>
      <c r="V36" s="206">
        <f>ISI!V32+NFM!V48+CHI!V37+NMM!V36+PPA!V37+FBT!V17+TRE!V17+MAE!V17+TEL!V17+WWP!V17+OIS!V17</f>
        <v>324.55348237317276</v>
      </c>
      <c r="W36" s="206">
        <f>ISI!W32+NFM!W48+CHI!W37+NMM!W36+PPA!W37+FBT!W17+TRE!W17+MAE!W17+TEL!W17+WWP!W17+OIS!W17</f>
        <v>364.14961306964744</v>
      </c>
    </row>
    <row r="37" spans="1:23" ht="12" customHeight="1" x14ac:dyDescent="0.25">
      <c r="A37" s="18" t="s">
        <v>70</v>
      </c>
      <c r="B37" s="206">
        <f>ISI!B33+NFM!B49+CHI!B38+NMM!B37+PPA!B38+FBT!B18+TRE!B18+MAE!B18+TEL!B18+WWP!B18+OIS!B18</f>
        <v>712.12407566638012</v>
      </c>
      <c r="C37" s="206">
        <f>ISI!C33+NFM!C49+CHI!C38+NMM!C37+PPA!C38+FBT!C18+TRE!C18+MAE!C18+TEL!C18+WWP!C18+OIS!C18</f>
        <v>741.07196904557168</v>
      </c>
      <c r="D37" s="206">
        <f>ISI!D33+NFM!D49+CHI!D38+NMM!D37+PPA!D38+FBT!D18+TRE!D18+MAE!D18+TEL!D18+WWP!D18+OIS!D18</f>
        <v>379.22020636285464</v>
      </c>
      <c r="E37" s="206">
        <f>ISI!E33+NFM!E49+CHI!E38+NMM!E37+PPA!E38+FBT!E18+TRE!E18+MAE!E18+TEL!E18+WWP!E18+OIS!E18</f>
        <v>247.98899398108341</v>
      </c>
      <c r="F37" s="206">
        <f>ISI!F33+NFM!F49+CHI!F38+NMM!F37+PPA!F38+FBT!F18+TRE!F18+MAE!F18+TEL!F18+WWP!F18+OIS!F18</f>
        <v>321.32416165090274</v>
      </c>
      <c r="G37" s="206">
        <f>ISI!G33+NFM!G49+CHI!G38+NMM!G37+PPA!G38+FBT!G18+TRE!G18+MAE!G18+TEL!G18+WWP!G18+OIS!G18</f>
        <v>283.69157351676694</v>
      </c>
      <c r="H37" s="206">
        <f>ISI!H33+NFM!H49+CHI!H38+NMM!H37+PPA!H38+FBT!H18+TRE!H18+MAE!H18+TEL!H18+WWP!H18+OIS!H18</f>
        <v>357.99165950128969</v>
      </c>
      <c r="I37" s="206">
        <f>ISI!I33+NFM!I49+CHI!I38+NMM!I37+PPA!I38+FBT!I18+TRE!I18+MAE!I18+TEL!I18+WWP!I18+OIS!I18</f>
        <v>107.10799656061909</v>
      </c>
      <c r="J37" s="206">
        <f>ISI!J33+NFM!J49+CHI!J38+NMM!J37+PPA!J38+FBT!J18+TRE!J18+MAE!J18+TEL!J18+WWP!J18+OIS!J18</f>
        <v>48.246861564918319</v>
      </c>
      <c r="K37" s="206">
        <f>ISI!K33+NFM!K49+CHI!K38+NMM!K37+PPA!K38+FBT!K18+TRE!K18+MAE!K18+TEL!K18+WWP!K18+OIS!K18</f>
        <v>60.790971625107467</v>
      </c>
      <c r="L37" s="206">
        <f>ISI!L33+NFM!L49+CHI!L38+NMM!L37+PPA!L38+FBT!L18+TRE!L18+MAE!L18+TEL!L18+WWP!L18+OIS!L18</f>
        <v>36.65451418744626</v>
      </c>
      <c r="M37" s="206">
        <f>ISI!M33+NFM!M49+CHI!M38+NMM!M37+PPA!M38+FBT!M18+TRE!M18+MAE!M18+TEL!M18+WWP!M18+OIS!M18</f>
        <v>53.071539122957859</v>
      </c>
      <c r="N37" s="206">
        <f>ISI!N33+NFM!N49+CHI!N38+NMM!N37+PPA!N38+FBT!N18+TRE!N18+MAE!N18+TEL!N18+WWP!N18+OIS!N18</f>
        <v>44.158813413585555</v>
      </c>
      <c r="O37" s="206">
        <f>ISI!O33+NFM!O49+CHI!O38+NMM!O37+PPA!O38+FBT!O18+TRE!O18+MAE!O18+TEL!O18+WWP!O18+OIS!O18</f>
        <v>21.617798796216679</v>
      </c>
      <c r="P37" s="206">
        <f>ISI!P33+NFM!P49+CHI!P38+NMM!P37+PPA!P38+FBT!P18+TRE!P18+MAE!P18+TEL!P18+WWP!P18+OIS!P18</f>
        <v>12.217884780739466</v>
      </c>
      <c r="Q37" s="206">
        <f>ISI!Q33+NFM!Q49+CHI!Q38+NMM!Q37+PPA!Q38+FBT!Q18+TRE!Q18+MAE!Q18+TEL!Q18+WWP!Q18+OIS!Q18</f>
        <v>6.5788478073946681</v>
      </c>
      <c r="R37" s="206">
        <f>ISI!R33+NFM!R49+CHI!R38+NMM!R37+PPA!R38+FBT!R18+TRE!R18+MAE!R18+TEL!R18+WWP!R18+OIS!R18</f>
        <v>19.73662940670679</v>
      </c>
      <c r="S37" s="206">
        <f>ISI!S33+NFM!S49+CHI!S38+NMM!S37+PPA!S38+FBT!S18+TRE!S18+MAE!S18+TEL!S18+WWP!S18+OIS!S18</f>
        <v>8.9172828890799636</v>
      </c>
      <c r="T37" s="206">
        <f>ISI!T33+NFM!T49+CHI!T38+NMM!T37+PPA!T38+FBT!T18+TRE!T18+MAE!T18+TEL!T18+WWP!T18+OIS!T18</f>
        <v>3.320808254514187</v>
      </c>
      <c r="U37" s="206">
        <f>ISI!U33+NFM!U49+CHI!U38+NMM!U37+PPA!U38+FBT!U18+TRE!U18+MAE!U18+TEL!U18+WWP!U18+OIS!U18</f>
        <v>2.9701633705932928</v>
      </c>
      <c r="V37" s="206">
        <f>ISI!V33+NFM!V49+CHI!V38+NMM!V37+PPA!V38+FBT!V18+TRE!V18+MAE!V18+TEL!V18+WWP!V18+OIS!V18</f>
        <v>3.493809114359415</v>
      </c>
      <c r="W37" s="206">
        <f>ISI!W33+NFM!W49+CHI!W38+NMM!W37+PPA!W38+FBT!W18+TRE!W18+MAE!W18+TEL!W18+WWP!W18+OIS!W18</f>
        <v>4.1175408426483227</v>
      </c>
    </row>
    <row r="38" spans="1:23" ht="12" customHeight="1" x14ac:dyDescent="0.25">
      <c r="A38" s="18" t="s">
        <v>34</v>
      </c>
      <c r="B38" s="206">
        <f>ISI!B34+NFM!B50+CHI!B39+NMM!B38+PPA!B39+FBT!B19+TRE!B19+MAE!B19+TEL!B19+WWP!B19+OIS!B19</f>
        <v>238.1343078245915</v>
      </c>
      <c r="C38" s="206">
        <f>ISI!C34+NFM!C50+CHI!C39+NMM!C38+PPA!C39+FBT!C19+TRE!C19+MAE!C19+TEL!C19+WWP!C19+OIS!C19</f>
        <v>289.93748925193461</v>
      </c>
      <c r="D38" s="206">
        <f>ISI!D34+NFM!D50+CHI!D39+NMM!D38+PPA!D39+FBT!D19+TRE!D19+MAE!D19+TEL!D19+WWP!D19+OIS!D19</f>
        <v>497.96981943250205</v>
      </c>
      <c r="E38" s="206">
        <f>ISI!E34+NFM!E50+CHI!E39+NMM!E38+PPA!E39+FBT!E19+TRE!E19+MAE!E19+TEL!E19+WWP!E19+OIS!E19</f>
        <v>288.00756663800513</v>
      </c>
      <c r="F38" s="206">
        <f>ISI!F34+NFM!F50+CHI!F39+NMM!F38+PPA!F39+FBT!F19+TRE!F19+MAE!F19+TEL!F19+WWP!F19+OIS!F19</f>
        <v>444.54969905417022</v>
      </c>
      <c r="G38" s="206">
        <f>ISI!G34+NFM!G50+CHI!G39+NMM!G38+PPA!G39+FBT!G19+TRE!G19+MAE!G19+TEL!G19+WWP!G19+OIS!G19</f>
        <v>402.03508168529657</v>
      </c>
      <c r="H38" s="206">
        <f>ISI!H34+NFM!H50+CHI!H39+NMM!H38+PPA!H39+FBT!H19+TRE!H19+MAE!H19+TEL!H19+WWP!H19+OIS!H19</f>
        <v>261.92416165090293</v>
      </c>
      <c r="I38" s="206">
        <f>ISI!I34+NFM!I50+CHI!I39+NMM!I38+PPA!I39+FBT!I19+TRE!I19+MAE!I19+TEL!I19+WWP!I19+OIS!I19</f>
        <v>303.96878761822865</v>
      </c>
      <c r="J38" s="206">
        <f>ISI!J34+NFM!J50+CHI!J39+NMM!J38+PPA!J39+FBT!J19+TRE!J19+MAE!J19+TEL!J19+WWP!J19+OIS!J19</f>
        <v>307.69105760963021</v>
      </c>
      <c r="K38" s="206">
        <f>ISI!K34+NFM!K50+CHI!K39+NMM!K38+PPA!K39+FBT!K19+TRE!K19+MAE!K19+TEL!K19+WWP!K19+OIS!K19</f>
        <v>162.62639724849527</v>
      </c>
      <c r="L38" s="206">
        <f>ISI!L34+NFM!L50+CHI!L39+NMM!L38+PPA!L39+FBT!L19+TRE!L19+MAE!L19+TEL!L19+WWP!L19+OIS!L19</f>
        <v>81.704815133276</v>
      </c>
      <c r="M38" s="206">
        <f>ISI!M34+NFM!M50+CHI!M39+NMM!M38+PPA!M39+FBT!M19+TRE!M19+MAE!M19+TEL!M19+WWP!M19+OIS!M19</f>
        <v>184.56199484092866</v>
      </c>
      <c r="N38" s="206">
        <f>ISI!N34+NFM!N50+CHI!N39+NMM!N38+PPA!N39+FBT!N19+TRE!N19+MAE!N19+TEL!N19+WWP!N19+OIS!N19</f>
        <v>255.24110060189167</v>
      </c>
      <c r="O38" s="206">
        <f>ISI!O34+NFM!O50+CHI!O39+NMM!O38+PPA!O39+FBT!O19+TRE!O19+MAE!O19+TEL!O19+WWP!O19+OIS!O19</f>
        <v>216.11891659501291</v>
      </c>
      <c r="P38" s="206">
        <f>ISI!P34+NFM!P50+CHI!P39+NMM!P38+PPA!P39+FBT!P19+TRE!P19+MAE!P19+TEL!P19+WWP!P19+OIS!P19</f>
        <v>281.21341358555458</v>
      </c>
      <c r="Q38" s="206">
        <f>ISI!Q34+NFM!Q50+CHI!Q39+NMM!Q38+PPA!Q39+FBT!Q19+TRE!Q19+MAE!Q19+TEL!Q19+WWP!Q19+OIS!Q19</f>
        <v>334.83920894239048</v>
      </c>
      <c r="R38" s="206">
        <f>ISI!R34+NFM!R50+CHI!R39+NMM!R38+PPA!R39+FBT!R19+TRE!R19+MAE!R19+TEL!R19+WWP!R19+OIS!R19</f>
        <v>327.25296646603613</v>
      </c>
      <c r="S38" s="206">
        <f>ISI!S34+NFM!S50+CHI!S39+NMM!S38+PPA!S39+FBT!S19+TRE!S19+MAE!S19+TEL!S19+WWP!S19+OIS!S19</f>
        <v>340.49999999999994</v>
      </c>
      <c r="T38" s="206">
        <f>ISI!T34+NFM!T50+CHI!T39+NMM!T38+PPA!T39+FBT!T19+TRE!T19+MAE!T19+TEL!T19+WWP!T19+OIS!T19</f>
        <v>331.13207222699918</v>
      </c>
      <c r="U38" s="206">
        <f>ISI!U34+NFM!U50+CHI!U39+NMM!U38+PPA!U39+FBT!U19+TRE!U19+MAE!U19+TEL!U19+WWP!U19+OIS!U19</f>
        <v>372.40189165950125</v>
      </c>
      <c r="V38" s="206">
        <f>ISI!V34+NFM!V50+CHI!V39+NMM!V38+PPA!V39+FBT!V19+TRE!V19+MAE!V19+TEL!V19+WWP!V19+OIS!V19</f>
        <v>358.74772141014626</v>
      </c>
      <c r="W38" s="206">
        <f>ISI!W34+NFM!W50+CHI!W39+NMM!W38+PPA!W39+FBT!W19+TRE!W19+MAE!W19+TEL!W19+WWP!W19+OIS!W19</f>
        <v>279.96595012897683</v>
      </c>
    </row>
    <row r="39" spans="1:23" ht="12" customHeight="1" x14ac:dyDescent="0.25">
      <c r="A39" s="19" t="s">
        <v>71</v>
      </c>
      <c r="B39" s="207">
        <f t="shared" ref="B39:W39" si="2">B40+B41</f>
        <v>4410.7815133275999</v>
      </c>
      <c r="C39" s="207">
        <f t="shared" si="2"/>
        <v>4623.6648323301806</v>
      </c>
      <c r="D39" s="207">
        <f t="shared" si="2"/>
        <v>4898.7030954428201</v>
      </c>
      <c r="E39" s="207">
        <f t="shared" si="2"/>
        <v>5059.959931212381</v>
      </c>
      <c r="F39" s="207">
        <f t="shared" si="2"/>
        <v>4623.328030954428</v>
      </c>
      <c r="G39" s="207">
        <f t="shared" si="2"/>
        <v>4602.1950128976778</v>
      </c>
      <c r="H39" s="207">
        <f t="shared" si="2"/>
        <v>4073.5334479793637</v>
      </c>
      <c r="I39" s="207">
        <f t="shared" si="2"/>
        <v>3861.8969045571789</v>
      </c>
      <c r="J39" s="207">
        <f t="shared" si="2"/>
        <v>4110.0553740326741</v>
      </c>
      <c r="K39" s="207">
        <f t="shared" si="2"/>
        <v>2864.1182287188308</v>
      </c>
      <c r="L39" s="207">
        <f t="shared" si="2"/>
        <v>2963.5855546001717</v>
      </c>
      <c r="M39" s="207">
        <f t="shared" si="2"/>
        <v>3090.030610490111</v>
      </c>
      <c r="N39" s="207">
        <f t="shared" si="2"/>
        <v>2774.1210662080816</v>
      </c>
      <c r="O39" s="207">
        <f t="shared" si="2"/>
        <v>2582.0148753224421</v>
      </c>
      <c r="P39" s="207">
        <f t="shared" si="2"/>
        <v>2627.2307824591576</v>
      </c>
      <c r="Q39" s="207">
        <f t="shared" si="2"/>
        <v>2406.2792777300087</v>
      </c>
      <c r="R39" s="207">
        <f t="shared" si="2"/>
        <v>2243.3911435941527</v>
      </c>
      <c r="S39" s="207">
        <f t="shared" si="2"/>
        <v>2378.7992261392951</v>
      </c>
      <c r="T39" s="207">
        <f t="shared" si="2"/>
        <v>2429.5689595872741</v>
      </c>
      <c r="U39" s="207">
        <f t="shared" si="2"/>
        <v>2320.7415305245058</v>
      </c>
      <c r="V39" s="207">
        <f t="shared" si="2"/>
        <v>2372.6680137575231</v>
      </c>
      <c r="W39" s="207">
        <f t="shared" si="2"/>
        <v>2590.3355975924333</v>
      </c>
    </row>
    <row r="40" spans="1:23" ht="12" customHeight="1" x14ac:dyDescent="0.25">
      <c r="A40" s="18" t="s">
        <v>72</v>
      </c>
      <c r="B40" s="206">
        <f>ISI!B36+NFM!B52+CHI!B41+NMM!B40+PPA!B41+FBT!B21+TRE!B21+MAE!B21+TEL!B21+WWP!B21+OIS!B21</f>
        <v>3976.2037833190016</v>
      </c>
      <c r="C40" s="206">
        <f>ISI!C36+NFM!C52+CHI!C41+NMM!C40+PPA!C41+FBT!C21+TRE!C21+MAE!C21+TEL!C21+WWP!C21+OIS!C21</f>
        <v>4230.9114359415307</v>
      </c>
      <c r="D40" s="206">
        <f>ISI!D36+NFM!D52+CHI!D41+NMM!D40+PPA!D41+FBT!D21+TRE!D21+MAE!D21+TEL!D21+WWP!D21+OIS!D21</f>
        <v>4427.751504729149</v>
      </c>
      <c r="E40" s="206">
        <f>ISI!E36+NFM!E52+CHI!E41+NMM!E40+PPA!E41+FBT!E21+TRE!E21+MAE!E21+TEL!E21+WWP!E21+OIS!E21</f>
        <v>4561.1564918314698</v>
      </c>
      <c r="F40" s="206">
        <f>ISI!F36+NFM!F52+CHI!F41+NMM!F40+PPA!F41+FBT!F21+TRE!F21+MAE!F21+TEL!F21+WWP!F21+OIS!F21</f>
        <v>4100.8813413585549</v>
      </c>
      <c r="G40" s="206">
        <f>ISI!G36+NFM!G52+CHI!G41+NMM!G40+PPA!G41+FBT!G21+TRE!G21+MAE!G21+TEL!G21+WWP!G21+OIS!G21</f>
        <v>4034.5442820292342</v>
      </c>
      <c r="H40" s="206">
        <f>ISI!H36+NFM!H52+CHI!H41+NMM!H40+PPA!H41+FBT!H21+TRE!H21+MAE!H21+TEL!H21+WWP!H21+OIS!H21</f>
        <v>3516.5090283748923</v>
      </c>
      <c r="I40" s="206">
        <f>ISI!I36+NFM!I52+CHI!I41+NMM!I40+PPA!I41+FBT!I21+TRE!I21+MAE!I21+TEL!I21+WWP!I21+OIS!I21</f>
        <v>3331.362854686156</v>
      </c>
      <c r="J40" s="206">
        <f>ISI!J36+NFM!J52+CHI!J41+NMM!J40+PPA!J41+FBT!J21+TRE!J21+MAE!J21+TEL!J21+WWP!J21+OIS!J21</f>
        <v>3738.4780739466892</v>
      </c>
      <c r="K40" s="206">
        <f>ISI!K36+NFM!K52+CHI!K41+NMM!K40+PPA!K41+FBT!K21+TRE!K21+MAE!K21+TEL!K21+WWP!K21+OIS!K21</f>
        <v>2680.9114359415307</v>
      </c>
      <c r="L40" s="206">
        <f>ISI!L36+NFM!L52+CHI!L41+NMM!L40+PPA!L41+FBT!L21+TRE!L21+MAE!L21+TEL!L21+WWP!L21+OIS!L21</f>
        <v>2791.6165090283748</v>
      </c>
      <c r="M40" s="206">
        <f>ISI!M36+NFM!M52+CHI!M41+NMM!M40+PPA!M41+FBT!M21+TRE!M21+MAE!M21+TEL!M21+WWP!M21+OIS!M21</f>
        <v>2948.3233018056744</v>
      </c>
      <c r="N40" s="206">
        <f>ISI!N36+NFM!N52+CHI!N41+NMM!N40+PPA!N41+FBT!N21+TRE!N21+MAE!N21+TEL!N21+WWP!N21+OIS!N21</f>
        <v>2585.3611349957</v>
      </c>
      <c r="O40" s="206">
        <f>ISI!O36+NFM!O52+CHI!O41+NMM!O40+PPA!O41+FBT!O21+TRE!O21+MAE!O21+TEL!O21+WWP!O21+OIS!O21</f>
        <v>2386.3284608770423</v>
      </c>
      <c r="P40" s="206">
        <f>ISI!P36+NFM!P52+CHI!P41+NMM!P40+PPA!P41+FBT!P21+TRE!P21+MAE!P21+TEL!P21+WWP!P21+OIS!P21</f>
        <v>2453.5898538263114</v>
      </c>
      <c r="Q40" s="206">
        <f>ISI!Q36+NFM!Q52+CHI!Q41+NMM!Q40+PPA!Q41+FBT!Q21+TRE!Q21+MAE!Q21+TEL!Q21+WWP!Q21+OIS!Q21</f>
        <v>2237.2957867583837</v>
      </c>
      <c r="R40" s="206">
        <f>ISI!R36+NFM!R52+CHI!R41+NMM!R40+PPA!R41+FBT!R21+TRE!R21+MAE!R21+TEL!R21+WWP!R21+OIS!R21</f>
        <v>2084.4153052450556</v>
      </c>
      <c r="S40" s="206">
        <f>ISI!S36+NFM!S52+CHI!S41+NMM!S40+PPA!S41+FBT!S21+TRE!S21+MAE!S21+TEL!S21+WWP!S21+OIS!S21</f>
        <v>2228.5621668099743</v>
      </c>
      <c r="T40" s="206">
        <f>ISI!T36+NFM!T52+CHI!T41+NMM!T40+PPA!T41+FBT!T21+TRE!T21+MAE!T21+TEL!T21+WWP!T21+OIS!T21</f>
        <v>2281.5559759243333</v>
      </c>
      <c r="U40" s="206">
        <f>ISI!U36+NFM!U52+CHI!U41+NMM!U40+PPA!U41+FBT!U21+TRE!U21+MAE!U21+TEL!U21+WWP!U21+OIS!U21</f>
        <v>2172.5395528804816</v>
      </c>
      <c r="V40" s="206">
        <f>ISI!V36+NFM!V52+CHI!V41+NMM!V40+PPA!V41+FBT!V21+TRE!V21+MAE!V21+TEL!V21+WWP!V21+OIS!V21</f>
        <v>2227.6474634565775</v>
      </c>
      <c r="W40" s="206">
        <f>ISI!W36+NFM!W52+CHI!W41+NMM!W40+PPA!W41+FBT!W21+TRE!W21+MAE!W21+TEL!W21+WWP!W21+OIS!W21</f>
        <v>2439.8592433361991</v>
      </c>
    </row>
    <row r="41" spans="1:23" ht="12" customHeight="1" x14ac:dyDescent="0.25">
      <c r="A41" s="18" t="s">
        <v>36</v>
      </c>
      <c r="B41" s="206">
        <f>ISI!B37+NFM!B53+CHI!B42+NMM!B41+PPA!B42+FBT!B22+TRE!B22+MAE!B22+TEL!B22+WWP!B22+OIS!B22</f>
        <v>434.57773000859845</v>
      </c>
      <c r="C41" s="206">
        <f>ISI!C37+NFM!C53+CHI!C42+NMM!C41+PPA!C42+FBT!C22+TRE!C22+MAE!C22+TEL!C22+WWP!C22+OIS!C22</f>
        <v>392.75339638864995</v>
      </c>
      <c r="D41" s="206">
        <f>ISI!D37+NFM!D53+CHI!D42+NMM!D41+PPA!D42+FBT!D22+TRE!D22+MAE!D22+TEL!D22+WWP!D22+OIS!D22</f>
        <v>470.95159071367146</v>
      </c>
      <c r="E41" s="206">
        <f>ISI!E37+NFM!E53+CHI!E42+NMM!E41+PPA!E42+FBT!E22+TRE!E22+MAE!E22+TEL!E22+WWP!E22+OIS!E22</f>
        <v>498.80343938091136</v>
      </c>
      <c r="F41" s="206">
        <f>ISI!F37+NFM!F53+CHI!F42+NMM!F41+PPA!F42+FBT!F22+TRE!F22+MAE!F22+TEL!F22+WWP!F22+OIS!F22</f>
        <v>522.44668959587261</v>
      </c>
      <c r="G41" s="206">
        <f>ISI!G37+NFM!G53+CHI!G42+NMM!G41+PPA!G42+FBT!G22+TRE!G22+MAE!G22+TEL!G22+WWP!G22+OIS!G22</f>
        <v>567.65073086844359</v>
      </c>
      <c r="H41" s="206">
        <f>ISI!H37+NFM!H53+CHI!H42+NMM!H41+PPA!H42+FBT!H22+TRE!H22+MAE!H22+TEL!H22+WWP!H22+OIS!H22</f>
        <v>557.02441960447118</v>
      </c>
      <c r="I41" s="206">
        <f>ISI!I37+NFM!I53+CHI!I42+NMM!I41+PPA!I42+FBT!I22+TRE!I22+MAE!I22+TEL!I22+WWP!I22+OIS!I22</f>
        <v>530.53404987102306</v>
      </c>
      <c r="J41" s="206">
        <f>ISI!J37+NFM!J53+CHI!J42+NMM!J41+PPA!J42+FBT!J22+TRE!J22+MAE!J22+TEL!J22+WWP!J22+OIS!J22</f>
        <v>371.57730008598446</v>
      </c>
      <c r="K41" s="206">
        <f>ISI!K37+NFM!K53+CHI!K42+NMM!K41+PPA!K42+FBT!K22+TRE!K22+MAE!K22+TEL!K22+WWP!K22+OIS!K22</f>
        <v>183.2067927773</v>
      </c>
      <c r="L41" s="206">
        <f>ISI!L37+NFM!L53+CHI!L42+NMM!L41+PPA!L42+FBT!L22+TRE!L22+MAE!L22+TEL!L22+WWP!L22+OIS!L22</f>
        <v>171.96904557179707</v>
      </c>
      <c r="M41" s="206">
        <f>ISI!M37+NFM!M53+CHI!M42+NMM!M41+PPA!M42+FBT!M22+TRE!M22+MAE!M22+TEL!M22+WWP!M22+OIS!M22</f>
        <v>141.70730868443675</v>
      </c>
      <c r="N41" s="206">
        <f>ISI!N37+NFM!N53+CHI!N42+NMM!N41+PPA!N42+FBT!N22+TRE!N22+MAE!N22+TEL!N22+WWP!N22+OIS!N22</f>
        <v>188.75993121238176</v>
      </c>
      <c r="O41" s="206">
        <f>ISI!O37+NFM!O53+CHI!O42+NMM!O41+PPA!O42+FBT!O22+TRE!O22+MAE!O22+TEL!O22+WWP!O22+OIS!O22</f>
        <v>195.68641444539981</v>
      </c>
      <c r="P41" s="206">
        <f>ISI!P37+NFM!P53+CHI!P42+NMM!P41+PPA!P42+FBT!P22+TRE!P22+MAE!P22+TEL!P22+WWP!P22+OIS!P22</f>
        <v>173.64092863284611</v>
      </c>
      <c r="Q41" s="206">
        <f>ISI!Q37+NFM!Q53+CHI!Q42+NMM!Q41+PPA!Q42+FBT!Q22+TRE!Q22+MAE!Q22+TEL!Q22+WWP!Q22+OIS!Q22</f>
        <v>168.98349097162509</v>
      </c>
      <c r="R41" s="206">
        <f>ISI!R37+NFM!R53+CHI!R42+NMM!R41+PPA!R42+FBT!R22+TRE!R22+MAE!R22+TEL!R22+WWP!R22+OIS!R22</f>
        <v>158.9758383490971</v>
      </c>
      <c r="S41" s="206">
        <f>ISI!S37+NFM!S53+CHI!S42+NMM!S41+PPA!S42+FBT!S22+TRE!S22+MAE!S22+TEL!S22+WWP!S22+OIS!S22</f>
        <v>150.23705932932069</v>
      </c>
      <c r="T41" s="206">
        <f>ISI!T37+NFM!T53+CHI!T42+NMM!T41+PPA!T42+FBT!T22+TRE!T22+MAE!T22+TEL!T22+WWP!T22+OIS!T22</f>
        <v>148.01298366294071</v>
      </c>
      <c r="U41" s="206">
        <f>ISI!U37+NFM!U53+CHI!U42+NMM!U41+PPA!U42+FBT!U22+TRE!U22+MAE!U22+TEL!U22+WWP!U22+OIS!U22</f>
        <v>148.20197764402411</v>
      </c>
      <c r="V41" s="206">
        <f>ISI!V37+NFM!V53+CHI!V42+NMM!V41+PPA!V42+FBT!V22+TRE!V22+MAE!V22+TEL!V22+WWP!V22+OIS!V22</f>
        <v>145.02055030094581</v>
      </c>
      <c r="W41" s="206">
        <f>ISI!W37+NFM!W53+CHI!W42+NMM!W41+PPA!W42+FBT!W22+TRE!W22+MAE!W22+TEL!W22+WWP!W22+OIS!W22</f>
        <v>150.47635425623389</v>
      </c>
    </row>
    <row r="42" spans="1:23" ht="12" customHeight="1" x14ac:dyDescent="0.25">
      <c r="A42" s="19" t="s">
        <v>37</v>
      </c>
      <c r="B42" s="207">
        <f t="shared" ref="B42:W42" si="3">SUM(B43:B48)</f>
        <v>302.61779879621668</v>
      </c>
      <c r="C42" s="207">
        <f t="shared" si="3"/>
        <v>292.89656061908852</v>
      </c>
      <c r="D42" s="207">
        <f t="shared" si="3"/>
        <v>410.31324161650906</v>
      </c>
      <c r="E42" s="207">
        <f t="shared" si="3"/>
        <v>537.06895958727421</v>
      </c>
      <c r="F42" s="207">
        <f t="shared" si="3"/>
        <v>332.68856405846947</v>
      </c>
      <c r="G42" s="207">
        <f t="shared" si="3"/>
        <v>305.10189165950123</v>
      </c>
      <c r="H42" s="207">
        <f t="shared" si="3"/>
        <v>338.27755803955284</v>
      </c>
      <c r="I42" s="207">
        <f t="shared" si="3"/>
        <v>390.03551160791056</v>
      </c>
      <c r="J42" s="207">
        <f t="shared" si="3"/>
        <v>252.96165090283745</v>
      </c>
      <c r="K42" s="207">
        <f t="shared" si="3"/>
        <v>229.43551160791054</v>
      </c>
      <c r="L42" s="207">
        <f t="shared" si="3"/>
        <v>285.32553740326739</v>
      </c>
      <c r="M42" s="207">
        <f t="shared" si="3"/>
        <v>239.7774720550301</v>
      </c>
      <c r="N42" s="207">
        <f t="shared" si="3"/>
        <v>289.95889939810826</v>
      </c>
      <c r="O42" s="207">
        <f t="shared" si="3"/>
        <v>315.53955288048149</v>
      </c>
      <c r="P42" s="207">
        <f t="shared" si="3"/>
        <v>326.45468615649179</v>
      </c>
      <c r="Q42" s="207">
        <f t="shared" si="3"/>
        <v>312.36302665520213</v>
      </c>
      <c r="R42" s="207">
        <f t="shared" si="3"/>
        <v>371.50103181427346</v>
      </c>
      <c r="S42" s="207">
        <f t="shared" si="3"/>
        <v>381.15210662080813</v>
      </c>
      <c r="T42" s="207">
        <f t="shared" si="3"/>
        <v>411.6985382631126</v>
      </c>
      <c r="U42" s="207">
        <f t="shared" si="3"/>
        <v>388.44832330180571</v>
      </c>
      <c r="V42" s="207">
        <f t="shared" si="3"/>
        <v>480.68830610490085</v>
      </c>
      <c r="W42" s="207">
        <f t="shared" si="3"/>
        <v>519.1436801375753</v>
      </c>
    </row>
    <row r="43" spans="1:23" ht="12" customHeight="1" x14ac:dyDescent="0.25">
      <c r="A43" s="18" t="s">
        <v>73</v>
      </c>
      <c r="B43" s="206">
        <f>ISI!B39+NFM!B55+CHI!B44+NMM!B43+PPA!B44+FBT!B24+TRE!B24+MAE!B24+TEL!B24+WWP!B24+OIS!B24</f>
        <v>302.33121238177125</v>
      </c>
      <c r="C43" s="206">
        <f>ISI!C39+NFM!C55+CHI!C44+NMM!C43+PPA!C44+FBT!C24+TRE!C24+MAE!C24+TEL!C24+WWP!C24+OIS!C24</f>
        <v>292.15614789337917</v>
      </c>
      <c r="D43" s="206">
        <f>ISI!D39+NFM!D55+CHI!D44+NMM!D43+PPA!D44+FBT!D24+TRE!D24+MAE!D24+TEL!D24+WWP!D24+OIS!D24</f>
        <v>409.85941530524508</v>
      </c>
      <c r="E43" s="206">
        <f>ISI!E39+NFM!E55+CHI!E44+NMM!E43+PPA!E44+FBT!E24+TRE!E24+MAE!E24+TEL!E24+WWP!E24+OIS!E24</f>
        <v>535.82691315563193</v>
      </c>
      <c r="F43" s="206">
        <f>ISI!F39+NFM!F55+CHI!F44+NMM!F43+PPA!F44+FBT!F24+TRE!F24+MAE!F24+TEL!F24+WWP!F24+OIS!F24</f>
        <v>332.13920894239038</v>
      </c>
      <c r="G43" s="206">
        <f>ISI!G39+NFM!G55+CHI!G44+NMM!G43+PPA!G44+FBT!G24+TRE!G24+MAE!G24+TEL!G24+WWP!G24+OIS!G24</f>
        <v>304.55253654342215</v>
      </c>
      <c r="H43" s="206">
        <f>ISI!H39+NFM!H55+CHI!H44+NMM!H43+PPA!H44+FBT!H24+TRE!H24+MAE!H24+TEL!H24+WWP!H24+OIS!H24</f>
        <v>337.68039552880475</v>
      </c>
      <c r="I43" s="206">
        <f>ISI!I39+NFM!I55+CHI!I44+NMM!I43+PPA!I44+FBT!I24+TRE!I24+MAE!I24+TEL!I24+WWP!I24+OIS!I24</f>
        <v>389.08005159071365</v>
      </c>
      <c r="J43" s="206">
        <f>ISI!J39+NFM!J55+CHI!J44+NMM!J43+PPA!J44+FBT!J24+TRE!J24+MAE!J24+TEL!J24+WWP!J24+OIS!J24</f>
        <v>252.60335339638863</v>
      </c>
      <c r="K43" s="206">
        <f>ISI!K39+NFM!K55+CHI!K44+NMM!K43+PPA!K44+FBT!K24+TRE!K24+MAE!K24+TEL!K24+WWP!K24+OIS!K24</f>
        <v>229.22046431642303</v>
      </c>
      <c r="L43" s="206">
        <f>ISI!L39+NFM!L55+CHI!L44+NMM!L43+PPA!L44+FBT!L24+TRE!L24+MAE!L24+TEL!L24+WWP!L24+OIS!L24</f>
        <v>280.66792777300083</v>
      </c>
      <c r="M43" s="206">
        <f>ISI!M39+NFM!M55+CHI!M44+NMM!M43+PPA!M44+FBT!M24+TRE!M24+MAE!M24+TEL!M24+WWP!M24+OIS!M24</f>
        <v>235.35881341358555</v>
      </c>
      <c r="N43" s="206">
        <f>ISI!N39+NFM!N55+CHI!N44+NMM!N43+PPA!N44+FBT!N24+TRE!N24+MAE!N24+TEL!N24+WWP!N24+OIS!N24</f>
        <v>285.01470335339633</v>
      </c>
      <c r="O43" s="206">
        <f>ISI!O39+NFM!O55+CHI!O44+NMM!O43+PPA!O44+FBT!O24+TRE!O24+MAE!O24+TEL!O24+WWP!O24+OIS!O24</f>
        <v>310.78641444539983</v>
      </c>
      <c r="P43" s="206">
        <f>ISI!P39+NFM!P55+CHI!P44+NMM!P43+PPA!P44+FBT!P24+TRE!P24+MAE!P24+TEL!P24+WWP!P24+OIS!P24</f>
        <v>321.17618228718828</v>
      </c>
      <c r="Q43" s="206">
        <f>ISI!Q39+NFM!Q55+CHI!Q44+NMM!Q43+PPA!Q44+FBT!Q24+TRE!Q24+MAE!Q24+TEL!Q24+WWP!Q24+OIS!Q24</f>
        <v>309.32966466036117</v>
      </c>
      <c r="R43" s="206">
        <f>ISI!R39+NFM!R55+CHI!R44+NMM!R43+PPA!R44+FBT!R24+TRE!R24+MAE!R24+TEL!R24+WWP!R24+OIS!R24</f>
        <v>364.16844368013761</v>
      </c>
      <c r="S43" s="206">
        <f>ISI!S39+NFM!S55+CHI!S44+NMM!S43+PPA!S44+FBT!S24+TRE!S24+MAE!S24+TEL!S24+WWP!S24+OIS!S24</f>
        <v>376.54935511607903</v>
      </c>
      <c r="T43" s="206">
        <f>ISI!T39+NFM!T55+CHI!T44+NMM!T43+PPA!T44+FBT!T24+TRE!T24+MAE!T24+TEL!T24+WWP!T24+OIS!T24</f>
        <v>407.68985382631121</v>
      </c>
      <c r="U43" s="206">
        <f>ISI!U39+NFM!U55+CHI!U44+NMM!U43+PPA!U44+FBT!U24+TRE!U24+MAE!U24+TEL!U24+WWP!U24+OIS!U24</f>
        <v>384.57549441100605</v>
      </c>
      <c r="V43" s="206">
        <f>ISI!V39+NFM!V55+CHI!V44+NMM!V43+PPA!V44+FBT!V24+TRE!V24+MAE!V24+TEL!V24+WWP!V24+OIS!V24</f>
        <v>477.24600171969018</v>
      </c>
      <c r="W43" s="206">
        <f>ISI!W39+NFM!W55+CHI!W44+NMM!W43+PPA!W44+FBT!W24+TRE!W24+MAE!W24+TEL!W24+WWP!W24+OIS!W24</f>
        <v>516.56758383490978</v>
      </c>
    </row>
    <row r="44" spans="1:23" ht="12" customHeight="1" x14ac:dyDescent="0.25">
      <c r="A44" s="18" t="s">
        <v>74</v>
      </c>
      <c r="B44" s="206">
        <f>ISI!B40+NFM!B56+CHI!B45+NMM!B44+PPA!B45+FBT!B25+TRE!B25+MAE!B25+TEL!B25+WWP!B25+OIS!B25</f>
        <v>0</v>
      </c>
      <c r="C44" s="206">
        <f>ISI!C40+NFM!C56+CHI!C45+NMM!C44+PPA!C45+FBT!C25+TRE!C25+MAE!C25+TEL!C25+WWP!C25+OIS!C25</f>
        <v>0</v>
      </c>
      <c r="D44" s="206">
        <f>ISI!D40+NFM!D56+CHI!D45+NMM!D44+PPA!D45+FBT!D25+TRE!D25+MAE!D25+TEL!D25+WWP!D25+OIS!D25</f>
        <v>0</v>
      </c>
      <c r="E44" s="206">
        <f>ISI!E40+NFM!E56+CHI!E45+NMM!E44+PPA!E45+FBT!E25+TRE!E25+MAE!E25+TEL!E25+WWP!E25+OIS!E25</f>
        <v>0</v>
      </c>
      <c r="F44" s="206">
        <f>ISI!F40+NFM!F56+CHI!F45+NMM!F44+PPA!F45+FBT!F25+TRE!F25+MAE!F25+TEL!F25+WWP!F25+OIS!F25</f>
        <v>0</v>
      </c>
      <c r="G44" s="206">
        <f>ISI!G40+NFM!G56+CHI!G45+NMM!G44+PPA!G45+FBT!G25+TRE!G25+MAE!G25+TEL!G25+WWP!G25+OIS!G25</f>
        <v>0</v>
      </c>
      <c r="H44" s="206">
        <f>ISI!H40+NFM!H56+CHI!H45+NMM!H44+PPA!H45+FBT!H25+TRE!H25+MAE!H25+TEL!H25+WWP!H25+OIS!H25</f>
        <v>0</v>
      </c>
      <c r="I44" s="206">
        <f>ISI!I40+NFM!I56+CHI!I45+NMM!I44+PPA!I45+FBT!I25+TRE!I25+MAE!I25+TEL!I25+WWP!I25+OIS!I25</f>
        <v>0.31049011177987962</v>
      </c>
      <c r="J44" s="206">
        <f>ISI!J40+NFM!J56+CHI!J45+NMM!J44+PPA!J45+FBT!J25+TRE!J25+MAE!J25+TEL!J25+WWP!J25+OIS!J25</f>
        <v>0</v>
      </c>
      <c r="K44" s="206">
        <f>ISI!K40+NFM!K56+CHI!K45+NMM!K44+PPA!K45+FBT!K25+TRE!K25+MAE!K25+TEL!K25+WWP!K25+OIS!K25</f>
        <v>4.7807394668959592E-2</v>
      </c>
      <c r="L44" s="206">
        <f>ISI!L40+NFM!L56+CHI!L45+NMM!L44+PPA!L45+FBT!L25+TRE!L25+MAE!L25+TEL!L25+WWP!L25+OIS!L25</f>
        <v>2.0063628546861563</v>
      </c>
      <c r="M44" s="206">
        <f>ISI!M40+NFM!M56+CHI!M45+NMM!M44+PPA!M45+FBT!M25+TRE!M25+MAE!M25+TEL!M25+WWP!M25+OIS!M25</f>
        <v>2.9139294926913153</v>
      </c>
      <c r="N44" s="206">
        <f>ISI!N40+NFM!N56+CHI!N45+NMM!N44+PPA!N45+FBT!N25+TRE!N25+MAE!N25+TEL!N25+WWP!N25+OIS!N25</f>
        <v>4.1320722269991403</v>
      </c>
      <c r="O44" s="206">
        <f>ISI!O40+NFM!O56+CHI!O45+NMM!O44+PPA!O45+FBT!O25+TRE!O25+MAE!O25+TEL!O25+WWP!O25+OIS!O25</f>
        <v>4.49036973344798</v>
      </c>
      <c r="P44" s="206">
        <f>ISI!P40+NFM!P56+CHI!P45+NMM!P44+PPA!P45+FBT!P25+TRE!P25+MAE!P25+TEL!P25+WWP!P25+OIS!P25</f>
        <v>4.7052450558899386</v>
      </c>
      <c r="Q44" s="206">
        <f>ISI!Q40+NFM!Q56+CHI!Q45+NMM!Q44+PPA!Q45+FBT!Q25+TRE!Q25+MAE!Q25+TEL!Q25+WWP!Q25+OIS!Q25</f>
        <v>2.4840068787618224</v>
      </c>
      <c r="R44" s="206">
        <f>ISI!R40+NFM!R56+CHI!R45+NMM!R44+PPA!R45+FBT!R25+TRE!R25+MAE!R25+TEL!R25+WWP!R25+OIS!R25</f>
        <v>3.6782459157351672</v>
      </c>
      <c r="S44" s="206">
        <f>ISI!S40+NFM!S56+CHI!S45+NMM!S44+PPA!S45+FBT!S25+TRE!S25+MAE!S25+TEL!S25+WWP!S25+OIS!S25</f>
        <v>3.3766981943250212</v>
      </c>
      <c r="T44" s="206">
        <f>ISI!T40+NFM!T56+CHI!T45+NMM!T44+PPA!T45+FBT!T25+TRE!T25+MAE!T25+TEL!T25+WWP!T25+OIS!T25</f>
        <v>2.9462596732588127</v>
      </c>
      <c r="U44" s="206">
        <f>ISI!U40+NFM!U56+CHI!U45+NMM!U44+PPA!U45+FBT!U25+TRE!U25+MAE!U25+TEL!U25+WWP!U25+OIS!U25</f>
        <v>3.1645743766122099</v>
      </c>
      <c r="V44" s="206">
        <f>ISI!V40+NFM!V56+CHI!V45+NMM!V44+PPA!V45+FBT!V25+TRE!V25+MAE!V25+TEL!V25+WWP!V25+OIS!V25</f>
        <v>2.6944110060189166</v>
      </c>
      <c r="W44" s="206">
        <f>ISI!W40+NFM!W56+CHI!W45+NMM!W44+PPA!W45+FBT!W25+TRE!W25+MAE!W25+TEL!W25+WWP!W25+OIS!W25</f>
        <v>1.6348237317282888</v>
      </c>
    </row>
    <row r="45" spans="1:23" ht="12" customHeight="1" x14ac:dyDescent="0.25">
      <c r="A45" s="18" t="s">
        <v>75</v>
      </c>
      <c r="B45" s="206">
        <f>ISI!B41+NFM!B57+CHI!B46+NMM!B45+PPA!B46+FBT!B26+TRE!B26+MAE!B26+TEL!B26+WWP!B26+OIS!B26</f>
        <v>0</v>
      </c>
      <c r="C45" s="206">
        <f>ISI!C41+NFM!C57+CHI!C46+NMM!C45+PPA!C46+FBT!C26+TRE!C26+MAE!C26+TEL!C26+WWP!C26+OIS!C26</f>
        <v>0</v>
      </c>
      <c r="D45" s="206">
        <f>ISI!D41+NFM!D57+CHI!D46+NMM!D45+PPA!D46+FBT!D26+TRE!D26+MAE!D26+TEL!D26+WWP!D26+OIS!D26</f>
        <v>0</v>
      </c>
      <c r="E45" s="206">
        <f>ISI!E41+NFM!E57+CHI!E46+NMM!E45+PPA!E46+FBT!E26+TRE!E26+MAE!E26+TEL!E26+WWP!E26+OIS!E26</f>
        <v>0</v>
      </c>
      <c r="F45" s="206">
        <f>ISI!F41+NFM!F57+CHI!F46+NMM!F45+PPA!F46+FBT!F26+TRE!F26+MAE!F26+TEL!F26+WWP!F26+OIS!F26</f>
        <v>0</v>
      </c>
      <c r="G45" s="206">
        <f>ISI!G41+NFM!G57+CHI!G46+NMM!G45+PPA!G46+FBT!G26+TRE!G26+MAE!G26+TEL!G26+WWP!G26+OIS!G26</f>
        <v>0</v>
      </c>
      <c r="H45" s="206">
        <f>ISI!H41+NFM!H57+CHI!H46+NMM!H45+PPA!H46+FBT!H26+TRE!H26+MAE!H26+TEL!H26+WWP!H26+OIS!H26</f>
        <v>0</v>
      </c>
      <c r="I45" s="206">
        <f>ISI!I41+NFM!I57+CHI!I46+NMM!I45+PPA!I46+FBT!I26+TRE!I26+MAE!I26+TEL!I26+WWP!I26+OIS!I26</f>
        <v>0</v>
      </c>
      <c r="J45" s="206">
        <f>ISI!J41+NFM!J57+CHI!J46+NMM!J45+PPA!J46+FBT!J26+TRE!J26+MAE!J26+TEL!J26+WWP!J26+OIS!J26</f>
        <v>0</v>
      </c>
      <c r="K45" s="206">
        <f>ISI!K41+NFM!K57+CHI!K46+NMM!K45+PPA!K46+FBT!K26+TRE!K26+MAE!K26+TEL!K26+WWP!K26+OIS!K26</f>
        <v>0</v>
      </c>
      <c r="L45" s="206">
        <f>ISI!L41+NFM!L57+CHI!L46+NMM!L45+PPA!L46+FBT!L26+TRE!L26+MAE!L26+TEL!L26+WWP!L26+OIS!L26</f>
        <v>0</v>
      </c>
      <c r="M45" s="206">
        <f>ISI!M41+NFM!M57+CHI!M46+NMM!M45+PPA!M46+FBT!M26+TRE!M26+MAE!M26+TEL!M26+WWP!M26+OIS!M26</f>
        <v>0</v>
      </c>
      <c r="N45" s="206">
        <f>ISI!N41+NFM!N57+CHI!N46+NMM!N45+PPA!N46+FBT!N26+TRE!N26+MAE!N26+TEL!N26+WWP!N26+OIS!N26</f>
        <v>0</v>
      </c>
      <c r="O45" s="206">
        <f>ISI!O41+NFM!O57+CHI!O46+NMM!O45+PPA!O46+FBT!O26+TRE!O26+MAE!O26+TEL!O26+WWP!O26+OIS!O26</f>
        <v>0</v>
      </c>
      <c r="P45" s="206">
        <f>ISI!P41+NFM!P57+CHI!P46+NMM!P45+PPA!P46+FBT!P26+TRE!P26+MAE!P26+TEL!P26+WWP!P26+OIS!P26</f>
        <v>0</v>
      </c>
      <c r="Q45" s="206">
        <f>ISI!Q41+NFM!Q57+CHI!Q46+NMM!Q45+PPA!Q46+FBT!Q26+TRE!Q26+MAE!Q26+TEL!Q26+WWP!Q26+OIS!Q26</f>
        <v>0</v>
      </c>
      <c r="R45" s="206">
        <f>ISI!R41+NFM!R57+CHI!R46+NMM!R45+PPA!R46+FBT!R26+TRE!R26+MAE!R26+TEL!R26+WWP!R26+OIS!R26</f>
        <v>0</v>
      </c>
      <c r="S45" s="206">
        <f>ISI!S41+NFM!S57+CHI!S46+NMM!S45+PPA!S46+FBT!S26+TRE!S26+MAE!S26+TEL!S26+WWP!S26+OIS!S26</f>
        <v>0</v>
      </c>
      <c r="T45" s="206">
        <f>ISI!T41+NFM!T57+CHI!T46+NMM!T45+PPA!T46+FBT!T26+TRE!T26+MAE!T26+TEL!T26+WWP!T26+OIS!T26</f>
        <v>0</v>
      </c>
      <c r="U45" s="206">
        <f>ISI!U41+NFM!U57+CHI!U46+NMM!U45+PPA!U46+FBT!U26+TRE!U26+MAE!U26+TEL!U26+WWP!U26+OIS!U26</f>
        <v>0</v>
      </c>
      <c r="V45" s="206">
        <f>ISI!V41+NFM!V57+CHI!V46+NMM!V45+PPA!V46+FBT!V26+TRE!V26+MAE!V26+TEL!V26+WWP!V26+OIS!V26</f>
        <v>0</v>
      </c>
      <c r="W45" s="206">
        <f>ISI!W41+NFM!W57+CHI!W46+NMM!W45+PPA!W46+FBT!W26+TRE!W26+MAE!W26+TEL!W26+WWP!W26+OIS!W26</f>
        <v>0</v>
      </c>
    </row>
    <row r="46" spans="1:23" ht="12" customHeight="1" x14ac:dyDescent="0.25">
      <c r="A46" s="18" t="s">
        <v>76</v>
      </c>
      <c r="B46" s="206">
        <f>ISI!B42+NFM!B58+CHI!B47+NMM!B46+PPA!B47+FBT!B27+TRE!B27+MAE!B27+TEL!B27+WWP!B27+OIS!B27</f>
        <v>0</v>
      </c>
      <c r="C46" s="206">
        <f>ISI!C42+NFM!C58+CHI!C47+NMM!C46+PPA!C47+FBT!C27+TRE!C27+MAE!C27+TEL!C27+WWP!C27+OIS!C27</f>
        <v>0</v>
      </c>
      <c r="D46" s="206">
        <f>ISI!D42+NFM!D58+CHI!D47+NMM!D46+PPA!D47+FBT!D27+TRE!D27+MAE!D27+TEL!D27+WWP!D27+OIS!D27</f>
        <v>0</v>
      </c>
      <c r="E46" s="206">
        <f>ISI!E42+NFM!E58+CHI!E47+NMM!E46+PPA!E47+FBT!E27+TRE!E27+MAE!E27+TEL!E27+WWP!E27+OIS!E27</f>
        <v>0</v>
      </c>
      <c r="F46" s="206">
        <f>ISI!F42+NFM!F58+CHI!F47+NMM!F46+PPA!F47+FBT!F27+TRE!F27+MAE!F27+TEL!F27+WWP!F27+OIS!F27</f>
        <v>0</v>
      </c>
      <c r="G46" s="206">
        <f>ISI!G42+NFM!G58+CHI!G47+NMM!G46+PPA!G47+FBT!G27+TRE!G27+MAE!G27+TEL!G27+WWP!G27+OIS!G27</f>
        <v>0</v>
      </c>
      <c r="H46" s="206">
        <f>ISI!H42+NFM!H58+CHI!H47+NMM!H46+PPA!H47+FBT!H27+TRE!H27+MAE!H27+TEL!H27+WWP!H27+OIS!H27</f>
        <v>0</v>
      </c>
      <c r="I46" s="206">
        <f>ISI!I42+NFM!I58+CHI!I47+NMM!I46+PPA!I47+FBT!I27+TRE!I27+MAE!I27+TEL!I27+WWP!I27+OIS!I27</f>
        <v>0</v>
      </c>
      <c r="J46" s="206">
        <f>ISI!J42+NFM!J58+CHI!J47+NMM!J46+PPA!J47+FBT!J27+TRE!J27+MAE!J27+TEL!J27+WWP!J27+OIS!J27</f>
        <v>2.3903697334479789E-2</v>
      </c>
      <c r="K46" s="206">
        <f>ISI!K42+NFM!K58+CHI!K47+NMM!K46+PPA!K47+FBT!K27+TRE!K27+MAE!K27+TEL!K27+WWP!K27+OIS!K27</f>
        <v>2.3903697334479789E-2</v>
      </c>
      <c r="L46" s="206">
        <f>ISI!L42+NFM!L58+CHI!L47+NMM!L46+PPA!L47+FBT!L27+TRE!L27+MAE!L27+TEL!L27+WWP!L27+OIS!L27</f>
        <v>2.3903697334479789E-2</v>
      </c>
      <c r="M46" s="206">
        <f>ISI!M42+NFM!M58+CHI!M47+NMM!M46+PPA!M47+FBT!M27+TRE!M27+MAE!M27+TEL!M27+WWP!M27+OIS!M27</f>
        <v>0</v>
      </c>
      <c r="N46" s="206">
        <f>ISI!N42+NFM!N58+CHI!N47+NMM!N46+PPA!N47+FBT!N27+TRE!N27+MAE!N27+TEL!N27+WWP!N27+OIS!N27</f>
        <v>0</v>
      </c>
      <c r="O46" s="206">
        <f>ISI!O42+NFM!O58+CHI!O47+NMM!O46+PPA!O47+FBT!O27+TRE!O27+MAE!O27+TEL!O27+WWP!O27+OIS!O27</f>
        <v>0.16715391229578674</v>
      </c>
      <c r="P46" s="206">
        <f>ISI!P42+NFM!P58+CHI!P47+NMM!P46+PPA!P47+FBT!P27+TRE!P27+MAE!P27+TEL!P27+WWP!P27+OIS!P27</f>
        <v>0.50154772141014625</v>
      </c>
      <c r="Q46" s="206">
        <f>ISI!Q42+NFM!Q58+CHI!Q47+NMM!Q46+PPA!Q47+FBT!Q27+TRE!Q27+MAE!Q27+TEL!Q27+WWP!Q27+OIS!Q27</f>
        <v>0.47764402407566631</v>
      </c>
      <c r="R46" s="206">
        <f>ISI!R42+NFM!R58+CHI!R47+NMM!R46+PPA!R47+FBT!R27+TRE!R27+MAE!R27+TEL!R27+WWP!R27+OIS!R27</f>
        <v>0.50154772141014603</v>
      </c>
      <c r="S46" s="206">
        <f>ISI!S42+NFM!S58+CHI!S47+NMM!S46+PPA!S47+FBT!S27+TRE!S27+MAE!S27+TEL!S27+WWP!S27+OIS!S27</f>
        <v>0.67463456577815983</v>
      </c>
      <c r="T46" s="206">
        <f>ISI!T42+NFM!T58+CHI!T47+NMM!T46+PPA!T47+FBT!T27+TRE!T27+MAE!T27+TEL!T27+WWP!T27+OIS!T27</f>
        <v>0.67325881341358551</v>
      </c>
      <c r="U46" s="206">
        <f>ISI!U42+NFM!U58+CHI!U47+NMM!U46+PPA!U47+FBT!U27+TRE!U27+MAE!U27+TEL!U27+WWP!U27+OIS!U27</f>
        <v>0.65649183147033519</v>
      </c>
      <c r="V46" s="206">
        <f>ISI!V42+NFM!V58+CHI!V47+NMM!V46+PPA!V47+FBT!V27+TRE!V27+MAE!V27+TEL!V27+WWP!V27+OIS!V27</f>
        <v>0.7369733447979363</v>
      </c>
      <c r="W46" s="206">
        <f>ISI!W42+NFM!W58+CHI!W47+NMM!W46+PPA!W47+FBT!W27+TRE!W27+MAE!W27+TEL!W27+WWP!W27+OIS!W27</f>
        <v>0.77815993121238169</v>
      </c>
    </row>
    <row r="47" spans="1:23" ht="12" customHeight="1" x14ac:dyDescent="0.25">
      <c r="A47" s="18" t="s">
        <v>77</v>
      </c>
      <c r="B47" s="206">
        <f>ISI!B43+NFM!B59+CHI!B48+NMM!B47+PPA!B48+FBT!B28+TRE!B28+MAE!B28+TEL!B28+WWP!B28+OIS!B28</f>
        <v>0.28658641444539984</v>
      </c>
      <c r="C47" s="206">
        <f>ISI!C43+NFM!C59+CHI!C48+NMM!C47+PPA!C48+FBT!C28+TRE!C28+MAE!C28+TEL!C28+WWP!C28+OIS!C28</f>
        <v>0.74041272570937222</v>
      </c>
      <c r="D47" s="206">
        <f>ISI!D43+NFM!D59+CHI!D48+NMM!D47+PPA!D48+FBT!D28+TRE!D28+MAE!D28+TEL!D28+WWP!D28+OIS!D28</f>
        <v>0.45382631126397249</v>
      </c>
      <c r="E47" s="206">
        <f>ISI!E43+NFM!E59+CHI!E48+NMM!E47+PPA!E48+FBT!E28+TRE!E28+MAE!E28+TEL!E28+WWP!E28+OIS!E28</f>
        <v>1.2420464316423043</v>
      </c>
      <c r="F47" s="206">
        <f>ISI!F43+NFM!F59+CHI!F48+NMM!F47+PPA!F48+FBT!F28+TRE!F28+MAE!F28+TEL!F28+WWP!F28+OIS!F28</f>
        <v>0.54935511607910581</v>
      </c>
      <c r="G47" s="206">
        <f>ISI!G43+NFM!G59+CHI!G48+NMM!G47+PPA!G48+FBT!G28+TRE!G28+MAE!G28+TEL!G28+WWP!G28+OIS!G28</f>
        <v>0.54935511607910581</v>
      </c>
      <c r="H47" s="206">
        <f>ISI!H43+NFM!H59+CHI!H48+NMM!H47+PPA!H48+FBT!H28+TRE!H28+MAE!H28+TEL!H28+WWP!H28+OIS!H28</f>
        <v>0.59716251074806537</v>
      </c>
      <c r="I47" s="206">
        <f>ISI!I43+NFM!I59+CHI!I48+NMM!I47+PPA!I48+FBT!I28+TRE!I28+MAE!I28+TEL!I28+WWP!I28+OIS!I28</f>
        <v>0.64496990541702504</v>
      </c>
      <c r="J47" s="206">
        <f>ISI!J43+NFM!J59+CHI!J48+NMM!J47+PPA!J48+FBT!J28+TRE!J28+MAE!J28+TEL!J28+WWP!J28+OIS!J28</f>
        <v>0.3343938091143594</v>
      </c>
      <c r="K47" s="206">
        <f>ISI!K43+NFM!K59+CHI!K48+NMM!K47+PPA!K48+FBT!K28+TRE!K28+MAE!K28+TEL!K28+WWP!K28+OIS!K28</f>
        <v>0.14333619948409279</v>
      </c>
      <c r="L47" s="206">
        <f>ISI!L43+NFM!L59+CHI!L48+NMM!L47+PPA!L48+FBT!L28+TRE!L28+MAE!L28+TEL!L28+WWP!L28+OIS!L28</f>
        <v>2.6273430782459153</v>
      </c>
      <c r="M47" s="206">
        <f>ISI!M43+NFM!M59+CHI!M48+NMM!M47+PPA!M48+FBT!M28+TRE!M28+MAE!M28+TEL!M28+WWP!M28+OIS!M28</f>
        <v>1.5047291487532242</v>
      </c>
      <c r="N47" s="206">
        <f>ISI!N43+NFM!N59+CHI!N48+NMM!N47+PPA!N48+FBT!N28+TRE!N28+MAE!N28+TEL!N28+WWP!N28+OIS!N28</f>
        <v>0.81212381771281161</v>
      </c>
      <c r="O47" s="206">
        <f>ISI!O43+NFM!O59+CHI!O48+NMM!O47+PPA!O48+FBT!O28+TRE!O28+MAE!O28+TEL!O28+WWP!O28+OIS!O28</f>
        <v>9.561478933791917E-2</v>
      </c>
      <c r="P47" s="206">
        <f>ISI!P43+NFM!P59+CHI!P48+NMM!P47+PPA!P48+FBT!P28+TRE!P28+MAE!P28+TEL!P28+WWP!P28+OIS!P28</f>
        <v>7.1711092003439364E-2</v>
      </c>
      <c r="Q47" s="206">
        <f>ISI!Q43+NFM!Q59+CHI!Q48+NMM!Q47+PPA!Q48+FBT!Q28+TRE!Q28+MAE!Q28+TEL!Q28+WWP!Q28+OIS!Q28</f>
        <v>7.1711092003439364E-2</v>
      </c>
      <c r="R47" s="206">
        <f>ISI!R43+NFM!R59+CHI!R48+NMM!R47+PPA!R48+FBT!R28+TRE!R28+MAE!R28+TEL!R28+WWP!R28+OIS!R28</f>
        <v>3.1527944969905413</v>
      </c>
      <c r="S47" s="206">
        <f>ISI!S43+NFM!S59+CHI!S48+NMM!S47+PPA!S48+FBT!S28+TRE!S28+MAE!S28+TEL!S28+WWP!S28+OIS!S28</f>
        <v>0.55141874462596729</v>
      </c>
      <c r="T47" s="206">
        <f>ISI!T43+NFM!T59+CHI!T48+NMM!T47+PPA!T48+FBT!T28+TRE!T28+MAE!T28+TEL!T28+WWP!T28+OIS!T28</f>
        <v>0.38916595012897676</v>
      </c>
      <c r="U47" s="206">
        <f>ISI!U43+NFM!U59+CHI!U48+NMM!U47+PPA!U48+FBT!U28+TRE!U28+MAE!U28+TEL!U28+WWP!U28+OIS!U28</f>
        <v>5.1762682717110917E-2</v>
      </c>
      <c r="V47" s="206">
        <f>ISI!V43+NFM!V59+CHI!V48+NMM!V47+PPA!V48+FBT!V28+TRE!V28+MAE!V28+TEL!V28+WWP!V28+OIS!V28</f>
        <v>1.0920034393809114E-2</v>
      </c>
      <c r="W47" s="206">
        <f>ISI!W43+NFM!W59+CHI!W48+NMM!W47+PPA!W48+FBT!W28+TRE!W28+MAE!W28+TEL!W28+WWP!W28+OIS!W28</f>
        <v>0.16311263972484952</v>
      </c>
    </row>
    <row r="48" spans="1:23" ht="12" customHeight="1" x14ac:dyDescent="0.25">
      <c r="A48" s="18" t="s">
        <v>78</v>
      </c>
      <c r="B48" s="206">
        <f>ISI!B44+NFM!B60+CHI!B49+NMM!B48+PPA!B49+FBT!B29+TRE!B29+MAE!B29+TEL!B29+WWP!B29+OIS!B29</f>
        <v>0</v>
      </c>
      <c r="C48" s="206">
        <f>ISI!C44+NFM!C60+CHI!C49+NMM!C48+PPA!C49+FBT!C29+TRE!C29+MAE!C29+TEL!C29+WWP!C29+OIS!C29</f>
        <v>0</v>
      </c>
      <c r="D48" s="206">
        <f>ISI!D44+NFM!D60+CHI!D49+NMM!D48+PPA!D49+FBT!D29+TRE!D29+MAE!D29+TEL!D29+WWP!D29+OIS!D29</f>
        <v>0</v>
      </c>
      <c r="E48" s="206">
        <f>ISI!E44+NFM!E60+CHI!E49+NMM!E48+PPA!E49+FBT!E29+TRE!E29+MAE!E29+TEL!E29+WWP!E29+OIS!E29</f>
        <v>0</v>
      </c>
      <c r="F48" s="206">
        <f>ISI!F44+NFM!F60+CHI!F49+NMM!F48+PPA!F49+FBT!F29+TRE!F29+MAE!F29+TEL!F29+WWP!F29+OIS!F29</f>
        <v>0</v>
      </c>
      <c r="G48" s="206">
        <f>ISI!G44+NFM!G60+CHI!G49+NMM!G48+PPA!G49+FBT!G29+TRE!G29+MAE!G29+TEL!G29+WWP!G29+OIS!G29</f>
        <v>0</v>
      </c>
      <c r="H48" s="206">
        <f>ISI!H44+NFM!H60+CHI!H49+NMM!H48+PPA!H49+FBT!H29+TRE!H29+MAE!H29+TEL!H29+WWP!H29+OIS!H29</f>
        <v>0</v>
      </c>
      <c r="I48" s="206">
        <f>ISI!I44+NFM!I60+CHI!I49+NMM!I48+PPA!I49+FBT!I29+TRE!I29+MAE!I29+TEL!I29+WWP!I29+OIS!I29</f>
        <v>0</v>
      </c>
      <c r="J48" s="206">
        <f>ISI!J44+NFM!J60+CHI!J49+NMM!J48+PPA!J49+FBT!J29+TRE!J29+MAE!J29+TEL!J29+WWP!J29+OIS!J29</f>
        <v>0</v>
      </c>
      <c r="K48" s="206">
        <f>ISI!K44+NFM!K60+CHI!K49+NMM!K48+PPA!K49+FBT!K29+TRE!K29+MAE!K29+TEL!K29+WWP!K29+OIS!K29</f>
        <v>0</v>
      </c>
      <c r="L48" s="206">
        <f>ISI!L44+NFM!L60+CHI!L49+NMM!L48+PPA!L49+FBT!L29+TRE!L29+MAE!L29+TEL!L29+WWP!L29+OIS!L29</f>
        <v>0</v>
      </c>
      <c r="M48" s="206">
        <f>ISI!M44+NFM!M60+CHI!M49+NMM!M48+PPA!M49+FBT!M29+TRE!M29+MAE!M29+TEL!M29+WWP!M29+OIS!M29</f>
        <v>0</v>
      </c>
      <c r="N48" s="206">
        <f>ISI!N44+NFM!N60+CHI!N49+NMM!N48+PPA!N49+FBT!N29+TRE!N29+MAE!N29+TEL!N29+WWP!N29+OIS!N29</f>
        <v>0</v>
      </c>
      <c r="O48" s="206">
        <f>ISI!O44+NFM!O60+CHI!O49+NMM!O48+PPA!O49+FBT!O29+TRE!O29+MAE!O29+TEL!O29+WWP!O29+OIS!O29</f>
        <v>0</v>
      </c>
      <c r="P48" s="206">
        <f>ISI!P44+NFM!P60+CHI!P49+NMM!P48+PPA!P49+FBT!P29+TRE!P29+MAE!P29+TEL!P29+WWP!P29+OIS!P29</f>
        <v>0</v>
      </c>
      <c r="Q48" s="206">
        <f>ISI!Q44+NFM!Q60+CHI!Q49+NMM!Q48+PPA!Q49+FBT!Q29+TRE!Q29+MAE!Q29+TEL!Q29+WWP!Q29+OIS!Q29</f>
        <v>0</v>
      </c>
      <c r="R48" s="206">
        <f>ISI!R44+NFM!R60+CHI!R49+NMM!R48+PPA!R49+FBT!R29+TRE!R29+MAE!R29+TEL!R29+WWP!R29+OIS!R29</f>
        <v>0</v>
      </c>
      <c r="S48" s="206">
        <f>ISI!S44+NFM!S60+CHI!S49+NMM!S48+PPA!S49+FBT!S29+TRE!S29+MAE!S29+TEL!S29+WWP!S29+OIS!S29</f>
        <v>0</v>
      </c>
      <c r="T48" s="206">
        <f>ISI!T44+NFM!T60+CHI!T49+NMM!T48+PPA!T49+FBT!T29+TRE!T29+MAE!T29+TEL!T29+WWP!T29+OIS!T29</f>
        <v>0</v>
      </c>
      <c r="U48" s="206">
        <f>ISI!U44+NFM!U60+CHI!U49+NMM!U48+PPA!U49+FBT!U29+TRE!U29+MAE!U29+TEL!U29+WWP!U29+OIS!U29</f>
        <v>0</v>
      </c>
      <c r="V48" s="206">
        <f>ISI!V44+NFM!V60+CHI!V49+NMM!V48+PPA!V49+FBT!V29+TRE!V29+MAE!V29+TEL!V29+WWP!V29+OIS!V29</f>
        <v>0</v>
      </c>
      <c r="W48" s="206">
        <f>ISI!W44+NFM!W60+CHI!W49+NMM!W48+PPA!W49+FBT!W29+TRE!W29+MAE!W29+TEL!W29+WWP!W29+OIS!W29</f>
        <v>0</v>
      </c>
    </row>
    <row r="49" spans="1:23" ht="12" customHeight="1" x14ac:dyDescent="0.25">
      <c r="A49" s="20" t="s">
        <v>79</v>
      </c>
      <c r="B49" s="208">
        <f>ISI!B45+NFM!B61+CHI!B50+NMM!B49+PPA!B50+FBT!B30+TRE!B30+MAE!B30+TEL!B30+WWP!B30+OIS!B30</f>
        <v>468.37678417884786</v>
      </c>
      <c r="C49" s="208">
        <f>ISI!C45+NFM!C61+CHI!C50+NMM!C49+PPA!C50+FBT!C30+TRE!C30+MAE!C30+TEL!C30+WWP!C30+OIS!C30</f>
        <v>439.763026655202</v>
      </c>
      <c r="D49" s="208">
        <f>ISI!D45+NFM!D61+CHI!D50+NMM!D49+PPA!D50+FBT!D30+TRE!D30+MAE!D30+TEL!D30+WWP!D30+OIS!D30</f>
        <v>447.0000859845228</v>
      </c>
      <c r="E49" s="208">
        <f>ISI!E45+NFM!E61+CHI!E50+NMM!E49+PPA!E50+FBT!E30+TRE!E30+MAE!E30+TEL!E30+WWP!E30+OIS!E30</f>
        <v>343.48435081685301</v>
      </c>
      <c r="F49" s="208">
        <f>ISI!F45+NFM!F61+CHI!F50+NMM!F49+PPA!F50+FBT!F30+TRE!F30+MAE!F30+TEL!F30+WWP!F30+OIS!F30</f>
        <v>478.98168529664656</v>
      </c>
      <c r="G49" s="208">
        <f>ISI!G45+NFM!G61+CHI!G50+NMM!G49+PPA!G50+FBT!G30+TRE!G30+MAE!G30+TEL!G30+WWP!G30+OIS!G30</f>
        <v>355.0922613929493</v>
      </c>
      <c r="H49" s="208">
        <f>ISI!H45+NFM!H61+CHI!H50+NMM!H49+PPA!H50+FBT!H30+TRE!H30+MAE!H30+TEL!H30+WWP!H30+OIS!H30</f>
        <v>342.6721410146173</v>
      </c>
      <c r="I49" s="208">
        <f>ISI!I45+NFM!I61+CHI!I50+NMM!I49+PPA!I50+FBT!I30+TRE!I30+MAE!I30+TEL!I30+WWP!I30+OIS!I30</f>
        <v>307.75305245055887</v>
      </c>
      <c r="J49" s="208">
        <f>ISI!J45+NFM!J61+CHI!J50+NMM!J49+PPA!J50+FBT!J30+TRE!J30+MAE!J30+TEL!J30+WWP!J30+OIS!J30</f>
        <v>323.51668099742045</v>
      </c>
      <c r="K49" s="208">
        <f>ISI!K45+NFM!K61+CHI!K50+NMM!K49+PPA!K50+FBT!K30+TRE!K30+MAE!K30+TEL!K30+WWP!K30+OIS!K30</f>
        <v>237.58005159071365</v>
      </c>
      <c r="L49" s="208">
        <f>ISI!L45+NFM!L61+CHI!L50+NMM!L49+PPA!L50+FBT!L30+TRE!L30+MAE!L30+TEL!L30+WWP!L30+OIS!L30</f>
        <v>282.65030094582966</v>
      </c>
      <c r="M49" s="208">
        <f>ISI!M45+NFM!M61+CHI!M50+NMM!M49+PPA!M50+FBT!M30+TRE!M30+MAE!M30+TEL!M30+WWP!M30+OIS!M30</f>
        <v>291.39200343938086</v>
      </c>
      <c r="N49" s="208">
        <f>ISI!N45+NFM!N61+CHI!N50+NMM!N49+PPA!N50+FBT!N30+TRE!N30+MAE!N30+TEL!N30+WWP!N30+OIS!N30</f>
        <v>278.68555460017194</v>
      </c>
      <c r="O49" s="208">
        <f>ISI!O45+NFM!O61+CHI!O50+NMM!O49+PPA!O50+FBT!O30+TRE!O30+MAE!O30+TEL!O30+WWP!O30+OIS!O30</f>
        <v>258.67016337059334</v>
      </c>
      <c r="P49" s="208">
        <f>ISI!P45+NFM!P61+CHI!P50+NMM!P49+PPA!P50+FBT!P30+TRE!P30+MAE!P30+TEL!P30+WWP!P30+OIS!P30</f>
        <v>263.68598452278593</v>
      </c>
      <c r="Q49" s="208">
        <f>ISI!Q45+NFM!Q61+CHI!Q50+NMM!Q49+PPA!Q50+FBT!Q30+TRE!Q30+MAE!Q30+TEL!Q30+WWP!Q30+OIS!Q30</f>
        <v>270.85133276010322</v>
      </c>
      <c r="R49" s="208">
        <f>ISI!R45+NFM!R61+CHI!R50+NMM!R49+PPA!R50+FBT!R30+TRE!R30+MAE!R30+TEL!R30+WWP!R30+OIS!R30</f>
        <v>274.83989681857264</v>
      </c>
      <c r="S49" s="208">
        <f>ISI!S45+NFM!S61+CHI!S50+NMM!S49+PPA!S50+FBT!S30+TRE!S30+MAE!S30+TEL!S30+WWP!S30+OIS!S30</f>
        <v>271.31143594153053</v>
      </c>
      <c r="T49" s="208">
        <f>ISI!T45+NFM!T61+CHI!T50+NMM!T49+PPA!T50+FBT!T30+TRE!T30+MAE!T30+TEL!T30+WWP!T30+OIS!T30</f>
        <v>288.32949269131552</v>
      </c>
      <c r="U49" s="208">
        <f>ISI!U45+NFM!U61+CHI!U50+NMM!U49+PPA!U50+FBT!U30+TRE!U30+MAE!U30+TEL!U30+WWP!U30+OIS!U30</f>
        <v>242.53473774720555</v>
      </c>
      <c r="V49" s="208">
        <f>ISI!V45+NFM!V61+CHI!V50+NMM!V49+PPA!V50+FBT!V30+TRE!V30+MAE!V30+TEL!V30+WWP!V30+OIS!V30</f>
        <v>156.46904557179707</v>
      </c>
      <c r="W49" s="208">
        <f>ISI!W45+NFM!W61+CHI!W50+NMM!W49+PPA!W50+FBT!W30+TRE!W30+MAE!W30+TEL!W30+WWP!W30+OIS!W30</f>
        <v>157.00154772141016</v>
      </c>
    </row>
    <row r="50" spans="1:23" ht="12" customHeight="1" x14ac:dyDescent="0.25">
      <c r="A50" s="21" t="s">
        <v>38</v>
      </c>
      <c r="B50" s="209">
        <f>ISI!B46+NFM!B62+CHI!B51+NMM!B50+PPA!B51+FBT!B31+TRE!B31+MAE!B31+TEL!B31+WWP!B31+OIS!B31</f>
        <v>1711.8658641444538</v>
      </c>
      <c r="C50" s="209">
        <f>ISI!C46+NFM!C62+CHI!C51+NMM!C50+PPA!C51+FBT!C31+TRE!C31+MAE!C31+TEL!C31+WWP!C31+OIS!C31</f>
        <v>1784.5227858985384</v>
      </c>
      <c r="D50" s="209">
        <f>ISI!D46+NFM!D62+CHI!D51+NMM!D50+PPA!D51+FBT!D31+TRE!D31+MAE!D31+TEL!D31+WWP!D31+OIS!D31</f>
        <v>1950.4729148753229</v>
      </c>
      <c r="E50" s="209">
        <f>ISI!E46+NFM!E62+CHI!E51+NMM!E50+PPA!E51+FBT!E31+TRE!E31+MAE!E31+TEL!E31+WWP!E31+OIS!E31</f>
        <v>1920.6362854686156</v>
      </c>
      <c r="F50" s="209">
        <f>ISI!F46+NFM!F62+CHI!F51+NMM!F50+PPA!F51+FBT!F31+TRE!F31+MAE!F31+TEL!F31+WWP!F31+OIS!F31</f>
        <v>2163.0266552020635</v>
      </c>
      <c r="G50" s="209">
        <f>ISI!G46+NFM!G62+CHI!G51+NMM!G50+PPA!G51+FBT!G31+TRE!G31+MAE!G31+TEL!G31+WWP!G31+OIS!G31</f>
        <v>2036.4574376612206</v>
      </c>
      <c r="H50" s="209">
        <f>ISI!H46+NFM!H62+CHI!H51+NMM!H50+PPA!H51+FBT!H31+TRE!H31+MAE!H31+TEL!H31+WWP!H31+OIS!H31</f>
        <v>2087.4462596732587</v>
      </c>
      <c r="I50" s="209">
        <f>ISI!I46+NFM!I62+CHI!I51+NMM!I50+PPA!I51+FBT!I31+TRE!I31+MAE!I31+TEL!I31+WWP!I31+OIS!I31</f>
        <v>1963.6285468615649</v>
      </c>
      <c r="J50" s="209">
        <f>ISI!J46+NFM!J62+CHI!J51+NMM!J50+PPA!J51+FBT!J31+TRE!J31+MAE!J31+TEL!J31+WWP!J31+OIS!J31</f>
        <v>1976.5262252794494</v>
      </c>
      <c r="K50" s="209">
        <f>ISI!K46+NFM!K62+CHI!K51+NMM!K50+PPA!K51+FBT!K31+TRE!K31+MAE!K31+TEL!K31+WWP!K31+OIS!K31</f>
        <v>1563.4565778159929</v>
      </c>
      <c r="L50" s="209">
        <f>ISI!L46+NFM!L62+CHI!L51+NMM!L50+PPA!L51+FBT!L31+TRE!L31+MAE!L31+TEL!L31+WWP!L31+OIS!L31</f>
        <v>1752.4505588993984</v>
      </c>
      <c r="M50" s="209">
        <f>ISI!M46+NFM!M62+CHI!M51+NMM!M50+PPA!M51+FBT!M31+TRE!M31+MAE!M31+TEL!M31+WWP!M31+OIS!M31</f>
        <v>1812.8116938950991</v>
      </c>
      <c r="N50" s="209">
        <f>ISI!N46+NFM!N62+CHI!N51+NMM!N50+PPA!N51+FBT!N31+TRE!N31+MAE!N31+TEL!N31+WWP!N31+OIS!N31</f>
        <v>1754.5141874462595</v>
      </c>
      <c r="O50" s="209">
        <f>ISI!O46+NFM!O62+CHI!O51+NMM!O50+PPA!O51+FBT!O31+TRE!O31+MAE!O31+TEL!O31+WWP!O31+OIS!O31</f>
        <v>1618.486672398968</v>
      </c>
      <c r="P50" s="209">
        <f>ISI!P46+NFM!P62+CHI!P51+NMM!P50+PPA!P51+FBT!P31+TRE!P31+MAE!P31+TEL!P31+WWP!P31+OIS!P31</f>
        <v>1707.2226999140157</v>
      </c>
      <c r="Q50" s="209">
        <f>ISI!Q46+NFM!Q62+CHI!Q51+NMM!Q50+PPA!Q51+FBT!Q31+TRE!Q31+MAE!Q31+TEL!Q31+WWP!Q31+OIS!Q31</f>
        <v>1764.8323301805672</v>
      </c>
      <c r="R50" s="209">
        <f>ISI!R46+NFM!R62+CHI!R51+NMM!R50+PPA!R51+FBT!R31+TRE!R31+MAE!R31+TEL!R31+WWP!R31+OIS!R31</f>
        <v>1789.9398108340501</v>
      </c>
      <c r="S50" s="209">
        <f>ISI!S46+NFM!S62+CHI!S51+NMM!S50+PPA!S51+FBT!S31+TRE!S31+MAE!S31+TEL!S31+WWP!S31+OIS!S31</f>
        <v>1867.9202923473772</v>
      </c>
      <c r="T50" s="209">
        <f>ISI!T46+NFM!T62+CHI!T51+NMM!T50+PPA!T51+FBT!T31+TRE!T31+MAE!T31+TEL!T31+WWP!T31+OIS!T31</f>
        <v>1910.9923473774718</v>
      </c>
      <c r="U50" s="209">
        <f>ISI!U46+NFM!U62+CHI!U51+NMM!U50+PPA!U51+FBT!U31+TRE!U31+MAE!U31+TEL!U31+WWP!U31+OIS!U31</f>
        <v>1887.2523645743765</v>
      </c>
      <c r="V50" s="209">
        <f>ISI!V46+NFM!V62+CHI!V51+NMM!V50+PPA!V51+FBT!V31+TRE!V31+MAE!V31+TEL!V31+WWP!V31+OIS!V31</f>
        <v>1740.6416165090284</v>
      </c>
      <c r="W50" s="209">
        <f>ISI!W46+NFM!W62+CHI!W51+NMM!W50+PPA!W51+FBT!W31+TRE!W31+MAE!W31+TEL!W31+WWP!W31+OIS!W31</f>
        <v>1814.5601031814272</v>
      </c>
    </row>
    <row r="51" spans="1:23" ht="12" customHeight="1" x14ac:dyDescent="0.25">
      <c r="A51" s="31" t="s">
        <v>80</v>
      </c>
      <c r="B51" s="212">
        <f t="shared" ref="B51:W51" si="4">SUM(B52,B55,B61,B65,B69,B73:B78)</f>
        <v>8601.751504729149</v>
      </c>
      <c r="C51" s="212">
        <f t="shared" si="4"/>
        <v>9060.6646603611371</v>
      </c>
      <c r="D51" s="212">
        <f t="shared" si="4"/>
        <v>9665.0314703353397</v>
      </c>
      <c r="E51" s="212">
        <f t="shared" si="4"/>
        <v>9345.834393809113</v>
      </c>
      <c r="F51" s="212">
        <f t="shared" si="4"/>
        <v>9250.75778159931</v>
      </c>
      <c r="G51" s="212">
        <f t="shared" si="4"/>
        <v>8997.6510748065339</v>
      </c>
      <c r="H51" s="212">
        <f t="shared" si="4"/>
        <v>8653.8023215821158</v>
      </c>
      <c r="I51" s="212">
        <f t="shared" si="4"/>
        <v>8336.5711951848662</v>
      </c>
      <c r="J51" s="212">
        <f t="shared" si="4"/>
        <v>8318.681169389507</v>
      </c>
      <c r="K51" s="212">
        <f t="shared" si="4"/>
        <v>6144.6257953568365</v>
      </c>
      <c r="L51" s="212">
        <f t="shared" si="4"/>
        <v>6484.1955288048148</v>
      </c>
      <c r="M51" s="212">
        <f t="shared" si="4"/>
        <v>7059.692089423902</v>
      </c>
      <c r="N51" s="212">
        <f t="shared" si="4"/>
        <v>6748.2555460017211</v>
      </c>
      <c r="O51" s="212">
        <f t="shared" si="4"/>
        <v>6272.8449699054127</v>
      </c>
      <c r="P51" s="212">
        <f t="shared" si="4"/>
        <v>6427.4260533104043</v>
      </c>
      <c r="Q51" s="212">
        <f t="shared" si="4"/>
        <v>6418.8982803095441</v>
      </c>
      <c r="R51" s="212">
        <f t="shared" si="4"/>
        <v>6263.7963886500438</v>
      </c>
      <c r="S51" s="212">
        <f t="shared" si="4"/>
        <v>6437.7290627687007</v>
      </c>
      <c r="T51" s="212">
        <f t="shared" si="4"/>
        <v>6612.4335339638856</v>
      </c>
      <c r="U51" s="212">
        <f t="shared" si="4"/>
        <v>6661.0636285468609</v>
      </c>
      <c r="V51" s="212">
        <f t="shared" si="4"/>
        <v>6437.0311263972471</v>
      </c>
      <c r="W51" s="212">
        <f t="shared" si="4"/>
        <v>6856.3432502149608</v>
      </c>
    </row>
    <row r="52" spans="1:23" ht="12" customHeight="1" x14ac:dyDescent="0.25">
      <c r="A52" s="17" t="s">
        <v>16</v>
      </c>
      <c r="B52" s="211">
        <f>ISI!B$47</f>
        <v>1612.0215477214106</v>
      </c>
      <c r="C52" s="211">
        <f>ISI!C$47</f>
        <v>1397.8947549441095</v>
      </c>
      <c r="D52" s="211">
        <f>ISI!D$47</f>
        <v>1341.3692777300084</v>
      </c>
      <c r="E52" s="211">
        <f>ISI!E$47</f>
        <v>1462.785662080825</v>
      </c>
      <c r="F52" s="211">
        <f>ISI!F$47</f>
        <v>1740.2606792777292</v>
      </c>
      <c r="G52" s="211">
        <f>ISI!G$47</f>
        <v>1867.8347205503005</v>
      </c>
      <c r="H52" s="211">
        <f>ISI!H$47</f>
        <v>1914.0654729148755</v>
      </c>
      <c r="I52" s="211">
        <f>ISI!I$47</f>
        <v>1687.8278503869305</v>
      </c>
      <c r="J52" s="211">
        <f>ISI!J$47</f>
        <v>1490.6930997420452</v>
      </c>
      <c r="K52" s="211">
        <f>ISI!K$47</f>
        <v>952.06000429922619</v>
      </c>
      <c r="L52" s="211">
        <f>ISI!L$47</f>
        <v>1098.3471969045568</v>
      </c>
      <c r="M52" s="211">
        <f>ISI!M$47</f>
        <v>1377.8040068787623</v>
      </c>
      <c r="N52" s="211">
        <f>ISI!N$47</f>
        <v>1186.8326268271705</v>
      </c>
      <c r="O52" s="211">
        <f>ISI!O$47</f>
        <v>1200.2041616509032</v>
      </c>
      <c r="P52" s="211">
        <f>ISI!P$47</f>
        <v>1191.9422441960448</v>
      </c>
      <c r="Q52" s="211">
        <f>ISI!Q$47</f>
        <v>1286.4855631986236</v>
      </c>
      <c r="R52" s="211">
        <f>ISI!R$47</f>
        <v>1227.9014230438513</v>
      </c>
      <c r="S52" s="211">
        <f>ISI!S$47</f>
        <v>1082.803455717971</v>
      </c>
      <c r="T52" s="211">
        <f>ISI!T$47</f>
        <v>939.89976870163355</v>
      </c>
      <c r="U52" s="211">
        <f>ISI!U$47</f>
        <v>956.12703009458301</v>
      </c>
      <c r="V52" s="211">
        <f>ISI!V$47</f>
        <v>877.86695184866721</v>
      </c>
      <c r="W52" s="211">
        <f>ISI!W$47</f>
        <v>933.46220894239048</v>
      </c>
    </row>
    <row r="53" spans="1:23" ht="12" customHeight="1" x14ac:dyDescent="0.25">
      <c r="A53" s="18" t="s">
        <v>41</v>
      </c>
      <c r="B53" s="206">
        <f>ISI!B$48</f>
        <v>1389.003553686025</v>
      </c>
      <c r="C53" s="206">
        <f>ISI!C$48</f>
        <v>1199.447399202792</v>
      </c>
      <c r="D53" s="206">
        <f>ISI!D$48</f>
        <v>1219.4025886942179</v>
      </c>
      <c r="E53" s="206">
        <f>ISI!E$48</f>
        <v>1313.5239679942219</v>
      </c>
      <c r="F53" s="206">
        <f>ISI!F$48</f>
        <v>1546.0127036803269</v>
      </c>
      <c r="G53" s="206">
        <f>ISI!G$48</f>
        <v>1601.458985604186</v>
      </c>
      <c r="H53" s="206">
        <f>ISI!H$48</f>
        <v>1619.9612341478239</v>
      </c>
      <c r="I53" s="206">
        <f>ISI!I$48</f>
        <v>1418.4113890872841</v>
      </c>
      <c r="J53" s="206">
        <f>ISI!J$48</f>
        <v>1229.745349624166</v>
      </c>
      <c r="K53" s="206">
        <f>ISI!K$48</f>
        <v>782.6055237865437</v>
      </c>
      <c r="L53" s="206">
        <f>ISI!L$48</f>
        <v>811.06848450754387</v>
      </c>
      <c r="M53" s="206">
        <f>ISI!M$48</f>
        <v>988.25133731337155</v>
      </c>
      <c r="N53" s="206">
        <f>ISI!N$48</f>
        <v>874.52210907919073</v>
      </c>
      <c r="O53" s="206">
        <f>ISI!O$48</f>
        <v>968.75529663909845</v>
      </c>
      <c r="P53" s="206">
        <f>ISI!P$48</f>
        <v>936.40698181369874</v>
      </c>
      <c r="Q53" s="206">
        <f>ISI!Q$48</f>
        <v>1080.9034954763581</v>
      </c>
      <c r="R53" s="206">
        <f>ISI!R$48</f>
        <v>1036.793057424509</v>
      </c>
      <c r="S53" s="206">
        <f>ISI!S$48</f>
        <v>915.89531762618742</v>
      </c>
      <c r="T53" s="206">
        <f>ISI!T$48</f>
        <v>739.13593928069599</v>
      </c>
      <c r="U53" s="206">
        <f>ISI!U$48</f>
        <v>793.28098353557914</v>
      </c>
      <c r="V53" s="206">
        <f>ISI!V$48</f>
        <v>761.76031185579939</v>
      </c>
      <c r="W53" s="206">
        <f>ISI!W$48</f>
        <v>805.79987072410017</v>
      </c>
    </row>
    <row r="54" spans="1:23" ht="12" customHeight="1" x14ac:dyDescent="0.25">
      <c r="A54" s="18" t="s">
        <v>42</v>
      </c>
      <c r="B54" s="206">
        <f>ISI!B$49</f>
        <v>223.01799403538561</v>
      </c>
      <c r="C54" s="206">
        <f>ISI!C$49</f>
        <v>198.44735574131749</v>
      </c>
      <c r="D54" s="206">
        <f>ISI!D$49</f>
        <v>121.96668903579049</v>
      </c>
      <c r="E54" s="206">
        <f>ISI!E$49</f>
        <v>149.261694086603</v>
      </c>
      <c r="F54" s="206">
        <f>ISI!F$49</f>
        <v>194.2479755974023</v>
      </c>
      <c r="G54" s="206">
        <f>ISI!G$49</f>
        <v>266.37573494611468</v>
      </c>
      <c r="H54" s="206">
        <f>ISI!H$49</f>
        <v>294.10423876705153</v>
      </c>
      <c r="I54" s="206">
        <f>ISI!I$49</f>
        <v>269.41646129964653</v>
      </c>
      <c r="J54" s="206">
        <f>ISI!J$49</f>
        <v>260.9477501178792</v>
      </c>
      <c r="K54" s="206">
        <f>ISI!K$49</f>
        <v>169.45448051268249</v>
      </c>
      <c r="L54" s="206">
        <f>ISI!L$49</f>
        <v>287.27871239701301</v>
      </c>
      <c r="M54" s="206">
        <f>ISI!M$49</f>
        <v>389.55266956539072</v>
      </c>
      <c r="N54" s="206">
        <f>ISI!N$49</f>
        <v>312.31051774797987</v>
      </c>
      <c r="O54" s="206">
        <f>ISI!O$49</f>
        <v>231.44886501180471</v>
      </c>
      <c r="P54" s="206">
        <f>ISI!P$49</f>
        <v>255.5352623823461</v>
      </c>
      <c r="Q54" s="206">
        <f>ISI!Q$49</f>
        <v>205.58206772226549</v>
      </c>
      <c r="R54" s="206">
        <f>ISI!R$49</f>
        <v>191.10836561934221</v>
      </c>
      <c r="S54" s="206">
        <f>ISI!S$49</f>
        <v>166.90813809178351</v>
      </c>
      <c r="T54" s="206">
        <f>ISI!T$49</f>
        <v>200.7638294209375</v>
      </c>
      <c r="U54" s="206">
        <f>ISI!U$49</f>
        <v>162.8460465590039</v>
      </c>
      <c r="V54" s="206">
        <f>ISI!V$49</f>
        <v>116.1066399928678</v>
      </c>
      <c r="W54" s="206">
        <f>ISI!W$49</f>
        <v>127.6623382182903</v>
      </c>
    </row>
    <row r="55" spans="1:23" ht="12" customHeight="1" x14ac:dyDescent="0.25">
      <c r="A55" s="19" t="s">
        <v>20</v>
      </c>
      <c r="B55" s="207">
        <f>NFM!B$63</f>
        <v>571.16761822871877</v>
      </c>
      <c r="C55" s="207">
        <f>NFM!C$63</f>
        <v>608.81006018916582</v>
      </c>
      <c r="D55" s="207">
        <f>NFM!D$63</f>
        <v>552.7967583834909</v>
      </c>
      <c r="E55" s="207">
        <f>NFM!E$63</f>
        <v>554.54245485812544</v>
      </c>
      <c r="F55" s="207">
        <f>NFM!F$63</f>
        <v>660.04697334479772</v>
      </c>
      <c r="G55" s="207">
        <f>NFM!G$63</f>
        <v>681.31059329320715</v>
      </c>
      <c r="H55" s="207">
        <f>NFM!H$63</f>
        <v>686.65542132416147</v>
      </c>
      <c r="I55" s="207">
        <f>NFM!I$63</f>
        <v>635.97739466895973</v>
      </c>
      <c r="J55" s="207">
        <f>NFM!J$63</f>
        <v>583.60595442820306</v>
      </c>
      <c r="K55" s="207">
        <f>NFM!K$63</f>
        <v>404.01617798796218</v>
      </c>
      <c r="L55" s="207">
        <f>NFM!L$63</f>
        <v>476.47180567497855</v>
      </c>
      <c r="M55" s="207">
        <f>NFM!M$63</f>
        <v>501.52660361134986</v>
      </c>
      <c r="N55" s="207">
        <f>NFM!N$63</f>
        <v>460.49144883920883</v>
      </c>
      <c r="O55" s="207">
        <f>NFM!O$63</f>
        <v>436.03220980223557</v>
      </c>
      <c r="P55" s="207">
        <f>NFM!P$63</f>
        <v>456.81631126397247</v>
      </c>
      <c r="Q55" s="207">
        <f>NFM!Q$63</f>
        <v>488.22871023215822</v>
      </c>
      <c r="R55" s="207">
        <f>NFM!R$63</f>
        <v>462.01224849527068</v>
      </c>
      <c r="S55" s="207">
        <f>NFM!S$63</f>
        <v>569.08717196904547</v>
      </c>
      <c r="T55" s="207">
        <f>NFM!T$63</f>
        <v>699.19094496990533</v>
      </c>
      <c r="U55" s="207">
        <f>NFM!U$63</f>
        <v>626.29687360275159</v>
      </c>
      <c r="V55" s="207">
        <f>NFM!V$63</f>
        <v>585.98102751504723</v>
      </c>
      <c r="W55" s="207">
        <f>NFM!W$63</f>
        <v>625.10442906276853</v>
      </c>
    </row>
    <row r="56" spans="1:23" ht="12" customHeight="1" x14ac:dyDescent="0.25">
      <c r="A56" s="18" t="s">
        <v>43</v>
      </c>
      <c r="B56" s="206">
        <f>NFM!B$64</f>
        <v>199.92026682944339</v>
      </c>
      <c r="C56" s="206">
        <f>NFM!C$64</f>
        <v>173.6548667095694</v>
      </c>
      <c r="D56" s="206">
        <f>NFM!D$64</f>
        <v>170.7125048832435</v>
      </c>
      <c r="E56" s="206">
        <f>NFM!E$64</f>
        <v>154.93014787097209</v>
      </c>
      <c r="F56" s="206">
        <f>NFM!F$64</f>
        <v>218.8804136432193</v>
      </c>
      <c r="G56" s="206">
        <f>NFM!G$64</f>
        <v>244.6851905251057</v>
      </c>
      <c r="H56" s="206">
        <f>NFM!H$64</f>
        <v>231.51011527386399</v>
      </c>
      <c r="I56" s="206">
        <f>NFM!I$64</f>
        <v>10.84068540688482</v>
      </c>
      <c r="J56" s="206">
        <f>NFM!J$64</f>
        <v>0.46798421624842701</v>
      </c>
      <c r="K56" s="206">
        <f>NFM!K$64</f>
        <v>20.43125134152297</v>
      </c>
      <c r="L56" s="206">
        <f>NFM!L$64</f>
        <v>154.91826065981729</v>
      </c>
      <c r="M56" s="206">
        <f>NFM!M$64</f>
        <v>162.08624766273309</v>
      </c>
      <c r="N56" s="206">
        <f>NFM!N$64</f>
        <v>138.82028079863619</v>
      </c>
      <c r="O56" s="206">
        <f>NFM!O$64</f>
        <v>127.7886288983031</v>
      </c>
      <c r="P56" s="206">
        <f>NFM!P$64</f>
        <v>124.4423849255864</v>
      </c>
      <c r="Q56" s="206">
        <f>NFM!Q$64</f>
        <v>140.80215593256159</v>
      </c>
      <c r="R56" s="206">
        <f>NFM!R$64</f>
        <v>146.49896221194669</v>
      </c>
      <c r="S56" s="206">
        <f>NFM!S$64</f>
        <v>168.6396934247359</v>
      </c>
      <c r="T56" s="206">
        <f>NFM!T$64</f>
        <v>226.86559136212571</v>
      </c>
      <c r="U56" s="206">
        <f>NFM!U$64</f>
        <v>178.34648965805141</v>
      </c>
      <c r="V56" s="206">
        <f>NFM!V$64</f>
        <v>165.2930585188036</v>
      </c>
      <c r="W56" s="206">
        <f>NFM!W$64</f>
        <v>170.69409780805779</v>
      </c>
    </row>
    <row r="57" spans="1:23" ht="12" customHeight="1" x14ac:dyDescent="0.25">
      <c r="A57" s="18" t="s">
        <v>56</v>
      </c>
      <c r="B57" s="206">
        <f>NFM!B$65</f>
        <v>280.67498470126202</v>
      </c>
      <c r="C57" s="206">
        <f>NFM!C$65</f>
        <v>323.08982876758381</v>
      </c>
      <c r="D57" s="206">
        <f>NFM!D$65</f>
        <v>289.30408780263525</v>
      </c>
      <c r="E57" s="206">
        <f>NFM!E$65</f>
        <v>300.11504941073679</v>
      </c>
      <c r="F57" s="206">
        <f>NFM!F$65</f>
        <v>322.00128167618328</v>
      </c>
      <c r="G57" s="206">
        <f>NFM!G$65</f>
        <v>332.27033425408672</v>
      </c>
      <c r="H57" s="206">
        <f>NFM!H$65</f>
        <v>366.87144270630768</v>
      </c>
      <c r="I57" s="206">
        <f>NFM!I$65</f>
        <v>503.62642184398783</v>
      </c>
      <c r="J57" s="206">
        <f>NFM!J$65</f>
        <v>468.83338045345795</v>
      </c>
      <c r="K57" s="206">
        <f>NFM!K$65</f>
        <v>353.42727101683869</v>
      </c>
      <c r="L57" s="206">
        <f>NFM!L$65</f>
        <v>314.63595469251641</v>
      </c>
      <c r="M57" s="206">
        <f>NFM!M$65</f>
        <v>330.66832046647443</v>
      </c>
      <c r="N57" s="206">
        <f>NFM!N$65</f>
        <v>316.36516029337713</v>
      </c>
      <c r="O57" s="206">
        <f>NFM!O$65</f>
        <v>302.93118579827564</v>
      </c>
      <c r="P57" s="206">
        <f>NFM!P$65</f>
        <v>327.4658499968001</v>
      </c>
      <c r="Q57" s="206">
        <f>NFM!Q$65</f>
        <v>342.44698720197215</v>
      </c>
      <c r="R57" s="206">
        <f>NFM!R$65</f>
        <v>311.02541268801747</v>
      </c>
      <c r="S57" s="206">
        <f>NFM!S$65</f>
        <v>358.99787448735424</v>
      </c>
      <c r="T57" s="206">
        <f>NFM!T$65</f>
        <v>412.85388720301705</v>
      </c>
      <c r="U57" s="206">
        <f>NFM!U$65</f>
        <v>398.44887983225789</v>
      </c>
      <c r="V57" s="206">
        <f>NFM!V$65</f>
        <v>373.52258474688512</v>
      </c>
      <c r="W57" s="206">
        <f>NFM!W$65</f>
        <v>403.24792282428467</v>
      </c>
    </row>
    <row r="58" spans="1:23" ht="12" customHeight="1" x14ac:dyDescent="0.25">
      <c r="A58" s="22" t="s">
        <v>44</v>
      </c>
      <c r="B58" s="213">
        <f>NFM!B$66</f>
        <v>279.96773679328408</v>
      </c>
      <c r="C58" s="213">
        <f>NFM!C$66</f>
        <v>322.85222100513431</v>
      </c>
      <c r="D58" s="213">
        <f>NFM!D$66</f>
        <v>288.50946427476379</v>
      </c>
      <c r="E58" s="213">
        <f>NFM!E$66</f>
        <v>298.712542761983</v>
      </c>
      <c r="F58" s="213">
        <f>NFM!F$66</f>
        <v>320.90166496774918</v>
      </c>
      <c r="G58" s="213">
        <f>NFM!G$66</f>
        <v>331.11693787037859</v>
      </c>
      <c r="H58" s="213">
        <f>NFM!H$66</f>
        <v>365.1876419028593</v>
      </c>
      <c r="I58" s="213">
        <f>NFM!I$66</f>
        <v>501.3095541755286</v>
      </c>
      <c r="J58" s="213">
        <f>NFM!J$66</f>
        <v>466.46750227150591</v>
      </c>
      <c r="K58" s="213">
        <f>NFM!K$66</f>
        <v>351.38990842141322</v>
      </c>
      <c r="L58" s="213">
        <f>NFM!L$66</f>
        <v>312.3619163379928</v>
      </c>
      <c r="M58" s="213">
        <f>NFM!M$66</f>
        <v>327.81218467398787</v>
      </c>
      <c r="N58" s="213">
        <f>NFM!N$66</f>
        <v>314.34232565130287</v>
      </c>
      <c r="O58" s="213">
        <f>NFM!O$66</f>
        <v>301.24144158895791</v>
      </c>
      <c r="P58" s="213">
        <f>NFM!P$66</f>
        <v>326.46565295880959</v>
      </c>
      <c r="Q58" s="213">
        <f>NFM!Q$66</f>
        <v>341.29609422554819</v>
      </c>
      <c r="R58" s="213">
        <f>NFM!R$66</f>
        <v>310.0989972769321</v>
      </c>
      <c r="S58" s="213">
        <f>NFM!S$66</f>
        <v>357.9449753577664</v>
      </c>
      <c r="T58" s="213">
        <f>NFM!T$66</f>
        <v>411.64730076077961</v>
      </c>
      <c r="U58" s="213">
        <f>NFM!U$66</f>
        <v>397.27195296118379</v>
      </c>
      <c r="V58" s="213">
        <f>NFM!V$66</f>
        <v>372.51892510323501</v>
      </c>
      <c r="W58" s="213">
        <f>NFM!W$66</f>
        <v>402.2114680637859</v>
      </c>
    </row>
    <row r="59" spans="1:23" ht="12" customHeight="1" x14ac:dyDescent="0.25">
      <c r="A59" s="23" t="s">
        <v>81</v>
      </c>
      <c r="B59" s="214">
        <f>NFM!B$67</f>
        <v>0.70724790797792525</v>
      </c>
      <c r="C59" s="214">
        <f>NFM!C$67</f>
        <v>0.23760776244950729</v>
      </c>
      <c r="D59" s="214">
        <f>NFM!D$67</f>
        <v>0.79462352787146306</v>
      </c>
      <c r="E59" s="214">
        <f>NFM!E$67</f>
        <v>1.4025066487537889</v>
      </c>
      <c r="F59" s="214">
        <f>NFM!F$67</f>
        <v>1.0996167084341091</v>
      </c>
      <c r="G59" s="214">
        <f>NFM!G$67</f>
        <v>1.153396383708136</v>
      </c>
      <c r="H59" s="214">
        <f>NFM!H$67</f>
        <v>1.6838008034484031</v>
      </c>
      <c r="I59" s="214">
        <f>NFM!I$67</f>
        <v>2.3168676684592269</v>
      </c>
      <c r="J59" s="214">
        <f>NFM!J$67</f>
        <v>2.365878181952024</v>
      </c>
      <c r="K59" s="214">
        <f>NFM!K$67</f>
        <v>2.037362595425436</v>
      </c>
      <c r="L59" s="214">
        <f>NFM!L$67</f>
        <v>2.2740383545236269</v>
      </c>
      <c r="M59" s="214">
        <f>NFM!M$67</f>
        <v>2.8561357924865471</v>
      </c>
      <c r="N59" s="214">
        <f>NFM!N$67</f>
        <v>2.0228346420742551</v>
      </c>
      <c r="O59" s="214">
        <f>NFM!O$67</f>
        <v>1.6897442093177311</v>
      </c>
      <c r="P59" s="214">
        <f>NFM!P$67</f>
        <v>1.0001970379905301</v>
      </c>
      <c r="Q59" s="214">
        <f>NFM!Q$67</f>
        <v>1.150892976423989</v>
      </c>
      <c r="R59" s="214">
        <f>NFM!R$67</f>
        <v>0.92641541108536118</v>
      </c>
      <c r="S59" s="214">
        <f>NFM!S$67</f>
        <v>1.052899129587868</v>
      </c>
      <c r="T59" s="214">
        <f>NFM!T$67</f>
        <v>1.2065864422374619</v>
      </c>
      <c r="U59" s="214">
        <f>NFM!U$67</f>
        <v>1.176926871074125</v>
      </c>
      <c r="V59" s="214">
        <f>NFM!V$67</f>
        <v>1.003659643650104</v>
      </c>
      <c r="W59" s="214">
        <f>NFM!W$67</f>
        <v>1.0364547604987431</v>
      </c>
    </row>
    <row r="60" spans="1:23" ht="12" customHeight="1" x14ac:dyDescent="0.25">
      <c r="A60" s="18" t="s">
        <v>45</v>
      </c>
      <c r="B60" s="206">
        <f>NFM!B$68</f>
        <v>90.572366698013298</v>
      </c>
      <c r="C60" s="206">
        <f>NFM!C$68</f>
        <v>112.0653647120126</v>
      </c>
      <c r="D60" s="206">
        <f>NFM!D$68</f>
        <v>92.780165697612063</v>
      </c>
      <c r="E60" s="206">
        <f>NFM!E$68</f>
        <v>99.497257576416558</v>
      </c>
      <c r="F60" s="206">
        <f>NFM!F$68</f>
        <v>119.1652780253952</v>
      </c>
      <c r="G60" s="206">
        <f>NFM!G$68</f>
        <v>104.3550685140147</v>
      </c>
      <c r="H60" s="206">
        <f>NFM!H$68</f>
        <v>88.273863343989788</v>
      </c>
      <c r="I60" s="206">
        <f>NFM!I$68</f>
        <v>121.510287418087</v>
      </c>
      <c r="J60" s="206">
        <f>NFM!J$68</f>
        <v>114.3045897584967</v>
      </c>
      <c r="K60" s="206">
        <f>NFM!K$68</f>
        <v>30.15765562960053</v>
      </c>
      <c r="L60" s="206">
        <f>NFM!L$68</f>
        <v>6.9175903226448554</v>
      </c>
      <c r="M60" s="206">
        <f>NFM!M$68</f>
        <v>8.7720354821423125</v>
      </c>
      <c r="N60" s="206">
        <f>NFM!N$68</f>
        <v>5.30600774719551</v>
      </c>
      <c r="O60" s="206">
        <f>NFM!O$68</f>
        <v>5.3123951056568339</v>
      </c>
      <c r="P60" s="206">
        <f>NFM!P$68</f>
        <v>4.908076341585967</v>
      </c>
      <c r="Q60" s="206">
        <f>NFM!Q$68</f>
        <v>4.9795670976245123</v>
      </c>
      <c r="R60" s="206">
        <f>NFM!R$68</f>
        <v>4.4878735953064961</v>
      </c>
      <c r="S60" s="206">
        <f>NFM!S$68</f>
        <v>41.449604056955309</v>
      </c>
      <c r="T60" s="206">
        <f>NFM!T$68</f>
        <v>59.471466404762651</v>
      </c>
      <c r="U60" s="206">
        <f>NFM!U$68</f>
        <v>49.501504112442262</v>
      </c>
      <c r="V60" s="206">
        <f>NFM!V$68</f>
        <v>47.165384249358453</v>
      </c>
      <c r="W60" s="206">
        <f>NFM!W$68</f>
        <v>51.162408430425963</v>
      </c>
    </row>
    <row r="61" spans="1:23" ht="12" customHeight="1" x14ac:dyDescent="0.25">
      <c r="A61" s="19" t="s">
        <v>21</v>
      </c>
      <c r="B61" s="207">
        <f>CHI!B$52</f>
        <v>2143.1430782459165</v>
      </c>
      <c r="C61" s="207">
        <f>CHI!C$52</f>
        <v>2618.1073086844385</v>
      </c>
      <c r="D61" s="207">
        <f>CHI!D$52</f>
        <v>2903.4134135855552</v>
      </c>
      <c r="E61" s="207">
        <f>CHI!E$52</f>
        <v>3117.0833190025783</v>
      </c>
      <c r="F61" s="207">
        <f>CHI!F$52</f>
        <v>2383.7291487532234</v>
      </c>
      <c r="G61" s="207">
        <f>CHI!G$52</f>
        <v>2285.4758383490971</v>
      </c>
      <c r="H61" s="207">
        <f>CHI!H$52</f>
        <v>2101.9515047291488</v>
      </c>
      <c r="I61" s="207">
        <f>CHI!I$52</f>
        <v>2124.9005159071353</v>
      </c>
      <c r="J61" s="207">
        <f>CHI!J$52</f>
        <v>2515.7963886500434</v>
      </c>
      <c r="K61" s="207">
        <f>CHI!K$52</f>
        <v>2023.9854686156493</v>
      </c>
      <c r="L61" s="207">
        <f>CHI!L$52</f>
        <v>2028.4543422184006</v>
      </c>
      <c r="M61" s="207">
        <f>CHI!M$52</f>
        <v>2231.0730008598453</v>
      </c>
      <c r="N61" s="207">
        <f>CHI!N$52</f>
        <v>1958.3055030094586</v>
      </c>
      <c r="O61" s="207">
        <f>CHI!O$52</f>
        <v>1644.7251074806525</v>
      </c>
      <c r="P61" s="207">
        <f>CHI!P$52</f>
        <v>1649.7432502149618</v>
      </c>
      <c r="Q61" s="207">
        <f>CHI!Q$52</f>
        <v>1416.2754944110052</v>
      </c>
      <c r="R61" s="207">
        <f>CHI!R$52</f>
        <v>1249.4338779019772</v>
      </c>
      <c r="S61" s="207">
        <f>CHI!S$52</f>
        <v>1341.83611349957</v>
      </c>
      <c r="T61" s="207">
        <f>CHI!T$52</f>
        <v>1428.1700773860703</v>
      </c>
      <c r="U61" s="207">
        <f>CHI!U$52</f>
        <v>1477.1870163370595</v>
      </c>
      <c r="V61" s="207">
        <f>CHI!V$52</f>
        <v>1437.0538263112633</v>
      </c>
      <c r="W61" s="207">
        <f>CHI!W$52</f>
        <v>1583.3187446259672</v>
      </c>
    </row>
    <row r="62" spans="1:23" ht="12" customHeight="1" x14ac:dyDescent="0.25">
      <c r="A62" s="18" t="s">
        <v>57</v>
      </c>
      <c r="B62" s="206">
        <f>CHI!B$53</f>
        <v>1291.5073114793897</v>
      </c>
      <c r="C62" s="206">
        <f>CHI!C$53</f>
        <v>1436.8090509889412</v>
      </c>
      <c r="D62" s="206">
        <f>CHI!D$53</f>
        <v>1628.2833039204593</v>
      </c>
      <c r="E62" s="206">
        <f>CHI!E$53</f>
        <v>1700.1930377514636</v>
      </c>
      <c r="F62" s="206">
        <f>CHI!F$53</f>
        <v>1232.2683696154807</v>
      </c>
      <c r="G62" s="206">
        <f>CHI!G$53</f>
        <v>1235.5293523771156</v>
      </c>
      <c r="H62" s="206">
        <f>CHI!H$53</f>
        <v>977.76822268396586</v>
      </c>
      <c r="I62" s="206">
        <f>CHI!I$53</f>
        <v>1014.4747429221341</v>
      </c>
      <c r="J62" s="206">
        <f>CHI!J$53</f>
        <v>1207.1161980308902</v>
      </c>
      <c r="K62" s="206">
        <f>CHI!K$53</f>
        <v>1689.8883994738887</v>
      </c>
      <c r="L62" s="206">
        <f>CHI!L$53</f>
        <v>1197.7541188151713</v>
      </c>
      <c r="M62" s="206">
        <f>CHI!M$53</f>
        <v>1408.7646984915361</v>
      </c>
      <c r="N62" s="206">
        <f>CHI!N$53</f>
        <v>1063.6091141908712</v>
      </c>
      <c r="O62" s="206">
        <f>CHI!O$53</f>
        <v>1498.4723310048705</v>
      </c>
      <c r="P62" s="206">
        <f>CHI!P$53</f>
        <v>1316.6995121288192</v>
      </c>
      <c r="Q62" s="206">
        <f>CHI!Q$53</f>
        <v>1165.8201108119006</v>
      </c>
      <c r="R62" s="206">
        <f>CHI!R$53</f>
        <v>916.17451290170561</v>
      </c>
      <c r="S62" s="206">
        <f>CHI!S$53</f>
        <v>590.69871865155801</v>
      </c>
      <c r="T62" s="206">
        <f>CHI!T$53</f>
        <v>336.39787797738182</v>
      </c>
      <c r="U62" s="206">
        <f>CHI!U$53</f>
        <v>516.33219456049494</v>
      </c>
      <c r="V62" s="206">
        <f>CHI!V$53</f>
        <v>405.50665415583171</v>
      </c>
      <c r="W62" s="206">
        <f>CHI!W$53</f>
        <v>744.31913087936346</v>
      </c>
    </row>
    <row r="63" spans="1:23" ht="12" customHeight="1" x14ac:dyDescent="0.25">
      <c r="A63" s="18" t="s">
        <v>47</v>
      </c>
      <c r="B63" s="206">
        <f>CHI!B$54</f>
        <v>829.51776694039893</v>
      </c>
      <c r="C63" s="206">
        <f>CHI!C$54</f>
        <v>1160.672274195048</v>
      </c>
      <c r="D63" s="206">
        <f>CHI!D$54</f>
        <v>1252.823663871377</v>
      </c>
      <c r="E63" s="206">
        <f>CHI!E$54</f>
        <v>1395.5174682760719</v>
      </c>
      <c r="F63" s="206">
        <f>CHI!F$54</f>
        <v>1128.4922722565391</v>
      </c>
      <c r="G63" s="206">
        <f>CHI!G$54</f>
        <v>1026.990001958882</v>
      </c>
      <c r="H63" s="206">
        <f>CHI!H$54</f>
        <v>1097.5039683568609</v>
      </c>
      <c r="I63" s="206">
        <f>CHI!I$54</f>
        <v>1088.7503550403731</v>
      </c>
      <c r="J63" s="206">
        <f>CHI!J$54</f>
        <v>1286.1023009463711</v>
      </c>
      <c r="K63" s="206">
        <f>CHI!K$54</f>
        <v>299.62930017242911</v>
      </c>
      <c r="L63" s="206">
        <f>CHI!L$54</f>
        <v>824.65206197860743</v>
      </c>
      <c r="M63" s="206">
        <f>CHI!M$54</f>
        <v>792.71068512778675</v>
      </c>
      <c r="N63" s="206">
        <f>CHI!N$54</f>
        <v>871.28437366095136</v>
      </c>
      <c r="O63" s="206">
        <f>CHI!O$54</f>
        <v>123.03279492746169</v>
      </c>
      <c r="P63" s="206">
        <f>CHI!P$54</f>
        <v>304.28908059115849</v>
      </c>
      <c r="Q63" s="206">
        <f>CHI!Q$54</f>
        <v>217.95084552706871</v>
      </c>
      <c r="R63" s="206">
        <f>CHI!R$54</f>
        <v>302.28344066665159</v>
      </c>
      <c r="S63" s="206">
        <f>CHI!S$54</f>
        <v>714.77788400440841</v>
      </c>
      <c r="T63" s="206">
        <f>CHI!T$54</f>
        <v>1050.349155556582</v>
      </c>
      <c r="U63" s="206">
        <f>CHI!U$54</f>
        <v>918.94930921327034</v>
      </c>
      <c r="V63" s="206">
        <f>CHI!V$54</f>
        <v>996.16454102903447</v>
      </c>
      <c r="W63" s="206">
        <f>CHI!W$54</f>
        <v>807.90440099312639</v>
      </c>
    </row>
    <row r="64" spans="1:23" ht="12" customHeight="1" x14ac:dyDescent="0.25">
      <c r="A64" s="18" t="s">
        <v>48</v>
      </c>
      <c r="B64" s="206">
        <f>CHI!B$55</f>
        <v>22.117999826127701</v>
      </c>
      <c r="C64" s="206">
        <f>CHI!C$55</f>
        <v>20.625983500449159</v>
      </c>
      <c r="D64" s="206">
        <f>CHI!D$55</f>
        <v>22.30644579371889</v>
      </c>
      <c r="E64" s="206">
        <f>CHI!E$55</f>
        <v>21.372812975042951</v>
      </c>
      <c r="F64" s="206">
        <f>CHI!F$55</f>
        <v>22.968506881203599</v>
      </c>
      <c r="G64" s="206">
        <f>CHI!G$55</f>
        <v>22.956484013099651</v>
      </c>
      <c r="H64" s="206">
        <f>CHI!H$55</f>
        <v>26.679313688322221</v>
      </c>
      <c r="I64" s="206">
        <f>CHI!I$55</f>
        <v>21.67541794462846</v>
      </c>
      <c r="J64" s="206">
        <f>CHI!J$55</f>
        <v>22.5778896727819</v>
      </c>
      <c r="K64" s="206">
        <f>CHI!K$55</f>
        <v>34.46776896933148</v>
      </c>
      <c r="L64" s="206">
        <f>CHI!L$55</f>
        <v>6.0481614246218509</v>
      </c>
      <c r="M64" s="206">
        <f>CHI!M$55</f>
        <v>29.597617240522279</v>
      </c>
      <c r="N64" s="206">
        <f>CHI!N$55</f>
        <v>23.412015157635949</v>
      </c>
      <c r="O64" s="206">
        <f>CHI!O$55</f>
        <v>23.21998154832028</v>
      </c>
      <c r="P64" s="206">
        <f>CHI!P$55</f>
        <v>28.754657494984261</v>
      </c>
      <c r="Q64" s="206">
        <f>CHI!Q$55</f>
        <v>32.504538072035928</v>
      </c>
      <c r="R64" s="206">
        <f>CHI!R$55</f>
        <v>30.97592433361995</v>
      </c>
      <c r="S64" s="206">
        <f>CHI!S$55</f>
        <v>36.359510843603708</v>
      </c>
      <c r="T64" s="206">
        <f>CHI!T$55</f>
        <v>41.423043852106609</v>
      </c>
      <c r="U64" s="206">
        <f>CHI!U$55</f>
        <v>41.90551256329416</v>
      </c>
      <c r="V64" s="206">
        <f>CHI!V$55</f>
        <v>35.382631126397257</v>
      </c>
      <c r="W64" s="206">
        <f>CHI!W$55</f>
        <v>31.095212753477341</v>
      </c>
    </row>
    <row r="65" spans="1:23" ht="12" customHeight="1" x14ac:dyDescent="0.25">
      <c r="A65" s="19" t="s">
        <v>22</v>
      </c>
      <c r="B65" s="207">
        <f>NMM!B$51</f>
        <v>1167.7981083404986</v>
      </c>
      <c r="C65" s="207">
        <f>NMM!C$51</f>
        <v>1255.5592433361994</v>
      </c>
      <c r="D65" s="207">
        <f>NMM!D$51</f>
        <v>1373.1230438521068</v>
      </c>
      <c r="E65" s="207">
        <f>NMM!E$51</f>
        <v>851.3393809114358</v>
      </c>
      <c r="F65" s="207">
        <f>NMM!F$51</f>
        <v>1169.3520206362853</v>
      </c>
      <c r="G65" s="207">
        <f>NMM!G$51</f>
        <v>1096.28581255374</v>
      </c>
      <c r="H65" s="207">
        <f>NMM!H$51</f>
        <v>1056.2406706792776</v>
      </c>
      <c r="I65" s="207">
        <f>NMM!I$51</f>
        <v>834.2390369733447</v>
      </c>
      <c r="J65" s="207">
        <f>NMM!J$51</f>
        <v>772.52269991401533</v>
      </c>
      <c r="K65" s="207">
        <f>NMM!K$51</f>
        <v>644.43809114359419</v>
      </c>
      <c r="L65" s="207">
        <f>NMM!L$51</f>
        <v>595.39836629406705</v>
      </c>
      <c r="M65" s="207">
        <f>NMM!M$51</f>
        <v>686.81066208082564</v>
      </c>
      <c r="N65" s="207">
        <f>NMM!N$51</f>
        <v>886.64178847807409</v>
      </c>
      <c r="O65" s="207">
        <f>NMM!O$51</f>
        <v>789.58718830610462</v>
      </c>
      <c r="P65" s="207">
        <f>NMM!P$51</f>
        <v>846.88667239896847</v>
      </c>
      <c r="Q65" s="207">
        <f>NMM!Q$51</f>
        <v>939.99802235597599</v>
      </c>
      <c r="R65" s="207">
        <f>NMM!R$51</f>
        <v>998.87506448839213</v>
      </c>
      <c r="S65" s="207">
        <f>NMM!S$51</f>
        <v>1020.908426483233</v>
      </c>
      <c r="T65" s="207">
        <f>NMM!T$51</f>
        <v>1129.5338779019773</v>
      </c>
      <c r="U65" s="207">
        <f>NMM!U$51</f>
        <v>1092.3547721410148</v>
      </c>
      <c r="V65" s="207">
        <f>NMM!V$51</f>
        <v>1202.2777300085979</v>
      </c>
      <c r="W65" s="207">
        <f>NMM!W$51</f>
        <v>1265.6338779019777</v>
      </c>
    </row>
    <row r="66" spans="1:23" ht="12" customHeight="1" x14ac:dyDescent="0.25">
      <c r="A66" s="18" t="s">
        <v>49</v>
      </c>
      <c r="B66" s="206">
        <f>NMM!B$52</f>
        <v>621.55080000000009</v>
      </c>
      <c r="C66" s="206">
        <f>NMM!C$52</f>
        <v>612.99889268338973</v>
      </c>
      <c r="D66" s="206">
        <f>NMM!D$52</f>
        <v>637.13201199984258</v>
      </c>
      <c r="E66" s="206">
        <f>NMM!E$52</f>
        <v>582.01565689220024</v>
      </c>
      <c r="F66" s="206">
        <f>NMM!F$52</f>
        <v>764.16391064235518</v>
      </c>
      <c r="G66" s="206">
        <f>NMM!G$52</f>
        <v>844.18467009659753</v>
      </c>
      <c r="H66" s="206">
        <f>NMM!H$52</f>
        <v>962.73255590363681</v>
      </c>
      <c r="I66" s="206">
        <f>NMM!I$52</f>
        <v>803.55292696832009</v>
      </c>
      <c r="J66" s="206">
        <f>NMM!J$52</f>
        <v>602.03703635549914</v>
      </c>
      <c r="K66" s="206">
        <f>NMM!K$52</f>
        <v>541.46181377825951</v>
      </c>
      <c r="L66" s="206">
        <f>NMM!L$52</f>
        <v>511.40631571071663</v>
      </c>
      <c r="M66" s="206">
        <f>NMM!M$52</f>
        <v>590.35124451062097</v>
      </c>
      <c r="N66" s="206">
        <f>NMM!N$52</f>
        <v>781.26221631108433</v>
      </c>
      <c r="O66" s="206">
        <f>NMM!O$52</f>
        <v>644.20313176524951</v>
      </c>
      <c r="P66" s="206">
        <f>NMM!P$52</f>
        <v>702.55729790739247</v>
      </c>
      <c r="Q66" s="206">
        <f>NMM!Q$52</f>
        <v>742.87863328784817</v>
      </c>
      <c r="R66" s="206">
        <f>NMM!R$52</f>
        <v>674.27504208326559</v>
      </c>
      <c r="S66" s="206">
        <f>NMM!S$52</f>
        <v>743.17022335913339</v>
      </c>
      <c r="T66" s="206">
        <f>NMM!T$52</f>
        <v>777.93170744226381</v>
      </c>
      <c r="U66" s="206">
        <f>NMM!U$52</f>
        <v>737.57781516298155</v>
      </c>
      <c r="V66" s="206">
        <f>NMM!V$52</f>
        <v>783.73664139201037</v>
      </c>
      <c r="W66" s="206">
        <f>NMM!W$52</f>
        <v>783.02608491755996</v>
      </c>
    </row>
    <row r="67" spans="1:23" ht="12" customHeight="1" x14ac:dyDescent="0.25">
      <c r="A67" s="18" t="s">
        <v>50</v>
      </c>
      <c r="B67" s="206">
        <f>NMM!B$53</f>
        <v>441.79173438167851</v>
      </c>
      <c r="C67" s="206">
        <f>NMM!C$53</f>
        <v>531.28394119936229</v>
      </c>
      <c r="D67" s="206">
        <f>NMM!D$53</f>
        <v>622.12712100430508</v>
      </c>
      <c r="E67" s="206">
        <f>NMM!E$53</f>
        <v>158.15191376847079</v>
      </c>
      <c r="F67" s="206">
        <f>NMM!F$53</f>
        <v>292.24183361634442</v>
      </c>
      <c r="G67" s="206">
        <f>NMM!G$53</f>
        <v>191.84688037908299</v>
      </c>
      <c r="H67" s="206">
        <f>NMM!H$53</f>
        <v>55.441073623482048</v>
      </c>
      <c r="I67" s="206">
        <f>NMM!I$53</f>
        <v>22.698667936363869</v>
      </c>
      <c r="J67" s="206">
        <f>NMM!J$53</f>
        <v>157.3876592987435</v>
      </c>
      <c r="K67" s="206">
        <f>NMM!K$53</f>
        <v>37.475191555166639</v>
      </c>
      <c r="L67" s="206">
        <f>NMM!L$53</f>
        <v>29.063412301368931</v>
      </c>
      <c r="M67" s="206">
        <f>NMM!M$53</f>
        <v>43.706918134170031</v>
      </c>
      <c r="N67" s="206">
        <f>NMM!N$53</f>
        <v>44.083941259339952</v>
      </c>
      <c r="O67" s="206">
        <f>NMM!O$53</f>
        <v>91.320312566810486</v>
      </c>
      <c r="P67" s="206">
        <f>NMM!P$53</f>
        <v>91.538651188852526</v>
      </c>
      <c r="Q67" s="206">
        <f>NMM!Q$53</f>
        <v>111.8940899143053</v>
      </c>
      <c r="R67" s="206">
        <f>NMM!R$53</f>
        <v>235.3804677124902</v>
      </c>
      <c r="S67" s="206">
        <f>NMM!S$53</f>
        <v>186.32090350379249</v>
      </c>
      <c r="T67" s="206">
        <f>NMM!T$53</f>
        <v>263.61566983735878</v>
      </c>
      <c r="U67" s="206">
        <f>NMM!U$53</f>
        <v>282.52921282876548</v>
      </c>
      <c r="V67" s="206">
        <f>NMM!V$53</f>
        <v>325.62833142029729</v>
      </c>
      <c r="W67" s="206">
        <f>NMM!W$53</f>
        <v>390.39972974197963</v>
      </c>
    </row>
    <row r="68" spans="1:23" ht="12" customHeight="1" x14ac:dyDescent="0.25">
      <c r="A68" s="18" t="s">
        <v>58</v>
      </c>
      <c r="B68" s="206">
        <f>NMM!B$54</f>
        <v>104.45557395882</v>
      </c>
      <c r="C68" s="206">
        <f>NMM!C$54</f>
        <v>111.2764094534474</v>
      </c>
      <c r="D68" s="206">
        <f>NMM!D$54</f>
        <v>113.863910847959</v>
      </c>
      <c r="E68" s="206">
        <f>NMM!E$54</f>
        <v>111.17181025076481</v>
      </c>
      <c r="F68" s="206">
        <f>NMM!F$54</f>
        <v>112.9462763775857</v>
      </c>
      <c r="G68" s="206">
        <f>NMM!G$54</f>
        <v>60.254262078059632</v>
      </c>
      <c r="H68" s="206">
        <f>NMM!H$54</f>
        <v>38.067041152158907</v>
      </c>
      <c r="I68" s="206">
        <f>NMM!I$54</f>
        <v>7.9874420686607417</v>
      </c>
      <c r="J68" s="206">
        <f>NMM!J$54</f>
        <v>13.098004259772679</v>
      </c>
      <c r="K68" s="206">
        <f>NMM!K$54</f>
        <v>65.501085810168036</v>
      </c>
      <c r="L68" s="206">
        <f>NMM!L$54</f>
        <v>54.928638281981563</v>
      </c>
      <c r="M68" s="206">
        <f>NMM!M$54</f>
        <v>52.752499436034647</v>
      </c>
      <c r="N68" s="206">
        <f>NMM!N$54</f>
        <v>61.295630907649773</v>
      </c>
      <c r="O68" s="206">
        <f>NMM!O$54</f>
        <v>54.063743974044662</v>
      </c>
      <c r="P68" s="206">
        <f>NMM!P$54</f>
        <v>52.790723302723428</v>
      </c>
      <c r="Q68" s="206">
        <f>NMM!Q$54</f>
        <v>85.225299153822547</v>
      </c>
      <c r="R68" s="206">
        <f>NMM!R$54</f>
        <v>89.219554692636336</v>
      </c>
      <c r="S68" s="206">
        <f>NMM!S$54</f>
        <v>91.417299620307148</v>
      </c>
      <c r="T68" s="206">
        <f>NMM!T$54</f>
        <v>87.986500622354768</v>
      </c>
      <c r="U68" s="206">
        <f>NMM!U$54</f>
        <v>72.247744149267689</v>
      </c>
      <c r="V68" s="206">
        <f>NMM!V$54</f>
        <v>92.912757196290244</v>
      </c>
      <c r="W68" s="206">
        <f>NMM!W$54</f>
        <v>92.208063242438158</v>
      </c>
    </row>
    <row r="69" spans="1:23" ht="12" customHeight="1" x14ac:dyDescent="0.25">
      <c r="A69" s="19" t="s">
        <v>23</v>
      </c>
      <c r="B69" s="207">
        <f>PPA!B$52</f>
        <v>319.20730868443684</v>
      </c>
      <c r="C69" s="207">
        <f>PPA!C$52</f>
        <v>295.1913155631986</v>
      </c>
      <c r="D69" s="207">
        <f>PPA!D$52</f>
        <v>356.62330180567494</v>
      </c>
      <c r="E69" s="207">
        <f>PPA!E$52</f>
        <v>477.6876182287188</v>
      </c>
      <c r="F69" s="207">
        <f>PPA!F$52</f>
        <v>286.59114359415315</v>
      </c>
      <c r="G69" s="207">
        <f>PPA!G$52</f>
        <v>265.96208082545138</v>
      </c>
      <c r="H69" s="207">
        <f>PPA!H$52</f>
        <v>250.5657781599312</v>
      </c>
      <c r="I69" s="207">
        <f>PPA!I$52</f>
        <v>251.48813413585543</v>
      </c>
      <c r="J69" s="207">
        <f>PPA!J$52</f>
        <v>120.64582975064488</v>
      </c>
      <c r="K69" s="207">
        <f>PPA!K$52</f>
        <v>89.753482373172815</v>
      </c>
      <c r="L69" s="207">
        <f>PPA!L$52</f>
        <v>165.26792777300085</v>
      </c>
      <c r="M69" s="207">
        <f>PPA!M$52</f>
        <v>67.913413585554594</v>
      </c>
      <c r="N69" s="207">
        <f>PPA!N$52</f>
        <v>79.746001719690469</v>
      </c>
      <c r="O69" s="207">
        <f>PPA!O$52</f>
        <v>80.199742046431609</v>
      </c>
      <c r="P69" s="207">
        <f>PPA!P$52</f>
        <v>102.52226999140154</v>
      </c>
      <c r="Q69" s="207">
        <f>PPA!Q$52</f>
        <v>123.2803955288048</v>
      </c>
      <c r="R69" s="207">
        <f>PPA!R$52</f>
        <v>136.72347377472059</v>
      </c>
      <c r="S69" s="207">
        <f>PPA!S$52</f>
        <v>172.35588993981079</v>
      </c>
      <c r="T69" s="207">
        <f>PPA!T$52</f>
        <v>140.70154772141015</v>
      </c>
      <c r="U69" s="207">
        <f>PPA!U$52</f>
        <v>160.28607050730869</v>
      </c>
      <c r="V69" s="207">
        <f>PPA!V$52</f>
        <v>134.94875322441956</v>
      </c>
      <c r="W69" s="207">
        <f>PPA!W$52</f>
        <v>191.80756663800523</v>
      </c>
    </row>
    <row r="70" spans="1:23" ht="12" customHeight="1" x14ac:dyDescent="0.25">
      <c r="A70" s="18" t="s">
        <v>52</v>
      </c>
      <c r="B70" s="206">
        <f>PPA!B$53</f>
        <v>137.14058297340881</v>
      </c>
      <c r="C70" s="206">
        <f>PPA!C$53</f>
        <v>113.8355975209703</v>
      </c>
      <c r="D70" s="206">
        <f>PPA!D$53</f>
        <v>143.9548810586754</v>
      </c>
      <c r="E70" s="206">
        <f>PPA!E$53</f>
        <v>183.34638251182199</v>
      </c>
      <c r="F70" s="206">
        <f>PPA!F$53</f>
        <v>112.47245567013231</v>
      </c>
      <c r="G70" s="206">
        <f>PPA!G$53</f>
        <v>81.401603044188619</v>
      </c>
      <c r="H70" s="206">
        <f>PPA!H$53</f>
        <v>67.555568570144985</v>
      </c>
      <c r="I70" s="206">
        <f>PPA!I$53</f>
        <v>64.962967503155255</v>
      </c>
      <c r="J70" s="206">
        <f>PPA!J$53</f>
        <v>17.359782156085711</v>
      </c>
      <c r="K70" s="206">
        <f>PPA!K$53</f>
        <v>4.2567155463882331</v>
      </c>
      <c r="L70" s="206">
        <f>PPA!L$53</f>
        <v>0</v>
      </c>
      <c r="M70" s="206">
        <f>PPA!M$53</f>
        <v>0</v>
      </c>
      <c r="N70" s="206">
        <f>PPA!N$53</f>
        <v>0</v>
      </c>
      <c r="O70" s="206">
        <f>PPA!O$53</f>
        <v>0</v>
      </c>
      <c r="P70" s="206">
        <f>PPA!P$53</f>
        <v>0</v>
      </c>
      <c r="Q70" s="206">
        <f>PPA!Q$53</f>
        <v>0</v>
      </c>
      <c r="R70" s="206">
        <f>PPA!R$53</f>
        <v>0</v>
      </c>
      <c r="S70" s="206">
        <f>PPA!S$53</f>
        <v>0</v>
      </c>
      <c r="T70" s="206">
        <f>PPA!T$53</f>
        <v>0</v>
      </c>
      <c r="U70" s="206">
        <f>PPA!U$53</f>
        <v>0</v>
      </c>
      <c r="V70" s="206">
        <f>PPA!V$53</f>
        <v>0</v>
      </c>
      <c r="W70" s="206">
        <f>PPA!W$53</f>
        <v>0</v>
      </c>
    </row>
    <row r="71" spans="1:23" ht="12" customHeight="1" x14ac:dyDescent="0.25">
      <c r="A71" s="18" t="s">
        <v>59</v>
      </c>
      <c r="B71" s="206">
        <f>PPA!B$54</f>
        <v>126.9989594454921</v>
      </c>
      <c r="C71" s="206">
        <f>PPA!C$54</f>
        <v>130.43104956879989</v>
      </c>
      <c r="D71" s="206">
        <f>PPA!D$54</f>
        <v>151.14586755228919</v>
      </c>
      <c r="E71" s="206">
        <f>PPA!E$54</f>
        <v>211.9333791519191</v>
      </c>
      <c r="F71" s="206">
        <f>PPA!F$54</f>
        <v>124.6776705041558</v>
      </c>
      <c r="G71" s="206">
        <f>PPA!G$54</f>
        <v>138.67826486216489</v>
      </c>
      <c r="H71" s="206">
        <f>PPA!H$54</f>
        <v>139.78407619478369</v>
      </c>
      <c r="I71" s="206">
        <f>PPA!I$54</f>
        <v>143.13991381306681</v>
      </c>
      <c r="J71" s="206">
        <f>PPA!J$54</f>
        <v>94.960804189574347</v>
      </c>
      <c r="K71" s="206">
        <f>PPA!K$54</f>
        <v>77.754895550068483</v>
      </c>
      <c r="L71" s="206">
        <f>PPA!L$54</f>
        <v>136.756877523866</v>
      </c>
      <c r="M71" s="206">
        <f>PPA!M$54</f>
        <v>56.197391164147128</v>
      </c>
      <c r="N71" s="206">
        <f>PPA!N$54</f>
        <v>65.988690831636077</v>
      </c>
      <c r="O71" s="206">
        <f>PPA!O$54</f>
        <v>66.364154547602837</v>
      </c>
      <c r="P71" s="206">
        <f>PPA!P$54</f>
        <v>84.835731346135475</v>
      </c>
      <c r="Q71" s="206">
        <f>PPA!Q$54</f>
        <v>102.24762587178751</v>
      </c>
      <c r="R71" s="206">
        <f>PPA!R$54</f>
        <v>116.7870067832235</v>
      </c>
      <c r="S71" s="206">
        <f>PPA!S$54</f>
        <v>152.0387025890895</v>
      </c>
      <c r="T71" s="206">
        <f>PPA!T$54</f>
        <v>120.877338301328</v>
      </c>
      <c r="U71" s="206">
        <f>PPA!U$54</f>
        <v>136.4014808445591</v>
      </c>
      <c r="V71" s="206">
        <f>PPA!V$54</f>
        <v>112.836400114646</v>
      </c>
      <c r="W71" s="206">
        <f>PPA!W$54</f>
        <v>160.37847565876001</v>
      </c>
    </row>
    <row r="72" spans="1:23" ht="12" customHeight="1" x14ac:dyDescent="0.25">
      <c r="A72" s="18" t="s">
        <v>60</v>
      </c>
      <c r="B72" s="206">
        <f>PPA!B$55</f>
        <v>55.067766265535937</v>
      </c>
      <c r="C72" s="206">
        <f>PPA!C$55</f>
        <v>50.924668473428447</v>
      </c>
      <c r="D72" s="206">
        <f>PPA!D$55</f>
        <v>61.522553194710341</v>
      </c>
      <c r="E72" s="206">
        <f>PPA!E$55</f>
        <v>82.407856564977763</v>
      </c>
      <c r="F72" s="206">
        <f>PPA!F$55</f>
        <v>49.441017419865013</v>
      </c>
      <c r="G72" s="206">
        <f>PPA!G$55</f>
        <v>45.882212919097881</v>
      </c>
      <c r="H72" s="206">
        <f>PPA!H$55</f>
        <v>43.226133395002549</v>
      </c>
      <c r="I72" s="206">
        <f>PPA!I$55</f>
        <v>43.385252819633372</v>
      </c>
      <c r="J72" s="206">
        <f>PPA!J$55</f>
        <v>8.3252434049848194</v>
      </c>
      <c r="K72" s="206">
        <f>PPA!K$55</f>
        <v>7.741871276716096</v>
      </c>
      <c r="L72" s="206">
        <f>PPA!L$55</f>
        <v>28.511050249134868</v>
      </c>
      <c r="M72" s="206">
        <f>PPA!M$55</f>
        <v>11.716022421407461</v>
      </c>
      <c r="N72" s="206">
        <f>PPA!N$55</f>
        <v>13.75731088805439</v>
      </c>
      <c r="O72" s="206">
        <f>PPA!O$55</f>
        <v>13.835587498828771</v>
      </c>
      <c r="P72" s="206">
        <f>PPA!P$55</f>
        <v>17.686538645266069</v>
      </c>
      <c r="Q72" s="206">
        <f>PPA!Q$55</f>
        <v>21.03276965701729</v>
      </c>
      <c r="R72" s="206">
        <f>PPA!R$55</f>
        <v>19.936466991497081</v>
      </c>
      <c r="S72" s="206">
        <f>PPA!S$55</f>
        <v>20.317187350721309</v>
      </c>
      <c r="T72" s="206">
        <f>PPA!T$55</f>
        <v>19.824209420082159</v>
      </c>
      <c r="U72" s="206">
        <f>PPA!U$55</f>
        <v>23.884589662749601</v>
      </c>
      <c r="V72" s="206">
        <f>PPA!V$55</f>
        <v>22.112353109773569</v>
      </c>
      <c r="W72" s="206">
        <f>PPA!W$55</f>
        <v>31.42909097924522</v>
      </c>
    </row>
    <row r="73" spans="1:23" ht="12" customHeight="1" x14ac:dyDescent="0.25">
      <c r="A73" s="20" t="s">
        <v>61</v>
      </c>
      <c r="B73" s="208">
        <f>FBT!B$12</f>
        <v>644.17798796216675</v>
      </c>
      <c r="C73" s="208">
        <f>FBT!C$12</f>
        <v>787.87601031814268</v>
      </c>
      <c r="D73" s="208">
        <f>FBT!D$12</f>
        <v>747.36809974204641</v>
      </c>
      <c r="E73" s="208">
        <f>FBT!E$12</f>
        <v>705.04153052450545</v>
      </c>
      <c r="F73" s="208">
        <f>FBT!F$12</f>
        <v>887.77618228718825</v>
      </c>
      <c r="G73" s="208">
        <f>FBT!G$12</f>
        <v>981.75434221840055</v>
      </c>
      <c r="H73" s="208">
        <f>FBT!H$12</f>
        <v>567.52476354256225</v>
      </c>
      <c r="I73" s="208">
        <f>FBT!I$12</f>
        <v>698.07257093723115</v>
      </c>
      <c r="J73" s="208">
        <f>FBT!J$12</f>
        <v>688.44221840068781</v>
      </c>
      <c r="K73" s="208">
        <f>FBT!K$12</f>
        <v>523.33370593293205</v>
      </c>
      <c r="L73" s="208">
        <f>FBT!L$12</f>
        <v>557.25640584694747</v>
      </c>
      <c r="M73" s="208">
        <f>FBT!M$12</f>
        <v>564.60576096302668</v>
      </c>
      <c r="N73" s="208">
        <f>FBT!N$12</f>
        <v>581.89802235597585</v>
      </c>
      <c r="O73" s="208">
        <f>FBT!O$12</f>
        <v>528.84359415305255</v>
      </c>
      <c r="P73" s="208">
        <f>FBT!P$12</f>
        <v>556.67497850386928</v>
      </c>
      <c r="Q73" s="208">
        <f>FBT!Q$12</f>
        <v>559.31461736887354</v>
      </c>
      <c r="R73" s="208">
        <f>FBT!R$12</f>
        <v>570.64350816852959</v>
      </c>
      <c r="S73" s="208">
        <f>FBT!S$12</f>
        <v>585.25485812553734</v>
      </c>
      <c r="T73" s="208">
        <f>FBT!T$12</f>
        <v>537.01840068787624</v>
      </c>
      <c r="U73" s="208">
        <f>FBT!U$12</f>
        <v>575.37523645743772</v>
      </c>
      <c r="V73" s="208">
        <f>FBT!V$12</f>
        <v>553.13207222699907</v>
      </c>
      <c r="W73" s="208">
        <f>FBT!W$12</f>
        <v>569.83645743766112</v>
      </c>
    </row>
    <row r="74" spans="1:23" ht="12" customHeight="1" x14ac:dyDescent="0.25">
      <c r="A74" s="14" t="s">
        <v>62</v>
      </c>
      <c r="B74" s="206">
        <f>TRE!B$12</f>
        <v>146.6920894239037</v>
      </c>
      <c r="C74" s="206">
        <f>TRE!C$12</f>
        <v>224.10086388500861</v>
      </c>
      <c r="D74" s="206">
        <f>TRE!D$12</f>
        <v>126.86302665520211</v>
      </c>
      <c r="E74" s="206">
        <f>TRE!E$12</f>
        <v>147.64496990541701</v>
      </c>
      <c r="F74" s="206">
        <f>TRE!F$12</f>
        <v>123.37110920034389</v>
      </c>
      <c r="G74" s="206">
        <f>TRE!G$12</f>
        <v>83.748925193465169</v>
      </c>
      <c r="H74" s="206">
        <f>TRE!H$12</f>
        <v>164.7511607910576</v>
      </c>
      <c r="I74" s="206">
        <f>TRE!I$12</f>
        <v>184.86913155631979</v>
      </c>
      <c r="J74" s="206">
        <f>TRE!J$12</f>
        <v>153.32949269131561</v>
      </c>
      <c r="K74" s="206">
        <f>TRE!K$12</f>
        <v>149.61547721410139</v>
      </c>
      <c r="L74" s="206">
        <f>TRE!L$12</f>
        <v>114.180309544282</v>
      </c>
      <c r="M74" s="206">
        <f>TRE!M$12</f>
        <v>164.82278589853831</v>
      </c>
      <c r="N74" s="206">
        <f>TRE!N$12</f>
        <v>166.17463456577809</v>
      </c>
      <c r="O74" s="206">
        <f>TRE!O$12</f>
        <v>205.31195184866721</v>
      </c>
      <c r="P74" s="206">
        <f>TRE!P$12</f>
        <v>207.12003439380911</v>
      </c>
      <c r="Q74" s="206">
        <f>TRE!Q$12</f>
        <v>226.09389509888209</v>
      </c>
      <c r="R74" s="206">
        <f>TRE!R$12</f>
        <v>211.92553740326741</v>
      </c>
      <c r="S74" s="206">
        <f>TRE!S$12</f>
        <v>231.7170249355116</v>
      </c>
      <c r="T74" s="206">
        <f>TRE!T$12</f>
        <v>297.50257953568359</v>
      </c>
      <c r="U74" s="206">
        <f>TRE!U$12</f>
        <v>291.21057609630259</v>
      </c>
      <c r="V74" s="206">
        <f>TRE!V$12</f>
        <v>313.74686156491828</v>
      </c>
      <c r="W74" s="206">
        <f>TRE!W$12</f>
        <v>284.45623387790198</v>
      </c>
    </row>
    <row r="75" spans="1:23" ht="12" customHeight="1" x14ac:dyDescent="0.25">
      <c r="A75" s="14" t="s">
        <v>63</v>
      </c>
      <c r="B75" s="206">
        <f>MAE!B$12</f>
        <v>700.93688736027525</v>
      </c>
      <c r="C75" s="206">
        <f>MAE!C$12</f>
        <v>789.69165950128968</v>
      </c>
      <c r="D75" s="206">
        <f>MAE!D$12</f>
        <v>812.58065348237324</v>
      </c>
      <c r="E75" s="206">
        <f>MAE!E$12</f>
        <v>638.51625107480652</v>
      </c>
      <c r="F75" s="206">
        <f>MAE!F$12</f>
        <v>596.72450558899391</v>
      </c>
      <c r="G75" s="206">
        <f>MAE!G$12</f>
        <v>518.85468615649177</v>
      </c>
      <c r="H75" s="206">
        <f>MAE!H$12</f>
        <v>506.44299226139287</v>
      </c>
      <c r="I75" s="206">
        <f>MAE!I$12</f>
        <v>473.59604471195189</v>
      </c>
      <c r="J75" s="206">
        <f>MAE!J$12</f>
        <v>464.83404987102313</v>
      </c>
      <c r="K75" s="206">
        <f>MAE!K$12</f>
        <v>325.20662080825451</v>
      </c>
      <c r="L75" s="206">
        <f>MAE!L$12</f>
        <v>364.88976784178851</v>
      </c>
      <c r="M75" s="206">
        <f>MAE!M$12</f>
        <v>362.27274290627679</v>
      </c>
      <c r="N75" s="206">
        <f>MAE!N$12</f>
        <v>359.81771281169381</v>
      </c>
      <c r="O75" s="206">
        <f>MAE!O$12</f>
        <v>360.21040412725711</v>
      </c>
      <c r="P75" s="206">
        <f>MAE!P$12</f>
        <v>401.43697334479788</v>
      </c>
      <c r="Q75" s="206">
        <f>MAE!Q$12</f>
        <v>351.49398108340489</v>
      </c>
      <c r="R75" s="206">
        <f>MAE!R$12</f>
        <v>361.36646603611348</v>
      </c>
      <c r="S75" s="206">
        <f>MAE!S$12</f>
        <v>395.85279449699061</v>
      </c>
      <c r="T75" s="206">
        <f>MAE!T$12</f>
        <v>427.39277730008598</v>
      </c>
      <c r="U75" s="206">
        <f>MAE!U$12</f>
        <v>429.54101461736877</v>
      </c>
      <c r="V75" s="206">
        <f>MAE!V$12</f>
        <v>342.10679277730009</v>
      </c>
      <c r="W75" s="206">
        <f>MAE!W$12</f>
        <v>382.23929492691309</v>
      </c>
    </row>
    <row r="76" spans="1:23" ht="12" customHeight="1" x14ac:dyDescent="0.25">
      <c r="A76" s="14" t="s">
        <v>64</v>
      </c>
      <c r="B76" s="206">
        <f>TEL!B$12</f>
        <v>287.22656921754083</v>
      </c>
      <c r="C76" s="206">
        <f>TEL!C$12</f>
        <v>320.42854686156488</v>
      </c>
      <c r="D76" s="206">
        <f>TEL!D$12</f>
        <v>421.0503869303526</v>
      </c>
      <c r="E76" s="206">
        <f>TEL!E$12</f>
        <v>349.79226139294917</v>
      </c>
      <c r="F76" s="206">
        <f>TEL!F$12</f>
        <v>338.61177987962162</v>
      </c>
      <c r="G76" s="206">
        <f>TEL!G$12</f>
        <v>191.72398968185729</v>
      </c>
      <c r="H76" s="206">
        <f>TEL!H$12</f>
        <v>266.88331900257953</v>
      </c>
      <c r="I76" s="206">
        <f>TEL!I$12</f>
        <v>297.12717110920039</v>
      </c>
      <c r="J76" s="206">
        <f>TEL!J$12</f>
        <v>251.6213241616509</v>
      </c>
      <c r="K76" s="206">
        <f>TEL!K$12</f>
        <v>182.6655202063628</v>
      </c>
      <c r="L76" s="206">
        <f>TEL!L$12</f>
        <v>180.76672398968191</v>
      </c>
      <c r="M76" s="206">
        <f>TEL!M$12</f>
        <v>176.74058469475489</v>
      </c>
      <c r="N76" s="206">
        <f>TEL!N$12</f>
        <v>162.78727429062769</v>
      </c>
      <c r="O76" s="206">
        <f>TEL!O$12</f>
        <v>171.3856405846947</v>
      </c>
      <c r="P76" s="206">
        <f>TEL!P$12</f>
        <v>178.27162510748059</v>
      </c>
      <c r="Q76" s="206">
        <f>TEL!Q$12</f>
        <v>171.30137575236449</v>
      </c>
      <c r="R76" s="206">
        <f>TEL!R$12</f>
        <v>149.59647463456579</v>
      </c>
      <c r="S76" s="206">
        <f>TEL!S$12</f>
        <v>164.6619948409286</v>
      </c>
      <c r="T76" s="206">
        <f>TEL!T$12</f>
        <v>148.0316423043852</v>
      </c>
      <c r="U76" s="206">
        <f>TEL!U$12</f>
        <v>170.41186586414449</v>
      </c>
      <c r="V76" s="206">
        <f>TEL!V$12</f>
        <v>132.55055889939811</v>
      </c>
      <c r="W76" s="206">
        <f>TEL!W$12</f>
        <v>139.6885640584695</v>
      </c>
    </row>
    <row r="77" spans="1:23" ht="12" customHeight="1" x14ac:dyDescent="0.25">
      <c r="A77" s="14" t="s">
        <v>65</v>
      </c>
      <c r="B77" s="206">
        <f>WWP!B$12</f>
        <v>171.54866723989679</v>
      </c>
      <c r="C77" s="206">
        <f>WWP!C$12</f>
        <v>187.44625967325879</v>
      </c>
      <c r="D77" s="206">
        <f>WWP!D$12</f>
        <v>200.61625107480651</v>
      </c>
      <c r="E77" s="206">
        <f>WWP!E$12</f>
        <v>120.90868443680139</v>
      </c>
      <c r="F77" s="206">
        <f>WWP!F$12</f>
        <v>229.1177987962167</v>
      </c>
      <c r="G77" s="206">
        <f>WWP!G$12</f>
        <v>201.5907996560619</v>
      </c>
      <c r="H77" s="206">
        <f>WWP!H$12</f>
        <v>243.29896818572661</v>
      </c>
      <c r="I77" s="206">
        <f>WWP!I$12</f>
        <v>317.62115219260528</v>
      </c>
      <c r="J77" s="206">
        <f>WWP!J$12</f>
        <v>247.60421324161649</v>
      </c>
      <c r="K77" s="206">
        <f>WWP!K$12</f>
        <v>193.76638005159069</v>
      </c>
      <c r="L77" s="206">
        <f>WWP!L$12</f>
        <v>263.39647463456572</v>
      </c>
      <c r="M77" s="206">
        <f>WWP!M$12</f>
        <v>225.4323301805675</v>
      </c>
      <c r="N77" s="206">
        <f>WWP!N$12</f>
        <v>254.2210662080825</v>
      </c>
      <c r="O77" s="206">
        <f>WWP!O$12</f>
        <v>259.27532244196038</v>
      </c>
      <c r="P77" s="206">
        <f>WWP!P$12</f>
        <v>274.35846947549442</v>
      </c>
      <c r="Q77" s="206">
        <f>WWP!Q$12</f>
        <v>289.66646603611349</v>
      </c>
      <c r="R77" s="206">
        <f>WWP!R$12</f>
        <v>331.97239896818581</v>
      </c>
      <c r="S77" s="206">
        <f>WWP!S$12</f>
        <v>329.5978503869303</v>
      </c>
      <c r="T77" s="206">
        <f>WWP!T$12</f>
        <v>344.12287188306112</v>
      </c>
      <c r="U77" s="206">
        <f>WWP!U$12</f>
        <v>322.26560619088559</v>
      </c>
      <c r="V77" s="206">
        <f>WWP!V$12</f>
        <v>282.48718830610483</v>
      </c>
      <c r="W77" s="206">
        <f>WWP!W$12</f>
        <v>286.27566638005158</v>
      </c>
    </row>
    <row r="78" spans="1:23" ht="12" customHeight="1" x14ac:dyDescent="0.25">
      <c r="A78" s="21" t="s">
        <v>66</v>
      </c>
      <c r="B78" s="209">
        <f>OIS!B$12</f>
        <v>837.83164230438615</v>
      </c>
      <c r="C78" s="209">
        <f>OIS!C$12</f>
        <v>575.55863740475957</v>
      </c>
      <c r="D78" s="209">
        <f>OIS!D$12</f>
        <v>829.2272570937223</v>
      </c>
      <c r="E78" s="209">
        <f>OIS!E$12</f>
        <v>920.49226139295081</v>
      </c>
      <c r="F78" s="209">
        <f>OIS!F$12</f>
        <v>835.17644024075537</v>
      </c>
      <c r="G78" s="209">
        <f>OIS!G$12</f>
        <v>823.10928632846071</v>
      </c>
      <c r="H78" s="209">
        <f>OIS!H$12</f>
        <v>895.42226999140212</v>
      </c>
      <c r="I78" s="209">
        <f>OIS!I$12</f>
        <v>830.85219260533142</v>
      </c>
      <c r="J78" s="209">
        <f>OIS!J$12</f>
        <v>1029.585898538262</v>
      </c>
      <c r="K78" s="209">
        <f>OIS!K$12</f>
        <v>655.78486672398958</v>
      </c>
      <c r="L78" s="209">
        <f>OIS!L$12</f>
        <v>639.76620808254586</v>
      </c>
      <c r="M78" s="209">
        <f>OIS!M$12</f>
        <v>700.6901977644003</v>
      </c>
      <c r="N78" s="209">
        <f>OIS!N$12</f>
        <v>651.3394668959595</v>
      </c>
      <c r="O78" s="209">
        <f>OIS!O$12</f>
        <v>597.06964746345454</v>
      </c>
      <c r="P78" s="209">
        <f>OIS!P$12</f>
        <v>561.65322441960495</v>
      </c>
      <c r="Q78" s="209">
        <f>OIS!Q$12</f>
        <v>566.75975924333625</v>
      </c>
      <c r="R78" s="209">
        <f>OIS!R$12</f>
        <v>563.34591573516934</v>
      </c>
      <c r="S78" s="209">
        <f>OIS!S$12</f>
        <v>543.65348237317187</v>
      </c>
      <c r="T78" s="209">
        <f>OIS!T$12</f>
        <v>520.86904557179776</v>
      </c>
      <c r="U78" s="209">
        <f>OIS!U$12</f>
        <v>560.00756663800439</v>
      </c>
      <c r="V78" s="209">
        <f>OIS!V$12</f>
        <v>574.87936371453111</v>
      </c>
      <c r="W78" s="209">
        <f>OIS!W$12</f>
        <v>594.5202063628534</v>
      </c>
    </row>
    <row r="80" spans="1:23" ht="12" customHeight="1" x14ac:dyDescent="0.25">
      <c r="A80" s="30" t="s">
        <v>82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</row>
    <row r="81" spans="1:23" ht="12" customHeight="1" x14ac:dyDescent="0.25">
      <c r="A81" s="31" t="s">
        <v>68</v>
      </c>
      <c r="B81" s="212">
        <v>1787.9072226999137</v>
      </c>
      <c r="C81" s="212">
        <v>1764.0871023215818</v>
      </c>
      <c r="D81" s="212">
        <v>1715.694668959587</v>
      </c>
      <c r="E81" s="212">
        <v>1555.7610490111779</v>
      </c>
      <c r="F81" s="212">
        <v>1938.9867583834907</v>
      </c>
      <c r="G81" s="212">
        <v>2458.6895958727428</v>
      </c>
      <c r="H81" s="212">
        <v>2502.1418744625967</v>
      </c>
      <c r="I81" s="212">
        <v>2324.3982803095441</v>
      </c>
      <c r="J81" s="212">
        <v>2241.9653482373174</v>
      </c>
      <c r="K81" s="212">
        <v>2090.5062768701632</v>
      </c>
      <c r="L81" s="212">
        <v>2015.2633705932928</v>
      </c>
      <c r="M81" s="212">
        <v>2177.0494411006016</v>
      </c>
      <c r="N81" s="212">
        <v>1671.046173688736</v>
      </c>
      <c r="O81" s="212">
        <v>1398.3172828890797</v>
      </c>
      <c r="P81" s="212">
        <v>1471.9460877042129</v>
      </c>
      <c r="Q81" s="212">
        <v>1074.5427343078245</v>
      </c>
      <c r="R81" s="212">
        <v>1079.0440240756664</v>
      </c>
      <c r="S81" s="212">
        <v>999.76010318142721</v>
      </c>
      <c r="T81" s="212">
        <v>942.12502149613067</v>
      </c>
      <c r="U81" s="212">
        <v>1054.5880481513327</v>
      </c>
      <c r="V81" s="212">
        <v>1219.1558039552881</v>
      </c>
      <c r="W81" s="212">
        <v>1099.2523645743768</v>
      </c>
    </row>
    <row r="82" spans="1:23" ht="12" customHeight="1" x14ac:dyDescent="0.25">
      <c r="A82" s="24" t="s">
        <v>30</v>
      </c>
      <c r="B82" s="215">
        <v>0</v>
      </c>
      <c r="C82" s="215">
        <v>0</v>
      </c>
      <c r="D82" s="215">
        <v>0</v>
      </c>
      <c r="E82" s="215">
        <v>0</v>
      </c>
      <c r="F82" s="215">
        <v>0</v>
      </c>
      <c r="G82" s="215">
        <v>0</v>
      </c>
      <c r="H82" s="215">
        <v>0</v>
      </c>
      <c r="I82" s="215">
        <v>0</v>
      </c>
      <c r="J82" s="215">
        <v>0</v>
      </c>
      <c r="K82" s="215">
        <v>0</v>
      </c>
      <c r="L82" s="215">
        <v>0</v>
      </c>
      <c r="M82" s="215">
        <v>0</v>
      </c>
      <c r="N82" s="215">
        <v>0</v>
      </c>
      <c r="O82" s="215">
        <v>4.4088564058469473</v>
      </c>
      <c r="P82" s="215">
        <v>11.958727429062771</v>
      </c>
      <c r="Q82" s="215">
        <v>8.1866723989681844</v>
      </c>
      <c r="R82" s="215">
        <v>0.62957867583834903</v>
      </c>
      <c r="S82" s="215">
        <v>1.2552880481513331</v>
      </c>
      <c r="T82" s="215">
        <v>0.35709372312983662</v>
      </c>
      <c r="U82" s="215">
        <v>0.35709372312983662</v>
      </c>
      <c r="V82" s="215">
        <v>0.53723129836629402</v>
      </c>
      <c r="W82" s="215">
        <v>0.29226139294926912</v>
      </c>
    </row>
    <row r="83" spans="1:23" ht="12" customHeight="1" x14ac:dyDescent="0.25">
      <c r="A83" s="14" t="s">
        <v>31</v>
      </c>
      <c r="B83" s="206">
        <v>983.9949269131555</v>
      </c>
      <c r="C83" s="206">
        <v>1005.6606190885639</v>
      </c>
      <c r="D83" s="206">
        <v>1121.7350816852966</v>
      </c>
      <c r="E83" s="206">
        <v>1003.9768701633707</v>
      </c>
      <c r="F83" s="206">
        <v>1296.7468615649182</v>
      </c>
      <c r="G83" s="206">
        <v>1385.817712811694</v>
      </c>
      <c r="H83" s="206">
        <v>1776.2820292347376</v>
      </c>
      <c r="I83" s="206">
        <v>1466.738521066208</v>
      </c>
      <c r="J83" s="206">
        <v>1297.5113499570077</v>
      </c>
      <c r="K83" s="206">
        <v>1323.8467755803954</v>
      </c>
      <c r="L83" s="206">
        <v>1252.8386070507306</v>
      </c>
      <c r="M83" s="206">
        <v>1260.8628546861562</v>
      </c>
      <c r="N83" s="206">
        <v>751.31272570937233</v>
      </c>
      <c r="O83" s="206">
        <v>621.83190025795352</v>
      </c>
      <c r="P83" s="206">
        <v>636.64256233877882</v>
      </c>
      <c r="Q83" s="206">
        <v>732.67162510748062</v>
      </c>
      <c r="R83" s="206">
        <v>802.89853826311264</v>
      </c>
      <c r="S83" s="206">
        <v>648.44110060189166</v>
      </c>
      <c r="T83" s="206">
        <v>569.49036973344801</v>
      </c>
      <c r="U83" s="206">
        <v>666.92338779019769</v>
      </c>
      <c r="V83" s="206">
        <v>760.90232158211518</v>
      </c>
      <c r="W83" s="206">
        <v>699.34901117798802</v>
      </c>
    </row>
    <row r="84" spans="1:23" ht="12" customHeight="1" x14ac:dyDescent="0.25">
      <c r="A84" s="18" t="s">
        <v>32</v>
      </c>
      <c r="B84" s="206">
        <v>0</v>
      </c>
      <c r="C84" s="206">
        <v>0</v>
      </c>
      <c r="D84" s="206">
        <v>0</v>
      </c>
      <c r="E84" s="206">
        <v>0</v>
      </c>
      <c r="F84" s="206">
        <v>218.7231298366294</v>
      </c>
      <c r="G84" s="206">
        <v>339.17110920034389</v>
      </c>
      <c r="H84" s="206">
        <v>397.83224419604471</v>
      </c>
      <c r="I84" s="206">
        <v>357.56680997420472</v>
      </c>
      <c r="J84" s="206">
        <v>162.12235597592431</v>
      </c>
      <c r="K84" s="206">
        <v>162.12235597592431</v>
      </c>
      <c r="L84" s="206">
        <v>22.99604471195185</v>
      </c>
      <c r="M84" s="206">
        <v>0</v>
      </c>
      <c r="N84" s="206">
        <v>0</v>
      </c>
      <c r="O84" s="206">
        <v>0</v>
      </c>
      <c r="P84" s="206">
        <v>0</v>
      </c>
      <c r="Q84" s="206">
        <v>0</v>
      </c>
      <c r="R84" s="206">
        <v>0</v>
      </c>
      <c r="S84" s="206">
        <v>0</v>
      </c>
      <c r="T84" s="206">
        <v>0</v>
      </c>
      <c r="U84" s="206">
        <v>0</v>
      </c>
      <c r="V84" s="206">
        <v>0</v>
      </c>
      <c r="W84" s="206">
        <v>0</v>
      </c>
    </row>
    <row r="85" spans="1:23" ht="12" customHeight="1" x14ac:dyDescent="0.25">
      <c r="A85" s="18" t="s">
        <v>33</v>
      </c>
      <c r="B85" s="206">
        <v>0</v>
      </c>
      <c r="C85" s="206">
        <v>0</v>
      </c>
      <c r="D85" s="206">
        <v>0</v>
      </c>
      <c r="E85" s="206">
        <v>0</v>
      </c>
      <c r="F85" s="206">
        <v>0</v>
      </c>
      <c r="G85" s="206">
        <v>0</v>
      </c>
      <c r="H85" s="206">
        <v>11.49802235597592</v>
      </c>
      <c r="I85" s="206">
        <v>0</v>
      </c>
      <c r="J85" s="206">
        <v>0</v>
      </c>
      <c r="K85" s="206">
        <v>27.596990541702489</v>
      </c>
      <c r="L85" s="206">
        <v>31.042132416165089</v>
      </c>
      <c r="M85" s="206">
        <v>35.640928632846077</v>
      </c>
      <c r="N85" s="206">
        <v>0</v>
      </c>
      <c r="O85" s="206">
        <v>0</v>
      </c>
      <c r="P85" s="206">
        <v>0</v>
      </c>
      <c r="Q85" s="206">
        <v>0</v>
      </c>
      <c r="R85" s="206">
        <v>0</v>
      </c>
      <c r="S85" s="206">
        <v>0</v>
      </c>
      <c r="T85" s="206">
        <v>0</v>
      </c>
      <c r="U85" s="206">
        <v>0</v>
      </c>
      <c r="V85" s="206">
        <v>0</v>
      </c>
      <c r="W85" s="206">
        <v>0</v>
      </c>
    </row>
    <row r="86" spans="1:23" ht="12" customHeight="1" x14ac:dyDescent="0.25">
      <c r="A86" s="18" t="s">
        <v>83</v>
      </c>
      <c r="B86" s="206">
        <v>0</v>
      </c>
      <c r="C86" s="206">
        <v>72.919690455717969</v>
      </c>
      <c r="D86" s="206">
        <v>0</v>
      </c>
      <c r="E86" s="206">
        <v>0</v>
      </c>
      <c r="F86" s="206">
        <v>0</v>
      </c>
      <c r="G86" s="206">
        <v>0</v>
      </c>
      <c r="H86" s="206">
        <v>48.270765262252787</v>
      </c>
      <c r="I86" s="206">
        <v>0</v>
      </c>
      <c r="J86" s="206">
        <v>0</v>
      </c>
      <c r="K86" s="206">
        <v>41.08151332760103</v>
      </c>
      <c r="L86" s="206">
        <v>150.97446259673259</v>
      </c>
      <c r="M86" s="206">
        <v>119.13637145313839</v>
      </c>
      <c r="N86" s="206">
        <v>0</v>
      </c>
      <c r="O86" s="206">
        <v>0</v>
      </c>
      <c r="P86" s="206">
        <v>0</v>
      </c>
      <c r="Q86" s="206">
        <v>0</v>
      </c>
      <c r="R86" s="206">
        <v>0</v>
      </c>
      <c r="S86" s="206">
        <v>0.2229578675838349</v>
      </c>
      <c r="T86" s="206">
        <v>0.74901117798796213</v>
      </c>
      <c r="U86" s="206">
        <v>0.1562338779019776</v>
      </c>
      <c r="V86" s="206">
        <v>0.31848667239896822</v>
      </c>
      <c r="W86" s="206">
        <v>8.9251934651762677E-2</v>
      </c>
    </row>
    <row r="87" spans="1:23" ht="12" customHeight="1" x14ac:dyDescent="0.25">
      <c r="A87" s="18" t="s">
        <v>70</v>
      </c>
      <c r="B87" s="206">
        <v>0</v>
      </c>
      <c r="C87" s="206">
        <v>1.9298366294067071</v>
      </c>
      <c r="D87" s="206">
        <v>0</v>
      </c>
      <c r="E87" s="206">
        <v>0</v>
      </c>
      <c r="F87" s="206">
        <v>0</v>
      </c>
      <c r="G87" s="206">
        <v>0</v>
      </c>
      <c r="H87" s="206">
        <v>28.948151332760101</v>
      </c>
      <c r="I87" s="206">
        <v>4.8246775580395527</v>
      </c>
      <c r="J87" s="206">
        <v>22.19355116079106</v>
      </c>
      <c r="K87" s="206">
        <v>83.949527085124672</v>
      </c>
      <c r="L87" s="206">
        <v>64.850214961306961</v>
      </c>
      <c r="M87" s="206">
        <v>96.493723129836624</v>
      </c>
      <c r="N87" s="206">
        <v>0</v>
      </c>
      <c r="O87" s="206">
        <v>0</v>
      </c>
      <c r="P87" s="206">
        <v>0</v>
      </c>
      <c r="Q87" s="206">
        <v>0</v>
      </c>
      <c r="R87" s="206">
        <v>0</v>
      </c>
      <c r="S87" s="206">
        <v>0</v>
      </c>
      <c r="T87" s="206">
        <v>0</v>
      </c>
      <c r="U87" s="206">
        <v>0</v>
      </c>
      <c r="V87" s="206">
        <v>0</v>
      </c>
      <c r="W87" s="206">
        <v>0</v>
      </c>
    </row>
    <row r="88" spans="1:23" ht="12" customHeight="1" x14ac:dyDescent="0.25">
      <c r="A88" s="18" t="s">
        <v>34</v>
      </c>
      <c r="B88" s="206">
        <f t="shared" ref="B88:W88" si="5">IF(ABS(B83-B84-B85-B86-B87-B89)&lt;0.0000001,0,B83-B84-B85-B86-B87-B89)</f>
        <v>512.08323301805672</v>
      </c>
      <c r="C88" s="206">
        <f t="shared" si="5"/>
        <v>505.66543422183986</v>
      </c>
      <c r="D88" s="206">
        <f t="shared" si="5"/>
        <v>560.5427343078245</v>
      </c>
      <c r="E88" s="206">
        <f t="shared" si="5"/>
        <v>493.80206362854699</v>
      </c>
      <c r="F88" s="206">
        <f t="shared" si="5"/>
        <v>645.43800515907128</v>
      </c>
      <c r="G88" s="206">
        <f t="shared" si="5"/>
        <v>685.54024075666393</v>
      </c>
      <c r="H88" s="206">
        <f t="shared" si="5"/>
        <v>875.09036973344791</v>
      </c>
      <c r="I88" s="206">
        <f t="shared" si="5"/>
        <v>744.26586414445376</v>
      </c>
      <c r="J88" s="206">
        <f t="shared" si="5"/>
        <v>764.6699914015478</v>
      </c>
      <c r="K88" s="206">
        <f t="shared" si="5"/>
        <v>598.65288048151319</v>
      </c>
      <c r="L88" s="206">
        <f t="shared" si="5"/>
        <v>704.79793637145303</v>
      </c>
      <c r="M88" s="206">
        <f t="shared" si="5"/>
        <v>797.546861564918</v>
      </c>
      <c r="N88" s="206">
        <f t="shared" si="5"/>
        <v>751.31272570937233</v>
      </c>
      <c r="O88" s="206">
        <f t="shared" si="5"/>
        <v>614.48383490971617</v>
      </c>
      <c r="P88" s="206">
        <f t="shared" si="5"/>
        <v>636.64256233877882</v>
      </c>
      <c r="Q88" s="206">
        <f t="shared" si="5"/>
        <v>732.67162510748062</v>
      </c>
      <c r="R88" s="206">
        <f t="shared" si="5"/>
        <v>727.3181427343078</v>
      </c>
      <c r="S88" s="206">
        <f t="shared" si="5"/>
        <v>647.68065348237315</v>
      </c>
      <c r="T88" s="206">
        <f t="shared" si="5"/>
        <v>567.04496990541702</v>
      </c>
      <c r="U88" s="206">
        <f t="shared" si="5"/>
        <v>665.15159071367145</v>
      </c>
      <c r="V88" s="206">
        <f t="shared" si="5"/>
        <v>759.69509888220114</v>
      </c>
      <c r="W88" s="206">
        <f t="shared" si="5"/>
        <v>698.16629406706795</v>
      </c>
    </row>
    <row r="89" spans="1:23" ht="12" customHeight="1" x14ac:dyDescent="0.25">
      <c r="A89" s="18" t="s">
        <v>84</v>
      </c>
      <c r="B89" s="206">
        <v>471.91169389509878</v>
      </c>
      <c r="C89" s="206">
        <v>425.14565778159931</v>
      </c>
      <c r="D89" s="206">
        <v>561.19234737747206</v>
      </c>
      <c r="E89" s="206">
        <v>510.17480653482369</v>
      </c>
      <c r="F89" s="206">
        <v>432.58572656921751</v>
      </c>
      <c r="G89" s="206">
        <v>361.10636285468621</v>
      </c>
      <c r="H89" s="206">
        <v>414.64247635425619</v>
      </c>
      <c r="I89" s="206">
        <v>360.08116938950991</v>
      </c>
      <c r="J89" s="206">
        <v>348.52545141874458</v>
      </c>
      <c r="K89" s="206">
        <v>410.4435081685296</v>
      </c>
      <c r="L89" s="206">
        <v>278.17781599312121</v>
      </c>
      <c r="M89" s="206">
        <v>212.04496990541699</v>
      </c>
      <c r="N89" s="206">
        <v>0</v>
      </c>
      <c r="O89" s="206">
        <v>7.3480653482373164</v>
      </c>
      <c r="P89" s="206">
        <v>0</v>
      </c>
      <c r="Q89" s="206">
        <v>0</v>
      </c>
      <c r="R89" s="206">
        <v>75.580395528804814</v>
      </c>
      <c r="S89" s="206">
        <v>0.5374892519346518</v>
      </c>
      <c r="T89" s="206">
        <v>1.6963886500429921</v>
      </c>
      <c r="U89" s="206">
        <v>1.615563198624248</v>
      </c>
      <c r="V89" s="206">
        <v>0.88873602751504721</v>
      </c>
      <c r="W89" s="206">
        <v>1.0934651762682721</v>
      </c>
    </row>
    <row r="90" spans="1:23" ht="12" customHeight="1" x14ac:dyDescent="0.25">
      <c r="A90" s="14" t="s">
        <v>35</v>
      </c>
      <c r="B90" s="206">
        <v>803.91229578675836</v>
      </c>
      <c r="C90" s="206">
        <v>758.42648323301796</v>
      </c>
      <c r="D90" s="206">
        <v>593.95958727429058</v>
      </c>
      <c r="E90" s="206">
        <v>551.78417884780731</v>
      </c>
      <c r="F90" s="206">
        <v>642.23989681857256</v>
      </c>
      <c r="G90" s="206">
        <v>1072.8718830610489</v>
      </c>
      <c r="H90" s="206">
        <v>725.85984522785895</v>
      </c>
      <c r="I90" s="206">
        <v>857.65975924333611</v>
      </c>
      <c r="J90" s="206">
        <v>944.45399828030952</v>
      </c>
      <c r="K90" s="206">
        <v>766.65950128976783</v>
      </c>
      <c r="L90" s="206">
        <v>762.42476354256223</v>
      </c>
      <c r="M90" s="206">
        <v>916.18658641444529</v>
      </c>
      <c r="N90" s="206">
        <v>919.73344797936363</v>
      </c>
      <c r="O90" s="206">
        <v>772.07652622527939</v>
      </c>
      <c r="P90" s="206">
        <v>823.34479793637138</v>
      </c>
      <c r="Q90" s="206">
        <v>333.68443680137568</v>
      </c>
      <c r="R90" s="206">
        <v>275.51590713671538</v>
      </c>
      <c r="S90" s="206">
        <v>350.06371453138428</v>
      </c>
      <c r="T90" s="206">
        <v>372.27755803955279</v>
      </c>
      <c r="U90" s="206">
        <v>387.30756663800508</v>
      </c>
      <c r="V90" s="206">
        <v>457.71625107480651</v>
      </c>
      <c r="W90" s="206">
        <v>399.61109200343941</v>
      </c>
    </row>
    <row r="91" spans="1:23" ht="12" customHeight="1" x14ac:dyDescent="0.25">
      <c r="A91" s="18" t="s">
        <v>72</v>
      </c>
      <c r="B91" s="206">
        <v>803.91229578675836</v>
      </c>
      <c r="C91" s="206">
        <v>758.42648323301796</v>
      </c>
      <c r="D91" s="206">
        <v>593.95958727429058</v>
      </c>
      <c r="E91" s="206">
        <v>551.78417884780731</v>
      </c>
      <c r="F91" s="206">
        <v>642.23989681857256</v>
      </c>
      <c r="G91" s="206">
        <v>1072.8718830610489</v>
      </c>
      <c r="H91" s="206">
        <v>725.85984522785895</v>
      </c>
      <c r="I91" s="206">
        <v>847.69991401547713</v>
      </c>
      <c r="J91" s="206">
        <v>944.45399828030952</v>
      </c>
      <c r="K91" s="206">
        <v>766.65950128976783</v>
      </c>
      <c r="L91" s="206">
        <v>762.42476354256223</v>
      </c>
      <c r="M91" s="206">
        <v>916.18658641444529</v>
      </c>
      <c r="N91" s="206">
        <v>919.73344797936363</v>
      </c>
      <c r="O91" s="206">
        <v>772.07652622527939</v>
      </c>
      <c r="P91" s="206">
        <v>823.34479793637138</v>
      </c>
      <c r="Q91" s="206">
        <v>333.68443680137568</v>
      </c>
      <c r="R91" s="206">
        <v>275.51590713671538</v>
      </c>
      <c r="S91" s="206">
        <v>350.06371453138428</v>
      </c>
      <c r="T91" s="206">
        <v>372.27755803955279</v>
      </c>
      <c r="U91" s="206">
        <v>387.30756663800508</v>
      </c>
      <c r="V91" s="206">
        <v>457.71625107480651</v>
      </c>
      <c r="W91" s="206">
        <v>399.61109200343941</v>
      </c>
    </row>
    <row r="92" spans="1:23" ht="12" customHeight="1" x14ac:dyDescent="0.25">
      <c r="A92" s="18" t="s">
        <v>36</v>
      </c>
      <c r="B92" s="206">
        <v>0</v>
      </c>
      <c r="C92" s="206">
        <v>0</v>
      </c>
      <c r="D92" s="206">
        <v>0</v>
      </c>
      <c r="E92" s="206">
        <v>0</v>
      </c>
      <c r="F92" s="206">
        <v>0</v>
      </c>
      <c r="G92" s="206">
        <v>0</v>
      </c>
      <c r="H92" s="206">
        <v>0</v>
      </c>
      <c r="I92" s="206">
        <v>9.9598452278589846</v>
      </c>
      <c r="J92" s="206">
        <v>0</v>
      </c>
      <c r="K92" s="206">
        <v>0</v>
      </c>
      <c r="L92" s="206">
        <v>0</v>
      </c>
      <c r="M92" s="206">
        <v>0</v>
      </c>
      <c r="N92" s="206">
        <v>0</v>
      </c>
      <c r="O92" s="206">
        <v>0</v>
      </c>
      <c r="P92" s="206">
        <v>0</v>
      </c>
      <c r="Q92" s="206">
        <v>0</v>
      </c>
      <c r="R92" s="206">
        <v>0</v>
      </c>
      <c r="S92" s="206">
        <v>0</v>
      </c>
      <c r="T92" s="206">
        <v>0</v>
      </c>
      <c r="U92" s="206">
        <v>0</v>
      </c>
      <c r="V92" s="206">
        <v>0</v>
      </c>
      <c r="W92" s="206">
        <v>0</v>
      </c>
    </row>
    <row r="93" spans="1:23" ht="12" customHeight="1" x14ac:dyDescent="0.25">
      <c r="A93" s="14" t="s">
        <v>37</v>
      </c>
      <c r="B93" s="206">
        <v>0</v>
      </c>
      <c r="C93" s="206">
        <v>0</v>
      </c>
      <c r="D93" s="206">
        <v>0</v>
      </c>
      <c r="E93" s="206">
        <v>0</v>
      </c>
      <c r="F93" s="206">
        <v>0</v>
      </c>
      <c r="G93" s="206">
        <v>0</v>
      </c>
      <c r="H93" s="206">
        <v>0</v>
      </c>
      <c r="I93" s="206">
        <v>0</v>
      </c>
      <c r="J93" s="206">
        <v>0</v>
      </c>
      <c r="K93" s="206">
        <v>0</v>
      </c>
      <c r="L93" s="206">
        <v>0</v>
      </c>
      <c r="M93" s="206">
        <v>0</v>
      </c>
      <c r="N93" s="206">
        <v>0</v>
      </c>
      <c r="O93" s="206">
        <v>0</v>
      </c>
      <c r="P93" s="206">
        <v>0</v>
      </c>
      <c r="Q93" s="206">
        <v>0</v>
      </c>
      <c r="R93" s="206">
        <v>0</v>
      </c>
      <c r="S93" s="206">
        <v>0</v>
      </c>
      <c r="T93" s="206">
        <v>0</v>
      </c>
      <c r="U93" s="206">
        <v>0</v>
      </c>
      <c r="V93" s="206">
        <v>0</v>
      </c>
      <c r="W93" s="206">
        <v>0</v>
      </c>
    </row>
    <row r="94" spans="1:23" ht="12" customHeight="1" x14ac:dyDescent="0.25">
      <c r="A94" s="31" t="s">
        <v>80</v>
      </c>
      <c r="B94" s="212">
        <f t="shared" ref="B94:W94" si="6">SUM(B95:B96)</f>
        <v>1787.9072226999137</v>
      </c>
      <c r="C94" s="212">
        <f t="shared" si="6"/>
        <v>1764.0871023215818</v>
      </c>
      <c r="D94" s="212">
        <f t="shared" si="6"/>
        <v>1715.694668959587</v>
      </c>
      <c r="E94" s="212">
        <f t="shared" si="6"/>
        <v>1555.7610490111779</v>
      </c>
      <c r="F94" s="212">
        <f t="shared" si="6"/>
        <v>1938.9867583834907</v>
      </c>
      <c r="G94" s="212">
        <f t="shared" si="6"/>
        <v>2458.6895958727428</v>
      </c>
      <c r="H94" s="212">
        <f t="shared" si="6"/>
        <v>2502.1418744625967</v>
      </c>
      <c r="I94" s="212">
        <f t="shared" si="6"/>
        <v>2324.3982803095441</v>
      </c>
      <c r="J94" s="212">
        <f t="shared" si="6"/>
        <v>2241.9653482373174</v>
      </c>
      <c r="K94" s="212">
        <f t="shared" si="6"/>
        <v>2090.5062768701632</v>
      </c>
      <c r="L94" s="212">
        <f t="shared" si="6"/>
        <v>2015.2633705932928</v>
      </c>
      <c r="M94" s="212">
        <f t="shared" si="6"/>
        <v>2177.0494411006016</v>
      </c>
      <c r="N94" s="212">
        <f t="shared" si="6"/>
        <v>1671.046173688736</v>
      </c>
      <c r="O94" s="212">
        <f t="shared" si="6"/>
        <v>1398.3172828890797</v>
      </c>
      <c r="P94" s="212">
        <f t="shared" si="6"/>
        <v>1471.9460877042129</v>
      </c>
      <c r="Q94" s="212">
        <f t="shared" si="6"/>
        <v>1074.5427343078245</v>
      </c>
      <c r="R94" s="212">
        <f t="shared" si="6"/>
        <v>1079.0440240756664</v>
      </c>
      <c r="S94" s="212">
        <f t="shared" si="6"/>
        <v>999.76010318142721</v>
      </c>
      <c r="T94" s="212">
        <f t="shared" si="6"/>
        <v>942.12502149613078</v>
      </c>
      <c r="U94" s="212">
        <f t="shared" si="6"/>
        <v>1054.5880481513327</v>
      </c>
      <c r="V94" s="212">
        <f t="shared" si="6"/>
        <v>1219.1558039552881</v>
      </c>
      <c r="W94" s="212">
        <f t="shared" si="6"/>
        <v>1099.2523645743768</v>
      </c>
    </row>
    <row r="95" spans="1:23" ht="12" customHeight="1" x14ac:dyDescent="0.25">
      <c r="A95" s="24" t="s">
        <v>46</v>
      </c>
      <c r="B95" s="215">
        <f>CHI!B58</f>
        <v>1275.823989681857</v>
      </c>
      <c r="C95" s="215">
        <f>CHI!C58</f>
        <v>1248.2754944110061</v>
      </c>
      <c r="D95" s="215">
        <f>CHI!D58</f>
        <v>1156.1981083404989</v>
      </c>
      <c r="E95" s="215">
        <f>CHI!E58</f>
        <v>1063.005159071367</v>
      </c>
      <c r="F95" s="215">
        <f>CHI!F58</f>
        <v>1293.548753224419</v>
      </c>
      <c r="G95" s="215">
        <f>CHI!G58</f>
        <v>1774.179988466793</v>
      </c>
      <c r="H95" s="215">
        <f>CHI!H58</f>
        <v>1543.498366294067</v>
      </c>
      <c r="I95" s="215">
        <f>CHI!I58</f>
        <v>1595.3660361135001</v>
      </c>
      <c r="J95" s="215">
        <f>CHI!J58</f>
        <v>1480.4446259673259</v>
      </c>
      <c r="K95" s="215">
        <f>CHI!K58</f>
        <v>1105.136278145904</v>
      </c>
      <c r="L95" s="215">
        <f>CHI!L58</f>
        <v>814.18334835322548</v>
      </c>
      <c r="M95" s="215">
        <f>CHI!M58</f>
        <v>921.43533963886489</v>
      </c>
      <c r="N95" s="215">
        <f>CHI!N58</f>
        <v>927.71158997475345</v>
      </c>
      <c r="O95" s="215">
        <f>CHI!O58</f>
        <v>789.502213608175</v>
      </c>
      <c r="P95" s="215">
        <f>CHI!P58</f>
        <v>853.9921873597259</v>
      </c>
      <c r="Q95" s="215">
        <f>CHI!Q58</f>
        <v>354.85634256547178</v>
      </c>
      <c r="R95" s="215">
        <f>CHI!R58</f>
        <v>382.92241818206202</v>
      </c>
      <c r="S95" s="215">
        <f>CHI!S58</f>
        <v>387.89802503455581</v>
      </c>
      <c r="T95" s="215">
        <f>CHI!T58</f>
        <v>391.75337420226441</v>
      </c>
      <c r="U95" s="215">
        <f>CHI!U58</f>
        <v>397.27780091482589</v>
      </c>
      <c r="V95" s="215">
        <f>CHI!V58</f>
        <v>464.87503180898068</v>
      </c>
      <c r="W95" s="215">
        <f>CHI!W58</f>
        <v>406.6784367908017</v>
      </c>
    </row>
    <row r="96" spans="1:23" ht="12" customHeight="1" x14ac:dyDescent="0.25">
      <c r="A96" s="21" t="s">
        <v>29</v>
      </c>
      <c r="B96" s="209">
        <v>512.08323301805672</v>
      </c>
      <c r="C96" s="209">
        <v>515.81160791057573</v>
      </c>
      <c r="D96" s="209">
        <v>559.49656061908809</v>
      </c>
      <c r="E96" s="209">
        <v>492.75588993981091</v>
      </c>
      <c r="F96" s="209">
        <v>645.43800515907174</v>
      </c>
      <c r="G96" s="209">
        <v>684.50960740594974</v>
      </c>
      <c r="H96" s="209">
        <v>958.64350816852971</v>
      </c>
      <c r="I96" s="209">
        <v>729.03224419604408</v>
      </c>
      <c r="J96" s="209">
        <v>761.52072226999144</v>
      </c>
      <c r="K96" s="209">
        <v>985.36999872425918</v>
      </c>
      <c r="L96" s="209">
        <v>1201.0800222400674</v>
      </c>
      <c r="M96" s="209">
        <v>1255.6141014617367</v>
      </c>
      <c r="N96" s="209">
        <v>743.33458371398251</v>
      </c>
      <c r="O96" s="209">
        <v>608.81506928090471</v>
      </c>
      <c r="P96" s="209">
        <v>617.95390034448701</v>
      </c>
      <c r="Q96" s="209">
        <v>719.68639174235273</v>
      </c>
      <c r="R96" s="209">
        <v>696.12160589360428</v>
      </c>
      <c r="S96" s="209">
        <v>611.86207814687145</v>
      </c>
      <c r="T96" s="209">
        <v>550.37164729386632</v>
      </c>
      <c r="U96" s="209">
        <v>657.31024723650683</v>
      </c>
      <c r="V96" s="209">
        <v>754.28077214630741</v>
      </c>
      <c r="W96" s="209">
        <v>692.57392778357507</v>
      </c>
    </row>
    <row r="98" spans="1:23" ht="12" customHeight="1" x14ac:dyDescent="0.25">
      <c r="A98" s="30" t="s">
        <v>85</v>
      </c>
      <c r="B98" s="205">
        <f t="shared" ref="B98:W98" si="7">SUM(B99,B102,B108,B112,B116,B120:B126)</f>
        <v>32204.940538503044</v>
      </c>
      <c r="C98" s="205">
        <f t="shared" si="7"/>
        <v>34150.76915284001</v>
      </c>
      <c r="D98" s="205">
        <f t="shared" si="7"/>
        <v>36846.552171757314</v>
      </c>
      <c r="E98" s="205">
        <f t="shared" si="7"/>
        <v>37096.720742185782</v>
      </c>
      <c r="F98" s="205">
        <f t="shared" si="7"/>
        <v>39056.98217792072</v>
      </c>
      <c r="G98" s="205">
        <f t="shared" si="7"/>
        <v>39265.582972295895</v>
      </c>
      <c r="H98" s="205">
        <f t="shared" si="7"/>
        <v>37969.802427040653</v>
      </c>
      <c r="I98" s="205">
        <f t="shared" si="7"/>
        <v>37048.015372078386</v>
      </c>
      <c r="J98" s="205">
        <f t="shared" si="7"/>
        <v>34527.720161588208</v>
      </c>
      <c r="K98" s="205">
        <f t="shared" si="7"/>
        <v>23000.266775883789</v>
      </c>
      <c r="L98" s="205">
        <f t="shared" si="7"/>
        <v>24509.488240701769</v>
      </c>
      <c r="M98" s="205">
        <f t="shared" si="7"/>
        <v>26626.938033862607</v>
      </c>
      <c r="N98" s="205">
        <f t="shared" si="7"/>
        <v>25174.535692580077</v>
      </c>
      <c r="O98" s="205">
        <f t="shared" si="7"/>
        <v>22888.131064318583</v>
      </c>
      <c r="P98" s="205">
        <f t="shared" si="7"/>
        <v>23810.217987480784</v>
      </c>
      <c r="Q98" s="205">
        <f t="shared" si="7"/>
        <v>23881.572767028156</v>
      </c>
      <c r="R98" s="205">
        <f t="shared" si="7"/>
        <v>23147.899239494291</v>
      </c>
      <c r="S98" s="205">
        <f t="shared" si="7"/>
        <v>23217.897588142885</v>
      </c>
      <c r="T98" s="205">
        <f t="shared" si="7"/>
        <v>24077.375031006282</v>
      </c>
      <c r="U98" s="205">
        <f t="shared" si="7"/>
        <v>24433.009272002306</v>
      </c>
      <c r="V98" s="205">
        <f t="shared" si="7"/>
        <v>24886.566494148086</v>
      </c>
      <c r="W98" s="205">
        <f t="shared" si="7"/>
        <v>26034.814467566877</v>
      </c>
    </row>
    <row r="99" spans="1:23" ht="12" customHeight="1" x14ac:dyDescent="0.25">
      <c r="A99" s="25" t="s">
        <v>16</v>
      </c>
      <c r="B99" s="211">
        <f>ISI!B$54</f>
        <v>11722.925219824405</v>
      </c>
      <c r="C99" s="211">
        <f>ISI!C$54</f>
        <v>11211.672787489959</v>
      </c>
      <c r="D99" s="211">
        <f>ISI!D$54</f>
        <v>13181.172884827574</v>
      </c>
      <c r="E99" s="211">
        <f>ISI!E$54</f>
        <v>14558.266041194634</v>
      </c>
      <c r="F99" s="211">
        <f>ISI!F$54</f>
        <v>16452.330562939434</v>
      </c>
      <c r="G99" s="211">
        <f>ISI!G$54</f>
        <v>16886.824185631678</v>
      </c>
      <c r="H99" s="211">
        <f>ISI!H$54</f>
        <v>16621.212553395948</v>
      </c>
      <c r="I99" s="211">
        <f>ISI!I$54</f>
        <v>15368.258401993466</v>
      </c>
      <c r="J99" s="211">
        <f>ISI!J$54</f>
        <v>11763.557362028349</v>
      </c>
      <c r="K99" s="211">
        <f>ISI!K$54</f>
        <v>7108.6361159569433</v>
      </c>
      <c r="L99" s="211">
        <f>ISI!L$54</f>
        <v>7580.8335628786781</v>
      </c>
      <c r="M99" s="211">
        <f>ISI!M$54</f>
        <v>8094.6801485973756</v>
      </c>
      <c r="N99" s="211">
        <f>ISI!N$54</f>
        <v>7356.4775749810133</v>
      </c>
      <c r="O99" s="211">
        <f>ISI!O$54</f>
        <v>7624.694129027569</v>
      </c>
      <c r="P99" s="211">
        <f>ISI!P$54</f>
        <v>7584.0987559521964</v>
      </c>
      <c r="Q99" s="211">
        <f>ISI!Q$54</f>
        <v>8582.6750143435747</v>
      </c>
      <c r="R99" s="211">
        <f>ISI!R$54</f>
        <v>8443.2953031234883</v>
      </c>
      <c r="S99" s="211">
        <f>ISI!S$54</f>
        <v>7727.8666091743389</v>
      </c>
      <c r="T99" s="211">
        <f>ISI!T$54</f>
        <v>7629.0510414686896</v>
      </c>
      <c r="U99" s="211">
        <f>ISI!U$54</f>
        <v>7767.5136098886451</v>
      </c>
      <c r="V99" s="211">
        <f>ISI!V$54</f>
        <v>7210.4016485679967</v>
      </c>
      <c r="W99" s="211">
        <f>ISI!W$54</f>
        <v>7990.7577781538821</v>
      </c>
    </row>
    <row r="100" spans="1:23" ht="12" customHeight="1" x14ac:dyDescent="0.25">
      <c r="A100" s="14" t="s">
        <v>41</v>
      </c>
      <c r="B100" s="206">
        <f>ISI!B$55</f>
        <v>11180.572681004584</v>
      </c>
      <c r="C100" s="206">
        <f>ISI!C$55</f>
        <v>10756.531404020925</v>
      </c>
      <c r="D100" s="206">
        <f>ISI!D$55</f>
        <v>12883.399176451336</v>
      </c>
      <c r="E100" s="206">
        <f>ISI!E$55</f>
        <v>14159.607814070958</v>
      </c>
      <c r="F100" s="206">
        <f>ISI!F$55</f>
        <v>15943.187244853583</v>
      </c>
      <c r="G100" s="206">
        <f>ISI!G$55</f>
        <v>16145.843089925467</v>
      </c>
      <c r="H100" s="206">
        <f>ISI!H$55</f>
        <v>15795.630275214982</v>
      </c>
      <c r="I100" s="206">
        <f>ISI!I$55</f>
        <v>14616.984276322737</v>
      </c>
      <c r="J100" s="206">
        <f>ISI!J$55</f>
        <v>11073.078995009737</v>
      </c>
      <c r="K100" s="206">
        <f>ISI!K$55</f>
        <v>6695.0365879927876</v>
      </c>
      <c r="L100" s="206">
        <f>ISI!L$55</f>
        <v>6859.7375332168858</v>
      </c>
      <c r="M100" s="206">
        <f>ISI!M$55</f>
        <v>7094.8773197505589</v>
      </c>
      <c r="N100" s="206">
        <f>ISI!N$55</f>
        <v>6535.2808147405794</v>
      </c>
      <c r="O100" s="206">
        <f>ISI!O$55</f>
        <v>7037.0690732558505</v>
      </c>
      <c r="P100" s="206">
        <f>ISI!P$55</f>
        <v>6948.8505296802723</v>
      </c>
      <c r="Q100" s="206">
        <f>ISI!Q$55</f>
        <v>8097.7765460971414</v>
      </c>
      <c r="R100" s="206">
        <f>ISI!R$55</f>
        <v>7984.8464041012212</v>
      </c>
      <c r="S100" s="206">
        <f>ISI!S$55</f>
        <v>7280.4749970569137</v>
      </c>
      <c r="T100" s="206">
        <f>ISI!T$55</f>
        <v>6992.7578910850207</v>
      </c>
      <c r="U100" s="206">
        <f>ISI!U$55</f>
        <v>7291.4705571441518</v>
      </c>
      <c r="V100" s="206">
        <f>ISI!V$55</f>
        <v>6873.6616612311063</v>
      </c>
      <c r="W100" s="206">
        <f>ISI!W$55</f>
        <v>7597.8224918686356</v>
      </c>
    </row>
    <row r="101" spans="1:23" ht="12" customHeight="1" x14ac:dyDescent="0.25">
      <c r="A101" s="14" t="s">
        <v>42</v>
      </c>
      <c r="B101" s="206">
        <f>ISI!B$56</f>
        <v>542.35253881982089</v>
      </c>
      <c r="C101" s="206">
        <f>ISI!C$56</f>
        <v>455.14138346903292</v>
      </c>
      <c r="D101" s="206">
        <f>ISI!D$56</f>
        <v>297.7737083762392</v>
      </c>
      <c r="E101" s="206">
        <f>ISI!E$56</f>
        <v>398.65822712367577</v>
      </c>
      <c r="F101" s="206">
        <f>ISI!F$56</f>
        <v>509.14331808585126</v>
      </c>
      <c r="G101" s="206">
        <f>ISI!G$56</f>
        <v>740.98109570621068</v>
      </c>
      <c r="H101" s="206">
        <f>ISI!H$56</f>
        <v>825.58227818096475</v>
      </c>
      <c r="I101" s="206">
        <f>ISI!I$56</f>
        <v>751.27412567072906</v>
      </c>
      <c r="J101" s="206">
        <f>ISI!J$56</f>
        <v>690.47836701861195</v>
      </c>
      <c r="K101" s="206">
        <f>ISI!K$56</f>
        <v>413.59952796415541</v>
      </c>
      <c r="L101" s="206">
        <f>ISI!L$56</f>
        <v>721.09602966179204</v>
      </c>
      <c r="M101" s="206">
        <f>ISI!M$56</f>
        <v>999.80282884681651</v>
      </c>
      <c r="N101" s="206">
        <f>ISI!N$56</f>
        <v>821.19676024043395</v>
      </c>
      <c r="O101" s="206">
        <f>ISI!O$56</f>
        <v>587.62505577171873</v>
      </c>
      <c r="P101" s="206">
        <f>ISI!P$56</f>
        <v>635.2482262719243</v>
      </c>
      <c r="Q101" s="206">
        <f>ISI!Q$56</f>
        <v>484.89846824643422</v>
      </c>
      <c r="R101" s="206">
        <f>ISI!R$56</f>
        <v>458.44889902226657</v>
      </c>
      <c r="S101" s="206">
        <f>ISI!S$56</f>
        <v>447.39161211742555</v>
      </c>
      <c r="T101" s="206">
        <f>ISI!T$56</f>
        <v>636.29315038366929</v>
      </c>
      <c r="U101" s="206">
        <f>ISI!U$56</f>
        <v>476.04305274449331</v>
      </c>
      <c r="V101" s="206">
        <f>ISI!V$56</f>
        <v>336.73998733689041</v>
      </c>
      <c r="W101" s="206">
        <f>ISI!W$56</f>
        <v>392.93528628524643</v>
      </c>
    </row>
    <row r="102" spans="1:23" ht="12" customHeight="1" x14ac:dyDescent="0.25">
      <c r="A102" s="13" t="s">
        <v>20</v>
      </c>
      <c r="B102" s="207">
        <f>NFM!B$73</f>
        <v>1111.0666776358173</v>
      </c>
      <c r="C102" s="207">
        <f>NFM!C$73</f>
        <v>1033.1428704684549</v>
      </c>
      <c r="D102" s="207">
        <f>NFM!D$73</f>
        <v>936.87931350998895</v>
      </c>
      <c r="E102" s="207">
        <f>NFM!E$73</f>
        <v>964.12896892589322</v>
      </c>
      <c r="F102" s="207">
        <f>NFM!F$73</f>
        <v>1135.1474029630501</v>
      </c>
      <c r="G102" s="207">
        <f>NFM!G$73</f>
        <v>1281.3128666055602</v>
      </c>
      <c r="H102" s="207">
        <f>NFM!H$73</f>
        <v>1293.7285221765237</v>
      </c>
      <c r="I102" s="207">
        <f>NFM!I$73</f>
        <v>1168.196472700286</v>
      </c>
      <c r="J102" s="207">
        <f>NFM!J$73</f>
        <v>1084.311710684372</v>
      </c>
      <c r="K102" s="207">
        <f>NFM!K$73</f>
        <v>674.58216451410306</v>
      </c>
      <c r="L102" s="207">
        <f>NFM!L$73</f>
        <v>735.51100133946818</v>
      </c>
      <c r="M102" s="207">
        <f>NFM!M$73</f>
        <v>824.56885528466864</v>
      </c>
      <c r="N102" s="207">
        <f>NFM!N$73</f>
        <v>766.17659413892386</v>
      </c>
      <c r="O102" s="207">
        <f>NFM!O$73</f>
        <v>828.95397992651147</v>
      </c>
      <c r="P102" s="207">
        <f>NFM!P$73</f>
        <v>865.54087736923225</v>
      </c>
      <c r="Q102" s="207">
        <f>NFM!Q$73</f>
        <v>942.22094110716898</v>
      </c>
      <c r="R102" s="207">
        <f>NFM!R$73</f>
        <v>903.30240936563268</v>
      </c>
      <c r="S102" s="207">
        <f>NFM!S$73</f>
        <v>890.14242843891304</v>
      </c>
      <c r="T102" s="207">
        <f>NFM!T$73</f>
        <v>1181.785718032156</v>
      </c>
      <c r="U102" s="207">
        <f>NFM!U$73</f>
        <v>1104.2692516455811</v>
      </c>
      <c r="V102" s="207">
        <f>NFM!V$73</f>
        <v>1039.0003923612521</v>
      </c>
      <c r="W102" s="207">
        <f>NFM!W$73</f>
        <v>1132.7294032989475</v>
      </c>
    </row>
    <row r="103" spans="1:23" ht="12" customHeight="1" x14ac:dyDescent="0.25">
      <c r="A103" s="14" t="s">
        <v>43</v>
      </c>
      <c r="B103" s="206">
        <f>NFM!B$74</f>
        <v>449.17253493776178</v>
      </c>
      <c r="C103" s="206">
        <f>NFM!C$74</f>
        <v>364.67369057720049</v>
      </c>
      <c r="D103" s="206">
        <f>NFM!D$74</f>
        <v>353.00498939359733</v>
      </c>
      <c r="E103" s="206">
        <f>NFM!E$74</f>
        <v>312.42819352037469</v>
      </c>
      <c r="F103" s="206">
        <f>NFM!F$74</f>
        <v>446.15668349597712</v>
      </c>
      <c r="G103" s="206">
        <f>NFM!G$74</f>
        <v>552.98538556711037</v>
      </c>
      <c r="H103" s="206">
        <f>NFM!H$74</f>
        <v>549.54780627565606</v>
      </c>
      <c r="I103" s="206">
        <f>NFM!I$74</f>
        <v>29.796703544638341</v>
      </c>
      <c r="J103" s="206">
        <f>NFM!J$74</f>
        <v>1.2956867080115191</v>
      </c>
      <c r="K103" s="206">
        <f>NFM!K$74</f>
        <v>55.023048352075932</v>
      </c>
      <c r="L103" s="206">
        <f>NFM!L$74</f>
        <v>333.48130296778459</v>
      </c>
      <c r="M103" s="206">
        <f>NFM!M$74</f>
        <v>376.03875374495169</v>
      </c>
      <c r="N103" s="206">
        <f>NFM!N$74</f>
        <v>328.17278494217868</v>
      </c>
      <c r="O103" s="206">
        <f>NFM!O$74</f>
        <v>339.62121535599312</v>
      </c>
      <c r="P103" s="206">
        <f>NFM!P$74</f>
        <v>336.90416950873589</v>
      </c>
      <c r="Q103" s="206">
        <f>NFM!Q$74</f>
        <v>392.01431309392689</v>
      </c>
      <c r="R103" s="206">
        <f>NFM!R$74</f>
        <v>406.47045590576181</v>
      </c>
      <c r="S103" s="206">
        <f>NFM!S$74</f>
        <v>395.6660253956029</v>
      </c>
      <c r="T103" s="206">
        <f>NFM!T$74</f>
        <v>550.67940143860324</v>
      </c>
      <c r="U103" s="206">
        <f>NFM!U$74</f>
        <v>461.65628323132671</v>
      </c>
      <c r="V103" s="206">
        <f>NFM!V$74</f>
        <v>425.20566510500589</v>
      </c>
      <c r="W103" s="206">
        <f>NFM!W$74</f>
        <v>449.01026475107079</v>
      </c>
    </row>
    <row r="104" spans="1:23" ht="12" customHeight="1" x14ac:dyDescent="0.25">
      <c r="A104" s="14" t="s">
        <v>56</v>
      </c>
      <c r="B104" s="206">
        <f>NFM!B$75</f>
        <v>379.89042551434983</v>
      </c>
      <c r="C104" s="206">
        <f>NFM!C$75</f>
        <v>380.32112173724403</v>
      </c>
      <c r="D104" s="206">
        <f>NFM!D$75</f>
        <v>365.50258771919408</v>
      </c>
      <c r="E104" s="206">
        <f>NFM!E$75</f>
        <v>402.986193445955</v>
      </c>
      <c r="F104" s="206">
        <f>NFM!F$75</f>
        <v>421.46512474132948</v>
      </c>
      <c r="G104" s="206">
        <f>NFM!G$75</f>
        <v>441.39595979879925</v>
      </c>
      <c r="H104" s="206">
        <f>NFM!H$75</f>
        <v>490.87549881667388</v>
      </c>
      <c r="I104" s="206">
        <f>NFM!I$75</f>
        <v>706.77539763289974</v>
      </c>
      <c r="J104" s="206">
        <f>NFM!J$75</f>
        <v>676.84948524396032</v>
      </c>
      <c r="K104" s="206">
        <f>NFM!K$75</f>
        <v>537.31895590300769</v>
      </c>
      <c r="L104" s="206">
        <f>NFM!L$75</f>
        <v>384.69070460307597</v>
      </c>
      <c r="M104" s="206">
        <f>NFM!M$75</f>
        <v>427.88027708859335</v>
      </c>
      <c r="N104" s="206">
        <f>NFM!N$75</f>
        <v>426.33470282645106</v>
      </c>
      <c r="O104" s="206">
        <f>NFM!O$75</f>
        <v>474.83173224064325</v>
      </c>
      <c r="P104" s="206">
        <f>NFM!P$75</f>
        <v>514.86727704717896</v>
      </c>
      <c r="Q104" s="206">
        <f>NFM!Q$75</f>
        <v>535.6710760351657</v>
      </c>
      <c r="R104" s="206">
        <f>NFM!R$75</f>
        <v>477.58872298807461</v>
      </c>
      <c r="S104" s="206">
        <f>NFM!S$75</f>
        <v>410.97363450414468</v>
      </c>
      <c r="T104" s="206">
        <f>NFM!T$75</f>
        <v>492.73398212610783</v>
      </c>
      <c r="U104" s="206">
        <f>NFM!U$75</f>
        <v>513.76159890341512</v>
      </c>
      <c r="V104" s="206">
        <f>NFM!V$75</f>
        <v>491.08340771730036</v>
      </c>
      <c r="W104" s="206">
        <f>NFM!W$75</f>
        <v>547.27893452869694</v>
      </c>
    </row>
    <row r="105" spans="1:23" ht="12" customHeight="1" x14ac:dyDescent="0.25">
      <c r="A105" s="26" t="s">
        <v>44</v>
      </c>
      <c r="B105" s="213">
        <f>NFM!B$76</f>
        <v>378.46323354295566</v>
      </c>
      <c r="C105" s="213">
        <f>NFM!C$76</f>
        <v>379.89509429834379</v>
      </c>
      <c r="D105" s="213">
        <f>NFM!D$76</f>
        <v>364.22028323663426</v>
      </c>
      <c r="E105" s="213">
        <f>NFM!E$76</f>
        <v>400.78554711971537</v>
      </c>
      <c r="F105" s="213">
        <f>NFM!F$76</f>
        <v>419.89656638398208</v>
      </c>
      <c r="G105" s="213">
        <f>NFM!G$76</f>
        <v>439.59677685501032</v>
      </c>
      <c r="H105" s="213">
        <f>NFM!H$76</f>
        <v>487.94625069931851</v>
      </c>
      <c r="I105" s="213">
        <f>NFM!I$76</f>
        <v>701.39001026717483</v>
      </c>
      <c r="J105" s="213">
        <f>NFM!J$76</f>
        <v>671.36334119518051</v>
      </c>
      <c r="K105" s="213">
        <f>NFM!K$76</f>
        <v>532.52989938427481</v>
      </c>
      <c r="L105" s="213">
        <f>NFM!L$76</f>
        <v>381.19779678829627</v>
      </c>
      <c r="M105" s="213">
        <f>NFM!M$76</f>
        <v>422.92157819310091</v>
      </c>
      <c r="N105" s="213">
        <f>NFM!N$76</f>
        <v>422.74795624660533</v>
      </c>
      <c r="O105" s="213">
        <f>NFM!O$76</f>
        <v>471.07534377446376</v>
      </c>
      <c r="P105" s="213">
        <f>NFM!P$76</f>
        <v>512.55776601649916</v>
      </c>
      <c r="Q105" s="213">
        <f>NFM!Q$76</f>
        <v>532.99287226642934</v>
      </c>
      <c r="R105" s="213">
        <f>NFM!R$76</f>
        <v>475.54600875499034</v>
      </c>
      <c r="S105" s="213">
        <f>NFM!S$76</f>
        <v>409.32515449815355</v>
      </c>
      <c r="T105" s="213">
        <f>NFM!T$76</f>
        <v>490.31590954749282</v>
      </c>
      <c r="U105" s="213">
        <f>NFM!U$76</f>
        <v>511.21417748463182</v>
      </c>
      <c r="V105" s="213">
        <f>NFM!V$76</f>
        <v>488.90769280282916</v>
      </c>
      <c r="W105" s="213">
        <f>NFM!W$76</f>
        <v>544.96525620845227</v>
      </c>
    </row>
    <row r="106" spans="1:23" ht="12" customHeight="1" x14ac:dyDescent="0.25">
      <c r="A106" s="27" t="s">
        <v>81</v>
      </c>
      <c r="B106" s="214">
        <f>NFM!B$77</f>
        <v>1.427191971394147</v>
      </c>
      <c r="C106" s="214">
        <f>NFM!C$77</f>
        <v>0.42602743890025679</v>
      </c>
      <c r="D106" s="214">
        <f>NFM!D$77</f>
        <v>1.282304482559796</v>
      </c>
      <c r="E106" s="214">
        <f>NFM!E$77</f>
        <v>2.2006463262396259</v>
      </c>
      <c r="F106" s="214">
        <f>NFM!F$77</f>
        <v>1.5685583573474231</v>
      </c>
      <c r="G106" s="214">
        <f>NFM!G$77</f>
        <v>1.7991829437889231</v>
      </c>
      <c r="H106" s="214">
        <f>NFM!H$77</f>
        <v>2.9292481173553622</v>
      </c>
      <c r="I106" s="214">
        <f>NFM!I$77</f>
        <v>5.3853873657248936</v>
      </c>
      <c r="J106" s="214">
        <f>NFM!J$77</f>
        <v>5.4861440487797886</v>
      </c>
      <c r="K106" s="214">
        <f>NFM!K$77</f>
        <v>4.7890565187328944</v>
      </c>
      <c r="L106" s="214">
        <f>NFM!L$77</f>
        <v>3.4929078147796742</v>
      </c>
      <c r="M106" s="214">
        <f>NFM!M$77</f>
        <v>4.9586988954924491</v>
      </c>
      <c r="N106" s="214">
        <f>NFM!N$77</f>
        <v>3.5867465798457459</v>
      </c>
      <c r="O106" s="214">
        <f>NFM!O$77</f>
        <v>3.7563884661795108</v>
      </c>
      <c r="P106" s="214">
        <f>NFM!P$77</f>
        <v>2.309511030679761</v>
      </c>
      <c r="Q106" s="214">
        <f>NFM!Q$77</f>
        <v>2.6782037687363389</v>
      </c>
      <c r="R106" s="214">
        <f>NFM!R$77</f>
        <v>2.0427142330842898</v>
      </c>
      <c r="S106" s="214">
        <f>NFM!S$77</f>
        <v>1.648480005991108</v>
      </c>
      <c r="T106" s="214">
        <f>NFM!T$77</f>
        <v>2.418072578615023</v>
      </c>
      <c r="U106" s="214">
        <f>NFM!U$77</f>
        <v>2.547421418783355</v>
      </c>
      <c r="V106" s="214">
        <f>NFM!V$77</f>
        <v>2.1757149144711909</v>
      </c>
      <c r="W106" s="214">
        <f>NFM!W$77</f>
        <v>2.3136783202446329</v>
      </c>
    </row>
    <row r="107" spans="1:23" ht="12" customHeight="1" x14ac:dyDescent="0.25">
      <c r="A107" s="14" t="s">
        <v>45</v>
      </c>
      <c r="B107" s="206">
        <f>NFM!B$78</f>
        <v>282.0037171837057</v>
      </c>
      <c r="C107" s="206">
        <f>NFM!C$78</f>
        <v>288.14805815401041</v>
      </c>
      <c r="D107" s="206">
        <f>NFM!D$78</f>
        <v>218.37173639719754</v>
      </c>
      <c r="E107" s="206">
        <f>NFM!E$78</f>
        <v>248.71458195956362</v>
      </c>
      <c r="F107" s="206">
        <f>NFM!F$78</f>
        <v>267.52559472574347</v>
      </c>
      <c r="G107" s="206">
        <f>NFM!G$78</f>
        <v>286.93152123965058</v>
      </c>
      <c r="H107" s="206">
        <f>NFM!H$78</f>
        <v>253.30521708419374</v>
      </c>
      <c r="I107" s="206">
        <f>NFM!I$78</f>
        <v>431.62437152274777</v>
      </c>
      <c r="J107" s="206">
        <f>NFM!J$78</f>
        <v>406.1665387324</v>
      </c>
      <c r="K107" s="206">
        <f>NFM!K$78</f>
        <v>82.240160259019504</v>
      </c>
      <c r="L107" s="206">
        <f>NFM!L$78</f>
        <v>17.338993768607601</v>
      </c>
      <c r="M107" s="206">
        <f>NFM!M$78</f>
        <v>20.649824451123504</v>
      </c>
      <c r="N107" s="206">
        <f>NFM!N$78</f>
        <v>11.669106370294136</v>
      </c>
      <c r="O107" s="206">
        <f>NFM!O$78</f>
        <v>14.501032329875096</v>
      </c>
      <c r="P107" s="206">
        <f>NFM!P$78</f>
        <v>13.769430813317358</v>
      </c>
      <c r="Q107" s="206">
        <f>NFM!Q$78</f>
        <v>14.535551978076453</v>
      </c>
      <c r="R107" s="206">
        <f>NFM!R$78</f>
        <v>19.243230471796345</v>
      </c>
      <c r="S107" s="206">
        <f>NFM!S$78</f>
        <v>83.502768539165487</v>
      </c>
      <c r="T107" s="206">
        <f>NFM!T$78</f>
        <v>138.37233446744497</v>
      </c>
      <c r="U107" s="206">
        <f>NFM!U$78</f>
        <v>128.85136951083919</v>
      </c>
      <c r="V107" s="206">
        <f>NFM!V$78</f>
        <v>122.71131953894597</v>
      </c>
      <c r="W107" s="206">
        <f>NFM!W$78</f>
        <v>136.4402040191799</v>
      </c>
    </row>
    <row r="108" spans="1:23" ht="12" customHeight="1" x14ac:dyDescent="0.25">
      <c r="A108" s="13" t="s">
        <v>21</v>
      </c>
      <c r="B108" s="207">
        <f>CHI!B$79</f>
        <v>7383.3167872488848</v>
      </c>
      <c r="C108" s="207">
        <f>CHI!C$79</f>
        <v>8566.9784492854087</v>
      </c>
      <c r="D108" s="207">
        <f>CHI!D$79</f>
        <v>9123.4177405428236</v>
      </c>
      <c r="E108" s="207">
        <f>CHI!E$79</f>
        <v>10194.049596916715</v>
      </c>
      <c r="F108" s="207">
        <f>CHI!F$79</f>
        <v>8620.801131739323</v>
      </c>
      <c r="G108" s="207">
        <f>CHI!G$79</f>
        <v>8356.5439840965264</v>
      </c>
      <c r="H108" s="207">
        <f>CHI!H$79</f>
        <v>7211.9001605035346</v>
      </c>
      <c r="I108" s="207">
        <f>CHI!I$79</f>
        <v>6962.0462414369758</v>
      </c>
      <c r="J108" s="207">
        <f>CHI!J$79</f>
        <v>8145.858890870365</v>
      </c>
      <c r="K108" s="207">
        <f>CHI!K$79</f>
        <v>5965.6898207519753</v>
      </c>
      <c r="L108" s="207">
        <f>CHI!L$79</f>
        <v>7127.2515869068629</v>
      </c>
      <c r="M108" s="207">
        <f>CHI!M$79</f>
        <v>7846.6799944894192</v>
      </c>
      <c r="N108" s="207">
        <f>CHI!N$79</f>
        <v>6426.0816393327823</v>
      </c>
      <c r="O108" s="207">
        <f>CHI!O$79</f>
        <v>4999.0966679034245</v>
      </c>
      <c r="P108" s="207">
        <f>CHI!P$79</f>
        <v>5046.9808002951713</v>
      </c>
      <c r="Q108" s="207">
        <f>CHI!Q$79</f>
        <v>3513.0856762167518</v>
      </c>
      <c r="R108" s="207">
        <f>CHI!R$79</f>
        <v>3017.8103168638149</v>
      </c>
      <c r="S108" s="207">
        <f>CHI!S$79</f>
        <v>3336.1527423223629</v>
      </c>
      <c r="T108" s="207">
        <f>CHI!T$79</f>
        <v>3562.5210969048771</v>
      </c>
      <c r="U108" s="207">
        <f>CHI!U$79</f>
        <v>3633.3163310730351</v>
      </c>
      <c r="V108" s="207">
        <f>CHI!V$79</f>
        <v>4235.9057333450064</v>
      </c>
      <c r="W108" s="207">
        <f>CHI!W$79</f>
        <v>3751.3814731941075</v>
      </c>
    </row>
    <row r="109" spans="1:23" ht="12" customHeight="1" x14ac:dyDescent="0.25">
      <c r="A109" s="14" t="s">
        <v>57</v>
      </c>
      <c r="B109" s="206">
        <f>CHI!B$80</f>
        <v>5583.3928703494203</v>
      </c>
      <c r="C109" s="206">
        <f>CHI!C$80</f>
        <v>5911.6540671739367</v>
      </c>
      <c r="D109" s="206">
        <f>CHI!D$80</f>
        <v>6300.4226362510581</v>
      </c>
      <c r="E109" s="206">
        <f>CHI!E$80</f>
        <v>7056.7575473722791</v>
      </c>
      <c r="F109" s="206">
        <f>CHI!F$80</f>
        <v>6160.2134840338094</v>
      </c>
      <c r="G109" s="206">
        <f>CHI!G$80</f>
        <v>6095.1681953663983</v>
      </c>
      <c r="H109" s="206">
        <f>CHI!H$80</f>
        <v>4965.0614188307609</v>
      </c>
      <c r="I109" s="206">
        <f>CHI!I$80</f>
        <v>4697.599220913964</v>
      </c>
      <c r="J109" s="206">
        <f>CHI!J$80</f>
        <v>5475.1110478402179</v>
      </c>
      <c r="K109" s="206">
        <f>CHI!K$80</f>
        <v>5268.8523086005125</v>
      </c>
      <c r="L109" s="206">
        <f>CHI!L$80</f>
        <v>5453.178966720292</v>
      </c>
      <c r="M109" s="206">
        <f>CHI!M$80</f>
        <v>6208.9381023435599</v>
      </c>
      <c r="N109" s="206">
        <f>CHI!N$80</f>
        <v>4660.3676712763363</v>
      </c>
      <c r="O109" s="206">
        <f>CHI!O$80</f>
        <v>4709.1281766884849</v>
      </c>
      <c r="P109" s="206">
        <f>CHI!P$80</f>
        <v>4416.4692415901463</v>
      </c>
      <c r="Q109" s="206">
        <f>CHI!Q$80</f>
        <v>3059.0611859287978</v>
      </c>
      <c r="R109" s="206">
        <f>CHI!R$80</f>
        <v>2472.5466995582665</v>
      </c>
      <c r="S109" s="206">
        <f>CHI!S$80</f>
        <v>2040.1541174818094</v>
      </c>
      <c r="T109" s="206">
        <f>CHI!T$80</f>
        <v>1656.0231040115136</v>
      </c>
      <c r="U109" s="206">
        <f>CHI!U$80</f>
        <v>1870.4402913037379</v>
      </c>
      <c r="V109" s="206">
        <f>CHI!V$80</f>
        <v>2297.6096638344875</v>
      </c>
      <c r="W109" s="206">
        <f>CHI!W$80</f>
        <v>2146.2730848617007</v>
      </c>
    </row>
    <row r="110" spans="1:23" ht="12" customHeight="1" x14ac:dyDescent="0.25">
      <c r="A110" s="14" t="s">
        <v>47</v>
      </c>
      <c r="B110" s="206">
        <f>CHI!B$81</f>
        <v>1748.1078258621656</v>
      </c>
      <c r="C110" s="206">
        <f>CHI!C$81</f>
        <v>2605.3005355124792</v>
      </c>
      <c r="D110" s="206">
        <f>CHI!D$81</f>
        <v>2769.3535417595645</v>
      </c>
      <c r="E110" s="206">
        <f>CHI!E$81</f>
        <v>3086.401095349298</v>
      </c>
      <c r="F110" s="206">
        <f>CHI!F$81</f>
        <v>2406.6583463474976</v>
      </c>
      <c r="G110" s="206">
        <f>CHI!G$81</f>
        <v>2207.0748823780937</v>
      </c>
      <c r="H110" s="206">
        <f>CHI!H$81</f>
        <v>2185.4411893114998</v>
      </c>
      <c r="I110" s="206">
        <f>CHI!I$81</f>
        <v>2214.7821385876828</v>
      </c>
      <c r="J110" s="206">
        <f>CHI!J$81</f>
        <v>2619.4276292197173</v>
      </c>
      <c r="K110" s="206">
        <f>CHI!K$81</f>
        <v>617.42854481357585</v>
      </c>
      <c r="L110" s="206">
        <f>CHI!L$81</f>
        <v>1660.3893326515249</v>
      </c>
      <c r="M110" s="206">
        <f>CHI!M$81</f>
        <v>1571.239673954545</v>
      </c>
      <c r="N110" s="206">
        <f>CHI!N$81</f>
        <v>1713.2553090713432</v>
      </c>
      <c r="O110" s="206">
        <f>CHI!O$81</f>
        <v>238.58523084493373</v>
      </c>
      <c r="P110" s="206">
        <f>CHI!P$81</f>
        <v>567.94022744409051</v>
      </c>
      <c r="Q110" s="206">
        <f>CHI!Q$81</f>
        <v>386.18056305840224</v>
      </c>
      <c r="R110" s="206">
        <f>CHI!R$81</f>
        <v>485.59417691657569</v>
      </c>
      <c r="S110" s="206">
        <f>CHI!S$81</f>
        <v>1222.3426139316221</v>
      </c>
      <c r="T110" s="206">
        <f>CHI!T$81</f>
        <v>1822.2235332574171</v>
      </c>
      <c r="U110" s="206">
        <f>CHI!U$81</f>
        <v>1674.3369692298986</v>
      </c>
      <c r="V110" s="206">
        <f>CHI!V$81</f>
        <v>1861.3826921516927</v>
      </c>
      <c r="W110" s="206">
        <f>CHI!W$81</f>
        <v>1536.7400531221294</v>
      </c>
    </row>
    <row r="111" spans="1:23" ht="12" customHeight="1" x14ac:dyDescent="0.25">
      <c r="A111" s="14" t="s">
        <v>48</v>
      </c>
      <c r="B111" s="206">
        <f>CHI!B$82</f>
        <v>51.816091037299188</v>
      </c>
      <c r="C111" s="206">
        <f>CHI!C$82</f>
        <v>50.023846598993508</v>
      </c>
      <c r="D111" s="206">
        <f>CHI!D$82</f>
        <v>53.64156253220019</v>
      </c>
      <c r="E111" s="206">
        <f>CHI!E$82</f>
        <v>50.890954195138093</v>
      </c>
      <c r="F111" s="206">
        <f>CHI!F$82</f>
        <v>53.929301358014719</v>
      </c>
      <c r="G111" s="206">
        <f>CHI!G$82</f>
        <v>54.300906352034573</v>
      </c>
      <c r="H111" s="206">
        <f>CHI!H$82</f>
        <v>61.397552361274769</v>
      </c>
      <c r="I111" s="206">
        <f>CHI!I$82</f>
        <v>49.664881935328367</v>
      </c>
      <c r="J111" s="206">
        <f>CHI!J$82</f>
        <v>51.320213810429998</v>
      </c>
      <c r="K111" s="206">
        <f>CHI!K$82</f>
        <v>79.408967337886921</v>
      </c>
      <c r="L111" s="206">
        <f>CHI!L$82</f>
        <v>13.68328753504646</v>
      </c>
      <c r="M111" s="206">
        <f>CHI!M$82</f>
        <v>66.50221819131491</v>
      </c>
      <c r="N111" s="206">
        <f>CHI!N$82</f>
        <v>52.458658985102552</v>
      </c>
      <c r="O111" s="206">
        <f>CHI!O$82</f>
        <v>51.383260370006077</v>
      </c>
      <c r="P111" s="206">
        <f>CHI!P$82</f>
        <v>62.571331260934308</v>
      </c>
      <c r="Q111" s="206">
        <f>CHI!Q$82</f>
        <v>67.843927229552008</v>
      </c>
      <c r="R111" s="206">
        <f>CHI!R$82</f>
        <v>59.669440388972973</v>
      </c>
      <c r="S111" s="206">
        <f>CHI!S$82</f>
        <v>73.656010908931307</v>
      </c>
      <c r="T111" s="206">
        <f>CHI!T$82</f>
        <v>84.274459635946613</v>
      </c>
      <c r="U111" s="206">
        <f>CHI!U$82</f>
        <v>88.539070539398338</v>
      </c>
      <c r="V111" s="206">
        <f>CHI!V$82</f>
        <v>76.913377358826153</v>
      </c>
      <c r="W111" s="206">
        <f>CHI!W$82</f>
        <v>68.368335210277124</v>
      </c>
    </row>
    <row r="112" spans="1:23" ht="12" customHeight="1" x14ac:dyDescent="0.25">
      <c r="A112" s="13" t="s">
        <v>22</v>
      </c>
      <c r="B112" s="207">
        <f>NMM!B$59</f>
        <v>6527.0973386567994</v>
      </c>
      <c r="C112" s="207">
        <f>NMM!C$59</f>
        <v>7204.8513725737694</v>
      </c>
      <c r="D112" s="207">
        <f>NMM!D$59</f>
        <v>7382.8383634345846</v>
      </c>
      <c r="E112" s="207">
        <f>NMM!E$59</f>
        <v>6012.7604212465503</v>
      </c>
      <c r="F112" s="207">
        <f>NMM!F$59</f>
        <v>7265.2975032049271</v>
      </c>
      <c r="G112" s="207">
        <f>NMM!G$59</f>
        <v>6848.1743105262858</v>
      </c>
      <c r="H112" s="207">
        <f>NMM!H$59</f>
        <v>7026.7961321325374</v>
      </c>
      <c r="I112" s="207">
        <f>NMM!I$59</f>
        <v>7343.1805875824402</v>
      </c>
      <c r="J112" s="207">
        <f>NMM!J$59</f>
        <v>7285.028718899599</v>
      </c>
      <c r="K112" s="207">
        <f>NMM!K$59</f>
        <v>5480.6131895066401</v>
      </c>
      <c r="L112" s="207">
        <f>NMM!L$59</f>
        <v>4904.0895701170621</v>
      </c>
      <c r="M112" s="207">
        <f>NMM!M$59</f>
        <v>5586.8464014521096</v>
      </c>
      <c r="N112" s="207">
        <f>NMM!N$59</f>
        <v>6406.0096241453493</v>
      </c>
      <c r="O112" s="207">
        <f>NMM!O$59</f>
        <v>5535.5678672375507</v>
      </c>
      <c r="P112" s="207">
        <f>NMM!P$59</f>
        <v>6357.4796224295678</v>
      </c>
      <c r="Q112" s="207">
        <f>NMM!Q$59</f>
        <v>6910.9839211149838</v>
      </c>
      <c r="R112" s="207">
        <f>NMM!R$59</f>
        <v>6921.2166493137001</v>
      </c>
      <c r="S112" s="207">
        <f>NMM!S$59</f>
        <v>7184.0649679564067</v>
      </c>
      <c r="T112" s="207">
        <f>NMM!T$59</f>
        <v>8069.1514456554269</v>
      </c>
      <c r="U112" s="207">
        <f>NMM!U$59</f>
        <v>8151.343453533812</v>
      </c>
      <c r="V112" s="207">
        <f>NMM!V$59</f>
        <v>8681.8529478771743</v>
      </c>
      <c r="W112" s="207">
        <f>NMM!W$59</f>
        <v>9081.124336104167</v>
      </c>
    </row>
    <row r="113" spans="1:23" ht="12" customHeight="1" x14ac:dyDescent="0.25">
      <c r="A113" s="14" t="s">
        <v>49</v>
      </c>
      <c r="B113" s="206">
        <f>NMM!B$60</f>
        <v>5219.8837343640544</v>
      </c>
      <c r="C113" s="206">
        <f>NMM!C$60</f>
        <v>5498.4187725391193</v>
      </c>
      <c r="D113" s="206">
        <f>NMM!D$60</f>
        <v>5414.4764528070837</v>
      </c>
      <c r="E113" s="206">
        <f>NMM!E$60</f>
        <v>5270.7102353615983</v>
      </c>
      <c r="F113" s="206">
        <f>NMM!F$60</f>
        <v>6225.2868663991512</v>
      </c>
      <c r="G113" s="206">
        <f>NMM!G$60</f>
        <v>6265.6636104125428</v>
      </c>
      <c r="H113" s="206">
        <f>NMM!H$60</f>
        <v>6750.5184365599598</v>
      </c>
      <c r="I113" s="206">
        <f>NMM!I$60</f>
        <v>7079.8994867500596</v>
      </c>
      <c r="J113" s="206">
        <f>NMM!J$60</f>
        <v>6724.51176870787</v>
      </c>
      <c r="K113" s="206">
        <f>NMM!K$60</f>
        <v>5141.7927494663018</v>
      </c>
      <c r="L113" s="206">
        <f>NMM!L$60</f>
        <v>4601.651413581777</v>
      </c>
      <c r="M113" s="206">
        <f>NMM!M$60</f>
        <v>5213.2050266844471</v>
      </c>
      <c r="N113" s="206">
        <f>NMM!N$60</f>
        <v>5906.5483709717082</v>
      </c>
      <c r="O113" s="206">
        <f>NMM!O$60</f>
        <v>4977.548730311144</v>
      </c>
      <c r="P113" s="206">
        <f>NMM!P$60</f>
        <v>5771.0182950757617</v>
      </c>
      <c r="Q113" s="206">
        <f>NMM!Q$60</f>
        <v>6194.4177021590849</v>
      </c>
      <c r="R113" s="206">
        <f>NMM!R$60</f>
        <v>5875.3666327027931</v>
      </c>
      <c r="S113" s="206">
        <f>NMM!S$60</f>
        <v>6231.7164871043715</v>
      </c>
      <c r="T113" s="206">
        <f>NMM!T$60</f>
        <v>6850.8464325718851</v>
      </c>
      <c r="U113" s="206">
        <f>NMM!U$60</f>
        <v>6943.6192739054632</v>
      </c>
      <c r="V113" s="206">
        <f>NMM!V$60</f>
        <v>7275.9784849559383</v>
      </c>
      <c r="W113" s="206">
        <f>NMM!W$60</f>
        <v>7404.1522137007105</v>
      </c>
    </row>
    <row r="114" spans="1:23" ht="12" customHeight="1" x14ac:dyDescent="0.25">
      <c r="A114" s="14" t="s">
        <v>50</v>
      </c>
      <c r="B114" s="206">
        <f>NMM!B$61</f>
        <v>1048.566486538243</v>
      </c>
      <c r="C114" s="206">
        <f>NMM!C$61</f>
        <v>1417.9690613656471</v>
      </c>
      <c r="D114" s="206">
        <f>NMM!D$61</f>
        <v>1689.0882133337852</v>
      </c>
      <c r="E114" s="206">
        <f>NMM!E$61</f>
        <v>457.25274619737741</v>
      </c>
      <c r="F114" s="206">
        <f>NMM!F$61</f>
        <v>791.64792694767334</v>
      </c>
      <c r="G114" s="206">
        <f>NMM!G$61</f>
        <v>443.73867961866205</v>
      </c>
      <c r="H114" s="206">
        <f>NMM!H$61</f>
        <v>187.77410038811377</v>
      </c>
      <c r="I114" s="206">
        <f>NMM!I$61</f>
        <v>178.85660234608167</v>
      </c>
      <c r="J114" s="206">
        <f>NMM!J$61</f>
        <v>464.59814956142247</v>
      </c>
      <c r="K114" s="206">
        <f>NMM!K$61</f>
        <v>181.08522517150141</v>
      </c>
      <c r="L114" s="206">
        <f>NMM!L$61</f>
        <v>168.67139107810357</v>
      </c>
      <c r="M114" s="206">
        <f>NMM!M$61</f>
        <v>246.46390390808116</v>
      </c>
      <c r="N114" s="206">
        <f>NMM!N$61</f>
        <v>333.94982357157642</v>
      </c>
      <c r="O114" s="206">
        <f>NMM!O$61</f>
        <v>409.28001766433363</v>
      </c>
      <c r="P114" s="206">
        <f>NMM!P$61</f>
        <v>449.69663218501483</v>
      </c>
      <c r="Q114" s="206">
        <f>NMM!Q$61</f>
        <v>533.64587583543948</v>
      </c>
      <c r="R114" s="206">
        <f>NMM!R$61</f>
        <v>855.53015396878459</v>
      </c>
      <c r="S114" s="206">
        <f>NMM!S$61</f>
        <v>769.62525785908883</v>
      </c>
      <c r="T114" s="206">
        <f>NMM!T$61</f>
        <v>1031.908229064185</v>
      </c>
      <c r="U114" s="206">
        <f>NMM!U$61</f>
        <v>1054.4168619548468</v>
      </c>
      <c r="V114" s="206">
        <f>NMM!V$61</f>
        <v>1197.8649358332229</v>
      </c>
      <c r="W114" s="206">
        <f>NMM!W$61</f>
        <v>1449.7351177800997</v>
      </c>
    </row>
    <row r="115" spans="1:23" ht="12" customHeight="1" x14ac:dyDescent="0.25">
      <c r="A115" s="14" t="s">
        <v>58</v>
      </c>
      <c r="B115" s="206">
        <f>NMM!B$62</f>
        <v>258.64711775450138</v>
      </c>
      <c r="C115" s="206">
        <f>NMM!C$62</f>
        <v>288.46353866900324</v>
      </c>
      <c r="D115" s="206">
        <f>NMM!D$62</f>
        <v>279.2736972937156</v>
      </c>
      <c r="E115" s="206">
        <f>NMM!E$62</f>
        <v>284.79743968757384</v>
      </c>
      <c r="F115" s="206">
        <f>NMM!F$62</f>
        <v>248.36270985810253</v>
      </c>
      <c r="G115" s="206">
        <f>NMM!G$62</f>
        <v>138.77202049508088</v>
      </c>
      <c r="H115" s="206">
        <f>NMM!H$62</f>
        <v>88.503595184463606</v>
      </c>
      <c r="I115" s="206">
        <f>NMM!I$62</f>
        <v>84.42449848629856</v>
      </c>
      <c r="J115" s="206">
        <f>NMM!J$62</f>
        <v>95.918800630306876</v>
      </c>
      <c r="K115" s="206">
        <f>NMM!K$62</f>
        <v>157.73521486883706</v>
      </c>
      <c r="L115" s="206">
        <f>NMM!L$62</f>
        <v>133.76676545718152</v>
      </c>
      <c r="M115" s="206">
        <f>NMM!M$62</f>
        <v>127.17747085958102</v>
      </c>
      <c r="N115" s="206">
        <f>NMM!N$62</f>
        <v>165.5114296020644</v>
      </c>
      <c r="O115" s="206">
        <f>NMM!O$62</f>
        <v>148.73911926207259</v>
      </c>
      <c r="P115" s="206">
        <f>NMM!P$62</f>
        <v>136.76469516879149</v>
      </c>
      <c r="Q115" s="206">
        <f>NMM!Q$62</f>
        <v>182.92034312045939</v>
      </c>
      <c r="R115" s="206">
        <f>NMM!R$62</f>
        <v>190.31986264212273</v>
      </c>
      <c r="S115" s="206">
        <f>NMM!S$62</f>
        <v>182.72322299294689</v>
      </c>
      <c r="T115" s="206">
        <f>NMM!T$62</f>
        <v>186.39678401935612</v>
      </c>
      <c r="U115" s="206">
        <f>NMM!U$62</f>
        <v>153.30731767350207</v>
      </c>
      <c r="V115" s="206">
        <f>NMM!V$62</f>
        <v>208.00952708801358</v>
      </c>
      <c r="W115" s="206">
        <f>NMM!W$62</f>
        <v>227.23700462335802</v>
      </c>
    </row>
    <row r="116" spans="1:23" ht="12" customHeight="1" x14ac:dyDescent="0.25">
      <c r="A116" s="13" t="s">
        <v>23</v>
      </c>
      <c r="B116" s="207">
        <f>PPA!B$57</f>
        <v>398.37203118091622</v>
      </c>
      <c r="C116" s="207">
        <f>PPA!C$57</f>
        <v>369.7088475867962</v>
      </c>
      <c r="D116" s="207">
        <f>PPA!D$57</f>
        <v>368.88452783910674</v>
      </c>
      <c r="E116" s="207">
        <f>PPA!E$57</f>
        <v>414.1810026164485</v>
      </c>
      <c r="F116" s="207">
        <f>PPA!F$57</f>
        <v>283.28245667898904</v>
      </c>
      <c r="G116" s="207">
        <f>PPA!G$57</f>
        <v>290.2327480789138</v>
      </c>
      <c r="H116" s="207">
        <f>PPA!H$57</f>
        <v>235.91988287909973</v>
      </c>
      <c r="I116" s="207">
        <f>PPA!I$57</f>
        <v>292.35121883884494</v>
      </c>
      <c r="J116" s="207">
        <f>PPA!J$57</f>
        <v>149.40522144149594</v>
      </c>
      <c r="K116" s="207">
        <f>PPA!K$57</f>
        <v>108.45252000138333</v>
      </c>
      <c r="L116" s="207">
        <f>PPA!L$57</f>
        <v>265.55664563778964</v>
      </c>
      <c r="M116" s="207">
        <f>PPA!M$57</f>
        <v>62.506620001988246</v>
      </c>
      <c r="N116" s="207">
        <f>PPA!N$57</f>
        <v>97.058492281561641</v>
      </c>
      <c r="O116" s="207">
        <f>PPA!O$57</f>
        <v>97.781534401491811</v>
      </c>
      <c r="P116" s="207">
        <f>PPA!P$57</f>
        <v>124.18868880164662</v>
      </c>
      <c r="Q116" s="207">
        <f>PPA!Q$57</f>
        <v>157.99960440194309</v>
      </c>
      <c r="R116" s="207">
        <f>PPA!R$57</f>
        <v>180.07693128197138</v>
      </c>
      <c r="S116" s="207">
        <f>PPA!S$57</f>
        <v>244.93825044168582</v>
      </c>
      <c r="T116" s="207">
        <f>PPA!T$57</f>
        <v>164.73897864158047</v>
      </c>
      <c r="U116" s="207">
        <f>PPA!U$57</f>
        <v>224.08461072168529</v>
      </c>
      <c r="V116" s="207">
        <f>PPA!V$57</f>
        <v>199.35266939787488</v>
      </c>
      <c r="W116" s="207">
        <f>PPA!W$57</f>
        <v>326.40430895818196</v>
      </c>
    </row>
    <row r="117" spans="1:23" ht="12" customHeight="1" x14ac:dyDescent="0.25">
      <c r="A117" s="14" t="s">
        <v>52</v>
      </c>
      <c r="B117" s="206">
        <f>PPA!B$58</f>
        <v>169.08506996735511</v>
      </c>
      <c r="C117" s="206">
        <f>PPA!C$58</f>
        <v>142.73980968723731</v>
      </c>
      <c r="D117" s="206">
        <f>PPA!D$58</f>
        <v>139.0529784163229</v>
      </c>
      <c r="E117" s="206">
        <f>PPA!E$58</f>
        <v>136.3041311140037</v>
      </c>
      <c r="F117" s="206">
        <f>PPA!F$58</f>
        <v>107.0915740065527</v>
      </c>
      <c r="G117" s="206">
        <f>PPA!G$58</f>
        <v>84.394902238149243</v>
      </c>
      <c r="H117" s="206">
        <f>PPA!H$58</f>
        <v>60.727241552954972</v>
      </c>
      <c r="I117" s="206">
        <f>PPA!I$58</f>
        <v>73.987913605923723</v>
      </c>
      <c r="J117" s="206">
        <f>PPA!J$58</f>
        <v>16.733877246168159</v>
      </c>
      <c r="K117" s="206">
        <f>PPA!K$58</f>
        <v>3.7801627348389011</v>
      </c>
      <c r="L117" s="206">
        <f>PPA!L$58</f>
        <v>0</v>
      </c>
      <c r="M117" s="206">
        <f>PPA!M$58</f>
        <v>0</v>
      </c>
      <c r="N117" s="206">
        <f>PPA!N$58</f>
        <v>0</v>
      </c>
      <c r="O117" s="206">
        <f>PPA!O$58</f>
        <v>0</v>
      </c>
      <c r="P117" s="206">
        <f>PPA!P$58</f>
        <v>0</v>
      </c>
      <c r="Q117" s="206">
        <f>PPA!Q$58</f>
        <v>0</v>
      </c>
      <c r="R117" s="206">
        <f>PPA!R$58</f>
        <v>0</v>
      </c>
      <c r="S117" s="206">
        <f>PPA!S$58</f>
        <v>0</v>
      </c>
      <c r="T117" s="206">
        <f>PPA!T$58</f>
        <v>0</v>
      </c>
      <c r="U117" s="206">
        <f>PPA!U$58</f>
        <v>0</v>
      </c>
      <c r="V117" s="206">
        <f>PPA!V$58</f>
        <v>0</v>
      </c>
      <c r="W117" s="206">
        <f>PPA!W$58</f>
        <v>0</v>
      </c>
    </row>
    <row r="118" spans="1:23" ht="12" customHeight="1" x14ac:dyDescent="0.25">
      <c r="A118" s="14" t="s">
        <v>59</v>
      </c>
      <c r="B118" s="206">
        <f>PPA!B$59</f>
        <v>164.18921891854549</v>
      </c>
      <c r="C118" s="206">
        <f>PPA!C$59</f>
        <v>175.00707743799401</v>
      </c>
      <c r="D118" s="206">
        <f>PPA!D$59</f>
        <v>150.37943286583379</v>
      </c>
      <c r="E118" s="206">
        <f>PPA!E$59</f>
        <v>159.36000112818681</v>
      </c>
      <c r="F118" s="206">
        <f>PPA!F$59</f>
        <v>126.8866651138745</v>
      </c>
      <c r="G118" s="206">
        <f>PPA!G$59</f>
        <v>149.7143326726177</v>
      </c>
      <c r="H118" s="206">
        <f>PPA!H$59</f>
        <v>137.31818585590241</v>
      </c>
      <c r="I118" s="206">
        <f>PPA!I$59</f>
        <v>176.3921781523853</v>
      </c>
      <c r="J118" s="206">
        <f>PPA!J$59</f>
        <v>130.71534580301099</v>
      </c>
      <c r="K118" s="206">
        <f>PPA!K$59</f>
        <v>103.29263655263939</v>
      </c>
      <c r="L118" s="206">
        <f>PPA!L$59</f>
        <v>253.73257079518271</v>
      </c>
      <c r="M118" s="206">
        <f>PPA!M$59</f>
        <v>62.331282127858628</v>
      </c>
      <c r="N118" s="206">
        <f>PPA!N$59</f>
        <v>96.061343628609649</v>
      </c>
      <c r="O118" s="206">
        <f>PPA!O$59</f>
        <v>96.794259535605974</v>
      </c>
      <c r="P118" s="206">
        <f>PPA!P$59</f>
        <v>123.1864457167231</v>
      </c>
      <c r="Q118" s="206">
        <f>PPA!Q$59</f>
        <v>156.24883126378441</v>
      </c>
      <c r="R118" s="206">
        <f>PPA!R$59</f>
        <v>178.37266624758499</v>
      </c>
      <c r="S118" s="206">
        <f>PPA!S$59</f>
        <v>242.48256713981991</v>
      </c>
      <c r="T118" s="206">
        <f>PPA!T$59</f>
        <v>163.90402357603389</v>
      </c>
      <c r="U118" s="206">
        <f>PPA!U$59</f>
        <v>220.79395732872581</v>
      </c>
      <c r="V118" s="206">
        <f>PPA!V$59</f>
        <v>192.3823958401845</v>
      </c>
      <c r="W118" s="206">
        <f>PPA!W$59</f>
        <v>311.42546334949049</v>
      </c>
    </row>
    <row r="119" spans="1:23" ht="12" customHeight="1" x14ac:dyDescent="0.25">
      <c r="A119" s="14" t="s">
        <v>60</v>
      </c>
      <c r="B119" s="206">
        <f>PPA!B$60</f>
        <v>65.097742295015635</v>
      </c>
      <c r="C119" s="206">
        <f>PPA!C$60</f>
        <v>51.961960461564871</v>
      </c>
      <c r="D119" s="206">
        <f>PPA!D$60</f>
        <v>79.452116556950045</v>
      </c>
      <c r="E119" s="206">
        <f>PPA!E$60</f>
        <v>118.516870374258</v>
      </c>
      <c r="F119" s="206">
        <f>PPA!F$60</f>
        <v>49.304217558561866</v>
      </c>
      <c r="G119" s="206">
        <f>PPA!G$60</f>
        <v>56.123513168146879</v>
      </c>
      <c r="H119" s="206">
        <f>PPA!H$60</f>
        <v>37.874455470242332</v>
      </c>
      <c r="I119" s="206">
        <f>PPA!I$60</f>
        <v>41.971127080535908</v>
      </c>
      <c r="J119" s="206">
        <f>PPA!J$60</f>
        <v>1.955998392316785</v>
      </c>
      <c r="K119" s="206">
        <f>PPA!K$60</f>
        <v>1.379720713905046</v>
      </c>
      <c r="L119" s="206">
        <f>PPA!L$60</f>
        <v>11.82407484260691</v>
      </c>
      <c r="M119" s="206">
        <f>PPA!M$60</f>
        <v>0.17533787412961641</v>
      </c>
      <c r="N119" s="206">
        <f>PPA!N$60</f>
        <v>0.99714865295199151</v>
      </c>
      <c r="O119" s="206">
        <f>PPA!O$60</f>
        <v>0.98727486588583757</v>
      </c>
      <c r="P119" s="206">
        <f>PPA!P$60</f>
        <v>1.002243084923514</v>
      </c>
      <c r="Q119" s="206">
        <f>PPA!Q$60</f>
        <v>1.7507731381586911</v>
      </c>
      <c r="R119" s="206">
        <f>PPA!R$60</f>
        <v>1.704265034386405</v>
      </c>
      <c r="S119" s="206">
        <f>PPA!S$60</f>
        <v>2.4556833018659132</v>
      </c>
      <c r="T119" s="206">
        <f>PPA!T$60</f>
        <v>0.8349550655465916</v>
      </c>
      <c r="U119" s="206">
        <f>PPA!U$60</f>
        <v>3.2906533929594768</v>
      </c>
      <c r="V119" s="206">
        <f>PPA!V$60</f>
        <v>6.9702735576903816</v>
      </c>
      <c r="W119" s="206">
        <f>PPA!W$60</f>
        <v>14.978845608691479</v>
      </c>
    </row>
    <row r="120" spans="1:23" ht="12" customHeight="1" x14ac:dyDescent="0.25">
      <c r="A120" s="15" t="s">
        <v>61</v>
      </c>
      <c r="B120" s="208">
        <f>FBT!B$33</f>
        <v>1168.0109831648449</v>
      </c>
      <c r="C120" s="208">
        <f>FBT!C$33</f>
        <v>1548.5272513479561</v>
      </c>
      <c r="D120" s="208">
        <f>FBT!D$33</f>
        <v>1244.2342391870441</v>
      </c>
      <c r="E120" s="208">
        <f>FBT!E$33</f>
        <v>1070.012333931857</v>
      </c>
      <c r="F120" s="208">
        <f>FBT!F$33</f>
        <v>1145.049454511304</v>
      </c>
      <c r="G120" s="208">
        <f>FBT!G$33</f>
        <v>1619.1384439883359</v>
      </c>
      <c r="H120" s="208">
        <f>FBT!H$33</f>
        <v>956.52137000527046</v>
      </c>
      <c r="I120" s="208">
        <f>FBT!I$33</f>
        <v>1374.010904878078</v>
      </c>
      <c r="J120" s="208">
        <f>FBT!J$33</f>
        <v>1271.0465427586189</v>
      </c>
      <c r="K120" s="208">
        <f>FBT!K$33</f>
        <v>855.29102867892652</v>
      </c>
      <c r="L120" s="208">
        <f>FBT!L$33</f>
        <v>939.81236467975589</v>
      </c>
      <c r="M120" s="208">
        <f>FBT!M$33</f>
        <v>931.41262202147686</v>
      </c>
      <c r="N120" s="208">
        <f>FBT!N$33</f>
        <v>974.59593837333364</v>
      </c>
      <c r="O120" s="208">
        <f>FBT!O$33</f>
        <v>857.73779677995276</v>
      </c>
      <c r="P120" s="208">
        <f>FBT!P$33</f>
        <v>879.71735910314169</v>
      </c>
      <c r="Q120" s="208">
        <f>FBT!Q$33</f>
        <v>859.59916588276531</v>
      </c>
      <c r="R120" s="208">
        <f>FBT!R$33</f>
        <v>910.00058546835999</v>
      </c>
      <c r="S120" s="208">
        <f>FBT!S$33</f>
        <v>926.34387582189811</v>
      </c>
      <c r="T120" s="208">
        <f>FBT!T$33</f>
        <v>810.4792912991303</v>
      </c>
      <c r="U120" s="208">
        <f>FBT!U$33</f>
        <v>904.31214270145279</v>
      </c>
      <c r="V120" s="208">
        <f>FBT!V$33</f>
        <v>876.33724619202746</v>
      </c>
      <c r="W120" s="208">
        <f>FBT!W$33</f>
        <v>891.47545199516094</v>
      </c>
    </row>
    <row r="121" spans="1:23" ht="12" customHeight="1" x14ac:dyDescent="0.25">
      <c r="A121" s="12" t="s">
        <v>62</v>
      </c>
      <c r="B121" s="206">
        <f>TRE!B$33</f>
        <v>256.94321938544351</v>
      </c>
      <c r="C121" s="206">
        <f>TRE!C$33</f>
        <v>399.98177999849253</v>
      </c>
      <c r="D121" s="206">
        <f>TRE!D$33</f>
        <v>180.22058927916439</v>
      </c>
      <c r="E121" s="206">
        <f>TRE!E$33</f>
        <v>237.1677310781603</v>
      </c>
      <c r="F121" s="206">
        <f>TRE!F$33</f>
        <v>145.47257963910539</v>
      </c>
      <c r="G121" s="206">
        <f>TRE!G$33</f>
        <v>73.715399999545639</v>
      </c>
      <c r="H121" s="206">
        <f>TRE!H$33</f>
        <v>208.11977999862631</v>
      </c>
      <c r="I121" s="206">
        <f>TRE!I$33</f>
        <v>221.1950699988042</v>
      </c>
      <c r="J121" s="206">
        <f>TRE!J$33</f>
        <v>173.18069999918831</v>
      </c>
      <c r="K121" s="206">
        <f>TRE!K$33</f>
        <v>153.6410699989643</v>
      </c>
      <c r="L121" s="206">
        <f>TRE!L$33</f>
        <v>156.06458999867289</v>
      </c>
      <c r="M121" s="206">
        <f>TRE!M$33</f>
        <v>166.31405999932781</v>
      </c>
      <c r="N121" s="206">
        <f>TRE!N$33</f>
        <v>152.07587999952781</v>
      </c>
      <c r="O121" s="206">
        <f>TRE!O$33</f>
        <v>205.79723999929331</v>
      </c>
      <c r="P121" s="206">
        <f>TRE!P$33</f>
        <v>178.98704999862079</v>
      </c>
      <c r="Q121" s="206">
        <f>TRE!Q$33</f>
        <v>216.45062999928859</v>
      </c>
      <c r="R121" s="206">
        <f>TRE!R$33</f>
        <v>195.64874999890441</v>
      </c>
      <c r="S121" s="206">
        <f>TRE!S$33</f>
        <v>227.9900131183015</v>
      </c>
      <c r="T121" s="206">
        <f>TRE!T$33</f>
        <v>339.3304157678931</v>
      </c>
      <c r="U121" s="206">
        <f>TRE!U$33</f>
        <v>291.96837227123848</v>
      </c>
      <c r="V121" s="206">
        <f>TRE!V$33</f>
        <v>338.02314443413962</v>
      </c>
      <c r="W121" s="206">
        <f>TRE!W$33</f>
        <v>270.08766804800928</v>
      </c>
    </row>
    <row r="122" spans="1:23" ht="12" customHeight="1" x14ac:dyDescent="0.25">
      <c r="A122" s="12" t="s">
        <v>63</v>
      </c>
      <c r="B122" s="206">
        <f>MAE!B$33</f>
        <v>944.38904780556948</v>
      </c>
      <c r="C122" s="206">
        <f>MAE!C$33</f>
        <v>1315.2281601084269</v>
      </c>
      <c r="D122" s="206">
        <f>MAE!D$33</f>
        <v>1447.537896729237</v>
      </c>
      <c r="E122" s="206">
        <f>MAE!E$33</f>
        <v>965.55084869790483</v>
      </c>
      <c r="F122" s="206">
        <f>MAE!F$33</f>
        <v>881.36885740621562</v>
      </c>
      <c r="G122" s="206">
        <f>MAE!G$33</f>
        <v>815.49363735102531</v>
      </c>
      <c r="H122" s="206">
        <f>MAE!H$33</f>
        <v>760.9399089694009</v>
      </c>
      <c r="I122" s="206">
        <f>MAE!I$33</f>
        <v>715.32538464786398</v>
      </c>
      <c r="J122" s="206">
        <f>MAE!J$33</f>
        <v>621.00606593787279</v>
      </c>
      <c r="K122" s="206">
        <f>MAE!K$33</f>
        <v>383.37812659890932</v>
      </c>
      <c r="L122" s="206">
        <f>MAE!L$33</f>
        <v>377.56518109804432</v>
      </c>
      <c r="M122" s="206">
        <f>MAE!M$33</f>
        <v>475.64644391878892</v>
      </c>
      <c r="N122" s="206">
        <f>MAE!N$33</f>
        <v>421.05972455925962</v>
      </c>
      <c r="O122" s="206">
        <f>MAE!O$33</f>
        <v>448.17333863878099</v>
      </c>
      <c r="P122" s="206">
        <f>MAE!P$33</f>
        <v>494.07685979845633</v>
      </c>
      <c r="Q122" s="206">
        <f>MAE!Q$33</f>
        <v>397.16879015914742</v>
      </c>
      <c r="R122" s="206">
        <f>MAE!R$33</f>
        <v>373.05978035917133</v>
      </c>
      <c r="S122" s="206">
        <f>MAE!S$33</f>
        <v>401.47762487916282</v>
      </c>
      <c r="T122" s="206">
        <f>MAE!T$33</f>
        <v>402.00449854260989</v>
      </c>
      <c r="U122" s="206">
        <f>MAE!U$33</f>
        <v>434.75388347641132</v>
      </c>
      <c r="V122" s="206">
        <f>MAE!V$33</f>
        <v>386.74392661473928</v>
      </c>
      <c r="W122" s="206">
        <f>MAE!W$33</f>
        <v>424.55130145367963</v>
      </c>
    </row>
    <row r="123" spans="1:23" ht="12" customHeight="1" x14ac:dyDescent="0.25">
      <c r="A123" s="12" t="s">
        <v>64</v>
      </c>
      <c r="B123" s="206">
        <f>TEL!B$33</f>
        <v>435.13192151893372</v>
      </c>
      <c r="C123" s="206">
        <f>TEL!C$33</f>
        <v>504.14522651873432</v>
      </c>
      <c r="D123" s="206">
        <f>TEL!D$33</f>
        <v>743.90444880729603</v>
      </c>
      <c r="E123" s="206">
        <f>TEL!E$33</f>
        <v>550.25185499871804</v>
      </c>
      <c r="F123" s="206">
        <f>TEL!F$33</f>
        <v>599.83868987877008</v>
      </c>
      <c r="G123" s="206">
        <f>TEL!G$33</f>
        <v>268.0343902789939</v>
      </c>
      <c r="H123" s="206">
        <f>TEL!H$33</f>
        <v>438.71917564195212</v>
      </c>
      <c r="I123" s="206">
        <f>TEL!I$33</f>
        <v>516.72611231876249</v>
      </c>
      <c r="J123" s="206">
        <f>TEL!J$33</f>
        <v>331.74802259797673</v>
      </c>
      <c r="K123" s="206">
        <f>TEL!K$33</f>
        <v>271.13302351772393</v>
      </c>
      <c r="L123" s="206">
        <f>TEL!L$33</f>
        <v>231.4452430785953</v>
      </c>
      <c r="M123" s="206">
        <f>TEL!M$33</f>
        <v>235.49646816868281</v>
      </c>
      <c r="N123" s="206">
        <f>TEL!N$33</f>
        <v>220.30727915857881</v>
      </c>
      <c r="O123" s="206">
        <f>TEL!O$33</f>
        <v>223.12909763876809</v>
      </c>
      <c r="P123" s="206">
        <f>TEL!P$33</f>
        <v>234.69130763884959</v>
      </c>
      <c r="Q123" s="206">
        <f>TEL!Q$33</f>
        <v>239.515964638215</v>
      </c>
      <c r="R123" s="206">
        <f>TEL!R$33</f>
        <v>201.2808477578069</v>
      </c>
      <c r="S123" s="206">
        <f>TEL!S$33</f>
        <v>240.3580035577846</v>
      </c>
      <c r="T123" s="206">
        <f>TEL!T$33</f>
        <v>202.30939079867241</v>
      </c>
      <c r="U123" s="206">
        <f>TEL!U$33</f>
        <v>257.31753335861998</v>
      </c>
      <c r="V123" s="206">
        <f>TEL!V$33</f>
        <v>185.44262039857369</v>
      </c>
      <c r="W123" s="206">
        <f>TEL!W$33</f>
        <v>188.395822438549</v>
      </c>
    </row>
    <row r="124" spans="1:23" ht="12" customHeight="1" x14ac:dyDescent="0.25">
      <c r="A124" s="12" t="s">
        <v>65</v>
      </c>
      <c r="B124" s="206">
        <f>WWP!B$33</f>
        <v>131.97978971957929</v>
      </c>
      <c r="C124" s="206">
        <f>WWP!C$33</f>
        <v>247.12359551886189</v>
      </c>
      <c r="D124" s="206">
        <f>WWP!D$33</f>
        <v>96.944117399620481</v>
      </c>
      <c r="E124" s="206">
        <f>WWP!E$33</f>
        <v>56.118159359696612</v>
      </c>
      <c r="F124" s="206">
        <f>WWP!F$33</f>
        <v>225.88235639924551</v>
      </c>
      <c r="G124" s="206">
        <f>WWP!G$33</f>
        <v>181.05786251938511</v>
      </c>
      <c r="H124" s="206">
        <f>WWP!H$33</f>
        <v>159.71353307918591</v>
      </c>
      <c r="I124" s="206">
        <f>WWP!I$33</f>
        <v>236.14475831916769</v>
      </c>
      <c r="J124" s="206">
        <f>WWP!J$33</f>
        <v>142.14427236058609</v>
      </c>
      <c r="K124" s="206">
        <f>WWP!K$33</f>
        <v>76.50588456033563</v>
      </c>
      <c r="L124" s="206">
        <f>WWP!L$33</f>
        <v>135.96967799947711</v>
      </c>
      <c r="M124" s="206">
        <f>WWP!M$33</f>
        <v>142.9517710805786</v>
      </c>
      <c r="N124" s="206">
        <f>WWP!N$33</f>
        <v>136.788860160436</v>
      </c>
      <c r="O124" s="206">
        <f>WWP!O$33</f>
        <v>116.2841940006015</v>
      </c>
      <c r="P124" s="206">
        <f>WWP!P$33</f>
        <v>106.5396240002936</v>
      </c>
      <c r="Q124" s="206">
        <f>WWP!Q$33</f>
        <v>152.9150788806574</v>
      </c>
      <c r="R124" s="206">
        <f>WWP!R$33</f>
        <v>138.21676487968219</v>
      </c>
      <c r="S124" s="206">
        <f>WWP!S$33</f>
        <v>101.8562551197525</v>
      </c>
      <c r="T124" s="206">
        <f>WWP!T$33</f>
        <v>125.8088340771627</v>
      </c>
      <c r="U124" s="206">
        <f>WWP!U$33</f>
        <v>99.12476915975077</v>
      </c>
      <c r="V124" s="206">
        <f>WWP!V$33</f>
        <v>93.456835200209397</v>
      </c>
      <c r="W124" s="206">
        <f>WWP!W$33</f>
        <v>101.45419380023731</v>
      </c>
    </row>
    <row r="125" spans="1:23" ht="12" customHeight="1" x14ac:dyDescent="0.25">
      <c r="A125" s="12" t="s">
        <v>66</v>
      </c>
      <c r="B125" s="206">
        <f>OIS!B$33</f>
        <v>1436.114362510717</v>
      </c>
      <c r="C125" s="206">
        <f>OIS!C$33</f>
        <v>928.34715931262349</v>
      </c>
      <c r="D125" s="206">
        <f>OIS!D$33</f>
        <v>1354.9200134274461</v>
      </c>
      <c r="E125" s="206">
        <f>OIS!E$33</f>
        <v>1325.9033050559731</v>
      </c>
      <c r="F125" s="206">
        <f>OIS!F$33</f>
        <v>1324.873180174422</v>
      </c>
      <c r="G125" s="206">
        <f>OIS!G$33</f>
        <v>1406.4591405632791</v>
      </c>
      <c r="H125" s="206">
        <f>OIS!H$33</f>
        <v>1734.8331901033389</v>
      </c>
      <c r="I125" s="206">
        <f>OIS!I$33</f>
        <v>1574.907219492414</v>
      </c>
      <c r="J125" s="206">
        <f>OIS!J$33</f>
        <v>2152.09983302103</v>
      </c>
      <c r="K125" s="206">
        <f>OIS!K$33</f>
        <v>1185.330428282783</v>
      </c>
      <c r="L125" s="206">
        <f>OIS!L$33</f>
        <v>1158.0297375630589</v>
      </c>
      <c r="M125" s="206">
        <f>OIS!M$33</f>
        <v>1286.1154652452781</v>
      </c>
      <c r="N125" s="206">
        <f>OIS!N$33</f>
        <v>1234.928664442451</v>
      </c>
      <c r="O125" s="206">
        <f>OIS!O$33</f>
        <v>1099.360302844241</v>
      </c>
      <c r="P125" s="206">
        <f>OIS!P$33</f>
        <v>1060.158035297027</v>
      </c>
      <c r="Q125" s="206">
        <f>OIS!Q$33</f>
        <v>1107.8119572799501</v>
      </c>
      <c r="R125" s="206">
        <f>OIS!R$33</f>
        <v>1044.3024065011789</v>
      </c>
      <c r="S125" s="206">
        <f>OIS!S$33</f>
        <v>1003.262980334263</v>
      </c>
      <c r="T125" s="206">
        <f>OIS!T$33</f>
        <v>957.73722631827945</v>
      </c>
      <c r="U125" s="206">
        <f>OIS!U$33</f>
        <v>1048.1382702297051</v>
      </c>
      <c r="V125" s="206">
        <f>OIS!V$33</f>
        <v>1110.503601131742</v>
      </c>
      <c r="W125" s="206">
        <f>OIS!W$33</f>
        <v>1169.527483532321</v>
      </c>
    </row>
    <row r="126" spans="1:23" ht="12" customHeight="1" x14ac:dyDescent="0.25">
      <c r="A126" s="28" t="s">
        <v>86</v>
      </c>
      <c r="B126" s="216">
        <f>Ind_Summary_emi!B43</f>
        <v>689.5931598511346</v>
      </c>
      <c r="C126" s="216">
        <f>Ind_Summary_emi!C43</f>
        <v>821.0616526305331</v>
      </c>
      <c r="D126" s="216">
        <f>Ind_Summary_emi!D43</f>
        <v>785.59803677342893</v>
      </c>
      <c r="E126" s="216">
        <f>Ind_Summary_emi!E43</f>
        <v>748.33047816323278</v>
      </c>
      <c r="F126" s="216">
        <f>Ind_Summary_emi!F43</f>
        <v>977.63800238592069</v>
      </c>
      <c r="G126" s="216">
        <f>Ind_Summary_emi!G43</f>
        <v>1238.596002656355</v>
      </c>
      <c r="H126" s="216">
        <f>Ind_Summary_emi!H43</f>
        <v>1321.398218155241</v>
      </c>
      <c r="I126" s="216">
        <f>Ind_Summary_emi!I43</f>
        <v>1275.6729998712799</v>
      </c>
      <c r="J126" s="216">
        <f>Ind_Summary_emi!J43</f>
        <v>1408.3328209887491</v>
      </c>
      <c r="K126" s="216">
        <f>Ind_Summary_emi!K43</f>
        <v>737.01340351510214</v>
      </c>
      <c r="L126" s="216">
        <f>Ind_Summary_emi!L43</f>
        <v>897.35907940429706</v>
      </c>
      <c r="M126" s="216">
        <f>Ind_Summary_emi!M43</f>
        <v>973.71918360291431</v>
      </c>
      <c r="N126" s="216">
        <f>Ind_Summary_emi!N43</f>
        <v>982.97542100686132</v>
      </c>
      <c r="O126" s="216">
        <f>Ind_Summary_emi!O43</f>
        <v>851.55491592039323</v>
      </c>
      <c r="P126" s="216">
        <f>Ind_Summary_emi!P43</f>
        <v>877.75900679658207</v>
      </c>
      <c r="Q126" s="216">
        <f>Ind_Summary_emi!Q43</f>
        <v>801.14602300370552</v>
      </c>
      <c r="R126" s="216">
        <f>Ind_Summary_emi!R43</f>
        <v>819.68849458057934</v>
      </c>
      <c r="S126" s="216">
        <f>Ind_Summary_emi!S43</f>
        <v>933.44383697801072</v>
      </c>
      <c r="T126" s="216">
        <f>Ind_Summary_emi!T43</f>
        <v>632.45709349980427</v>
      </c>
      <c r="U126" s="216">
        <f>Ind_Summary_emi!U43</f>
        <v>516.86704394236858</v>
      </c>
      <c r="V126" s="216">
        <f>Ind_Summary_emi!V43</f>
        <v>529.54572862734722</v>
      </c>
      <c r="W126" s="216">
        <f>Ind_Summary_emi!W43</f>
        <v>706.92524658963157</v>
      </c>
    </row>
    <row r="128" spans="1:23" ht="12" customHeight="1" x14ac:dyDescent="0.25">
      <c r="A128" s="30" t="s">
        <v>87</v>
      </c>
      <c r="B128" s="205">
        <f t="shared" ref="B128:W128" si="8">IF(B29=0,"",B29/B3*1000)</f>
        <v>365.91349723573722</v>
      </c>
      <c r="C128" s="205">
        <f t="shared" si="8"/>
        <v>332.91163723986153</v>
      </c>
      <c r="D128" s="205">
        <f t="shared" si="8"/>
        <v>338.35545541191613</v>
      </c>
      <c r="E128" s="205">
        <f t="shared" si="8"/>
        <v>323.33042265013512</v>
      </c>
      <c r="F128" s="205">
        <f t="shared" si="8"/>
        <v>289.92761005164647</v>
      </c>
      <c r="G128" s="205">
        <f t="shared" si="8"/>
        <v>265.15891599242337</v>
      </c>
      <c r="H128" s="205">
        <f t="shared" si="8"/>
        <v>227.82388755943336</v>
      </c>
      <c r="I128" s="205">
        <f t="shared" si="8"/>
        <v>194.01347710942633</v>
      </c>
      <c r="J128" s="205">
        <f t="shared" si="8"/>
        <v>164.42089888887318</v>
      </c>
      <c r="K128" s="205">
        <f t="shared" si="8"/>
        <v>134.77230111873246</v>
      </c>
      <c r="L128" s="205">
        <f t="shared" si="8"/>
        <v>148.90314923369496</v>
      </c>
      <c r="M128" s="205">
        <f t="shared" si="8"/>
        <v>159.33108956039621</v>
      </c>
      <c r="N128" s="205">
        <f t="shared" si="8"/>
        <v>158.29861415226435</v>
      </c>
      <c r="O128" s="205">
        <f t="shared" si="8"/>
        <v>163.77694650212644</v>
      </c>
      <c r="P128" s="205">
        <f t="shared" si="8"/>
        <v>168.22791879539056</v>
      </c>
      <c r="Q128" s="205">
        <f t="shared" si="8"/>
        <v>163.09668263127585</v>
      </c>
      <c r="R128" s="205">
        <f t="shared" si="8"/>
        <v>160.66405236607889</v>
      </c>
      <c r="S128" s="205">
        <f t="shared" si="8"/>
        <v>155.3762570079744</v>
      </c>
      <c r="T128" s="205">
        <f t="shared" si="8"/>
        <v>150.81654791710346</v>
      </c>
      <c r="U128" s="205">
        <f t="shared" si="8"/>
        <v>150.53757835337333</v>
      </c>
      <c r="V128" s="205">
        <f t="shared" si="8"/>
        <v>156.90591492784517</v>
      </c>
      <c r="W128" s="205">
        <f t="shared" si="8"/>
        <v>165.17236312095591</v>
      </c>
    </row>
    <row r="129" spans="1:23" ht="12" customHeight="1" x14ac:dyDescent="0.25">
      <c r="A129" s="12" t="s">
        <v>16</v>
      </c>
      <c r="B129" s="206">
        <f t="shared" ref="B129:W129" si="9">IF(B52=0,"",B52/B4*1000)</f>
        <v>2183.2404061054581</v>
      </c>
      <c r="C129" s="206">
        <f t="shared" si="9"/>
        <v>1764.8439585063554</v>
      </c>
      <c r="D129" s="206">
        <f t="shared" si="9"/>
        <v>1779.6881158533238</v>
      </c>
      <c r="E129" s="206">
        <f t="shared" si="9"/>
        <v>2270.4229022668942</v>
      </c>
      <c r="F129" s="206">
        <f t="shared" si="9"/>
        <v>2071.0278392284599</v>
      </c>
      <c r="G129" s="206">
        <f t="shared" si="9"/>
        <v>2426.8656469047396</v>
      </c>
      <c r="H129" s="206">
        <f t="shared" si="9"/>
        <v>2366.9674283616728</v>
      </c>
      <c r="I129" s="206">
        <f t="shared" si="9"/>
        <v>1901.6188169051125</v>
      </c>
      <c r="J129" s="206">
        <f t="shared" si="9"/>
        <v>1605.7123947641953</v>
      </c>
      <c r="K129" s="206">
        <f t="shared" si="9"/>
        <v>1827.2655501317329</v>
      </c>
      <c r="L129" s="206">
        <f t="shared" si="9"/>
        <v>826.36967639973011</v>
      </c>
      <c r="M129" s="206">
        <f t="shared" si="9"/>
        <v>1104.2195551162456</v>
      </c>
      <c r="N129" s="206">
        <f t="shared" si="9"/>
        <v>954.57626745535663</v>
      </c>
      <c r="O129" s="206">
        <f t="shared" si="9"/>
        <v>1264.1674319147073</v>
      </c>
      <c r="P129" s="206">
        <f t="shared" si="9"/>
        <v>1326.0730331423738</v>
      </c>
      <c r="Q129" s="206">
        <f t="shared" si="9"/>
        <v>1529.3434310256555</v>
      </c>
      <c r="R129" s="206">
        <f t="shared" si="9"/>
        <v>1794.9442469495789</v>
      </c>
      <c r="S129" s="206">
        <f t="shared" si="9"/>
        <v>1396.1435812215198</v>
      </c>
      <c r="T129" s="206">
        <f t="shared" si="9"/>
        <v>1011.7134528938565</v>
      </c>
      <c r="U129" s="206">
        <f t="shared" si="9"/>
        <v>1520.9120923181686</v>
      </c>
      <c r="V129" s="206">
        <f t="shared" si="9"/>
        <v>4136.7176386442834</v>
      </c>
      <c r="W129" s="206">
        <f t="shared" si="9"/>
        <v>1255.8585356298399</v>
      </c>
    </row>
    <row r="130" spans="1:23" ht="12" customHeight="1" x14ac:dyDescent="0.25">
      <c r="A130" s="13" t="s">
        <v>20</v>
      </c>
      <c r="B130" s="207">
        <f t="shared" ref="B130:W130" si="10">IF(B55=0,"",B55/B5*1000)</f>
        <v>4011.3002543369507</v>
      </c>
      <c r="C130" s="207">
        <f t="shared" si="10"/>
        <v>3985.6993262420792</v>
      </c>
      <c r="D130" s="207">
        <f t="shared" si="10"/>
        <v>3803.224031838568</v>
      </c>
      <c r="E130" s="207">
        <f t="shared" si="10"/>
        <v>4463.2554146743105</v>
      </c>
      <c r="F130" s="207">
        <f t="shared" si="10"/>
        <v>4073.2151364872634</v>
      </c>
      <c r="G130" s="207">
        <f t="shared" si="10"/>
        <v>4590.32364949571</v>
      </c>
      <c r="H130" s="207">
        <f t="shared" si="10"/>
        <v>4403.1676497922081</v>
      </c>
      <c r="I130" s="207">
        <f t="shared" si="10"/>
        <v>3715.5907447054778</v>
      </c>
      <c r="J130" s="207">
        <f t="shared" si="10"/>
        <v>3259.7936441536413</v>
      </c>
      <c r="K130" s="207">
        <f t="shared" si="10"/>
        <v>2910.0462571030257</v>
      </c>
      <c r="L130" s="207">
        <f t="shared" si="10"/>
        <v>649.91286000316916</v>
      </c>
      <c r="M130" s="207">
        <f t="shared" si="10"/>
        <v>861.85777562393162</v>
      </c>
      <c r="N130" s="207">
        <f t="shared" si="10"/>
        <v>1116.3928222887066</v>
      </c>
      <c r="O130" s="207">
        <f t="shared" si="10"/>
        <v>1060.1613885476306</v>
      </c>
      <c r="P130" s="207">
        <f t="shared" si="10"/>
        <v>1752.7965232505996</v>
      </c>
      <c r="Q130" s="207">
        <f t="shared" si="10"/>
        <v>1236.0258754097326</v>
      </c>
      <c r="R130" s="207">
        <f t="shared" si="10"/>
        <v>993.1288127875473</v>
      </c>
      <c r="S130" s="207">
        <f t="shared" si="10"/>
        <v>890.2328941990728</v>
      </c>
      <c r="T130" s="207">
        <f t="shared" si="10"/>
        <v>1341.0944017172208</v>
      </c>
      <c r="U130" s="207">
        <f t="shared" si="10"/>
        <v>1385.5101286169986</v>
      </c>
      <c r="V130" s="207">
        <f t="shared" si="10"/>
        <v>1360.9437869635233</v>
      </c>
      <c r="W130" s="207">
        <f t="shared" si="10"/>
        <v>872.31628711443261</v>
      </c>
    </row>
    <row r="131" spans="1:23" ht="12" customHeight="1" x14ac:dyDescent="0.25">
      <c r="A131" s="14" t="s">
        <v>43</v>
      </c>
      <c r="B131" s="206">
        <f t="shared" ref="B131:W131" si="11">IF(B56=0,"",B56/B6*1000)</f>
        <v>4887.7377035184527</v>
      </c>
      <c r="C131" s="206">
        <f t="shared" si="11"/>
        <v>3957.6660692777737</v>
      </c>
      <c r="D131" s="206">
        <f t="shared" si="11"/>
        <v>4088.6622015470452</v>
      </c>
      <c r="E131" s="206">
        <f t="shared" si="11"/>
        <v>4340.9256839042246</v>
      </c>
      <c r="F131" s="206">
        <f t="shared" si="11"/>
        <v>4702.1760093967696</v>
      </c>
      <c r="G131" s="206">
        <f t="shared" si="11"/>
        <v>5738.9881234070417</v>
      </c>
      <c r="H131" s="206">
        <f t="shared" si="11"/>
        <v>5168.0393878896139</v>
      </c>
      <c r="I131" s="206">
        <f t="shared" si="11"/>
        <v>2059.1663724917444</v>
      </c>
      <c r="J131" s="206">
        <f t="shared" si="11"/>
        <v>1690.9355855249491</v>
      </c>
      <c r="K131" s="206">
        <f t="shared" si="11"/>
        <v>1753.4017701232913</v>
      </c>
      <c r="L131" s="206">
        <f t="shared" si="11"/>
        <v>1008.1309927053042</v>
      </c>
      <c r="M131" s="206">
        <f t="shared" si="11"/>
        <v>1453.8536066587667</v>
      </c>
      <c r="N131" s="206">
        <f t="shared" si="11"/>
        <v>1791.3146899834721</v>
      </c>
      <c r="O131" s="206">
        <f t="shared" si="11"/>
        <v>1637.3103826158801</v>
      </c>
      <c r="P131" s="206">
        <f t="shared" si="11"/>
        <v>2585.8543093756421</v>
      </c>
      <c r="Q131" s="206">
        <f t="shared" si="11"/>
        <v>1883.4103273815933</v>
      </c>
      <c r="R131" s="206">
        <f t="shared" si="11"/>
        <v>1645.2838207391312</v>
      </c>
      <c r="S131" s="206">
        <f t="shared" si="11"/>
        <v>1639.6456878749129</v>
      </c>
      <c r="T131" s="206">
        <f t="shared" si="11"/>
        <v>3049.7164042075756</v>
      </c>
      <c r="U131" s="206">
        <f t="shared" si="11"/>
        <v>2685.6708109124029</v>
      </c>
      <c r="V131" s="206">
        <f t="shared" si="11"/>
        <v>2704.280377920159</v>
      </c>
      <c r="W131" s="206">
        <f t="shared" si="11"/>
        <v>1542.2621276221159</v>
      </c>
    </row>
    <row r="132" spans="1:23" ht="12" customHeight="1" x14ac:dyDescent="0.25">
      <c r="A132" s="14" t="s">
        <v>56</v>
      </c>
      <c r="B132" s="206">
        <f t="shared" ref="B132:W132" si="12">IF(B57=0,"",B57/B7*1000)</f>
        <v>9024.0176893698172</v>
      </c>
      <c r="C132" s="206">
        <f t="shared" si="12"/>
        <v>9683.238661133495</v>
      </c>
      <c r="D132" s="206">
        <f t="shared" si="12"/>
        <v>9112.0402189048455</v>
      </c>
      <c r="E132" s="206">
        <f t="shared" si="12"/>
        <v>11058.070402826716</v>
      </c>
      <c r="F132" s="206">
        <f t="shared" si="12"/>
        <v>9096.9276824578519</v>
      </c>
      <c r="G132" s="206">
        <f t="shared" si="12"/>
        <v>10248.595939060855</v>
      </c>
      <c r="H132" s="206">
        <f t="shared" si="12"/>
        <v>10769.980391240464</v>
      </c>
      <c r="I132" s="206">
        <f t="shared" si="12"/>
        <v>13470.053991558078</v>
      </c>
      <c r="J132" s="206">
        <f t="shared" si="12"/>
        <v>11988.464363326028</v>
      </c>
      <c r="K132" s="206">
        <f t="shared" si="12"/>
        <v>4330.717647595945</v>
      </c>
      <c r="L132" s="206">
        <f t="shared" si="12"/>
        <v>557.19818616255111</v>
      </c>
      <c r="M132" s="206">
        <f t="shared" si="12"/>
        <v>741.49308971342396</v>
      </c>
      <c r="N132" s="206">
        <f t="shared" si="12"/>
        <v>1020.5813512481923</v>
      </c>
      <c r="O132" s="206">
        <f t="shared" si="12"/>
        <v>970.3374627338286</v>
      </c>
      <c r="P132" s="206">
        <f t="shared" si="12"/>
        <v>1701.1466388520619</v>
      </c>
      <c r="Q132" s="206">
        <f t="shared" si="12"/>
        <v>1145.167465663345</v>
      </c>
      <c r="R132" s="206">
        <f t="shared" si="12"/>
        <v>873.25717467194522</v>
      </c>
      <c r="S132" s="206">
        <f t="shared" si="12"/>
        <v>872.6138326415952</v>
      </c>
      <c r="T132" s="206">
        <f t="shared" si="12"/>
        <v>1387.4815312275962</v>
      </c>
      <c r="U132" s="206">
        <f t="shared" si="12"/>
        <v>1500.0330652119583</v>
      </c>
      <c r="V132" s="206">
        <f t="shared" si="12"/>
        <v>1527.7559228630764</v>
      </c>
      <c r="W132" s="206">
        <f t="shared" si="12"/>
        <v>910.86043307940031</v>
      </c>
    </row>
    <row r="133" spans="1:23" ht="12" customHeight="1" x14ac:dyDescent="0.25">
      <c r="A133" s="14" t="s">
        <v>45</v>
      </c>
      <c r="B133" s="206">
        <f t="shared" ref="B133:W133" si="13">IF(B60=0,"",B60/B8*1000)</f>
        <v>1286.8294767302241</v>
      </c>
      <c r="C133" s="206">
        <f t="shared" si="13"/>
        <v>1484.2184046780189</v>
      </c>
      <c r="D133" s="206">
        <f t="shared" si="13"/>
        <v>1291.3538318562426</v>
      </c>
      <c r="E133" s="206">
        <f t="shared" si="13"/>
        <v>1620.0623949461381</v>
      </c>
      <c r="F133" s="206">
        <f t="shared" si="13"/>
        <v>1487.7019300635536</v>
      </c>
      <c r="G133" s="206">
        <f t="shared" si="13"/>
        <v>1422.379237133136</v>
      </c>
      <c r="H133" s="206">
        <f t="shared" si="13"/>
        <v>1145.1495139253075</v>
      </c>
      <c r="I133" s="206">
        <f t="shared" si="13"/>
        <v>945.52185248441162</v>
      </c>
      <c r="J133" s="206">
        <f t="shared" si="13"/>
        <v>818.52074550624309</v>
      </c>
      <c r="K133" s="206">
        <f t="shared" si="13"/>
        <v>661.74076803948526</v>
      </c>
      <c r="L133" s="206">
        <f t="shared" si="13"/>
        <v>467.78633386656691</v>
      </c>
      <c r="M133" s="206">
        <f t="shared" si="13"/>
        <v>358.38164493589505</v>
      </c>
      <c r="N133" s="206">
        <f t="shared" si="13"/>
        <v>212.24030988782141</v>
      </c>
      <c r="O133" s="206">
        <f t="shared" si="13"/>
        <v>252.38175138236031</v>
      </c>
      <c r="P133" s="206">
        <f t="shared" si="13"/>
        <v>245.40381707929762</v>
      </c>
      <c r="Q133" s="206">
        <f t="shared" si="13"/>
        <v>234.85171995512584</v>
      </c>
      <c r="R133" s="206">
        <f t="shared" si="13"/>
        <v>224.39367976532603</v>
      </c>
      <c r="S133" s="206">
        <f t="shared" si="13"/>
        <v>331.5968324556419</v>
      </c>
      <c r="T133" s="206">
        <f t="shared" si="13"/>
        <v>398.03383028575706</v>
      </c>
      <c r="U133" s="206">
        <f t="shared" si="13"/>
        <v>412.51253427035215</v>
      </c>
      <c r="V133" s="206">
        <f t="shared" si="13"/>
        <v>377.45640749723952</v>
      </c>
      <c r="W133" s="206">
        <f t="shared" si="13"/>
        <v>313.46783794850148</v>
      </c>
    </row>
    <row r="134" spans="1:23" ht="12" customHeight="1" x14ac:dyDescent="0.25">
      <c r="A134" s="13" t="s">
        <v>21</v>
      </c>
      <c r="B134" s="207">
        <f t="shared" ref="B134:W134" si="14">IF(B61=0,"",B61/B9*1000)</f>
        <v>2421.0439603859973</v>
      </c>
      <c r="C134" s="207">
        <f t="shared" si="14"/>
        <v>2638.2808899050378</v>
      </c>
      <c r="D134" s="207">
        <f t="shared" si="14"/>
        <v>2935.255737423709</v>
      </c>
      <c r="E134" s="207">
        <f t="shared" si="14"/>
        <v>3112.9585141219763</v>
      </c>
      <c r="F134" s="207">
        <f t="shared" si="14"/>
        <v>2157.2278027107782</v>
      </c>
      <c r="G134" s="207">
        <f t="shared" si="14"/>
        <v>2201.7521450774138</v>
      </c>
      <c r="H134" s="207">
        <f t="shared" si="14"/>
        <v>1808.2405594297998</v>
      </c>
      <c r="I134" s="207">
        <f t="shared" si="14"/>
        <v>1853.5518126236595</v>
      </c>
      <c r="J134" s="207">
        <f t="shared" si="14"/>
        <v>1855.064166937417</v>
      </c>
      <c r="K134" s="207">
        <f t="shared" si="14"/>
        <v>1614.0307854202554</v>
      </c>
      <c r="L134" s="207">
        <f t="shared" si="14"/>
        <v>4536.2685739984936</v>
      </c>
      <c r="M134" s="207">
        <f t="shared" si="14"/>
        <v>2268.7253309276612</v>
      </c>
      <c r="N134" s="207">
        <f t="shared" si="14"/>
        <v>1448.6186344556738</v>
      </c>
      <c r="O134" s="207">
        <f t="shared" si="14"/>
        <v>1566.2287236068619</v>
      </c>
      <c r="P134" s="207">
        <f t="shared" si="14"/>
        <v>1244.4869233631205</v>
      </c>
      <c r="Q134" s="207">
        <f t="shared" si="14"/>
        <v>985.30366941074521</v>
      </c>
      <c r="R134" s="207">
        <f t="shared" si="14"/>
        <v>1157.3156419786844</v>
      </c>
      <c r="S134" s="207">
        <f t="shared" si="14"/>
        <v>1019.139087603745</v>
      </c>
      <c r="T134" s="207">
        <f t="shared" si="14"/>
        <v>1219.2531636434533</v>
      </c>
      <c r="U134" s="207">
        <f t="shared" si="14"/>
        <v>1346.4127200738196</v>
      </c>
      <c r="V134" s="207">
        <f t="shared" si="14"/>
        <v>1258.6238227898493</v>
      </c>
      <c r="W134" s="207">
        <f t="shared" si="14"/>
        <v>1335.7287459305398</v>
      </c>
    </row>
    <row r="135" spans="1:23" ht="12" customHeight="1" x14ac:dyDescent="0.25">
      <c r="A135" s="14" t="s">
        <v>57</v>
      </c>
      <c r="B135" s="206">
        <f t="shared" ref="B135:W135" si="15">IF(B62=0,"",B62/B10*1000)</f>
        <v>3274.4198419006298</v>
      </c>
      <c r="C135" s="206">
        <f t="shared" si="15"/>
        <v>3319.9515648278275</v>
      </c>
      <c r="D135" s="206">
        <f t="shared" si="15"/>
        <v>3824.2364525867915</v>
      </c>
      <c r="E135" s="206">
        <f t="shared" si="15"/>
        <v>3928.9635682932344</v>
      </c>
      <c r="F135" s="206">
        <f t="shared" si="15"/>
        <v>2698.3282057303704</v>
      </c>
      <c r="G135" s="206">
        <f t="shared" si="15"/>
        <v>2822.3067067457432</v>
      </c>
      <c r="H135" s="206">
        <f t="shared" si="15"/>
        <v>2338.1048473017786</v>
      </c>
      <c r="I135" s="206">
        <f t="shared" si="15"/>
        <v>2244.7794038409879</v>
      </c>
      <c r="J135" s="206">
        <f t="shared" si="15"/>
        <v>2171.5345084189189</v>
      </c>
      <c r="K135" s="206">
        <f t="shared" si="15"/>
        <v>3165.4980805838068</v>
      </c>
      <c r="L135" s="206">
        <f t="shared" si="15"/>
        <v>5032.3690006892348</v>
      </c>
      <c r="M135" s="206">
        <f t="shared" si="15"/>
        <v>3197.3151823085736</v>
      </c>
      <c r="N135" s="206">
        <f t="shared" si="15"/>
        <v>1670.314398287263</v>
      </c>
      <c r="O135" s="206">
        <f t="shared" si="15"/>
        <v>2634.4815519785066</v>
      </c>
      <c r="P135" s="206">
        <f t="shared" si="15"/>
        <v>2264.9934648646831</v>
      </c>
      <c r="Q135" s="206">
        <f t="shared" si="15"/>
        <v>1702.6344533870995</v>
      </c>
      <c r="R135" s="206">
        <f t="shared" si="15"/>
        <v>2454.7625412443213</v>
      </c>
      <c r="S135" s="206">
        <f t="shared" si="15"/>
        <v>1614.0012699551251</v>
      </c>
      <c r="T135" s="206">
        <f t="shared" si="15"/>
        <v>1838.8760643730548</v>
      </c>
      <c r="U135" s="206">
        <f t="shared" si="15"/>
        <v>9396.6200015982431</v>
      </c>
      <c r="V135" s="206">
        <f t="shared" si="15"/>
        <v>5686.4827637443914</v>
      </c>
      <c r="W135" s="206">
        <f t="shared" si="15"/>
        <v>3263.453117731643</v>
      </c>
    </row>
    <row r="136" spans="1:23" ht="12" customHeight="1" x14ac:dyDescent="0.25">
      <c r="A136" s="14" t="s">
        <v>47</v>
      </c>
      <c r="B136" s="206">
        <f t="shared" ref="B136:W136" si="16">IF(B63=0,"",B63/B11*1000)</f>
        <v>3764.7171908598948</v>
      </c>
      <c r="C136" s="206">
        <f t="shared" si="16"/>
        <v>3776.1889738768182</v>
      </c>
      <c r="D136" s="206">
        <f t="shared" si="16"/>
        <v>4310.9194654102048</v>
      </c>
      <c r="E136" s="206">
        <f t="shared" si="16"/>
        <v>4541.9236627517048</v>
      </c>
      <c r="F136" s="206">
        <f t="shared" si="16"/>
        <v>3071.0019734709053</v>
      </c>
      <c r="G136" s="206">
        <f t="shared" si="16"/>
        <v>3213.8716766785142</v>
      </c>
      <c r="H136" s="206">
        <f t="shared" si="16"/>
        <v>2625.5107202080808</v>
      </c>
      <c r="I136" s="206">
        <f t="shared" si="16"/>
        <v>2535.3489949668042</v>
      </c>
      <c r="J136" s="206">
        <f t="shared" si="16"/>
        <v>2453.3574443811672</v>
      </c>
      <c r="K136" s="206">
        <f t="shared" si="16"/>
        <v>1003.1497921087076</v>
      </c>
      <c r="L136" s="206">
        <f t="shared" si="16"/>
        <v>6099.5503552941746</v>
      </c>
      <c r="M136" s="206">
        <f t="shared" si="16"/>
        <v>4382.3831540298916</v>
      </c>
      <c r="N136" s="206">
        <f t="shared" si="16"/>
        <v>2031.9245461585349</v>
      </c>
      <c r="O136" s="206">
        <f t="shared" si="16"/>
        <v>623.26604729916221</v>
      </c>
      <c r="P136" s="206">
        <f t="shared" si="16"/>
        <v>774.83755331014333</v>
      </c>
      <c r="Q136" s="206">
        <f t="shared" si="16"/>
        <v>454.55238163350003</v>
      </c>
      <c r="R136" s="206">
        <f t="shared" si="16"/>
        <v>691.98365812389056</v>
      </c>
      <c r="S136" s="206">
        <f t="shared" si="16"/>
        <v>1162.3244344296395</v>
      </c>
      <c r="T136" s="206">
        <f t="shared" si="16"/>
        <v>1402.7336662423336</v>
      </c>
      <c r="U136" s="206">
        <f t="shared" si="16"/>
        <v>1159.2860073610918</v>
      </c>
      <c r="V136" s="206">
        <f t="shared" si="16"/>
        <v>1254.2525045964389</v>
      </c>
      <c r="W136" s="206">
        <f t="shared" si="16"/>
        <v>1130.6830360254744</v>
      </c>
    </row>
    <row r="137" spans="1:23" ht="12" customHeight="1" x14ac:dyDescent="0.25">
      <c r="A137" s="14" t="s">
        <v>48</v>
      </c>
      <c r="B137" s="206">
        <f t="shared" ref="B137:W137" si="17">IF(B64=0,"",B64/B12*1000)</f>
        <v>81.781851832350412</v>
      </c>
      <c r="C137" s="206">
        <f t="shared" si="17"/>
        <v>81.781851832350426</v>
      </c>
      <c r="D137" s="206">
        <f t="shared" si="17"/>
        <v>81.781851832350441</v>
      </c>
      <c r="E137" s="206">
        <f t="shared" si="17"/>
        <v>81.781851832350398</v>
      </c>
      <c r="F137" s="206">
        <f t="shared" si="17"/>
        <v>81.781851832350398</v>
      </c>
      <c r="G137" s="206">
        <f t="shared" si="17"/>
        <v>81.781851832350455</v>
      </c>
      <c r="H137" s="206">
        <f t="shared" si="17"/>
        <v>81.781851832350398</v>
      </c>
      <c r="I137" s="206">
        <f t="shared" si="17"/>
        <v>81.781851832350441</v>
      </c>
      <c r="J137" s="206">
        <f t="shared" si="17"/>
        <v>81.781851832350398</v>
      </c>
      <c r="K137" s="206">
        <f t="shared" si="17"/>
        <v>81.781851832350426</v>
      </c>
      <c r="L137" s="206">
        <f t="shared" si="17"/>
        <v>81.781851832350469</v>
      </c>
      <c r="M137" s="206">
        <f t="shared" si="17"/>
        <v>81.781851832350412</v>
      </c>
      <c r="N137" s="206">
        <f t="shared" si="17"/>
        <v>81.781851832350441</v>
      </c>
      <c r="O137" s="206">
        <f t="shared" si="17"/>
        <v>81.781851832350412</v>
      </c>
      <c r="P137" s="206">
        <f t="shared" si="17"/>
        <v>81.781851832350469</v>
      </c>
      <c r="Q137" s="206">
        <f t="shared" si="17"/>
        <v>118.97707932663225</v>
      </c>
      <c r="R137" s="206">
        <f t="shared" si="17"/>
        <v>114.92267629290913</v>
      </c>
      <c r="S137" s="206">
        <f t="shared" si="17"/>
        <v>108.3104164436798</v>
      </c>
      <c r="T137" s="206">
        <f t="shared" si="17"/>
        <v>172.86663430278165</v>
      </c>
      <c r="U137" s="206">
        <f t="shared" si="17"/>
        <v>167.96224785856478</v>
      </c>
      <c r="V137" s="206">
        <f t="shared" si="17"/>
        <v>128.09320727438885</v>
      </c>
      <c r="W137" s="206">
        <f t="shared" si="17"/>
        <v>128.09320727438882</v>
      </c>
    </row>
    <row r="138" spans="1:23" ht="12" customHeight="1" x14ac:dyDescent="0.25">
      <c r="A138" s="13" t="s">
        <v>22</v>
      </c>
      <c r="B138" s="207">
        <f t="shared" ref="B138:W138" si="18">IF(B65=0,"",B65/B13*1000)</f>
        <v>1217.062893655142</v>
      </c>
      <c r="C138" s="207">
        <f t="shared" si="18"/>
        <v>1233.4651524802312</v>
      </c>
      <c r="D138" s="207">
        <f t="shared" si="18"/>
        <v>1320.0693227497563</v>
      </c>
      <c r="E138" s="207">
        <f t="shared" si="18"/>
        <v>855.08708703133675</v>
      </c>
      <c r="F138" s="207">
        <f t="shared" si="18"/>
        <v>1002.9515532465871</v>
      </c>
      <c r="G138" s="207">
        <f t="shared" si="18"/>
        <v>946.9718290372158</v>
      </c>
      <c r="H138" s="207">
        <f t="shared" si="18"/>
        <v>766.0850848648937</v>
      </c>
      <c r="I138" s="207">
        <f t="shared" si="18"/>
        <v>506.4533064154482</v>
      </c>
      <c r="J138" s="207">
        <f t="shared" si="18"/>
        <v>388.72522308420474</v>
      </c>
      <c r="K138" s="207">
        <f t="shared" si="18"/>
        <v>505.62538770027123</v>
      </c>
      <c r="L138" s="207">
        <f t="shared" si="18"/>
        <v>946.43045206938712</v>
      </c>
      <c r="M138" s="207">
        <f t="shared" si="18"/>
        <v>1027.9312942296467</v>
      </c>
      <c r="N138" s="207">
        <f t="shared" si="18"/>
        <v>691.54820089291707</v>
      </c>
      <c r="O138" s="207">
        <f t="shared" si="18"/>
        <v>789.20781698103599</v>
      </c>
      <c r="P138" s="207">
        <f t="shared" si="18"/>
        <v>703.82953159047838</v>
      </c>
      <c r="Q138" s="207">
        <f t="shared" si="18"/>
        <v>784.96703328265221</v>
      </c>
      <c r="R138" s="207">
        <f t="shared" si="18"/>
        <v>756.90178167542126</v>
      </c>
      <c r="S138" s="207">
        <f t="shared" si="18"/>
        <v>806.57771035860583</v>
      </c>
      <c r="T138" s="207">
        <f t="shared" si="18"/>
        <v>895.4867481630896</v>
      </c>
      <c r="U138" s="207">
        <f t="shared" si="18"/>
        <v>920.55971116888736</v>
      </c>
      <c r="V138" s="207">
        <f t="shared" si="18"/>
        <v>1060.5561827368213</v>
      </c>
      <c r="W138" s="207">
        <f t="shared" si="18"/>
        <v>963.03022130907993</v>
      </c>
    </row>
    <row r="139" spans="1:23" ht="12" customHeight="1" x14ac:dyDescent="0.25">
      <c r="A139" s="14" t="s">
        <v>49</v>
      </c>
      <c r="B139" s="206">
        <f t="shared" ref="B139:W139" si="19">IF(B66=0,"",B66/B14*1000)</f>
        <v>1095.57214100478</v>
      </c>
      <c r="C139" s="206">
        <f t="shared" si="19"/>
        <v>1119.9704539950671</v>
      </c>
      <c r="D139" s="206">
        <f t="shared" si="19"/>
        <v>1207.083099321801</v>
      </c>
      <c r="E139" s="206">
        <f t="shared" si="19"/>
        <v>831.45485317982423</v>
      </c>
      <c r="F139" s="206">
        <f t="shared" si="19"/>
        <v>961.44958469631661</v>
      </c>
      <c r="G139" s="206">
        <f t="shared" si="19"/>
        <v>924.03869052199047</v>
      </c>
      <c r="H139" s="206">
        <f t="shared" si="19"/>
        <v>755.83913741731533</v>
      </c>
      <c r="I139" s="206">
        <f t="shared" si="19"/>
        <v>504.48903445267223</v>
      </c>
      <c r="J139" s="206">
        <f t="shared" si="19"/>
        <v>383.87285506365777</v>
      </c>
      <c r="K139" s="206">
        <f t="shared" si="19"/>
        <v>485.10104600706791</v>
      </c>
      <c r="L139" s="206">
        <f t="shared" si="19"/>
        <v>961.63657395304051</v>
      </c>
      <c r="M139" s="206">
        <f t="shared" si="19"/>
        <v>1081.533206667546</v>
      </c>
      <c r="N139" s="206">
        <f t="shared" si="19"/>
        <v>707.85856209853534</v>
      </c>
      <c r="O139" s="206">
        <f t="shared" si="19"/>
        <v>808.14752955649601</v>
      </c>
      <c r="P139" s="206">
        <f t="shared" si="19"/>
        <v>710.18676585077594</v>
      </c>
      <c r="Q139" s="206">
        <f t="shared" si="19"/>
        <v>804.88526720004211</v>
      </c>
      <c r="R139" s="206">
        <f t="shared" si="19"/>
        <v>654.94156647719251</v>
      </c>
      <c r="S139" s="206">
        <f t="shared" si="19"/>
        <v>784.79545402899498</v>
      </c>
      <c r="T139" s="206">
        <f t="shared" si="19"/>
        <v>787.31920444891364</v>
      </c>
      <c r="U139" s="206">
        <f t="shared" si="19"/>
        <v>799.09861426291184</v>
      </c>
      <c r="V139" s="206">
        <f t="shared" si="19"/>
        <v>869.48707086841648</v>
      </c>
      <c r="W139" s="206">
        <f t="shared" si="19"/>
        <v>759.57137921210108</v>
      </c>
    </row>
    <row r="140" spans="1:23" ht="12" customHeight="1" x14ac:dyDescent="0.25">
      <c r="A140" s="14" t="s">
        <v>50</v>
      </c>
      <c r="B140" s="206">
        <f t="shared" ref="B140:W140" si="20">IF(B67=0,"",B67/B15*1000)</f>
        <v>1477.050678870763</v>
      </c>
      <c r="C140" s="206">
        <f t="shared" si="20"/>
        <v>1432.5313435220773</v>
      </c>
      <c r="D140" s="206">
        <f t="shared" si="20"/>
        <v>1494.0168169885294</v>
      </c>
      <c r="E140" s="206">
        <f t="shared" si="20"/>
        <v>1029.0986046572266</v>
      </c>
      <c r="F140" s="206">
        <f t="shared" si="20"/>
        <v>1189.9941677834672</v>
      </c>
      <c r="G140" s="206">
        <f t="shared" si="20"/>
        <v>950.22662201799608</v>
      </c>
      <c r="H140" s="206">
        <f t="shared" si="20"/>
        <v>777.26017070922524</v>
      </c>
      <c r="I140" s="206">
        <f t="shared" si="20"/>
        <v>518.78662221630896</v>
      </c>
      <c r="J140" s="206">
        <f t="shared" si="20"/>
        <v>394.75209219376575</v>
      </c>
      <c r="K140" s="206">
        <f t="shared" si="20"/>
        <v>620.48923347692914</v>
      </c>
      <c r="L140" s="206">
        <f t="shared" si="20"/>
        <v>1140.7032333544389</v>
      </c>
      <c r="M140" s="206">
        <f t="shared" si="20"/>
        <v>797.91462528157024</v>
      </c>
      <c r="N140" s="206">
        <f t="shared" si="20"/>
        <v>634.92488844831587</v>
      </c>
      <c r="O140" s="206">
        <f t="shared" si="20"/>
        <v>891.61465314643453</v>
      </c>
      <c r="P140" s="206">
        <f t="shared" si="20"/>
        <v>744.90500458920724</v>
      </c>
      <c r="Q140" s="206">
        <f t="shared" si="20"/>
        <v>1278.8009093104888</v>
      </c>
      <c r="R140" s="206">
        <f t="shared" si="20"/>
        <v>2120.2667318327804</v>
      </c>
      <c r="S140" s="206">
        <f t="shared" si="20"/>
        <v>1422.0872194907249</v>
      </c>
      <c r="T140" s="206">
        <f t="shared" si="20"/>
        <v>2148.6202468466417</v>
      </c>
      <c r="U140" s="206">
        <f t="shared" si="20"/>
        <v>2043.9908282934441</v>
      </c>
      <c r="V140" s="206">
        <f t="shared" si="20"/>
        <v>3982.3982282390434</v>
      </c>
      <c r="W140" s="206">
        <f t="shared" si="20"/>
        <v>3349.26554508966</v>
      </c>
    </row>
    <row r="141" spans="1:23" ht="12" customHeight="1" x14ac:dyDescent="0.25">
      <c r="A141" s="14" t="s">
        <v>58</v>
      </c>
      <c r="B141" s="206">
        <f t="shared" ref="B141:W141" si="21">IF(B68=0,"",B68/B16*1000)</f>
        <v>1122.1196822073543</v>
      </c>
      <c r="C141" s="206">
        <f t="shared" si="21"/>
        <v>1116.0384709904895</v>
      </c>
      <c r="D141" s="206">
        <f t="shared" si="21"/>
        <v>1186.7015766505483</v>
      </c>
      <c r="E141" s="206">
        <f t="shared" si="21"/>
        <v>783.22869084818342</v>
      </c>
      <c r="F141" s="206">
        <f t="shared" si="21"/>
        <v>899.79636286857351</v>
      </c>
      <c r="G141" s="206">
        <f t="shared" si="21"/>
        <v>1427.9015510113479</v>
      </c>
      <c r="H141" s="206">
        <f t="shared" si="21"/>
        <v>1129.7371068070495</v>
      </c>
      <c r="I141" s="206">
        <f t="shared" si="21"/>
        <v>749.3505720021202</v>
      </c>
      <c r="J141" s="206">
        <f t="shared" si="21"/>
        <v>645.24564582406902</v>
      </c>
      <c r="K141" s="206">
        <f t="shared" si="21"/>
        <v>668.67254405584697</v>
      </c>
      <c r="L141" s="206">
        <f t="shared" si="21"/>
        <v>764.89389416179574</v>
      </c>
      <c r="M141" s="206">
        <f t="shared" si="21"/>
        <v>781.22501847659157</v>
      </c>
      <c r="N141" s="206">
        <f t="shared" si="21"/>
        <v>562.4412081725103</v>
      </c>
      <c r="O141" s="206">
        <f t="shared" si="21"/>
        <v>535.6884140824252</v>
      </c>
      <c r="P141" s="206">
        <f t="shared" si="21"/>
        <v>579.40507960841944</v>
      </c>
      <c r="Q141" s="206">
        <f t="shared" si="21"/>
        <v>455.65613903492965</v>
      </c>
      <c r="R141" s="206">
        <f t="shared" si="21"/>
        <v>498.00148228470727</v>
      </c>
      <c r="S141" s="206">
        <f t="shared" si="21"/>
        <v>486.91280889470875</v>
      </c>
      <c r="T141" s="206">
        <f t="shared" si="21"/>
        <v>584.25630568746499</v>
      </c>
      <c r="U141" s="206">
        <f t="shared" si="21"/>
        <v>576.21337700874778</v>
      </c>
      <c r="V141" s="206">
        <f t="shared" si="21"/>
        <v>617.42442591433439</v>
      </c>
      <c r="W141" s="206">
        <f t="shared" si="21"/>
        <v>552.87688756270825</v>
      </c>
    </row>
    <row r="142" spans="1:23" ht="12" customHeight="1" x14ac:dyDescent="0.25">
      <c r="A142" s="13" t="s">
        <v>23</v>
      </c>
      <c r="B142" s="207">
        <f t="shared" ref="B142:W142" si="22">IF(B69=0,"",B69/B17*1000)</f>
        <v>605.88548629328068</v>
      </c>
      <c r="C142" s="207">
        <f t="shared" si="22"/>
        <v>489.14761152932954</v>
      </c>
      <c r="D142" s="207">
        <f t="shared" si="22"/>
        <v>496.79863819475065</v>
      </c>
      <c r="E142" s="207">
        <f t="shared" si="22"/>
        <v>708.58681923827612</v>
      </c>
      <c r="F142" s="207">
        <f t="shared" si="22"/>
        <v>431.37656366698354</v>
      </c>
      <c r="G142" s="207">
        <f t="shared" si="22"/>
        <v>381.22585672235527</v>
      </c>
      <c r="H142" s="207">
        <f t="shared" si="22"/>
        <v>340.21771199800958</v>
      </c>
      <c r="I142" s="207">
        <f t="shared" si="22"/>
        <v>286.47819547440412</v>
      </c>
      <c r="J142" s="207">
        <f t="shared" si="22"/>
        <v>108.52962638521181</v>
      </c>
      <c r="K142" s="207">
        <f t="shared" si="22"/>
        <v>82.749990945569195</v>
      </c>
      <c r="L142" s="207">
        <f t="shared" si="22"/>
        <v>197.85641854242652</v>
      </c>
      <c r="M142" s="207">
        <f t="shared" si="22"/>
        <v>75.261823260496769</v>
      </c>
      <c r="N142" s="207">
        <f t="shared" si="22"/>
        <v>116.16969118381273</v>
      </c>
      <c r="O142" s="207">
        <f t="shared" si="22"/>
        <v>121.08920977266057</v>
      </c>
      <c r="P142" s="207">
        <f t="shared" si="22"/>
        <v>180.48307486516768</v>
      </c>
      <c r="Q142" s="207">
        <f t="shared" si="22"/>
        <v>181.16149232741338</v>
      </c>
      <c r="R142" s="207">
        <f t="shared" si="22"/>
        <v>189.00975618516523</v>
      </c>
      <c r="S142" s="207">
        <f t="shared" si="22"/>
        <v>213.52814092301151</v>
      </c>
      <c r="T142" s="207">
        <f t="shared" si="22"/>
        <v>175.7807779100707</v>
      </c>
      <c r="U142" s="207">
        <f t="shared" si="22"/>
        <v>189.51499031855627</v>
      </c>
      <c r="V142" s="207">
        <f t="shared" si="22"/>
        <v>180.33842873754816</v>
      </c>
      <c r="W142" s="207">
        <f t="shared" si="22"/>
        <v>295.67710281701432</v>
      </c>
    </row>
    <row r="143" spans="1:23" ht="12" customHeight="1" x14ac:dyDescent="0.25">
      <c r="A143" s="14" t="s">
        <v>52</v>
      </c>
      <c r="B143" s="206">
        <f t="shared" ref="B143:W143" si="23">IF(B70=0,"",B70/B18*1000)</f>
        <v>2976.249093539474</v>
      </c>
      <c r="C143" s="206">
        <f t="shared" si="23"/>
        <v>2817.0925427354337</v>
      </c>
      <c r="D143" s="206">
        <f t="shared" si="23"/>
        <v>2632.8697171098047</v>
      </c>
      <c r="E143" s="206">
        <f t="shared" si="23"/>
        <v>4174.5632659367211</v>
      </c>
      <c r="F143" s="206">
        <f t="shared" si="23"/>
        <v>3125.2845307257526</v>
      </c>
      <c r="G143" s="206">
        <f t="shared" si="23"/>
        <v>3395.34307356831</v>
      </c>
      <c r="H143" s="206">
        <f t="shared" si="23"/>
        <v>3421.5819488391317</v>
      </c>
      <c r="I143" s="206">
        <f t="shared" si="23"/>
        <v>2583.8804948126267</v>
      </c>
      <c r="J143" s="206">
        <f t="shared" si="23"/>
        <v>1372.6612588315957</v>
      </c>
      <c r="K143" s="206">
        <f t="shared" si="23"/>
        <v>3793.3648784040115</v>
      </c>
      <c r="L143" s="206" t="str">
        <f t="shared" si="23"/>
        <v/>
      </c>
      <c r="M143" s="206" t="str">
        <f t="shared" si="23"/>
        <v/>
      </c>
      <c r="N143" s="206" t="str">
        <f t="shared" si="23"/>
        <v/>
      </c>
      <c r="O143" s="206" t="str">
        <f t="shared" si="23"/>
        <v/>
      </c>
      <c r="P143" s="206" t="str">
        <f t="shared" si="23"/>
        <v/>
      </c>
      <c r="Q143" s="206" t="str">
        <f t="shared" si="23"/>
        <v/>
      </c>
      <c r="R143" s="206" t="str">
        <f t="shared" si="23"/>
        <v/>
      </c>
      <c r="S143" s="206" t="str">
        <f t="shared" si="23"/>
        <v/>
      </c>
      <c r="T143" s="206" t="str">
        <f t="shared" si="23"/>
        <v/>
      </c>
      <c r="U143" s="206" t="str">
        <f t="shared" si="23"/>
        <v/>
      </c>
      <c r="V143" s="206" t="str">
        <f t="shared" si="23"/>
        <v/>
      </c>
      <c r="W143" s="206" t="str">
        <f t="shared" si="23"/>
        <v/>
      </c>
    </row>
    <row r="144" spans="1:23" ht="12" customHeight="1" x14ac:dyDescent="0.25">
      <c r="A144" s="14" t="s">
        <v>59</v>
      </c>
      <c r="B144" s="206">
        <f t="shared" ref="B144:W144" si="24">IF(B71=0,"",B71/B19*1000)</f>
        <v>456.58326996034435</v>
      </c>
      <c r="C144" s="206">
        <f t="shared" si="24"/>
        <v>406.58998923402032</v>
      </c>
      <c r="D144" s="206">
        <f t="shared" si="24"/>
        <v>384.49969784066178</v>
      </c>
      <c r="E144" s="206">
        <f t="shared" si="24"/>
        <v>583.88623474954454</v>
      </c>
      <c r="F144" s="206">
        <f t="shared" si="24"/>
        <v>364.32876324669053</v>
      </c>
      <c r="G144" s="206">
        <f t="shared" si="24"/>
        <v>445.80485513056038</v>
      </c>
      <c r="H144" s="206">
        <f t="shared" si="24"/>
        <v>429.95752819929288</v>
      </c>
      <c r="I144" s="206">
        <f t="shared" si="24"/>
        <v>299.26658818253117</v>
      </c>
      <c r="J144" s="206">
        <f t="shared" si="24"/>
        <v>158.65326949740137</v>
      </c>
      <c r="K144" s="206">
        <f t="shared" si="24"/>
        <v>161.32903327104194</v>
      </c>
      <c r="L144" s="206">
        <f t="shared" si="24"/>
        <v>416.37106191212342</v>
      </c>
      <c r="M144" s="206">
        <f t="shared" si="24"/>
        <v>228.38840057136107</v>
      </c>
      <c r="N144" s="206">
        <f t="shared" si="24"/>
        <v>319.1752687181467</v>
      </c>
      <c r="O144" s="206">
        <f t="shared" si="24"/>
        <v>319.77096703314726</v>
      </c>
      <c r="P144" s="206">
        <f t="shared" si="24"/>
        <v>424.48476503965821</v>
      </c>
      <c r="Q144" s="206">
        <f t="shared" si="24"/>
        <v>407.36105925014942</v>
      </c>
      <c r="R144" s="206">
        <f t="shared" si="24"/>
        <v>400.04570428704392</v>
      </c>
      <c r="S144" s="206">
        <f t="shared" si="24"/>
        <v>461.99814807105457</v>
      </c>
      <c r="T144" s="206">
        <f t="shared" si="24"/>
        <v>414.70111796963999</v>
      </c>
      <c r="U144" s="206">
        <f t="shared" si="24"/>
        <v>456.47301015817163</v>
      </c>
      <c r="V144" s="206">
        <f t="shared" si="24"/>
        <v>387.0857365938063</v>
      </c>
      <c r="W144" s="206">
        <f t="shared" si="24"/>
        <v>473.48410036108544</v>
      </c>
    </row>
    <row r="145" spans="1:23" ht="12" customHeight="1" x14ac:dyDescent="0.25">
      <c r="A145" s="14" t="s">
        <v>60</v>
      </c>
      <c r="B145" s="206">
        <f t="shared" ref="B145:W145" si="25">IF(B72=0,"",B72/B20*1000)</f>
        <v>271.78489839468369</v>
      </c>
      <c r="C145" s="206">
        <f t="shared" si="25"/>
        <v>210.18968220305567</v>
      </c>
      <c r="D145" s="206">
        <f t="shared" si="25"/>
        <v>227.80290450329048</v>
      </c>
      <c r="E145" s="206">
        <f t="shared" si="25"/>
        <v>308.35373026658908</v>
      </c>
      <c r="F145" s="206">
        <f t="shared" si="25"/>
        <v>172.77143865879498</v>
      </c>
      <c r="G145" s="206">
        <f t="shared" si="25"/>
        <v>126.53628593960431</v>
      </c>
      <c r="H145" s="206">
        <f t="shared" si="25"/>
        <v>110.37457353643173</v>
      </c>
      <c r="I145" s="206">
        <f t="shared" si="25"/>
        <v>115.8740415613351</v>
      </c>
      <c r="J145" s="206">
        <f t="shared" si="25"/>
        <v>16.635522012940029</v>
      </c>
      <c r="K145" s="206">
        <f t="shared" si="25"/>
        <v>12.86992465852725</v>
      </c>
      <c r="L145" s="206">
        <f t="shared" si="25"/>
        <v>56.252265914033295</v>
      </c>
      <c r="M145" s="206">
        <f t="shared" si="25"/>
        <v>17.851587326215789</v>
      </c>
      <c r="N145" s="206">
        <f t="shared" si="25"/>
        <v>28.678161762668367</v>
      </c>
      <c r="O145" s="206">
        <f t="shared" si="25"/>
        <v>30.422396831638796</v>
      </c>
      <c r="P145" s="206">
        <f t="shared" si="25"/>
        <v>48.036718139227105</v>
      </c>
      <c r="Q145" s="206">
        <f t="shared" si="25"/>
        <v>48.970360086186936</v>
      </c>
      <c r="R145" s="206">
        <f t="shared" si="25"/>
        <v>46.209866487228112</v>
      </c>
      <c r="S145" s="206">
        <f t="shared" si="25"/>
        <v>42.496420993971242</v>
      </c>
      <c r="T145" s="206">
        <f t="shared" si="25"/>
        <v>38.950656558234137</v>
      </c>
      <c r="U145" s="206">
        <f t="shared" si="25"/>
        <v>43.66838697884706</v>
      </c>
      <c r="V145" s="206">
        <f t="shared" si="25"/>
        <v>48.406440754392534</v>
      </c>
      <c r="W145" s="206">
        <f t="shared" si="25"/>
        <v>101.38864074458759</v>
      </c>
    </row>
    <row r="146" spans="1:23" ht="12" customHeight="1" x14ac:dyDescent="0.25">
      <c r="A146" s="15" t="s">
        <v>61</v>
      </c>
      <c r="B146" s="208">
        <f t="shared" ref="B146:W146" si="26">IF(B73=0,"",B73/B21*1000)</f>
        <v>116.91313928615156</v>
      </c>
      <c r="C146" s="208">
        <f t="shared" si="26"/>
        <v>112.09167592403386</v>
      </c>
      <c r="D146" s="208">
        <f t="shared" si="26"/>
        <v>113.5422357150097</v>
      </c>
      <c r="E146" s="208">
        <f t="shared" si="26"/>
        <v>106.58514062029528</v>
      </c>
      <c r="F146" s="208">
        <f t="shared" si="26"/>
        <v>124.15249052064105</v>
      </c>
      <c r="G146" s="208">
        <f t="shared" si="26"/>
        <v>132.77624657528085</v>
      </c>
      <c r="H146" s="208">
        <f t="shared" si="26"/>
        <v>74.160796771588906</v>
      </c>
      <c r="I146" s="208">
        <f t="shared" si="26"/>
        <v>84.688168967831331</v>
      </c>
      <c r="J146" s="208">
        <f t="shared" si="26"/>
        <v>68.989744239589797</v>
      </c>
      <c r="K146" s="208">
        <f t="shared" si="26"/>
        <v>67.398501791156761</v>
      </c>
      <c r="L146" s="208">
        <f t="shared" si="26"/>
        <v>66.033416919858126</v>
      </c>
      <c r="M146" s="208">
        <f t="shared" si="26"/>
        <v>60.484053210917111</v>
      </c>
      <c r="N146" s="208">
        <f t="shared" si="26"/>
        <v>64.489721123142189</v>
      </c>
      <c r="O146" s="208">
        <f t="shared" si="26"/>
        <v>70.526727937569277</v>
      </c>
      <c r="P146" s="208">
        <f t="shared" si="26"/>
        <v>76.045540492795453</v>
      </c>
      <c r="Q146" s="208">
        <f t="shared" si="26"/>
        <v>72.745017671241371</v>
      </c>
      <c r="R146" s="208">
        <f t="shared" si="26"/>
        <v>82.415587676915223</v>
      </c>
      <c r="S146" s="208">
        <f t="shared" si="26"/>
        <v>73.841857183303077</v>
      </c>
      <c r="T146" s="208">
        <f t="shared" si="26"/>
        <v>60.591749177791669</v>
      </c>
      <c r="U146" s="208">
        <f t="shared" si="26"/>
        <v>67.333487907352023</v>
      </c>
      <c r="V146" s="208">
        <f t="shared" si="26"/>
        <v>69.376228719546901</v>
      </c>
      <c r="W146" s="208">
        <f t="shared" si="26"/>
        <v>88.588521194916837</v>
      </c>
    </row>
    <row r="147" spans="1:23" ht="12" customHeight="1" x14ac:dyDescent="0.25">
      <c r="A147" s="12" t="s">
        <v>62</v>
      </c>
      <c r="B147" s="206">
        <f t="shared" ref="B147:W147" si="27">IF(B74=0,"",B74/B22*1000)</f>
        <v>151.99674671544093</v>
      </c>
      <c r="C147" s="206">
        <f t="shared" si="27"/>
        <v>175.65203804708736</v>
      </c>
      <c r="D147" s="206">
        <f t="shared" si="27"/>
        <v>85.223989102977598</v>
      </c>
      <c r="E147" s="206">
        <f t="shared" si="27"/>
        <v>86.120380484069344</v>
      </c>
      <c r="F147" s="206">
        <f t="shared" si="27"/>
        <v>58.291825890168781</v>
      </c>
      <c r="G147" s="206">
        <f t="shared" si="27"/>
        <v>32.961682306686924</v>
      </c>
      <c r="H147" s="206">
        <f t="shared" si="27"/>
        <v>55.643695884213486</v>
      </c>
      <c r="I147" s="206">
        <f t="shared" si="27"/>
        <v>61.312273813420099</v>
      </c>
      <c r="J147" s="206">
        <f t="shared" si="27"/>
        <v>42.280258964602993</v>
      </c>
      <c r="K147" s="206">
        <f t="shared" si="27"/>
        <v>30.301413556936136</v>
      </c>
      <c r="L147" s="206">
        <f t="shared" si="27"/>
        <v>25.792518824268434</v>
      </c>
      <c r="M147" s="206">
        <f t="shared" si="27"/>
        <v>30.927334187162433</v>
      </c>
      <c r="N147" s="206">
        <f t="shared" si="27"/>
        <v>51.815660600843522</v>
      </c>
      <c r="O147" s="206">
        <f t="shared" si="27"/>
        <v>67.390827743041655</v>
      </c>
      <c r="P147" s="206">
        <f t="shared" si="27"/>
        <v>61.290557993497693</v>
      </c>
      <c r="Q147" s="206">
        <f t="shared" si="27"/>
        <v>57.246207139861269</v>
      </c>
      <c r="R147" s="206">
        <f t="shared" si="27"/>
        <v>45.513044579266179</v>
      </c>
      <c r="S147" s="206">
        <f t="shared" si="27"/>
        <v>41.597104446270677</v>
      </c>
      <c r="T147" s="206">
        <f t="shared" si="27"/>
        <v>54.695794029335197</v>
      </c>
      <c r="U147" s="206">
        <f t="shared" si="27"/>
        <v>57.066439871772161</v>
      </c>
      <c r="V147" s="206">
        <f t="shared" si="27"/>
        <v>70.863241399641055</v>
      </c>
      <c r="W147" s="206">
        <f t="shared" si="27"/>
        <v>72.994405958099293</v>
      </c>
    </row>
    <row r="148" spans="1:23" ht="12" customHeight="1" x14ac:dyDescent="0.25">
      <c r="A148" s="12" t="s">
        <v>63</v>
      </c>
      <c r="B148" s="206">
        <f t="shared" ref="B148:W148" si="28">IF(B75=0,"",B75/B23*1000)</f>
        <v>243.55885609183045</v>
      </c>
      <c r="C148" s="206">
        <f t="shared" si="28"/>
        <v>254.51414353672851</v>
      </c>
      <c r="D148" s="206">
        <f t="shared" si="28"/>
        <v>246.56618424527838</v>
      </c>
      <c r="E148" s="206">
        <f t="shared" si="28"/>
        <v>189.21357192506122</v>
      </c>
      <c r="F148" s="206">
        <f t="shared" si="28"/>
        <v>161.79044695937034</v>
      </c>
      <c r="G148" s="206">
        <f t="shared" si="28"/>
        <v>124.7788916495543</v>
      </c>
      <c r="H148" s="206">
        <f t="shared" si="28"/>
        <v>105.6454779422786</v>
      </c>
      <c r="I148" s="206">
        <f t="shared" si="28"/>
        <v>87.830556633028721</v>
      </c>
      <c r="J148" s="206">
        <f t="shared" si="28"/>
        <v>79.405626539214424</v>
      </c>
      <c r="K148" s="206">
        <f t="shared" si="28"/>
        <v>60.31006993100911</v>
      </c>
      <c r="L148" s="206">
        <f t="shared" si="28"/>
        <v>53.825256057791933</v>
      </c>
      <c r="M148" s="206">
        <f t="shared" si="28"/>
        <v>52.653919234189807</v>
      </c>
      <c r="N148" s="206">
        <f t="shared" si="28"/>
        <v>61.133085378061736</v>
      </c>
      <c r="O148" s="206">
        <f t="shared" si="28"/>
        <v>69.991216902990402</v>
      </c>
      <c r="P148" s="206">
        <f t="shared" si="28"/>
        <v>68.949478028486666</v>
      </c>
      <c r="Q148" s="206">
        <f t="shared" si="28"/>
        <v>61.741433529493221</v>
      </c>
      <c r="R148" s="206">
        <f t="shared" si="28"/>
        <v>61.043942244538187</v>
      </c>
      <c r="S148" s="206">
        <f t="shared" si="28"/>
        <v>67.741592443002872</v>
      </c>
      <c r="T148" s="206">
        <f t="shared" si="28"/>
        <v>71.978639194588453</v>
      </c>
      <c r="U148" s="206">
        <f t="shared" si="28"/>
        <v>70.975046817575091</v>
      </c>
      <c r="V148" s="206">
        <f t="shared" si="28"/>
        <v>60.091953705792484</v>
      </c>
      <c r="W148" s="206">
        <f t="shared" si="28"/>
        <v>60.637336364686526</v>
      </c>
    </row>
    <row r="149" spans="1:23" ht="12" customHeight="1" x14ac:dyDescent="0.25">
      <c r="A149" s="12" t="s">
        <v>64</v>
      </c>
      <c r="B149" s="206">
        <f t="shared" ref="B149:W149" si="29">IF(B76=0,"",B76/B24*1000)</f>
        <v>138.48059680381795</v>
      </c>
      <c r="C149" s="206">
        <f t="shared" si="29"/>
        <v>124.85373058041318</v>
      </c>
      <c r="D149" s="206">
        <f t="shared" si="29"/>
        <v>151.45483481116707</v>
      </c>
      <c r="E149" s="206">
        <f t="shared" si="29"/>
        <v>123.35772381474567</v>
      </c>
      <c r="F149" s="206">
        <f t="shared" si="29"/>
        <v>114.5082780229508</v>
      </c>
      <c r="G149" s="206">
        <f t="shared" si="29"/>
        <v>69.293201640518078</v>
      </c>
      <c r="H149" s="206">
        <f t="shared" si="29"/>
        <v>97.605172854769179</v>
      </c>
      <c r="I149" s="206">
        <f t="shared" si="29"/>
        <v>106.56770424454913</v>
      </c>
      <c r="J149" s="206">
        <f t="shared" si="29"/>
        <v>83.8012780179956</v>
      </c>
      <c r="K149" s="206">
        <f t="shared" si="29"/>
        <v>77.345527894860012</v>
      </c>
      <c r="L149" s="206">
        <f t="shared" si="29"/>
        <v>52.582527290179577</v>
      </c>
      <c r="M149" s="206">
        <f t="shared" si="29"/>
        <v>40.353425866382139</v>
      </c>
      <c r="N149" s="206">
        <f t="shared" si="29"/>
        <v>49.711536335358588</v>
      </c>
      <c r="O149" s="206">
        <f t="shared" si="29"/>
        <v>53.589653280982141</v>
      </c>
      <c r="P149" s="206">
        <f t="shared" si="29"/>
        <v>58.54928491400441</v>
      </c>
      <c r="Q149" s="206">
        <f t="shared" si="29"/>
        <v>56.365824011175839</v>
      </c>
      <c r="R149" s="206">
        <f t="shared" si="29"/>
        <v>50.625472328470373</v>
      </c>
      <c r="S149" s="206">
        <f t="shared" si="29"/>
        <v>55.327418918219067</v>
      </c>
      <c r="T149" s="206">
        <f t="shared" si="29"/>
        <v>52.427562429790861</v>
      </c>
      <c r="U149" s="206">
        <f t="shared" si="29"/>
        <v>62.893875141070879</v>
      </c>
      <c r="V149" s="206">
        <f t="shared" si="29"/>
        <v>56.948890870507249</v>
      </c>
      <c r="W149" s="206">
        <f t="shared" si="29"/>
        <v>62.100871342261712</v>
      </c>
    </row>
    <row r="150" spans="1:23" ht="12" customHeight="1" x14ac:dyDescent="0.25">
      <c r="A150" s="12" t="s">
        <v>65</v>
      </c>
      <c r="B150" s="206">
        <f t="shared" ref="B150:W150" si="30">IF(B77=0,"",B77/B25*1000)</f>
        <v>241.67815069753956</v>
      </c>
      <c r="C150" s="206">
        <f t="shared" si="30"/>
        <v>213.73027036251005</v>
      </c>
      <c r="D150" s="206">
        <f t="shared" si="30"/>
        <v>207.4534929650697</v>
      </c>
      <c r="E150" s="206">
        <f t="shared" si="30"/>
        <v>127.08754049812069</v>
      </c>
      <c r="F150" s="206">
        <f t="shared" si="30"/>
        <v>201.70097967197171</v>
      </c>
      <c r="G150" s="206">
        <f t="shared" si="30"/>
        <v>182.13317027927405</v>
      </c>
      <c r="H150" s="206">
        <f t="shared" si="30"/>
        <v>212.78606629123502</v>
      </c>
      <c r="I150" s="206">
        <f t="shared" si="30"/>
        <v>265.21699144300777</v>
      </c>
      <c r="J150" s="206">
        <f t="shared" si="30"/>
        <v>206.59603377824575</v>
      </c>
      <c r="K150" s="206">
        <f t="shared" si="30"/>
        <v>157.83755029878762</v>
      </c>
      <c r="L150" s="206">
        <f t="shared" si="30"/>
        <v>143.54684152868856</v>
      </c>
      <c r="M150" s="206">
        <f t="shared" si="30"/>
        <v>134.30613335173686</v>
      </c>
      <c r="N150" s="206">
        <f t="shared" si="30"/>
        <v>235.82104453872611</v>
      </c>
      <c r="O150" s="206">
        <f t="shared" si="30"/>
        <v>237.54038014132078</v>
      </c>
      <c r="P150" s="206">
        <f t="shared" si="30"/>
        <v>279.278278439453</v>
      </c>
      <c r="Q150" s="206">
        <f t="shared" si="30"/>
        <v>298.10277455604967</v>
      </c>
      <c r="R150" s="206">
        <f t="shared" si="30"/>
        <v>395.71186360321661</v>
      </c>
      <c r="S150" s="206">
        <f t="shared" si="30"/>
        <v>339.18810294392193</v>
      </c>
      <c r="T150" s="206">
        <f t="shared" si="30"/>
        <v>338.48082234755037</v>
      </c>
      <c r="U150" s="206">
        <f t="shared" si="30"/>
        <v>365.11780379182244</v>
      </c>
      <c r="V150" s="206">
        <f t="shared" si="30"/>
        <v>313.44237121629476</v>
      </c>
      <c r="W150" s="206">
        <f t="shared" si="30"/>
        <v>238.56178238638037</v>
      </c>
    </row>
    <row r="151" spans="1:23" ht="12" customHeight="1" x14ac:dyDescent="0.25">
      <c r="A151" s="16" t="s">
        <v>66</v>
      </c>
      <c r="B151" s="209">
        <f t="shared" ref="B151:W151" si="31">IF(B78=0,"",B78/B26*1000)</f>
        <v>103.20099834596438</v>
      </c>
      <c r="C151" s="209">
        <f t="shared" si="31"/>
        <v>65.352561548462916</v>
      </c>
      <c r="D151" s="209">
        <f t="shared" si="31"/>
        <v>84.572407551054127</v>
      </c>
      <c r="E151" s="209">
        <f t="shared" si="31"/>
        <v>92.284381530004495</v>
      </c>
      <c r="F151" s="209">
        <f t="shared" si="31"/>
        <v>76.473550192641468</v>
      </c>
      <c r="G151" s="209">
        <f t="shared" si="31"/>
        <v>67.718283786055025</v>
      </c>
      <c r="H151" s="209">
        <f t="shared" si="31"/>
        <v>61.935282925731933</v>
      </c>
      <c r="I151" s="209">
        <f t="shared" si="31"/>
        <v>47.199852728163442</v>
      </c>
      <c r="J151" s="209">
        <f t="shared" si="31"/>
        <v>48.177092085178785</v>
      </c>
      <c r="K151" s="209">
        <f t="shared" si="31"/>
        <v>33.397552635085582</v>
      </c>
      <c r="L151" s="209">
        <f t="shared" si="31"/>
        <v>43.655567028982489</v>
      </c>
      <c r="M151" s="209">
        <f t="shared" si="31"/>
        <v>56.864940427088861</v>
      </c>
      <c r="N151" s="209">
        <f t="shared" si="31"/>
        <v>42.893376425845254</v>
      </c>
      <c r="O151" s="209">
        <f t="shared" si="31"/>
        <v>41.910365985496732</v>
      </c>
      <c r="P151" s="209">
        <f t="shared" si="31"/>
        <v>41.910488826169647</v>
      </c>
      <c r="Q151" s="209">
        <f t="shared" si="31"/>
        <v>42.09820834026624</v>
      </c>
      <c r="R151" s="209">
        <f t="shared" si="31"/>
        <v>41.975087707200721</v>
      </c>
      <c r="S151" s="209">
        <f t="shared" si="31"/>
        <v>40.75040243188387</v>
      </c>
      <c r="T151" s="209">
        <f t="shared" si="31"/>
        <v>34.539044688699128</v>
      </c>
      <c r="U151" s="209">
        <f t="shared" si="31"/>
        <v>33.441294758486976</v>
      </c>
      <c r="V151" s="209">
        <f t="shared" si="31"/>
        <v>35.84922543702519</v>
      </c>
      <c r="W151" s="209">
        <f t="shared" si="31"/>
        <v>35.346829872175185</v>
      </c>
    </row>
    <row r="152" spans="1:23" ht="12" customHeight="1" x14ac:dyDescent="0.25">
      <c r="A152" s="11"/>
    </row>
    <row r="153" spans="1:23" ht="12" customHeight="1" x14ac:dyDescent="0.25">
      <c r="A153" s="30" t="s">
        <v>88</v>
      </c>
      <c r="B153" s="217">
        <f t="shared" ref="B153:W153" si="32">IF(B51=0,"",B98/B51)</f>
        <v>3.743998012590473</v>
      </c>
      <c r="C153" s="217">
        <f t="shared" si="32"/>
        <v>3.7691240580002705</v>
      </c>
      <c r="D153" s="217">
        <f t="shared" si="32"/>
        <v>3.812357185266245</v>
      </c>
      <c r="E153" s="217">
        <f t="shared" si="32"/>
        <v>3.9693321301262805</v>
      </c>
      <c r="F153" s="217">
        <f t="shared" si="32"/>
        <v>4.2220305730638623</v>
      </c>
      <c r="G153" s="217">
        <f t="shared" si="32"/>
        <v>4.3639815153801322</v>
      </c>
      <c r="H153" s="217">
        <f t="shared" si="32"/>
        <v>4.3876438374777775</v>
      </c>
      <c r="I153" s="217">
        <f t="shared" si="32"/>
        <v>4.4440351440262402</v>
      </c>
      <c r="J153" s="217">
        <f t="shared" si="32"/>
        <v>4.1506242947068177</v>
      </c>
      <c r="K153" s="217">
        <f t="shared" si="32"/>
        <v>3.7431517462404065</v>
      </c>
      <c r="L153" s="217">
        <f t="shared" si="32"/>
        <v>3.779881117375778</v>
      </c>
      <c r="M153" s="217">
        <f t="shared" si="32"/>
        <v>3.7716854639811164</v>
      </c>
      <c r="N153" s="217">
        <f t="shared" si="32"/>
        <v>3.7305249513699517</v>
      </c>
      <c r="O153" s="217">
        <f t="shared" si="32"/>
        <v>3.64876402559391</v>
      </c>
      <c r="P153" s="217">
        <f t="shared" si="32"/>
        <v>3.7044717107585368</v>
      </c>
      <c r="Q153" s="217">
        <f t="shared" si="32"/>
        <v>3.7205096145995467</v>
      </c>
      <c r="R153" s="217">
        <f t="shared" si="32"/>
        <v>3.6955063356526283</v>
      </c>
      <c r="S153" s="217">
        <f t="shared" si="32"/>
        <v>3.6065353732294954</v>
      </c>
      <c r="T153" s="217">
        <f t="shared" si="32"/>
        <v>3.6412275310346858</v>
      </c>
      <c r="U153" s="217">
        <f t="shared" si="32"/>
        <v>3.6680342111268001</v>
      </c>
      <c r="V153" s="217">
        <f t="shared" si="32"/>
        <v>3.8661559973031996</v>
      </c>
      <c r="W153" s="217">
        <f t="shared" si="32"/>
        <v>3.7971865639531148</v>
      </c>
    </row>
    <row r="154" spans="1:23" ht="12" customHeight="1" x14ac:dyDescent="0.25">
      <c r="A154" s="25" t="s">
        <v>16</v>
      </c>
      <c r="B154" s="218">
        <f>ISI!B65</f>
        <v>7.272188908637566</v>
      </c>
      <c r="C154" s="218">
        <f>ISI!C65</f>
        <v>8.0203983510462642</v>
      </c>
      <c r="D154" s="218">
        <f>ISI!D65</f>
        <v>9.8266548247876955</v>
      </c>
      <c r="E154" s="218">
        <f>ISI!E65</f>
        <v>9.9524259900697807</v>
      </c>
      <c r="F154" s="218">
        <f>ISI!F65</f>
        <v>9.4539460431685125</v>
      </c>
      <c r="G154" s="218">
        <f>ISI!G65</f>
        <v>9.0408557030444801</v>
      </c>
      <c r="H154" s="218">
        <f>ISI!H65</f>
        <v>8.6837220505754065</v>
      </c>
      <c r="I154" s="218">
        <f>ISI!I65</f>
        <v>9.1053470876608227</v>
      </c>
      <c r="J154" s="218">
        <f>ISI!J65</f>
        <v>7.8913341478966768</v>
      </c>
      <c r="K154" s="218">
        <f>ISI!K65</f>
        <v>7.4665841268999946</v>
      </c>
      <c r="L154" s="218">
        <f>ISI!L65</f>
        <v>6.9020375198694399</v>
      </c>
      <c r="M154" s="218">
        <f>ISI!M65</f>
        <v>5.8750592306193337</v>
      </c>
      <c r="N154" s="218">
        <f>ISI!N65</f>
        <v>6.1984119821912191</v>
      </c>
      <c r="O154" s="218">
        <f>ISI!O65</f>
        <v>6.352830937146277</v>
      </c>
      <c r="P154" s="218">
        <f>ISI!P65</f>
        <v>6.3628072525171788</v>
      </c>
      <c r="Q154" s="218">
        <f>ISI!Q65</f>
        <v>6.6714118369150128</v>
      </c>
      <c r="R154" s="218">
        <f>ISI!R65</f>
        <v>6.8761996237396312</v>
      </c>
      <c r="S154" s="218">
        <f>ISI!S65</f>
        <v>7.1369061193568566</v>
      </c>
      <c r="T154" s="218">
        <f>ISI!T65</f>
        <v>8.1168772410779191</v>
      </c>
      <c r="U154" s="218">
        <f>ISI!U65</f>
        <v>8.1239347549041252</v>
      </c>
      <c r="V154" s="218">
        <f>ISI!V65</f>
        <v>8.2135472048285685</v>
      </c>
      <c r="W154" s="218">
        <f>ISI!W65</f>
        <v>8.5603441699127636</v>
      </c>
    </row>
    <row r="155" spans="1:23" ht="12" customHeight="1" x14ac:dyDescent="0.25">
      <c r="A155" s="14" t="s">
        <v>41</v>
      </c>
      <c r="B155" s="219">
        <f>ISI!B66</f>
        <v>8.0493477870049261</v>
      </c>
      <c r="C155" s="219">
        <f>ISI!C66</f>
        <v>8.9679058966405787</v>
      </c>
      <c r="D155" s="219">
        <f>ISI!D66</f>
        <v>10.56533690833588</v>
      </c>
      <c r="E155" s="219">
        <f>ISI!E66</f>
        <v>10.779862537029278</v>
      </c>
      <c r="F155" s="219">
        <f>ISI!F66</f>
        <v>10.312455523101702</v>
      </c>
      <c r="G155" s="219">
        <f>ISI!G66</f>
        <v>10.081958535974675</v>
      </c>
      <c r="H155" s="219">
        <f>ISI!H66</f>
        <v>9.7506223866673132</v>
      </c>
      <c r="I155" s="219">
        <f>ISI!I66</f>
        <v>10.305179716392745</v>
      </c>
      <c r="J155" s="219">
        <f>ISI!J66</f>
        <v>9.0043674476133493</v>
      </c>
      <c r="K155" s="219">
        <f>ISI!K66</f>
        <v>8.5548036456472349</v>
      </c>
      <c r="L155" s="219">
        <f>ISI!L66</f>
        <v>8.4576551354746687</v>
      </c>
      <c r="M155" s="219">
        <f>ISI!M66</f>
        <v>7.1792235961334141</v>
      </c>
      <c r="N155" s="219">
        <f>ISI!N66</f>
        <v>7.4729738069421288</v>
      </c>
      <c r="O155" s="219">
        <f>ISI!O66</f>
        <v>7.2640315853441475</v>
      </c>
      <c r="P155" s="219">
        <f>ISI!P66</f>
        <v>7.420758991161355</v>
      </c>
      <c r="Q155" s="219">
        <f>ISI!Q66</f>
        <v>7.4916739375779535</v>
      </c>
      <c r="R155" s="219">
        <f>ISI!R66</f>
        <v>7.7014852162844596</v>
      </c>
      <c r="S155" s="219">
        <f>ISI!S66</f>
        <v>7.9490252400529897</v>
      </c>
      <c r="T155" s="219">
        <f>ISI!T66</f>
        <v>9.4607196314796358</v>
      </c>
      <c r="U155" s="219">
        <f>ISI!U66</f>
        <v>9.1915357968708005</v>
      </c>
      <c r="V155" s="219">
        <f>ISI!V66</f>
        <v>9.0233916814141999</v>
      </c>
      <c r="W155" s="219">
        <f>ISI!W66</f>
        <v>9.4289199687276604</v>
      </c>
    </row>
    <row r="156" spans="1:23" ht="12" customHeight="1" x14ac:dyDescent="0.25">
      <c r="A156" s="14" t="s">
        <v>42</v>
      </c>
      <c r="B156" s="219">
        <f>ISI!B67</f>
        <v>2.4318779350771464</v>
      </c>
      <c r="C156" s="219">
        <f>ISI!C67</f>
        <v>2.2935119582158823</v>
      </c>
      <c r="D156" s="219">
        <f>ISI!D67</f>
        <v>2.4414347124636553</v>
      </c>
      <c r="E156" s="219">
        <f>ISI!E67</f>
        <v>2.670867629925</v>
      </c>
      <c r="F156" s="219">
        <f>ISI!F67</f>
        <v>2.6210997387231463</v>
      </c>
      <c r="G156" s="219">
        <f>ISI!G67</f>
        <v>2.7817139419853847</v>
      </c>
      <c r="H156" s="219">
        <f>ISI!H67</f>
        <v>2.8071077167809069</v>
      </c>
      <c r="I156" s="219">
        <f>ISI!I67</f>
        <v>2.7885234704911284</v>
      </c>
      <c r="J156" s="219">
        <f>ISI!J67</f>
        <v>2.6460406985946374</v>
      </c>
      <c r="K156" s="219">
        <f>ISI!K67</f>
        <v>2.4407706819720256</v>
      </c>
      <c r="L156" s="219">
        <f>ISI!L67</f>
        <v>2.51009211105504</v>
      </c>
      <c r="M156" s="219">
        <f>ISI!M67</f>
        <v>2.566540822226322</v>
      </c>
      <c r="N156" s="219">
        <f>ISI!N67</f>
        <v>2.6294239661281651</v>
      </c>
      <c r="O156" s="219">
        <f>ISI!O67</f>
        <v>2.5388979796541573</v>
      </c>
      <c r="P156" s="219">
        <f>ISI!P67</f>
        <v>2.4859513334853585</v>
      </c>
      <c r="Q156" s="219">
        <f>ISI!Q67</f>
        <v>2.3586613055255183</v>
      </c>
      <c r="R156" s="219">
        <f>ISI!R67</f>
        <v>2.3988949805338433</v>
      </c>
      <c r="S156" s="219">
        <f>ISI!S67</f>
        <v>2.6804661368363174</v>
      </c>
      <c r="T156" s="219">
        <f>ISI!T67</f>
        <v>3.1693614941442774</v>
      </c>
      <c r="U156" s="219">
        <f>ISI!U67</f>
        <v>2.923270554019922</v>
      </c>
      <c r="V156" s="219">
        <f>ISI!V67</f>
        <v>2.9002646821712839</v>
      </c>
      <c r="W156" s="219">
        <f>ISI!W67</f>
        <v>3.0779264407124125</v>
      </c>
    </row>
    <row r="157" spans="1:23" ht="12" customHeight="1" x14ac:dyDescent="0.25">
      <c r="A157" s="13" t="s">
        <v>20</v>
      </c>
      <c r="B157" s="220">
        <f>NFM!B96</f>
        <v>1.9452550217769891</v>
      </c>
      <c r="C157" s="220">
        <f>NFM!C96</f>
        <v>1.6969871853750953</v>
      </c>
      <c r="D157" s="220">
        <f>NFM!D96</f>
        <v>1.694798855640266</v>
      </c>
      <c r="E157" s="220">
        <f>NFM!E96</f>
        <v>1.7386026272281654</v>
      </c>
      <c r="F157" s="220">
        <f>NFM!F96</f>
        <v>1.7197979065197042</v>
      </c>
      <c r="G157" s="220">
        <f>NFM!G96</f>
        <v>1.8806589523467714</v>
      </c>
      <c r="H157" s="220">
        <f>NFM!H96</f>
        <v>1.8841015187525485</v>
      </c>
      <c r="I157" s="220">
        <f>NFM!I96</f>
        <v>1.8368521939500035</v>
      </c>
      <c r="J157" s="220">
        <f>NFM!J96</f>
        <v>1.8579517608704714</v>
      </c>
      <c r="K157" s="220">
        <f>NFM!K96</f>
        <v>1.6696909709744407</v>
      </c>
      <c r="L157" s="220">
        <f>NFM!L96</f>
        <v>1.5436611202997206</v>
      </c>
      <c r="M157" s="220">
        <f>NFM!M96</f>
        <v>1.6441178779892907</v>
      </c>
      <c r="N157" s="220">
        <f>NFM!N96</f>
        <v>1.6638237171836214</v>
      </c>
      <c r="O157" s="220">
        <f>NFM!O96</f>
        <v>1.9011301488541119</v>
      </c>
      <c r="P157" s="220">
        <f>NFM!P96</f>
        <v>1.8947241068830338</v>
      </c>
      <c r="Q157" s="220">
        <f>NFM!Q96</f>
        <v>1.9298761448484509</v>
      </c>
      <c r="R157" s="220">
        <f>NFM!R96</f>
        <v>1.9551481855894546</v>
      </c>
      <c r="S157" s="220">
        <f>NFM!S96</f>
        <v>1.5641583087508619</v>
      </c>
      <c r="T157" s="220">
        <f>NFM!T96</f>
        <v>1.690218854426129</v>
      </c>
      <c r="U157" s="220">
        <f>NFM!U96</f>
        <v>1.7631722242094385</v>
      </c>
      <c r="V157" s="220">
        <f>NFM!V96</f>
        <v>1.773095618415004</v>
      </c>
      <c r="W157" s="220">
        <f>NFM!W96</f>
        <v>1.8120642738002533</v>
      </c>
    </row>
    <row r="158" spans="1:23" ht="12" customHeight="1" x14ac:dyDescent="0.25">
      <c r="A158" s="14" t="s">
        <v>43</v>
      </c>
      <c r="B158" s="219">
        <f>NFM!B97</f>
        <v>2.2467583805345823</v>
      </c>
      <c r="C158" s="219">
        <f>NFM!C97</f>
        <v>2.0999911922255663</v>
      </c>
      <c r="D158" s="219">
        <f>NFM!D97</f>
        <v>2.0678332242563617</v>
      </c>
      <c r="E158" s="219">
        <f>NFM!E97</f>
        <v>2.016574551910769</v>
      </c>
      <c r="F158" s="219">
        <f>NFM!F97</f>
        <v>2.0383581887012694</v>
      </c>
      <c r="G158" s="219">
        <f>NFM!G97</f>
        <v>2.2599871466694745</v>
      </c>
      <c r="H158" s="219">
        <f>NFM!H97</f>
        <v>2.3737528946654041</v>
      </c>
      <c r="I158" s="219">
        <f>NFM!I97</f>
        <v>2.7485995973755246</v>
      </c>
      <c r="J158" s="219">
        <f>NFM!J97</f>
        <v>2.768654717456775</v>
      </c>
      <c r="K158" s="219">
        <f>NFM!K97</f>
        <v>2.693082642483632</v>
      </c>
      <c r="L158" s="219">
        <f>NFM!L97</f>
        <v>2.1526274665584531</v>
      </c>
      <c r="M158" s="219">
        <f>NFM!M97</f>
        <v>2.319991727659759</v>
      </c>
      <c r="N158" s="219">
        <f>NFM!N97</f>
        <v>2.3640118220060735</v>
      </c>
      <c r="O158" s="219">
        <f>NFM!O97</f>
        <v>2.6576794686972569</v>
      </c>
      <c r="P158" s="219">
        <f>NFM!P97</f>
        <v>2.7073104530276932</v>
      </c>
      <c r="Q158" s="219">
        <f>NFM!Q97</f>
        <v>2.7841499336252036</v>
      </c>
      <c r="R158" s="219">
        <f>NFM!R97</f>
        <v>2.7745620157889075</v>
      </c>
      <c r="S158" s="219">
        <f>NFM!S97</f>
        <v>2.3462212090191517</v>
      </c>
      <c r="T158" s="219">
        <f>NFM!T97</f>
        <v>2.4273376942367686</v>
      </c>
      <c r="U158" s="219">
        <f>NFM!U97</f>
        <v>2.5885358557741891</v>
      </c>
      <c r="V158" s="219">
        <f>NFM!V97</f>
        <v>2.5724350974885906</v>
      </c>
      <c r="W158" s="219">
        <f>NFM!W97</f>
        <v>2.6304967220130488</v>
      </c>
    </row>
    <row r="159" spans="1:23" ht="12" customHeight="1" x14ac:dyDescent="0.25">
      <c r="A159" s="14" t="s">
        <v>56</v>
      </c>
      <c r="B159" s="219">
        <f>NFM!B98</f>
        <v>1.3534887190559155</v>
      </c>
      <c r="C159" s="219">
        <f>NFM!C98</f>
        <v>1.1771374022759158</v>
      </c>
      <c r="D159" s="219">
        <f>NFM!D98</f>
        <v>1.2633854934277384</v>
      </c>
      <c r="E159" s="219">
        <f>NFM!E98</f>
        <v>1.3427723609235902</v>
      </c>
      <c r="F159" s="219">
        <f>NFM!F98</f>
        <v>1.3088926930581934</v>
      </c>
      <c r="G159" s="219">
        <f>NFM!G98</f>
        <v>1.3284242205663306</v>
      </c>
      <c r="H159" s="219">
        <f>NFM!H98</f>
        <v>1.3380041117281385</v>
      </c>
      <c r="I159" s="219">
        <f>NFM!I98</f>
        <v>1.4033723549393977</v>
      </c>
      <c r="J159" s="219">
        <f>NFM!J98</f>
        <v>1.4436887676157106</v>
      </c>
      <c r="K159" s="219">
        <f>NFM!K98</f>
        <v>1.5203098344875816</v>
      </c>
      <c r="L159" s="219">
        <f>NFM!L98</f>
        <v>1.2226533518046969</v>
      </c>
      <c r="M159" s="219">
        <f>NFM!M98</f>
        <v>1.2939863016964608</v>
      </c>
      <c r="N159" s="219">
        <f>NFM!N98</f>
        <v>1.3476032014116064</v>
      </c>
      <c r="O159" s="219">
        <f>NFM!O98</f>
        <v>1.567457411125831</v>
      </c>
      <c r="P159" s="219">
        <f>NFM!P98</f>
        <v>1.5722777720248085</v>
      </c>
      <c r="Q159" s="219">
        <f>NFM!Q98</f>
        <v>1.5642452585492648</v>
      </c>
      <c r="R159" s="219">
        <f>NFM!R98</f>
        <v>1.5355295853819284</v>
      </c>
      <c r="S159" s="219">
        <f>NFM!S98</f>
        <v>1.1447801330049971</v>
      </c>
      <c r="T159" s="219">
        <f>NFM!T98</f>
        <v>1.193482724516072</v>
      </c>
      <c r="U159" s="219">
        <f>NFM!U98</f>
        <v>1.2894040488197696</v>
      </c>
      <c r="V159" s="219">
        <f>NFM!V98</f>
        <v>1.3147355147214981</v>
      </c>
      <c r="W159" s="219">
        <f>NFM!W98</f>
        <v>1.3571773183495697</v>
      </c>
    </row>
    <row r="160" spans="1:23" ht="12" customHeight="1" x14ac:dyDescent="0.25">
      <c r="A160" s="26" t="s">
        <v>44</v>
      </c>
      <c r="B160" s="221">
        <f>NFM!B99</f>
        <v>1.3518101688352624</v>
      </c>
      <c r="C160" s="221">
        <f>NFM!C99</f>
        <v>1.1766841594448945</v>
      </c>
      <c r="D160" s="221">
        <f>NFM!D99</f>
        <v>1.2624205731073237</v>
      </c>
      <c r="E160" s="221">
        <f>NFM!E99</f>
        <v>1.3417098037261366</v>
      </c>
      <c r="F160" s="221">
        <f>NFM!F99</f>
        <v>1.308489834186999</v>
      </c>
      <c r="G160" s="221">
        <f>NFM!G99</f>
        <v>1.3276179094984806</v>
      </c>
      <c r="H160" s="221">
        <f>NFM!H99</f>
        <v>1.3361521440233</v>
      </c>
      <c r="I160" s="221">
        <f>NFM!I99</f>
        <v>1.3991155852210031</v>
      </c>
      <c r="J160" s="221">
        <f>NFM!J99</f>
        <v>1.4392499754557728</v>
      </c>
      <c r="K160" s="221">
        <f>NFM!K99</f>
        <v>1.5154957118052033</v>
      </c>
      <c r="L160" s="221">
        <f>NFM!L99</f>
        <v>1.2203721927990072</v>
      </c>
      <c r="M160" s="221">
        <f>NFM!M99</f>
        <v>1.29013379601402</v>
      </c>
      <c r="N160" s="221">
        <f>NFM!N99</f>
        <v>1.3448648869371662</v>
      </c>
      <c r="O160" s="221">
        <f>NFM!O99</f>
        <v>1.5637800074574173</v>
      </c>
      <c r="P160" s="221">
        <f>NFM!P99</f>
        <v>1.570020494870157</v>
      </c>
      <c r="Q160" s="221">
        <f>NFM!Q99</f>
        <v>1.5616729323430136</v>
      </c>
      <c r="R160" s="221">
        <f>NFM!R99</f>
        <v>1.5335296564351892</v>
      </c>
      <c r="S160" s="221">
        <f>NFM!S99</f>
        <v>1.1435421159049171</v>
      </c>
      <c r="T160" s="221">
        <f>NFM!T99</f>
        <v>1.1911068252878692</v>
      </c>
      <c r="U160" s="221">
        <f>NFM!U99</f>
        <v>1.2868116504931848</v>
      </c>
      <c r="V160" s="221">
        <f>NFM!V99</f>
        <v>1.3124371940763537</v>
      </c>
      <c r="W160" s="221">
        <f>NFM!W99</f>
        <v>1.3549222224614126</v>
      </c>
    </row>
    <row r="161" spans="1:23" ht="12" customHeight="1" x14ac:dyDescent="0.25">
      <c r="A161" s="27" t="s">
        <v>81</v>
      </c>
      <c r="B161" s="222">
        <f>NFM!B100</f>
        <v>2.0179514923905475</v>
      </c>
      <c r="C161" s="222">
        <f>NFM!C100</f>
        <v>1.79298619922314</v>
      </c>
      <c r="D161" s="222">
        <f>NFM!D100</f>
        <v>1.6137257928854321</v>
      </c>
      <c r="E161" s="222">
        <f>NFM!E100</f>
        <v>1.5690808511995518</v>
      </c>
      <c r="F161" s="222">
        <f>NFM!F100</f>
        <v>1.4264591882939852</v>
      </c>
      <c r="G161" s="222">
        <f>NFM!G100</f>
        <v>1.5598999348381881</v>
      </c>
      <c r="H161" s="222">
        <f>NFM!H100</f>
        <v>1.7396642829462359</v>
      </c>
      <c r="I161" s="222">
        <f>NFM!I100</f>
        <v>2.3244259648658772</v>
      </c>
      <c r="J161" s="222">
        <f>NFM!J100</f>
        <v>2.3188615925496703</v>
      </c>
      <c r="K161" s="222">
        <f>NFM!K100</f>
        <v>2.3506157075259635</v>
      </c>
      <c r="L161" s="222">
        <f>NFM!L100</f>
        <v>1.5359933608117968</v>
      </c>
      <c r="M161" s="222">
        <f>NFM!M100</f>
        <v>1.7361565610910306</v>
      </c>
      <c r="N161" s="222">
        <f>NFM!N100</f>
        <v>1.7731289079407024</v>
      </c>
      <c r="O161" s="222">
        <f>NFM!O100</f>
        <v>2.2230515396742976</v>
      </c>
      <c r="P161" s="222">
        <f>NFM!P100</f>
        <v>2.3090560589138915</v>
      </c>
      <c r="Q161" s="222">
        <f>NFM!Q100</f>
        <v>2.3270658728476667</v>
      </c>
      <c r="R161" s="222">
        <f>NFM!R100</f>
        <v>2.2049657298890413</v>
      </c>
      <c r="S161" s="222">
        <f>NFM!S100</f>
        <v>1.5656580575162653</v>
      </c>
      <c r="T161" s="222">
        <f>NFM!T100</f>
        <v>2.0040607899845231</v>
      </c>
      <c r="U161" s="222">
        <f>NFM!U100</f>
        <v>2.1644687375167542</v>
      </c>
      <c r="V161" s="222">
        <f>NFM!V100</f>
        <v>2.1677816062809527</v>
      </c>
      <c r="W161" s="222">
        <f>NFM!W100</f>
        <v>2.2323003457780333</v>
      </c>
    </row>
    <row r="162" spans="1:23" ht="12" customHeight="1" x14ac:dyDescent="0.25">
      <c r="A162" s="14" t="s">
        <v>45</v>
      </c>
      <c r="B162" s="219">
        <f>NFM!B101</f>
        <v>3.1135734602581766</v>
      </c>
      <c r="C162" s="219">
        <f>NFM!C101</f>
        <v>2.5712499030766374</v>
      </c>
      <c r="D162" s="219">
        <f>NFM!D101</f>
        <v>2.3536467601158626</v>
      </c>
      <c r="E162" s="219">
        <f>NFM!E101</f>
        <v>2.4997129369977276</v>
      </c>
      <c r="F162" s="219">
        <f>NFM!F101</f>
        <v>2.2449961864623966</v>
      </c>
      <c r="G162" s="219">
        <f>NFM!G101</f>
        <v>2.7495695736246502</v>
      </c>
      <c r="H162" s="219">
        <f>NFM!H101</f>
        <v>2.8695381338086667</v>
      </c>
      <c r="I162" s="219">
        <f>NFM!I101</f>
        <v>3.5521632011093391</v>
      </c>
      <c r="J162" s="219">
        <f>NFM!J101</f>
        <v>3.5533703378888868</v>
      </c>
      <c r="K162" s="219">
        <f>NFM!K101</f>
        <v>2.7270077379058146</v>
      </c>
      <c r="L162" s="219">
        <f>NFM!L101</f>
        <v>2.5065077519621384</v>
      </c>
      <c r="M162" s="219">
        <f>NFM!M101</f>
        <v>2.3540516329603798</v>
      </c>
      <c r="N162" s="219">
        <f>NFM!N101</f>
        <v>2.1992252793942568</v>
      </c>
      <c r="O162" s="219">
        <f>NFM!O101</f>
        <v>2.7296599822618357</v>
      </c>
      <c r="P162" s="219">
        <f>NFM!P101</f>
        <v>2.8054638630311088</v>
      </c>
      <c r="Q162" s="219">
        <f>NFM!Q101</f>
        <v>2.9190392845616229</v>
      </c>
      <c r="R162" s="219">
        <f>NFM!R101</f>
        <v>4.2878280912192546</v>
      </c>
      <c r="S162" s="219">
        <f>NFM!S101</f>
        <v>2.0145613073752293</v>
      </c>
      <c r="T162" s="219">
        <f>NFM!T101</f>
        <v>2.3267012372905556</v>
      </c>
      <c r="U162" s="219">
        <f>NFM!U101</f>
        <v>2.602978875513648</v>
      </c>
      <c r="V162" s="219">
        <f>NFM!V101</f>
        <v>2.6017241562198254</v>
      </c>
      <c r="W162" s="219">
        <f>NFM!W101</f>
        <v>2.6668057311008013</v>
      </c>
    </row>
    <row r="163" spans="1:23" ht="12" customHeight="1" x14ac:dyDescent="0.25">
      <c r="A163" s="13" t="s">
        <v>21</v>
      </c>
      <c r="B163" s="220">
        <f>CHI!B100</f>
        <v>3.4450881334959012</v>
      </c>
      <c r="C163" s="220">
        <f>CHI!C100</f>
        <v>3.2722029463300313</v>
      </c>
      <c r="D163" s="220">
        <f>CHI!D100</f>
        <v>3.1423074984267938</v>
      </c>
      <c r="E163" s="220">
        <f>CHI!E100</f>
        <v>3.2703808508329075</v>
      </c>
      <c r="F163" s="220">
        <f>CHI!F100</f>
        <v>3.6165187375622412</v>
      </c>
      <c r="G163" s="220">
        <f>CHI!G100</f>
        <v>3.6563694281418599</v>
      </c>
      <c r="H163" s="220">
        <f>CHI!H100</f>
        <v>3.431049738434778</v>
      </c>
      <c r="I163" s="220">
        <f>CHI!I100</f>
        <v>3.2764104433683703</v>
      </c>
      <c r="J163" s="220">
        <f>CHI!J100</f>
        <v>3.2378848016557371</v>
      </c>
      <c r="K163" s="220">
        <f>CHI!K100</f>
        <v>2.9474963695427832</v>
      </c>
      <c r="L163" s="220">
        <f>CHI!L100</f>
        <v>3.5136366831467396</v>
      </c>
      <c r="M163" s="220">
        <f>CHI!M100</f>
        <v>3.5169983194029713</v>
      </c>
      <c r="N163" s="220">
        <f>CHI!N100</f>
        <v>3.2814500237360282</v>
      </c>
      <c r="O163" s="220">
        <f>CHI!O100</f>
        <v>3.039472459662826</v>
      </c>
      <c r="P163" s="220">
        <f>CHI!P100</f>
        <v>3.0592522804003282</v>
      </c>
      <c r="Q163" s="220">
        <f>CHI!Q100</f>
        <v>2.4805101056117329</v>
      </c>
      <c r="R163" s="220">
        <f>CHI!R100</f>
        <v>2.4153421563462469</v>
      </c>
      <c r="S163" s="220">
        <f>CHI!S100</f>
        <v>2.4862594684693078</v>
      </c>
      <c r="T163" s="220">
        <f>CHI!T100</f>
        <v>2.4944655775348794</v>
      </c>
      <c r="U163" s="220">
        <f>CHI!U100</f>
        <v>2.4596183766104787</v>
      </c>
      <c r="V163" s="220">
        <f>CHI!V100</f>
        <v>2.9476319228890993</v>
      </c>
      <c r="W163" s="220">
        <f>CHI!W100</f>
        <v>2.369315392700861</v>
      </c>
    </row>
    <row r="164" spans="1:23" ht="12" customHeight="1" x14ac:dyDescent="0.25">
      <c r="A164" s="14" t="s">
        <v>89</v>
      </c>
      <c r="B164" s="219">
        <f>CHI!B101</f>
        <v>4.3231600941955035</v>
      </c>
      <c r="C164" s="219">
        <f>CHI!C101</f>
        <v>4.1144326471948407</v>
      </c>
      <c r="D164" s="219">
        <f>CHI!D101</f>
        <v>3.8693651289559807</v>
      </c>
      <c r="E164" s="219">
        <f>CHI!E101</f>
        <v>4.1505625483003801</v>
      </c>
      <c r="F164" s="219">
        <f>CHI!F101</f>
        <v>4.9990843195594268</v>
      </c>
      <c r="G164" s="219">
        <f>CHI!G101</f>
        <v>4.9332443487801454</v>
      </c>
      <c r="H164" s="219">
        <f>CHI!H101</f>
        <v>5.0779533468593483</v>
      </c>
      <c r="I164" s="219">
        <f>CHI!I101</f>
        <v>4.6305728690522248</v>
      </c>
      <c r="J164" s="219">
        <f>CHI!J101</f>
        <v>4.5356951193029298</v>
      </c>
      <c r="K164" s="219">
        <f>CHI!K101</f>
        <v>3.11786997901214</v>
      </c>
      <c r="L164" s="219">
        <f>CHI!L101</f>
        <v>4.552836747591086</v>
      </c>
      <c r="M164" s="219">
        <f>CHI!M101</f>
        <v>4.4073634929892185</v>
      </c>
      <c r="N164" s="219">
        <f>CHI!N101</f>
        <v>4.3816545092523578</v>
      </c>
      <c r="O164" s="219">
        <f>CHI!O101</f>
        <v>3.1426193725783107</v>
      </c>
      <c r="P164" s="219">
        <f>CHI!P101</f>
        <v>3.35419676312454</v>
      </c>
      <c r="Q164" s="219">
        <f>CHI!Q101</f>
        <v>2.6239564385267005</v>
      </c>
      <c r="R164" s="219">
        <f>CHI!R101</f>
        <v>2.6987726298205161</v>
      </c>
      <c r="S164" s="219">
        <f>CHI!S101</f>
        <v>3.4537981090242682</v>
      </c>
      <c r="T164" s="219">
        <f>CHI!T101</f>
        <v>4.92281079169845</v>
      </c>
      <c r="U164" s="219">
        <f>CHI!U101</f>
        <v>3.6225521302150603</v>
      </c>
      <c r="V164" s="219">
        <f>CHI!V101</f>
        <v>5.6660220992367281</v>
      </c>
      <c r="W164" s="219">
        <f>CHI!W101</f>
        <v>2.8835387884307395</v>
      </c>
    </row>
    <row r="165" spans="1:23" ht="12" customHeight="1" x14ac:dyDescent="0.25">
      <c r="A165" s="14" t="s">
        <v>47</v>
      </c>
      <c r="B165" s="219">
        <f>CHI!B102</f>
        <v>2.1073784016825856</v>
      </c>
      <c r="C165" s="219">
        <f>CHI!C102</f>
        <v>2.2446478592066939</v>
      </c>
      <c r="D165" s="219">
        <f>CHI!D102</f>
        <v>2.2104894899589671</v>
      </c>
      <c r="E165" s="219">
        <f>CHI!E102</f>
        <v>2.2116535016663241</v>
      </c>
      <c r="F165" s="219">
        <f>CHI!F102</f>
        <v>2.1326316586423149</v>
      </c>
      <c r="G165" s="219">
        <f>CHI!G102</f>
        <v>2.1490714400026452</v>
      </c>
      <c r="H165" s="219">
        <f>CHI!H102</f>
        <v>1.9912831773933857</v>
      </c>
      <c r="I165" s="219">
        <f>CHI!I102</f>
        <v>2.034242403076465</v>
      </c>
      <c r="J165" s="219">
        <f>CHI!J102</f>
        <v>2.0367179401609237</v>
      </c>
      <c r="K165" s="219">
        <f>CHI!K102</f>
        <v>2.0606414141015623</v>
      </c>
      <c r="L165" s="219">
        <f>CHI!L102</f>
        <v>2.0134422857898553</v>
      </c>
      <c r="M165" s="219">
        <f>CHI!M102</f>
        <v>1.9821098711458109</v>
      </c>
      <c r="N165" s="219">
        <f>CHI!N102</f>
        <v>1.9663560610786686</v>
      </c>
      <c r="O165" s="219">
        <f>CHI!O102</f>
        <v>1.9392002838397684</v>
      </c>
      <c r="P165" s="219">
        <f>CHI!P102</f>
        <v>1.8664495825506553</v>
      </c>
      <c r="Q165" s="219">
        <f>CHI!Q102</f>
        <v>1.7718699926329948</v>
      </c>
      <c r="R165" s="219">
        <f>CHI!R102</f>
        <v>1.6064200402299684</v>
      </c>
      <c r="S165" s="219">
        <f>CHI!S102</f>
        <v>1.7101013353738337</v>
      </c>
      <c r="T165" s="219">
        <f>CHI!T102</f>
        <v>1.7348740879329954</v>
      </c>
      <c r="U165" s="219">
        <f>CHI!U102</f>
        <v>1.8220123269512327</v>
      </c>
      <c r="V165" s="219">
        <f>CHI!V102</f>
        <v>1.8685494368519591</v>
      </c>
      <c r="W165" s="219">
        <f>CHI!W102</f>
        <v>1.9021310581215709</v>
      </c>
    </row>
    <row r="166" spans="1:23" ht="12" customHeight="1" x14ac:dyDescent="0.25">
      <c r="A166" s="14" t="s">
        <v>48</v>
      </c>
      <c r="B166" s="219">
        <f>CHI!B103</f>
        <v>2.342711431622742</v>
      </c>
      <c r="C166" s="219">
        <f>CHI!C103</f>
        <v>2.4252829736775543</v>
      </c>
      <c r="D166" s="219">
        <f>CHI!D103</f>
        <v>2.4047561421598025</v>
      </c>
      <c r="E166" s="219">
        <f>CHI!E103</f>
        <v>2.3811069817793054</v>
      </c>
      <c r="F166" s="219">
        <f>CHI!F103</f>
        <v>2.3479672247283978</v>
      </c>
      <c r="G166" s="219">
        <f>CHI!G103</f>
        <v>2.3653842775334786</v>
      </c>
      <c r="H166" s="219">
        <f>CHI!H103</f>
        <v>2.3013167834279424</v>
      </c>
      <c r="I166" s="219">
        <f>CHI!I103</f>
        <v>2.2912998523120138</v>
      </c>
      <c r="J166" s="219">
        <f>CHI!J103</f>
        <v>2.2730297009245088</v>
      </c>
      <c r="K166" s="219">
        <f>CHI!K103</f>
        <v>2.3038615411558241</v>
      </c>
      <c r="L166" s="219">
        <f>CHI!L103</f>
        <v>2.262387951376807</v>
      </c>
      <c r="M166" s="219">
        <f>CHI!M103</f>
        <v>2.2468774310746311</v>
      </c>
      <c r="N166" s="219">
        <f>CHI!N103</f>
        <v>2.2406725192979766</v>
      </c>
      <c r="O166" s="219">
        <f>CHI!O103</f>
        <v>2.2128898019612384</v>
      </c>
      <c r="P166" s="219">
        <f>CHI!P103</f>
        <v>2.1760416124535222</v>
      </c>
      <c r="Q166" s="219">
        <f>CHI!Q103</f>
        <v>2.0872140092930289</v>
      </c>
      <c r="R166" s="219">
        <f>CHI!R103</f>
        <v>1.9263167015232634</v>
      </c>
      <c r="S166" s="219">
        <f>CHI!S103</f>
        <v>2.0257701272647544</v>
      </c>
      <c r="T166" s="219">
        <f>CHI!T103</f>
        <v>2.0344825439876688</v>
      </c>
      <c r="U166" s="219">
        <f>CHI!U103</f>
        <v>2.1128263353340153</v>
      </c>
      <c r="V166" s="219">
        <f>CHI!V103</f>
        <v>2.1737608230453169</v>
      </c>
      <c r="W166" s="219">
        <f>CHI!W103</f>
        <v>2.1986771967859129</v>
      </c>
    </row>
    <row r="167" spans="1:23" ht="12" customHeight="1" x14ac:dyDescent="0.25">
      <c r="A167" s="13" t="s">
        <v>22</v>
      </c>
      <c r="B167" s="220">
        <f>NMM!B76</f>
        <v>5.5892343822444976</v>
      </c>
      <c r="C167" s="220">
        <f>NMM!C76</f>
        <v>5.7383603448527483</v>
      </c>
      <c r="D167" s="220">
        <f>NMM!D76</f>
        <v>5.3766764722868921</v>
      </c>
      <c r="E167" s="220">
        <f>NMM!E76</f>
        <v>7.0627067842313913</v>
      </c>
      <c r="F167" s="220">
        <f>NMM!F76</f>
        <v>6.2130969759231487</v>
      </c>
      <c r="G167" s="220">
        <f>NMM!G76</f>
        <v>6.2467052224034756</v>
      </c>
      <c r="H167" s="220">
        <f>NMM!H76</f>
        <v>6.6526468135463324</v>
      </c>
      <c r="I167" s="220">
        <f>NMM!I76</f>
        <v>8.8022500292288139</v>
      </c>
      <c r="J167" s="220">
        <f>NMM!J76</f>
        <v>9.430180782662374</v>
      </c>
      <c r="K167" s="220">
        <f>NMM!K76</f>
        <v>8.5044836188701414</v>
      </c>
      <c r="L167" s="220">
        <f>NMM!L76</f>
        <v>8.2366527147891659</v>
      </c>
      <c r="M167" s="220">
        <f>NMM!M76</f>
        <v>8.1344782629402967</v>
      </c>
      <c r="N167" s="220">
        <f>NMM!N76</f>
        <v>7.2250256049190993</v>
      </c>
      <c r="O167" s="220">
        <f>NMM!O76</f>
        <v>7.010711355528656</v>
      </c>
      <c r="P167" s="220">
        <f>NMM!P76</f>
        <v>7.5068835413607244</v>
      </c>
      <c r="Q167" s="220">
        <f>NMM!Q76</f>
        <v>7.3521260223436977</v>
      </c>
      <c r="R167" s="220">
        <f>NMM!R76</f>
        <v>6.9290113402306597</v>
      </c>
      <c r="S167" s="220">
        <f>NMM!S76</f>
        <v>7.0369337558547373</v>
      </c>
      <c r="T167" s="220">
        <f>NMM!T76</f>
        <v>7.1437887818320753</v>
      </c>
      <c r="U167" s="220">
        <f>NMM!U76</f>
        <v>7.4621758987303943</v>
      </c>
      <c r="V167" s="220">
        <f>NMM!V76</f>
        <v>7.2211708918662971</v>
      </c>
      <c r="W167" s="220">
        <f>NMM!W76</f>
        <v>7.1751590208361131</v>
      </c>
    </row>
    <row r="168" spans="1:23" ht="12" customHeight="1" x14ac:dyDescent="0.25">
      <c r="A168" s="14" t="s">
        <v>49</v>
      </c>
      <c r="B168" s="219">
        <f>NMM!B77</f>
        <v>8.3981610744673709</v>
      </c>
      <c r="C168" s="219">
        <f>NMM!C77</f>
        <v>8.9697042493338071</v>
      </c>
      <c r="D168" s="219">
        <f>NMM!D77</f>
        <v>8.498201865280663</v>
      </c>
      <c r="E168" s="219">
        <f>NMM!E77</f>
        <v>9.055959531236164</v>
      </c>
      <c r="F168" s="219">
        <f>NMM!F77</f>
        <v>8.1465334592498397</v>
      </c>
      <c r="G168" s="219">
        <f>NMM!G77</f>
        <v>7.4221480587838462</v>
      </c>
      <c r="H168" s="219">
        <f>NMM!H77</f>
        <v>7.0118314740315508</v>
      </c>
      <c r="I168" s="219">
        <f>NMM!I77</f>
        <v>8.8107444440049729</v>
      </c>
      <c r="J168" s="219">
        <f>NMM!J77</f>
        <v>11.16959815199324</v>
      </c>
      <c r="K168" s="219">
        <f>NMM!K77</f>
        <v>9.4961318021439993</v>
      </c>
      <c r="L168" s="219">
        <f>NMM!L77</f>
        <v>8.9980339941377618</v>
      </c>
      <c r="M168" s="219">
        <f>NMM!M77</f>
        <v>8.8306835551875533</v>
      </c>
      <c r="N168" s="219">
        <f>NMM!N77</f>
        <v>7.5602636959213045</v>
      </c>
      <c r="O168" s="219">
        <f>NMM!O77</f>
        <v>7.7266757717734675</v>
      </c>
      <c r="P168" s="219">
        <f>NMM!P77</f>
        <v>8.2143026800306149</v>
      </c>
      <c r="Q168" s="219">
        <f>NMM!Q77</f>
        <v>8.3383979893777518</v>
      </c>
      <c r="R168" s="219">
        <f>NMM!R77</f>
        <v>8.7136053776364601</v>
      </c>
      <c r="S168" s="219">
        <f>NMM!S77</f>
        <v>8.3853150882942806</v>
      </c>
      <c r="T168" s="219">
        <f>NMM!T77</f>
        <v>8.8064882393038832</v>
      </c>
      <c r="U168" s="219">
        <f>NMM!U77</f>
        <v>9.4140836819653284</v>
      </c>
      <c r="V168" s="219">
        <f>NMM!V77</f>
        <v>9.2837033522292991</v>
      </c>
      <c r="W168" s="219">
        <f>NMM!W77</f>
        <v>9.4558180836086052</v>
      </c>
    </row>
    <row r="169" spans="1:23" ht="12" customHeight="1" x14ac:dyDescent="0.25">
      <c r="A169" s="14" t="s">
        <v>50</v>
      </c>
      <c r="B169" s="219">
        <f>NMM!B78</f>
        <v>2.3734407073183306</v>
      </c>
      <c r="C169" s="219">
        <f>NMM!C78</f>
        <v>2.6689477159136636</v>
      </c>
      <c r="D169" s="219">
        <f>NMM!D78</f>
        <v>2.7150210243319335</v>
      </c>
      <c r="E169" s="219">
        <f>NMM!E78</f>
        <v>2.8912248691898879</v>
      </c>
      <c r="F169" s="219">
        <f>NMM!F78</f>
        <v>2.7088795507180881</v>
      </c>
      <c r="G169" s="219">
        <f>NMM!G78</f>
        <v>2.312983556166508</v>
      </c>
      <c r="H169" s="219">
        <f>NMM!H78</f>
        <v>3.386913133453139</v>
      </c>
      <c r="I169" s="219">
        <f>NMM!I78</f>
        <v>7.8796078627833772</v>
      </c>
      <c r="J169" s="219">
        <f>NMM!J78</f>
        <v>2.9519350604201504</v>
      </c>
      <c r="K169" s="219">
        <f>NMM!K78</f>
        <v>4.8321360787423515</v>
      </c>
      <c r="L169" s="219">
        <f>NMM!L78</f>
        <v>5.8035646100013825</v>
      </c>
      <c r="M169" s="219">
        <f>NMM!M78</f>
        <v>5.6390135573387843</v>
      </c>
      <c r="N169" s="219">
        <f>NMM!N78</f>
        <v>7.5753168621424773</v>
      </c>
      <c r="O169" s="219">
        <f>NMM!O78</f>
        <v>4.4818070170850755</v>
      </c>
      <c r="P169" s="219">
        <f>NMM!P78</f>
        <v>4.9126421063081862</v>
      </c>
      <c r="Q169" s="219">
        <f>NMM!Q78</f>
        <v>4.7692052032787</v>
      </c>
      <c r="R169" s="219">
        <f>NMM!R78</f>
        <v>3.6346692751659737</v>
      </c>
      <c r="S169" s="219">
        <f>NMM!S78</f>
        <v>4.1306436550390782</v>
      </c>
      <c r="T169" s="219">
        <f>NMM!T78</f>
        <v>3.9144419210771293</v>
      </c>
      <c r="U169" s="219">
        <f>NMM!U78</f>
        <v>3.7320631427727964</v>
      </c>
      <c r="V169" s="219">
        <f>NMM!V78</f>
        <v>3.6786262749573417</v>
      </c>
      <c r="W169" s="219">
        <f>NMM!W78</f>
        <v>3.7134634256490107</v>
      </c>
    </row>
    <row r="170" spans="1:23" ht="12" customHeight="1" x14ac:dyDescent="0.25">
      <c r="A170" s="14" t="s">
        <v>58</v>
      </c>
      <c r="B170" s="219">
        <f>NMM!B79</f>
        <v>2.4761447182940093</v>
      </c>
      <c r="C170" s="219">
        <f>NMM!C79</f>
        <v>2.5923152992250551</v>
      </c>
      <c r="D170" s="219">
        <f>NMM!D79</f>
        <v>2.4526972173529691</v>
      </c>
      <c r="E170" s="219">
        <f>NMM!E79</f>
        <v>2.5617774779880818</v>
      </c>
      <c r="F170" s="219">
        <f>NMM!F79</f>
        <v>2.1989455325451557</v>
      </c>
      <c r="G170" s="219">
        <f>NMM!G79</f>
        <v>2.3031071281779401</v>
      </c>
      <c r="H170" s="219">
        <f>NMM!H79</f>
        <v>2.3249402240301063</v>
      </c>
      <c r="I170" s="219">
        <f>NMM!I79</f>
        <v>10.569653934335708</v>
      </c>
      <c r="J170" s="219">
        <f>NMM!J79</f>
        <v>7.3231615082687096</v>
      </c>
      <c r="K170" s="219">
        <f>NMM!K79</f>
        <v>2.4081312991662056</v>
      </c>
      <c r="L170" s="219">
        <f>NMM!L79</f>
        <v>2.4352827530600099</v>
      </c>
      <c r="M170" s="219">
        <f>NMM!M79</f>
        <v>2.4108330831563878</v>
      </c>
      <c r="N170" s="219">
        <f>NMM!N79</f>
        <v>2.7002157764136556</v>
      </c>
      <c r="O170" s="219">
        <f>NMM!O79</f>
        <v>2.7511805200446422</v>
      </c>
      <c r="P170" s="219">
        <f>NMM!P79</f>
        <v>2.5906956111309034</v>
      </c>
      <c r="Q170" s="219">
        <f>NMM!Q79</f>
        <v>2.1463150606289774</v>
      </c>
      <c r="R170" s="219">
        <f>NMM!R79</f>
        <v>2.1331631086680445</v>
      </c>
      <c r="S170" s="219">
        <f>NMM!S79</f>
        <v>1.9987816720890903</v>
      </c>
      <c r="T170" s="219">
        <f>NMM!T79</f>
        <v>2.1184702505602115</v>
      </c>
      <c r="U170" s="219">
        <f>NMM!U79</f>
        <v>2.121966844483905</v>
      </c>
      <c r="V170" s="219">
        <f>NMM!V79</f>
        <v>2.2387617520440868</v>
      </c>
      <c r="W170" s="219">
        <f>NMM!W79</f>
        <v>2.4643940739314183</v>
      </c>
    </row>
    <row r="171" spans="1:23" ht="12" customHeight="1" x14ac:dyDescent="0.25">
      <c r="A171" s="13" t="s">
        <v>23</v>
      </c>
      <c r="B171" s="220">
        <f>PPA!B74</f>
        <v>1.2480041037366734</v>
      </c>
      <c r="C171" s="220">
        <f>PPA!C74</f>
        <v>1.2524380904682946</v>
      </c>
      <c r="D171" s="220">
        <f>PPA!D74</f>
        <v>1.0343814494772217</v>
      </c>
      <c r="E171" s="220">
        <f>PPA!E74</f>
        <v>0.86705408893001057</v>
      </c>
      <c r="F171" s="220">
        <f>PPA!F74</f>
        <v>0.98845502734777591</v>
      </c>
      <c r="G171" s="220">
        <f>PPA!G74</f>
        <v>1.0912561188351924</v>
      </c>
      <c r="H171" s="220">
        <f>PPA!H74</f>
        <v>0.94154870075081332</v>
      </c>
      <c r="I171" s="220">
        <f>PPA!I74</f>
        <v>1.1624851400778815</v>
      </c>
      <c r="J171" s="220">
        <f>PPA!J74</f>
        <v>1.2383786638153345</v>
      </c>
      <c r="K171" s="220">
        <f>PPA!K74</f>
        <v>1.2083377394814001</v>
      </c>
      <c r="L171" s="220">
        <f>PPA!L74</f>
        <v>1.6068250459492512</v>
      </c>
      <c r="M171" s="220">
        <f>PPA!M74</f>
        <v>0.92038695600604603</v>
      </c>
      <c r="N171" s="220">
        <f>PPA!N74</f>
        <v>1.2170954052684055</v>
      </c>
      <c r="O171" s="220">
        <f>PPA!O74</f>
        <v>1.2192250486900722</v>
      </c>
      <c r="P171" s="220">
        <f>PPA!P74</f>
        <v>1.2113337795979569</v>
      </c>
      <c r="Q171" s="220">
        <f>PPA!Q74</f>
        <v>1.2816279808659929</v>
      </c>
      <c r="R171" s="220">
        <f>PPA!R74</f>
        <v>1.3170886191692608</v>
      </c>
      <c r="S171" s="220">
        <f>PPA!S74</f>
        <v>1.4211191188605266</v>
      </c>
      <c r="T171" s="220">
        <f>PPA!T74</f>
        <v>1.1708398472471999</v>
      </c>
      <c r="U171" s="220">
        <f>PPA!U74</f>
        <v>1.3980292237026768</v>
      </c>
      <c r="V171" s="220">
        <f>PPA!V74</f>
        <v>1.4772472115125932</v>
      </c>
      <c r="W171" s="220">
        <f>PPA!W74</f>
        <v>1.7017280114616051</v>
      </c>
    </row>
    <row r="172" spans="1:23" ht="12" customHeight="1" x14ac:dyDescent="0.25">
      <c r="A172" s="14" t="s">
        <v>52</v>
      </c>
      <c r="B172" s="219">
        <f>PPA!B75</f>
        <v>1.2329324135959101</v>
      </c>
      <c r="C172" s="219">
        <f>PPA!C75</f>
        <v>1.253911893956918</v>
      </c>
      <c r="D172" s="219">
        <f>PPA!D75</f>
        <v>0.96594834015836872</v>
      </c>
      <c r="E172" s="219">
        <f>PPA!E75</f>
        <v>0.74342416385125543</v>
      </c>
      <c r="F172" s="219">
        <f>PPA!F75</f>
        <v>0.95215822726089439</v>
      </c>
      <c r="G172" s="219">
        <f>PPA!G75</f>
        <v>1.0367719932043074</v>
      </c>
      <c r="H172" s="219">
        <f>PPA!H75</f>
        <v>0.89892281033650168</v>
      </c>
      <c r="I172" s="219">
        <f>PPA!I75</f>
        <v>1.138924474198783</v>
      </c>
      <c r="J172" s="219">
        <f>PPA!J75</f>
        <v>0.96394511726645538</v>
      </c>
      <c r="K172" s="219">
        <f>PPA!K75</f>
        <v>0.88804682710037297</v>
      </c>
      <c r="L172" s="219" t="str">
        <f>PPA!L75</f>
        <v/>
      </c>
      <c r="M172" s="219" t="str">
        <f>PPA!M75</f>
        <v/>
      </c>
      <c r="N172" s="219" t="str">
        <f>PPA!N75</f>
        <v/>
      </c>
      <c r="O172" s="219" t="str">
        <f>PPA!O75</f>
        <v/>
      </c>
      <c r="P172" s="219" t="str">
        <f>PPA!P75</f>
        <v/>
      </c>
      <c r="Q172" s="219" t="str">
        <f>PPA!Q75</f>
        <v/>
      </c>
      <c r="R172" s="219" t="str">
        <f>PPA!R75</f>
        <v/>
      </c>
      <c r="S172" s="219" t="str">
        <f>PPA!S75</f>
        <v/>
      </c>
      <c r="T172" s="219" t="str">
        <f>PPA!T75</f>
        <v/>
      </c>
      <c r="U172" s="219" t="str">
        <f>PPA!U75</f>
        <v/>
      </c>
      <c r="V172" s="219" t="str">
        <f>PPA!V75</f>
        <v/>
      </c>
      <c r="W172" s="219" t="str">
        <f>PPA!W75</f>
        <v/>
      </c>
    </row>
    <row r="173" spans="1:23" ht="12" customHeight="1" x14ac:dyDescent="0.25">
      <c r="A173" s="14" t="s">
        <v>59</v>
      </c>
      <c r="B173" s="219">
        <f>PPA!B76</f>
        <v>1.2928390880951701</v>
      </c>
      <c r="C173" s="219">
        <f>PPA!C76</f>
        <v>1.3417593281397395</v>
      </c>
      <c r="D173" s="219">
        <f>PPA!D76</f>
        <v>0.99492917207154041</v>
      </c>
      <c r="E173" s="219">
        <f>PPA!E76</f>
        <v>0.75193441337975186</v>
      </c>
      <c r="F173" s="219">
        <f>PPA!F76</f>
        <v>1.0177176442324134</v>
      </c>
      <c r="G173" s="219">
        <f>PPA!G76</f>
        <v>1.0795803713106864</v>
      </c>
      <c r="H173" s="219">
        <f>PPA!H76</f>
        <v>0.98235929008505118</v>
      </c>
      <c r="I173" s="219">
        <f>PPA!I76</f>
        <v>1.2323060245987307</v>
      </c>
      <c r="J173" s="219">
        <f>PPA!J76</f>
        <v>1.3765189429320577</v>
      </c>
      <c r="K173" s="219">
        <f>PPA!K76</f>
        <v>1.328439011099005</v>
      </c>
      <c r="L173" s="219">
        <f>PPA!L76</f>
        <v>1.8553551045423862</v>
      </c>
      <c r="M173" s="219">
        <f>PPA!M76</f>
        <v>1.1091490340858527</v>
      </c>
      <c r="N173" s="219">
        <f>PPA!N76</f>
        <v>1.4557243433378775</v>
      </c>
      <c r="O173" s="219">
        <f>PPA!O76</f>
        <v>1.4585322482512106</v>
      </c>
      <c r="P173" s="219">
        <f>PPA!P76</f>
        <v>1.4520585107484267</v>
      </c>
      <c r="Q173" s="219">
        <f>PPA!Q76</f>
        <v>1.5281414109283205</v>
      </c>
      <c r="R173" s="219">
        <f>PPA!R76</f>
        <v>1.5273331439915649</v>
      </c>
      <c r="S173" s="219">
        <f>PPA!S76</f>
        <v>1.5948739565028411</v>
      </c>
      <c r="T173" s="219">
        <f>PPA!T76</f>
        <v>1.3559532818918234</v>
      </c>
      <c r="U173" s="219">
        <f>PPA!U76</f>
        <v>1.6187064536369586</v>
      </c>
      <c r="V173" s="219">
        <f>PPA!V76</f>
        <v>1.7049675073355477</v>
      </c>
      <c r="W173" s="219">
        <f>PPA!W76</f>
        <v>1.9418158332675246</v>
      </c>
    </row>
    <row r="174" spans="1:23" ht="12" customHeight="1" x14ac:dyDescent="0.25">
      <c r="A174" s="14" t="s">
        <v>60</v>
      </c>
      <c r="B174" s="219">
        <f>PPA!B77</f>
        <v>1.1821387848040776</v>
      </c>
      <c r="C174" s="219">
        <f>PPA!C77</f>
        <v>1.0203691456268913</v>
      </c>
      <c r="D174" s="219">
        <f>PPA!D77</f>
        <v>1.2914307425684224</v>
      </c>
      <c r="E174" s="219">
        <f>PPA!E77</f>
        <v>1.4381744085384462</v>
      </c>
      <c r="F174" s="219">
        <f>PPA!F77</f>
        <v>0.99723306945442869</v>
      </c>
      <c r="G174" s="219">
        <f>PPA!G77</f>
        <v>1.2232085071203309</v>
      </c>
      <c r="H174" s="219">
        <f>PPA!H77</f>
        <v>0.87619346204629689</v>
      </c>
      <c r="I174" s="219">
        <f>PPA!I77</f>
        <v>0.96740538207818116</v>
      </c>
      <c r="J174" s="219">
        <f>PPA!J77</f>
        <v>0.23494789247190204</v>
      </c>
      <c r="K174" s="219">
        <f>PPA!K77</f>
        <v>0.17821540356200397</v>
      </c>
      <c r="L174" s="219">
        <f>PPA!L77</f>
        <v>0.41471902084581036</v>
      </c>
      <c r="M174" s="219">
        <f>PPA!M77</f>
        <v>1.4965648564246503E-2</v>
      </c>
      <c r="N174" s="219">
        <f>PPA!N77</f>
        <v>7.2481363623019213E-2</v>
      </c>
      <c r="O174" s="219">
        <f>PPA!O77</f>
        <v>7.1357639563149292E-2</v>
      </c>
      <c r="P174" s="219">
        <f>PPA!P77</f>
        <v>5.6666999972420931E-2</v>
      </c>
      <c r="Q174" s="219">
        <f>PPA!Q77</f>
        <v>8.3240256357515433E-2</v>
      </c>
      <c r="R174" s="219">
        <f>PPA!R77</f>
        <v>8.5484807068036447E-2</v>
      </c>
      <c r="S174" s="219">
        <f>PPA!S77</f>
        <v>0.12086728637557849</v>
      </c>
      <c r="T174" s="219">
        <f>PPA!T77</f>
        <v>4.2117950222053863E-2</v>
      </c>
      <c r="U174" s="219">
        <f>PPA!U77</f>
        <v>0.13777307625642735</v>
      </c>
      <c r="V174" s="219">
        <f>PPA!V77</f>
        <v>0.31522079640676276</v>
      </c>
      <c r="W174" s="219">
        <f>PPA!W77</f>
        <v>0.47659175439032059</v>
      </c>
    </row>
    <row r="175" spans="1:23" ht="12" customHeight="1" x14ac:dyDescent="0.25">
      <c r="A175" s="15" t="s">
        <v>61</v>
      </c>
      <c r="B175" s="223">
        <f>FBT!B$38</f>
        <v>1.8131805261769414</v>
      </c>
      <c r="C175" s="223">
        <f>FBT!C$38</f>
        <v>1.9654453633163218</v>
      </c>
      <c r="D175" s="223">
        <f>FBT!D$38</f>
        <v>1.6648211766283452</v>
      </c>
      <c r="E175" s="223">
        <f>FBT!E$38</f>
        <v>1.5176585883328559</v>
      </c>
      <c r="F175" s="223">
        <f>FBT!F$38</f>
        <v>1.2897951954075852</v>
      </c>
      <c r="G175" s="223">
        <f>FBT!G$38</f>
        <v>1.649229725156788</v>
      </c>
      <c r="H175" s="223">
        <f>FBT!H$38</f>
        <v>1.6854266658507402</v>
      </c>
      <c r="I175" s="223">
        <f>FBT!I$38</f>
        <v>1.968292355382669</v>
      </c>
      <c r="J175" s="223">
        <f>FBT!J$38</f>
        <v>1.8462646664978979</v>
      </c>
      <c r="K175" s="223">
        <f>FBT!K$38</f>
        <v>1.6343129039514541</v>
      </c>
      <c r="L175" s="223">
        <f>FBT!L$38</f>
        <v>1.686498988291359</v>
      </c>
      <c r="M175" s="223">
        <f>FBT!M$38</f>
        <v>1.6496690016637479</v>
      </c>
      <c r="N175" s="223">
        <f>FBT!N$38</f>
        <v>1.674856935288096</v>
      </c>
      <c r="O175" s="223">
        <f>FBT!O$38</f>
        <v>1.6219120478402069</v>
      </c>
      <c r="P175" s="223">
        <f>FBT!P$38</f>
        <v>1.5803069889497954</v>
      </c>
      <c r="Q175" s="223">
        <f>FBT!Q$38</f>
        <v>1.536879493560332</v>
      </c>
      <c r="R175" s="223">
        <f>FBT!R$38</f>
        <v>1.5946919091202685</v>
      </c>
      <c r="S175" s="223">
        <f>FBT!S$38</f>
        <v>1.5828042483727611</v>
      </c>
      <c r="T175" s="223">
        <f>FBT!T$38</f>
        <v>1.5092207087522014</v>
      </c>
      <c r="U175" s="223">
        <f>FBT!U$38</f>
        <v>1.5716911076487519</v>
      </c>
      <c r="V175" s="223">
        <f>FBT!V$38</f>
        <v>1.5843182671793956</v>
      </c>
      <c r="W175" s="223">
        <f>FBT!W$38</f>
        <v>1.5644408853792695</v>
      </c>
    </row>
    <row r="176" spans="1:23" ht="12" customHeight="1" x14ac:dyDescent="0.25">
      <c r="A176" s="12" t="s">
        <v>62</v>
      </c>
      <c r="B176" s="219">
        <f>TRE!B$38</f>
        <v>1.751581972787513</v>
      </c>
      <c r="C176" s="219">
        <f>TRE!C$38</f>
        <v>1.7848292642179753</v>
      </c>
      <c r="D176" s="219">
        <f>TRE!D$38</f>
        <v>1.4205919094850346</v>
      </c>
      <c r="E176" s="219">
        <f>TRE!E$38</f>
        <v>1.6063380366435278</v>
      </c>
      <c r="F176" s="219">
        <f>TRE!F$38</f>
        <v>1.1791462408177804</v>
      </c>
      <c r="G176" s="219">
        <f>TRE!G$38</f>
        <v>0.88019517658595059</v>
      </c>
      <c r="H176" s="219">
        <f>TRE!H$38</f>
        <v>1.2632371086147922</v>
      </c>
      <c r="I176" s="219">
        <f>TRE!I$38</f>
        <v>1.1964954242856809</v>
      </c>
      <c r="J176" s="219">
        <f>TRE!J$38</f>
        <v>1.1294676383482032</v>
      </c>
      <c r="K176" s="219">
        <f>TRE!K$38</f>
        <v>1.0269062590302889</v>
      </c>
      <c r="L176" s="219">
        <f>TRE!L$38</f>
        <v>1.3668257742649323</v>
      </c>
      <c r="M176" s="219">
        <f>TRE!M$38</f>
        <v>1.0090477423534601</v>
      </c>
      <c r="N176" s="219">
        <f>TRE!N$38</f>
        <v>0.91515699972447073</v>
      </c>
      <c r="O176" s="219">
        <f>TRE!O$38</f>
        <v>1.00236366244759</v>
      </c>
      <c r="P176" s="219">
        <f>TRE!P$38</f>
        <v>0.86417062705919856</v>
      </c>
      <c r="Q176" s="219">
        <f>TRE!Q$38</f>
        <v>0.95734840564635315</v>
      </c>
      <c r="R176" s="219">
        <f>TRE!R$38</f>
        <v>0.92319572429163954</v>
      </c>
      <c r="S176" s="219">
        <f>TRE!S$38</f>
        <v>0.98391567551738013</v>
      </c>
      <c r="T176" s="219">
        <f>TRE!T$38</f>
        <v>1.1405965497761088</v>
      </c>
      <c r="U176" s="219">
        <f>TRE!U$38</f>
        <v>1.0026022275189803</v>
      </c>
      <c r="V176" s="219">
        <f>TRE!V$38</f>
        <v>1.0773753807389026</v>
      </c>
      <c r="W176" s="219">
        <f>TRE!W$38</f>
        <v>0.94948760435301216</v>
      </c>
    </row>
    <row r="177" spans="1:23" ht="12" customHeight="1" x14ac:dyDescent="0.25">
      <c r="A177" s="12" t="s">
        <v>63</v>
      </c>
      <c r="B177" s="219">
        <f>MAE!B$38</f>
        <v>1.3473239386246796</v>
      </c>
      <c r="C177" s="219">
        <f>MAE!C$38</f>
        <v>1.6654958226848018</v>
      </c>
      <c r="D177" s="219">
        <f>MAE!D$38</f>
        <v>1.7814082707060628</v>
      </c>
      <c r="E177" s="219">
        <f>MAE!E$38</f>
        <v>1.5121789728493285</v>
      </c>
      <c r="F177" s="219">
        <f>MAE!F$38</f>
        <v>1.477011332953831</v>
      </c>
      <c r="G177" s="219">
        <f>MAE!G$38</f>
        <v>1.5717187472892251</v>
      </c>
      <c r="H177" s="219">
        <f>MAE!H$38</f>
        <v>1.5025183892299834</v>
      </c>
      <c r="I177" s="219">
        <f>MAE!I$38</f>
        <v>1.5104124973909685</v>
      </c>
      <c r="J177" s="219">
        <f>MAE!J$38</f>
        <v>1.3359737009588315</v>
      </c>
      <c r="K177" s="219">
        <f>MAE!K$38</f>
        <v>1.1788755273372906</v>
      </c>
      <c r="L177" s="219">
        <f>MAE!L$38</f>
        <v>1.0347376505820567</v>
      </c>
      <c r="M177" s="219">
        <f>MAE!M$38</f>
        <v>1.3129512314478566</v>
      </c>
      <c r="N177" s="219">
        <f>MAE!N$38</f>
        <v>1.1702028820899544</v>
      </c>
      <c r="O177" s="219">
        <f>MAE!O$38</f>
        <v>1.2441987613451828</v>
      </c>
      <c r="P177" s="219">
        <f>MAE!P$38</f>
        <v>1.2307706878162645</v>
      </c>
      <c r="Q177" s="219">
        <f>MAE!Q$38</f>
        <v>1.129944782937562</v>
      </c>
      <c r="R177" s="219">
        <f>MAE!R$38</f>
        <v>1.0323586038608499</v>
      </c>
      <c r="S177" s="219">
        <f>MAE!S$38</f>
        <v>1.0142093992018413</v>
      </c>
      <c r="T177" s="219">
        <f>MAE!T$38</f>
        <v>0.94059731444724404</v>
      </c>
      <c r="U177" s="219">
        <f>MAE!U$38</f>
        <v>1.0121359047952292</v>
      </c>
      <c r="V177" s="219">
        <f>MAE!V$38</f>
        <v>1.13047719244352</v>
      </c>
      <c r="W177" s="219">
        <f>MAE!W$38</f>
        <v>1.1106950726634657</v>
      </c>
    </row>
    <row r="178" spans="1:23" ht="12" customHeight="1" x14ac:dyDescent="0.25">
      <c r="A178" s="12" t="s">
        <v>64</v>
      </c>
      <c r="B178" s="219">
        <f>TEL!B$38</f>
        <v>1.5149431429840035</v>
      </c>
      <c r="C178" s="219">
        <f>TEL!C$38</f>
        <v>1.5733467927766771</v>
      </c>
      <c r="D178" s="219">
        <f>TEL!D$38</f>
        <v>1.7667824847061542</v>
      </c>
      <c r="E178" s="219">
        <f>TEL!E$38</f>
        <v>1.5730818423697968</v>
      </c>
      <c r="F178" s="219">
        <f>TEL!F$38</f>
        <v>1.7714643303077526</v>
      </c>
      <c r="G178" s="219">
        <f>TEL!G$38</f>
        <v>1.3980221813856704</v>
      </c>
      <c r="H178" s="219">
        <f>TEL!H$38</f>
        <v>1.6438613596442562</v>
      </c>
      <c r="I178" s="219">
        <f>TEL!I$38</f>
        <v>1.7390739136706381</v>
      </c>
      <c r="J178" s="219">
        <f>TEL!J$38</f>
        <v>1.3184416054692147</v>
      </c>
      <c r="K178" s="219">
        <f>TEL!K$38</f>
        <v>1.4843141891880673</v>
      </c>
      <c r="L178" s="219">
        <f>TEL!L$38</f>
        <v>1.2803531422730552</v>
      </c>
      <c r="M178" s="219">
        <f>TEL!M$38</f>
        <v>1.3324413777141455</v>
      </c>
      <c r="N178" s="219">
        <f>TEL!N$38</f>
        <v>1.3533446033702818</v>
      </c>
      <c r="O178" s="219">
        <f>TEL!O$38</f>
        <v>1.301912440724595</v>
      </c>
      <c r="P178" s="219">
        <f>TEL!P$38</f>
        <v>1.3164815628811</v>
      </c>
      <c r="Q178" s="219">
        <f>TEL!Q$38</f>
        <v>1.3982138998373392</v>
      </c>
      <c r="R178" s="219">
        <f>TEL!R$38</f>
        <v>1.3454919191745371</v>
      </c>
      <c r="S178" s="219">
        <f>TEL!S$38</f>
        <v>1.4597054031197787</v>
      </c>
      <c r="T178" s="219">
        <f>TEL!T$38</f>
        <v>1.366663151535402</v>
      </c>
      <c r="U178" s="219">
        <f>TEL!U$38</f>
        <v>1.5099742735271633</v>
      </c>
      <c r="V178" s="219">
        <f>TEL!V$38</f>
        <v>1.3990331081087259</v>
      </c>
      <c r="W178" s="219">
        <f>TEL!W$38</f>
        <v>1.3486846522360421</v>
      </c>
    </row>
    <row r="179" spans="1:23" ht="12" customHeight="1" x14ac:dyDescent="0.25">
      <c r="A179" s="12" t="s">
        <v>65</v>
      </c>
      <c r="B179" s="219">
        <f>WWP!B$38</f>
        <v>0.76934313651656849</v>
      </c>
      <c r="C179" s="219">
        <f>WWP!C$38</f>
        <v>1.3183703742588826</v>
      </c>
      <c r="D179" s="219">
        <f>WWP!D$38</f>
        <v>0.48323162695065819</v>
      </c>
      <c r="E179" s="219">
        <f>WWP!E$38</f>
        <v>0.46413671293420949</v>
      </c>
      <c r="F179" s="219">
        <f>WWP!F$38</f>
        <v>0.98587869465414657</v>
      </c>
      <c r="G179" s="219">
        <f>WWP!G$38</f>
        <v>0.89814546511195725</v>
      </c>
      <c r="H179" s="219">
        <f>WWP!H$38</f>
        <v>0.65644969343752302</v>
      </c>
      <c r="I179" s="219">
        <f>WWP!I$38</f>
        <v>0.74347932021847729</v>
      </c>
      <c r="J179" s="219">
        <f>WWP!J$38</f>
        <v>0.57407856877572283</v>
      </c>
      <c r="K179" s="219">
        <f>WWP!K$38</f>
        <v>0.39483570132220969</v>
      </c>
      <c r="L179" s="219">
        <f>WWP!L$38</f>
        <v>0.51621677240790875</v>
      </c>
      <c r="M179" s="219">
        <f>WWP!M$38</f>
        <v>0.63412275855054434</v>
      </c>
      <c r="N179" s="219">
        <f>WWP!N$38</f>
        <v>0.53807051555858454</v>
      </c>
      <c r="O179" s="219">
        <f>WWP!O$38</f>
        <v>0.44849696031766423</v>
      </c>
      <c r="P179" s="219">
        <f>WWP!P$38</f>
        <v>0.3883227086226681</v>
      </c>
      <c r="Q179" s="219">
        <f>WWP!Q$38</f>
        <v>0.52790052287789868</v>
      </c>
      <c r="R179" s="219">
        <f>WWP!R$38</f>
        <v>0.41635017040355826</v>
      </c>
      <c r="S179" s="219">
        <f>WWP!S$38</f>
        <v>0.30903191571237099</v>
      </c>
      <c r="T179" s="219">
        <f>WWP!T$38</f>
        <v>0.36559277036347271</v>
      </c>
      <c r="U179" s="219">
        <f>WWP!U$38</f>
        <v>0.30758718043599353</v>
      </c>
      <c r="V179" s="219">
        <f>WWP!V$38</f>
        <v>0.33083565934657189</v>
      </c>
      <c r="W179" s="219">
        <f>WWP!W$38</f>
        <v>0.3543933547797582</v>
      </c>
    </row>
    <row r="180" spans="1:23" ht="12" customHeight="1" x14ac:dyDescent="0.25">
      <c r="A180" s="16" t="s">
        <v>66</v>
      </c>
      <c r="B180" s="224">
        <f>OIS!B$38</f>
        <v>1.7140846561497773</v>
      </c>
      <c r="C180" s="224">
        <f>OIS!C$38</f>
        <v>1.6129497482630368</v>
      </c>
      <c r="D180" s="224">
        <f>OIS!D$38</f>
        <v>1.6339549886193721</v>
      </c>
      <c r="E180" s="224">
        <f>OIS!E$38</f>
        <v>1.4404285192463508</v>
      </c>
      <c r="F180" s="224">
        <f>OIS!F$38</f>
        <v>1.5863392647815859</v>
      </c>
      <c r="G180" s="224">
        <f>OIS!G$38</f>
        <v>1.7087149469991927</v>
      </c>
      <c r="H180" s="224">
        <f>OIS!H$38</f>
        <v>1.937446999302348</v>
      </c>
      <c r="I180" s="224">
        <f>OIS!I$38</f>
        <v>1.8955323624457485</v>
      </c>
      <c r="J180" s="224">
        <f>OIS!J$38</f>
        <v>2.0902576813420222</v>
      </c>
      <c r="K180" s="224">
        <f>OIS!K$38</f>
        <v>1.8074989046395173</v>
      </c>
      <c r="L180" s="224">
        <f>OIS!L$38</f>
        <v>1.8100826879147141</v>
      </c>
      <c r="M180" s="224">
        <f>OIS!M$38</f>
        <v>1.8354980123151672</v>
      </c>
      <c r="N180" s="224">
        <f>OIS!N$38</f>
        <v>1.895983165779374</v>
      </c>
      <c r="O180" s="224">
        <f>OIS!O$38</f>
        <v>1.8412597383147511</v>
      </c>
      <c r="P180" s="224">
        <f>OIS!P$38</f>
        <v>1.8875668992954888</v>
      </c>
      <c r="Q180" s="224">
        <f>OIS!Q$38</f>
        <v>1.954641167112775</v>
      </c>
      <c r="R180" s="224">
        <f>OIS!R$38</f>
        <v>1.8537498494834366</v>
      </c>
      <c r="S180" s="224">
        <f>OIS!S$38</f>
        <v>1.8454089100189159</v>
      </c>
      <c r="T180" s="224">
        <f>OIS!T$38</f>
        <v>1.8387293974570866</v>
      </c>
      <c r="U180" s="224">
        <f>OIS!U$38</f>
        <v>1.8716501930896841</v>
      </c>
      <c r="V180" s="224">
        <f>OIS!V$38</f>
        <v>1.9317158889759467</v>
      </c>
      <c r="W180" s="224">
        <f>OIS!W$38</f>
        <v>1.9671786947112164</v>
      </c>
    </row>
  </sheetData>
  <pageMargins left="0.39370078740157483" right="0.39370078740157483" top="0.39370078740157483" bottom="0.39370078740157483" header="0.31496062992125978" footer="0.31496062992125978"/>
  <pageSetup paperSize="9" scale="57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59999389629810485"/>
    <pageSetUpPr fitToPage="1"/>
  </sheetPr>
  <dimension ref="A1:DA124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Food, beverages and tobacco / CO2 emissions"</f>
        <v>RO: Food, beverages and tobacco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24</v>
      </c>
      <c r="B5" s="225">
        <v>1168.0109831648449</v>
      </c>
      <c r="C5" s="225">
        <v>1548.5272513479561</v>
      </c>
      <c r="D5" s="225">
        <v>1244.2342391870441</v>
      </c>
      <c r="E5" s="225">
        <v>1070.012333931857</v>
      </c>
      <c r="F5" s="225">
        <v>1145.049454511304</v>
      </c>
      <c r="G5" s="225">
        <v>1619.1384439883359</v>
      </c>
      <c r="H5" s="225">
        <v>956.52137000527046</v>
      </c>
      <c r="I5" s="225">
        <v>1374.010904878078</v>
      </c>
      <c r="J5" s="225">
        <v>1271.0465427586189</v>
      </c>
      <c r="K5" s="225">
        <v>855.29102867892652</v>
      </c>
      <c r="L5" s="225">
        <v>939.81236467975589</v>
      </c>
      <c r="M5" s="225">
        <v>931.41262202147686</v>
      </c>
      <c r="N5" s="225">
        <v>974.59593837333364</v>
      </c>
      <c r="O5" s="225">
        <v>857.73779677995276</v>
      </c>
      <c r="P5" s="225">
        <v>879.71735910314169</v>
      </c>
      <c r="Q5" s="225">
        <v>859.59916588276531</v>
      </c>
      <c r="R5" s="225">
        <v>910.00058546835999</v>
      </c>
      <c r="S5" s="225">
        <v>926.34387582189811</v>
      </c>
      <c r="T5" s="225">
        <v>810.4792912991303</v>
      </c>
      <c r="U5" s="225">
        <v>904.31214270145279</v>
      </c>
      <c r="V5" s="225">
        <v>876.33724619202746</v>
      </c>
      <c r="W5" s="225">
        <v>891.47545199516094</v>
      </c>
      <c r="DA5" s="89" t="s">
        <v>2302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2303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2304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2305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2306</v>
      </c>
    </row>
    <row r="10" spans="1:105" ht="12" customHeight="1" x14ac:dyDescent="0.25">
      <c r="A10" s="56" t="s">
        <v>96</v>
      </c>
      <c r="B10" s="262">
        <v>30.69018943049322</v>
      </c>
      <c r="C10" s="262">
        <v>40.622244416401948</v>
      </c>
      <c r="D10" s="262">
        <v>35.806911314614453</v>
      </c>
      <c r="E10" s="262">
        <v>21.113868634281431</v>
      </c>
      <c r="F10" s="262">
        <v>24.07442455125323</v>
      </c>
      <c r="G10" s="262">
        <v>37.122575801326377</v>
      </c>
      <c r="H10" s="262">
        <v>23.696634728078539</v>
      </c>
      <c r="I10" s="262">
        <v>35.532565130494199</v>
      </c>
      <c r="J10" s="262">
        <v>31.83272994673943</v>
      </c>
      <c r="K10" s="262">
        <v>19.743467401316138</v>
      </c>
      <c r="L10" s="262">
        <v>21.478102913959908</v>
      </c>
      <c r="M10" s="262">
        <v>21.625551998795231</v>
      </c>
      <c r="N10" s="262">
        <v>21.714262221277441</v>
      </c>
      <c r="O10" s="262">
        <v>18.1723339476295</v>
      </c>
      <c r="P10" s="262">
        <v>18.872088310564319</v>
      </c>
      <c r="Q10" s="262">
        <v>18.545334527216308</v>
      </c>
      <c r="R10" s="262">
        <v>19.037522009592369</v>
      </c>
      <c r="S10" s="262">
        <v>19.692248980256739</v>
      </c>
      <c r="T10" s="262">
        <v>16.600685596001689</v>
      </c>
      <c r="U10" s="262">
        <v>19.182518835360579</v>
      </c>
      <c r="V10" s="262">
        <v>18.394685442023921</v>
      </c>
      <c r="W10" s="262">
        <v>18.78052110396947</v>
      </c>
      <c r="DA10" s="68" t="s">
        <v>2307</v>
      </c>
    </row>
    <row r="11" spans="1:105" ht="12" customHeight="1" x14ac:dyDescent="0.25">
      <c r="A11" s="37" t="s">
        <v>160</v>
      </c>
      <c r="B11" s="228">
        <v>8.9678948605287871</v>
      </c>
      <c r="C11" s="228">
        <v>9.8349586882569007</v>
      </c>
      <c r="D11" s="228">
        <v>14.40922168302156</v>
      </c>
      <c r="E11" s="228">
        <v>3.7407587718160569</v>
      </c>
      <c r="F11" s="228">
        <v>4.7520264052109713</v>
      </c>
      <c r="G11" s="228">
        <v>2.91367332565749</v>
      </c>
      <c r="H11" s="228">
        <v>4.4358687649201114</v>
      </c>
      <c r="I11" s="228">
        <v>13.670392829841219</v>
      </c>
      <c r="J11" s="228">
        <v>11.333333662318299</v>
      </c>
      <c r="K11" s="228">
        <v>2.3012716304182299</v>
      </c>
      <c r="L11" s="228">
        <v>2.0120808789429101</v>
      </c>
      <c r="M11" s="228">
        <v>1.3848466961171479</v>
      </c>
      <c r="N11" s="228">
        <v>1.5223405408832691</v>
      </c>
      <c r="O11" s="228">
        <v>2.075238639355153</v>
      </c>
      <c r="P11" s="228">
        <v>2.1000440656707688</v>
      </c>
      <c r="Q11" s="228">
        <v>2.05326830771974</v>
      </c>
      <c r="R11" s="228">
        <v>2.4921388584984521</v>
      </c>
      <c r="S11" s="228">
        <v>2.4272743677995861</v>
      </c>
      <c r="T11" s="228">
        <v>2.0076563592258179</v>
      </c>
      <c r="U11" s="228">
        <v>2.3234832735925579</v>
      </c>
      <c r="V11" s="228">
        <v>2.346136395122508</v>
      </c>
      <c r="W11" s="228">
        <v>2.3902585090325319</v>
      </c>
      <c r="DA11" s="69" t="s">
        <v>2308</v>
      </c>
    </row>
    <row r="12" spans="1:105" ht="12" customHeight="1" x14ac:dyDescent="0.25">
      <c r="A12" s="37" t="s">
        <v>162</v>
      </c>
      <c r="B12" s="228">
        <v>21.722294569964429</v>
      </c>
      <c r="C12" s="228">
        <v>30.787285728145061</v>
      </c>
      <c r="D12" s="228">
        <v>21.39768963159289</v>
      </c>
      <c r="E12" s="228">
        <v>17.37310986246537</v>
      </c>
      <c r="F12" s="228">
        <v>19.322398146042261</v>
      </c>
      <c r="G12" s="228">
        <v>34.208902475668893</v>
      </c>
      <c r="H12" s="228">
        <v>19.26076596315842</v>
      </c>
      <c r="I12" s="228">
        <v>21.862172300652968</v>
      </c>
      <c r="J12" s="228">
        <v>20.499396284421131</v>
      </c>
      <c r="K12" s="228">
        <v>17.442195770897911</v>
      </c>
      <c r="L12" s="228">
        <v>19.466022035017001</v>
      </c>
      <c r="M12" s="228">
        <v>20.240705302678091</v>
      </c>
      <c r="N12" s="228">
        <v>20.19192168039417</v>
      </c>
      <c r="O12" s="228">
        <v>16.097095308274351</v>
      </c>
      <c r="P12" s="228">
        <v>16.77204424489355</v>
      </c>
      <c r="Q12" s="228">
        <v>16.492066219496571</v>
      </c>
      <c r="R12" s="228">
        <v>16.545383151093919</v>
      </c>
      <c r="S12" s="228">
        <v>17.264974612457159</v>
      </c>
      <c r="T12" s="228">
        <v>14.59302923677587</v>
      </c>
      <c r="U12" s="228">
        <v>16.859035561768021</v>
      </c>
      <c r="V12" s="228">
        <v>16.04854904690141</v>
      </c>
      <c r="W12" s="228">
        <v>16.390262594936939</v>
      </c>
      <c r="DA12" s="69" t="s">
        <v>2309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2310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2311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2312</v>
      </c>
    </row>
    <row r="16" spans="1:105" ht="12" customHeight="1" x14ac:dyDescent="0.25">
      <c r="A16" s="57" t="s">
        <v>2149</v>
      </c>
      <c r="B16" s="263">
        <f t="shared" ref="B16:W16" si="0">B17+B23+B24</f>
        <v>98.241814262273238</v>
      </c>
      <c r="C16" s="263">
        <f t="shared" si="0"/>
        <v>125.4437085357888</v>
      </c>
      <c r="D16" s="263">
        <f t="shared" si="0"/>
        <v>112.08458828354991</v>
      </c>
      <c r="E16" s="263">
        <f t="shared" si="0"/>
        <v>68.1788024926513</v>
      </c>
      <c r="F16" s="263">
        <f t="shared" si="0"/>
        <v>77.506185738590801</v>
      </c>
      <c r="G16" s="263">
        <f t="shared" si="0"/>
        <v>114.8648867764939</v>
      </c>
      <c r="H16" s="263">
        <f t="shared" si="0"/>
        <v>75.886906161619251</v>
      </c>
      <c r="I16" s="263">
        <f t="shared" si="0"/>
        <v>108.5831663145278</v>
      </c>
      <c r="J16" s="263">
        <f t="shared" si="0"/>
        <v>97.226131820042411</v>
      </c>
      <c r="K16" s="263">
        <f t="shared" si="0"/>
        <v>60.99019033227281</v>
      </c>
      <c r="L16" s="263">
        <f t="shared" si="0"/>
        <v>66.709598110704334</v>
      </c>
      <c r="M16" s="263">
        <f t="shared" si="0"/>
        <v>67.675375278496318</v>
      </c>
      <c r="N16" s="263">
        <f t="shared" si="0"/>
        <v>70.567527881112539</v>
      </c>
      <c r="O16" s="263">
        <f t="shared" si="0"/>
        <v>56.954017638162512</v>
      </c>
      <c r="P16" s="263">
        <f t="shared" si="0"/>
        <v>59.929692643953103</v>
      </c>
      <c r="Q16" s="263">
        <f t="shared" si="0"/>
        <v>58.804136881892909</v>
      </c>
      <c r="R16" s="263">
        <f t="shared" si="0"/>
        <v>61.386820047605177</v>
      </c>
      <c r="S16" s="263">
        <f t="shared" si="0"/>
        <v>62.874417134253171</v>
      </c>
      <c r="T16" s="263">
        <f t="shared" si="0"/>
        <v>51.019728126148273</v>
      </c>
      <c r="U16" s="263">
        <f t="shared" si="0"/>
        <v>59.463154825772548</v>
      </c>
      <c r="V16" s="263">
        <f t="shared" si="0"/>
        <v>56.684995004088783</v>
      </c>
      <c r="W16" s="263">
        <f t="shared" si="0"/>
        <v>58.163292327673673</v>
      </c>
      <c r="DA16" s="70"/>
    </row>
    <row r="17" spans="1:105" ht="12" customHeight="1" x14ac:dyDescent="0.25">
      <c r="A17" s="60" t="s">
        <v>2150</v>
      </c>
      <c r="B17" s="331">
        <v>98.241814262273238</v>
      </c>
      <c r="C17" s="331">
        <v>125.4437085357888</v>
      </c>
      <c r="D17" s="331">
        <v>112.08458828354991</v>
      </c>
      <c r="E17" s="331">
        <v>68.1788024926513</v>
      </c>
      <c r="F17" s="331">
        <v>77.506185738590801</v>
      </c>
      <c r="G17" s="331">
        <v>114.8648867764939</v>
      </c>
      <c r="H17" s="331">
        <v>75.886906161619251</v>
      </c>
      <c r="I17" s="331">
        <v>108.5831663145278</v>
      </c>
      <c r="J17" s="331">
        <v>97.226131820042411</v>
      </c>
      <c r="K17" s="331">
        <v>60.99019033227281</v>
      </c>
      <c r="L17" s="331">
        <v>66.709598110704334</v>
      </c>
      <c r="M17" s="331">
        <v>67.675375278496318</v>
      </c>
      <c r="N17" s="331">
        <v>70.567527881112539</v>
      </c>
      <c r="O17" s="331">
        <v>56.954017638162512</v>
      </c>
      <c r="P17" s="331">
        <v>59.929692643953103</v>
      </c>
      <c r="Q17" s="331">
        <v>58.804136881892909</v>
      </c>
      <c r="R17" s="331">
        <v>61.386820047605177</v>
      </c>
      <c r="S17" s="331">
        <v>62.874417134253171</v>
      </c>
      <c r="T17" s="331">
        <v>51.019728126148273</v>
      </c>
      <c r="U17" s="331">
        <v>59.463154825772548</v>
      </c>
      <c r="V17" s="331">
        <v>56.684995004088783</v>
      </c>
      <c r="W17" s="331">
        <v>58.163292327673673</v>
      </c>
      <c r="DA17" s="72" t="s">
        <v>2313</v>
      </c>
    </row>
    <row r="18" spans="1:105" ht="12" customHeight="1" x14ac:dyDescent="0.25">
      <c r="A18" s="59" t="s">
        <v>30</v>
      </c>
      <c r="B18" s="232">
        <v>1.3167403282352721</v>
      </c>
      <c r="C18" s="232">
        <v>0.59327509803201273</v>
      </c>
      <c r="D18" s="232">
        <v>1.299368224993473</v>
      </c>
      <c r="E18" s="232">
        <v>0.68496444036710191</v>
      </c>
      <c r="F18" s="232">
        <v>1.08774898743489</v>
      </c>
      <c r="G18" s="232">
        <v>0.56326052466664589</v>
      </c>
      <c r="H18" s="232">
        <v>0.42555456097613947</v>
      </c>
      <c r="I18" s="232">
        <v>0.41804291942404059</v>
      </c>
      <c r="J18" s="232">
        <v>0</v>
      </c>
      <c r="K18" s="232">
        <v>0</v>
      </c>
      <c r="L18" s="232">
        <v>0.45566487304903042</v>
      </c>
      <c r="M18" s="232">
        <v>0.20294133419723401</v>
      </c>
      <c r="N18" s="232">
        <v>3.773328584010931</v>
      </c>
      <c r="O18" s="232">
        <v>2.546450434899683</v>
      </c>
      <c r="P18" s="232">
        <v>2.7223170151387479</v>
      </c>
      <c r="Q18" s="232">
        <v>3.0320487848648319</v>
      </c>
      <c r="R18" s="232">
        <v>3.4993915351864588</v>
      </c>
      <c r="S18" s="232">
        <v>2.796968070966551</v>
      </c>
      <c r="T18" s="232">
        <v>0.27134311943984318</v>
      </c>
      <c r="U18" s="232">
        <v>0.35093863153632632</v>
      </c>
      <c r="V18" s="232">
        <v>0.29811632754369283</v>
      </c>
      <c r="W18" s="232">
        <v>0.4559944507815698</v>
      </c>
      <c r="DA18" s="71" t="s">
        <v>2314</v>
      </c>
    </row>
    <row r="19" spans="1:105" ht="12" customHeight="1" x14ac:dyDescent="0.25">
      <c r="A19" s="59" t="s">
        <v>33</v>
      </c>
      <c r="B19" s="232">
        <v>0.54901799263169349</v>
      </c>
      <c r="C19" s="232">
        <v>2.090933598745031</v>
      </c>
      <c r="D19" s="232">
        <v>2.61175881721244</v>
      </c>
      <c r="E19" s="232">
        <v>2.654685748873904</v>
      </c>
      <c r="F19" s="232">
        <v>1.079594282183614</v>
      </c>
      <c r="G19" s="232">
        <v>1.8228375149638609</v>
      </c>
      <c r="H19" s="232">
        <v>4.6483980001836613</v>
      </c>
      <c r="I19" s="232">
        <v>1.5286263817956991</v>
      </c>
      <c r="J19" s="232">
        <v>0.73653710603808342</v>
      </c>
      <c r="K19" s="232">
        <v>0.6960341113168923</v>
      </c>
      <c r="L19" s="232">
        <v>1.714418978477404</v>
      </c>
      <c r="M19" s="232">
        <v>0.9618130582535801</v>
      </c>
      <c r="N19" s="232">
        <v>0.97528933797969575</v>
      </c>
      <c r="O19" s="232">
        <v>0.94758768003804428</v>
      </c>
      <c r="P19" s="232">
        <v>1.402838784109312</v>
      </c>
      <c r="Q19" s="232">
        <v>1.1475415691102639</v>
      </c>
      <c r="R19" s="232">
        <v>1.1140050762420299</v>
      </c>
      <c r="S19" s="232">
        <v>1.024097158100985</v>
      </c>
      <c r="T19" s="232">
        <v>0.58746569175116647</v>
      </c>
      <c r="U19" s="232">
        <v>2.1815168887836962</v>
      </c>
      <c r="V19" s="232">
        <v>0.78144355999408199</v>
      </c>
      <c r="W19" s="232">
        <v>1.1297505918452619</v>
      </c>
      <c r="DA19" s="71" t="s">
        <v>2315</v>
      </c>
    </row>
    <row r="20" spans="1:105" ht="12" customHeight="1" x14ac:dyDescent="0.25">
      <c r="A20" s="59" t="s">
        <v>160</v>
      </c>
      <c r="B20" s="232">
        <v>23.791800164553671</v>
      </c>
      <c r="C20" s="232">
        <v>27.599531648072379</v>
      </c>
      <c r="D20" s="232">
        <v>39.493100771592488</v>
      </c>
      <c r="E20" s="232">
        <v>10.426268546942641</v>
      </c>
      <c r="F20" s="232">
        <v>13.486822337814241</v>
      </c>
      <c r="G20" s="232">
        <v>8.3863554362697688</v>
      </c>
      <c r="H20" s="232">
        <v>11.812627327046689</v>
      </c>
      <c r="I20" s="232">
        <v>39.209762167451409</v>
      </c>
      <c r="J20" s="232">
        <v>32.823173819444541</v>
      </c>
      <c r="K20" s="232">
        <v>6.6380932394499874</v>
      </c>
      <c r="L20" s="232">
        <v>5.7470121168460828</v>
      </c>
      <c r="M20" s="232">
        <v>3.9262767817001971</v>
      </c>
      <c r="N20" s="232">
        <v>4.1689098605562336</v>
      </c>
      <c r="O20" s="232">
        <v>5.9693618691754118</v>
      </c>
      <c r="P20" s="232">
        <v>6.1315409199943431</v>
      </c>
      <c r="Q20" s="232">
        <v>6.0223419549974322</v>
      </c>
      <c r="R20" s="232">
        <v>7.1980612599775959</v>
      </c>
      <c r="S20" s="232">
        <v>7.0522790318391211</v>
      </c>
      <c r="T20" s="232">
        <v>6.0626114200484071</v>
      </c>
      <c r="U20" s="232">
        <v>6.8917083278309237</v>
      </c>
      <c r="V20" s="232">
        <v>7.088128290388565</v>
      </c>
      <c r="W20" s="232">
        <v>7.19520368255459</v>
      </c>
      <c r="DA20" s="71" t="s">
        <v>2316</v>
      </c>
    </row>
    <row r="21" spans="1:105" ht="12" customHeight="1" x14ac:dyDescent="0.25">
      <c r="A21" s="59" t="s">
        <v>70</v>
      </c>
      <c r="B21" s="232">
        <v>14.95506859727749</v>
      </c>
      <c r="C21" s="232">
        <v>8.7625878108102437</v>
      </c>
      <c r="D21" s="232">
        <v>10.033118343169701</v>
      </c>
      <c r="E21" s="232">
        <v>5.9904325986070681</v>
      </c>
      <c r="F21" s="232">
        <v>7.0127308017853967</v>
      </c>
      <c r="G21" s="232">
        <v>5.6297769968331366</v>
      </c>
      <c r="H21" s="232">
        <v>7.7093024821907532</v>
      </c>
      <c r="I21" s="232">
        <v>4.7211061896534519</v>
      </c>
      <c r="J21" s="232">
        <v>4.2968419617187497</v>
      </c>
      <c r="K21" s="232">
        <v>3.3434791484891</v>
      </c>
      <c r="L21" s="232">
        <v>3.1926176283407068</v>
      </c>
      <c r="M21" s="232">
        <v>5.1984894115754781</v>
      </c>
      <c r="N21" s="232">
        <v>6.35468401368112</v>
      </c>
      <c r="O21" s="232">
        <v>1.18780451466337</v>
      </c>
      <c r="P21" s="232">
        <v>0.7033208209299181</v>
      </c>
      <c r="Q21" s="232">
        <v>0.23012288011375101</v>
      </c>
      <c r="R21" s="232">
        <v>1.787221846357506</v>
      </c>
      <c r="S21" s="232">
        <v>1.8388744585690591</v>
      </c>
      <c r="T21" s="232">
        <v>3.107233568507816E-2</v>
      </c>
      <c r="U21" s="232">
        <v>3.3227174301525393E-2</v>
      </c>
      <c r="V21" s="232">
        <v>3.1560321603197487E-2</v>
      </c>
      <c r="W21" s="232">
        <v>4.4049298559300787E-2</v>
      </c>
      <c r="DA21" s="71" t="s">
        <v>2317</v>
      </c>
    </row>
    <row r="22" spans="1:105" ht="12" customHeight="1" x14ac:dyDescent="0.25">
      <c r="A22" s="59" t="s">
        <v>162</v>
      </c>
      <c r="B22" s="232">
        <v>57.629187179575112</v>
      </c>
      <c r="C22" s="232">
        <v>86.397380380129093</v>
      </c>
      <c r="D22" s="232">
        <v>58.647242126581773</v>
      </c>
      <c r="E22" s="232">
        <v>48.422451157860593</v>
      </c>
      <c r="F22" s="232">
        <v>54.839289329372669</v>
      </c>
      <c r="G22" s="232">
        <v>98.462656303760468</v>
      </c>
      <c r="H22" s="232">
        <v>51.291023791222003</v>
      </c>
      <c r="I22" s="232">
        <v>62.705628656203217</v>
      </c>
      <c r="J22" s="232">
        <v>59.369578932841037</v>
      </c>
      <c r="K22" s="232">
        <v>50.312583833016831</v>
      </c>
      <c r="L22" s="232">
        <v>55.599884513991107</v>
      </c>
      <c r="M22" s="232">
        <v>57.385854692769833</v>
      </c>
      <c r="N22" s="232">
        <v>55.295316084884547</v>
      </c>
      <c r="O22" s="232">
        <v>46.302813139385997</v>
      </c>
      <c r="P22" s="232">
        <v>48.969675103780787</v>
      </c>
      <c r="Q22" s="232">
        <v>48.372081692806631</v>
      </c>
      <c r="R22" s="232">
        <v>47.788140329841589</v>
      </c>
      <c r="S22" s="232">
        <v>50.162198414777457</v>
      </c>
      <c r="T22" s="232">
        <v>44.067235559223768</v>
      </c>
      <c r="U22" s="232">
        <v>50.005763803320072</v>
      </c>
      <c r="V22" s="232">
        <v>48.485746504559238</v>
      </c>
      <c r="W22" s="232">
        <v>49.338294303932948</v>
      </c>
      <c r="DA22" s="71" t="s">
        <v>2318</v>
      </c>
    </row>
    <row r="23" spans="1:105" ht="12" customHeight="1" x14ac:dyDescent="0.25">
      <c r="A23" s="60" t="s">
        <v>2157</v>
      </c>
      <c r="B23" s="331">
        <v>0</v>
      </c>
      <c r="C23" s="331">
        <v>0</v>
      </c>
      <c r="D23" s="331">
        <v>0</v>
      </c>
      <c r="E23" s="331">
        <v>0</v>
      </c>
      <c r="F23" s="331">
        <v>0</v>
      </c>
      <c r="G23" s="331">
        <v>0</v>
      </c>
      <c r="H23" s="331">
        <v>0</v>
      </c>
      <c r="I23" s="331">
        <v>0</v>
      </c>
      <c r="J23" s="331">
        <v>0</v>
      </c>
      <c r="K23" s="331">
        <v>0</v>
      </c>
      <c r="L23" s="331">
        <v>0</v>
      </c>
      <c r="M23" s="331">
        <v>0</v>
      </c>
      <c r="N23" s="331">
        <v>0</v>
      </c>
      <c r="O23" s="331">
        <v>0</v>
      </c>
      <c r="P23" s="331">
        <v>0</v>
      </c>
      <c r="Q23" s="331">
        <v>0</v>
      </c>
      <c r="R23" s="331">
        <v>0</v>
      </c>
      <c r="S23" s="331">
        <v>0</v>
      </c>
      <c r="T23" s="331">
        <v>0</v>
      </c>
      <c r="U23" s="331">
        <v>0</v>
      </c>
      <c r="V23" s="331">
        <v>0</v>
      </c>
      <c r="W23" s="331">
        <v>0</v>
      </c>
      <c r="DA23" s="72" t="s">
        <v>2319</v>
      </c>
    </row>
    <row r="24" spans="1:105" ht="12" customHeight="1" x14ac:dyDescent="0.25">
      <c r="A24" s="60" t="s">
        <v>2159</v>
      </c>
      <c r="B24" s="331">
        <v>0</v>
      </c>
      <c r="C24" s="331">
        <v>0</v>
      </c>
      <c r="D24" s="331">
        <v>0</v>
      </c>
      <c r="E24" s="331">
        <v>0</v>
      </c>
      <c r="F24" s="331">
        <v>0</v>
      </c>
      <c r="G24" s="331">
        <v>0</v>
      </c>
      <c r="H24" s="331">
        <v>0</v>
      </c>
      <c r="I24" s="331">
        <v>0</v>
      </c>
      <c r="J24" s="331">
        <v>0</v>
      </c>
      <c r="K24" s="331">
        <v>0</v>
      </c>
      <c r="L24" s="331">
        <v>0</v>
      </c>
      <c r="M24" s="331">
        <v>0</v>
      </c>
      <c r="N24" s="331">
        <v>0</v>
      </c>
      <c r="O24" s="331">
        <v>0</v>
      </c>
      <c r="P24" s="331">
        <v>0</v>
      </c>
      <c r="Q24" s="331">
        <v>0</v>
      </c>
      <c r="R24" s="331">
        <v>0</v>
      </c>
      <c r="S24" s="331">
        <v>0</v>
      </c>
      <c r="T24" s="331">
        <v>0</v>
      </c>
      <c r="U24" s="331">
        <v>0</v>
      </c>
      <c r="V24" s="331">
        <v>0</v>
      </c>
      <c r="W24" s="331">
        <v>0</v>
      </c>
      <c r="DA24" s="72" t="s">
        <v>2320</v>
      </c>
    </row>
    <row r="25" spans="1:105" ht="12" customHeight="1" x14ac:dyDescent="0.25">
      <c r="A25" s="57" t="s">
        <v>2161</v>
      </c>
      <c r="B25" s="263">
        <f t="shared" ref="B25:W25" si="1">B26+B32+B33</f>
        <v>81.868178551894374</v>
      </c>
      <c r="C25" s="263">
        <f t="shared" si="1"/>
        <v>104.53642377982401</v>
      </c>
      <c r="D25" s="263">
        <f t="shared" si="1"/>
        <v>93.403823569624848</v>
      </c>
      <c r="E25" s="263">
        <f t="shared" si="1"/>
        <v>56.815668743876067</v>
      </c>
      <c r="F25" s="263">
        <f t="shared" si="1"/>
        <v>64.588488115492339</v>
      </c>
      <c r="G25" s="263">
        <f t="shared" si="1"/>
        <v>95.720738980411596</v>
      </c>
      <c r="H25" s="263">
        <f t="shared" si="1"/>
        <v>63.239088468016043</v>
      </c>
      <c r="I25" s="263">
        <f t="shared" si="1"/>
        <v>90.485971928773182</v>
      </c>
      <c r="J25" s="263">
        <f t="shared" si="1"/>
        <v>81.021776516702019</v>
      </c>
      <c r="K25" s="263">
        <f t="shared" si="1"/>
        <v>50.825158610227348</v>
      </c>
      <c r="L25" s="263">
        <f t="shared" si="1"/>
        <v>55.591331758920298</v>
      </c>
      <c r="M25" s="263">
        <f t="shared" si="1"/>
        <v>56.396146065413589</v>
      </c>
      <c r="N25" s="263">
        <f t="shared" si="1"/>
        <v>58.806273234260459</v>
      </c>
      <c r="O25" s="263">
        <f t="shared" si="1"/>
        <v>47.461681365135419</v>
      </c>
      <c r="P25" s="263">
        <f t="shared" si="1"/>
        <v>49.9414105366276</v>
      </c>
      <c r="Q25" s="263">
        <f t="shared" si="1"/>
        <v>49.003447401577432</v>
      </c>
      <c r="R25" s="263">
        <f t="shared" si="1"/>
        <v>51.155683373004322</v>
      </c>
      <c r="S25" s="263">
        <f t="shared" si="1"/>
        <v>52.395347611877654</v>
      </c>
      <c r="T25" s="263">
        <f t="shared" si="1"/>
        <v>42.51644010512355</v>
      </c>
      <c r="U25" s="263">
        <f t="shared" si="1"/>
        <v>49.552629021477117</v>
      </c>
      <c r="V25" s="263">
        <f t="shared" si="1"/>
        <v>47.237495836740663</v>
      </c>
      <c r="W25" s="263">
        <f t="shared" si="1"/>
        <v>48.469410273061399</v>
      </c>
      <c r="DA25" s="70"/>
    </row>
    <row r="26" spans="1:105" ht="12" customHeight="1" x14ac:dyDescent="0.25">
      <c r="A26" s="60" t="s">
        <v>2162</v>
      </c>
      <c r="B26" s="331">
        <v>81.868178551894374</v>
      </c>
      <c r="C26" s="331">
        <v>104.53642377982401</v>
      </c>
      <c r="D26" s="331">
        <v>93.403823569624848</v>
      </c>
      <c r="E26" s="331">
        <v>56.815668743876067</v>
      </c>
      <c r="F26" s="331">
        <v>64.588488115492339</v>
      </c>
      <c r="G26" s="331">
        <v>95.720738980411596</v>
      </c>
      <c r="H26" s="331">
        <v>63.239088468016043</v>
      </c>
      <c r="I26" s="331">
        <v>90.485971928773182</v>
      </c>
      <c r="J26" s="331">
        <v>81.021776516702019</v>
      </c>
      <c r="K26" s="331">
        <v>50.825158610227348</v>
      </c>
      <c r="L26" s="331">
        <v>55.591331758920298</v>
      </c>
      <c r="M26" s="331">
        <v>56.396146065413589</v>
      </c>
      <c r="N26" s="331">
        <v>58.806273234260459</v>
      </c>
      <c r="O26" s="331">
        <v>47.461681365135419</v>
      </c>
      <c r="P26" s="331">
        <v>49.9414105366276</v>
      </c>
      <c r="Q26" s="331">
        <v>49.003447401577432</v>
      </c>
      <c r="R26" s="331">
        <v>51.155683373004322</v>
      </c>
      <c r="S26" s="331">
        <v>52.395347611877654</v>
      </c>
      <c r="T26" s="331">
        <v>42.51644010512355</v>
      </c>
      <c r="U26" s="331">
        <v>49.552629021477117</v>
      </c>
      <c r="V26" s="331">
        <v>47.237495836740663</v>
      </c>
      <c r="W26" s="331">
        <v>48.469410273061399</v>
      </c>
      <c r="DA26" s="72" t="s">
        <v>2321</v>
      </c>
    </row>
    <row r="27" spans="1:105" ht="12" customHeight="1" x14ac:dyDescent="0.25">
      <c r="A27" s="59" t="s">
        <v>30</v>
      </c>
      <c r="B27" s="232">
        <v>1.097283606862727</v>
      </c>
      <c r="C27" s="232">
        <v>0.4943959150266774</v>
      </c>
      <c r="D27" s="232">
        <v>1.082806854161227</v>
      </c>
      <c r="E27" s="232">
        <v>0.57080370030591832</v>
      </c>
      <c r="F27" s="232">
        <v>0.90645748952907512</v>
      </c>
      <c r="G27" s="232">
        <v>0.46938377055553843</v>
      </c>
      <c r="H27" s="232">
        <v>0.35462880081344961</v>
      </c>
      <c r="I27" s="232">
        <v>0.34836909952003381</v>
      </c>
      <c r="J27" s="232">
        <v>0</v>
      </c>
      <c r="K27" s="232">
        <v>0</v>
      </c>
      <c r="L27" s="232">
        <v>0.37972072754085873</v>
      </c>
      <c r="M27" s="232">
        <v>0.16911777849769499</v>
      </c>
      <c r="N27" s="232">
        <v>3.144440486675776</v>
      </c>
      <c r="O27" s="232">
        <v>2.1220420290830688</v>
      </c>
      <c r="P27" s="232">
        <v>2.2685975126156239</v>
      </c>
      <c r="Q27" s="232">
        <v>2.5267073207206932</v>
      </c>
      <c r="R27" s="232">
        <v>2.9161596126553819</v>
      </c>
      <c r="S27" s="232">
        <v>2.3308067258054601</v>
      </c>
      <c r="T27" s="232">
        <v>0.2261192661998693</v>
      </c>
      <c r="U27" s="232">
        <v>0.29244885961360528</v>
      </c>
      <c r="V27" s="232">
        <v>0.24843027295307729</v>
      </c>
      <c r="W27" s="232">
        <v>0.3799953756513082</v>
      </c>
      <c r="DA27" s="71" t="s">
        <v>2322</v>
      </c>
    </row>
    <row r="28" spans="1:105" ht="12" customHeight="1" x14ac:dyDescent="0.25">
      <c r="A28" s="59" t="s">
        <v>33</v>
      </c>
      <c r="B28" s="232">
        <v>0.45751499385974448</v>
      </c>
      <c r="C28" s="232">
        <v>1.742444665620859</v>
      </c>
      <c r="D28" s="232">
        <v>2.1764656810103649</v>
      </c>
      <c r="E28" s="232">
        <v>2.212238124061586</v>
      </c>
      <c r="F28" s="232">
        <v>0.89966190181967809</v>
      </c>
      <c r="G28" s="232">
        <v>1.519031262469885</v>
      </c>
      <c r="H28" s="232">
        <v>3.8736650001530499</v>
      </c>
      <c r="I28" s="232">
        <v>1.2738553181630821</v>
      </c>
      <c r="J28" s="232">
        <v>0.61378092169840281</v>
      </c>
      <c r="K28" s="232">
        <v>0.58002842609741045</v>
      </c>
      <c r="L28" s="232">
        <v>1.428682482064503</v>
      </c>
      <c r="M28" s="232">
        <v>0.80151088187798325</v>
      </c>
      <c r="N28" s="232">
        <v>0.81274111498307999</v>
      </c>
      <c r="O28" s="232">
        <v>0.78965640003170356</v>
      </c>
      <c r="P28" s="232">
        <v>1.169032320091093</v>
      </c>
      <c r="Q28" s="232">
        <v>0.95628464092521992</v>
      </c>
      <c r="R28" s="232">
        <v>0.92833756353502517</v>
      </c>
      <c r="S28" s="232">
        <v>0.85341429841748762</v>
      </c>
      <c r="T28" s="232">
        <v>0.48955474312597203</v>
      </c>
      <c r="U28" s="232">
        <v>1.81793074065308</v>
      </c>
      <c r="V28" s="232">
        <v>0.65120296666173483</v>
      </c>
      <c r="W28" s="232">
        <v>0.94145882653771873</v>
      </c>
      <c r="DA28" s="71" t="s">
        <v>2323</v>
      </c>
    </row>
    <row r="29" spans="1:105" ht="12" customHeight="1" x14ac:dyDescent="0.25">
      <c r="A29" s="59" t="s">
        <v>160</v>
      </c>
      <c r="B29" s="232">
        <v>19.826500137128061</v>
      </c>
      <c r="C29" s="232">
        <v>22.999609706726989</v>
      </c>
      <c r="D29" s="232">
        <v>32.910917309660391</v>
      </c>
      <c r="E29" s="232">
        <v>8.6885571224521954</v>
      </c>
      <c r="F29" s="232">
        <v>11.23901861484519</v>
      </c>
      <c r="G29" s="232">
        <v>6.9886295302248076</v>
      </c>
      <c r="H29" s="232">
        <v>9.8438561058722414</v>
      </c>
      <c r="I29" s="232">
        <v>32.674801806209523</v>
      </c>
      <c r="J29" s="232">
        <v>27.352644849537111</v>
      </c>
      <c r="K29" s="232">
        <v>5.531744366208323</v>
      </c>
      <c r="L29" s="232">
        <v>4.7891767640384026</v>
      </c>
      <c r="M29" s="232">
        <v>3.2718973180834978</v>
      </c>
      <c r="N29" s="232">
        <v>3.474091550463529</v>
      </c>
      <c r="O29" s="232">
        <v>4.9744682243128429</v>
      </c>
      <c r="P29" s="232">
        <v>5.1096174333286193</v>
      </c>
      <c r="Q29" s="232">
        <v>5.0186182958311933</v>
      </c>
      <c r="R29" s="232">
        <v>5.9983843833146642</v>
      </c>
      <c r="S29" s="232">
        <v>5.8768991931992671</v>
      </c>
      <c r="T29" s="232">
        <v>5.0521761833736729</v>
      </c>
      <c r="U29" s="232">
        <v>5.7430902731924371</v>
      </c>
      <c r="V29" s="232">
        <v>5.906773575323804</v>
      </c>
      <c r="W29" s="232">
        <v>5.9960030687954937</v>
      </c>
      <c r="DA29" s="71" t="s">
        <v>2324</v>
      </c>
    </row>
    <row r="30" spans="1:105" ht="12" customHeight="1" x14ac:dyDescent="0.25">
      <c r="A30" s="59" t="s">
        <v>70</v>
      </c>
      <c r="B30" s="232">
        <v>12.462557164397911</v>
      </c>
      <c r="C30" s="232">
        <v>7.3021565090085376</v>
      </c>
      <c r="D30" s="232">
        <v>8.3609319526414136</v>
      </c>
      <c r="E30" s="232">
        <v>4.9920271655058901</v>
      </c>
      <c r="F30" s="232">
        <v>5.843942334821163</v>
      </c>
      <c r="G30" s="232">
        <v>4.6914808306942808</v>
      </c>
      <c r="H30" s="232">
        <v>6.4244187351589623</v>
      </c>
      <c r="I30" s="232">
        <v>3.934255158044544</v>
      </c>
      <c r="J30" s="232">
        <v>3.580701634765624</v>
      </c>
      <c r="K30" s="232">
        <v>2.7862326237409158</v>
      </c>
      <c r="L30" s="232">
        <v>2.660514690283923</v>
      </c>
      <c r="M30" s="232">
        <v>4.3320745096462314</v>
      </c>
      <c r="N30" s="232">
        <v>5.2955700114009341</v>
      </c>
      <c r="O30" s="232">
        <v>0.9898370955528083</v>
      </c>
      <c r="P30" s="232">
        <v>0.58610068410826521</v>
      </c>
      <c r="Q30" s="232">
        <v>0.19176906676145919</v>
      </c>
      <c r="R30" s="232">
        <v>1.489351538631255</v>
      </c>
      <c r="S30" s="232">
        <v>1.532395382140882</v>
      </c>
      <c r="T30" s="232">
        <v>2.589361307089847E-2</v>
      </c>
      <c r="U30" s="232">
        <v>2.7689311917937821E-2</v>
      </c>
      <c r="V30" s="232">
        <v>2.6300268002664572E-2</v>
      </c>
      <c r="W30" s="232">
        <v>3.6707748799417343E-2</v>
      </c>
      <c r="DA30" s="71" t="s">
        <v>2325</v>
      </c>
    </row>
    <row r="31" spans="1:105" ht="12" customHeight="1" x14ac:dyDescent="0.25">
      <c r="A31" s="59" t="s">
        <v>162</v>
      </c>
      <c r="B31" s="232">
        <v>48.024322649645939</v>
      </c>
      <c r="C31" s="232">
        <v>71.997816983440927</v>
      </c>
      <c r="D31" s="232">
        <v>48.872701772151451</v>
      </c>
      <c r="E31" s="232">
        <v>40.352042631550482</v>
      </c>
      <c r="F31" s="232">
        <v>45.699407774477223</v>
      </c>
      <c r="G31" s="232">
        <v>82.052213586467076</v>
      </c>
      <c r="H31" s="232">
        <v>42.742519826018338</v>
      </c>
      <c r="I31" s="232">
        <v>52.254690546836017</v>
      </c>
      <c r="J31" s="232">
        <v>49.474649110700881</v>
      </c>
      <c r="K31" s="232">
        <v>41.927153194180697</v>
      </c>
      <c r="L31" s="232">
        <v>46.333237094992612</v>
      </c>
      <c r="M31" s="232">
        <v>47.821545577308193</v>
      </c>
      <c r="N31" s="232">
        <v>46.079430070737139</v>
      </c>
      <c r="O31" s="232">
        <v>38.585677616155003</v>
      </c>
      <c r="P31" s="232">
        <v>40.808062586483999</v>
      </c>
      <c r="Q31" s="232">
        <v>40.310068077338869</v>
      </c>
      <c r="R31" s="232">
        <v>39.823450274867987</v>
      </c>
      <c r="S31" s="232">
        <v>41.801832012314563</v>
      </c>
      <c r="T31" s="232">
        <v>36.722696299353139</v>
      </c>
      <c r="U31" s="232">
        <v>41.671469836100073</v>
      </c>
      <c r="V31" s="232">
        <v>40.404788753799373</v>
      </c>
      <c r="W31" s="232">
        <v>41.115245253277457</v>
      </c>
      <c r="DA31" s="71" t="s">
        <v>2326</v>
      </c>
    </row>
    <row r="32" spans="1:105" ht="12" customHeight="1" x14ac:dyDescent="0.25">
      <c r="A32" s="60" t="s">
        <v>2169</v>
      </c>
      <c r="B32" s="331">
        <v>0</v>
      </c>
      <c r="C32" s="331">
        <v>0</v>
      </c>
      <c r="D32" s="331">
        <v>0</v>
      </c>
      <c r="E32" s="331">
        <v>0</v>
      </c>
      <c r="F32" s="331">
        <v>0</v>
      </c>
      <c r="G32" s="331">
        <v>0</v>
      </c>
      <c r="H32" s="331">
        <v>0</v>
      </c>
      <c r="I32" s="331">
        <v>0</v>
      </c>
      <c r="J32" s="331">
        <v>0</v>
      </c>
      <c r="K32" s="331">
        <v>0</v>
      </c>
      <c r="L32" s="331">
        <v>0</v>
      </c>
      <c r="M32" s="331">
        <v>0</v>
      </c>
      <c r="N32" s="331">
        <v>0</v>
      </c>
      <c r="O32" s="331">
        <v>0</v>
      </c>
      <c r="P32" s="331">
        <v>0</v>
      </c>
      <c r="Q32" s="331">
        <v>0</v>
      </c>
      <c r="R32" s="331">
        <v>0</v>
      </c>
      <c r="S32" s="331">
        <v>0</v>
      </c>
      <c r="T32" s="331">
        <v>0</v>
      </c>
      <c r="U32" s="331">
        <v>0</v>
      </c>
      <c r="V32" s="331">
        <v>0</v>
      </c>
      <c r="W32" s="331">
        <v>0</v>
      </c>
      <c r="DA32" s="72" t="s">
        <v>2327</v>
      </c>
    </row>
    <row r="33" spans="1:105" ht="12" customHeight="1" x14ac:dyDescent="0.25">
      <c r="A33" s="60" t="s">
        <v>2171</v>
      </c>
      <c r="B33" s="331">
        <v>0</v>
      </c>
      <c r="C33" s="331">
        <v>0</v>
      </c>
      <c r="D33" s="331">
        <v>0</v>
      </c>
      <c r="E33" s="331">
        <v>0</v>
      </c>
      <c r="F33" s="331">
        <v>0</v>
      </c>
      <c r="G33" s="331">
        <v>0</v>
      </c>
      <c r="H33" s="331">
        <v>0</v>
      </c>
      <c r="I33" s="331">
        <v>0</v>
      </c>
      <c r="J33" s="331">
        <v>0</v>
      </c>
      <c r="K33" s="331">
        <v>0</v>
      </c>
      <c r="L33" s="331">
        <v>0</v>
      </c>
      <c r="M33" s="331">
        <v>0</v>
      </c>
      <c r="N33" s="331">
        <v>0</v>
      </c>
      <c r="O33" s="331">
        <v>0</v>
      </c>
      <c r="P33" s="331">
        <v>0</v>
      </c>
      <c r="Q33" s="331">
        <v>0</v>
      </c>
      <c r="R33" s="331">
        <v>0</v>
      </c>
      <c r="S33" s="331">
        <v>0</v>
      </c>
      <c r="T33" s="331">
        <v>0</v>
      </c>
      <c r="U33" s="331">
        <v>0</v>
      </c>
      <c r="V33" s="331">
        <v>0</v>
      </c>
      <c r="W33" s="331">
        <v>0</v>
      </c>
      <c r="DA33" s="72" t="s">
        <v>2328</v>
      </c>
    </row>
    <row r="34" spans="1:105" ht="12" customHeight="1" x14ac:dyDescent="0.25">
      <c r="A34" s="57" t="s">
        <v>2173</v>
      </c>
      <c r="B34" s="263">
        <v>779.69329594008718</v>
      </c>
      <c r="C34" s="263">
        <v>1050.9130377906929</v>
      </c>
      <c r="D34" s="263">
        <v>806.03638259106231</v>
      </c>
      <c r="E34" s="263">
        <v>756.25783514351792</v>
      </c>
      <c r="F34" s="263">
        <v>784.61632823468085</v>
      </c>
      <c r="G34" s="263">
        <v>1125.8420226638691</v>
      </c>
      <c r="H34" s="263">
        <v>646.60763012130565</v>
      </c>
      <c r="I34" s="263">
        <v>938.09489510587014</v>
      </c>
      <c r="J34" s="263">
        <v>871.87663570365612</v>
      </c>
      <c r="K34" s="263">
        <v>593.23177635706008</v>
      </c>
      <c r="L34" s="263">
        <v>654.50947298077313</v>
      </c>
      <c r="M34" s="263">
        <v>644.05971345310218</v>
      </c>
      <c r="N34" s="263">
        <v>675.37013478747372</v>
      </c>
      <c r="O34" s="263">
        <v>604.59534630189489</v>
      </c>
      <c r="P34" s="263">
        <v>615.419968030566</v>
      </c>
      <c r="Q34" s="263">
        <v>599.26220906843389</v>
      </c>
      <c r="R34" s="263">
        <v>638.66175665060689</v>
      </c>
      <c r="S34" s="263">
        <v>648.78728849355196</v>
      </c>
      <c r="T34" s="263">
        <v>574.82073257338027</v>
      </c>
      <c r="U34" s="263">
        <v>637.64097793930148</v>
      </c>
      <c r="V34" s="263">
        <v>620.51326873869323</v>
      </c>
      <c r="W34" s="263">
        <v>629.19215458748727</v>
      </c>
      <c r="DA34" s="70" t="s">
        <v>2329</v>
      </c>
    </row>
    <row r="35" spans="1:105" ht="12" customHeight="1" x14ac:dyDescent="0.25">
      <c r="A35" s="64" t="s">
        <v>30</v>
      </c>
      <c r="B35" s="231">
        <v>9.9546924371250345</v>
      </c>
      <c r="C35" s="231">
        <v>4.802396112803816</v>
      </c>
      <c r="D35" s="231">
        <v>9.1040306391734571</v>
      </c>
      <c r="E35" s="231">
        <v>7.3705849068736349</v>
      </c>
      <c r="F35" s="231">
        <v>10.81319177453901</v>
      </c>
      <c r="G35" s="231">
        <v>5.4789799176866207</v>
      </c>
      <c r="H35" s="231">
        <v>3.546011413301402</v>
      </c>
      <c r="I35" s="231">
        <v>3.568710834799397</v>
      </c>
      <c r="J35" s="231">
        <v>0</v>
      </c>
      <c r="K35" s="231">
        <v>0</v>
      </c>
      <c r="L35" s="231">
        <v>4.0472733000647958</v>
      </c>
      <c r="M35" s="231">
        <v>1.846072757407776</v>
      </c>
      <c r="N35" s="231">
        <v>33.689922866982123</v>
      </c>
      <c r="O35" s="231">
        <v>23.4220423953116</v>
      </c>
      <c r="P35" s="231">
        <v>25.467499056865911</v>
      </c>
      <c r="Q35" s="231">
        <v>28.997801000066239</v>
      </c>
      <c r="R35" s="231">
        <v>34.784487836392238</v>
      </c>
      <c r="S35" s="231">
        <v>26.953661232200119</v>
      </c>
      <c r="T35" s="231">
        <v>2.8741923536619409</v>
      </c>
      <c r="U35" s="231">
        <v>3.5241871165185579</v>
      </c>
      <c r="V35" s="231">
        <v>3.0584814572643761</v>
      </c>
      <c r="W35" s="231">
        <v>4.6056925277144272</v>
      </c>
      <c r="DA35" s="73" t="s">
        <v>2330</v>
      </c>
    </row>
    <row r="36" spans="1:105" ht="12" customHeight="1" x14ac:dyDescent="0.25">
      <c r="A36" s="64" t="s">
        <v>32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2331</v>
      </c>
    </row>
    <row r="37" spans="1:105" ht="12" customHeight="1" x14ac:dyDescent="0.25">
      <c r="A37" s="64" t="s">
        <v>33</v>
      </c>
      <c r="B37" s="231">
        <v>4.1506325445511516</v>
      </c>
      <c r="C37" s="231">
        <v>16.925523117442889</v>
      </c>
      <c r="D37" s="231">
        <v>18.299302566178209</v>
      </c>
      <c r="E37" s="231">
        <v>28.565843071584791</v>
      </c>
      <c r="F37" s="231">
        <v>10.73212675607842</v>
      </c>
      <c r="G37" s="231">
        <v>17.731209094767578</v>
      </c>
      <c r="H37" s="231">
        <v>38.733628713576103</v>
      </c>
      <c r="I37" s="231">
        <v>13.049438891562749</v>
      </c>
      <c r="J37" s="231">
        <v>6.5627036802214942</v>
      </c>
      <c r="K37" s="231">
        <v>6.6134287017690054</v>
      </c>
      <c r="L37" s="231">
        <v>15.227687204164489</v>
      </c>
      <c r="M37" s="231">
        <v>8.7492126312491312</v>
      </c>
      <c r="N37" s="231">
        <v>8.7078084608787449</v>
      </c>
      <c r="O37" s="231">
        <v>8.7158338175156338</v>
      </c>
      <c r="P37" s="231">
        <v>13.123671935547129</v>
      </c>
      <c r="Q37" s="231">
        <v>10.9748174984746</v>
      </c>
      <c r="R37" s="231">
        <v>11.073381081992981</v>
      </c>
      <c r="S37" s="231">
        <v>9.8689606630990205</v>
      </c>
      <c r="T37" s="231">
        <v>6.2227094711508357</v>
      </c>
      <c r="U37" s="231">
        <v>21.907174141138508</v>
      </c>
      <c r="V37" s="231">
        <v>8.0171074755718319</v>
      </c>
      <c r="W37" s="231">
        <v>11.410849079685731</v>
      </c>
      <c r="DA37" s="73" t="s">
        <v>2332</v>
      </c>
    </row>
    <row r="38" spans="1:105" ht="12" customHeight="1" x14ac:dyDescent="0.25">
      <c r="A38" s="64" t="s">
        <v>160</v>
      </c>
      <c r="B38" s="231">
        <v>179.8684585601562</v>
      </c>
      <c r="C38" s="231">
        <v>223.41049530239471</v>
      </c>
      <c r="D38" s="231">
        <v>276.70862850470962</v>
      </c>
      <c r="E38" s="231">
        <v>112.192243944694</v>
      </c>
      <c r="F38" s="231">
        <v>134.07100172239981</v>
      </c>
      <c r="G38" s="231">
        <v>81.576235162401758</v>
      </c>
      <c r="H38" s="231">
        <v>98.430883284863171</v>
      </c>
      <c r="I38" s="231">
        <v>334.72233728938141</v>
      </c>
      <c r="J38" s="231">
        <v>292.46152278753033</v>
      </c>
      <c r="K38" s="231">
        <v>63.072420792334078</v>
      </c>
      <c r="L38" s="231">
        <v>51.045691848090343</v>
      </c>
      <c r="M38" s="231">
        <v>35.715703917148083</v>
      </c>
      <c r="N38" s="231">
        <v>37.221844987654521</v>
      </c>
      <c r="O38" s="231">
        <v>54.905701228891573</v>
      </c>
      <c r="P38" s="231">
        <v>57.361068431308993</v>
      </c>
      <c r="Q38" s="231">
        <v>57.596261127820398</v>
      </c>
      <c r="R38" s="231">
        <v>71.549831399462363</v>
      </c>
      <c r="S38" s="231">
        <v>67.96099745016113</v>
      </c>
      <c r="T38" s="231">
        <v>64.217996102863538</v>
      </c>
      <c r="U38" s="231">
        <v>69.20774037734094</v>
      </c>
      <c r="V38" s="231">
        <v>72.719629687800762</v>
      </c>
      <c r="W38" s="231">
        <v>72.673901577804884</v>
      </c>
      <c r="DA38" s="73" t="s">
        <v>2333</v>
      </c>
    </row>
    <row r="39" spans="1:105" ht="12" customHeight="1" x14ac:dyDescent="0.25">
      <c r="A39" s="64" t="s">
        <v>70</v>
      </c>
      <c r="B39" s="231">
        <v>113.0618581884917</v>
      </c>
      <c r="C39" s="231">
        <v>70.930699401218575</v>
      </c>
      <c r="D39" s="231">
        <v>70.297099040673402</v>
      </c>
      <c r="E39" s="231">
        <v>64.460269022540189</v>
      </c>
      <c r="F39" s="231">
        <v>69.712777395217898</v>
      </c>
      <c r="G39" s="231">
        <v>54.762288063695017</v>
      </c>
      <c r="H39" s="231">
        <v>64.239176588155559</v>
      </c>
      <c r="I39" s="231">
        <v>40.302710627099032</v>
      </c>
      <c r="J39" s="231">
        <v>38.285784007796792</v>
      </c>
      <c r="K39" s="231">
        <v>31.768358195187439</v>
      </c>
      <c r="L39" s="231">
        <v>28.357235434975411</v>
      </c>
      <c r="M39" s="231">
        <v>47.288492116915727</v>
      </c>
      <c r="N39" s="231">
        <v>56.73738968086144</v>
      </c>
      <c r="O39" s="231">
        <v>10.925328574433451</v>
      </c>
      <c r="P39" s="231">
        <v>6.5796239909237491</v>
      </c>
      <c r="Q39" s="231">
        <v>2.200841067073442</v>
      </c>
      <c r="R39" s="231">
        <v>17.765258888712669</v>
      </c>
      <c r="S39" s="231">
        <v>17.720759746709518</v>
      </c>
      <c r="T39" s="231">
        <v>0.32913261195210902</v>
      </c>
      <c r="U39" s="231">
        <v>0.33367309571796477</v>
      </c>
      <c r="V39" s="231">
        <v>0.323788566711538</v>
      </c>
      <c r="W39" s="231">
        <v>0.44491226785304838</v>
      </c>
      <c r="DA39" s="73" t="s">
        <v>2334</v>
      </c>
    </row>
    <row r="40" spans="1:105" ht="12" customHeight="1" x14ac:dyDescent="0.25">
      <c r="A40" s="64" t="s">
        <v>34</v>
      </c>
      <c r="B40" s="231">
        <v>23.14746660444769</v>
      </c>
      <c r="C40" s="231">
        <v>22.970680455496531</v>
      </c>
      <c r="D40" s="231">
        <v>20.320184492089201</v>
      </c>
      <c r="E40" s="231">
        <v>22.617337905831349</v>
      </c>
      <c r="F40" s="231">
        <v>14.135951065321761</v>
      </c>
      <c r="G40" s="231">
        <v>8.5217413105447175</v>
      </c>
      <c r="H40" s="231">
        <v>14.266069142660109</v>
      </c>
      <c r="I40" s="231">
        <v>11.15198063823112</v>
      </c>
      <c r="J40" s="231">
        <v>5.5709358573528824</v>
      </c>
      <c r="K40" s="231">
        <v>8.3288339945854375</v>
      </c>
      <c r="L40" s="231">
        <v>8.5201330727051428</v>
      </c>
      <c r="M40" s="231">
        <v>0</v>
      </c>
      <c r="N40" s="231">
        <v>2.7767374947177168</v>
      </c>
      <c r="O40" s="231">
        <v>2.7767374947182191</v>
      </c>
      <c r="P40" s="231">
        <v>0</v>
      </c>
      <c r="Q40" s="231">
        <v>0</v>
      </c>
      <c r="R40" s="231">
        <v>5.5534749894393229</v>
      </c>
      <c r="S40" s="231">
        <v>6.4081385241356212</v>
      </c>
      <c r="T40" s="231">
        <v>1.6880911026923739</v>
      </c>
      <c r="U40" s="231">
        <v>3.9383447074654421</v>
      </c>
      <c r="V40" s="231">
        <v>1.7812502103796051</v>
      </c>
      <c r="W40" s="231">
        <v>1.819376486899517</v>
      </c>
      <c r="DA40" s="73" t="s">
        <v>2335</v>
      </c>
    </row>
    <row r="41" spans="1:105" ht="12" customHeight="1" x14ac:dyDescent="0.25">
      <c r="A41" s="64" t="s">
        <v>162</v>
      </c>
      <c r="B41" s="231">
        <v>435.6825878820319</v>
      </c>
      <c r="C41" s="231">
        <v>699.36264823907356</v>
      </c>
      <c r="D41" s="231">
        <v>410.91222561341829</v>
      </c>
      <c r="E41" s="231">
        <v>521.05155629199396</v>
      </c>
      <c r="F41" s="231">
        <v>545.15127952112391</v>
      </c>
      <c r="G41" s="231">
        <v>957.77156911477289</v>
      </c>
      <c r="H41" s="231">
        <v>427.39186097874932</v>
      </c>
      <c r="I41" s="231">
        <v>535.29971682479641</v>
      </c>
      <c r="J41" s="231">
        <v>528.99568937075458</v>
      </c>
      <c r="K41" s="231">
        <v>478.04939523997342</v>
      </c>
      <c r="L41" s="231">
        <v>493.84523888008567</v>
      </c>
      <c r="M41" s="231">
        <v>522.01520911419823</v>
      </c>
      <c r="N41" s="231">
        <v>493.70069219494178</v>
      </c>
      <c r="O41" s="231">
        <v>425.88948031718292</v>
      </c>
      <c r="P41" s="231">
        <v>458.11532881191812</v>
      </c>
      <c r="Q41" s="231">
        <v>462.61920516872073</v>
      </c>
      <c r="R41" s="231">
        <v>475.02143424445592</v>
      </c>
      <c r="S41" s="231">
        <v>483.40019207551649</v>
      </c>
      <c r="T41" s="231">
        <v>466.78062724719479</v>
      </c>
      <c r="U41" s="231">
        <v>502.16662604467001</v>
      </c>
      <c r="V41" s="231">
        <v>497.43252188721931</v>
      </c>
      <c r="W41" s="231">
        <v>498.33284816584347</v>
      </c>
      <c r="DA41" s="73" t="s">
        <v>2336</v>
      </c>
    </row>
    <row r="42" spans="1:105" ht="12" customHeight="1" x14ac:dyDescent="0.25">
      <c r="A42" s="64" t="s">
        <v>36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2337</v>
      </c>
    </row>
    <row r="43" spans="1:105" ht="12" customHeight="1" x14ac:dyDescent="0.25">
      <c r="A43" s="64" t="s">
        <v>73</v>
      </c>
      <c r="B43" s="231">
        <v>13.827599723283591</v>
      </c>
      <c r="C43" s="231">
        <v>12.510595162263259</v>
      </c>
      <c r="D43" s="231">
        <v>0.39491173482009689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5.3993394332106286</v>
      </c>
      <c r="L43" s="231">
        <v>53.466213240687402</v>
      </c>
      <c r="M43" s="231">
        <v>28.445022916183259</v>
      </c>
      <c r="N43" s="231">
        <v>42.535739101437287</v>
      </c>
      <c r="O43" s="231">
        <v>77.960222473841597</v>
      </c>
      <c r="P43" s="231">
        <v>54.77277580400218</v>
      </c>
      <c r="Q43" s="231">
        <v>36.87328320627855</v>
      </c>
      <c r="R43" s="231">
        <v>22.913888210151459</v>
      </c>
      <c r="S43" s="231">
        <v>36.474578801730061</v>
      </c>
      <c r="T43" s="231">
        <v>32.70798368386469</v>
      </c>
      <c r="U43" s="231">
        <v>36.563232456450052</v>
      </c>
      <c r="V43" s="231">
        <v>37.180489453745842</v>
      </c>
      <c r="W43" s="231">
        <v>39.904574481686197</v>
      </c>
      <c r="DA43" s="73" t="s">
        <v>2338</v>
      </c>
    </row>
    <row r="44" spans="1:105" ht="12" customHeight="1" x14ac:dyDescent="0.25">
      <c r="A44" s="64" t="s">
        <v>79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2339</v>
      </c>
    </row>
    <row r="45" spans="1:105" ht="12" customHeight="1" x14ac:dyDescent="0.25">
      <c r="A45" s="57" t="s">
        <v>2185</v>
      </c>
      <c r="B45" s="263">
        <f t="shared" ref="B45:W45" si="2">B46+B52+B63+B64+B65</f>
        <v>137.8873500531752</v>
      </c>
      <c r="C45" s="263">
        <f t="shared" si="2"/>
        <v>175.80929140444317</v>
      </c>
      <c r="D45" s="263">
        <f t="shared" si="2"/>
        <v>152.77497995324316</v>
      </c>
      <c r="E45" s="263">
        <f t="shared" si="2"/>
        <v>129.49837878609421</v>
      </c>
      <c r="F45" s="263">
        <f t="shared" si="2"/>
        <v>149.31264111320039</v>
      </c>
      <c r="G45" s="263">
        <f t="shared" si="2"/>
        <v>188.6896540181194</v>
      </c>
      <c r="H45" s="263">
        <f t="shared" si="2"/>
        <v>113.58521089409612</v>
      </c>
      <c r="I45" s="263">
        <f t="shared" si="2"/>
        <v>156.70942492208792</v>
      </c>
      <c r="J45" s="263">
        <f t="shared" si="2"/>
        <v>146.88881878439756</v>
      </c>
      <c r="K45" s="263">
        <f t="shared" si="2"/>
        <v>100.35133292043437</v>
      </c>
      <c r="L45" s="263">
        <f t="shared" si="2"/>
        <v>108.90241184105739</v>
      </c>
      <c r="M45" s="263">
        <f t="shared" si="2"/>
        <v>108.85043192481957</v>
      </c>
      <c r="N45" s="263">
        <f t="shared" si="2"/>
        <v>114.34362658672011</v>
      </c>
      <c r="O45" s="263">
        <f t="shared" si="2"/>
        <v>100.66110838834882</v>
      </c>
      <c r="P45" s="263">
        <f t="shared" si="2"/>
        <v>104.35823680559129</v>
      </c>
      <c r="Q45" s="263">
        <f t="shared" si="2"/>
        <v>103.0490513599778</v>
      </c>
      <c r="R45" s="263">
        <f t="shared" si="2"/>
        <v>107.88794958010155</v>
      </c>
      <c r="S45" s="263">
        <f t="shared" si="2"/>
        <v>109.9075094458378</v>
      </c>
      <c r="T45" s="263">
        <f t="shared" si="2"/>
        <v>96.398628658182446</v>
      </c>
      <c r="U45" s="263">
        <f t="shared" si="2"/>
        <v>106.43293186583884</v>
      </c>
      <c r="V45" s="263">
        <f t="shared" si="2"/>
        <v>102.65544706818653</v>
      </c>
      <c r="W45" s="263">
        <f t="shared" si="2"/>
        <v>105.19032485002059</v>
      </c>
      <c r="DA45" s="70"/>
    </row>
    <row r="46" spans="1:105" ht="12" customHeight="1" x14ac:dyDescent="0.25">
      <c r="A46" s="165" t="s">
        <v>2186</v>
      </c>
      <c r="B46" s="348">
        <v>81.538271989798801</v>
      </c>
      <c r="C46" s="348">
        <v>99.858938730334501</v>
      </c>
      <c r="D46" s="348">
        <v>94.522065273782587</v>
      </c>
      <c r="E46" s="348">
        <v>74.843000818323787</v>
      </c>
      <c r="F46" s="348">
        <v>92.607771442379033</v>
      </c>
      <c r="G46" s="348">
        <v>107.3241217601753</v>
      </c>
      <c r="H46" s="348">
        <v>66.854343749536184</v>
      </c>
      <c r="I46" s="348">
        <v>88.912532540910576</v>
      </c>
      <c r="J46" s="348">
        <v>83.877574667358914</v>
      </c>
      <c r="K46" s="348">
        <v>57.477982784321249</v>
      </c>
      <c r="L46" s="348">
        <v>61.600471990792293</v>
      </c>
      <c r="M46" s="348">
        <v>62.303704820943807</v>
      </c>
      <c r="N46" s="348">
        <v>65.534069489108859</v>
      </c>
      <c r="O46" s="348">
        <v>56.966503672730703</v>
      </c>
      <c r="P46" s="348">
        <v>59.881327742902997</v>
      </c>
      <c r="Q46" s="348">
        <v>59.739876874240842</v>
      </c>
      <c r="R46" s="348">
        <v>61.731337269863687</v>
      </c>
      <c r="S46" s="348">
        <v>63.019116591606213</v>
      </c>
      <c r="T46" s="348">
        <v>54.855859852955291</v>
      </c>
      <c r="U46" s="348">
        <v>60.350092075626883</v>
      </c>
      <c r="V46" s="348">
        <v>57.810440959266131</v>
      </c>
      <c r="W46" s="348">
        <v>59.718088497178229</v>
      </c>
      <c r="DA46" s="167" t="s">
        <v>2340</v>
      </c>
    </row>
    <row r="47" spans="1:105" ht="12" customHeight="1" x14ac:dyDescent="0.25">
      <c r="A47" s="59" t="s">
        <v>30</v>
      </c>
      <c r="B47" s="232">
        <v>1.0928618514409369</v>
      </c>
      <c r="C47" s="232">
        <v>0.47227415672034168</v>
      </c>
      <c r="D47" s="232">
        <v>1.0957703468277591</v>
      </c>
      <c r="E47" s="232">
        <v>0.75191690520588594</v>
      </c>
      <c r="F47" s="232">
        <v>1.2996899364239189</v>
      </c>
      <c r="G47" s="232">
        <v>0.52628303416735867</v>
      </c>
      <c r="H47" s="232">
        <v>0.37490223732524253</v>
      </c>
      <c r="I47" s="232">
        <v>0.34231139078336342</v>
      </c>
      <c r="J47" s="232">
        <v>0</v>
      </c>
      <c r="K47" s="232">
        <v>0</v>
      </c>
      <c r="L47" s="232">
        <v>0.42076660697106921</v>
      </c>
      <c r="M47" s="232">
        <v>0.18683305308261189</v>
      </c>
      <c r="N47" s="232">
        <v>3.5041836529461068</v>
      </c>
      <c r="O47" s="232">
        <v>2.547008693464659</v>
      </c>
      <c r="P47" s="232">
        <v>2.7201200308517368</v>
      </c>
      <c r="Q47" s="232">
        <v>3.0802972492959388</v>
      </c>
      <c r="R47" s="232">
        <v>3.519030940686898</v>
      </c>
      <c r="S47" s="232">
        <v>2.8034050254632978</v>
      </c>
      <c r="T47" s="232">
        <v>0.29174518718039022</v>
      </c>
      <c r="U47" s="232">
        <v>0.35617314264887112</v>
      </c>
      <c r="V47" s="232">
        <v>0.3040352451511158</v>
      </c>
      <c r="W47" s="232">
        <v>0.46818389874810468</v>
      </c>
      <c r="DA47" s="71" t="s">
        <v>2341</v>
      </c>
    </row>
    <row r="48" spans="1:105" ht="12" customHeight="1" x14ac:dyDescent="0.25">
      <c r="A48" s="59" t="s">
        <v>33</v>
      </c>
      <c r="B48" s="232">
        <v>0.45567133248359981</v>
      </c>
      <c r="C48" s="232">
        <v>1.664478932928775</v>
      </c>
      <c r="D48" s="232">
        <v>2.2025225874533829</v>
      </c>
      <c r="E48" s="232">
        <v>2.9141703933092322</v>
      </c>
      <c r="F48" s="232">
        <v>1.289946338891752</v>
      </c>
      <c r="G48" s="232">
        <v>1.7031700539231429</v>
      </c>
      <c r="H48" s="232">
        <v>4.0951148690537673</v>
      </c>
      <c r="I48" s="232">
        <v>1.251704546178074</v>
      </c>
      <c r="J48" s="232">
        <v>0.63541503658026344</v>
      </c>
      <c r="K48" s="232">
        <v>0.65595198915789033</v>
      </c>
      <c r="L48" s="232">
        <v>1.583115792257094</v>
      </c>
      <c r="M48" s="232">
        <v>0.88547003437749905</v>
      </c>
      <c r="N48" s="232">
        <v>0.90572365457987325</v>
      </c>
      <c r="O48" s="232">
        <v>0.94779541977300952</v>
      </c>
      <c r="P48" s="232">
        <v>1.401706654842676</v>
      </c>
      <c r="Q48" s="232">
        <v>1.1658021983114859</v>
      </c>
      <c r="R48" s="232">
        <v>1.120257133836009</v>
      </c>
      <c r="S48" s="232">
        <v>1.0264540197596399</v>
      </c>
      <c r="T48" s="232">
        <v>0.63163675775459904</v>
      </c>
      <c r="U48" s="232">
        <v>2.214055838247742</v>
      </c>
      <c r="V48" s="232">
        <v>0.79695864460741395</v>
      </c>
      <c r="W48" s="232">
        <v>1.1599505998296931</v>
      </c>
      <c r="DA48" s="71" t="s">
        <v>2342</v>
      </c>
    </row>
    <row r="49" spans="1:105" ht="12" customHeight="1" x14ac:dyDescent="0.25">
      <c r="A49" s="59" t="s">
        <v>160</v>
      </c>
      <c r="B49" s="232">
        <v>19.746604717267441</v>
      </c>
      <c r="C49" s="232">
        <v>21.97049156151575</v>
      </c>
      <c r="D49" s="232">
        <v>33.304930732786637</v>
      </c>
      <c r="E49" s="232">
        <v>11.44539353672279</v>
      </c>
      <c r="F49" s="232">
        <v>16.114643607373338</v>
      </c>
      <c r="G49" s="232">
        <v>7.8357995835374297</v>
      </c>
      <c r="H49" s="232">
        <v>10.406610149920141</v>
      </c>
      <c r="I49" s="232">
        <v>32.106627325053857</v>
      </c>
      <c r="J49" s="232">
        <v>28.316751487717049</v>
      </c>
      <c r="K49" s="232">
        <v>6.2558291236538794</v>
      </c>
      <c r="L49" s="232">
        <v>5.3068624150160266</v>
      </c>
      <c r="M49" s="232">
        <v>3.6146321855728551</v>
      </c>
      <c r="N49" s="232">
        <v>3.8715488086220349</v>
      </c>
      <c r="O49" s="232">
        <v>5.9706705329315328</v>
      </c>
      <c r="P49" s="232">
        <v>6.1265925987733052</v>
      </c>
      <c r="Q49" s="232">
        <v>6.1181744340321016</v>
      </c>
      <c r="R49" s="232">
        <v>7.2384584668863603</v>
      </c>
      <c r="S49" s="232">
        <v>7.0685091775091848</v>
      </c>
      <c r="T49" s="232">
        <v>6.5184542257616496</v>
      </c>
      <c r="U49" s="232">
        <v>6.9945032913506751</v>
      </c>
      <c r="V49" s="232">
        <v>7.2288587484863474</v>
      </c>
      <c r="W49" s="232">
        <v>7.3875427795475304</v>
      </c>
      <c r="DA49" s="71" t="s">
        <v>2343</v>
      </c>
    </row>
    <row r="50" spans="1:105" ht="12" customHeight="1" x14ac:dyDescent="0.25">
      <c r="A50" s="59" t="s">
        <v>70</v>
      </c>
      <c r="B50" s="232">
        <v>12.41233643808213</v>
      </c>
      <c r="C50" s="232">
        <v>6.9754213226981729</v>
      </c>
      <c r="D50" s="232">
        <v>8.4610300261223035</v>
      </c>
      <c r="E50" s="232">
        <v>6.5759728168881706</v>
      </c>
      <c r="F50" s="232">
        <v>8.3791166484317987</v>
      </c>
      <c r="G50" s="232">
        <v>5.2601877636151562</v>
      </c>
      <c r="H50" s="232">
        <v>6.791690217491082</v>
      </c>
      <c r="I50" s="232">
        <v>3.865843315903513</v>
      </c>
      <c r="J50" s="232">
        <v>3.7069116679967502</v>
      </c>
      <c r="K50" s="232">
        <v>3.1509401083948378</v>
      </c>
      <c r="L50" s="232">
        <v>2.9481027972248262</v>
      </c>
      <c r="M50" s="232">
        <v>4.78586411203122</v>
      </c>
      <c r="N50" s="232">
        <v>5.9014155127484704</v>
      </c>
      <c r="O50" s="232">
        <v>1.188064917157265</v>
      </c>
      <c r="P50" s="232">
        <v>0.70275322179149358</v>
      </c>
      <c r="Q50" s="232">
        <v>0.2337847854403986</v>
      </c>
      <c r="R50" s="232">
        <v>1.7972521542573019</v>
      </c>
      <c r="S50" s="232">
        <v>1.843106452254617</v>
      </c>
      <c r="T50" s="232">
        <v>3.3408639250883262E-2</v>
      </c>
      <c r="U50" s="232">
        <v>3.3722782358006277E-2</v>
      </c>
      <c r="V50" s="232">
        <v>3.2186932513013272E-2</v>
      </c>
      <c r="W50" s="232">
        <v>4.5226805504463501E-2</v>
      </c>
      <c r="DA50" s="71" t="s">
        <v>2344</v>
      </c>
    </row>
    <row r="51" spans="1:105" ht="12" customHeight="1" x14ac:dyDescent="0.25">
      <c r="A51" s="59" t="s">
        <v>162</v>
      </c>
      <c r="B51" s="232">
        <v>47.83079765052468</v>
      </c>
      <c r="C51" s="232">
        <v>68.776272756471471</v>
      </c>
      <c r="D51" s="232">
        <v>49.457811580592498</v>
      </c>
      <c r="E51" s="232">
        <v>53.155547166197707</v>
      </c>
      <c r="F51" s="232">
        <v>65.524374911258221</v>
      </c>
      <c r="G51" s="232">
        <v>91.998681324932193</v>
      </c>
      <c r="H51" s="232">
        <v>45.186026275745938</v>
      </c>
      <c r="I51" s="232">
        <v>51.346045962991759</v>
      </c>
      <c r="J51" s="232">
        <v>51.218496475064853</v>
      </c>
      <c r="K51" s="232">
        <v>47.41526156311464</v>
      </c>
      <c r="L51" s="232">
        <v>51.341624379323278</v>
      </c>
      <c r="M51" s="232">
        <v>52.830905435879629</v>
      </c>
      <c r="N51" s="232">
        <v>51.351197860212373</v>
      </c>
      <c r="O51" s="232">
        <v>46.312964109404227</v>
      </c>
      <c r="P51" s="232">
        <v>48.930155236643778</v>
      </c>
      <c r="Q51" s="232">
        <v>49.141818207160917</v>
      </c>
      <c r="R51" s="232">
        <v>48.05633857419712</v>
      </c>
      <c r="S51" s="232">
        <v>50.277641916619473</v>
      </c>
      <c r="T51" s="232">
        <v>47.380615043007772</v>
      </c>
      <c r="U51" s="232">
        <v>50.751637021021587</v>
      </c>
      <c r="V51" s="232">
        <v>49.448401388508238</v>
      </c>
      <c r="W51" s="232">
        <v>50.657184413548443</v>
      </c>
      <c r="DA51" s="71" t="s">
        <v>2345</v>
      </c>
    </row>
    <row r="52" spans="1:105" ht="12" customHeight="1" x14ac:dyDescent="0.25">
      <c r="A52" s="165" t="s">
        <v>2193</v>
      </c>
      <c r="B52" s="348">
        <v>56.349078063376389</v>
      </c>
      <c r="C52" s="348">
        <v>75.950352674108657</v>
      </c>
      <c r="D52" s="348">
        <v>58.252914679460567</v>
      </c>
      <c r="E52" s="348">
        <v>54.65537796777042</v>
      </c>
      <c r="F52" s="348">
        <v>56.704869670821353</v>
      </c>
      <c r="G52" s="348">
        <v>81.365532257944096</v>
      </c>
      <c r="H52" s="348">
        <v>46.730867144559937</v>
      </c>
      <c r="I52" s="348">
        <v>67.796892381177358</v>
      </c>
      <c r="J52" s="348">
        <v>63.011244117038643</v>
      </c>
      <c r="K52" s="348">
        <v>42.873350136113118</v>
      </c>
      <c r="L52" s="348">
        <v>47.301939850265093</v>
      </c>
      <c r="M52" s="348">
        <v>46.546727103875767</v>
      </c>
      <c r="N52" s="348">
        <v>48.809557097611247</v>
      </c>
      <c r="O52" s="348">
        <v>43.694604715618119</v>
      </c>
      <c r="P52" s="348">
        <v>44.476909062688293</v>
      </c>
      <c r="Q52" s="348">
        <v>43.30917448573696</v>
      </c>
      <c r="R52" s="348">
        <v>46.156612310237868</v>
      </c>
      <c r="S52" s="348">
        <v>46.888392854231597</v>
      </c>
      <c r="T52" s="348">
        <v>41.542768805227162</v>
      </c>
      <c r="U52" s="348">
        <v>46.082839790211963</v>
      </c>
      <c r="V52" s="348">
        <v>44.845006108920401</v>
      </c>
      <c r="W52" s="348">
        <v>45.472236352842359</v>
      </c>
      <c r="DA52" s="167" t="s">
        <v>2346</v>
      </c>
    </row>
    <row r="53" spans="1:105" ht="12" customHeight="1" x14ac:dyDescent="0.25">
      <c r="A53" s="64" t="s">
        <v>30</v>
      </c>
      <c r="B53" s="231">
        <v>0.7194338391227677</v>
      </c>
      <c r="C53" s="231">
        <v>0.34707313101282811</v>
      </c>
      <c r="D53" s="231">
        <v>0.6579558088409877</v>
      </c>
      <c r="E53" s="231">
        <v>0.53267825496614329</v>
      </c>
      <c r="F53" s="231">
        <v>0.78147829485067011</v>
      </c>
      <c r="G53" s="231">
        <v>0.39597040105000308</v>
      </c>
      <c r="H53" s="231">
        <v>0.25627317174867492</v>
      </c>
      <c r="I53" s="231">
        <v>0.25791367767663947</v>
      </c>
      <c r="J53" s="231">
        <v>0</v>
      </c>
      <c r="K53" s="231">
        <v>0</v>
      </c>
      <c r="L53" s="231">
        <v>0.29249978205108818</v>
      </c>
      <c r="M53" s="231">
        <v>0.13341720194274531</v>
      </c>
      <c r="N53" s="231">
        <v>2.4347985335589959</v>
      </c>
      <c r="O53" s="231">
        <v>1.692730336671435</v>
      </c>
      <c r="P53" s="231">
        <v>1.8405571779401</v>
      </c>
      <c r="Q53" s="231">
        <v>2.095695013317834</v>
      </c>
      <c r="R53" s="231">
        <v>2.5139036473619361</v>
      </c>
      <c r="S53" s="231">
        <v>1.947963345042991</v>
      </c>
      <c r="T53" s="231">
        <v>0.2077202537830995</v>
      </c>
      <c r="U53" s="231">
        <v>0.25469591180620987</v>
      </c>
      <c r="V53" s="231">
        <v>0.22103897941431391</v>
      </c>
      <c r="W53" s="231">
        <v>0.33285720055752799</v>
      </c>
      <c r="DA53" s="73" t="s">
        <v>2347</v>
      </c>
    </row>
    <row r="54" spans="1:105" ht="12" customHeight="1" x14ac:dyDescent="0.25">
      <c r="A54" s="64" t="s">
        <v>32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2348</v>
      </c>
    </row>
    <row r="55" spans="1:105" ht="12" customHeight="1" x14ac:dyDescent="0.25">
      <c r="A55" s="64" t="s">
        <v>33</v>
      </c>
      <c r="B55" s="231">
        <v>0.29996963996375758</v>
      </c>
      <c r="C55" s="231">
        <v>1.2232215261750281</v>
      </c>
      <c r="D55" s="231">
        <v>1.3225057008649139</v>
      </c>
      <c r="E55" s="231">
        <v>2.0644770572845612</v>
      </c>
      <c r="F55" s="231">
        <v>0.77561965905473562</v>
      </c>
      <c r="G55" s="231">
        <v>1.28144911677666</v>
      </c>
      <c r="H55" s="231">
        <v>2.7993113182120419</v>
      </c>
      <c r="I55" s="231">
        <v>0.94309371981625034</v>
      </c>
      <c r="J55" s="231">
        <v>0.47429201188363779</v>
      </c>
      <c r="K55" s="231">
        <v>0.47795795105976069</v>
      </c>
      <c r="L55" s="231">
        <v>1.1005175233135229</v>
      </c>
      <c r="M55" s="231">
        <v>0.63231281853835497</v>
      </c>
      <c r="N55" s="231">
        <v>0.62932050497031611</v>
      </c>
      <c r="O55" s="231">
        <v>0.62990050411866494</v>
      </c>
      <c r="P55" s="231">
        <v>0.9484586031776161</v>
      </c>
      <c r="Q55" s="231">
        <v>0.79315911932680627</v>
      </c>
      <c r="R55" s="231">
        <v>0.8002823908629394</v>
      </c>
      <c r="S55" s="231">
        <v>0.71323793305013861</v>
      </c>
      <c r="T55" s="231">
        <v>0.4497203497598547</v>
      </c>
      <c r="U55" s="231">
        <v>1.5832495575566059</v>
      </c>
      <c r="V55" s="231">
        <v>0.57940297465144452</v>
      </c>
      <c r="W55" s="231">
        <v>0.82467148160528247</v>
      </c>
      <c r="DA55" s="73" t="s">
        <v>2349</v>
      </c>
    </row>
    <row r="56" spans="1:105" ht="12" customHeight="1" x14ac:dyDescent="0.25">
      <c r="A56" s="64" t="s">
        <v>160</v>
      </c>
      <c r="B56" s="231">
        <v>12.999241965169141</v>
      </c>
      <c r="C56" s="231">
        <v>16.146060900515391</v>
      </c>
      <c r="D56" s="231">
        <v>19.99796097980024</v>
      </c>
      <c r="E56" s="231">
        <v>8.1082260743597807</v>
      </c>
      <c r="F56" s="231">
        <v>9.6894219578759877</v>
      </c>
      <c r="G56" s="231">
        <v>5.8955818489373666</v>
      </c>
      <c r="H56" s="231">
        <v>7.1136811807242308</v>
      </c>
      <c r="I56" s="231">
        <v>24.190659598700059</v>
      </c>
      <c r="J56" s="231">
        <v>21.136435652198841</v>
      </c>
      <c r="K56" s="231">
        <v>4.5582959111994956</v>
      </c>
      <c r="L56" s="231">
        <v>3.6891142834298831</v>
      </c>
      <c r="M56" s="231">
        <v>2.5812034021521999</v>
      </c>
      <c r="N56" s="231">
        <v>2.690053460499946</v>
      </c>
      <c r="O56" s="231">
        <v>3.968080347466489</v>
      </c>
      <c r="P56" s="231">
        <v>4.1455317618671383</v>
      </c>
      <c r="Q56" s="231">
        <v>4.1625293321741648</v>
      </c>
      <c r="R56" s="231">
        <v>5.1709653731068297</v>
      </c>
      <c r="S56" s="231">
        <v>4.9115973813353424</v>
      </c>
      <c r="T56" s="231">
        <v>4.641087584459517</v>
      </c>
      <c r="U56" s="231">
        <v>5.0017005217553354</v>
      </c>
      <c r="V56" s="231">
        <v>5.2555076609669618</v>
      </c>
      <c r="W56" s="231">
        <v>5.2522028527131734</v>
      </c>
      <c r="DA56" s="73" t="s">
        <v>2350</v>
      </c>
    </row>
    <row r="57" spans="1:105" ht="12" customHeight="1" x14ac:dyDescent="0.25">
      <c r="A57" s="64" t="s">
        <v>70</v>
      </c>
      <c r="B57" s="231">
        <v>8.1710738135463767</v>
      </c>
      <c r="C57" s="231">
        <v>5.1262201925566862</v>
      </c>
      <c r="D57" s="231">
        <v>5.0804293715207098</v>
      </c>
      <c r="E57" s="231">
        <v>4.6585968483387754</v>
      </c>
      <c r="F57" s="231">
        <v>5.0381999638993546</v>
      </c>
      <c r="G57" s="231">
        <v>3.9577157596432309</v>
      </c>
      <c r="H57" s="231">
        <v>4.6426183156141327</v>
      </c>
      <c r="I57" s="231">
        <v>2.9127101632365222</v>
      </c>
      <c r="J57" s="231">
        <v>2.766945211670365</v>
      </c>
      <c r="K57" s="231">
        <v>2.295925468651812</v>
      </c>
      <c r="L57" s="231">
        <v>2.0494008112001998</v>
      </c>
      <c r="M57" s="231">
        <v>3.4175783576317951</v>
      </c>
      <c r="N57" s="231">
        <v>4.1004579837823014</v>
      </c>
      <c r="O57" s="231">
        <v>0.7895825139377538</v>
      </c>
      <c r="P57" s="231">
        <v>0.47551485670426491</v>
      </c>
      <c r="Q57" s="231">
        <v>0.15905660051120349</v>
      </c>
      <c r="R57" s="231">
        <v>1.283909923490075</v>
      </c>
      <c r="S57" s="231">
        <v>1.2806939337675201</v>
      </c>
      <c r="T57" s="231">
        <v>2.378668553476633E-2</v>
      </c>
      <c r="U57" s="231">
        <v>2.4114830044280451E-2</v>
      </c>
      <c r="V57" s="231">
        <v>2.3400466974207772E-2</v>
      </c>
      <c r="W57" s="231">
        <v>3.2154176832285747E-2</v>
      </c>
      <c r="DA57" s="73" t="s">
        <v>2351</v>
      </c>
    </row>
    <row r="58" spans="1:105" ht="12" customHeight="1" x14ac:dyDescent="0.25">
      <c r="A58" s="64" t="s">
        <v>34</v>
      </c>
      <c r="B58" s="231">
        <v>1.6728865176283989</v>
      </c>
      <c r="C58" s="231">
        <v>1.6601100367228381</v>
      </c>
      <c r="D58" s="231">
        <v>1.468556505704431</v>
      </c>
      <c r="E58" s="231">
        <v>1.63457367900645</v>
      </c>
      <c r="F58" s="231">
        <v>1.021616851430633</v>
      </c>
      <c r="G58" s="231">
        <v>0.61587327843419404</v>
      </c>
      <c r="H58" s="231">
        <v>1.0310205922804949</v>
      </c>
      <c r="I58" s="231">
        <v>0.80596284566904253</v>
      </c>
      <c r="J58" s="231">
        <v>0.40261613271093472</v>
      </c>
      <c r="K58" s="231">
        <v>0.60193170748240132</v>
      </c>
      <c r="L58" s="231">
        <v>0.61575704975807444</v>
      </c>
      <c r="M58" s="231">
        <v>0</v>
      </c>
      <c r="N58" s="231">
        <v>0.2006771106870924</v>
      </c>
      <c r="O58" s="231">
        <v>0.20067711068712871</v>
      </c>
      <c r="P58" s="231">
        <v>0</v>
      </c>
      <c r="Q58" s="231">
        <v>0</v>
      </c>
      <c r="R58" s="231">
        <v>0.4013542213744663</v>
      </c>
      <c r="S58" s="231">
        <v>0.46312146047385627</v>
      </c>
      <c r="T58" s="231">
        <v>0.1219997373569992</v>
      </c>
      <c r="U58" s="231">
        <v>0.28462742275330299</v>
      </c>
      <c r="V58" s="231">
        <v>0.1287324229639121</v>
      </c>
      <c r="W58" s="231">
        <v>0.1314878404377742</v>
      </c>
      <c r="DA58" s="73" t="s">
        <v>2352</v>
      </c>
    </row>
    <row r="59" spans="1:105" ht="12" customHeight="1" x14ac:dyDescent="0.25">
      <c r="A59" s="64" t="s">
        <v>162</v>
      </c>
      <c r="B59" s="231">
        <v>31.487140242520361</v>
      </c>
      <c r="C59" s="231">
        <v>50.543515848392531</v>
      </c>
      <c r="D59" s="231">
        <v>29.69696571569018</v>
      </c>
      <c r="E59" s="231">
        <v>37.656826053814711</v>
      </c>
      <c r="F59" s="231">
        <v>39.398532943709967</v>
      </c>
      <c r="G59" s="231">
        <v>69.218941853102635</v>
      </c>
      <c r="H59" s="231">
        <v>30.887962565980359</v>
      </c>
      <c r="I59" s="231">
        <v>38.686552376078843</v>
      </c>
      <c r="J59" s="231">
        <v>38.230955108574868</v>
      </c>
      <c r="K59" s="231">
        <v>34.549024380218697</v>
      </c>
      <c r="L59" s="231">
        <v>35.690603038119541</v>
      </c>
      <c r="M59" s="231">
        <v>37.726470038683019</v>
      </c>
      <c r="N59" s="231">
        <v>35.680156529874068</v>
      </c>
      <c r="O59" s="231">
        <v>30.779384275490582</v>
      </c>
      <c r="P59" s="231">
        <v>33.108372945707274</v>
      </c>
      <c r="Q59" s="231">
        <v>33.433871807553039</v>
      </c>
      <c r="R59" s="231">
        <v>34.330191139766697</v>
      </c>
      <c r="S59" s="231">
        <v>34.935730884118733</v>
      </c>
      <c r="T59" s="231">
        <v>33.734621216039173</v>
      </c>
      <c r="U59" s="231">
        <v>36.291996557051071</v>
      </c>
      <c r="V59" s="231">
        <v>35.949858942020413</v>
      </c>
      <c r="W59" s="231">
        <v>36.014926265313903</v>
      </c>
      <c r="DA59" s="73" t="s">
        <v>2353</v>
      </c>
    </row>
    <row r="60" spans="1:105" ht="12" customHeight="1" x14ac:dyDescent="0.25">
      <c r="A60" s="64" t="s">
        <v>36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2354</v>
      </c>
    </row>
    <row r="61" spans="1:105" ht="12" customHeight="1" x14ac:dyDescent="0.25">
      <c r="A61" s="64" t="s">
        <v>73</v>
      </c>
      <c r="B61" s="231">
        <v>0.99933204542559217</v>
      </c>
      <c r="C61" s="231">
        <v>0.90415103873336578</v>
      </c>
      <c r="D61" s="231">
        <v>2.8540597039109331E-2</v>
      </c>
      <c r="E61" s="231">
        <v>0</v>
      </c>
      <c r="F61" s="231">
        <v>0</v>
      </c>
      <c r="G61" s="231">
        <v>0</v>
      </c>
      <c r="H61" s="231">
        <v>0</v>
      </c>
      <c r="I61" s="231">
        <v>0</v>
      </c>
      <c r="J61" s="231">
        <v>0</v>
      </c>
      <c r="K61" s="231">
        <v>0.39021471750095837</v>
      </c>
      <c r="L61" s="231">
        <v>3.8640473623927738</v>
      </c>
      <c r="M61" s="231">
        <v>2.0557452849276601</v>
      </c>
      <c r="N61" s="231">
        <v>3.0740929742385248</v>
      </c>
      <c r="O61" s="231">
        <v>5.6342496272460636</v>
      </c>
      <c r="P61" s="231">
        <v>3.9584737172919029</v>
      </c>
      <c r="Q61" s="231">
        <v>2.6648626128539079</v>
      </c>
      <c r="R61" s="231">
        <v>1.6560056142749251</v>
      </c>
      <c r="S61" s="231">
        <v>2.6360479164430251</v>
      </c>
      <c r="T61" s="231">
        <v>2.3638329782937579</v>
      </c>
      <c r="U61" s="231">
        <v>2.6424549892451541</v>
      </c>
      <c r="V61" s="231">
        <v>2.6870646619291398</v>
      </c>
      <c r="W61" s="231">
        <v>2.8839365353824191</v>
      </c>
      <c r="DA61" s="73" t="s">
        <v>2355</v>
      </c>
    </row>
    <row r="62" spans="1:105" ht="12" customHeight="1" x14ac:dyDescent="0.25">
      <c r="A62" s="64" t="s">
        <v>79</v>
      </c>
      <c r="B62" s="231">
        <v>0</v>
      </c>
      <c r="C62" s="231">
        <v>0</v>
      </c>
      <c r="D62" s="231">
        <v>0</v>
      </c>
      <c r="E62" s="231">
        <v>0</v>
      </c>
      <c r="F62" s="231">
        <v>0</v>
      </c>
      <c r="G62" s="231">
        <v>0</v>
      </c>
      <c r="H62" s="231">
        <v>0</v>
      </c>
      <c r="I62" s="231">
        <v>0</v>
      </c>
      <c r="J62" s="231">
        <v>0</v>
      </c>
      <c r="K62" s="231">
        <v>0</v>
      </c>
      <c r="L62" s="231">
        <v>0</v>
      </c>
      <c r="M62" s="231">
        <v>0</v>
      </c>
      <c r="N62" s="231">
        <v>0</v>
      </c>
      <c r="O62" s="231">
        <v>0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</v>
      </c>
      <c r="DA62" s="73" t="s">
        <v>2356</v>
      </c>
    </row>
    <row r="63" spans="1:105" ht="12" customHeight="1" x14ac:dyDescent="0.25">
      <c r="A63" s="166" t="s">
        <v>2205</v>
      </c>
      <c r="B63" s="349">
        <v>0</v>
      </c>
      <c r="C63" s="349">
        <v>0</v>
      </c>
      <c r="D63" s="349">
        <v>0</v>
      </c>
      <c r="E63" s="349">
        <v>0</v>
      </c>
      <c r="F63" s="349">
        <v>0</v>
      </c>
      <c r="G63" s="349">
        <v>0</v>
      </c>
      <c r="H63" s="349">
        <v>0</v>
      </c>
      <c r="I63" s="349">
        <v>0</v>
      </c>
      <c r="J63" s="349">
        <v>0</v>
      </c>
      <c r="K63" s="349">
        <v>0</v>
      </c>
      <c r="L63" s="349">
        <v>0</v>
      </c>
      <c r="M63" s="349">
        <v>0</v>
      </c>
      <c r="N63" s="349">
        <v>0</v>
      </c>
      <c r="O63" s="349">
        <v>0</v>
      </c>
      <c r="P63" s="349">
        <v>0</v>
      </c>
      <c r="Q63" s="349">
        <v>0</v>
      </c>
      <c r="R63" s="349">
        <v>0</v>
      </c>
      <c r="S63" s="349">
        <v>0</v>
      </c>
      <c r="T63" s="349">
        <v>0</v>
      </c>
      <c r="U63" s="349">
        <v>0</v>
      </c>
      <c r="V63" s="349">
        <v>0</v>
      </c>
      <c r="W63" s="349">
        <v>0</v>
      </c>
      <c r="DA63" s="168" t="s">
        <v>2357</v>
      </c>
    </row>
    <row r="64" spans="1:105" ht="12" customHeight="1" x14ac:dyDescent="0.25">
      <c r="A64" s="60" t="s">
        <v>2207</v>
      </c>
      <c r="B64" s="264">
        <v>0</v>
      </c>
      <c r="C64" s="264">
        <v>0</v>
      </c>
      <c r="D64" s="264">
        <v>0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>
        <v>0</v>
      </c>
      <c r="K64" s="264">
        <v>0</v>
      </c>
      <c r="L64" s="264">
        <v>0</v>
      </c>
      <c r="M64" s="264">
        <v>0</v>
      </c>
      <c r="N64" s="264">
        <v>0</v>
      </c>
      <c r="O64" s="264">
        <v>0</v>
      </c>
      <c r="P64" s="264">
        <v>0</v>
      </c>
      <c r="Q64" s="264">
        <v>0</v>
      </c>
      <c r="R64" s="264">
        <v>0</v>
      </c>
      <c r="S64" s="264">
        <v>0</v>
      </c>
      <c r="T64" s="264">
        <v>0</v>
      </c>
      <c r="U64" s="264">
        <v>0</v>
      </c>
      <c r="V64" s="264">
        <v>0</v>
      </c>
      <c r="W64" s="264">
        <v>0</v>
      </c>
      <c r="DA64" s="72" t="s">
        <v>2358</v>
      </c>
    </row>
    <row r="65" spans="1:105" ht="12" customHeight="1" x14ac:dyDescent="0.25">
      <c r="A65" s="101" t="s">
        <v>2209</v>
      </c>
      <c r="B65" s="280">
        <v>0</v>
      </c>
      <c r="C65" s="280">
        <v>0</v>
      </c>
      <c r="D65" s="280">
        <v>0</v>
      </c>
      <c r="E65" s="280">
        <v>0</v>
      </c>
      <c r="F65" s="280">
        <v>0</v>
      </c>
      <c r="G65" s="280">
        <v>0</v>
      </c>
      <c r="H65" s="280">
        <v>0</v>
      </c>
      <c r="I65" s="280">
        <v>0</v>
      </c>
      <c r="J65" s="280">
        <v>0</v>
      </c>
      <c r="K65" s="280">
        <v>0</v>
      </c>
      <c r="L65" s="280">
        <v>0</v>
      </c>
      <c r="M65" s="280">
        <v>0</v>
      </c>
      <c r="N65" s="280">
        <v>0</v>
      </c>
      <c r="O65" s="280">
        <v>0</v>
      </c>
      <c r="P65" s="280">
        <v>0</v>
      </c>
      <c r="Q65" s="280">
        <v>0</v>
      </c>
      <c r="R65" s="280">
        <v>0</v>
      </c>
      <c r="S65" s="280">
        <v>0</v>
      </c>
      <c r="T65" s="280">
        <v>0</v>
      </c>
      <c r="U65" s="280">
        <v>0</v>
      </c>
      <c r="V65" s="280">
        <v>0</v>
      </c>
      <c r="W65" s="280">
        <v>0</v>
      </c>
      <c r="DA65" s="102" t="s">
        <v>2359</v>
      </c>
    </row>
    <row r="66" spans="1:105" ht="12" customHeight="1" x14ac:dyDescent="0.25">
      <c r="A66" s="57" t="s">
        <v>2211</v>
      </c>
      <c r="B66" s="263">
        <f t="shared" ref="B66:W66" si="3">B67+B68+B79</f>
        <v>39.63015492692189</v>
      </c>
      <c r="C66" s="263">
        <f t="shared" si="3"/>
        <v>51.202545420804803</v>
      </c>
      <c r="D66" s="263">
        <f t="shared" si="3"/>
        <v>44.127553474949053</v>
      </c>
      <c r="E66" s="263">
        <f t="shared" si="3"/>
        <v>38.147780131436029</v>
      </c>
      <c r="F66" s="263">
        <f t="shared" si="3"/>
        <v>44.951386758086159</v>
      </c>
      <c r="G66" s="263">
        <f t="shared" si="3"/>
        <v>56.898565748115729</v>
      </c>
      <c r="H66" s="263">
        <f t="shared" si="3"/>
        <v>33.505899632154915</v>
      </c>
      <c r="I66" s="263">
        <f t="shared" si="3"/>
        <v>44.604881476325097</v>
      </c>
      <c r="J66" s="263">
        <f t="shared" si="3"/>
        <v>42.200449987081669</v>
      </c>
      <c r="K66" s="263">
        <f t="shared" si="3"/>
        <v>30.149103057615676</v>
      </c>
      <c r="L66" s="263">
        <f t="shared" si="3"/>
        <v>32.621447074340793</v>
      </c>
      <c r="M66" s="263">
        <f t="shared" si="3"/>
        <v>32.805403300850017</v>
      </c>
      <c r="N66" s="263">
        <f t="shared" si="3"/>
        <v>33.794113662489522</v>
      </c>
      <c r="O66" s="263">
        <f t="shared" si="3"/>
        <v>29.893309138781582</v>
      </c>
      <c r="P66" s="263">
        <f t="shared" si="3"/>
        <v>31.195962775839419</v>
      </c>
      <c r="Q66" s="263">
        <f t="shared" si="3"/>
        <v>30.934986643666932</v>
      </c>
      <c r="R66" s="263">
        <f t="shared" si="3"/>
        <v>31.870853807449723</v>
      </c>
      <c r="S66" s="263">
        <f t="shared" si="3"/>
        <v>32.68706415612067</v>
      </c>
      <c r="T66" s="263">
        <f t="shared" si="3"/>
        <v>29.123076240293891</v>
      </c>
      <c r="U66" s="263">
        <f t="shared" si="3"/>
        <v>32.03993021370227</v>
      </c>
      <c r="V66" s="263">
        <f t="shared" si="3"/>
        <v>30.85135410229439</v>
      </c>
      <c r="W66" s="263">
        <f t="shared" si="3"/>
        <v>31.679748852948588</v>
      </c>
      <c r="DA66" s="70"/>
    </row>
    <row r="67" spans="1:105" ht="12" customHeight="1" x14ac:dyDescent="0.25">
      <c r="A67" s="165" t="s">
        <v>2212</v>
      </c>
      <c r="B67" s="348">
        <v>29.015924155981189</v>
      </c>
      <c r="C67" s="348">
        <v>36.896107797981003</v>
      </c>
      <c r="D67" s="348">
        <v>33.15470528048003</v>
      </c>
      <c r="E67" s="348">
        <v>27.852584281551302</v>
      </c>
      <c r="F67" s="348">
        <v>34.270137069399588</v>
      </c>
      <c r="G67" s="348">
        <v>41.572094297865867</v>
      </c>
      <c r="H67" s="348">
        <v>24.703409422099309</v>
      </c>
      <c r="I67" s="348">
        <v>31.83427570923352</v>
      </c>
      <c r="J67" s="348">
        <v>30.331295970575781</v>
      </c>
      <c r="K67" s="348">
        <v>22.07323654998218</v>
      </c>
      <c r="L67" s="348">
        <v>23.7113863823241</v>
      </c>
      <c r="M67" s="348">
        <v>24.037598749427431</v>
      </c>
      <c r="N67" s="348">
        <v>24.600069666263579</v>
      </c>
      <c r="O67" s="348">
        <v>21.66274647766792</v>
      </c>
      <c r="P67" s="348">
        <v>22.818040847133592</v>
      </c>
      <c r="Q67" s="348">
        <v>22.77702579870817</v>
      </c>
      <c r="R67" s="348">
        <v>23.176533483083588</v>
      </c>
      <c r="S67" s="348">
        <v>23.854901513218319</v>
      </c>
      <c r="T67" s="348">
        <v>21.297845551220629</v>
      </c>
      <c r="U67" s="348">
        <v>23.359506098094482</v>
      </c>
      <c r="V67" s="348">
        <v>22.404095333855089</v>
      </c>
      <c r="W67" s="348">
        <v>23.114341451305151</v>
      </c>
      <c r="DA67" s="167" t="s">
        <v>2360</v>
      </c>
    </row>
    <row r="68" spans="1:105" ht="12" customHeight="1" x14ac:dyDescent="0.25">
      <c r="A68" s="165" t="s">
        <v>2214</v>
      </c>
      <c r="B68" s="348">
        <v>10.614230770940701</v>
      </c>
      <c r="C68" s="348">
        <v>14.3064376228238</v>
      </c>
      <c r="D68" s="348">
        <v>10.972848194469019</v>
      </c>
      <c r="E68" s="348">
        <v>10.295195849884729</v>
      </c>
      <c r="F68" s="348">
        <v>10.68124968868657</v>
      </c>
      <c r="G68" s="348">
        <v>15.32647145024986</v>
      </c>
      <c r="H68" s="348">
        <v>8.8024902100556073</v>
      </c>
      <c r="I68" s="348">
        <v>12.770605767091579</v>
      </c>
      <c r="J68" s="348">
        <v>11.86915401650589</v>
      </c>
      <c r="K68" s="348">
        <v>8.0758665076334974</v>
      </c>
      <c r="L68" s="348">
        <v>8.9100606920166943</v>
      </c>
      <c r="M68" s="348">
        <v>8.767804551422584</v>
      </c>
      <c r="N68" s="348">
        <v>9.1940439962259415</v>
      </c>
      <c r="O68" s="348">
        <v>8.2305626611136606</v>
      </c>
      <c r="P68" s="348">
        <v>8.3779219287058257</v>
      </c>
      <c r="Q68" s="348">
        <v>8.1579608449587617</v>
      </c>
      <c r="R68" s="348">
        <v>8.6943203243661351</v>
      </c>
      <c r="S68" s="348">
        <v>8.8321626429023521</v>
      </c>
      <c r="T68" s="348">
        <v>7.8252306890732619</v>
      </c>
      <c r="U68" s="348">
        <v>8.6804241156077904</v>
      </c>
      <c r="V68" s="348">
        <v>8.4472587684393012</v>
      </c>
      <c r="W68" s="348">
        <v>8.5654074016434372</v>
      </c>
      <c r="DA68" s="167" t="s">
        <v>2361</v>
      </c>
    </row>
    <row r="69" spans="1:105" ht="12" customHeight="1" x14ac:dyDescent="0.25">
      <c r="A69" s="64" t="s">
        <v>30</v>
      </c>
      <c r="B69" s="231">
        <v>0.13551662343586759</v>
      </c>
      <c r="C69" s="231">
        <v>6.5376656257264007E-2</v>
      </c>
      <c r="D69" s="231">
        <v>0.1239362742415157</v>
      </c>
      <c r="E69" s="231">
        <v>0.10033828625401039</v>
      </c>
      <c r="F69" s="231">
        <v>0.147203667728104</v>
      </c>
      <c r="G69" s="231">
        <v>7.4587222358449307E-2</v>
      </c>
      <c r="H69" s="231">
        <v>4.827306282246506E-2</v>
      </c>
      <c r="I69" s="231">
        <v>4.8582077789505511E-2</v>
      </c>
      <c r="J69" s="231">
        <v>0</v>
      </c>
      <c r="K69" s="231">
        <v>0</v>
      </c>
      <c r="L69" s="231">
        <v>5.5096911854498637E-2</v>
      </c>
      <c r="M69" s="231">
        <v>2.5131218094478339E-2</v>
      </c>
      <c r="N69" s="231">
        <v>0.45863241075349509</v>
      </c>
      <c r="O69" s="231">
        <v>0.31885225178298499</v>
      </c>
      <c r="P69" s="231">
        <v>0.3466977509693262</v>
      </c>
      <c r="Q69" s="231">
        <v>0.39475695541720979</v>
      </c>
      <c r="R69" s="231">
        <v>0.47353309701000429</v>
      </c>
      <c r="S69" s="231">
        <v>0.36692938355380439</v>
      </c>
      <c r="T69" s="231">
        <v>3.9127360823409327E-2</v>
      </c>
      <c r="U69" s="231">
        <v>4.797596122665447E-2</v>
      </c>
      <c r="V69" s="231">
        <v>4.163615124701759E-2</v>
      </c>
      <c r="W69" s="231">
        <v>6.2698863262913865E-2</v>
      </c>
      <c r="DA69" s="73" t="s">
        <v>2362</v>
      </c>
    </row>
    <row r="70" spans="1:105" ht="12" customHeight="1" x14ac:dyDescent="0.25">
      <c r="A70" s="64" t="s">
        <v>32</v>
      </c>
      <c r="B70" s="231">
        <v>0</v>
      </c>
      <c r="C70" s="231">
        <v>0</v>
      </c>
      <c r="D70" s="231">
        <v>0</v>
      </c>
      <c r="E70" s="231">
        <v>0</v>
      </c>
      <c r="F70" s="231">
        <v>0</v>
      </c>
      <c r="G70" s="231">
        <v>0</v>
      </c>
      <c r="H70" s="231">
        <v>0</v>
      </c>
      <c r="I70" s="231">
        <v>0</v>
      </c>
      <c r="J70" s="231">
        <v>0</v>
      </c>
      <c r="K70" s="231">
        <v>0</v>
      </c>
      <c r="L70" s="231">
        <v>0</v>
      </c>
      <c r="M70" s="231">
        <v>0</v>
      </c>
      <c r="N70" s="231">
        <v>0</v>
      </c>
      <c r="O70" s="231">
        <v>0</v>
      </c>
      <c r="P70" s="231">
        <v>0</v>
      </c>
      <c r="Q70" s="231">
        <v>0</v>
      </c>
      <c r="R70" s="231">
        <v>0</v>
      </c>
      <c r="S70" s="231">
        <v>0</v>
      </c>
      <c r="T70" s="231">
        <v>0</v>
      </c>
      <c r="U70" s="231">
        <v>0</v>
      </c>
      <c r="V70" s="231">
        <v>0</v>
      </c>
      <c r="W70" s="231">
        <v>0</v>
      </c>
      <c r="DA70" s="73" t="s">
        <v>2363</v>
      </c>
    </row>
    <row r="71" spans="1:105" ht="12" customHeight="1" x14ac:dyDescent="0.25">
      <c r="A71" s="64" t="s">
        <v>33</v>
      </c>
      <c r="B71" s="231">
        <v>5.650397650286846E-2</v>
      </c>
      <c r="C71" s="231">
        <v>0.23041291905790001</v>
      </c>
      <c r="D71" s="231">
        <v>0.24911464725433291</v>
      </c>
      <c r="E71" s="231">
        <v>0.38887656480706412</v>
      </c>
      <c r="F71" s="231">
        <v>0.1461001019826095</v>
      </c>
      <c r="G71" s="231">
        <v>0.24138099706596369</v>
      </c>
      <c r="H71" s="231">
        <v>0.52729409872138167</v>
      </c>
      <c r="I71" s="231">
        <v>0.17764646245846269</v>
      </c>
      <c r="J71" s="231">
        <v>8.9340323568109031E-2</v>
      </c>
      <c r="K71" s="231">
        <v>9.0030860587434161E-2</v>
      </c>
      <c r="L71" s="231">
        <v>0.2072996996823257</v>
      </c>
      <c r="M71" s="231">
        <v>0.119106015680355</v>
      </c>
      <c r="N71" s="231">
        <v>0.11854236658720629</v>
      </c>
      <c r="O71" s="231">
        <v>0.1186516185043469</v>
      </c>
      <c r="P71" s="231">
        <v>0.17865702220520199</v>
      </c>
      <c r="Q71" s="231">
        <v>0.14940393383441231</v>
      </c>
      <c r="R71" s="231">
        <v>0.15074571351434871</v>
      </c>
      <c r="S71" s="231">
        <v>0.13434952755515081</v>
      </c>
      <c r="T71" s="231">
        <v>8.4711866436759348E-2</v>
      </c>
      <c r="U71" s="231">
        <v>0.29822983355636878</v>
      </c>
      <c r="V71" s="231">
        <v>0.1091396184939009</v>
      </c>
      <c r="W71" s="231">
        <v>0.1553397804685851</v>
      </c>
      <c r="DA71" s="73" t="s">
        <v>2364</v>
      </c>
    </row>
    <row r="72" spans="1:105" ht="12" customHeight="1" x14ac:dyDescent="0.25">
      <c r="A72" s="64" t="s">
        <v>160</v>
      </c>
      <c r="B72" s="231">
        <v>2.448610674879506</v>
      </c>
      <c r="C72" s="231">
        <v>3.0413632721192432</v>
      </c>
      <c r="D72" s="231">
        <v>3.7669289380233142</v>
      </c>
      <c r="E72" s="231">
        <v>1.527311282704888</v>
      </c>
      <c r="F72" s="231">
        <v>1.825154274613759</v>
      </c>
      <c r="G72" s="231">
        <v>1.1105251128192271</v>
      </c>
      <c r="H72" s="231">
        <v>1.339973186396807</v>
      </c>
      <c r="I72" s="231">
        <v>4.5566893426914241</v>
      </c>
      <c r="J72" s="231">
        <v>3.9813784608019969</v>
      </c>
      <c r="K72" s="231">
        <v>0.85862637662483587</v>
      </c>
      <c r="L72" s="231">
        <v>0.69490241349925808</v>
      </c>
      <c r="M72" s="231">
        <v>0.48621005913116239</v>
      </c>
      <c r="N72" s="231">
        <v>0.50671367122990651</v>
      </c>
      <c r="O72" s="231">
        <v>0.74745003774992025</v>
      </c>
      <c r="P72" s="231">
        <v>0.78087578893896203</v>
      </c>
      <c r="Q72" s="231">
        <v>0.78407754733474555</v>
      </c>
      <c r="R72" s="231">
        <v>0.97403225864616139</v>
      </c>
      <c r="S72" s="231">
        <v>0.92517623803546634</v>
      </c>
      <c r="T72" s="231">
        <v>0.87422148405331623</v>
      </c>
      <c r="U72" s="231">
        <v>0.94214857473507674</v>
      </c>
      <c r="V72" s="231">
        <v>0.98995712173338901</v>
      </c>
      <c r="W72" s="231">
        <v>0.98933460937533446</v>
      </c>
      <c r="DA72" s="73" t="s">
        <v>2365</v>
      </c>
    </row>
    <row r="73" spans="1:105" ht="12" customHeight="1" x14ac:dyDescent="0.25">
      <c r="A73" s="64" t="s">
        <v>70</v>
      </c>
      <c r="B73" s="231">
        <v>1.5391496380087351</v>
      </c>
      <c r="C73" s="231">
        <v>0.96560380358408504</v>
      </c>
      <c r="D73" s="231">
        <v>0.95697838577121408</v>
      </c>
      <c r="E73" s="231">
        <v>0.87751962794192961</v>
      </c>
      <c r="F73" s="231">
        <v>0.94902381591455975</v>
      </c>
      <c r="G73" s="231">
        <v>0.74549770541756144</v>
      </c>
      <c r="H73" s="231">
        <v>0.87450982122371446</v>
      </c>
      <c r="I73" s="231">
        <v>0.54865454598361063</v>
      </c>
      <c r="J73" s="231">
        <v>0.5211974359933097</v>
      </c>
      <c r="K73" s="231">
        <v>0.43247349548011971</v>
      </c>
      <c r="L73" s="231">
        <v>0.38603671789920679</v>
      </c>
      <c r="M73" s="231">
        <v>0.64375437207468722</v>
      </c>
      <c r="N73" s="231">
        <v>0.77238543738835597</v>
      </c>
      <c r="O73" s="231">
        <v>0.14873022423204221</v>
      </c>
      <c r="P73" s="231">
        <v>8.9570665528781152E-2</v>
      </c>
      <c r="Q73" s="231">
        <v>2.9960800096293191E-2</v>
      </c>
      <c r="R73" s="231">
        <v>0.24184452852444641</v>
      </c>
      <c r="S73" s="231">
        <v>0.24123874652684579</v>
      </c>
      <c r="T73" s="231">
        <v>4.4805945051637434E-3</v>
      </c>
      <c r="U73" s="231">
        <v>4.5424056593104433E-3</v>
      </c>
      <c r="V73" s="231">
        <v>4.4078441945876144E-3</v>
      </c>
      <c r="W73" s="231">
        <v>6.0567424504028543E-3</v>
      </c>
      <c r="DA73" s="73" t="s">
        <v>2366</v>
      </c>
    </row>
    <row r="74" spans="1:105" ht="12" customHeight="1" x14ac:dyDescent="0.25">
      <c r="A74" s="64" t="s">
        <v>34</v>
      </c>
      <c r="B74" s="231">
        <v>0.315114357891222</v>
      </c>
      <c r="C74" s="231">
        <v>0.31270770774834611</v>
      </c>
      <c r="D74" s="231">
        <v>0.27662560218255211</v>
      </c>
      <c r="E74" s="231">
        <v>0.30789753510370788</v>
      </c>
      <c r="F74" s="231">
        <v>0.19243752326117189</v>
      </c>
      <c r="G74" s="231">
        <v>0.116009371006995</v>
      </c>
      <c r="H74" s="231">
        <v>0.19420886502790469</v>
      </c>
      <c r="I74" s="231">
        <v>0.1518157160817033</v>
      </c>
      <c r="J74" s="231">
        <v>7.5839049928929522E-2</v>
      </c>
      <c r="K74" s="231">
        <v>0.1133832579191227</v>
      </c>
      <c r="L74" s="231">
        <v>0.11598747751675639</v>
      </c>
      <c r="M74" s="231">
        <v>0</v>
      </c>
      <c r="N74" s="231">
        <v>3.7800674589258412E-2</v>
      </c>
      <c r="O74" s="231">
        <v>3.780067458926524E-2</v>
      </c>
      <c r="P74" s="231">
        <v>0</v>
      </c>
      <c r="Q74" s="231">
        <v>0</v>
      </c>
      <c r="R74" s="231">
        <v>7.5601349178569796E-2</v>
      </c>
      <c r="S74" s="231">
        <v>8.7236175380116979E-2</v>
      </c>
      <c r="T74" s="231">
        <v>2.2980559945362741E-2</v>
      </c>
      <c r="U74" s="231">
        <v>5.3614029770705257E-2</v>
      </c>
      <c r="V74" s="231">
        <v>2.4248766652482059E-2</v>
      </c>
      <c r="W74" s="231">
        <v>2.4767792658638911E-2</v>
      </c>
      <c r="DA74" s="73" t="s">
        <v>2367</v>
      </c>
    </row>
    <row r="75" spans="1:105" ht="12" customHeight="1" x14ac:dyDescent="0.25">
      <c r="A75" s="64" t="s">
        <v>162</v>
      </c>
      <c r="B75" s="231">
        <v>5.9310956689512029</v>
      </c>
      <c r="C75" s="231">
        <v>9.5206622650711701</v>
      </c>
      <c r="D75" s="231">
        <v>5.5938882788557667</v>
      </c>
      <c r="E75" s="231">
        <v>7.0932525530731274</v>
      </c>
      <c r="F75" s="231">
        <v>7.4213303051863679</v>
      </c>
      <c r="G75" s="231">
        <v>13.03847104158166</v>
      </c>
      <c r="H75" s="231">
        <v>5.8182311758633336</v>
      </c>
      <c r="I75" s="231">
        <v>7.2872176220868763</v>
      </c>
      <c r="J75" s="231">
        <v>7.201398746213548</v>
      </c>
      <c r="K75" s="231">
        <v>6.5078494677420284</v>
      </c>
      <c r="L75" s="231">
        <v>6.7228836747704417</v>
      </c>
      <c r="M75" s="231">
        <v>7.106371087618963</v>
      </c>
      <c r="N75" s="231">
        <v>6.7209159114444237</v>
      </c>
      <c r="O75" s="231">
        <v>5.7977787554940692</v>
      </c>
      <c r="P75" s="231">
        <v>6.2364802224600933</v>
      </c>
      <c r="Q75" s="231">
        <v>6.2977930274615126</v>
      </c>
      <c r="R75" s="231">
        <v>6.4666288019505132</v>
      </c>
      <c r="S75" s="231">
        <v>6.5806916900833068</v>
      </c>
      <c r="T75" s="231">
        <v>6.3544438855697054</v>
      </c>
      <c r="U75" s="231">
        <v>6.8361655564528316</v>
      </c>
      <c r="V75" s="231">
        <v>6.7717185818764234</v>
      </c>
      <c r="W75" s="231">
        <v>6.7839750305854443</v>
      </c>
      <c r="DA75" s="73" t="s">
        <v>2368</v>
      </c>
    </row>
    <row r="76" spans="1:105" ht="12" customHeight="1" x14ac:dyDescent="0.25">
      <c r="A76" s="64" t="s">
        <v>36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2369</v>
      </c>
    </row>
    <row r="77" spans="1:105" ht="12" customHeight="1" x14ac:dyDescent="0.25">
      <c r="A77" s="64" t="s">
        <v>73</v>
      </c>
      <c r="B77" s="231">
        <v>0.18823983127130259</v>
      </c>
      <c r="C77" s="231">
        <v>0.1703109989857863</v>
      </c>
      <c r="D77" s="231">
        <v>5.3760681403308436E-3</v>
      </c>
      <c r="E77" s="231">
        <v>0</v>
      </c>
      <c r="F77" s="231">
        <v>0</v>
      </c>
      <c r="G77" s="231">
        <v>0</v>
      </c>
      <c r="H77" s="231">
        <v>0</v>
      </c>
      <c r="I77" s="231">
        <v>0</v>
      </c>
      <c r="J77" s="231">
        <v>0</v>
      </c>
      <c r="K77" s="231">
        <v>7.3503049279958904E-2</v>
      </c>
      <c r="L77" s="231">
        <v>0.72785379679420703</v>
      </c>
      <c r="M77" s="231">
        <v>0.38723179882293879</v>
      </c>
      <c r="N77" s="231">
        <v>0.57905352423329548</v>
      </c>
      <c r="O77" s="231">
        <v>1.0612990987610309</v>
      </c>
      <c r="P77" s="231">
        <v>0.7456404786034605</v>
      </c>
      <c r="Q77" s="231">
        <v>0.50196858081458673</v>
      </c>
      <c r="R77" s="231">
        <v>0.31193457554209109</v>
      </c>
      <c r="S77" s="231">
        <v>0.49654088176766142</v>
      </c>
      <c r="T77" s="231">
        <v>0.44526493773954451</v>
      </c>
      <c r="U77" s="231">
        <v>0.49774775420684331</v>
      </c>
      <c r="V77" s="231">
        <v>0.50615068424150023</v>
      </c>
      <c r="W77" s="231">
        <v>0.54323458284211756</v>
      </c>
      <c r="DA77" s="73" t="s">
        <v>2370</v>
      </c>
    </row>
    <row r="78" spans="1:105" ht="12" customHeight="1" x14ac:dyDescent="0.25">
      <c r="A78" s="64" t="s">
        <v>79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0</v>
      </c>
      <c r="O78" s="231">
        <v>0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2371</v>
      </c>
    </row>
    <row r="79" spans="1:105" ht="12" customHeight="1" x14ac:dyDescent="0.25">
      <c r="A79" s="165" t="s">
        <v>2226</v>
      </c>
      <c r="B79" s="348">
        <v>0</v>
      </c>
      <c r="C79" s="348">
        <v>0</v>
      </c>
      <c r="D79" s="348">
        <v>0</v>
      </c>
      <c r="E79" s="348">
        <v>0</v>
      </c>
      <c r="F79" s="348">
        <v>0</v>
      </c>
      <c r="G79" s="348">
        <v>0</v>
      </c>
      <c r="H79" s="348">
        <v>0</v>
      </c>
      <c r="I79" s="348">
        <v>0</v>
      </c>
      <c r="J79" s="348">
        <v>0</v>
      </c>
      <c r="K79" s="348">
        <v>0</v>
      </c>
      <c r="L79" s="348">
        <v>0</v>
      </c>
      <c r="M79" s="348">
        <v>0</v>
      </c>
      <c r="N79" s="348">
        <v>0</v>
      </c>
      <c r="O79" s="348">
        <v>0</v>
      </c>
      <c r="P79" s="348">
        <v>0</v>
      </c>
      <c r="Q79" s="348">
        <v>0</v>
      </c>
      <c r="R79" s="348">
        <v>0</v>
      </c>
      <c r="S79" s="348">
        <v>0</v>
      </c>
      <c r="T79" s="348">
        <v>0</v>
      </c>
      <c r="U79" s="348">
        <v>0</v>
      </c>
      <c r="V79" s="348">
        <v>0</v>
      </c>
      <c r="W79" s="348">
        <v>0</v>
      </c>
      <c r="DA79" s="167" t="s">
        <v>2372</v>
      </c>
    </row>
    <row r="80" spans="1:105" ht="12" customHeight="1" x14ac:dyDescent="0.25">
      <c r="A80" s="132" t="s">
        <v>2228</v>
      </c>
      <c r="B80" s="318">
        <v>0</v>
      </c>
      <c r="C80" s="318">
        <v>0</v>
      </c>
      <c r="D80" s="318">
        <v>0</v>
      </c>
      <c r="E80" s="318">
        <v>0</v>
      </c>
      <c r="F80" s="318">
        <v>0</v>
      </c>
      <c r="G80" s="318">
        <v>0</v>
      </c>
      <c r="H80" s="318">
        <v>0</v>
      </c>
      <c r="I80" s="318">
        <v>0</v>
      </c>
      <c r="J80" s="318">
        <v>0</v>
      </c>
      <c r="K80" s="318">
        <v>0</v>
      </c>
      <c r="L80" s="318">
        <v>0</v>
      </c>
      <c r="M80" s="318">
        <v>0</v>
      </c>
      <c r="N80" s="318">
        <v>0</v>
      </c>
      <c r="O80" s="318">
        <v>0</v>
      </c>
      <c r="P80" s="318">
        <v>0</v>
      </c>
      <c r="Q80" s="318">
        <v>0</v>
      </c>
      <c r="R80" s="318">
        <v>0</v>
      </c>
      <c r="S80" s="318">
        <v>0</v>
      </c>
      <c r="T80" s="318">
        <v>0</v>
      </c>
      <c r="U80" s="318">
        <v>0</v>
      </c>
      <c r="V80" s="318">
        <v>0</v>
      </c>
      <c r="W80" s="318">
        <v>0</v>
      </c>
      <c r="DA80" s="139" t="s">
        <v>2373</v>
      </c>
    </row>
    <row r="81" spans="1:105" ht="12" customHeight="1" x14ac:dyDescent="0.25">
      <c r="A81" s="201"/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DA81" s="173"/>
    </row>
    <row r="82" spans="1:105" ht="15" customHeight="1" x14ac:dyDescent="0.25">
      <c r="A82" s="32" t="s">
        <v>431</v>
      </c>
      <c r="B82" s="259"/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DA82" s="88"/>
    </row>
    <row r="83" spans="1:105" ht="12" customHeight="1" x14ac:dyDescent="0.25">
      <c r="A83" s="201"/>
      <c r="B83" s="201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DA83" s="173"/>
    </row>
    <row r="84" spans="1:105" ht="12" customHeight="1" x14ac:dyDescent="0.25">
      <c r="A84" s="35" t="s">
        <v>24</v>
      </c>
      <c r="B84" s="234">
        <f t="shared" ref="B84:W84" si="4">SUM(B$85:B$89,B$91:B$93,B$95:B$97,B$98,B$100:B$104,B$106:B$109)</f>
        <v>1</v>
      </c>
      <c r="C84" s="234">
        <f t="shared" si="4"/>
        <v>0.99999999999999978</v>
      </c>
      <c r="D84" s="234">
        <f t="shared" si="4"/>
        <v>0.99999999999999978</v>
      </c>
      <c r="E84" s="234">
        <f t="shared" si="4"/>
        <v>1</v>
      </c>
      <c r="F84" s="234">
        <f t="shared" si="4"/>
        <v>0.99999999999999978</v>
      </c>
      <c r="G84" s="234">
        <f t="shared" si="4"/>
        <v>1</v>
      </c>
      <c r="H84" s="234">
        <f t="shared" si="4"/>
        <v>1.0000000000000002</v>
      </c>
      <c r="I84" s="234">
        <f t="shared" si="4"/>
        <v>1.0000000000000002</v>
      </c>
      <c r="J84" s="234">
        <f t="shared" si="4"/>
        <v>1.0000000000000002</v>
      </c>
      <c r="K84" s="234">
        <f t="shared" si="4"/>
        <v>0.99999999999999978</v>
      </c>
      <c r="L84" s="234">
        <f t="shared" si="4"/>
        <v>0.99999999999999989</v>
      </c>
      <c r="M84" s="234">
        <f t="shared" si="4"/>
        <v>0.99999999999999989</v>
      </c>
      <c r="N84" s="234">
        <f t="shared" si="4"/>
        <v>1</v>
      </c>
      <c r="O84" s="234">
        <f t="shared" si="4"/>
        <v>0.99999999999999989</v>
      </c>
      <c r="P84" s="234">
        <f t="shared" si="4"/>
        <v>1</v>
      </c>
      <c r="Q84" s="234">
        <f t="shared" si="4"/>
        <v>0.99999999999999989</v>
      </c>
      <c r="R84" s="234">
        <f t="shared" si="4"/>
        <v>1</v>
      </c>
      <c r="S84" s="234">
        <f t="shared" si="4"/>
        <v>0.99999999999999989</v>
      </c>
      <c r="T84" s="234">
        <f t="shared" si="4"/>
        <v>0.99999999999999978</v>
      </c>
      <c r="U84" s="234">
        <f t="shared" si="4"/>
        <v>1</v>
      </c>
      <c r="V84" s="234">
        <f t="shared" si="4"/>
        <v>1</v>
      </c>
      <c r="W84" s="234">
        <f t="shared" si="4"/>
        <v>1</v>
      </c>
      <c r="DA84" s="95"/>
    </row>
    <row r="85" spans="1:105" ht="12" customHeight="1" x14ac:dyDescent="0.25">
      <c r="A85" s="55" t="s">
        <v>92</v>
      </c>
      <c r="B85" s="301">
        <f t="shared" ref="B85:W85" si="5">IF(B$6=0,0,B$6/B$5)</f>
        <v>0</v>
      </c>
      <c r="C85" s="301">
        <f t="shared" si="5"/>
        <v>0</v>
      </c>
      <c r="D85" s="301">
        <f t="shared" si="5"/>
        <v>0</v>
      </c>
      <c r="E85" s="301">
        <f t="shared" si="5"/>
        <v>0</v>
      </c>
      <c r="F85" s="301">
        <f t="shared" si="5"/>
        <v>0</v>
      </c>
      <c r="G85" s="301">
        <f t="shared" si="5"/>
        <v>0</v>
      </c>
      <c r="H85" s="301">
        <f t="shared" si="5"/>
        <v>0</v>
      </c>
      <c r="I85" s="301">
        <f t="shared" si="5"/>
        <v>0</v>
      </c>
      <c r="J85" s="301">
        <f t="shared" si="5"/>
        <v>0</v>
      </c>
      <c r="K85" s="301">
        <f t="shared" si="5"/>
        <v>0</v>
      </c>
      <c r="L85" s="301">
        <f t="shared" si="5"/>
        <v>0</v>
      </c>
      <c r="M85" s="301">
        <f t="shared" si="5"/>
        <v>0</v>
      </c>
      <c r="N85" s="301">
        <f t="shared" si="5"/>
        <v>0</v>
      </c>
      <c r="O85" s="301">
        <f t="shared" si="5"/>
        <v>0</v>
      </c>
      <c r="P85" s="301">
        <f t="shared" si="5"/>
        <v>0</v>
      </c>
      <c r="Q85" s="301">
        <f t="shared" si="5"/>
        <v>0</v>
      </c>
      <c r="R85" s="301">
        <f t="shared" si="5"/>
        <v>0</v>
      </c>
      <c r="S85" s="301">
        <f t="shared" si="5"/>
        <v>0</v>
      </c>
      <c r="T85" s="301">
        <f t="shared" si="5"/>
        <v>0</v>
      </c>
      <c r="U85" s="301">
        <f t="shared" si="5"/>
        <v>0</v>
      </c>
      <c r="V85" s="301">
        <f t="shared" si="5"/>
        <v>0</v>
      </c>
      <c r="W85" s="301">
        <f t="shared" si="5"/>
        <v>0</v>
      </c>
      <c r="DA85" s="67"/>
    </row>
    <row r="86" spans="1:105" ht="12" customHeight="1" x14ac:dyDescent="0.25">
      <c r="A86" s="202" t="s">
        <v>93</v>
      </c>
      <c r="B86" s="235">
        <f t="shared" ref="B86:W86" si="6">IF(B$7=0,0,B$7/B$5)</f>
        <v>0</v>
      </c>
      <c r="C86" s="235">
        <f t="shared" si="6"/>
        <v>0</v>
      </c>
      <c r="D86" s="235">
        <f t="shared" si="6"/>
        <v>0</v>
      </c>
      <c r="E86" s="235">
        <f t="shared" si="6"/>
        <v>0</v>
      </c>
      <c r="F86" s="235">
        <f t="shared" si="6"/>
        <v>0</v>
      </c>
      <c r="G86" s="235">
        <f t="shared" si="6"/>
        <v>0</v>
      </c>
      <c r="H86" s="235">
        <f t="shared" si="6"/>
        <v>0</v>
      </c>
      <c r="I86" s="235">
        <f t="shared" si="6"/>
        <v>0</v>
      </c>
      <c r="J86" s="235">
        <f t="shared" si="6"/>
        <v>0</v>
      </c>
      <c r="K86" s="235">
        <f t="shared" si="6"/>
        <v>0</v>
      </c>
      <c r="L86" s="235">
        <f t="shared" si="6"/>
        <v>0</v>
      </c>
      <c r="M86" s="235">
        <f t="shared" si="6"/>
        <v>0</v>
      </c>
      <c r="N86" s="235">
        <f t="shared" si="6"/>
        <v>0</v>
      </c>
      <c r="O86" s="235">
        <f t="shared" si="6"/>
        <v>0</v>
      </c>
      <c r="P86" s="235">
        <f t="shared" si="6"/>
        <v>0</v>
      </c>
      <c r="Q86" s="235">
        <f t="shared" si="6"/>
        <v>0</v>
      </c>
      <c r="R86" s="235">
        <f t="shared" si="6"/>
        <v>0</v>
      </c>
      <c r="S86" s="235">
        <f t="shared" si="6"/>
        <v>0</v>
      </c>
      <c r="T86" s="235">
        <f t="shared" si="6"/>
        <v>0</v>
      </c>
      <c r="U86" s="235">
        <f t="shared" si="6"/>
        <v>0</v>
      </c>
      <c r="V86" s="235">
        <f t="shared" si="6"/>
        <v>0</v>
      </c>
      <c r="W86" s="235">
        <f t="shared" si="6"/>
        <v>0</v>
      </c>
      <c r="DA86" s="174"/>
    </row>
    <row r="87" spans="1:105" ht="12" customHeight="1" x14ac:dyDescent="0.25">
      <c r="A87" s="202" t="s">
        <v>94</v>
      </c>
      <c r="B87" s="235">
        <f t="shared" ref="B87:W87" si="7">IF(B$8=0,0,B$8/B$5)</f>
        <v>0</v>
      </c>
      <c r="C87" s="235">
        <f t="shared" si="7"/>
        <v>0</v>
      </c>
      <c r="D87" s="235">
        <f t="shared" si="7"/>
        <v>0</v>
      </c>
      <c r="E87" s="235">
        <f t="shared" si="7"/>
        <v>0</v>
      </c>
      <c r="F87" s="235">
        <f t="shared" si="7"/>
        <v>0</v>
      </c>
      <c r="G87" s="235">
        <f t="shared" si="7"/>
        <v>0</v>
      </c>
      <c r="H87" s="235">
        <f t="shared" si="7"/>
        <v>0</v>
      </c>
      <c r="I87" s="235">
        <f t="shared" si="7"/>
        <v>0</v>
      </c>
      <c r="J87" s="235">
        <f t="shared" si="7"/>
        <v>0</v>
      </c>
      <c r="K87" s="235">
        <f t="shared" si="7"/>
        <v>0</v>
      </c>
      <c r="L87" s="235">
        <f t="shared" si="7"/>
        <v>0</v>
      </c>
      <c r="M87" s="235">
        <f t="shared" si="7"/>
        <v>0</v>
      </c>
      <c r="N87" s="235">
        <f t="shared" si="7"/>
        <v>0</v>
      </c>
      <c r="O87" s="235">
        <f t="shared" si="7"/>
        <v>0</v>
      </c>
      <c r="P87" s="235">
        <f t="shared" si="7"/>
        <v>0</v>
      </c>
      <c r="Q87" s="235">
        <f t="shared" si="7"/>
        <v>0</v>
      </c>
      <c r="R87" s="235">
        <f t="shared" si="7"/>
        <v>0</v>
      </c>
      <c r="S87" s="235">
        <f t="shared" si="7"/>
        <v>0</v>
      </c>
      <c r="T87" s="235">
        <f t="shared" si="7"/>
        <v>0</v>
      </c>
      <c r="U87" s="235">
        <f t="shared" si="7"/>
        <v>0</v>
      </c>
      <c r="V87" s="235">
        <f t="shared" si="7"/>
        <v>0</v>
      </c>
      <c r="W87" s="235">
        <f t="shared" si="7"/>
        <v>0</v>
      </c>
      <c r="DA87" s="174"/>
    </row>
    <row r="88" spans="1:105" ht="12" customHeight="1" x14ac:dyDescent="0.25">
      <c r="A88" s="202" t="s">
        <v>95</v>
      </c>
      <c r="B88" s="235">
        <f t="shared" ref="B88:W88" si="8">IF(B$9=0,0,B$9/B$5)</f>
        <v>0</v>
      </c>
      <c r="C88" s="235">
        <f t="shared" si="8"/>
        <v>0</v>
      </c>
      <c r="D88" s="235">
        <f t="shared" si="8"/>
        <v>0</v>
      </c>
      <c r="E88" s="235">
        <f t="shared" si="8"/>
        <v>0</v>
      </c>
      <c r="F88" s="235">
        <f t="shared" si="8"/>
        <v>0</v>
      </c>
      <c r="G88" s="235">
        <f t="shared" si="8"/>
        <v>0</v>
      </c>
      <c r="H88" s="235">
        <f t="shared" si="8"/>
        <v>0</v>
      </c>
      <c r="I88" s="235">
        <f t="shared" si="8"/>
        <v>0</v>
      </c>
      <c r="J88" s="235">
        <f t="shared" si="8"/>
        <v>0</v>
      </c>
      <c r="K88" s="235">
        <f t="shared" si="8"/>
        <v>0</v>
      </c>
      <c r="L88" s="235">
        <f t="shared" si="8"/>
        <v>0</v>
      </c>
      <c r="M88" s="235">
        <f t="shared" si="8"/>
        <v>0</v>
      </c>
      <c r="N88" s="235">
        <f t="shared" si="8"/>
        <v>0</v>
      </c>
      <c r="O88" s="235">
        <f t="shared" si="8"/>
        <v>0</v>
      </c>
      <c r="P88" s="235">
        <f t="shared" si="8"/>
        <v>0</v>
      </c>
      <c r="Q88" s="235">
        <f t="shared" si="8"/>
        <v>0</v>
      </c>
      <c r="R88" s="235">
        <f t="shared" si="8"/>
        <v>0</v>
      </c>
      <c r="S88" s="235">
        <f t="shared" si="8"/>
        <v>0</v>
      </c>
      <c r="T88" s="235">
        <f t="shared" si="8"/>
        <v>0</v>
      </c>
      <c r="U88" s="235">
        <f t="shared" si="8"/>
        <v>0</v>
      </c>
      <c r="V88" s="235">
        <f t="shared" si="8"/>
        <v>0</v>
      </c>
      <c r="W88" s="235">
        <f t="shared" si="8"/>
        <v>0</v>
      </c>
      <c r="DA88" s="174"/>
    </row>
    <row r="89" spans="1:105" ht="12" customHeight="1" x14ac:dyDescent="0.25">
      <c r="A89" s="56" t="s">
        <v>96</v>
      </c>
      <c r="B89" s="302">
        <f t="shared" ref="B89:W89" si="9">IF(B$10=0,0,B$10/B$5)</f>
        <v>2.6275600035313897E-2</v>
      </c>
      <c r="C89" s="302">
        <f t="shared" si="9"/>
        <v>2.6232825015537347E-2</v>
      </c>
      <c r="D89" s="302">
        <f t="shared" si="9"/>
        <v>2.8778271957866967E-2</v>
      </c>
      <c r="E89" s="302">
        <f t="shared" si="9"/>
        <v>1.9732360052988E-2</v>
      </c>
      <c r="F89" s="302">
        <f t="shared" si="9"/>
        <v>2.1024790201334981E-2</v>
      </c>
      <c r="G89" s="302">
        <f t="shared" si="9"/>
        <v>2.2927363585960165E-2</v>
      </c>
      <c r="H89" s="302">
        <f t="shared" si="9"/>
        <v>2.4773764048730003E-2</v>
      </c>
      <c r="I89" s="302">
        <f t="shared" si="9"/>
        <v>2.5860468067862356E-2</v>
      </c>
      <c r="J89" s="302">
        <f t="shared" si="9"/>
        <v>2.5044503781624858E-2</v>
      </c>
      <c r="K89" s="302">
        <f t="shared" si="9"/>
        <v>2.3083917332573554E-2</v>
      </c>
      <c r="L89" s="302">
        <f t="shared" si="9"/>
        <v>2.2853607508429241E-2</v>
      </c>
      <c r="M89" s="302">
        <f t="shared" si="9"/>
        <v>2.3218014752538516E-2</v>
      </c>
      <c r="N89" s="302">
        <f t="shared" si="9"/>
        <v>2.2280271614429265E-2</v>
      </c>
      <c r="O89" s="302">
        <f t="shared" si="9"/>
        <v>2.1186350905662024E-2</v>
      </c>
      <c r="P89" s="302">
        <f t="shared" si="9"/>
        <v>2.1452445055539341E-2</v>
      </c>
      <c r="Q89" s="302">
        <f t="shared" si="9"/>
        <v>2.1574398002319115E-2</v>
      </c>
      <c r="R89" s="302">
        <f t="shared" si="9"/>
        <v>2.0920340397137346E-2</v>
      </c>
      <c r="S89" s="302">
        <f t="shared" si="9"/>
        <v>2.1258033322436337E-2</v>
      </c>
      <c r="T89" s="302">
        <f t="shared" si="9"/>
        <v>2.0482553686710717E-2</v>
      </c>
      <c r="U89" s="302">
        <f t="shared" si="9"/>
        <v>2.1212276082080039E-2</v>
      </c>
      <c r="V89" s="302">
        <f t="shared" si="9"/>
        <v>2.0990418382825626E-2</v>
      </c>
      <c r="W89" s="302">
        <f t="shared" si="9"/>
        <v>2.1066784353890894E-2</v>
      </c>
      <c r="DA89" s="68"/>
    </row>
    <row r="90" spans="1:105" ht="12" customHeight="1" x14ac:dyDescent="0.25">
      <c r="A90" s="203" t="s">
        <v>2149</v>
      </c>
      <c r="B90" s="303">
        <f t="shared" ref="B90:W90" si="10">IF(B$16=0,0,B$16/B$5)</f>
        <v>8.4110351425015731E-2</v>
      </c>
      <c r="C90" s="303">
        <f t="shared" si="10"/>
        <v>8.1008395833262248E-2</v>
      </c>
      <c r="D90" s="303">
        <f t="shared" si="10"/>
        <v>9.0083189124246871E-2</v>
      </c>
      <c r="E90" s="303">
        <f t="shared" si="10"/>
        <v>6.37177725252214E-2</v>
      </c>
      <c r="F90" s="303">
        <f t="shared" si="10"/>
        <v>6.7688068347816197E-2</v>
      </c>
      <c r="G90" s="303">
        <f t="shared" si="10"/>
        <v>7.0941979793620033E-2</v>
      </c>
      <c r="H90" s="303">
        <f t="shared" si="10"/>
        <v>7.9336341603325714E-2</v>
      </c>
      <c r="I90" s="303">
        <f t="shared" si="10"/>
        <v>7.9026422518941264E-2</v>
      </c>
      <c r="J90" s="303">
        <f t="shared" si="10"/>
        <v>7.64929753154652E-2</v>
      </c>
      <c r="K90" s="303">
        <f t="shared" si="10"/>
        <v>7.1309283375130941E-2</v>
      </c>
      <c r="L90" s="303">
        <f t="shared" si="10"/>
        <v>7.0981826391947764E-2</v>
      </c>
      <c r="M90" s="303">
        <f t="shared" si="10"/>
        <v>7.2658855676250259E-2</v>
      </c>
      <c r="N90" s="303">
        <f t="shared" si="10"/>
        <v>7.2406958722703585E-2</v>
      </c>
      <c r="O90" s="303">
        <f t="shared" si="10"/>
        <v>6.6400265736189429E-2</v>
      </c>
      <c r="P90" s="303">
        <f t="shared" si="10"/>
        <v>6.812380365558604E-2</v>
      </c>
      <c r="Q90" s="303">
        <f t="shared" si="10"/>
        <v>6.8408787741788935E-2</v>
      </c>
      <c r="R90" s="303">
        <f t="shared" si="10"/>
        <v>6.7458000607780427E-2</v>
      </c>
      <c r="S90" s="303">
        <f t="shared" si="10"/>
        <v>6.7873733259657898E-2</v>
      </c>
      <c r="T90" s="303">
        <f t="shared" si="10"/>
        <v>6.2950070006561096E-2</v>
      </c>
      <c r="U90" s="303">
        <f t="shared" si="10"/>
        <v>6.5755121509413983E-2</v>
      </c>
      <c r="V90" s="303">
        <f t="shared" si="10"/>
        <v>6.4683996087583476E-2</v>
      </c>
      <c r="W90" s="303">
        <f t="shared" si="10"/>
        <v>6.5243851860981347E-2</v>
      </c>
      <c r="DA90" s="175"/>
    </row>
    <row r="91" spans="1:105" ht="12" customHeight="1" x14ac:dyDescent="0.25">
      <c r="A91" s="62" t="s">
        <v>2150</v>
      </c>
      <c r="B91" s="304">
        <f t="shared" ref="B91:W91" si="11">IF(B$17=0,0,B$17/B$5)</f>
        <v>8.4110351425015731E-2</v>
      </c>
      <c r="C91" s="304">
        <f t="shared" si="11"/>
        <v>8.1008395833262248E-2</v>
      </c>
      <c r="D91" s="304">
        <f t="shared" si="11"/>
        <v>9.0083189124246871E-2</v>
      </c>
      <c r="E91" s="304">
        <f t="shared" si="11"/>
        <v>6.37177725252214E-2</v>
      </c>
      <c r="F91" s="304">
        <f t="shared" si="11"/>
        <v>6.7688068347816197E-2</v>
      </c>
      <c r="G91" s="304">
        <f t="shared" si="11"/>
        <v>7.0941979793620033E-2</v>
      </c>
      <c r="H91" s="304">
        <f t="shared" si="11"/>
        <v>7.9336341603325714E-2</v>
      </c>
      <c r="I91" s="304">
        <f t="shared" si="11"/>
        <v>7.9026422518941264E-2</v>
      </c>
      <c r="J91" s="304">
        <f t="shared" si="11"/>
        <v>7.64929753154652E-2</v>
      </c>
      <c r="K91" s="304">
        <f t="shared" si="11"/>
        <v>7.1309283375130941E-2</v>
      </c>
      <c r="L91" s="304">
        <f t="shared" si="11"/>
        <v>7.0981826391947764E-2</v>
      </c>
      <c r="M91" s="304">
        <f t="shared" si="11"/>
        <v>7.2658855676250259E-2</v>
      </c>
      <c r="N91" s="304">
        <f t="shared" si="11"/>
        <v>7.2406958722703585E-2</v>
      </c>
      <c r="O91" s="304">
        <f t="shared" si="11"/>
        <v>6.6400265736189429E-2</v>
      </c>
      <c r="P91" s="304">
        <f t="shared" si="11"/>
        <v>6.812380365558604E-2</v>
      </c>
      <c r="Q91" s="304">
        <f t="shared" si="11"/>
        <v>6.8408787741788935E-2</v>
      </c>
      <c r="R91" s="304">
        <f t="shared" si="11"/>
        <v>6.7458000607780427E-2</v>
      </c>
      <c r="S91" s="304">
        <f t="shared" si="11"/>
        <v>6.7873733259657898E-2</v>
      </c>
      <c r="T91" s="304">
        <f t="shared" si="11"/>
        <v>6.2950070006561096E-2</v>
      </c>
      <c r="U91" s="304">
        <f t="shared" si="11"/>
        <v>6.5755121509413983E-2</v>
      </c>
      <c r="V91" s="304">
        <f t="shared" si="11"/>
        <v>6.4683996087583476E-2</v>
      </c>
      <c r="W91" s="304">
        <f t="shared" si="11"/>
        <v>6.5243851860981347E-2</v>
      </c>
      <c r="DA91" s="72"/>
    </row>
    <row r="92" spans="1:105" ht="12" customHeight="1" x14ac:dyDescent="0.25">
      <c r="A92" s="62" t="s">
        <v>2157</v>
      </c>
      <c r="B92" s="304">
        <f t="shared" ref="B92:W92" si="12">IF(B$23=0,0,B$23/B$5)</f>
        <v>0</v>
      </c>
      <c r="C92" s="304">
        <f t="shared" si="12"/>
        <v>0</v>
      </c>
      <c r="D92" s="304">
        <f t="shared" si="12"/>
        <v>0</v>
      </c>
      <c r="E92" s="304">
        <f t="shared" si="12"/>
        <v>0</v>
      </c>
      <c r="F92" s="304">
        <f t="shared" si="12"/>
        <v>0</v>
      </c>
      <c r="G92" s="304">
        <f t="shared" si="12"/>
        <v>0</v>
      </c>
      <c r="H92" s="304">
        <f t="shared" si="12"/>
        <v>0</v>
      </c>
      <c r="I92" s="304">
        <f t="shared" si="12"/>
        <v>0</v>
      </c>
      <c r="J92" s="304">
        <f t="shared" si="12"/>
        <v>0</v>
      </c>
      <c r="K92" s="304">
        <f t="shared" si="12"/>
        <v>0</v>
      </c>
      <c r="L92" s="304">
        <f t="shared" si="12"/>
        <v>0</v>
      </c>
      <c r="M92" s="304">
        <f t="shared" si="12"/>
        <v>0</v>
      </c>
      <c r="N92" s="304">
        <f t="shared" si="12"/>
        <v>0</v>
      </c>
      <c r="O92" s="304">
        <f t="shared" si="12"/>
        <v>0</v>
      </c>
      <c r="P92" s="304">
        <f t="shared" si="12"/>
        <v>0</v>
      </c>
      <c r="Q92" s="304">
        <f t="shared" si="12"/>
        <v>0</v>
      </c>
      <c r="R92" s="304">
        <f t="shared" si="12"/>
        <v>0</v>
      </c>
      <c r="S92" s="304">
        <f t="shared" si="12"/>
        <v>0</v>
      </c>
      <c r="T92" s="304">
        <f t="shared" si="12"/>
        <v>0</v>
      </c>
      <c r="U92" s="304">
        <f t="shared" si="12"/>
        <v>0</v>
      </c>
      <c r="V92" s="304">
        <f t="shared" si="12"/>
        <v>0</v>
      </c>
      <c r="W92" s="304">
        <f t="shared" si="12"/>
        <v>0</v>
      </c>
      <c r="DA92" s="72"/>
    </row>
    <row r="93" spans="1:105" ht="12" customHeight="1" x14ac:dyDescent="0.25">
      <c r="A93" s="62" t="s">
        <v>2159</v>
      </c>
      <c r="B93" s="304">
        <f t="shared" ref="B93:W93" si="13">IF(B$24=0,0,B$24/B$5)</f>
        <v>0</v>
      </c>
      <c r="C93" s="304">
        <f t="shared" si="13"/>
        <v>0</v>
      </c>
      <c r="D93" s="304">
        <f t="shared" si="13"/>
        <v>0</v>
      </c>
      <c r="E93" s="304">
        <f t="shared" si="13"/>
        <v>0</v>
      </c>
      <c r="F93" s="304">
        <f t="shared" si="13"/>
        <v>0</v>
      </c>
      <c r="G93" s="304">
        <f t="shared" si="13"/>
        <v>0</v>
      </c>
      <c r="H93" s="304">
        <f t="shared" si="13"/>
        <v>0</v>
      </c>
      <c r="I93" s="304">
        <f t="shared" si="13"/>
        <v>0</v>
      </c>
      <c r="J93" s="304">
        <f t="shared" si="13"/>
        <v>0</v>
      </c>
      <c r="K93" s="304">
        <f t="shared" si="13"/>
        <v>0</v>
      </c>
      <c r="L93" s="304">
        <f t="shared" si="13"/>
        <v>0</v>
      </c>
      <c r="M93" s="304">
        <f t="shared" si="13"/>
        <v>0</v>
      </c>
      <c r="N93" s="304">
        <f t="shared" si="13"/>
        <v>0</v>
      </c>
      <c r="O93" s="304">
        <f t="shared" si="13"/>
        <v>0</v>
      </c>
      <c r="P93" s="304">
        <f t="shared" si="13"/>
        <v>0</v>
      </c>
      <c r="Q93" s="304">
        <f t="shared" si="13"/>
        <v>0</v>
      </c>
      <c r="R93" s="304">
        <f t="shared" si="13"/>
        <v>0</v>
      </c>
      <c r="S93" s="304">
        <f t="shared" si="13"/>
        <v>0</v>
      </c>
      <c r="T93" s="304">
        <f t="shared" si="13"/>
        <v>0</v>
      </c>
      <c r="U93" s="304">
        <f t="shared" si="13"/>
        <v>0</v>
      </c>
      <c r="V93" s="304">
        <f t="shared" si="13"/>
        <v>0</v>
      </c>
      <c r="W93" s="304">
        <f t="shared" si="13"/>
        <v>0</v>
      </c>
      <c r="DA93" s="72"/>
    </row>
    <row r="94" spans="1:105" ht="12" customHeight="1" x14ac:dyDescent="0.25">
      <c r="A94" s="203" t="s">
        <v>2161</v>
      </c>
      <c r="B94" s="303">
        <f t="shared" ref="B94:W94" si="14">IF(B$25=0,0,B$25/B$5)</f>
        <v>7.0091959520846445E-2</v>
      </c>
      <c r="C94" s="303">
        <f t="shared" si="14"/>
        <v>6.7506996527718535E-2</v>
      </c>
      <c r="D94" s="303">
        <f t="shared" si="14"/>
        <v>7.506932427020567E-2</v>
      </c>
      <c r="E94" s="303">
        <f t="shared" si="14"/>
        <v>5.3098143771017813E-2</v>
      </c>
      <c r="F94" s="303">
        <f t="shared" si="14"/>
        <v>5.6406723623180166E-2</v>
      </c>
      <c r="G94" s="303">
        <f t="shared" si="14"/>
        <v>5.9118316494683368E-2</v>
      </c>
      <c r="H94" s="303">
        <f t="shared" si="14"/>
        <v>6.6113618002771435E-2</v>
      </c>
      <c r="I94" s="303">
        <f t="shared" si="14"/>
        <v>6.5855352099117734E-2</v>
      </c>
      <c r="J94" s="303">
        <f t="shared" si="14"/>
        <v>6.3744146096221005E-2</v>
      </c>
      <c r="K94" s="303">
        <f t="shared" si="14"/>
        <v>5.942440281260912E-2</v>
      </c>
      <c r="L94" s="303">
        <f t="shared" si="14"/>
        <v>5.9151521993289824E-2</v>
      </c>
      <c r="M94" s="303">
        <f t="shared" si="14"/>
        <v>6.0549046396875202E-2</v>
      </c>
      <c r="N94" s="303">
        <f t="shared" si="14"/>
        <v>6.0339132268919668E-2</v>
      </c>
      <c r="O94" s="303">
        <f t="shared" si="14"/>
        <v>5.5333554780157855E-2</v>
      </c>
      <c r="P94" s="303">
        <f t="shared" si="14"/>
        <v>5.6769836379655055E-2</v>
      </c>
      <c r="Q94" s="303">
        <f t="shared" si="14"/>
        <v>5.7007323118157455E-2</v>
      </c>
      <c r="R94" s="303">
        <f t="shared" si="14"/>
        <v>5.6215000506483703E-2</v>
      </c>
      <c r="S94" s="303">
        <f t="shared" si="14"/>
        <v>5.6561444383048262E-2</v>
      </c>
      <c r="T94" s="303">
        <f t="shared" si="14"/>
        <v>5.245839167213423E-2</v>
      </c>
      <c r="U94" s="303">
        <f t="shared" si="14"/>
        <v>5.4795934591178312E-2</v>
      </c>
      <c r="V94" s="303">
        <f t="shared" si="14"/>
        <v>5.3903330072986241E-2</v>
      </c>
      <c r="W94" s="303">
        <f t="shared" si="14"/>
        <v>5.4369876550817799E-2</v>
      </c>
      <c r="DA94" s="175"/>
    </row>
    <row r="95" spans="1:105" ht="12" customHeight="1" x14ac:dyDescent="0.25">
      <c r="A95" s="62" t="s">
        <v>2162</v>
      </c>
      <c r="B95" s="304">
        <f t="shared" ref="B95:W95" si="15">IF(B$26=0,0,B$26/B$5)</f>
        <v>7.0091959520846445E-2</v>
      </c>
      <c r="C95" s="304">
        <f t="shared" si="15"/>
        <v>6.7506996527718535E-2</v>
      </c>
      <c r="D95" s="304">
        <f t="shared" si="15"/>
        <v>7.506932427020567E-2</v>
      </c>
      <c r="E95" s="304">
        <f t="shared" si="15"/>
        <v>5.3098143771017813E-2</v>
      </c>
      <c r="F95" s="304">
        <f t="shared" si="15"/>
        <v>5.6406723623180166E-2</v>
      </c>
      <c r="G95" s="304">
        <f t="shared" si="15"/>
        <v>5.9118316494683368E-2</v>
      </c>
      <c r="H95" s="304">
        <f t="shared" si="15"/>
        <v>6.6113618002771435E-2</v>
      </c>
      <c r="I95" s="304">
        <f t="shared" si="15"/>
        <v>6.5855352099117734E-2</v>
      </c>
      <c r="J95" s="304">
        <f t="shared" si="15"/>
        <v>6.3744146096221005E-2</v>
      </c>
      <c r="K95" s="304">
        <f t="shared" si="15"/>
        <v>5.942440281260912E-2</v>
      </c>
      <c r="L95" s="304">
        <f t="shared" si="15"/>
        <v>5.9151521993289824E-2</v>
      </c>
      <c r="M95" s="304">
        <f t="shared" si="15"/>
        <v>6.0549046396875202E-2</v>
      </c>
      <c r="N95" s="304">
        <f t="shared" si="15"/>
        <v>6.0339132268919668E-2</v>
      </c>
      <c r="O95" s="304">
        <f t="shared" si="15"/>
        <v>5.5333554780157855E-2</v>
      </c>
      <c r="P95" s="304">
        <f t="shared" si="15"/>
        <v>5.6769836379655055E-2</v>
      </c>
      <c r="Q95" s="304">
        <f t="shared" si="15"/>
        <v>5.7007323118157455E-2</v>
      </c>
      <c r="R95" s="304">
        <f t="shared" si="15"/>
        <v>5.6215000506483703E-2</v>
      </c>
      <c r="S95" s="304">
        <f t="shared" si="15"/>
        <v>5.6561444383048262E-2</v>
      </c>
      <c r="T95" s="304">
        <f t="shared" si="15"/>
        <v>5.245839167213423E-2</v>
      </c>
      <c r="U95" s="304">
        <f t="shared" si="15"/>
        <v>5.4795934591178312E-2</v>
      </c>
      <c r="V95" s="304">
        <f t="shared" si="15"/>
        <v>5.3903330072986241E-2</v>
      </c>
      <c r="W95" s="304">
        <f t="shared" si="15"/>
        <v>5.4369876550817799E-2</v>
      </c>
      <c r="DA95" s="72"/>
    </row>
    <row r="96" spans="1:105" ht="12" customHeight="1" x14ac:dyDescent="0.25">
      <c r="A96" s="62" t="s">
        <v>2169</v>
      </c>
      <c r="B96" s="304">
        <f t="shared" ref="B96:W96" si="16">IF(B$32=0,0,B$32/B$5)</f>
        <v>0</v>
      </c>
      <c r="C96" s="304">
        <f t="shared" si="16"/>
        <v>0</v>
      </c>
      <c r="D96" s="304">
        <f t="shared" si="16"/>
        <v>0</v>
      </c>
      <c r="E96" s="304">
        <f t="shared" si="16"/>
        <v>0</v>
      </c>
      <c r="F96" s="304">
        <f t="shared" si="16"/>
        <v>0</v>
      </c>
      <c r="G96" s="304">
        <f t="shared" si="16"/>
        <v>0</v>
      </c>
      <c r="H96" s="304">
        <f t="shared" si="16"/>
        <v>0</v>
      </c>
      <c r="I96" s="304">
        <f t="shared" si="16"/>
        <v>0</v>
      </c>
      <c r="J96" s="304">
        <f t="shared" si="16"/>
        <v>0</v>
      </c>
      <c r="K96" s="304">
        <f t="shared" si="16"/>
        <v>0</v>
      </c>
      <c r="L96" s="304">
        <f t="shared" si="16"/>
        <v>0</v>
      </c>
      <c r="M96" s="304">
        <f t="shared" si="16"/>
        <v>0</v>
      </c>
      <c r="N96" s="304">
        <f t="shared" si="16"/>
        <v>0</v>
      </c>
      <c r="O96" s="304">
        <f t="shared" si="16"/>
        <v>0</v>
      </c>
      <c r="P96" s="304">
        <f t="shared" si="16"/>
        <v>0</v>
      </c>
      <c r="Q96" s="304">
        <f t="shared" si="16"/>
        <v>0</v>
      </c>
      <c r="R96" s="304">
        <f t="shared" si="16"/>
        <v>0</v>
      </c>
      <c r="S96" s="304">
        <f t="shared" si="16"/>
        <v>0</v>
      </c>
      <c r="T96" s="304">
        <f t="shared" si="16"/>
        <v>0</v>
      </c>
      <c r="U96" s="304">
        <f t="shared" si="16"/>
        <v>0</v>
      </c>
      <c r="V96" s="304">
        <f t="shared" si="16"/>
        <v>0</v>
      </c>
      <c r="W96" s="304">
        <f t="shared" si="16"/>
        <v>0</v>
      </c>
      <c r="DA96" s="72"/>
    </row>
    <row r="97" spans="1:105" ht="12" customHeight="1" x14ac:dyDescent="0.25">
      <c r="A97" s="62" t="s">
        <v>2171</v>
      </c>
      <c r="B97" s="304">
        <f t="shared" ref="B97:W97" si="17">IF(B$33=0,0,B$33/B$5)</f>
        <v>0</v>
      </c>
      <c r="C97" s="304">
        <f t="shared" si="17"/>
        <v>0</v>
      </c>
      <c r="D97" s="304">
        <f t="shared" si="17"/>
        <v>0</v>
      </c>
      <c r="E97" s="304">
        <f t="shared" si="17"/>
        <v>0</v>
      </c>
      <c r="F97" s="304">
        <f t="shared" si="17"/>
        <v>0</v>
      </c>
      <c r="G97" s="304">
        <f t="shared" si="17"/>
        <v>0</v>
      </c>
      <c r="H97" s="304">
        <f t="shared" si="17"/>
        <v>0</v>
      </c>
      <c r="I97" s="304">
        <f t="shared" si="17"/>
        <v>0</v>
      </c>
      <c r="J97" s="304">
        <f t="shared" si="17"/>
        <v>0</v>
      </c>
      <c r="K97" s="304">
        <f t="shared" si="17"/>
        <v>0</v>
      </c>
      <c r="L97" s="304">
        <f t="shared" si="17"/>
        <v>0</v>
      </c>
      <c r="M97" s="304">
        <f t="shared" si="17"/>
        <v>0</v>
      </c>
      <c r="N97" s="304">
        <f t="shared" si="17"/>
        <v>0</v>
      </c>
      <c r="O97" s="304">
        <f t="shared" si="17"/>
        <v>0</v>
      </c>
      <c r="P97" s="304">
        <f t="shared" si="17"/>
        <v>0</v>
      </c>
      <c r="Q97" s="304">
        <f t="shared" si="17"/>
        <v>0</v>
      </c>
      <c r="R97" s="304">
        <f t="shared" si="17"/>
        <v>0</v>
      </c>
      <c r="S97" s="304">
        <f t="shared" si="17"/>
        <v>0</v>
      </c>
      <c r="T97" s="304">
        <f t="shared" si="17"/>
        <v>0</v>
      </c>
      <c r="U97" s="304">
        <f t="shared" si="17"/>
        <v>0</v>
      </c>
      <c r="V97" s="304">
        <f t="shared" si="17"/>
        <v>0</v>
      </c>
      <c r="W97" s="304">
        <f t="shared" si="17"/>
        <v>0</v>
      </c>
      <c r="DA97" s="72"/>
    </row>
    <row r="98" spans="1:105" ht="12" customHeight="1" x14ac:dyDescent="0.25">
      <c r="A98" s="203" t="s">
        <v>2173</v>
      </c>
      <c r="B98" s="303">
        <f t="shared" ref="B98:W98" si="18">IF(B$34=0,0,B$34/B$5)</f>
        <v>0.66753935294977162</v>
      </c>
      <c r="C98" s="303">
        <f t="shared" si="18"/>
        <v>0.67865324092675683</v>
      </c>
      <c r="D98" s="303">
        <f t="shared" si="18"/>
        <v>0.64781723344770614</v>
      </c>
      <c r="E98" s="303">
        <f t="shared" si="18"/>
        <v>0.70677487647696557</v>
      </c>
      <c r="F98" s="303">
        <f t="shared" si="18"/>
        <v>0.68522483910491661</v>
      </c>
      <c r="G98" s="303">
        <f t="shared" si="18"/>
        <v>0.69533400731974682</v>
      </c>
      <c r="H98" s="303">
        <f t="shared" si="18"/>
        <v>0.67599914690640195</v>
      </c>
      <c r="I98" s="303">
        <f t="shared" si="18"/>
        <v>0.68274195770601354</v>
      </c>
      <c r="J98" s="303">
        <f t="shared" si="18"/>
        <v>0.68595177782504846</v>
      </c>
      <c r="K98" s="303">
        <f t="shared" si="18"/>
        <v>0.69360224352330646</v>
      </c>
      <c r="L98" s="303">
        <f t="shared" si="18"/>
        <v>0.69642568833811769</v>
      </c>
      <c r="M98" s="303">
        <f t="shared" si="18"/>
        <v>0.69148699322463247</v>
      </c>
      <c r="N98" s="303">
        <f t="shared" si="18"/>
        <v>0.69297450173526476</v>
      </c>
      <c r="O98" s="303">
        <f t="shared" si="18"/>
        <v>0.70487198835310272</v>
      </c>
      <c r="P98" s="303">
        <f t="shared" si="18"/>
        <v>0.69956556121386215</v>
      </c>
      <c r="Q98" s="303">
        <f t="shared" si="18"/>
        <v>0.69714145017000062</v>
      </c>
      <c r="R98" s="303">
        <f t="shared" si="18"/>
        <v>0.70182565467460645</v>
      </c>
      <c r="S98" s="303">
        <f t="shared" si="18"/>
        <v>0.70037413257351733</v>
      </c>
      <c r="T98" s="303">
        <f t="shared" si="18"/>
        <v>0.70923555819913775</v>
      </c>
      <c r="U98" s="303">
        <f t="shared" si="18"/>
        <v>0.70511159568694481</v>
      </c>
      <c r="V98" s="303">
        <f t="shared" si="18"/>
        <v>0.70807588224171314</v>
      </c>
      <c r="W98" s="303">
        <f t="shared" si="18"/>
        <v>0.70578741476204176</v>
      </c>
      <c r="DA98" s="175"/>
    </row>
    <row r="99" spans="1:105" ht="12" customHeight="1" x14ac:dyDescent="0.25">
      <c r="A99" s="203" t="s">
        <v>2185</v>
      </c>
      <c r="B99" s="303">
        <f t="shared" ref="B99:W99" si="19">IF(B$45=0,0,B$45/B$5)</f>
        <v>0.11805312795908422</v>
      </c>
      <c r="C99" s="303">
        <f t="shared" si="19"/>
        <v>0.11353322406913109</v>
      </c>
      <c r="D99" s="303">
        <f t="shared" si="19"/>
        <v>0.12278634933970556</v>
      </c>
      <c r="E99" s="303">
        <f t="shared" si="19"/>
        <v>0.12102512716861936</v>
      </c>
      <c r="F99" s="303">
        <f t="shared" si="19"/>
        <v>0.13039842124279738</v>
      </c>
      <c r="G99" s="303">
        <f t="shared" si="19"/>
        <v>0.11653707236629525</v>
      </c>
      <c r="H99" s="303">
        <f t="shared" si="19"/>
        <v>0.1187482208510096</v>
      </c>
      <c r="I99" s="303">
        <f t="shared" si="19"/>
        <v>0.11405253361944273</v>
      </c>
      <c r="J99" s="303">
        <f t="shared" si="19"/>
        <v>0.115565255750271</v>
      </c>
      <c r="K99" s="303">
        <f t="shared" si="19"/>
        <v>0.11733004270538881</v>
      </c>
      <c r="L99" s="303">
        <f t="shared" si="19"/>
        <v>0.11587676001492728</v>
      </c>
      <c r="M99" s="303">
        <f t="shared" si="19"/>
        <v>0.11686596182106458</v>
      </c>
      <c r="N99" s="303">
        <f t="shared" si="19"/>
        <v>0.11732413617233757</v>
      </c>
      <c r="O99" s="303">
        <f t="shared" si="19"/>
        <v>0.11735650307849591</v>
      </c>
      <c r="P99" s="303">
        <f t="shared" si="19"/>
        <v>0.118627006419406</v>
      </c>
      <c r="Q99" s="303">
        <f t="shared" si="19"/>
        <v>0.11988035290163594</v>
      </c>
      <c r="R99" s="303">
        <f t="shared" si="19"/>
        <v>0.1185581100748124</v>
      </c>
      <c r="S99" s="303">
        <f t="shared" si="19"/>
        <v>0.11864655482104032</v>
      </c>
      <c r="T99" s="303">
        <f t="shared" si="19"/>
        <v>0.11894027360484873</v>
      </c>
      <c r="U99" s="303">
        <f t="shared" si="19"/>
        <v>0.11769490515508463</v>
      </c>
      <c r="V99" s="303">
        <f t="shared" si="19"/>
        <v>0.11714148578559007</v>
      </c>
      <c r="W99" s="303">
        <f t="shared" si="19"/>
        <v>0.11799576153734806</v>
      </c>
      <c r="DA99" s="175"/>
    </row>
    <row r="100" spans="1:105" ht="12" customHeight="1" x14ac:dyDescent="0.25">
      <c r="A100" s="62" t="s">
        <v>2186</v>
      </c>
      <c r="B100" s="304">
        <f t="shared" ref="B100:W100" si="20">IF(B$46=0,0,B$46/B$5)</f>
        <v>6.9809507928480716E-2</v>
      </c>
      <c r="C100" s="304">
        <f t="shared" si="20"/>
        <v>6.4486394180928802E-2</v>
      </c>
      <c r="D100" s="304">
        <f t="shared" si="20"/>
        <v>7.5968063164329316E-2</v>
      </c>
      <c r="E100" s="304">
        <f t="shared" si="20"/>
        <v>6.9945923467355203E-2</v>
      </c>
      <c r="F100" s="304">
        <f t="shared" si="20"/>
        <v>8.0876656530003879E-2</v>
      </c>
      <c r="G100" s="304">
        <f t="shared" si="20"/>
        <v>6.6284709722418553E-2</v>
      </c>
      <c r="H100" s="304">
        <f t="shared" si="20"/>
        <v>6.9893204528371194E-2</v>
      </c>
      <c r="I100" s="304">
        <f t="shared" si="20"/>
        <v>6.4710208794740362E-2</v>
      </c>
      <c r="J100" s="304">
        <f t="shared" si="20"/>
        <v>6.5990954576151881E-2</v>
      </c>
      <c r="K100" s="304">
        <f t="shared" si="20"/>
        <v>6.7202836060494084E-2</v>
      </c>
      <c r="L100" s="304">
        <f t="shared" si="20"/>
        <v>6.5545500682769639E-2</v>
      </c>
      <c r="M100" s="304">
        <f t="shared" si="20"/>
        <v>6.6891626061201456E-2</v>
      </c>
      <c r="N100" s="304">
        <f t="shared" si="20"/>
        <v>6.7242296944608287E-2</v>
      </c>
      <c r="O100" s="304">
        <f t="shared" si="20"/>
        <v>6.641482267260411E-2</v>
      </c>
      <c r="P100" s="304">
        <f t="shared" si="20"/>
        <v>6.8068825882839329E-2</v>
      </c>
      <c r="Q100" s="304">
        <f t="shared" si="20"/>
        <v>6.9497364871091954E-2</v>
      </c>
      <c r="R100" s="304">
        <f t="shared" si="20"/>
        <v>6.7836590718336448E-2</v>
      </c>
      <c r="S100" s="304">
        <f t="shared" si="20"/>
        <v>6.8029938164909376E-2</v>
      </c>
      <c r="T100" s="304">
        <f t="shared" si="20"/>
        <v>6.7683234404454617E-2</v>
      </c>
      <c r="U100" s="304">
        <f t="shared" si="20"/>
        <v>6.6735908129402069E-2</v>
      </c>
      <c r="V100" s="304">
        <f t="shared" si="20"/>
        <v>6.5968257323845869E-2</v>
      </c>
      <c r="W100" s="304">
        <f t="shared" si="20"/>
        <v>6.698792250928115E-2</v>
      </c>
      <c r="DA100" s="72"/>
    </row>
    <row r="101" spans="1:105" ht="12" customHeight="1" x14ac:dyDescent="0.25">
      <c r="A101" s="62" t="s">
        <v>2193</v>
      </c>
      <c r="B101" s="304">
        <f t="shared" ref="B101:W101" si="21">IF(B$52=0,0,B$52/B$5)</f>
        <v>4.8243620030603493E-2</v>
      </c>
      <c r="C101" s="304">
        <f t="shared" si="21"/>
        <v>4.9046829888202283E-2</v>
      </c>
      <c r="D101" s="304">
        <f t="shared" si="21"/>
        <v>4.6818286175376249E-2</v>
      </c>
      <c r="E101" s="304">
        <f t="shared" si="21"/>
        <v>5.1079203701264168E-2</v>
      </c>
      <c r="F101" s="304">
        <f t="shared" si="21"/>
        <v>4.9521764712793508E-2</v>
      </c>
      <c r="G101" s="304">
        <f t="shared" si="21"/>
        <v>5.0252362643876697E-2</v>
      </c>
      <c r="H101" s="304">
        <f t="shared" si="21"/>
        <v>4.8855016322638403E-2</v>
      </c>
      <c r="I101" s="304">
        <f t="shared" si="21"/>
        <v>4.9342324824702369E-2</v>
      </c>
      <c r="J101" s="304">
        <f t="shared" si="21"/>
        <v>4.9574301174119116E-2</v>
      </c>
      <c r="K101" s="304">
        <f t="shared" si="21"/>
        <v>5.0127206644894708E-2</v>
      </c>
      <c r="L101" s="304">
        <f t="shared" si="21"/>
        <v>5.0331259332157631E-2</v>
      </c>
      <c r="M101" s="304">
        <f t="shared" si="21"/>
        <v>4.9974335759863125E-2</v>
      </c>
      <c r="N101" s="304">
        <f t="shared" si="21"/>
        <v>5.0081839227729276E-2</v>
      </c>
      <c r="O101" s="304">
        <f t="shared" si="21"/>
        <v>5.0941680405891795E-2</v>
      </c>
      <c r="P101" s="304">
        <f t="shared" si="21"/>
        <v>5.0558180536566674E-2</v>
      </c>
      <c r="Q101" s="304">
        <f t="shared" si="21"/>
        <v>5.0382988030543988E-2</v>
      </c>
      <c r="R101" s="304">
        <f t="shared" si="21"/>
        <v>5.0721519356475953E-2</v>
      </c>
      <c r="S101" s="304">
        <f t="shared" si="21"/>
        <v>5.0616616656130958E-2</v>
      </c>
      <c r="T101" s="304">
        <f t="shared" si="21"/>
        <v>5.1257039200394115E-2</v>
      </c>
      <c r="U101" s="304">
        <f t="shared" si="21"/>
        <v>5.0958997025682566E-2</v>
      </c>
      <c r="V101" s="304">
        <f t="shared" si="21"/>
        <v>5.1173228461744207E-2</v>
      </c>
      <c r="W101" s="304">
        <f t="shared" si="21"/>
        <v>5.1007839028066909E-2</v>
      </c>
      <c r="DA101" s="72"/>
    </row>
    <row r="102" spans="1:105" ht="12" customHeight="1" x14ac:dyDescent="0.25">
      <c r="A102" s="62" t="s">
        <v>2205</v>
      </c>
      <c r="B102" s="304">
        <f t="shared" ref="B102:W102" si="22">IF(B$63=0,0,B$63/B$5)</f>
        <v>0</v>
      </c>
      <c r="C102" s="304">
        <f t="shared" si="22"/>
        <v>0</v>
      </c>
      <c r="D102" s="304">
        <f t="shared" si="22"/>
        <v>0</v>
      </c>
      <c r="E102" s="304">
        <f t="shared" si="22"/>
        <v>0</v>
      </c>
      <c r="F102" s="304">
        <f t="shared" si="22"/>
        <v>0</v>
      </c>
      <c r="G102" s="304">
        <f t="shared" si="22"/>
        <v>0</v>
      </c>
      <c r="H102" s="304">
        <f t="shared" si="22"/>
        <v>0</v>
      </c>
      <c r="I102" s="304">
        <f t="shared" si="22"/>
        <v>0</v>
      </c>
      <c r="J102" s="304">
        <f t="shared" si="22"/>
        <v>0</v>
      </c>
      <c r="K102" s="304">
        <f t="shared" si="22"/>
        <v>0</v>
      </c>
      <c r="L102" s="304">
        <f t="shared" si="22"/>
        <v>0</v>
      </c>
      <c r="M102" s="304">
        <f t="shared" si="22"/>
        <v>0</v>
      </c>
      <c r="N102" s="304">
        <f t="shared" si="22"/>
        <v>0</v>
      </c>
      <c r="O102" s="304">
        <f t="shared" si="22"/>
        <v>0</v>
      </c>
      <c r="P102" s="304">
        <f t="shared" si="22"/>
        <v>0</v>
      </c>
      <c r="Q102" s="304">
        <f t="shared" si="22"/>
        <v>0</v>
      </c>
      <c r="R102" s="304">
        <f t="shared" si="22"/>
        <v>0</v>
      </c>
      <c r="S102" s="304">
        <f t="shared" si="22"/>
        <v>0</v>
      </c>
      <c r="T102" s="304">
        <f t="shared" si="22"/>
        <v>0</v>
      </c>
      <c r="U102" s="304">
        <f t="shared" si="22"/>
        <v>0</v>
      </c>
      <c r="V102" s="304">
        <f t="shared" si="22"/>
        <v>0</v>
      </c>
      <c r="W102" s="304">
        <f t="shared" si="22"/>
        <v>0</v>
      </c>
      <c r="DA102" s="72"/>
    </row>
    <row r="103" spans="1:105" ht="12" customHeight="1" x14ac:dyDescent="0.25">
      <c r="A103" s="62" t="s">
        <v>2207</v>
      </c>
      <c r="B103" s="304">
        <f t="shared" ref="B103:W103" si="23">IF(B$64=0,0,B$64/B$5)</f>
        <v>0</v>
      </c>
      <c r="C103" s="304">
        <f t="shared" si="23"/>
        <v>0</v>
      </c>
      <c r="D103" s="304">
        <f t="shared" si="23"/>
        <v>0</v>
      </c>
      <c r="E103" s="304">
        <f t="shared" si="23"/>
        <v>0</v>
      </c>
      <c r="F103" s="304">
        <f t="shared" si="23"/>
        <v>0</v>
      </c>
      <c r="G103" s="304">
        <f t="shared" si="23"/>
        <v>0</v>
      </c>
      <c r="H103" s="304">
        <f t="shared" si="23"/>
        <v>0</v>
      </c>
      <c r="I103" s="304">
        <f t="shared" si="23"/>
        <v>0</v>
      </c>
      <c r="J103" s="304">
        <f t="shared" si="23"/>
        <v>0</v>
      </c>
      <c r="K103" s="304">
        <f t="shared" si="23"/>
        <v>0</v>
      </c>
      <c r="L103" s="304">
        <f t="shared" si="23"/>
        <v>0</v>
      </c>
      <c r="M103" s="304">
        <f t="shared" si="23"/>
        <v>0</v>
      </c>
      <c r="N103" s="304">
        <f t="shared" si="23"/>
        <v>0</v>
      </c>
      <c r="O103" s="304">
        <f t="shared" si="23"/>
        <v>0</v>
      </c>
      <c r="P103" s="304">
        <f t="shared" si="23"/>
        <v>0</v>
      </c>
      <c r="Q103" s="304">
        <f t="shared" si="23"/>
        <v>0</v>
      </c>
      <c r="R103" s="304">
        <f t="shared" si="23"/>
        <v>0</v>
      </c>
      <c r="S103" s="304">
        <f t="shared" si="23"/>
        <v>0</v>
      </c>
      <c r="T103" s="304">
        <f t="shared" si="23"/>
        <v>0</v>
      </c>
      <c r="U103" s="304">
        <f t="shared" si="23"/>
        <v>0</v>
      </c>
      <c r="V103" s="304">
        <f t="shared" si="23"/>
        <v>0</v>
      </c>
      <c r="W103" s="304">
        <f t="shared" si="23"/>
        <v>0</v>
      </c>
      <c r="DA103" s="72"/>
    </row>
    <row r="104" spans="1:105" ht="12" customHeight="1" x14ac:dyDescent="0.25">
      <c r="A104" s="62" t="s">
        <v>2209</v>
      </c>
      <c r="B104" s="304">
        <f t="shared" ref="B104:W104" si="24">IF(B$65=0,0,B$65/B$5)</f>
        <v>0</v>
      </c>
      <c r="C104" s="304">
        <f t="shared" si="24"/>
        <v>0</v>
      </c>
      <c r="D104" s="304">
        <f t="shared" si="24"/>
        <v>0</v>
      </c>
      <c r="E104" s="304">
        <f t="shared" si="24"/>
        <v>0</v>
      </c>
      <c r="F104" s="304">
        <f t="shared" si="24"/>
        <v>0</v>
      </c>
      <c r="G104" s="304">
        <f t="shared" si="24"/>
        <v>0</v>
      </c>
      <c r="H104" s="304">
        <f t="shared" si="24"/>
        <v>0</v>
      </c>
      <c r="I104" s="304">
        <f t="shared" si="24"/>
        <v>0</v>
      </c>
      <c r="J104" s="304">
        <f t="shared" si="24"/>
        <v>0</v>
      </c>
      <c r="K104" s="304">
        <f t="shared" si="24"/>
        <v>0</v>
      </c>
      <c r="L104" s="304">
        <f t="shared" si="24"/>
        <v>0</v>
      </c>
      <c r="M104" s="304">
        <f t="shared" si="24"/>
        <v>0</v>
      </c>
      <c r="N104" s="304">
        <f t="shared" si="24"/>
        <v>0</v>
      </c>
      <c r="O104" s="304">
        <f t="shared" si="24"/>
        <v>0</v>
      </c>
      <c r="P104" s="304">
        <f t="shared" si="24"/>
        <v>0</v>
      </c>
      <c r="Q104" s="304">
        <f t="shared" si="24"/>
        <v>0</v>
      </c>
      <c r="R104" s="304">
        <f t="shared" si="24"/>
        <v>0</v>
      </c>
      <c r="S104" s="304">
        <f t="shared" si="24"/>
        <v>0</v>
      </c>
      <c r="T104" s="304">
        <f t="shared" si="24"/>
        <v>0</v>
      </c>
      <c r="U104" s="304">
        <f t="shared" si="24"/>
        <v>0</v>
      </c>
      <c r="V104" s="304">
        <f t="shared" si="24"/>
        <v>0</v>
      </c>
      <c r="W104" s="304">
        <f t="shared" si="24"/>
        <v>0</v>
      </c>
      <c r="DA104" s="72"/>
    </row>
    <row r="105" spans="1:105" ht="12" customHeight="1" x14ac:dyDescent="0.25">
      <c r="A105" s="203" t="s">
        <v>2211</v>
      </c>
      <c r="B105" s="303">
        <f t="shared" ref="B105:W105" si="25">IF(B$66=0,0,B$66/B$5)</f>
        <v>3.3929608109968229E-2</v>
      </c>
      <c r="C105" s="303">
        <f t="shared" si="25"/>
        <v>3.306531762759371E-2</v>
      </c>
      <c r="D105" s="303">
        <f t="shared" si="25"/>
        <v>3.5465631860268569E-2</v>
      </c>
      <c r="E105" s="303">
        <f t="shared" si="25"/>
        <v>3.5651720005187758E-2</v>
      </c>
      <c r="F105" s="303">
        <f t="shared" si="25"/>
        <v>3.925715747995441E-2</v>
      </c>
      <c r="G105" s="303">
        <f t="shared" si="25"/>
        <v>3.5141260439694448E-2</v>
      </c>
      <c r="H105" s="303">
        <f t="shared" si="25"/>
        <v>3.50289085877614E-2</v>
      </c>
      <c r="I105" s="303">
        <f t="shared" si="25"/>
        <v>3.2463265988622619E-2</v>
      </c>
      <c r="J105" s="303">
        <f t="shared" si="25"/>
        <v>3.3201341231369717E-2</v>
      </c>
      <c r="K105" s="303">
        <f t="shared" si="25"/>
        <v>3.5250110250991014E-2</v>
      </c>
      <c r="L105" s="303">
        <f t="shared" si="25"/>
        <v>3.4710595753288109E-2</v>
      </c>
      <c r="M105" s="303">
        <f t="shared" si="25"/>
        <v>3.5221128128638972E-2</v>
      </c>
      <c r="N105" s="303">
        <f t="shared" si="25"/>
        <v>3.4674999486345261E-2</v>
      </c>
      <c r="O105" s="303">
        <f t="shared" si="25"/>
        <v>3.4851337146391978E-2</v>
      </c>
      <c r="P105" s="303">
        <f t="shared" si="25"/>
        <v>3.5461347275951474E-2</v>
      </c>
      <c r="Q105" s="303">
        <f t="shared" si="25"/>
        <v>3.5987688066097936E-2</v>
      </c>
      <c r="R105" s="303">
        <f t="shared" si="25"/>
        <v>3.5022893739179738E-2</v>
      </c>
      <c r="S105" s="303">
        <f t="shared" si="25"/>
        <v>3.5286101640299709E-2</v>
      </c>
      <c r="T105" s="303">
        <f t="shared" si="25"/>
        <v>3.5933152830607239E-2</v>
      </c>
      <c r="U105" s="303">
        <f t="shared" si="25"/>
        <v>3.5430166975298313E-2</v>
      </c>
      <c r="V105" s="303">
        <f t="shared" si="25"/>
        <v>3.5204887429301487E-2</v>
      </c>
      <c r="W105" s="303">
        <f t="shared" si="25"/>
        <v>3.5536310934920226E-2</v>
      </c>
      <c r="DA105" s="175"/>
    </row>
    <row r="106" spans="1:105" ht="12" customHeight="1" x14ac:dyDescent="0.25">
      <c r="A106" s="62" t="s">
        <v>2212</v>
      </c>
      <c r="B106" s="304">
        <f t="shared" ref="B106:W106" si="26">IF(B$67=0,0,B$67/B$5)</f>
        <v>2.4842167217776996E-2</v>
      </c>
      <c r="C106" s="304">
        <f t="shared" si="26"/>
        <v>2.3826579587710724E-2</v>
      </c>
      <c r="D106" s="304">
        <f t="shared" si="26"/>
        <v>2.6646674907566122E-2</v>
      </c>
      <c r="E106" s="304">
        <f t="shared" si="26"/>
        <v>2.6030152548993959E-2</v>
      </c>
      <c r="F106" s="304">
        <f t="shared" si="26"/>
        <v>2.992895803266921E-2</v>
      </c>
      <c r="G106" s="304">
        <f t="shared" si="26"/>
        <v>2.5675441437523764E-2</v>
      </c>
      <c r="H106" s="304">
        <f t="shared" si="26"/>
        <v>2.582630163502065E-2</v>
      </c>
      <c r="I106" s="304">
        <f t="shared" si="26"/>
        <v>2.3168866852667603E-2</v>
      </c>
      <c r="J106" s="304">
        <f t="shared" si="26"/>
        <v>2.3863245719347288E-2</v>
      </c>
      <c r="K106" s="304">
        <f t="shared" si="26"/>
        <v>2.5807866340041317E-2</v>
      </c>
      <c r="L106" s="304">
        <f t="shared" si="26"/>
        <v>2.5229915325070056E-2</v>
      </c>
      <c r="M106" s="304">
        <f t="shared" si="26"/>
        <v>2.5807679841462535E-2</v>
      </c>
      <c r="N106" s="304">
        <f t="shared" si="26"/>
        <v>2.5241301238462736E-2</v>
      </c>
      <c r="O106" s="304">
        <f t="shared" si="26"/>
        <v>2.5255674355254467E-2</v>
      </c>
      <c r="P106" s="304">
        <f t="shared" si="26"/>
        <v>2.593792268734612E-2</v>
      </c>
      <c r="Q106" s="304">
        <f t="shared" si="26"/>
        <v>2.6497263727934525E-2</v>
      </c>
      <c r="R106" s="304">
        <f t="shared" si="26"/>
        <v>2.5468701727433578E-2</v>
      </c>
      <c r="S106" s="304">
        <f t="shared" si="26"/>
        <v>2.5751669693992493E-2</v>
      </c>
      <c r="T106" s="304">
        <f t="shared" si="26"/>
        <v>2.6278087274854325E-2</v>
      </c>
      <c r="U106" s="304">
        <f t="shared" si="26"/>
        <v>2.5831242327801329E-2</v>
      </c>
      <c r="V106" s="304">
        <f t="shared" si="26"/>
        <v>2.5565608937892604E-2</v>
      </c>
      <c r="W106" s="304">
        <f t="shared" si="26"/>
        <v>2.592818613184945E-2</v>
      </c>
      <c r="DA106" s="72"/>
    </row>
    <row r="107" spans="1:105" ht="12" customHeight="1" x14ac:dyDescent="0.25">
      <c r="A107" s="62" t="s">
        <v>2214</v>
      </c>
      <c r="B107" s="304">
        <f t="shared" ref="B107:W107" si="27">IF(B$68=0,0,B$68/B$5)</f>
        <v>9.0874408921912363E-3</v>
      </c>
      <c r="C107" s="304">
        <f t="shared" si="27"/>
        <v>9.2387380398829839E-3</v>
      </c>
      <c r="D107" s="304">
        <f t="shared" si="27"/>
        <v>8.8189569527024458E-3</v>
      </c>
      <c r="E107" s="304">
        <f t="shared" si="27"/>
        <v>9.6215674561938008E-3</v>
      </c>
      <c r="F107" s="304">
        <f t="shared" si="27"/>
        <v>9.3281994472852042E-3</v>
      </c>
      <c r="G107" s="304">
        <f t="shared" si="27"/>
        <v>9.4658190021706824E-3</v>
      </c>
      <c r="H107" s="304">
        <f t="shared" si="27"/>
        <v>9.2026069527407477E-3</v>
      </c>
      <c r="I107" s="304">
        <f t="shared" si="27"/>
        <v>9.2943991359550164E-3</v>
      </c>
      <c r="J107" s="304">
        <f t="shared" si="27"/>
        <v>9.3380955120224342E-3</v>
      </c>
      <c r="K107" s="304">
        <f t="shared" si="27"/>
        <v>9.4422439109496988E-3</v>
      </c>
      <c r="L107" s="304">
        <f t="shared" si="27"/>
        <v>9.4806804282180582E-3</v>
      </c>
      <c r="M107" s="304">
        <f t="shared" si="27"/>
        <v>9.413448287176435E-3</v>
      </c>
      <c r="N107" s="304">
        <f t="shared" si="27"/>
        <v>9.4336982478825243E-3</v>
      </c>
      <c r="O107" s="304">
        <f t="shared" si="27"/>
        <v>9.595662791137511E-3</v>
      </c>
      <c r="P107" s="304">
        <f t="shared" si="27"/>
        <v>9.5234245886053545E-3</v>
      </c>
      <c r="Q107" s="304">
        <f t="shared" si="27"/>
        <v>9.4904243381634095E-3</v>
      </c>
      <c r="R107" s="304">
        <f t="shared" si="27"/>
        <v>9.5541920117461609E-3</v>
      </c>
      <c r="S107" s="304">
        <f t="shared" si="27"/>
        <v>9.5344319463072178E-3</v>
      </c>
      <c r="T107" s="304">
        <f t="shared" si="27"/>
        <v>9.6550655557529098E-3</v>
      </c>
      <c r="U107" s="304">
        <f t="shared" si="27"/>
        <v>9.5989246474969901E-3</v>
      </c>
      <c r="V107" s="304">
        <f t="shared" si="27"/>
        <v>9.6392784914088835E-3</v>
      </c>
      <c r="W107" s="304">
        <f t="shared" si="27"/>
        <v>9.6081248030707757E-3</v>
      </c>
      <c r="DA107" s="72"/>
    </row>
    <row r="108" spans="1:105" ht="12" customHeight="1" x14ac:dyDescent="0.25">
      <c r="A108" s="62" t="s">
        <v>2226</v>
      </c>
      <c r="B108" s="304">
        <f t="shared" ref="B108:W108" si="28">IF(B$79=0,0,B$79/B$5)</f>
        <v>0</v>
      </c>
      <c r="C108" s="304">
        <f t="shared" si="28"/>
        <v>0</v>
      </c>
      <c r="D108" s="304">
        <f t="shared" si="28"/>
        <v>0</v>
      </c>
      <c r="E108" s="304">
        <f t="shared" si="28"/>
        <v>0</v>
      </c>
      <c r="F108" s="304">
        <f t="shared" si="28"/>
        <v>0</v>
      </c>
      <c r="G108" s="304">
        <f t="shared" si="28"/>
        <v>0</v>
      </c>
      <c r="H108" s="304">
        <f t="shared" si="28"/>
        <v>0</v>
      </c>
      <c r="I108" s="304">
        <f t="shared" si="28"/>
        <v>0</v>
      </c>
      <c r="J108" s="304">
        <f t="shared" si="28"/>
        <v>0</v>
      </c>
      <c r="K108" s="304">
        <f t="shared" si="28"/>
        <v>0</v>
      </c>
      <c r="L108" s="304">
        <f t="shared" si="28"/>
        <v>0</v>
      </c>
      <c r="M108" s="304">
        <f t="shared" si="28"/>
        <v>0</v>
      </c>
      <c r="N108" s="304">
        <f t="shared" si="28"/>
        <v>0</v>
      </c>
      <c r="O108" s="304">
        <f t="shared" si="28"/>
        <v>0</v>
      </c>
      <c r="P108" s="304">
        <f t="shared" si="28"/>
        <v>0</v>
      </c>
      <c r="Q108" s="304">
        <f t="shared" si="28"/>
        <v>0</v>
      </c>
      <c r="R108" s="304">
        <f t="shared" si="28"/>
        <v>0</v>
      </c>
      <c r="S108" s="304">
        <f t="shared" si="28"/>
        <v>0</v>
      </c>
      <c r="T108" s="304">
        <f t="shared" si="28"/>
        <v>0</v>
      </c>
      <c r="U108" s="304">
        <f t="shared" si="28"/>
        <v>0</v>
      </c>
      <c r="V108" s="304">
        <f t="shared" si="28"/>
        <v>0</v>
      </c>
      <c r="W108" s="304">
        <f t="shared" si="28"/>
        <v>0</v>
      </c>
      <c r="DA108" s="72"/>
    </row>
    <row r="109" spans="1:105" ht="12" customHeight="1" x14ac:dyDescent="0.25">
      <c r="A109" s="41" t="s">
        <v>2228</v>
      </c>
      <c r="B109" s="237">
        <f t="shared" ref="B109:W109" si="29">IF(B$80=0,0,B$80/B$5)</f>
        <v>0</v>
      </c>
      <c r="C109" s="237">
        <f t="shared" si="29"/>
        <v>0</v>
      </c>
      <c r="D109" s="237">
        <f t="shared" si="29"/>
        <v>0</v>
      </c>
      <c r="E109" s="237">
        <f t="shared" si="29"/>
        <v>0</v>
      </c>
      <c r="F109" s="237">
        <f t="shared" si="29"/>
        <v>0</v>
      </c>
      <c r="G109" s="237">
        <f t="shared" si="29"/>
        <v>0</v>
      </c>
      <c r="H109" s="237">
        <f t="shared" si="29"/>
        <v>0</v>
      </c>
      <c r="I109" s="237">
        <f t="shared" si="29"/>
        <v>0</v>
      </c>
      <c r="J109" s="237">
        <f t="shared" si="29"/>
        <v>0</v>
      </c>
      <c r="K109" s="237">
        <f t="shared" si="29"/>
        <v>0</v>
      </c>
      <c r="L109" s="237">
        <f t="shared" si="29"/>
        <v>0</v>
      </c>
      <c r="M109" s="237">
        <f t="shared" si="29"/>
        <v>0</v>
      </c>
      <c r="N109" s="237">
        <f t="shared" si="29"/>
        <v>0</v>
      </c>
      <c r="O109" s="237">
        <f t="shared" si="29"/>
        <v>0</v>
      </c>
      <c r="P109" s="237">
        <f t="shared" si="29"/>
        <v>0</v>
      </c>
      <c r="Q109" s="237">
        <f t="shared" si="29"/>
        <v>0</v>
      </c>
      <c r="R109" s="237">
        <f t="shared" si="29"/>
        <v>0</v>
      </c>
      <c r="S109" s="237">
        <f t="shared" si="29"/>
        <v>0</v>
      </c>
      <c r="T109" s="237">
        <f t="shared" si="29"/>
        <v>0</v>
      </c>
      <c r="U109" s="237">
        <f t="shared" si="29"/>
        <v>0</v>
      </c>
      <c r="V109" s="237">
        <f t="shared" si="29"/>
        <v>0</v>
      </c>
      <c r="W109" s="237">
        <f t="shared" si="29"/>
        <v>0</v>
      </c>
      <c r="DA109" s="97"/>
    </row>
    <row r="110" spans="1:105" ht="12" customHeight="1" x14ac:dyDescent="0.25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DA110" s="173"/>
    </row>
    <row r="111" spans="1:105" ht="15" customHeight="1" x14ac:dyDescent="0.25">
      <c r="A111" s="32" t="s">
        <v>432</v>
      </c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DA111" s="88"/>
    </row>
    <row r="112" spans="1:105" ht="12" customHeight="1" x14ac:dyDescent="0.25">
      <c r="A112" s="201"/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DA112" s="173"/>
    </row>
    <row r="113" spans="1:105" ht="12" customHeight="1" x14ac:dyDescent="0.25">
      <c r="A113" s="35" t="s">
        <v>24</v>
      </c>
      <c r="B113" s="322">
        <f>IF(B$5=0,0,B$5/FBT_fec!B$5)</f>
        <v>1.8131805261769434</v>
      </c>
      <c r="C113" s="322">
        <f>IF(C$5=0,0,C$5/FBT_fec!C$5)</f>
        <v>1.965445363316322</v>
      </c>
      <c r="D113" s="322">
        <f>IF(D$5=0,0,D$5/FBT_fec!D$5)</f>
        <v>1.6648211766283447</v>
      </c>
      <c r="E113" s="322">
        <f>IF(E$5=0,0,E$5/FBT_fec!E$5)</f>
        <v>1.5176585883328555</v>
      </c>
      <c r="F113" s="322">
        <f>IF(F$5=0,0,F$5/FBT_fec!F$5)</f>
        <v>1.2897951954075852</v>
      </c>
      <c r="G113" s="322">
        <f>IF(G$5=0,0,G$5/FBT_fec!G$5)</f>
        <v>1.649229725156788</v>
      </c>
      <c r="H113" s="322">
        <f>IF(H$5=0,0,H$5/FBT_fec!H$5)</f>
        <v>1.68542666585074</v>
      </c>
      <c r="I113" s="322">
        <f>IF(I$5=0,0,I$5/FBT_fec!I$5)</f>
        <v>1.9682923553826697</v>
      </c>
      <c r="J113" s="322">
        <f>IF(J$5=0,0,J$5/FBT_fec!J$5)</f>
        <v>1.846264666497897</v>
      </c>
      <c r="K113" s="322">
        <f>IF(K$5=0,0,K$5/FBT_fec!K$5)</f>
        <v>1.6343129039514541</v>
      </c>
      <c r="L113" s="322">
        <f>IF(L$5=0,0,L$5/FBT_fec!L$5)</f>
        <v>1.686498988291359</v>
      </c>
      <c r="M113" s="322">
        <f>IF(M$5=0,0,M$5/FBT_fec!M$5)</f>
        <v>1.6496690016637474</v>
      </c>
      <c r="N113" s="322">
        <f>IF(N$5=0,0,N$5/FBT_fec!N$5)</f>
        <v>1.6748569352880955</v>
      </c>
      <c r="O113" s="322">
        <f>IF(O$5=0,0,O$5/FBT_fec!O$5)</f>
        <v>1.6219120478402063</v>
      </c>
      <c r="P113" s="322">
        <f>IF(P$5=0,0,P$5/FBT_fec!P$5)</f>
        <v>1.5803069889497949</v>
      </c>
      <c r="Q113" s="322">
        <f>IF(Q$5=0,0,Q$5/FBT_fec!Q$5)</f>
        <v>1.5368794935603327</v>
      </c>
      <c r="R113" s="322">
        <f>IF(R$5=0,0,R$5/FBT_fec!R$5)</f>
        <v>1.5946919091202683</v>
      </c>
      <c r="S113" s="322">
        <f>IF(S$5=0,0,S$5/FBT_fec!S$5)</f>
        <v>1.5828042483727611</v>
      </c>
      <c r="T113" s="322">
        <f>IF(T$5=0,0,T$5/FBT_fec!T$5)</f>
        <v>1.5092207087522009</v>
      </c>
      <c r="U113" s="322">
        <f>IF(U$5=0,0,U$5/FBT_fec!U$5)</f>
        <v>1.5716911076487514</v>
      </c>
      <c r="V113" s="322">
        <f>IF(V$5=0,0,V$5/FBT_fec!V$5)</f>
        <v>1.5843182671793956</v>
      </c>
      <c r="W113" s="322">
        <f>IF(W$5=0,0,W$5/FBT_fec!W$5)</f>
        <v>1.5644408853792691</v>
      </c>
      <c r="DA113" s="95"/>
    </row>
    <row r="114" spans="1:105" ht="12" customHeight="1" x14ac:dyDescent="0.25">
      <c r="A114" s="55" t="s">
        <v>92</v>
      </c>
      <c r="B114" s="332">
        <f>IF(B$6=0,0,B$6/FBT_fec!B$6)</f>
        <v>0</v>
      </c>
      <c r="C114" s="332">
        <f>IF(C$6=0,0,C$6/FBT_fec!C$6)</f>
        <v>0</v>
      </c>
      <c r="D114" s="332">
        <f>IF(D$6=0,0,D$6/FBT_fec!D$6)</f>
        <v>0</v>
      </c>
      <c r="E114" s="332">
        <f>IF(E$6=0,0,E$6/FBT_fec!E$6)</f>
        <v>0</v>
      </c>
      <c r="F114" s="332">
        <f>IF(F$6=0,0,F$6/FBT_fec!F$6)</f>
        <v>0</v>
      </c>
      <c r="G114" s="332">
        <f>IF(G$6=0,0,G$6/FBT_fec!G$6)</f>
        <v>0</v>
      </c>
      <c r="H114" s="332">
        <f>IF(H$6=0,0,H$6/FBT_fec!H$6)</f>
        <v>0</v>
      </c>
      <c r="I114" s="332">
        <f>IF(I$6=0,0,I$6/FBT_fec!I$6)</f>
        <v>0</v>
      </c>
      <c r="J114" s="332">
        <f>IF(J$6=0,0,J$6/FBT_fec!J$6)</f>
        <v>0</v>
      </c>
      <c r="K114" s="332">
        <f>IF(K$6=0,0,K$6/FBT_fec!K$6)</f>
        <v>0</v>
      </c>
      <c r="L114" s="332">
        <f>IF(L$6=0,0,L$6/FBT_fec!L$6)</f>
        <v>0</v>
      </c>
      <c r="M114" s="332">
        <f>IF(M$6=0,0,M$6/FBT_fec!M$6)</f>
        <v>0</v>
      </c>
      <c r="N114" s="332">
        <f>IF(N$6=0,0,N$6/FBT_fec!N$6)</f>
        <v>0</v>
      </c>
      <c r="O114" s="332">
        <f>IF(O$6=0,0,O$6/FBT_fec!O$6)</f>
        <v>0</v>
      </c>
      <c r="P114" s="332">
        <f>IF(P$6=0,0,P$6/FBT_fec!P$6)</f>
        <v>0</v>
      </c>
      <c r="Q114" s="332">
        <f>IF(Q$6=0,0,Q$6/FBT_fec!Q$6)</f>
        <v>0</v>
      </c>
      <c r="R114" s="332">
        <f>IF(R$6=0,0,R$6/FBT_fec!R$6)</f>
        <v>0</v>
      </c>
      <c r="S114" s="332">
        <f>IF(S$6=0,0,S$6/FBT_fec!S$6)</f>
        <v>0</v>
      </c>
      <c r="T114" s="332">
        <f>IF(T$6=0,0,T$6/FBT_fec!T$6)</f>
        <v>0</v>
      </c>
      <c r="U114" s="332">
        <f>IF(U$6=0,0,U$6/FBT_fec!U$6)</f>
        <v>0</v>
      </c>
      <c r="V114" s="332">
        <f>IF(V$6=0,0,V$6/FBT_fec!V$6)</f>
        <v>0</v>
      </c>
      <c r="W114" s="332">
        <f>IF(W$6=0,0,W$6/FBT_fec!W$6)</f>
        <v>0</v>
      </c>
      <c r="DA114" s="67"/>
    </row>
    <row r="115" spans="1:105" ht="12" customHeight="1" x14ac:dyDescent="0.25">
      <c r="A115" s="202" t="s">
        <v>93</v>
      </c>
      <c r="B115" s="333">
        <f>IF(B$7=0,0,B$7/FBT_fec!B$7)</f>
        <v>0</v>
      </c>
      <c r="C115" s="333">
        <f>IF(C$7=0,0,C$7/FBT_fec!C$7)</f>
        <v>0</v>
      </c>
      <c r="D115" s="333">
        <f>IF(D$7=0,0,D$7/FBT_fec!D$7)</f>
        <v>0</v>
      </c>
      <c r="E115" s="333">
        <f>IF(E$7=0,0,E$7/FBT_fec!E$7)</f>
        <v>0</v>
      </c>
      <c r="F115" s="333">
        <f>IF(F$7=0,0,F$7/FBT_fec!F$7)</f>
        <v>0</v>
      </c>
      <c r="G115" s="333">
        <f>IF(G$7=0,0,G$7/FBT_fec!G$7)</f>
        <v>0</v>
      </c>
      <c r="H115" s="333">
        <f>IF(H$7=0,0,H$7/FBT_fec!H$7)</f>
        <v>0</v>
      </c>
      <c r="I115" s="333">
        <f>IF(I$7=0,0,I$7/FBT_fec!I$7)</f>
        <v>0</v>
      </c>
      <c r="J115" s="333">
        <f>IF(J$7=0,0,J$7/FBT_fec!J$7)</f>
        <v>0</v>
      </c>
      <c r="K115" s="333">
        <f>IF(K$7=0,0,K$7/FBT_fec!K$7)</f>
        <v>0</v>
      </c>
      <c r="L115" s="333">
        <f>IF(L$7=0,0,L$7/FBT_fec!L$7)</f>
        <v>0</v>
      </c>
      <c r="M115" s="333">
        <f>IF(M$7=0,0,M$7/FBT_fec!M$7)</f>
        <v>0</v>
      </c>
      <c r="N115" s="333">
        <f>IF(N$7=0,0,N$7/FBT_fec!N$7)</f>
        <v>0</v>
      </c>
      <c r="O115" s="333">
        <f>IF(O$7=0,0,O$7/FBT_fec!O$7)</f>
        <v>0</v>
      </c>
      <c r="P115" s="333">
        <f>IF(P$7=0,0,P$7/FBT_fec!P$7)</f>
        <v>0</v>
      </c>
      <c r="Q115" s="333">
        <f>IF(Q$7=0,0,Q$7/FBT_fec!Q$7)</f>
        <v>0</v>
      </c>
      <c r="R115" s="333">
        <f>IF(R$7=0,0,R$7/FBT_fec!R$7)</f>
        <v>0</v>
      </c>
      <c r="S115" s="333">
        <f>IF(S$7=0,0,S$7/FBT_fec!S$7)</f>
        <v>0</v>
      </c>
      <c r="T115" s="333">
        <f>IF(T$7=0,0,T$7/FBT_fec!T$7)</f>
        <v>0</v>
      </c>
      <c r="U115" s="333">
        <f>IF(U$7=0,0,U$7/FBT_fec!U$7)</f>
        <v>0</v>
      </c>
      <c r="V115" s="333">
        <f>IF(V$7=0,0,V$7/FBT_fec!V$7)</f>
        <v>0</v>
      </c>
      <c r="W115" s="333">
        <f>IF(W$7=0,0,W$7/FBT_fec!W$7)</f>
        <v>0</v>
      </c>
      <c r="DA115" s="174"/>
    </row>
    <row r="116" spans="1:105" ht="12" customHeight="1" x14ac:dyDescent="0.25">
      <c r="A116" s="202" t="s">
        <v>94</v>
      </c>
      <c r="B116" s="333">
        <f>IF(B$8=0,0,B$8/FBT_fec!B$8)</f>
        <v>0</v>
      </c>
      <c r="C116" s="333">
        <f>IF(C$8=0,0,C$8/FBT_fec!C$8)</f>
        <v>0</v>
      </c>
      <c r="D116" s="333">
        <f>IF(D$8=0,0,D$8/FBT_fec!D$8)</f>
        <v>0</v>
      </c>
      <c r="E116" s="333">
        <f>IF(E$8=0,0,E$8/FBT_fec!E$8)</f>
        <v>0</v>
      </c>
      <c r="F116" s="333">
        <f>IF(F$8=0,0,F$8/FBT_fec!F$8)</f>
        <v>0</v>
      </c>
      <c r="G116" s="333">
        <f>IF(G$8=0,0,G$8/FBT_fec!G$8)</f>
        <v>0</v>
      </c>
      <c r="H116" s="333">
        <f>IF(H$8=0,0,H$8/FBT_fec!H$8)</f>
        <v>0</v>
      </c>
      <c r="I116" s="333">
        <f>IF(I$8=0,0,I$8/FBT_fec!I$8)</f>
        <v>0</v>
      </c>
      <c r="J116" s="333">
        <f>IF(J$8=0,0,J$8/FBT_fec!J$8)</f>
        <v>0</v>
      </c>
      <c r="K116" s="333">
        <f>IF(K$8=0,0,K$8/FBT_fec!K$8)</f>
        <v>0</v>
      </c>
      <c r="L116" s="333">
        <f>IF(L$8=0,0,L$8/FBT_fec!L$8)</f>
        <v>0</v>
      </c>
      <c r="M116" s="333">
        <f>IF(M$8=0,0,M$8/FBT_fec!M$8)</f>
        <v>0</v>
      </c>
      <c r="N116" s="333">
        <f>IF(N$8=0,0,N$8/FBT_fec!N$8)</f>
        <v>0</v>
      </c>
      <c r="O116" s="333">
        <f>IF(O$8=0,0,O$8/FBT_fec!O$8)</f>
        <v>0</v>
      </c>
      <c r="P116" s="333">
        <f>IF(P$8=0,0,P$8/FBT_fec!P$8)</f>
        <v>0</v>
      </c>
      <c r="Q116" s="333">
        <f>IF(Q$8=0,0,Q$8/FBT_fec!Q$8)</f>
        <v>0</v>
      </c>
      <c r="R116" s="333">
        <f>IF(R$8=0,0,R$8/FBT_fec!R$8)</f>
        <v>0</v>
      </c>
      <c r="S116" s="333">
        <f>IF(S$8=0,0,S$8/FBT_fec!S$8)</f>
        <v>0</v>
      </c>
      <c r="T116" s="333">
        <f>IF(T$8=0,0,T$8/FBT_fec!T$8)</f>
        <v>0</v>
      </c>
      <c r="U116" s="333">
        <f>IF(U$8=0,0,U$8/FBT_fec!U$8)</f>
        <v>0</v>
      </c>
      <c r="V116" s="333">
        <f>IF(V$8=0,0,V$8/FBT_fec!V$8)</f>
        <v>0</v>
      </c>
      <c r="W116" s="333">
        <f>IF(W$8=0,0,W$8/FBT_fec!W$8)</f>
        <v>0</v>
      </c>
      <c r="DA116" s="174"/>
    </row>
    <row r="117" spans="1:105" ht="12" customHeight="1" x14ac:dyDescent="0.25">
      <c r="A117" s="202" t="s">
        <v>95</v>
      </c>
      <c r="B117" s="333">
        <f>IF(B$9=0,0,B$9/FBT_fec!B$9)</f>
        <v>0</v>
      </c>
      <c r="C117" s="333">
        <f>IF(C$9=0,0,C$9/FBT_fec!C$9)</f>
        <v>0</v>
      </c>
      <c r="D117" s="333">
        <f>IF(D$9=0,0,D$9/FBT_fec!D$9)</f>
        <v>0</v>
      </c>
      <c r="E117" s="333">
        <f>IF(E$9=0,0,E$9/FBT_fec!E$9)</f>
        <v>0</v>
      </c>
      <c r="F117" s="333">
        <f>IF(F$9=0,0,F$9/FBT_fec!F$9)</f>
        <v>0</v>
      </c>
      <c r="G117" s="333">
        <f>IF(G$9=0,0,G$9/FBT_fec!G$9)</f>
        <v>0</v>
      </c>
      <c r="H117" s="333">
        <f>IF(H$9=0,0,H$9/FBT_fec!H$9)</f>
        <v>0</v>
      </c>
      <c r="I117" s="333">
        <f>IF(I$9=0,0,I$9/FBT_fec!I$9)</f>
        <v>0</v>
      </c>
      <c r="J117" s="333">
        <f>IF(J$9=0,0,J$9/FBT_fec!J$9)</f>
        <v>0</v>
      </c>
      <c r="K117" s="333">
        <f>IF(K$9=0,0,K$9/FBT_fec!K$9)</f>
        <v>0</v>
      </c>
      <c r="L117" s="333">
        <f>IF(L$9=0,0,L$9/FBT_fec!L$9)</f>
        <v>0</v>
      </c>
      <c r="M117" s="333">
        <f>IF(M$9=0,0,M$9/FBT_fec!M$9)</f>
        <v>0</v>
      </c>
      <c r="N117" s="333">
        <f>IF(N$9=0,0,N$9/FBT_fec!N$9)</f>
        <v>0</v>
      </c>
      <c r="O117" s="333">
        <f>IF(O$9=0,0,O$9/FBT_fec!O$9)</f>
        <v>0</v>
      </c>
      <c r="P117" s="333">
        <f>IF(P$9=0,0,P$9/FBT_fec!P$9)</f>
        <v>0</v>
      </c>
      <c r="Q117" s="333">
        <f>IF(Q$9=0,0,Q$9/FBT_fec!Q$9)</f>
        <v>0</v>
      </c>
      <c r="R117" s="333">
        <f>IF(R$9=0,0,R$9/FBT_fec!R$9)</f>
        <v>0</v>
      </c>
      <c r="S117" s="333">
        <f>IF(S$9=0,0,S$9/FBT_fec!S$9)</f>
        <v>0</v>
      </c>
      <c r="T117" s="333">
        <f>IF(T$9=0,0,T$9/FBT_fec!T$9)</f>
        <v>0</v>
      </c>
      <c r="U117" s="333">
        <f>IF(U$9=0,0,U$9/FBT_fec!U$9)</f>
        <v>0</v>
      </c>
      <c r="V117" s="333">
        <f>IF(V$9=0,0,V$9/FBT_fec!V$9)</f>
        <v>0</v>
      </c>
      <c r="W117" s="333">
        <f>IF(W$9=0,0,W$9/FBT_fec!W$9)</f>
        <v>0</v>
      </c>
      <c r="DA117" s="174"/>
    </row>
    <row r="118" spans="1:105" ht="12" customHeight="1" x14ac:dyDescent="0.25">
      <c r="A118" s="56" t="s">
        <v>96</v>
      </c>
      <c r="B118" s="334">
        <f>IF(B$10=0,0,B$10/FBT_fec!B$10)</f>
        <v>2.3210784010513623</v>
      </c>
      <c r="C118" s="334">
        <f>IF(C$10=0,0,C$10/FBT_fec!C$10)</f>
        <v>2.3872456812224523</v>
      </c>
      <c r="D118" s="334">
        <f>IF(D$10=0,0,D$10/FBT_fec!D$10)</f>
        <v>2.3681032899652212</v>
      </c>
      <c r="E118" s="334">
        <f>IF(E$10=0,0,E$10/FBT_fec!E$10)</f>
        <v>1.5165698683419555</v>
      </c>
      <c r="F118" s="334">
        <f>IF(F$10=0,0,F$10/FBT_fec!F$10)</f>
        <v>1.3831284514369255</v>
      </c>
      <c r="G118" s="334">
        <f>IF(G$10=0,0,G$10/FBT_fec!G$10)</f>
        <v>1.8957625158228284</v>
      </c>
      <c r="H118" s="334">
        <f>IF(H$10=0,0,H$10/FBT_fec!H$10)</f>
        <v>2.0919541593681239</v>
      </c>
      <c r="I118" s="334">
        <f>IF(I$10=0,0,I$10/FBT_fec!I$10)</f>
        <v>2.4116828263940686</v>
      </c>
      <c r="J118" s="334">
        <f>IF(J$10=0,0,J$10/FBT_fec!J$10)</f>
        <v>2.2622666076408855</v>
      </c>
      <c r="K118" s="334">
        <f>IF(K$10=0,0,K$10/FBT_fec!K$10)</f>
        <v>1.8984394250123102</v>
      </c>
      <c r="L118" s="334">
        <f>IF(L$10=0,0,L$10/FBT_fec!L$10)</f>
        <v>1.9410504769723242</v>
      </c>
      <c r="M118" s="334">
        <f>IF(M$10=0,0,M$10/FBT_fec!M$10)</f>
        <v>1.9247702084627665</v>
      </c>
      <c r="N118" s="334">
        <f>IF(N$10=0,0,N$10/FBT_fec!N$10)</f>
        <v>1.8885399389517419</v>
      </c>
      <c r="O118" s="334">
        <f>IF(O$10=0,0,O$10/FBT_fec!O$10)</f>
        <v>1.7533511014243122</v>
      </c>
      <c r="P118" s="334">
        <f>IF(P$10=0,0,P$10/FBT_fec!P$10)</f>
        <v>1.7034625978829439</v>
      </c>
      <c r="Q118" s="334">
        <f>IF(Q$10=0,0,Q$10/FBT_fec!Q$10)</f>
        <v>1.6657670558463296</v>
      </c>
      <c r="R118" s="334">
        <f>IF(R$10=0,0,R$10/FBT_fec!R$10)</f>
        <v>1.6686650444688647</v>
      </c>
      <c r="S118" s="334">
        <f>IF(S$10=0,0,S$10/FBT_fec!S$10)</f>
        <v>1.6873761285122402</v>
      </c>
      <c r="T118" s="334">
        <f>IF(T$10=0,0,T$10/FBT_fec!T$10)</f>
        <v>1.5416803797653331</v>
      </c>
      <c r="U118" s="334">
        <f>IF(U$10=0,0,U$10/FBT_fec!U$10)</f>
        <v>1.666120783499927</v>
      </c>
      <c r="V118" s="334">
        <f>IF(V$10=0,0,V$10/FBT_fec!V$10)</f>
        <v>1.6532599826135792</v>
      </c>
      <c r="W118" s="334">
        <f>IF(W$10=0,0,W$10/FBT_fec!W$10)</f>
        <v>1.6403355753542497</v>
      </c>
      <c r="DA118" s="68"/>
    </row>
    <row r="119" spans="1:105" ht="12" customHeight="1" x14ac:dyDescent="0.25">
      <c r="A119" s="203" t="s">
        <v>2149</v>
      </c>
      <c r="B119" s="350">
        <f>IF(B$16=0,0,B$16/FBT_fec!B$16)</f>
        <v>2.4137429087315581</v>
      </c>
      <c r="C119" s="350">
        <f>IF(C$16=0,0,C$16/FBT_fec!C$16)</f>
        <v>2.417032636619771</v>
      </c>
      <c r="D119" s="350">
        <f>IF(D$16=0,0,D$16/FBT_fec!D$16)</f>
        <v>2.4151791140330583</v>
      </c>
      <c r="E119" s="350">
        <f>IF(E$16=0,0,E$16/FBT_fec!E$16)</f>
        <v>1.5976405694683018</v>
      </c>
      <c r="F119" s="350">
        <f>IF(F$16=0,0,F$16/FBT_fec!F$16)</f>
        <v>1.4536718685576342</v>
      </c>
      <c r="G119" s="350">
        <f>IF(G$16=0,0,G$16/FBT_fec!G$16)</f>
        <v>1.9164528854811762</v>
      </c>
      <c r="H119" s="350">
        <f>IF(H$16=0,0,H$16/FBT_fec!H$16)</f>
        <v>2.1736362242498775</v>
      </c>
      <c r="I119" s="350">
        <f>IF(I$16=0,0,I$16/FBT_fec!I$16)</f>
        <v>2.4172135819288383</v>
      </c>
      <c r="J119" s="350">
        <f>IF(J$16=0,0,J$16/FBT_fec!J$16)</f>
        <v>2.2632154617039522</v>
      </c>
      <c r="K119" s="350">
        <f>IF(K$16=0,0,K$16/FBT_fec!K$16)</f>
        <v>1.9161188510313993</v>
      </c>
      <c r="L119" s="350">
        <f>IF(L$16=0,0,L$16/FBT_fec!L$16)</f>
        <v>1.9687759946135488</v>
      </c>
      <c r="M119" s="350">
        <f>IF(M$16=0,0,M$16/FBT_fec!M$16)</f>
        <v>1.9658423771765887</v>
      </c>
      <c r="N119" s="350">
        <f>IF(N$16=0,0,N$16/FBT_fec!N$16)</f>
        <v>1.9964127974507728</v>
      </c>
      <c r="O119" s="350">
        <f>IF(O$16=0,0,O$16/FBT_fec!O$16)</f>
        <v>1.793945326868615</v>
      </c>
      <c r="P119" s="350">
        <f>IF(P$16=0,0,P$16/FBT_fec!P$16)</f>
        <v>1.7907370612218569</v>
      </c>
      <c r="Q119" s="350">
        <f>IF(Q$16=0,0,Q$16/FBT_fec!Q$16)</f>
        <v>1.7487112085967789</v>
      </c>
      <c r="R119" s="350">
        <f>IF(R$16=0,0,R$16/FBT_fec!R$16)</f>
        <v>1.7811723289397559</v>
      </c>
      <c r="S119" s="350">
        <f>IF(S$16=0,0,S$16/FBT_fec!S$16)</f>
        <v>1.7829150423742974</v>
      </c>
      <c r="T119" s="350">
        <f>IF(T$16=0,0,T$16/FBT_fec!T$16)</f>
        <v>1.5716590875194527</v>
      </c>
      <c r="U119" s="350">
        <f>IF(U$16=0,0,U$16/FBT_fec!U$16)</f>
        <v>1.7113864698381043</v>
      </c>
      <c r="V119" s="350">
        <f>IF(V$16=0,0,V$16/FBT_fec!V$16)</f>
        <v>1.6948401965613247</v>
      </c>
      <c r="W119" s="350">
        <f>IF(W$16=0,0,W$16/FBT_fec!W$16)</f>
        <v>1.691336453900816</v>
      </c>
      <c r="DA119" s="175"/>
    </row>
    <row r="120" spans="1:105" ht="12" customHeight="1" x14ac:dyDescent="0.25">
      <c r="A120" s="203" t="s">
        <v>2161</v>
      </c>
      <c r="B120" s="350">
        <f>IF(B$25=0,0,B$25/FBT_fec!B$25)</f>
        <v>2.4137429087315581</v>
      </c>
      <c r="C120" s="350">
        <f>IF(C$25=0,0,C$25/FBT_fec!C$25)</f>
        <v>2.4170326366197705</v>
      </c>
      <c r="D120" s="350">
        <f>IF(D$25=0,0,D$25/FBT_fec!D$25)</f>
        <v>2.4151791140330565</v>
      </c>
      <c r="E120" s="350">
        <f>IF(E$25=0,0,E$25/FBT_fec!E$25)</f>
        <v>1.5976405694683011</v>
      </c>
      <c r="F120" s="350">
        <f>IF(F$25=0,0,F$25/FBT_fec!F$25)</f>
        <v>1.4536718685576342</v>
      </c>
      <c r="G120" s="350">
        <f>IF(G$25=0,0,G$25/FBT_fec!G$25)</f>
        <v>1.9164528854811764</v>
      </c>
      <c r="H120" s="350">
        <f>IF(H$25=0,0,H$25/FBT_fec!H$25)</f>
        <v>2.173636224249877</v>
      </c>
      <c r="I120" s="350">
        <f>IF(I$25=0,0,I$25/FBT_fec!I$25)</f>
        <v>2.4172135819288378</v>
      </c>
      <c r="J120" s="350">
        <f>IF(J$25=0,0,J$25/FBT_fec!J$25)</f>
        <v>2.2632154617039522</v>
      </c>
      <c r="K120" s="350">
        <f>IF(K$25=0,0,K$25/FBT_fec!K$25)</f>
        <v>1.9161188510313993</v>
      </c>
      <c r="L120" s="350">
        <f>IF(L$25=0,0,L$25/FBT_fec!L$25)</f>
        <v>1.9687759946135495</v>
      </c>
      <c r="M120" s="350">
        <f>IF(M$25=0,0,M$25/FBT_fec!M$25)</f>
        <v>1.9658423771765878</v>
      </c>
      <c r="N120" s="350">
        <f>IF(N$25=0,0,N$25/FBT_fec!N$25)</f>
        <v>1.9964127974507728</v>
      </c>
      <c r="O120" s="350">
        <f>IF(O$25=0,0,O$25/FBT_fec!O$25)</f>
        <v>1.793945326868615</v>
      </c>
      <c r="P120" s="350">
        <f>IF(P$25=0,0,P$25/FBT_fec!P$25)</f>
        <v>1.7907370612218574</v>
      </c>
      <c r="Q120" s="350">
        <f>IF(Q$25=0,0,Q$25/FBT_fec!Q$25)</f>
        <v>1.7487112085967791</v>
      </c>
      <c r="R120" s="350">
        <f>IF(R$25=0,0,R$25/FBT_fec!R$25)</f>
        <v>1.7811723289397561</v>
      </c>
      <c r="S120" s="350">
        <f>IF(S$25=0,0,S$25/FBT_fec!S$25)</f>
        <v>1.782915042374297</v>
      </c>
      <c r="T120" s="350">
        <f>IF(T$25=0,0,T$25/FBT_fec!T$25)</f>
        <v>1.5716590875194527</v>
      </c>
      <c r="U120" s="350">
        <f>IF(U$25=0,0,U$25/FBT_fec!U$25)</f>
        <v>1.7113864698381036</v>
      </c>
      <c r="V120" s="350">
        <f>IF(V$25=0,0,V$25/FBT_fec!V$25)</f>
        <v>1.6948401965613245</v>
      </c>
      <c r="W120" s="350">
        <f>IF(W$25=0,0,W$25/FBT_fec!W$25)</f>
        <v>1.6913364539008156</v>
      </c>
      <c r="DA120" s="175"/>
    </row>
    <row r="121" spans="1:105" ht="12" customHeight="1" x14ac:dyDescent="0.25">
      <c r="A121" s="203" t="s">
        <v>2173</v>
      </c>
      <c r="B121" s="350">
        <f>IF(B$34=0,0,B$34/FBT_fec!B$34)</f>
        <v>2.0738627675742149</v>
      </c>
      <c r="C121" s="350">
        <f>IF(C$34=0,0,C$34/FBT_fec!C$34)</f>
        <v>2.244579353994391</v>
      </c>
      <c r="D121" s="350">
        <f>IF(D$34=0,0,D$34/FBT_fec!D$34)</f>
        <v>1.8437679265414773</v>
      </c>
      <c r="E121" s="350">
        <f>IF(E$34=0,0,E$34/FBT_fec!E$34)</f>
        <v>2.1360344076641251</v>
      </c>
      <c r="F121" s="350">
        <f>IF(F$34=0,0,F$34/FBT_fec!F$34)</f>
        <v>1.762118075717799</v>
      </c>
      <c r="G121" s="350">
        <f>IF(G$34=0,0,G$34/FBT_fec!G$34)</f>
        <v>2.1517729610845517</v>
      </c>
      <c r="H121" s="350">
        <f>IF(H$34=0,0,H$34/FBT_fec!H$34)</f>
        <v>2.0392124901975497</v>
      </c>
      <c r="I121" s="350">
        <f>IF(I$34=0,0,I$34/FBT_fec!I$34)</f>
        <v>2.3242557479659709</v>
      </c>
      <c r="J121" s="350">
        <f>IF(J$34=0,0,J$34/FBT_fec!J$34)</f>
        <v>2.2694147381428578</v>
      </c>
      <c r="K121" s="350">
        <f>IF(K$34=0,0,K$34/FBT_fec!K$34)</f>
        <v>2.1249171604622532</v>
      </c>
      <c r="L121" s="350">
        <f>IF(L$34=0,0,L$34/FBT_fec!L$34)</f>
        <v>2.1627773810635817</v>
      </c>
      <c r="M121" s="350">
        <f>IF(M$34=0,0,M$34/FBT_fec!M$34)</f>
        <v>2.10630530532287</v>
      </c>
      <c r="N121" s="350">
        <f>IF(N$34=0,0,N$34/FBT_fec!N$34)</f>
        <v>2.142656990516437</v>
      </c>
      <c r="O121" s="350">
        <f>IF(O$34=0,0,O$34/FBT_fec!O$34)</f>
        <v>2.1686714758740049</v>
      </c>
      <c r="P121" s="350">
        <f>IF(P$34=0,0,P$34/FBT_fec!P$34)</f>
        <v>2.1031813595919195</v>
      </c>
      <c r="Q121" s="350">
        <f>IF(Q$34=0,0,Q$34/FBT_fec!Q$34)</f>
        <v>2.0547191584889832</v>
      </c>
      <c r="R121" s="350">
        <f>IF(R$34=0,0,R$34/FBT_fec!R$34)</f>
        <v>2.1547272166806271</v>
      </c>
      <c r="S121" s="350">
        <f>IF(S$34=0,0,S$34/FBT_fec!S$34)</f>
        <v>2.1212277097760222</v>
      </c>
      <c r="T121" s="350">
        <f>IF(T$34=0,0,T$34/FBT_fec!T$34)</f>
        <v>2.1178219102670361</v>
      </c>
      <c r="U121" s="350">
        <f>IF(U$34=0,0,U$34/FBT_fec!U$34)</f>
        <v>2.1427533106825889</v>
      </c>
      <c r="V121" s="350">
        <f>IF(V$34=0,0,V$34/FBT_fec!V$34)</f>
        <v>2.1800749701639317</v>
      </c>
      <c r="W121" s="350">
        <f>IF(W$34=0,0,W$34/FBT_fec!W$34)</f>
        <v>2.1435601558730331</v>
      </c>
      <c r="DA121" s="175"/>
    </row>
    <row r="122" spans="1:105" ht="12" customHeight="1" x14ac:dyDescent="0.25">
      <c r="A122" s="203" t="s">
        <v>2185</v>
      </c>
      <c r="B122" s="350">
        <f>IF(B$45=0,0,B$45/FBT_fec!B$45)</f>
        <v>2.1362905705660489</v>
      </c>
      <c r="C122" s="350">
        <f>IF(C$45=0,0,C$45/FBT_fec!C$45)</f>
        <v>2.1994819673773742</v>
      </c>
      <c r="D122" s="350">
        <f>IF(D$45=0,0,D$45/FBT_fec!D$45)</f>
        <v>2.0485062646169241</v>
      </c>
      <c r="E122" s="350">
        <f>IF(E$45=0,0,E$45/FBT_fec!E$45)</f>
        <v>1.9443568825778355</v>
      </c>
      <c r="F122" s="350">
        <f>IF(F$45=0,0,F$45/FBT_fec!F$45)</f>
        <v>1.7957201341175213</v>
      </c>
      <c r="G122" s="350">
        <f>IF(G$45=0,0,G$45/FBT_fec!G$45)</f>
        <v>1.9771394776805127</v>
      </c>
      <c r="H122" s="350">
        <f>IF(H$45=0,0,H$45/FBT_fec!H$45)</f>
        <v>2.0281803419929427</v>
      </c>
      <c r="I122" s="350">
        <f>IF(I$45=0,0,I$45/FBT_fec!I$45)</f>
        <v>2.2336446348534706</v>
      </c>
      <c r="J122" s="350">
        <f>IF(J$45=0,0,J$45/FBT_fec!J$45)</f>
        <v>2.1541860353987774</v>
      </c>
      <c r="K122" s="350">
        <f>IF(K$45=0,0,K$45/FBT_fec!K$45)</f>
        <v>1.9747754716542276</v>
      </c>
      <c r="L122" s="350">
        <f>IF(L$45=0,0,L$45/FBT_fec!L$45)</f>
        <v>2.0021724813888548</v>
      </c>
      <c r="M122" s="350">
        <f>IF(M$45=0,0,M$45/FBT_fec!M$45)</f>
        <v>1.9748023819367346</v>
      </c>
      <c r="N122" s="350">
        <f>IF(N$45=0,0,N$45/FBT_fec!N$45)</f>
        <v>2.0152061459239281</v>
      </c>
      <c r="O122" s="350">
        <f>IF(O$45=0,0,O$45/FBT_fec!O$45)</f>
        <v>1.9789657112150298</v>
      </c>
      <c r="P122" s="350">
        <f>IF(P$45=0,0,P$45/FBT_fec!P$45)</f>
        <v>1.9500286029431531</v>
      </c>
      <c r="Q122" s="350">
        <f>IF(Q$45=0,0,Q$45/FBT_fec!Q$45)</f>
        <v>1.9225793369403483</v>
      </c>
      <c r="R122" s="350">
        <f>IF(R$45=0,0,R$45/FBT_fec!R$45)</f>
        <v>1.9715292202846784</v>
      </c>
      <c r="S122" s="350">
        <f>IF(S$45=0,0,S$45/FBT_fec!S$45)</f>
        <v>1.9557474740860867</v>
      </c>
      <c r="T122" s="350">
        <f>IF(T$45=0,0,T$45/FBT_fec!T$45)</f>
        <v>1.8947992828451388</v>
      </c>
      <c r="U122" s="350">
        <f>IF(U$45=0,0,U$45/FBT_fec!U$45)</f>
        <v>1.9325069976055467</v>
      </c>
      <c r="V122" s="350">
        <f>IF(V$45=0,0,V$45/FBT_fec!V$45)</f>
        <v>1.9417299006091793</v>
      </c>
      <c r="W122" s="350">
        <f>IF(W$45=0,0,W$45/FBT_fec!W$45)</f>
        <v>1.9325519363398311</v>
      </c>
      <c r="DA122" s="175"/>
    </row>
    <row r="123" spans="1:105" ht="12" customHeight="1" x14ac:dyDescent="0.25">
      <c r="A123" s="203" t="s">
        <v>2211</v>
      </c>
      <c r="B123" s="350">
        <f>IF(B$66=0,0,B$66/FBT_fec!B$66)</f>
        <v>0.94577264422502116</v>
      </c>
      <c r="C123" s="350">
        <f>IF(C$66=0,0,C$66/FBT_fec!C$66)</f>
        <v>1.0604077084958998</v>
      </c>
      <c r="D123" s="350">
        <f>IF(D$66=0,0,D$66/FBT_fec!D$66)</f>
        <v>0.90576289566986812</v>
      </c>
      <c r="E123" s="350">
        <f>IF(E$66=0,0,E$66/FBT_fec!E$66)</f>
        <v>0.63280896980848711</v>
      </c>
      <c r="F123" s="350">
        <f>IF(F$66=0,0,F$66/FBT_fec!F$66)</f>
        <v>0.59007554869081691</v>
      </c>
      <c r="G123" s="350">
        <f>IF(G$66=0,0,G$66/FBT_fec!G$66)</f>
        <v>0.74194071661904859</v>
      </c>
      <c r="H123" s="350">
        <f>IF(H$66=0,0,H$66/FBT_fec!H$66)</f>
        <v>0.82258592176285872</v>
      </c>
      <c r="I123" s="350">
        <f>IF(I$66=0,0,I$66/FBT_fec!I$66)</f>
        <v>0.97127022688353726</v>
      </c>
      <c r="J123" s="350">
        <f>IF(J$66=0,0,J$66/FBT_fec!J$66)</f>
        <v>0.8574627192182207</v>
      </c>
      <c r="K123" s="350">
        <f>IF(K$66=0,0,K$66/FBT_fec!K$66)</f>
        <v>0.73777887205959747</v>
      </c>
      <c r="L123" s="350">
        <f>IF(L$66=0,0,L$66/FBT_fec!L$66)</f>
        <v>0.77198705900089082</v>
      </c>
      <c r="M123" s="350">
        <f>IF(M$66=0,0,M$66/FBT_fec!M$66)</f>
        <v>0.76341195066339518</v>
      </c>
      <c r="N123" s="350">
        <f>IF(N$66=0,0,N$66/FBT_fec!N$66)</f>
        <v>0.76233251187480255</v>
      </c>
      <c r="O123" s="350">
        <f>IF(O$66=0,0,O$66/FBT_fec!O$66)</f>
        <v>0.70735110226403042</v>
      </c>
      <c r="P123" s="350">
        <f>IF(P$66=0,0,P$66/FBT_fec!P$66)</f>
        <v>0.69902491631733388</v>
      </c>
      <c r="Q123" s="350">
        <f>IF(Q$66=0,0,Q$66/FBT_fec!Q$66)</f>
        <v>0.68153512656953485</v>
      </c>
      <c r="R123" s="350">
        <f>IF(R$66=0,0,R$66/FBT_fec!R$66)</f>
        <v>0.68528001785435311</v>
      </c>
      <c r="S123" s="350">
        <f>IF(S$66=0,0,S$66/FBT_fec!S$66)</f>
        <v>0.69105363570514766</v>
      </c>
      <c r="T123" s="350">
        <f>IF(T$66=0,0,T$66/FBT_fec!T$66)</f>
        <v>0.63984491316912007</v>
      </c>
      <c r="U123" s="350">
        <f>IF(U$66=0,0,U$66/FBT_fec!U$66)</f>
        <v>0.6787929345632463</v>
      </c>
      <c r="V123" s="350">
        <f>IF(V$66=0,0,V$66/FBT_fec!V$66)</f>
        <v>0.6752265567126251</v>
      </c>
      <c r="W123" s="350">
        <f>IF(W$66=0,0,W$66/FBT_fec!W$66)</f>
        <v>0.67369102686183813</v>
      </c>
      <c r="DA123" s="175"/>
    </row>
    <row r="124" spans="1:105" ht="12" customHeight="1" x14ac:dyDescent="0.25">
      <c r="A124" s="41" t="s">
        <v>2228</v>
      </c>
      <c r="B124" s="335">
        <f>IF(B$80=0,0,B$80/FBT_fec!B$80)</f>
        <v>0</v>
      </c>
      <c r="C124" s="335">
        <f>IF(C$80=0,0,C$80/FBT_fec!C$80)</f>
        <v>0</v>
      </c>
      <c r="D124" s="335">
        <f>IF(D$80=0,0,D$80/FBT_fec!D$80)</f>
        <v>0</v>
      </c>
      <c r="E124" s="335">
        <f>IF(E$80=0,0,E$80/FBT_fec!E$80)</f>
        <v>0</v>
      </c>
      <c r="F124" s="335">
        <f>IF(F$80=0,0,F$80/FBT_fec!F$80)</f>
        <v>0</v>
      </c>
      <c r="G124" s="335">
        <f>IF(G$80=0,0,G$80/FBT_fec!G$80)</f>
        <v>0</v>
      </c>
      <c r="H124" s="335">
        <f>IF(H$80=0,0,H$80/FBT_fec!H$80)</f>
        <v>0</v>
      </c>
      <c r="I124" s="335">
        <f>IF(I$80=0,0,I$80/FBT_fec!I$80)</f>
        <v>0</v>
      </c>
      <c r="J124" s="335">
        <f>IF(J$80=0,0,J$80/FBT_fec!J$80)</f>
        <v>0</v>
      </c>
      <c r="K124" s="335">
        <f>IF(K$80=0,0,K$80/FBT_fec!K$80)</f>
        <v>0</v>
      </c>
      <c r="L124" s="335">
        <f>IF(L$80=0,0,L$80/FBT_fec!L$80)</f>
        <v>0</v>
      </c>
      <c r="M124" s="335">
        <f>IF(M$80=0,0,M$80/FBT_fec!M$80)</f>
        <v>0</v>
      </c>
      <c r="N124" s="335">
        <f>IF(N$80=0,0,N$80/FBT_fec!N$80)</f>
        <v>0</v>
      </c>
      <c r="O124" s="335">
        <f>IF(O$80=0,0,O$80/FBT_fec!O$80)</f>
        <v>0</v>
      </c>
      <c r="P124" s="335">
        <f>IF(P$80=0,0,P$80/FBT_fec!P$80)</f>
        <v>0</v>
      </c>
      <c r="Q124" s="335">
        <f>IF(Q$80=0,0,Q$80/FBT_fec!Q$80)</f>
        <v>0</v>
      </c>
      <c r="R124" s="335">
        <f>IF(R$80=0,0,R$80/FBT_fec!R$80)</f>
        <v>0</v>
      </c>
      <c r="S124" s="335">
        <f>IF(S$80=0,0,S$80/FBT_fec!S$80)</f>
        <v>0</v>
      </c>
      <c r="T124" s="335">
        <f>IF(T$80=0,0,T$80/FBT_fec!T$80)</f>
        <v>0</v>
      </c>
      <c r="U124" s="335">
        <f>IF(U$80=0,0,U$80/FBT_fec!U$80)</f>
        <v>0</v>
      </c>
      <c r="V124" s="335">
        <f>IF(V$80=0,0,V$80/FBT_fec!V$80)</f>
        <v>0</v>
      </c>
      <c r="W124" s="335">
        <f>IF(W$80=0,0,W$80/FBT_fec!W$80)</f>
        <v>0</v>
      </c>
      <c r="DA124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  <pageSetUpPr fitToPage="1"/>
  </sheetPr>
  <dimension ref="A1:DA3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Transport equipment"</f>
        <v>RO: Transport equipment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965.10019190431558</v>
      </c>
      <c r="C3" s="205">
        <v>1275.8227366820161</v>
      </c>
      <c r="D3" s="205">
        <v>1488.5835313565451</v>
      </c>
      <c r="E3" s="205">
        <v>1714.402201610437</v>
      </c>
      <c r="F3" s="205">
        <v>2116.439265992371</v>
      </c>
      <c r="G3" s="205">
        <v>2540.796444011447</v>
      </c>
      <c r="H3" s="205">
        <v>2960.8234710699489</v>
      </c>
      <c r="I3" s="205">
        <v>3015.2059295484069</v>
      </c>
      <c r="J3" s="205">
        <v>3626.503158830767</v>
      </c>
      <c r="K3" s="205">
        <v>4937.5741805897933</v>
      </c>
      <c r="L3" s="205">
        <v>4426.8770461010045</v>
      </c>
      <c r="M3" s="205">
        <v>5329.3563842613466</v>
      </c>
      <c r="N3" s="205">
        <v>3207.0349511875738</v>
      </c>
      <c r="O3" s="205">
        <v>3046.5859928522159</v>
      </c>
      <c r="P3" s="205">
        <v>3379.3138971875969</v>
      </c>
      <c r="Q3" s="205">
        <v>3949.5</v>
      </c>
      <c r="R3" s="205">
        <v>4656.3691654197037</v>
      </c>
      <c r="S3" s="205">
        <v>5570.5085250539796</v>
      </c>
      <c r="T3" s="205">
        <v>5439.2222439649186</v>
      </c>
      <c r="U3" s="205">
        <v>5103.009347536844</v>
      </c>
      <c r="V3" s="205">
        <v>4427.4980281456264</v>
      </c>
      <c r="W3" s="205">
        <v>3896.959364820194</v>
      </c>
      <c r="DA3" s="112" t="s">
        <v>2374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3428.846545924041</v>
      </c>
      <c r="C5" s="205">
        <v>5354.8649360181416</v>
      </c>
      <c r="D5" s="205">
        <v>3164.654018140302</v>
      </c>
      <c r="E5" s="205">
        <v>3484.2621856597671</v>
      </c>
      <c r="F5" s="205">
        <v>2842.2328746766302</v>
      </c>
      <c r="G5" s="205">
        <v>2013.1673119797131</v>
      </c>
      <c r="H5" s="205">
        <v>4357.1021254911166</v>
      </c>
      <c r="I5" s="205">
        <v>5048.7606345994973</v>
      </c>
      <c r="J5" s="205">
        <v>4142.8113027875625</v>
      </c>
      <c r="K5" s="205">
        <v>3813.9045656914259</v>
      </c>
      <c r="L5" s="205">
        <v>3269.820885326144</v>
      </c>
      <c r="M5" s="205">
        <v>5218.854649870701</v>
      </c>
      <c r="N5" s="205">
        <v>5154.3574514967431</v>
      </c>
      <c r="O5" s="205">
        <v>6333.8176522883432</v>
      </c>
      <c r="P5" s="205">
        <v>7300.5853163532884</v>
      </c>
      <c r="Q5" s="205">
        <v>8397.62287773348</v>
      </c>
      <c r="R5" s="205">
        <v>7889.8110695761316</v>
      </c>
      <c r="S5" s="205">
        <v>8877.9389900755305</v>
      </c>
      <c r="T5" s="205">
        <v>11085.092632190541</v>
      </c>
      <c r="U5" s="205">
        <v>11030.60670854395</v>
      </c>
      <c r="V5" s="205">
        <v>10732.98570632253</v>
      </c>
      <c r="W5" s="205">
        <v>9817.4355776091288</v>
      </c>
      <c r="DA5" s="112" t="s">
        <v>2375</v>
      </c>
    </row>
    <row r="6" spans="1:105" ht="12" customHeight="1" x14ac:dyDescent="0.25">
      <c r="A6" s="154" t="s">
        <v>2114</v>
      </c>
      <c r="B6" s="340">
        <v>4286.0581824050514</v>
      </c>
      <c r="C6" s="340">
        <v>5786.1785462468188</v>
      </c>
      <c r="D6" s="340">
        <v>5786.1785462468188</v>
      </c>
      <c r="E6" s="340">
        <v>5571.8756371265663</v>
      </c>
      <c r="F6" s="340">
        <v>5357.5727280063138</v>
      </c>
      <c r="G6" s="340">
        <v>5357.5727280063138</v>
      </c>
      <c r="H6" s="340">
        <v>5143.2698188860613</v>
      </c>
      <c r="I6" s="340">
        <v>5357.5727280063138</v>
      </c>
      <c r="J6" s="340">
        <v>5357.5727280063138</v>
      </c>
      <c r="K6" s="340">
        <v>5143.2698188860613</v>
      </c>
      <c r="L6" s="340">
        <v>4928.9669097658089</v>
      </c>
      <c r="M6" s="340">
        <v>5571.8756371265663</v>
      </c>
      <c r="N6" s="340">
        <v>5571.8756371265663</v>
      </c>
      <c r="O6" s="340">
        <v>6857.6930918480812</v>
      </c>
      <c r="P6" s="340">
        <v>7714.9047283290911</v>
      </c>
      <c r="Q6" s="340">
        <v>9000.722183050606</v>
      </c>
      <c r="R6" s="340">
        <v>8786.4192739303526</v>
      </c>
      <c r="S6" s="340">
        <v>9429.3280012911109</v>
      </c>
      <c r="T6" s="340">
        <v>11786.660001613889</v>
      </c>
      <c r="U6" s="340">
        <v>11786.660001613889</v>
      </c>
      <c r="V6" s="340">
        <v>11786.660001613889</v>
      </c>
      <c r="W6" s="340">
        <v>11572.357092493639</v>
      </c>
      <c r="DA6" s="160" t="s">
        <v>2376</v>
      </c>
    </row>
    <row r="7" spans="1:105" ht="12" customHeight="1" x14ac:dyDescent="0.25">
      <c r="A7" s="156" t="s">
        <v>2116</v>
      </c>
      <c r="B7" s="341">
        <v>0</v>
      </c>
      <c r="C7" s="342">
        <v>1714.423272962021</v>
      </c>
      <c r="D7" s="342">
        <v>0</v>
      </c>
      <c r="E7" s="342">
        <v>0</v>
      </c>
      <c r="F7" s="342">
        <v>0</v>
      </c>
      <c r="G7" s="342">
        <v>0</v>
      </c>
      <c r="H7" s="342">
        <v>0</v>
      </c>
      <c r="I7" s="342">
        <v>428.60581824050507</v>
      </c>
      <c r="J7" s="342">
        <v>0</v>
      </c>
      <c r="K7" s="342">
        <v>0</v>
      </c>
      <c r="L7" s="342">
        <v>0</v>
      </c>
      <c r="M7" s="342">
        <v>642.90872736075767</v>
      </c>
      <c r="N7" s="342">
        <v>214.30290912025259</v>
      </c>
      <c r="O7" s="342">
        <v>1500.120363841768</v>
      </c>
      <c r="P7" s="342">
        <v>857.21163648101026</v>
      </c>
      <c r="Q7" s="342">
        <v>1500.120363841768</v>
      </c>
      <c r="R7" s="342">
        <v>0</v>
      </c>
      <c r="S7" s="342">
        <v>642.90872736075767</v>
      </c>
      <c r="T7" s="342">
        <v>2571.6349094430311</v>
      </c>
      <c r="U7" s="342">
        <v>214.30290912025259</v>
      </c>
      <c r="V7" s="342">
        <v>0</v>
      </c>
      <c r="W7" s="342">
        <v>0</v>
      </c>
      <c r="DA7" s="161" t="s">
        <v>2377</v>
      </c>
    </row>
    <row r="8" spans="1:105" ht="12" customHeight="1" x14ac:dyDescent="0.25">
      <c r="A8" s="157" t="s">
        <v>2118</v>
      </c>
      <c r="B8" s="343">
        <v>0</v>
      </c>
      <c r="C8" s="344">
        <f t="shared" ref="C8:W8" si="0">B6+C7-C6</f>
        <v>214.30290912025339</v>
      </c>
      <c r="D8" s="344">
        <f t="shared" si="0"/>
        <v>0</v>
      </c>
      <c r="E8" s="344">
        <f t="shared" si="0"/>
        <v>214.30290912025248</v>
      </c>
      <c r="F8" s="344">
        <f t="shared" si="0"/>
        <v>214.30290912025248</v>
      </c>
      <c r="G8" s="344">
        <f t="shared" si="0"/>
        <v>0</v>
      </c>
      <c r="H8" s="344">
        <f t="shared" si="0"/>
        <v>214.30290912025248</v>
      </c>
      <c r="I8" s="344">
        <f t="shared" si="0"/>
        <v>214.30290912025248</v>
      </c>
      <c r="J8" s="344">
        <f t="shared" si="0"/>
        <v>0</v>
      </c>
      <c r="K8" s="344">
        <f t="shared" si="0"/>
        <v>214.30290912025248</v>
      </c>
      <c r="L8" s="344">
        <f t="shared" si="0"/>
        <v>214.30290912025248</v>
      </c>
      <c r="M8" s="344">
        <f t="shared" si="0"/>
        <v>0</v>
      </c>
      <c r="N8" s="344">
        <f t="shared" si="0"/>
        <v>214.30290912025248</v>
      </c>
      <c r="O8" s="344">
        <f t="shared" si="0"/>
        <v>214.30290912025339</v>
      </c>
      <c r="P8" s="344">
        <f t="shared" si="0"/>
        <v>0</v>
      </c>
      <c r="Q8" s="344">
        <f t="shared" si="0"/>
        <v>214.30290912025339</v>
      </c>
      <c r="R8" s="344">
        <f t="shared" si="0"/>
        <v>214.30290912025339</v>
      </c>
      <c r="S8" s="344">
        <f t="shared" si="0"/>
        <v>0</v>
      </c>
      <c r="T8" s="344">
        <f t="shared" si="0"/>
        <v>214.30290912025339</v>
      </c>
      <c r="U8" s="344">
        <f t="shared" si="0"/>
        <v>214.30290912025339</v>
      </c>
      <c r="V8" s="344">
        <f t="shared" si="0"/>
        <v>0</v>
      </c>
      <c r="W8" s="344">
        <f t="shared" si="0"/>
        <v>214.30290912024975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857.21163648101037</v>
      </c>
      <c r="C9" s="345">
        <f t="shared" si="1"/>
        <v>431.31361022867713</v>
      </c>
      <c r="D9" s="345">
        <f t="shared" si="1"/>
        <v>2621.5245281065168</v>
      </c>
      <c r="E9" s="345">
        <f t="shared" si="1"/>
        <v>2087.6134514667992</v>
      </c>
      <c r="F9" s="345">
        <f t="shared" si="1"/>
        <v>2515.3398533296836</v>
      </c>
      <c r="G9" s="345">
        <f t="shared" si="1"/>
        <v>3344.4054160266005</v>
      </c>
      <c r="H9" s="345">
        <f t="shared" si="1"/>
        <v>786.16769339494476</v>
      </c>
      <c r="I9" s="345">
        <f t="shared" si="1"/>
        <v>308.81209340681653</v>
      </c>
      <c r="J9" s="345">
        <f t="shared" si="1"/>
        <v>1214.7614252187514</v>
      </c>
      <c r="K9" s="345">
        <f t="shared" si="1"/>
        <v>1329.3652531946354</v>
      </c>
      <c r="L9" s="345">
        <f t="shared" si="1"/>
        <v>1659.1460244396649</v>
      </c>
      <c r="M9" s="345">
        <f t="shared" si="1"/>
        <v>353.02098725586529</v>
      </c>
      <c r="N9" s="345">
        <f t="shared" si="1"/>
        <v>417.51818562982317</v>
      </c>
      <c r="O9" s="345">
        <f t="shared" si="1"/>
        <v>523.87543955973797</v>
      </c>
      <c r="P9" s="345">
        <f t="shared" si="1"/>
        <v>414.31941197580272</v>
      </c>
      <c r="Q9" s="345">
        <f t="shared" si="1"/>
        <v>603.09930531712598</v>
      </c>
      <c r="R9" s="345">
        <f t="shared" si="1"/>
        <v>896.60820435422102</v>
      </c>
      <c r="S9" s="345">
        <f t="shared" si="1"/>
        <v>551.38901121558047</v>
      </c>
      <c r="T9" s="345">
        <f t="shared" si="1"/>
        <v>701.56736942334828</v>
      </c>
      <c r="U9" s="345">
        <f t="shared" si="1"/>
        <v>756.05329306993917</v>
      </c>
      <c r="V9" s="345">
        <f t="shared" si="1"/>
        <v>1053.6742952913592</v>
      </c>
      <c r="W9" s="345">
        <f t="shared" si="1"/>
        <v>1754.9215148845105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67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146.6920894239037</v>
      </c>
      <c r="C12" s="212">
        <v>224.10086388500861</v>
      </c>
      <c r="D12" s="212">
        <v>126.86302665520211</v>
      </c>
      <c r="E12" s="212">
        <v>147.64496990541701</v>
      </c>
      <c r="F12" s="212">
        <v>123.37110920034389</v>
      </c>
      <c r="G12" s="212">
        <v>83.748925193465169</v>
      </c>
      <c r="H12" s="212">
        <v>164.7511607910576</v>
      </c>
      <c r="I12" s="212">
        <v>184.86913155631979</v>
      </c>
      <c r="J12" s="212">
        <v>153.32949269131561</v>
      </c>
      <c r="K12" s="212">
        <v>149.61547721410139</v>
      </c>
      <c r="L12" s="212">
        <v>114.180309544282</v>
      </c>
      <c r="M12" s="212">
        <v>164.82278589853831</v>
      </c>
      <c r="N12" s="212">
        <v>166.17463456577809</v>
      </c>
      <c r="O12" s="212">
        <v>205.31195184866721</v>
      </c>
      <c r="P12" s="212">
        <v>207.12003439380911</v>
      </c>
      <c r="Q12" s="212">
        <v>226.09389509888209</v>
      </c>
      <c r="R12" s="212">
        <v>211.92553740326741</v>
      </c>
      <c r="S12" s="212">
        <v>231.7170249355116</v>
      </c>
      <c r="T12" s="212">
        <v>297.50257953568359</v>
      </c>
      <c r="U12" s="212">
        <v>291.21057609630259</v>
      </c>
      <c r="V12" s="212">
        <v>313.74686156491828</v>
      </c>
      <c r="W12" s="212">
        <v>284.45623387790198</v>
      </c>
      <c r="DA12" s="109" t="s">
        <v>2378</v>
      </c>
    </row>
    <row r="13" spans="1:105" ht="12" customHeight="1" x14ac:dyDescent="0.25">
      <c r="A13" s="24" t="s">
        <v>30</v>
      </c>
      <c r="B13" s="215">
        <v>0</v>
      </c>
      <c r="C13" s="215">
        <v>0</v>
      </c>
      <c r="D13" s="215">
        <v>0</v>
      </c>
      <c r="E13" s="215">
        <v>0</v>
      </c>
      <c r="F13" s="215">
        <v>0</v>
      </c>
      <c r="G13" s="215">
        <v>0</v>
      </c>
      <c r="H13" s="215">
        <v>0</v>
      </c>
      <c r="I13" s="215">
        <v>0</v>
      </c>
      <c r="J13" s="215">
        <v>0</v>
      </c>
      <c r="K13" s="215">
        <v>0</v>
      </c>
      <c r="L13" s="215">
        <v>0</v>
      </c>
      <c r="M13" s="215">
        <v>0</v>
      </c>
      <c r="N13" s="215">
        <v>0</v>
      </c>
      <c r="O13" s="215">
        <v>0</v>
      </c>
      <c r="P13" s="215">
        <v>0</v>
      </c>
      <c r="Q13" s="215">
        <v>0</v>
      </c>
      <c r="R13" s="215">
        <v>0</v>
      </c>
      <c r="S13" s="215">
        <v>0</v>
      </c>
      <c r="T13" s="215">
        <v>3.3963886500429918E-2</v>
      </c>
      <c r="U13" s="215">
        <v>1.9948409286328461E-2</v>
      </c>
      <c r="V13" s="215">
        <v>7.3946689595872734E-3</v>
      </c>
      <c r="W13" s="215">
        <v>5.5889939810834051E-3</v>
      </c>
      <c r="DA13" s="85" t="s">
        <v>2379</v>
      </c>
    </row>
    <row r="14" spans="1:105" ht="12" customHeight="1" x14ac:dyDescent="0.25">
      <c r="A14" s="14" t="s">
        <v>31</v>
      </c>
      <c r="B14" s="206">
        <f t="shared" ref="B14:W14" si="2">B15+B16+B17+B18+B19</f>
        <v>27.023129836629408</v>
      </c>
      <c r="C14" s="206">
        <f t="shared" si="2"/>
        <v>0</v>
      </c>
      <c r="D14" s="206">
        <f t="shared" si="2"/>
        <v>4.1081685296646597</v>
      </c>
      <c r="E14" s="206">
        <f t="shared" si="2"/>
        <v>3.0810834049871021</v>
      </c>
      <c r="F14" s="206">
        <f t="shared" si="2"/>
        <v>2.0540842648323299</v>
      </c>
      <c r="G14" s="206">
        <f t="shared" si="2"/>
        <v>0</v>
      </c>
      <c r="H14" s="206">
        <f t="shared" si="2"/>
        <v>0</v>
      </c>
      <c r="I14" s="206">
        <f t="shared" si="2"/>
        <v>9.2433361994840926</v>
      </c>
      <c r="J14" s="206">
        <f t="shared" si="2"/>
        <v>0</v>
      </c>
      <c r="K14" s="206">
        <f t="shared" si="2"/>
        <v>0</v>
      </c>
      <c r="L14" s="206">
        <f t="shared" si="2"/>
        <v>0</v>
      </c>
      <c r="M14" s="206">
        <f t="shared" si="2"/>
        <v>0</v>
      </c>
      <c r="N14" s="206">
        <f t="shared" si="2"/>
        <v>0</v>
      </c>
      <c r="O14" s="206">
        <f t="shared" si="2"/>
        <v>0</v>
      </c>
      <c r="P14" s="206">
        <f t="shared" si="2"/>
        <v>0</v>
      </c>
      <c r="Q14" s="206">
        <f t="shared" si="2"/>
        <v>0</v>
      </c>
      <c r="R14" s="206">
        <f t="shared" si="2"/>
        <v>0</v>
      </c>
      <c r="S14" s="206">
        <f t="shared" si="2"/>
        <v>1.031814273430782E-3</v>
      </c>
      <c r="T14" s="206">
        <f t="shared" si="2"/>
        <v>6.5041272570937219</v>
      </c>
      <c r="U14" s="206">
        <f t="shared" si="2"/>
        <v>7.3883061049011172</v>
      </c>
      <c r="V14" s="206">
        <f t="shared" si="2"/>
        <v>7.0184866723989687</v>
      </c>
      <c r="W14" s="206">
        <f t="shared" si="2"/>
        <v>4.6055889939810832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2380</v>
      </c>
    </row>
    <row r="16" spans="1:105" ht="12" customHeight="1" x14ac:dyDescent="0.25">
      <c r="A16" s="18" t="s">
        <v>33</v>
      </c>
      <c r="B16" s="206">
        <v>2.259501289767841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  <c r="R16" s="206">
        <v>0</v>
      </c>
      <c r="S16" s="206">
        <v>0</v>
      </c>
      <c r="T16" s="206">
        <v>2.881341358555459</v>
      </c>
      <c r="U16" s="206">
        <v>2.541014617368873</v>
      </c>
      <c r="V16" s="206">
        <v>2.4006878761822872</v>
      </c>
      <c r="W16" s="206">
        <v>2.2949269131556318</v>
      </c>
      <c r="DA16" s="71" t="s">
        <v>2381</v>
      </c>
    </row>
    <row r="17" spans="1:105" ht="12" customHeight="1" x14ac:dyDescent="0.25">
      <c r="A17" s="18" t="s">
        <v>69</v>
      </c>
      <c r="B17" s="206">
        <v>6.1622527944969896</v>
      </c>
      <c r="C17" s="206">
        <v>0</v>
      </c>
      <c r="D17" s="206">
        <v>4.1081685296646597</v>
      </c>
      <c r="E17" s="206">
        <v>3.0810834049871021</v>
      </c>
      <c r="F17" s="206">
        <v>2.0540842648323299</v>
      </c>
      <c r="G17" s="206">
        <v>0</v>
      </c>
      <c r="H17" s="206">
        <v>0</v>
      </c>
      <c r="I17" s="206">
        <v>9.2433361994840926</v>
      </c>
      <c r="J17" s="206">
        <v>0</v>
      </c>
      <c r="K17" s="206">
        <v>0</v>
      </c>
      <c r="L17" s="206">
        <v>0</v>
      </c>
      <c r="M17" s="206">
        <v>0</v>
      </c>
      <c r="N17" s="206">
        <v>0</v>
      </c>
      <c r="O17" s="206">
        <v>0</v>
      </c>
      <c r="P17" s="206">
        <v>0</v>
      </c>
      <c r="Q17" s="206">
        <v>0</v>
      </c>
      <c r="R17" s="206">
        <v>0</v>
      </c>
      <c r="S17" s="206">
        <v>0</v>
      </c>
      <c r="T17" s="206">
        <v>2.8065348237317278</v>
      </c>
      <c r="U17" s="206">
        <v>2.6878761822871882</v>
      </c>
      <c r="V17" s="206">
        <v>2.3307824591573509</v>
      </c>
      <c r="W17" s="206">
        <v>1.50524505588994</v>
      </c>
      <c r="DA17" s="71" t="s">
        <v>2382</v>
      </c>
    </row>
    <row r="18" spans="1:105" ht="12" customHeight="1" x14ac:dyDescent="0.25">
      <c r="A18" s="18" t="s">
        <v>70</v>
      </c>
      <c r="B18" s="206">
        <v>15.4390369733448</v>
      </c>
      <c r="C18" s="206">
        <v>0</v>
      </c>
      <c r="D18" s="206">
        <v>0</v>
      </c>
      <c r="E18" s="206">
        <v>0</v>
      </c>
      <c r="F18" s="206">
        <v>0</v>
      </c>
      <c r="G18" s="206">
        <v>0</v>
      </c>
      <c r="H18" s="206">
        <v>0</v>
      </c>
      <c r="I18" s="206">
        <v>0</v>
      </c>
      <c r="J18" s="206">
        <v>0</v>
      </c>
      <c r="K18" s="206">
        <v>0</v>
      </c>
      <c r="L18" s="206">
        <v>0</v>
      </c>
      <c r="M18" s="206">
        <v>0</v>
      </c>
      <c r="N18" s="206">
        <v>0</v>
      </c>
      <c r="O18" s="206">
        <v>0</v>
      </c>
      <c r="P18" s="206">
        <v>0</v>
      </c>
      <c r="Q18" s="206">
        <v>0</v>
      </c>
      <c r="R18" s="206">
        <v>0</v>
      </c>
      <c r="S18" s="206">
        <v>0</v>
      </c>
      <c r="T18" s="206">
        <v>0</v>
      </c>
      <c r="U18" s="206">
        <v>0</v>
      </c>
      <c r="V18" s="206">
        <v>0</v>
      </c>
      <c r="W18" s="206">
        <v>0</v>
      </c>
      <c r="DA18" s="71" t="s">
        <v>2383</v>
      </c>
    </row>
    <row r="19" spans="1:105" ht="12" customHeight="1" x14ac:dyDescent="0.25">
      <c r="A19" s="18" t="s">
        <v>34</v>
      </c>
      <c r="B19" s="206">
        <v>3.1623387790197759</v>
      </c>
      <c r="C19" s="206">
        <v>0</v>
      </c>
      <c r="D19" s="206">
        <v>0</v>
      </c>
      <c r="E19" s="206">
        <v>0</v>
      </c>
      <c r="F19" s="206">
        <v>0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v>0</v>
      </c>
      <c r="S19" s="206">
        <v>1.031814273430782E-3</v>
      </c>
      <c r="T19" s="206">
        <v>0.8162510748065348</v>
      </c>
      <c r="U19" s="206">
        <v>2.159415305245056</v>
      </c>
      <c r="V19" s="206">
        <v>2.2870163370593302</v>
      </c>
      <c r="W19" s="206">
        <v>0.80541702493551159</v>
      </c>
      <c r="DA19" s="71" t="s">
        <v>2384</v>
      </c>
    </row>
    <row r="20" spans="1:105" ht="12" customHeight="1" x14ac:dyDescent="0.25">
      <c r="A20" s="14" t="s">
        <v>35</v>
      </c>
      <c r="B20" s="206">
        <f t="shared" ref="B20:W20" si="3">B21+B22</f>
        <v>73.456939527860598</v>
      </c>
      <c r="C20" s="206">
        <f t="shared" si="3"/>
        <v>170.29234737747211</v>
      </c>
      <c r="D20" s="206">
        <f t="shared" si="3"/>
        <v>71.302665520206361</v>
      </c>
      <c r="E20" s="206">
        <f t="shared" si="3"/>
        <v>96.904557179707652</v>
      </c>
      <c r="F20" s="206">
        <f t="shared" si="3"/>
        <v>59.221840068787607</v>
      </c>
      <c r="G20" s="206">
        <f t="shared" si="3"/>
        <v>31.384350816852969</v>
      </c>
      <c r="H20" s="206">
        <f t="shared" si="3"/>
        <v>88.607050730868437</v>
      </c>
      <c r="I20" s="206">
        <f t="shared" si="3"/>
        <v>81.964746345657773</v>
      </c>
      <c r="J20" s="206">
        <f t="shared" si="3"/>
        <v>73.731728288907988</v>
      </c>
      <c r="K20" s="206">
        <f t="shared" si="3"/>
        <v>65.41272570937231</v>
      </c>
      <c r="L20" s="206">
        <f t="shared" si="3"/>
        <v>66.444539982803093</v>
      </c>
      <c r="M20" s="206">
        <f t="shared" si="3"/>
        <v>70.808254514187439</v>
      </c>
      <c r="N20" s="206">
        <f t="shared" si="3"/>
        <v>64.746345657781589</v>
      </c>
      <c r="O20" s="206">
        <f t="shared" si="3"/>
        <v>87.618228718830608</v>
      </c>
      <c r="P20" s="206">
        <f t="shared" si="3"/>
        <v>76.203783319002568</v>
      </c>
      <c r="Q20" s="206">
        <f t="shared" si="3"/>
        <v>92.153912295786753</v>
      </c>
      <c r="R20" s="206">
        <f t="shared" si="3"/>
        <v>83.297506448839201</v>
      </c>
      <c r="S20" s="206">
        <f t="shared" si="3"/>
        <v>97.065520206362848</v>
      </c>
      <c r="T20" s="206">
        <f t="shared" si="3"/>
        <v>136.42613929492691</v>
      </c>
      <c r="U20" s="206">
        <f t="shared" si="3"/>
        <v>115.063456577816</v>
      </c>
      <c r="V20" s="206">
        <f t="shared" si="3"/>
        <v>135.1615649183147</v>
      </c>
      <c r="W20" s="206">
        <f t="shared" si="3"/>
        <v>109.3872742906277</v>
      </c>
      <c r="DA20" s="71"/>
    </row>
    <row r="21" spans="1:105" ht="12" customHeight="1" x14ac:dyDescent="0.25">
      <c r="A21" s="18" t="s">
        <v>72</v>
      </c>
      <c r="B21" s="206">
        <v>73.456939527860598</v>
      </c>
      <c r="C21" s="206">
        <v>170.29234737747211</v>
      </c>
      <c r="D21" s="206">
        <v>71.302665520206361</v>
      </c>
      <c r="E21" s="206">
        <v>96.904557179707652</v>
      </c>
      <c r="F21" s="206">
        <v>59.221840068787607</v>
      </c>
      <c r="G21" s="206">
        <v>31.384350816852969</v>
      </c>
      <c r="H21" s="206">
        <v>88.607050730868437</v>
      </c>
      <c r="I21" s="206">
        <v>81.964746345657773</v>
      </c>
      <c r="J21" s="206">
        <v>73.731728288907988</v>
      </c>
      <c r="K21" s="206">
        <v>65.41272570937231</v>
      </c>
      <c r="L21" s="206">
        <v>66.444539982803093</v>
      </c>
      <c r="M21" s="206">
        <v>70.808254514187439</v>
      </c>
      <c r="N21" s="206">
        <v>64.746345657781589</v>
      </c>
      <c r="O21" s="206">
        <v>87.618228718830608</v>
      </c>
      <c r="P21" s="206">
        <v>76.203783319002568</v>
      </c>
      <c r="Q21" s="206">
        <v>92.153912295786753</v>
      </c>
      <c r="R21" s="206">
        <v>83.297506448839201</v>
      </c>
      <c r="S21" s="206">
        <v>97.065520206362848</v>
      </c>
      <c r="T21" s="206">
        <v>136.42613929492691</v>
      </c>
      <c r="U21" s="206">
        <v>115.063456577816</v>
      </c>
      <c r="V21" s="206">
        <v>135.1615649183147</v>
      </c>
      <c r="W21" s="206">
        <v>109.3872742906277</v>
      </c>
      <c r="DA21" s="71" t="s">
        <v>2385</v>
      </c>
    </row>
    <row r="22" spans="1:105" ht="12" customHeight="1" x14ac:dyDescent="0.25">
      <c r="A22" s="18" t="s">
        <v>36</v>
      </c>
      <c r="B22" s="206">
        <v>0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2386</v>
      </c>
    </row>
    <row r="23" spans="1:105" ht="12" customHeight="1" x14ac:dyDescent="0.25">
      <c r="A23" s="14" t="s">
        <v>37</v>
      </c>
      <c r="B23" s="206">
        <f t="shared" ref="B23:W23" si="4">B24+B25+B26+B27+B28+B29</f>
        <v>0</v>
      </c>
      <c r="C23" s="206">
        <f t="shared" si="4"/>
        <v>0</v>
      </c>
      <c r="D23" s="206">
        <f t="shared" si="4"/>
        <v>0</v>
      </c>
      <c r="E23" s="206">
        <f t="shared" si="4"/>
        <v>0</v>
      </c>
      <c r="F23" s="206">
        <f t="shared" si="4"/>
        <v>0</v>
      </c>
      <c r="G23" s="206">
        <f t="shared" si="4"/>
        <v>0</v>
      </c>
      <c r="H23" s="206">
        <f t="shared" si="4"/>
        <v>0</v>
      </c>
      <c r="I23" s="206">
        <f t="shared" si="4"/>
        <v>0</v>
      </c>
      <c r="J23" s="206">
        <f t="shared" si="4"/>
        <v>0</v>
      </c>
      <c r="K23" s="206">
        <f t="shared" si="4"/>
        <v>0</v>
      </c>
      <c r="L23" s="206">
        <f t="shared" si="4"/>
        <v>0</v>
      </c>
      <c r="M23" s="206">
        <f t="shared" si="4"/>
        <v>0</v>
      </c>
      <c r="N23" s="206">
        <f t="shared" si="4"/>
        <v>0</v>
      </c>
      <c r="O23" s="206">
        <f t="shared" si="4"/>
        <v>0</v>
      </c>
      <c r="P23" s="206">
        <f t="shared" si="4"/>
        <v>0</v>
      </c>
      <c r="Q23" s="206">
        <f t="shared" si="4"/>
        <v>0</v>
      </c>
      <c r="R23" s="206">
        <f t="shared" si="4"/>
        <v>0</v>
      </c>
      <c r="S23" s="206">
        <f t="shared" si="4"/>
        <v>0</v>
      </c>
      <c r="T23" s="206">
        <f t="shared" si="4"/>
        <v>3.0782459157351678E-2</v>
      </c>
      <c r="U23" s="206">
        <f t="shared" si="4"/>
        <v>1.8916595012897681E-2</v>
      </c>
      <c r="V23" s="206">
        <f t="shared" si="4"/>
        <v>2.407566638005159E-3</v>
      </c>
      <c r="W23" s="206">
        <f t="shared" si="4"/>
        <v>4.875322441960446E-2</v>
      </c>
      <c r="DA23" s="71"/>
    </row>
    <row r="24" spans="1:105" ht="12" customHeight="1" x14ac:dyDescent="0.25">
      <c r="A24" s="18" t="s">
        <v>73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0</v>
      </c>
      <c r="H24" s="206">
        <v>0</v>
      </c>
      <c r="I24" s="206">
        <v>0</v>
      </c>
      <c r="J24" s="206">
        <v>0</v>
      </c>
      <c r="K24" s="206">
        <v>0</v>
      </c>
      <c r="L24" s="206">
        <v>0</v>
      </c>
      <c r="M24" s="206">
        <v>0</v>
      </c>
      <c r="N24" s="206">
        <v>0</v>
      </c>
      <c r="O24" s="206">
        <v>0</v>
      </c>
      <c r="P24" s="206">
        <v>0</v>
      </c>
      <c r="Q24" s="206">
        <v>0</v>
      </c>
      <c r="R24" s="206">
        <v>0</v>
      </c>
      <c r="S24" s="206">
        <v>0</v>
      </c>
      <c r="T24" s="206">
        <v>0</v>
      </c>
      <c r="U24" s="206">
        <v>0</v>
      </c>
      <c r="V24" s="206">
        <v>0</v>
      </c>
      <c r="W24" s="206">
        <v>0</v>
      </c>
      <c r="DA24" s="71" t="s">
        <v>2387</v>
      </c>
    </row>
    <row r="25" spans="1:105" ht="12" customHeight="1" x14ac:dyDescent="0.25">
      <c r="A25" s="18" t="s">
        <v>74</v>
      </c>
      <c r="B25" s="206">
        <v>0</v>
      </c>
      <c r="C25" s="206">
        <v>0</v>
      </c>
      <c r="D25" s="206">
        <v>0</v>
      </c>
      <c r="E25" s="206">
        <v>0</v>
      </c>
      <c r="F25" s="206">
        <v>0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>
        <v>0</v>
      </c>
      <c r="M25" s="206">
        <v>0</v>
      </c>
      <c r="N25" s="206">
        <v>0</v>
      </c>
      <c r="O25" s="206">
        <v>0</v>
      </c>
      <c r="P25" s="206">
        <v>0</v>
      </c>
      <c r="Q25" s="206">
        <v>0</v>
      </c>
      <c r="R25" s="206">
        <v>0</v>
      </c>
      <c r="S25" s="206">
        <v>0</v>
      </c>
      <c r="T25" s="206">
        <v>0</v>
      </c>
      <c r="U25" s="206">
        <v>0</v>
      </c>
      <c r="V25" s="206">
        <v>0</v>
      </c>
      <c r="W25" s="206">
        <v>0</v>
      </c>
      <c r="DA25" s="71" t="s">
        <v>2388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</v>
      </c>
      <c r="Q26" s="206">
        <v>0</v>
      </c>
      <c r="R26" s="206">
        <v>0</v>
      </c>
      <c r="S26" s="206">
        <v>0</v>
      </c>
      <c r="T26" s="206">
        <v>0</v>
      </c>
      <c r="U26" s="206">
        <v>0</v>
      </c>
      <c r="V26" s="206">
        <v>0</v>
      </c>
      <c r="W26" s="206">
        <v>0</v>
      </c>
      <c r="DA26" s="71" t="s">
        <v>2389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0</v>
      </c>
      <c r="P27" s="206">
        <v>0</v>
      </c>
      <c r="Q27" s="206">
        <v>0</v>
      </c>
      <c r="R27" s="206">
        <v>0</v>
      </c>
      <c r="S27" s="206">
        <v>0</v>
      </c>
      <c r="T27" s="206">
        <v>1.1865864144453999E-2</v>
      </c>
      <c r="U27" s="206">
        <v>0</v>
      </c>
      <c r="V27" s="206">
        <v>0</v>
      </c>
      <c r="W27" s="206">
        <v>0</v>
      </c>
      <c r="DA27" s="71" t="s">
        <v>2390</v>
      </c>
    </row>
    <row r="28" spans="1:105" ht="12" customHeight="1" x14ac:dyDescent="0.25">
      <c r="A28" s="18" t="s">
        <v>77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0</v>
      </c>
      <c r="T28" s="206">
        <v>1.8916595012897681E-2</v>
      </c>
      <c r="U28" s="206">
        <v>1.8916595012897681E-2</v>
      </c>
      <c r="V28" s="206">
        <v>2.407566638005159E-3</v>
      </c>
      <c r="W28" s="206">
        <v>4.875322441960446E-2</v>
      </c>
      <c r="DA28" s="71" t="s">
        <v>2391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2392</v>
      </c>
    </row>
    <row r="30" spans="1:105" ht="12" customHeight="1" x14ac:dyDescent="0.25">
      <c r="A30" s="14" t="s">
        <v>79</v>
      </c>
      <c r="B30" s="206">
        <v>0</v>
      </c>
      <c r="C30" s="206">
        <v>0</v>
      </c>
      <c r="D30" s="206">
        <v>11.297420464316421</v>
      </c>
      <c r="E30" s="206">
        <v>13.351504729148751</v>
      </c>
      <c r="F30" s="206">
        <v>18.415047291487529</v>
      </c>
      <c r="G30" s="206">
        <v>11.17798796216681</v>
      </c>
      <c r="H30" s="206">
        <v>4.3470335339638861</v>
      </c>
      <c r="I30" s="206">
        <v>15.07119518486672</v>
      </c>
      <c r="J30" s="206">
        <v>2.9855546001719691</v>
      </c>
      <c r="K30" s="206">
        <v>11.201891659501291</v>
      </c>
      <c r="L30" s="206">
        <v>6.8071367153912297</v>
      </c>
      <c r="M30" s="206">
        <v>10.437575236457439</v>
      </c>
      <c r="N30" s="206">
        <v>14.49793637145314</v>
      </c>
      <c r="O30" s="206">
        <v>12.27669819432502</v>
      </c>
      <c r="P30" s="206">
        <v>10.79587274290628</v>
      </c>
      <c r="Q30" s="206">
        <v>13.73361994840929</v>
      </c>
      <c r="R30" s="206">
        <v>9.6254514187446247</v>
      </c>
      <c r="S30" s="206">
        <v>11.59742046431642</v>
      </c>
      <c r="T30" s="206">
        <v>11.977386070507309</v>
      </c>
      <c r="U30" s="206">
        <v>14.029234737747201</v>
      </c>
      <c r="V30" s="206">
        <v>15.442218400687871</v>
      </c>
      <c r="W30" s="206">
        <v>16.79982803095443</v>
      </c>
      <c r="DA30" s="71" t="s">
        <v>2393</v>
      </c>
    </row>
    <row r="31" spans="1:105" ht="12" customHeight="1" x14ac:dyDescent="0.25">
      <c r="A31" s="21" t="s">
        <v>38</v>
      </c>
      <c r="B31" s="209">
        <v>46.212020059413703</v>
      </c>
      <c r="C31" s="209">
        <v>53.80851650753651</v>
      </c>
      <c r="D31" s="209">
        <v>40.154772141014618</v>
      </c>
      <c r="E31" s="209">
        <v>34.307824591573507</v>
      </c>
      <c r="F31" s="209">
        <v>43.680137575236458</v>
      </c>
      <c r="G31" s="209">
        <v>41.186586414445387</v>
      </c>
      <c r="H31" s="209">
        <v>71.797076526225268</v>
      </c>
      <c r="I31" s="209">
        <v>78.589853826311256</v>
      </c>
      <c r="J31" s="209">
        <v>76.612209802235597</v>
      </c>
      <c r="K31" s="209">
        <v>73.000859845227851</v>
      </c>
      <c r="L31" s="209">
        <v>40.928632846087702</v>
      </c>
      <c r="M31" s="209">
        <v>83.57695614789337</v>
      </c>
      <c r="N31" s="209">
        <v>86.93035253654341</v>
      </c>
      <c r="O31" s="209">
        <v>105.41702493551161</v>
      </c>
      <c r="P31" s="209">
        <v>120.1203783319003</v>
      </c>
      <c r="Q31" s="209">
        <v>120.20636285468611</v>
      </c>
      <c r="R31" s="209">
        <v>119.00257953568359</v>
      </c>
      <c r="S31" s="209">
        <v>123.05305245055889</v>
      </c>
      <c r="T31" s="209">
        <v>142.53018056749781</v>
      </c>
      <c r="U31" s="209">
        <v>154.6907136715391</v>
      </c>
      <c r="V31" s="209">
        <v>156.11478933791921</v>
      </c>
      <c r="W31" s="209">
        <v>153.60920034393811</v>
      </c>
      <c r="DA31" s="86" t="s">
        <v>2394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TRE_emi!B5</f>
        <v>256.94321938544351</v>
      </c>
      <c r="C33" s="205">
        <f>TRE_emi!C5</f>
        <v>399.98177999849253</v>
      </c>
      <c r="D33" s="205">
        <f>TRE_emi!D5</f>
        <v>180.22058927916439</v>
      </c>
      <c r="E33" s="205">
        <f>TRE_emi!E5</f>
        <v>237.1677310781603</v>
      </c>
      <c r="F33" s="205">
        <f>TRE_emi!F5</f>
        <v>145.47257963910539</v>
      </c>
      <c r="G33" s="205">
        <f>TRE_emi!G5</f>
        <v>73.715399999545639</v>
      </c>
      <c r="H33" s="205">
        <f>TRE_emi!H5</f>
        <v>208.11977999862631</v>
      </c>
      <c r="I33" s="205">
        <f>TRE_emi!I5</f>
        <v>221.1950699988042</v>
      </c>
      <c r="J33" s="205">
        <f>TRE_emi!J5</f>
        <v>173.18069999918831</v>
      </c>
      <c r="K33" s="205">
        <f>TRE_emi!K5</f>
        <v>153.6410699989643</v>
      </c>
      <c r="L33" s="205">
        <f>TRE_emi!L5</f>
        <v>156.06458999867289</v>
      </c>
      <c r="M33" s="205">
        <f>TRE_emi!M5</f>
        <v>166.31405999932781</v>
      </c>
      <c r="N33" s="205">
        <f>TRE_emi!N5</f>
        <v>152.07587999952781</v>
      </c>
      <c r="O33" s="205">
        <f>TRE_emi!O5</f>
        <v>205.79723999929331</v>
      </c>
      <c r="P33" s="205">
        <f>TRE_emi!P5</f>
        <v>178.98704999862079</v>
      </c>
      <c r="Q33" s="205">
        <f>TRE_emi!Q5</f>
        <v>216.45062999928859</v>
      </c>
      <c r="R33" s="205">
        <f>TRE_emi!R5</f>
        <v>195.64874999890441</v>
      </c>
      <c r="S33" s="205">
        <f>TRE_emi!S5</f>
        <v>227.9900131183015</v>
      </c>
      <c r="T33" s="205">
        <f>TRE_emi!T5</f>
        <v>339.3304157678931</v>
      </c>
      <c r="U33" s="205">
        <f>TRE_emi!U5</f>
        <v>291.96837227123848</v>
      </c>
      <c r="V33" s="205">
        <f>TRE_emi!V5</f>
        <v>338.02314443413962</v>
      </c>
      <c r="W33" s="205">
        <f>TRE_emi!W5</f>
        <v>270.08766804800928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151.99674671544093</v>
      </c>
      <c r="C35" s="286">
        <f t="shared" si="5"/>
        <v>175.65203804708736</v>
      </c>
      <c r="D35" s="286">
        <f t="shared" si="5"/>
        <v>85.223989102977598</v>
      </c>
      <c r="E35" s="286">
        <f t="shared" si="5"/>
        <v>86.120380484069344</v>
      </c>
      <c r="F35" s="286">
        <f t="shared" si="5"/>
        <v>58.291825890168781</v>
      </c>
      <c r="G35" s="286">
        <f t="shared" si="5"/>
        <v>32.961682306686924</v>
      </c>
      <c r="H35" s="286">
        <f t="shared" si="5"/>
        <v>55.643695884213486</v>
      </c>
      <c r="I35" s="286">
        <f t="shared" si="5"/>
        <v>61.312273813420099</v>
      </c>
      <c r="J35" s="286">
        <f t="shared" si="5"/>
        <v>42.280258964602993</v>
      </c>
      <c r="K35" s="286">
        <f t="shared" si="5"/>
        <v>30.301413556936136</v>
      </c>
      <c r="L35" s="286">
        <f t="shared" si="5"/>
        <v>25.792518824268434</v>
      </c>
      <c r="M35" s="286">
        <f t="shared" si="5"/>
        <v>30.927334187162433</v>
      </c>
      <c r="N35" s="286">
        <f t="shared" si="5"/>
        <v>51.815660600843522</v>
      </c>
      <c r="O35" s="286">
        <f t="shared" si="5"/>
        <v>67.390827743041655</v>
      </c>
      <c r="P35" s="286">
        <f t="shared" si="5"/>
        <v>61.290557993497693</v>
      </c>
      <c r="Q35" s="286">
        <f t="shared" si="5"/>
        <v>57.246207139861269</v>
      </c>
      <c r="R35" s="286">
        <f t="shared" si="5"/>
        <v>45.513044579266179</v>
      </c>
      <c r="S35" s="286">
        <f t="shared" si="5"/>
        <v>41.597104446270677</v>
      </c>
      <c r="T35" s="286">
        <f t="shared" si="5"/>
        <v>54.695794029335197</v>
      </c>
      <c r="U35" s="286">
        <f t="shared" si="5"/>
        <v>57.066439871772161</v>
      </c>
      <c r="V35" s="286">
        <f t="shared" si="5"/>
        <v>70.863241399641055</v>
      </c>
      <c r="W35" s="286">
        <f t="shared" si="5"/>
        <v>72.994405958099293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42.781759830658039</v>
      </c>
      <c r="C36" s="346">
        <f t="shared" si="6"/>
        <v>41.849956359804885</v>
      </c>
      <c r="D36" s="346">
        <f t="shared" si="6"/>
        <v>40.087486950549092</v>
      </c>
      <c r="E36" s="346">
        <f t="shared" si="6"/>
        <v>42.374816256102008</v>
      </c>
      <c r="F36" s="346">
        <f t="shared" si="6"/>
        <v>43.406404274449265</v>
      </c>
      <c r="G36" s="346">
        <f t="shared" si="6"/>
        <v>41.600578697608576</v>
      </c>
      <c r="H36" s="346">
        <f t="shared" si="6"/>
        <v>37.812095297740456</v>
      </c>
      <c r="I36" s="346">
        <f t="shared" si="6"/>
        <v>36.616735261600475</v>
      </c>
      <c r="J36" s="346">
        <f t="shared" si="6"/>
        <v>37.010976722049882</v>
      </c>
      <c r="K36" s="346">
        <f t="shared" si="6"/>
        <v>39.228951495008758</v>
      </c>
      <c r="L36" s="346">
        <f t="shared" si="6"/>
        <v>34.919438571294471</v>
      </c>
      <c r="M36" s="346">
        <f t="shared" si="6"/>
        <v>31.582175967024074</v>
      </c>
      <c r="N36" s="346">
        <f t="shared" si="6"/>
        <v>32.239641144314433</v>
      </c>
      <c r="O36" s="346">
        <f t="shared" si="6"/>
        <v>32.415197771677263</v>
      </c>
      <c r="P36" s="346">
        <f t="shared" si="6"/>
        <v>28.370332708784442</v>
      </c>
      <c r="Q36" s="346">
        <f t="shared" si="6"/>
        <v>26.923559010773879</v>
      </c>
      <c r="R36" s="346">
        <f t="shared" si="6"/>
        <v>26.86066060827142</v>
      </c>
      <c r="S36" s="346">
        <f t="shared" si="6"/>
        <v>26.100317336551132</v>
      </c>
      <c r="T36" s="346">
        <f t="shared" si="6"/>
        <v>26.838077894969626</v>
      </c>
      <c r="U36" s="346">
        <f t="shared" si="6"/>
        <v>26.400231990026469</v>
      </c>
      <c r="V36" s="346">
        <f t="shared" si="6"/>
        <v>29.232020814124251</v>
      </c>
      <c r="W36" s="346">
        <f t="shared" si="6"/>
        <v>28.974596433988165</v>
      </c>
      <c r="DA36" s="119"/>
    </row>
    <row r="37" spans="1:105" ht="12" customHeight="1" x14ac:dyDescent="0.25">
      <c r="A37" s="158" t="s">
        <v>2138</v>
      </c>
      <c r="B37" s="346">
        <f>IF(TRE_ued!B$5=0,"",TRE_ued!B$5/B$5*1000)</f>
        <v>22.874261952027435</v>
      </c>
      <c r="C37" s="346">
        <f>IF(TRE_ued!C$5=0,"",TRE_ued!C$5/C$5*1000)</f>
        <v>22.60340896945727</v>
      </c>
      <c r="D37" s="346">
        <f>IF(TRE_ued!D$5=0,"",TRE_ued!D$5/D$5*1000)</f>
        <v>22.277683185248645</v>
      </c>
      <c r="E37" s="346">
        <f>IF(TRE_ued!E$5=0,"",TRE_ued!E$5/E$5*1000)</f>
        <v>23.337213743579412</v>
      </c>
      <c r="F37" s="346">
        <f>IF(TRE_ued!F$5=0,"",TRE_ued!F$5/F$5*1000)</f>
        <v>24.688532852517508</v>
      </c>
      <c r="G37" s="346">
        <f>IF(TRE_ued!G$5=0,"",TRE_ued!G$5/G$5*1000)</f>
        <v>24.043977070715428</v>
      </c>
      <c r="H37" s="346">
        <f>IF(TRE_ued!H$5=0,"",TRE_ued!H$5/H$5*1000)</f>
        <v>21.076625063875436</v>
      </c>
      <c r="I37" s="346">
        <f>IF(TRE_ued!I$5=0,"",TRE_ued!I$5/I$5*1000)</f>
        <v>20.590639353407315</v>
      </c>
      <c r="J37" s="346">
        <f>IF(TRE_ued!J$5=0,"",TRE_ued!J$5/J$5*1000)</f>
        <v>20.789728027384001</v>
      </c>
      <c r="K37" s="346">
        <f>IF(TRE_ued!K$5=0,"",TRE_ued!K$5/K$5*1000)</f>
        <v>22.296159762511021</v>
      </c>
      <c r="L37" s="346">
        <f>IF(TRE_ued!L$5=0,"",TRE_ued!L$5/L$5*1000)</f>
        <v>19.409323718065096</v>
      </c>
      <c r="M37" s="346">
        <f>IF(TRE_ued!M$5=0,"",TRE_ued!M$5/M$5*1000)</f>
        <v>17.946926097607616</v>
      </c>
      <c r="N37" s="346">
        <f>IF(TRE_ued!N$5=0,"",TRE_ued!N$5/N$5*1000)</f>
        <v>18.47684386183041</v>
      </c>
      <c r="O37" s="346">
        <f>IF(TRE_ued!O$5=0,"",TRE_ued!O$5/O$5*1000)</f>
        <v>18.421019954854856</v>
      </c>
      <c r="P37" s="346">
        <f>IF(TRE_ued!P$5=0,"",TRE_ued!P$5/P$5*1000)</f>
        <v>16.246030036880221</v>
      </c>
      <c r="Q37" s="346">
        <f>IF(TRE_ued!Q$5=0,"",TRE_ued!Q$5/Q$5*1000)</f>
        <v>15.344147562315767</v>
      </c>
      <c r="R37" s="346">
        <f>IF(TRE_ued!R$5=0,"",TRE_ued!R$5/R$5*1000)</f>
        <v>15.316677210096879</v>
      </c>
      <c r="S37" s="346">
        <f>IF(TRE_ued!S$5=0,"",TRE_ued!S$5/S$5*1000)</f>
        <v>14.834561146457117</v>
      </c>
      <c r="T37" s="346">
        <f>IF(TRE_ued!T$5=0,"",TRE_ued!T$5/T$5*1000)</f>
        <v>15.089311087956146</v>
      </c>
      <c r="U37" s="346">
        <f>IF(TRE_ued!U$5=0,"",TRE_ued!U$5/U$5*1000)</f>
        <v>14.985418551101773</v>
      </c>
      <c r="V37" s="346">
        <f>IF(TRE_ued!V$5=0,"",TRE_ued!V$5/V$5*1000)</f>
        <v>16.51849487597363</v>
      </c>
      <c r="W37" s="346">
        <f>IF(TRE_ued!W$5=0,"",TRE_ued!W$5/W$5*1000)</f>
        <v>16.517386108387242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1.751581972787513</v>
      </c>
      <c r="C38" s="347">
        <f t="shared" si="7"/>
        <v>1.7848292642179753</v>
      </c>
      <c r="D38" s="347">
        <f t="shared" si="7"/>
        <v>1.4205919094850346</v>
      </c>
      <c r="E38" s="347">
        <f t="shared" si="7"/>
        <v>1.6063380366435278</v>
      </c>
      <c r="F38" s="347">
        <f t="shared" si="7"/>
        <v>1.1791462408177804</v>
      </c>
      <c r="G38" s="347">
        <f t="shared" si="7"/>
        <v>0.88019517658595059</v>
      </c>
      <c r="H38" s="347">
        <f t="shared" si="7"/>
        <v>1.2632371086147922</v>
      </c>
      <c r="I38" s="347">
        <f t="shared" si="7"/>
        <v>1.1964954242856809</v>
      </c>
      <c r="J38" s="347">
        <f t="shared" si="7"/>
        <v>1.1294676383482032</v>
      </c>
      <c r="K38" s="347">
        <f t="shared" si="7"/>
        <v>1.0269062590302889</v>
      </c>
      <c r="L38" s="347">
        <f t="shared" si="7"/>
        <v>1.3668257742649323</v>
      </c>
      <c r="M38" s="347">
        <f t="shared" si="7"/>
        <v>1.0090477423534601</v>
      </c>
      <c r="N38" s="347">
        <f t="shared" si="7"/>
        <v>0.91515699972447073</v>
      </c>
      <c r="O38" s="347">
        <f t="shared" si="7"/>
        <v>1.00236366244759</v>
      </c>
      <c r="P38" s="347">
        <f t="shared" si="7"/>
        <v>0.86417062705919856</v>
      </c>
      <c r="Q38" s="347">
        <f t="shared" si="7"/>
        <v>0.95734840564635315</v>
      </c>
      <c r="R38" s="347">
        <f t="shared" si="7"/>
        <v>0.92319572429163954</v>
      </c>
      <c r="S38" s="347">
        <f t="shared" si="7"/>
        <v>0.98391567551738013</v>
      </c>
      <c r="T38" s="347">
        <f t="shared" si="7"/>
        <v>1.1405965497761088</v>
      </c>
      <c r="U38" s="347">
        <f t="shared" si="7"/>
        <v>1.0026022275189803</v>
      </c>
      <c r="V38" s="347">
        <f t="shared" si="7"/>
        <v>1.0773753807389026</v>
      </c>
      <c r="W38" s="347">
        <f t="shared" si="7"/>
        <v>0.94948760435301216</v>
      </c>
      <c r="DA38" s="16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6" tint="-0.249977111117893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Transport equipment / final energy consumption"</f>
        <v>RO: Transport equipment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25</v>
      </c>
      <c r="B5" s="225">
        <v>146.6920894239037</v>
      </c>
      <c r="C5" s="225">
        <v>224.10086388500869</v>
      </c>
      <c r="D5" s="225">
        <v>126.86302665520211</v>
      </c>
      <c r="E5" s="225">
        <v>147.64496990541701</v>
      </c>
      <c r="F5" s="225">
        <v>123.37110920034389</v>
      </c>
      <c r="G5" s="225">
        <v>83.748925193465183</v>
      </c>
      <c r="H5" s="225">
        <v>164.7511607910576</v>
      </c>
      <c r="I5" s="225">
        <v>184.8691315563199</v>
      </c>
      <c r="J5" s="225">
        <v>153.32949269131561</v>
      </c>
      <c r="K5" s="225">
        <v>149.6154772141015</v>
      </c>
      <c r="L5" s="225">
        <v>114.180309544282</v>
      </c>
      <c r="M5" s="225">
        <v>164.82278589853831</v>
      </c>
      <c r="N5" s="225">
        <v>166.17463456577821</v>
      </c>
      <c r="O5" s="225">
        <v>205.31195184866721</v>
      </c>
      <c r="P5" s="225">
        <v>207.12003439380919</v>
      </c>
      <c r="Q5" s="225">
        <v>226.09389509888209</v>
      </c>
      <c r="R5" s="225">
        <v>211.92553740326741</v>
      </c>
      <c r="S5" s="225">
        <v>231.7170249355116</v>
      </c>
      <c r="T5" s="225">
        <v>297.50257953568348</v>
      </c>
      <c r="U5" s="225">
        <v>291.21057609630259</v>
      </c>
      <c r="V5" s="225">
        <v>313.74686156491828</v>
      </c>
      <c r="W5" s="225">
        <v>284.45623387790198</v>
      </c>
      <c r="DA5" s="89" t="s">
        <v>2378</v>
      </c>
    </row>
    <row r="6" spans="1:105" ht="12" customHeight="1" x14ac:dyDescent="0.25">
      <c r="A6" s="55" t="s">
        <v>92</v>
      </c>
      <c r="B6" s="261">
        <v>2.5833859712835561</v>
      </c>
      <c r="C6" s="261">
        <v>3.299512338832753</v>
      </c>
      <c r="D6" s="261">
        <v>2.1995101787981262</v>
      </c>
      <c r="E6" s="261">
        <v>2.0852673208852952</v>
      </c>
      <c r="F6" s="261">
        <v>2.225163258541178</v>
      </c>
      <c r="G6" s="261">
        <v>1.7694910610083521</v>
      </c>
      <c r="H6" s="261">
        <v>3.4616333504739081</v>
      </c>
      <c r="I6" s="261">
        <v>3.7583764827518569</v>
      </c>
      <c r="J6" s="261">
        <v>3.4354949130055021</v>
      </c>
      <c r="K6" s="261">
        <v>3.2427268968308458</v>
      </c>
      <c r="L6" s="261">
        <v>2.1459708724221369</v>
      </c>
      <c r="M6" s="261">
        <v>3.648946737130339</v>
      </c>
      <c r="N6" s="261">
        <v>3.6847469925969771</v>
      </c>
      <c r="O6" s="261">
        <v>4.5759121066457276</v>
      </c>
      <c r="P6" s="261">
        <v>4.8609530706646691</v>
      </c>
      <c r="Q6" s="261">
        <v>5.1086808345513477</v>
      </c>
      <c r="R6" s="261">
        <v>4.9267798721598748</v>
      </c>
      <c r="S6" s="261">
        <v>5.2581634110900017</v>
      </c>
      <c r="T6" s="261">
        <v>6.4843868463027308</v>
      </c>
      <c r="U6" s="261">
        <v>6.5923546797252133</v>
      </c>
      <c r="V6" s="261">
        <v>6.911493597868299</v>
      </c>
      <c r="W6" s="261">
        <v>6.4634066527881391</v>
      </c>
      <c r="DA6" s="67" t="s">
        <v>2395</v>
      </c>
    </row>
    <row r="7" spans="1:105" ht="12" customHeight="1" x14ac:dyDescent="0.25">
      <c r="A7" s="202" t="s">
        <v>93</v>
      </c>
      <c r="B7" s="226">
        <v>3.5134049209456362</v>
      </c>
      <c r="C7" s="226">
        <v>4.4873367808125426</v>
      </c>
      <c r="D7" s="226">
        <v>2.9913338431654508</v>
      </c>
      <c r="E7" s="226">
        <v>2.8359635564040002</v>
      </c>
      <c r="F7" s="226">
        <v>3.026222031616002</v>
      </c>
      <c r="G7" s="226">
        <v>2.4065078429713589</v>
      </c>
      <c r="H7" s="226">
        <v>4.7078213566445166</v>
      </c>
      <c r="I7" s="226">
        <v>5.1113920165425268</v>
      </c>
      <c r="J7" s="226">
        <v>4.6722730816874831</v>
      </c>
      <c r="K7" s="226">
        <v>4.4101085796899513</v>
      </c>
      <c r="L7" s="226">
        <v>2.9185203864941069</v>
      </c>
      <c r="M7" s="226">
        <v>4.9625675624972621</v>
      </c>
      <c r="N7" s="226">
        <v>5.0112559099318901</v>
      </c>
      <c r="O7" s="226">
        <v>6.2232404650381898</v>
      </c>
      <c r="P7" s="226">
        <v>6.6108961761039513</v>
      </c>
      <c r="Q7" s="226">
        <v>6.9478059349898329</v>
      </c>
      <c r="R7" s="226">
        <v>6.7004206261374284</v>
      </c>
      <c r="S7" s="226">
        <v>7.1511022390824017</v>
      </c>
      <c r="T7" s="226">
        <v>8.8187661109717119</v>
      </c>
      <c r="U7" s="226">
        <v>8.965602364426287</v>
      </c>
      <c r="V7" s="226">
        <v>9.3996312931008887</v>
      </c>
      <c r="W7" s="226">
        <v>8.7902330477918689</v>
      </c>
      <c r="DA7" s="174" t="s">
        <v>2396</v>
      </c>
    </row>
    <row r="8" spans="1:105" ht="12" customHeight="1" x14ac:dyDescent="0.25">
      <c r="A8" s="202" t="s">
        <v>94</v>
      </c>
      <c r="B8" s="226">
        <v>4.3400884317563726</v>
      </c>
      <c r="C8" s="226">
        <v>5.5431807292390216</v>
      </c>
      <c r="D8" s="226">
        <v>3.6951771003808509</v>
      </c>
      <c r="E8" s="226">
        <v>3.5032490990872951</v>
      </c>
      <c r="F8" s="226">
        <v>3.738274274349179</v>
      </c>
      <c r="G8" s="226">
        <v>2.9727449824940302</v>
      </c>
      <c r="H8" s="226">
        <v>5.8155440287961673</v>
      </c>
      <c r="I8" s="226">
        <v>6.3140724910231212</v>
      </c>
      <c r="J8" s="226">
        <v>5.7716314538492446</v>
      </c>
      <c r="K8" s="226">
        <v>5.4477811866758223</v>
      </c>
      <c r="L8" s="226">
        <v>3.6052310656691899</v>
      </c>
      <c r="M8" s="226">
        <v>6.13023051837897</v>
      </c>
      <c r="N8" s="226">
        <v>6.1903749475629226</v>
      </c>
      <c r="O8" s="226">
        <v>7.6875323391648234</v>
      </c>
      <c r="P8" s="226">
        <v>8.1664011587166438</v>
      </c>
      <c r="Q8" s="226">
        <v>8.5825838020462637</v>
      </c>
      <c r="R8" s="226">
        <v>8.2769901852285859</v>
      </c>
      <c r="S8" s="226">
        <v>8.8337145306312035</v>
      </c>
      <c r="T8" s="226">
        <v>10.893769901788589</v>
      </c>
      <c r="U8" s="226">
        <v>11.075155861938359</v>
      </c>
      <c r="V8" s="226">
        <v>11.61130924441874</v>
      </c>
      <c r="W8" s="226">
        <v>10.85852317668407</v>
      </c>
      <c r="DA8" s="174" t="s">
        <v>2397</v>
      </c>
    </row>
    <row r="9" spans="1:105" ht="12" customHeight="1" x14ac:dyDescent="0.25">
      <c r="A9" s="202" t="s">
        <v>95</v>
      </c>
      <c r="B9" s="226">
        <v>2.686721410134898</v>
      </c>
      <c r="C9" s="226">
        <v>3.431492832386061</v>
      </c>
      <c r="D9" s="226">
        <v>2.2874905859500498</v>
      </c>
      <c r="E9" s="226">
        <v>2.1686780137207058</v>
      </c>
      <c r="F9" s="226">
        <v>2.3141697888828241</v>
      </c>
      <c r="G9" s="226">
        <v>1.840270703448686</v>
      </c>
      <c r="H9" s="226">
        <v>3.6000986844928651</v>
      </c>
      <c r="I9" s="226">
        <v>3.9087115420619321</v>
      </c>
      <c r="J9" s="226">
        <v>3.5729147095257221</v>
      </c>
      <c r="K9" s="226">
        <v>3.3724359727040798</v>
      </c>
      <c r="L9" s="226">
        <v>2.2318097073190222</v>
      </c>
      <c r="M9" s="226">
        <v>3.7949046066155518</v>
      </c>
      <c r="N9" s="226">
        <v>3.8321368723008571</v>
      </c>
      <c r="O9" s="226">
        <v>4.7589485909115572</v>
      </c>
      <c r="P9" s="226">
        <v>5.0553911934912552</v>
      </c>
      <c r="Q9" s="226">
        <v>5.3130280679334012</v>
      </c>
      <c r="R9" s="226">
        <v>5.1238510670462682</v>
      </c>
      <c r="S9" s="226">
        <v>5.4684899475336026</v>
      </c>
      <c r="T9" s="226">
        <v>6.7437623201548389</v>
      </c>
      <c r="U9" s="226">
        <v>6.856048866914219</v>
      </c>
      <c r="V9" s="226">
        <v>7.1879533417830324</v>
      </c>
      <c r="W9" s="226">
        <v>6.7219429188996642</v>
      </c>
      <c r="DA9" s="174" t="s">
        <v>2398</v>
      </c>
    </row>
    <row r="10" spans="1:105" ht="12" customHeight="1" x14ac:dyDescent="0.25">
      <c r="A10" s="56" t="s">
        <v>96</v>
      </c>
      <c r="B10" s="262">
        <v>4.234404712911366</v>
      </c>
      <c r="C10" s="262">
        <v>7.1695789563118231</v>
      </c>
      <c r="D10" s="262">
        <v>3.634542695407676</v>
      </c>
      <c r="E10" s="262">
        <v>4.5184693831379512</v>
      </c>
      <c r="F10" s="262">
        <v>3.2999015609425171</v>
      </c>
      <c r="G10" s="262">
        <v>2.148829893914602</v>
      </c>
      <c r="H10" s="262">
        <v>4.5906969069760946</v>
      </c>
      <c r="I10" s="262">
        <v>5.0245192912197432</v>
      </c>
      <c r="J10" s="262">
        <v>4.1944402530030436</v>
      </c>
      <c r="K10" s="262">
        <v>3.9937438235464571</v>
      </c>
      <c r="L10" s="262">
        <v>3.2451791555722331</v>
      </c>
      <c r="M10" s="262">
        <v>4.4061687296746603</v>
      </c>
      <c r="N10" s="262">
        <v>4.3675399344349568</v>
      </c>
      <c r="O10" s="262">
        <v>5.4905672151197322</v>
      </c>
      <c r="P10" s="262">
        <v>5.4990063728155647</v>
      </c>
      <c r="Q10" s="262">
        <v>6.0201387627665053</v>
      </c>
      <c r="R10" s="262">
        <v>5.6568805558831059</v>
      </c>
      <c r="S10" s="262">
        <v>6.2038193046007626</v>
      </c>
      <c r="T10" s="262">
        <v>8.0945548590994374</v>
      </c>
      <c r="U10" s="262">
        <v>7.7695541042449641</v>
      </c>
      <c r="V10" s="262">
        <v>8.423883432702846</v>
      </c>
      <c r="W10" s="262">
        <v>7.5677331191412858</v>
      </c>
      <c r="DA10" s="68" t="s">
        <v>2399</v>
      </c>
    </row>
    <row r="11" spans="1:105" ht="12" customHeight="1" x14ac:dyDescent="0.25">
      <c r="A11" s="37" t="s">
        <v>160</v>
      </c>
      <c r="B11" s="228">
        <v>0.31817313674493303</v>
      </c>
      <c r="C11" s="228">
        <v>0</v>
      </c>
      <c r="D11" s="228">
        <v>0.19178939869885889</v>
      </c>
      <c r="E11" s="228">
        <v>0.14676072259376599</v>
      </c>
      <c r="F11" s="228">
        <v>9.9856551672895907E-2</v>
      </c>
      <c r="G11" s="228">
        <v>0</v>
      </c>
      <c r="H11" s="228">
        <v>0</v>
      </c>
      <c r="I11" s="228">
        <v>0.41187442865427759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0.1175832285156162</v>
      </c>
      <c r="U11" s="228">
        <v>0.10986529233728259</v>
      </c>
      <c r="V11" s="228">
        <v>9.785304822128417E-2</v>
      </c>
      <c r="W11" s="228">
        <v>6.1376866347780459E-2</v>
      </c>
      <c r="DA11" s="69" t="s">
        <v>2400</v>
      </c>
    </row>
    <row r="12" spans="1:105" ht="12" customHeight="1" x14ac:dyDescent="0.25">
      <c r="A12" s="37" t="s">
        <v>162</v>
      </c>
      <c r="B12" s="228">
        <v>3.2410815131878632</v>
      </c>
      <c r="C12" s="228">
        <v>6.7443127619430374</v>
      </c>
      <c r="D12" s="228">
        <v>2.9032945334106901</v>
      </c>
      <c r="E12" s="228">
        <v>4.0849490759965219</v>
      </c>
      <c r="F12" s="228">
        <v>2.4716838851446949</v>
      </c>
      <c r="G12" s="228">
        <v>1.1842564817778041</v>
      </c>
      <c r="H12" s="228">
        <v>3.2279279074490592</v>
      </c>
      <c r="I12" s="228">
        <v>3.0949389358234218</v>
      </c>
      <c r="J12" s="228">
        <v>2.521947727903957</v>
      </c>
      <c r="K12" s="228">
        <v>2.374033645404567</v>
      </c>
      <c r="L12" s="228">
        <v>2.6142393457299118</v>
      </c>
      <c r="M12" s="228">
        <v>2.4980636369554658</v>
      </c>
      <c r="N12" s="228">
        <v>2.289382011579137</v>
      </c>
      <c r="O12" s="228">
        <v>3.0613867983953669</v>
      </c>
      <c r="P12" s="228">
        <v>2.4324631932269458</v>
      </c>
      <c r="Q12" s="228">
        <v>3.157854726601284</v>
      </c>
      <c r="R12" s="228">
        <v>2.7127495758925431</v>
      </c>
      <c r="S12" s="228">
        <v>3.2978419074608509</v>
      </c>
      <c r="T12" s="228">
        <v>4.8816299012219782</v>
      </c>
      <c r="U12" s="228">
        <v>3.9365886422530991</v>
      </c>
      <c r="V12" s="228">
        <v>4.806780788884387</v>
      </c>
      <c r="W12" s="228">
        <v>3.718965587546081</v>
      </c>
      <c r="DA12" s="69" t="s">
        <v>2401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3.0782459157324051E-2</v>
      </c>
      <c r="U13" s="228">
        <v>1.8916595012895759E-2</v>
      </c>
      <c r="V13" s="228">
        <v>2.4075666380038879E-3</v>
      </c>
      <c r="W13" s="228">
        <v>4.8753224419609463E-2</v>
      </c>
      <c r="DA13" s="69" t="s">
        <v>2402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2403</v>
      </c>
    </row>
    <row r="15" spans="1:105" ht="12" customHeight="1" x14ac:dyDescent="0.25">
      <c r="A15" s="37" t="s">
        <v>38</v>
      </c>
      <c r="B15" s="228">
        <v>0.67515006297857016</v>
      </c>
      <c r="C15" s="228">
        <v>0.42526619436878599</v>
      </c>
      <c r="D15" s="228">
        <v>0.53945876329812725</v>
      </c>
      <c r="E15" s="228">
        <v>0.28675958454766343</v>
      </c>
      <c r="F15" s="228">
        <v>0.72836112412492615</v>
      </c>
      <c r="G15" s="228">
        <v>0.96457341213679748</v>
      </c>
      <c r="H15" s="228">
        <v>1.362768999527036</v>
      </c>
      <c r="I15" s="228">
        <v>1.5177059267420441</v>
      </c>
      <c r="J15" s="228">
        <v>1.6724925250990881</v>
      </c>
      <c r="K15" s="228">
        <v>1.6197101781418899</v>
      </c>
      <c r="L15" s="228">
        <v>0.63093980984232112</v>
      </c>
      <c r="M15" s="228">
        <v>1.908105092719194</v>
      </c>
      <c r="N15" s="228">
        <v>2.0781579228558198</v>
      </c>
      <c r="O15" s="228">
        <v>2.4291804167243649</v>
      </c>
      <c r="P15" s="228">
        <v>3.0665431795886189</v>
      </c>
      <c r="Q15" s="228">
        <v>2.8622840361652209</v>
      </c>
      <c r="R15" s="228">
        <v>2.9441309799905642</v>
      </c>
      <c r="S15" s="228">
        <v>2.9059773971399121</v>
      </c>
      <c r="T15" s="228">
        <v>3.0645592702045201</v>
      </c>
      <c r="U15" s="228">
        <v>3.7041835746416858</v>
      </c>
      <c r="V15" s="228">
        <v>3.5168420289591711</v>
      </c>
      <c r="W15" s="228">
        <v>3.7386374408278149</v>
      </c>
      <c r="DA15" s="69" t="s">
        <v>2404</v>
      </c>
    </row>
    <row r="16" spans="1:105" ht="12" customHeight="1" x14ac:dyDescent="0.25">
      <c r="A16" s="57" t="s">
        <v>2405</v>
      </c>
      <c r="B16" s="263">
        <f t="shared" ref="B16:W16" si="0">B17+B23</f>
        <v>28.471537048603601</v>
      </c>
      <c r="C16" s="263">
        <f t="shared" si="0"/>
        <v>46.469493235354399</v>
      </c>
      <c r="D16" s="263">
        <f t="shared" si="0"/>
        <v>23.557221173938633</v>
      </c>
      <c r="E16" s="263">
        <f t="shared" si="0"/>
        <v>29.286375631449683</v>
      </c>
      <c r="F16" s="263">
        <f t="shared" si="0"/>
        <v>21.388250857960763</v>
      </c>
      <c r="G16" s="263">
        <f t="shared" si="0"/>
        <v>13.927601164261304</v>
      </c>
      <c r="H16" s="263">
        <f t="shared" si="0"/>
        <v>29.754516989659869</v>
      </c>
      <c r="I16" s="263">
        <f t="shared" si="0"/>
        <v>32.566328739387238</v>
      </c>
      <c r="J16" s="263">
        <f t="shared" si="0"/>
        <v>27.186186825019739</v>
      </c>
      <c r="K16" s="263">
        <f t="shared" si="0"/>
        <v>25.885376634097398</v>
      </c>
      <c r="L16" s="263">
        <f t="shared" si="0"/>
        <v>21.03356860093113</v>
      </c>
      <c r="M16" s="263">
        <f t="shared" si="0"/>
        <v>28.558501025669088</v>
      </c>
      <c r="N16" s="263">
        <f t="shared" si="0"/>
        <v>28.308129204671019</v>
      </c>
      <c r="O16" s="263">
        <f t="shared" si="0"/>
        <v>35.587009727627887</v>
      </c>
      <c r="P16" s="263">
        <f t="shared" si="0"/>
        <v>35.641707971952741</v>
      </c>
      <c r="Q16" s="263">
        <f t="shared" si="0"/>
        <v>39.019417906819939</v>
      </c>
      <c r="R16" s="263">
        <f t="shared" si="0"/>
        <v>36.664966565908998</v>
      </c>
      <c r="S16" s="263">
        <f t="shared" si="0"/>
        <v>40.209939937227162</v>
      </c>
      <c r="T16" s="263">
        <f t="shared" si="0"/>
        <v>52.509087877903312</v>
      </c>
      <c r="U16" s="263">
        <f t="shared" si="0"/>
        <v>50.415124610083836</v>
      </c>
      <c r="V16" s="263">
        <f t="shared" si="0"/>
        <v>54.708747452916853</v>
      </c>
      <c r="W16" s="263">
        <f t="shared" si="0"/>
        <v>49.00069009053172</v>
      </c>
      <c r="DA16" s="70"/>
    </row>
    <row r="17" spans="1:105" ht="12" customHeight="1" x14ac:dyDescent="0.25">
      <c r="A17" s="60" t="s">
        <v>2406</v>
      </c>
      <c r="B17" s="331">
        <v>24.773452950284629</v>
      </c>
      <c r="C17" s="331">
        <v>43.713138271853012</v>
      </c>
      <c r="D17" s="331">
        <v>20.06072918959892</v>
      </c>
      <c r="E17" s="331">
        <v>27.427748694566681</v>
      </c>
      <c r="F17" s="331">
        <v>16.667391720114018</v>
      </c>
      <c r="G17" s="331">
        <v>7.6757364559672467</v>
      </c>
      <c r="H17" s="331">
        <v>20.921754955688339</v>
      </c>
      <c r="I17" s="331">
        <v>22.729345880873989</v>
      </c>
      <c r="J17" s="331">
        <v>16.345957495673801</v>
      </c>
      <c r="K17" s="331">
        <v>15.38725510910367</v>
      </c>
      <c r="L17" s="331">
        <v>16.944143907508678</v>
      </c>
      <c r="M17" s="331">
        <v>16.191153202489129</v>
      </c>
      <c r="N17" s="331">
        <v>14.838587112087</v>
      </c>
      <c r="O17" s="331">
        <v>19.842321841451451</v>
      </c>
      <c r="P17" s="331">
        <v>15.76596514128576</v>
      </c>
      <c r="Q17" s="331">
        <v>20.467576931674991</v>
      </c>
      <c r="R17" s="331">
        <v>17.582636140044251</v>
      </c>
      <c r="S17" s="331">
        <v>21.374901252061068</v>
      </c>
      <c r="T17" s="331">
        <v>32.864083800510592</v>
      </c>
      <c r="U17" s="331">
        <v>26.655303753797781</v>
      </c>
      <c r="V17" s="331">
        <v>32.144901016541993</v>
      </c>
      <c r="W17" s="331">
        <v>24.94905481265025</v>
      </c>
      <c r="DA17" s="72" t="s">
        <v>2407</v>
      </c>
    </row>
    <row r="18" spans="1:105" ht="12" customHeight="1" x14ac:dyDescent="0.25">
      <c r="A18" s="59" t="s">
        <v>30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9.5205902680930137E-3</v>
      </c>
      <c r="U18" s="232">
        <v>5.4529899650847674E-3</v>
      </c>
      <c r="V18" s="232">
        <v>2.0791143496064648E-3</v>
      </c>
      <c r="W18" s="232">
        <v>1.528417717769911E-3</v>
      </c>
      <c r="DA18" s="71" t="s">
        <v>2408</v>
      </c>
    </row>
    <row r="19" spans="1:105" ht="12" customHeight="1" x14ac:dyDescent="0.25">
      <c r="A19" s="59" t="s">
        <v>33</v>
      </c>
      <c r="B19" s="232">
        <v>0.67380844046988897</v>
      </c>
      <c r="C19" s="232">
        <v>0</v>
      </c>
      <c r="D19" s="232">
        <v>0</v>
      </c>
      <c r="E19" s="232">
        <v>0</v>
      </c>
      <c r="F19" s="232">
        <v>0</v>
      </c>
      <c r="G19" s="232">
        <v>0</v>
      </c>
      <c r="H19" s="232">
        <v>0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</v>
      </c>
      <c r="T19" s="232">
        <v>0.80768349337670109</v>
      </c>
      <c r="U19" s="232">
        <v>0.69459810106976316</v>
      </c>
      <c r="V19" s="232">
        <v>0.67498689117456401</v>
      </c>
      <c r="W19" s="232">
        <v>0.6275918290350605</v>
      </c>
      <c r="DA19" s="71" t="s">
        <v>2409</v>
      </c>
    </row>
    <row r="20" spans="1:105" ht="12" customHeight="1" x14ac:dyDescent="0.25">
      <c r="A20" s="59" t="s">
        <v>160</v>
      </c>
      <c r="B20" s="232">
        <v>1.7427696182353061</v>
      </c>
      <c r="C20" s="232">
        <v>0</v>
      </c>
      <c r="D20" s="232">
        <v>1.2430794360111219</v>
      </c>
      <c r="E20" s="232">
        <v>0.95122690570033552</v>
      </c>
      <c r="F20" s="232">
        <v>0.64721839047247376</v>
      </c>
      <c r="G20" s="232">
        <v>0</v>
      </c>
      <c r="H20" s="232">
        <v>0</v>
      </c>
      <c r="I20" s="232">
        <v>2.669556482018467</v>
      </c>
      <c r="J20" s="232">
        <v>0</v>
      </c>
      <c r="K20" s="232">
        <v>0</v>
      </c>
      <c r="L20" s="232">
        <v>0</v>
      </c>
      <c r="M20" s="232">
        <v>0</v>
      </c>
      <c r="N20" s="232">
        <v>0</v>
      </c>
      <c r="O20" s="232">
        <v>0</v>
      </c>
      <c r="P20" s="232">
        <v>0</v>
      </c>
      <c r="Q20" s="232">
        <v>0</v>
      </c>
      <c r="R20" s="232">
        <v>0</v>
      </c>
      <c r="S20" s="232">
        <v>0</v>
      </c>
      <c r="T20" s="232">
        <v>0.75375373747237795</v>
      </c>
      <c r="U20" s="232">
        <v>0.70471120333441895</v>
      </c>
      <c r="V20" s="232">
        <v>0.62781925807730776</v>
      </c>
      <c r="W20" s="232">
        <v>0.394853479980457</v>
      </c>
      <c r="DA20" s="71" t="s">
        <v>2410</v>
      </c>
    </row>
    <row r="21" spans="1:105" ht="12" customHeight="1" x14ac:dyDescent="0.25">
      <c r="A21" s="59" t="s">
        <v>70</v>
      </c>
      <c r="B21" s="232">
        <v>4.6040927139436576</v>
      </c>
      <c r="C21" s="232">
        <v>0</v>
      </c>
      <c r="D21" s="232">
        <v>0</v>
      </c>
      <c r="E21" s="232">
        <v>0</v>
      </c>
      <c r="F21" s="232">
        <v>0</v>
      </c>
      <c r="G21" s="232">
        <v>0</v>
      </c>
      <c r="H21" s="232">
        <v>0</v>
      </c>
      <c r="I21" s="232">
        <v>0</v>
      </c>
      <c r="J21" s="232">
        <v>0</v>
      </c>
      <c r="K21" s="232">
        <v>0</v>
      </c>
      <c r="L21" s="232">
        <v>0</v>
      </c>
      <c r="M21" s="232">
        <v>0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2411</v>
      </c>
    </row>
    <row r="22" spans="1:105" ht="12" customHeight="1" x14ac:dyDescent="0.25">
      <c r="A22" s="59" t="s">
        <v>162</v>
      </c>
      <c r="B22" s="232">
        <v>17.75278217763578</v>
      </c>
      <c r="C22" s="232">
        <v>43.713138271853012</v>
      </c>
      <c r="D22" s="232">
        <v>18.817649753587801</v>
      </c>
      <c r="E22" s="232">
        <v>26.47652178886635</v>
      </c>
      <c r="F22" s="232">
        <v>16.020173329641541</v>
      </c>
      <c r="G22" s="232">
        <v>7.6757364559672467</v>
      </c>
      <c r="H22" s="232">
        <v>20.921754955688339</v>
      </c>
      <c r="I22" s="232">
        <v>20.059789398855521</v>
      </c>
      <c r="J22" s="232">
        <v>16.345957495673801</v>
      </c>
      <c r="K22" s="232">
        <v>15.38725510910367</v>
      </c>
      <c r="L22" s="232">
        <v>16.944143907508678</v>
      </c>
      <c r="M22" s="232">
        <v>16.191153202489129</v>
      </c>
      <c r="N22" s="232">
        <v>14.838587112087</v>
      </c>
      <c r="O22" s="232">
        <v>19.842321841451451</v>
      </c>
      <c r="P22" s="232">
        <v>15.76596514128576</v>
      </c>
      <c r="Q22" s="232">
        <v>20.467576931674991</v>
      </c>
      <c r="R22" s="232">
        <v>17.582636140044251</v>
      </c>
      <c r="S22" s="232">
        <v>21.374901252061068</v>
      </c>
      <c r="T22" s="232">
        <v>31.29312597939342</v>
      </c>
      <c r="U22" s="232">
        <v>25.250541459428511</v>
      </c>
      <c r="V22" s="232">
        <v>30.840015752940509</v>
      </c>
      <c r="W22" s="232">
        <v>23.925081085916961</v>
      </c>
      <c r="DA22" s="71" t="s">
        <v>2412</v>
      </c>
    </row>
    <row r="23" spans="1:105" ht="12" customHeight="1" x14ac:dyDescent="0.25">
      <c r="A23" s="60" t="s">
        <v>2413</v>
      </c>
      <c r="B23" s="331">
        <v>3.698084098318974</v>
      </c>
      <c r="C23" s="331">
        <v>2.7563549635013902</v>
      </c>
      <c r="D23" s="331">
        <v>3.4964919843397131</v>
      </c>
      <c r="E23" s="331">
        <v>1.8586269368830031</v>
      </c>
      <c r="F23" s="331">
        <v>4.7208591378467446</v>
      </c>
      <c r="G23" s="331">
        <v>6.2518647082940566</v>
      </c>
      <c r="H23" s="331">
        <v>8.8327620339715285</v>
      </c>
      <c r="I23" s="331">
        <v>9.8369828585132471</v>
      </c>
      <c r="J23" s="331">
        <v>10.84022932934594</v>
      </c>
      <c r="K23" s="331">
        <v>10.49812152499373</v>
      </c>
      <c r="L23" s="331">
        <v>4.0894246934224503</v>
      </c>
      <c r="M23" s="331">
        <v>12.36734782317996</v>
      </c>
      <c r="N23" s="331">
        <v>13.469542092584019</v>
      </c>
      <c r="O23" s="331">
        <v>15.74468788617644</v>
      </c>
      <c r="P23" s="331">
        <v>19.875742830666979</v>
      </c>
      <c r="Q23" s="331">
        <v>18.551840975144948</v>
      </c>
      <c r="R23" s="331">
        <v>19.08233042586475</v>
      </c>
      <c r="S23" s="331">
        <v>18.83503868516609</v>
      </c>
      <c r="T23" s="331">
        <v>19.64500407739272</v>
      </c>
      <c r="U23" s="331">
        <v>23.759820856286058</v>
      </c>
      <c r="V23" s="331">
        <v>22.56384643637486</v>
      </c>
      <c r="W23" s="331">
        <v>24.05163527788147</v>
      </c>
      <c r="DA23" s="72" t="s">
        <v>2414</v>
      </c>
    </row>
    <row r="24" spans="1:105" ht="12" customHeight="1" x14ac:dyDescent="0.25">
      <c r="A24" s="57" t="s">
        <v>2415</v>
      </c>
      <c r="B24" s="263">
        <f t="shared" ref="B24:W24" si="1">B25+B26</f>
        <v>13.319994877702268</v>
      </c>
      <c r="C24" s="263">
        <f t="shared" si="1"/>
        <v>20.944458537121385</v>
      </c>
      <c r="D24" s="263">
        <f t="shared" si="1"/>
        <v>11.35699739048709</v>
      </c>
      <c r="E24" s="263">
        <f t="shared" si="1"/>
        <v>13.27242083033032</v>
      </c>
      <c r="F24" s="263">
        <f t="shared" si="1"/>
        <v>10.648102819118787</v>
      </c>
      <c r="G24" s="263">
        <f t="shared" si="1"/>
        <v>7.1505478191656575</v>
      </c>
      <c r="H24" s="263">
        <f t="shared" si="1"/>
        <v>14.944608075314338</v>
      </c>
      <c r="I24" s="263">
        <f t="shared" si="1"/>
        <v>16.341293005246897</v>
      </c>
      <c r="J24" s="263">
        <f t="shared" si="1"/>
        <v>13.738878536374342</v>
      </c>
      <c r="K24" s="263">
        <f t="shared" si="1"/>
        <v>13.178213751887004</v>
      </c>
      <c r="L24" s="263">
        <f t="shared" si="1"/>
        <v>10.348388614144522</v>
      </c>
      <c r="M24" s="263">
        <f t="shared" si="1"/>
        <v>14.51751649207435</v>
      </c>
      <c r="N24" s="263">
        <f t="shared" si="1"/>
        <v>14.423975311776468</v>
      </c>
      <c r="O24" s="263">
        <f t="shared" si="1"/>
        <v>18.077838346907665</v>
      </c>
      <c r="P24" s="263">
        <f t="shared" si="1"/>
        <v>17.894680115553484</v>
      </c>
      <c r="Q24" s="263">
        <f t="shared" si="1"/>
        <v>19.796722381672545</v>
      </c>
      <c r="R24" s="263">
        <f t="shared" si="1"/>
        <v>18.478608177003274</v>
      </c>
      <c r="S24" s="263">
        <f t="shared" si="1"/>
        <v>20.373770677417784</v>
      </c>
      <c r="T24" s="263">
        <f t="shared" si="1"/>
        <v>26.523049931235626</v>
      </c>
      <c r="U24" s="263">
        <f t="shared" si="1"/>
        <v>25.478235913153267</v>
      </c>
      <c r="V24" s="263">
        <f t="shared" si="1"/>
        <v>27.717559767417519</v>
      </c>
      <c r="W24" s="263">
        <f t="shared" si="1"/>
        <v>24.773686900016084</v>
      </c>
      <c r="DA24" s="70"/>
    </row>
    <row r="25" spans="1:105" ht="12" customHeight="1" x14ac:dyDescent="0.25">
      <c r="A25" s="60" t="s">
        <v>2416</v>
      </c>
      <c r="B25" s="264">
        <v>10.68494118699304</v>
      </c>
      <c r="C25" s="264">
        <v>17.578955951511979</v>
      </c>
      <c r="D25" s="264">
        <v>9.1134970081130007</v>
      </c>
      <c r="E25" s="264">
        <v>11.14544816302732</v>
      </c>
      <c r="F25" s="264">
        <v>8.3784362954067841</v>
      </c>
      <c r="G25" s="264">
        <v>5.345666936937139</v>
      </c>
      <c r="H25" s="264">
        <v>11.41374205783095</v>
      </c>
      <c r="I25" s="264">
        <v>12.50774899284</v>
      </c>
      <c r="J25" s="264">
        <v>10.234673725108729</v>
      </c>
      <c r="K25" s="264">
        <v>9.87063231711954</v>
      </c>
      <c r="L25" s="264">
        <v>8.1594983242739403</v>
      </c>
      <c r="M25" s="264">
        <v>10.795590820201401</v>
      </c>
      <c r="N25" s="264">
        <v>10.665533379327551</v>
      </c>
      <c r="O25" s="264">
        <v>13.410407998129021</v>
      </c>
      <c r="P25" s="264">
        <v>12.93650798347552</v>
      </c>
      <c r="Q25" s="264">
        <v>14.585867930430171</v>
      </c>
      <c r="R25" s="264">
        <v>13.4532927074002</v>
      </c>
      <c r="S25" s="264">
        <v>15.010443998105981</v>
      </c>
      <c r="T25" s="264">
        <v>19.908975348006841</v>
      </c>
      <c r="U25" s="264">
        <v>18.75403413983355</v>
      </c>
      <c r="V25" s="264">
        <v>20.667836297591851</v>
      </c>
      <c r="W25" s="264">
        <v>18.18101211417218</v>
      </c>
      <c r="DA25" s="72" t="s">
        <v>2417</v>
      </c>
    </row>
    <row r="26" spans="1:105" ht="12" customHeight="1" x14ac:dyDescent="0.25">
      <c r="A26" s="60" t="s">
        <v>2418</v>
      </c>
      <c r="B26" s="264">
        <v>2.6350536907092281</v>
      </c>
      <c r="C26" s="264">
        <v>3.365502585609407</v>
      </c>
      <c r="D26" s="264">
        <v>2.2435003823740889</v>
      </c>
      <c r="E26" s="264">
        <v>2.1269726673030012</v>
      </c>
      <c r="F26" s="264">
        <v>2.2696665237120022</v>
      </c>
      <c r="G26" s="264">
        <v>1.8048808822285189</v>
      </c>
      <c r="H26" s="264">
        <v>3.5308660174833881</v>
      </c>
      <c r="I26" s="264">
        <v>3.8335440124068949</v>
      </c>
      <c r="J26" s="264">
        <v>3.504204811265613</v>
      </c>
      <c r="K26" s="264">
        <v>3.3075814347674641</v>
      </c>
      <c r="L26" s="264">
        <v>2.1888902898705811</v>
      </c>
      <c r="M26" s="264">
        <v>3.7219256718729481</v>
      </c>
      <c r="N26" s="264">
        <v>3.758441932448918</v>
      </c>
      <c r="O26" s="264">
        <v>4.6674303487786437</v>
      </c>
      <c r="P26" s="264">
        <v>4.9581721320779648</v>
      </c>
      <c r="Q26" s="264">
        <v>5.2108544512423762</v>
      </c>
      <c r="R26" s="264">
        <v>5.025315469603072</v>
      </c>
      <c r="S26" s="264">
        <v>5.3633266793118031</v>
      </c>
      <c r="T26" s="264">
        <v>6.6140745832287857</v>
      </c>
      <c r="U26" s="264">
        <v>6.7242017733197166</v>
      </c>
      <c r="V26" s="264">
        <v>7.0497234698256692</v>
      </c>
      <c r="W26" s="264">
        <v>6.5926747858439034</v>
      </c>
      <c r="DA26" s="72" t="s">
        <v>2419</v>
      </c>
    </row>
    <row r="27" spans="1:105" ht="12" customHeight="1" x14ac:dyDescent="0.25">
      <c r="A27" s="57" t="s">
        <v>2420</v>
      </c>
      <c r="B27" s="263">
        <f t="shared" ref="B27:W27" si="2">B28+B34</f>
        <v>40.673624355148021</v>
      </c>
      <c r="C27" s="263">
        <f t="shared" si="2"/>
        <v>66.384990336220596</v>
      </c>
      <c r="D27" s="263">
        <f t="shared" si="2"/>
        <v>33.653173105626621</v>
      </c>
      <c r="E27" s="263">
        <f t="shared" si="2"/>
        <v>41.837679473499549</v>
      </c>
      <c r="F27" s="263">
        <f t="shared" si="2"/>
        <v>30.554644082801097</v>
      </c>
      <c r="G27" s="263">
        <f t="shared" si="2"/>
        <v>19.896573091801869</v>
      </c>
      <c r="H27" s="263">
        <f t="shared" si="2"/>
        <v>42.506452842371253</v>
      </c>
      <c r="I27" s="263">
        <f t="shared" si="2"/>
        <v>46.52332677055319</v>
      </c>
      <c r="J27" s="263">
        <f t="shared" si="2"/>
        <v>38.837409750028193</v>
      </c>
      <c r="K27" s="263">
        <f t="shared" si="2"/>
        <v>36.979109477282009</v>
      </c>
      <c r="L27" s="263">
        <f t="shared" si="2"/>
        <v>30.047955144187338</v>
      </c>
      <c r="M27" s="263">
        <f t="shared" si="2"/>
        <v>40.797858608098693</v>
      </c>
      <c r="N27" s="263">
        <f t="shared" si="2"/>
        <v>40.440184578101452</v>
      </c>
      <c r="O27" s="263">
        <f t="shared" si="2"/>
        <v>50.838585325182706</v>
      </c>
      <c r="P27" s="263">
        <f t="shared" si="2"/>
        <v>50.916725674218213</v>
      </c>
      <c r="Q27" s="263">
        <f t="shared" si="2"/>
        <v>55.742025581171319</v>
      </c>
      <c r="R27" s="263">
        <f t="shared" si="2"/>
        <v>52.378523665584311</v>
      </c>
      <c r="S27" s="263">
        <f t="shared" si="2"/>
        <v>57.442771338895952</v>
      </c>
      <c r="T27" s="263">
        <f t="shared" si="2"/>
        <v>75.012982682719027</v>
      </c>
      <c r="U27" s="263">
        <f t="shared" si="2"/>
        <v>72.021606585834064</v>
      </c>
      <c r="V27" s="263">
        <f t="shared" si="2"/>
        <v>78.155353504166925</v>
      </c>
      <c r="W27" s="263">
        <f t="shared" si="2"/>
        <v>70.00098584361676</v>
      </c>
      <c r="DA27" s="70"/>
    </row>
    <row r="28" spans="1:105" ht="12" customHeight="1" x14ac:dyDescent="0.25">
      <c r="A28" s="60" t="s">
        <v>2421</v>
      </c>
      <c r="B28" s="331">
        <v>35.390647071835197</v>
      </c>
      <c r="C28" s="331">
        <v>62.447340388361461</v>
      </c>
      <c r="D28" s="331">
        <v>28.658184556569889</v>
      </c>
      <c r="E28" s="331">
        <v>39.182498135095258</v>
      </c>
      <c r="F28" s="331">
        <v>23.81055960016289</v>
      </c>
      <c r="G28" s="331">
        <v>10.965337794238931</v>
      </c>
      <c r="H28" s="331">
        <v>29.888221365269061</v>
      </c>
      <c r="I28" s="331">
        <v>32.470494115534258</v>
      </c>
      <c r="J28" s="331">
        <v>23.351367850962571</v>
      </c>
      <c r="K28" s="331">
        <v>21.981793013005252</v>
      </c>
      <c r="L28" s="331">
        <v>24.20591986786955</v>
      </c>
      <c r="M28" s="331">
        <v>23.130218860698751</v>
      </c>
      <c r="N28" s="331">
        <v>21.197981588695711</v>
      </c>
      <c r="O28" s="331">
        <v>28.346174059216359</v>
      </c>
      <c r="P28" s="331">
        <v>22.522807344693948</v>
      </c>
      <c r="Q28" s="331">
        <v>29.23939561667855</v>
      </c>
      <c r="R28" s="331">
        <v>25.11805162863465</v>
      </c>
      <c r="S28" s="331">
        <v>30.535573217230102</v>
      </c>
      <c r="T28" s="331">
        <v>46.948691143586572</v>
      </c>
      <c r="U28" s="331">
        <v>38.07900536256826</v>
      </c>
      <c r="V28" s="331">
        <v>45.921287166488547</v>
      </c>
      <c r="W28" s="331">
        <v>35.641506875214652</v>
      </c>
      <c r="DA28" s="72" t="s">
        <v>2422</v>
      </c>
    </row>
    <row r="29" spans="1:105" ht="12" customHeight="1" x14ac:dyDescent="0.25">
      <c r="A29" s="59" t="s">
        <v>30</v>
      </c>
      <c r="B29" s="232">
        <v>0</v>
      </c>
      <c r="C29" s="232">
        <v>0</v>
      </c>
      <c r="D29" s="232">
        <v>0</v>
      </c>
      <c r="E29" s="232">
        <v>0</v>
      </c>
      <c r="F29" s="232">
        <v>0</v>
      </c>
      <c r="G29" s="232">
        <v>0</v>
      </c>
      <c r="H29" s="232">
        <v>0</v>
      </c>
      <c r="I29" s="232">
        <v>0</v>
      </c>
      <c r="J29" s="232">
        <v>0</v>
      </c>
      <c r="K29" s="232">
        <v>0</v>
      </c>
      <c r="L29" s="232">
        <v>0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1.360084324013288E-2</v>
      </c>
      <c r="U29" s="232">
        <v>7.789985664406811E-3</v>
      </c>
      <c r="V29" s="232">
        <v>2.9701633565806639E-3</v>
      </c>
      <c r="W29" s="232">
        <v>2.183453882528445E-3</v>
      </c>
      <c r="DA29" s="71" t="s">
        <v>2423</v>
      </c>
    </row>
    <row r="30" spans="1:105" ht="12" customHeight="1" x14ac:dyDescent="0.25">
      <c r="A30" s="59" t="s">
        <v>33</v>
      </c>
      <c r="B30" s="232">
        <v>0.96258348638555569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1.1538335619667159</v>
      </c>
      <c r="U30" s="232">
        <v>0.99228300152823334</v>
      </c>
      <c r="V30" s="232">
        <v>0.96426698739223426</v>
      </c>
      <c r="W30" s="232">
        <v>0.89655975576437219</v>
      </c>
      <c r="DA30" s="71" t="s">
        <v>2424</v>
      </c>
    </row>
    <row r="31" spans="1:105" ht="12" customHeight="1" x14ac:dyDescent="0.25">
      <c r="A31" s="59" t="s">
        <v>160</v>
      </c>
      <c r="B31" s="232">
        <v>2.4896708831932939</v>
      </c>
      <c r="C31" s="232">
        <v>0</v>
      </c>
      <c r="D31" s="232">
        <v>1.775827765730174</v>
      </c>
      <c r="E31" s="232">
        <v>1.358895579571908</v>
      </c>
      <c r="F31" s="232">
        <v>0.92459770067496261</v>
      </c>
      <c r="G31" s="232">
        <v>0</v>
      </c>
      <c r="H31" s="232">
        <v>0</v>
      </c>
      <c r="I31" s="232">
        <v>3.8136521171692381</v>
      </c>
      <c r="J31" s="232">
        <v>0</v>
      </c>
      <c r="K31" s="232">
        <v>0</v>
      </c>
      <c r="L31" s="232">
        <v>0</v>
      </c>
      <c r="M31" s="232">
        <v>0</v>
      </c>
      <c r="N31" s="232">
        <v>0</v>
      </c>
      <c r="O31" s="232">
        <v>0</v>
      </c>
      <c r="P31" s="232">
        <v>0</v>
      </c>
      <c r="Q31" s="232">
        <v>0</v>
      </c>
      <c r="R31" s="232">
        <v>0</v>
      </c>
      <c r="S31" s="232">
        <v>0</v>
      </c>
      <c r="T31" s="232">
        <v>1.076791053531968</v>
      </c>
      <c r="U31" s="232">
        <v>1.006730290477742</v>
      </c>
      <c r="V31" s="232">
        <v>0.89688465439615395</v>
      </c>
      <c r="W31" s="232">
        <v>0.56407639997208159</v>
      </c>
      <c r="DA31" s="71" t="s">
        <v>2425</v>
      </c>
    </row>
    <row r="32" spans="1:105" ht="12" customHeight="1" x14ac:dyDescent="0.25">
      <c r="A32" s="59" t="s">
        <v>70</v>
      </c>
      <c r="B32" s="232">
        <v>6.5772753056338003</v>
      </c>
      <c r="C32" s="232">
        <v>0</v>
      </c>
      <c r="D32" s="232">
        <v>0</v>
      </c>
      <c r="E32" s="232">
        <v>0</v>
      </c>
      <c r="F32" s="232">
        <v>0</v>
      </c>
      <c r="G32" s="232">
        <v>0</v>
      </c>
      <c r="H32" s="232">
        <v>0</v>
      </c>
      <c r="I32" s="232">
        <v>0</v>
      </c>
      <c r="J32" s="232">
        <v>0</v>
      </c>
      <c r="K32" s="232">
        <v>0</v>
      </c>
      <c r="L32" s="232">
        <v>0</v>
      </c>
      <c r="M32" s="232">
        <v>0</v>
      </c>
      <c r="N32" s="232">
        <v>0</v>
      </c>
      <c r="O32" s="232">
        <v>0</v>
      </c>
      <c r="P32" s="232">
        <v>0</v>
      </c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2">
        <v>0</v>
      </c>
      <c r="DA32" s="71" t="s">
        <v>2426</v>
      </c>
    </row>
    <row r="33" spans="1:105" ht="12" customHeight="1" x14ac:dyDescent="0.25">
      <c r="A33" s="59" t="s">
        <v>162</v>
      </c>
      <c r="B33" s="232">
        <v>25.36111739662255</v>
      </c>
      <c r="C33" s="232">
        <v>62.447340388361461</v>
      </c>
      <c r="D33" s="232">
        <v>26.882356790839712</v>
      </c>
      <c r="E33" s="232">
        <v>37.823602555523351</v>
      </c>
      <c r="F33" s="232">
        <v>22.885961899487921</v>
      </c>
      <c r="G33" s="232">
        <v>10.965337794238931</v>
      </c>
      <c r="H33" s="232">
        <v>29.888221365269061</v>
      </c>
      <c r="I33" s="232">
        <v>28.656841998365021</v>
      </c>
      <c r="J33" s="232">
        <v>23.351367850962571</v>
      </c>
      <c r="K33" s="232">
        <v>21.981793013005252</v>
      </c>
      <c r="L33" s="232">
        <v>24.20591986786955</v>
      </c>
      <c r="M33" s="232">
        <v>23.130218860698751</v>
      </c>
      <c r="N33" s="232">
        <v>21.197981588695711</v>
      </c>
      <c r="O33" s="232">
        <v>28.346174059216359</v>
      </c>
      <c r="P33" s="232">
        <v>22.522807344693948</v>
      </c>
      <c r="Q33" s="232">
        <v>29.23939561667855</v>
      </c>
      <c r="R33" s="232">
        <v>25.11805162863465</v>
      </c>
      <c r="S33" s="232">
        <v>30.535573217230102</v>
      </c>
      <c r="T33" s="232">
        <v>44.704465684847747</v>
      </c>
      <c r="U33" s="232">
        <v>36.072202084897881</v>
      </c>
      <c r="V33" s="232">
        <v>44.057165361343593</v>
      </c>
      <c r="W33" s="232">
        <v>34.17868726559567</v>
      </c>
      <c r="DA33" s="71" t="s">
        <v>2427</v>
      </c>
    </row>
    <row r="34" spans="1:105" ht="12" customHeight="1" x14ac:dyDescent="0.25">
      <c r="A34" s="60" t="s">
        <v>2428</v>
      </c>
      <c r="B34" s="331">
        <v>5.282977283312821</v>
      </c>
      <c r="C34" s="331">
        <v>3.9376499478591298</v>
      </c>
      <c r="D34" s="331">
        <v>4.9949885490567318</v>
      </c>
      <c r="E34" s="331">
        <v>2.6551813384042902</v>
      </c>
      <c r="F34" s="331">
        <v>6.7440844826382094</v>
      </c>
      <c r="G34" s="331">
        <v>8.9312352975629388</v>
      </c>
      <c r="H34" s="331">
        <v>12.61823147710219</v>
      </c>
      <c r="I34" s="331">
        <v>14.05283265501893</v>
      </c>
      <c r="J34" s="331">
        <v>15.48604189906562</v>
      </c>
      <c r="K34" s="331">
        <v>14.997316464276761</v>
      </c>
      <c r="L34" s="331">
        <v>5.8420352763177874</v>
      </c>
      <c r="M34" s="331">
        <v>17.667639747399939</v>
      </c>
      <c r="N34" s="331">
        <v>19.24220298940574</v>
      </c>
      <c r="O34" s="331">
        <v>22.49241126596635</v>
      </c>
      <c r="P34" s="331">
        <v>28.393918329524261</v>
      </c>
      <c r="Q34" s="331">
        <v>26.502629964492769</v>
      </c>
      <c r="R34" s="331">
        <v>27.260472036949661</v>
      </c>
      <c r="S34" s="331">
        <v>26.90719812166585</v>
      </c>
      <c r="T34" s="331">
        <v>28.064291539132451</v>
      </c>
      <c r="U34" s="331">
        <v>33.942601223265797</v>
      </c>
      <c r="V34" s="331">
        <v>32.234066337678371</v>
      </c>
      <c r="W34" s="331">
        <v>34.359478968402108</v>
      </c>
      <c r="DA34" s="72" t="s">
        <v>2429</v>
      </c>
    </row>
    <row r="35" spans="1:105" ht="12" customHeight="1" x14ac:dyDescent="0.25">
      <c r="A35" s="57" t="s">
        <v>2430</v>
      </c>
      <c r="B35" s="263">
        <v>26.071773504853379</v>
      </c>
      <c r="C35" s="263">
        <v>39.808600003160727</v>
      </c>
      <c r="D35" s="263">
        <v>25.78075982734503</v>
      </c>
      <c r="E35" s="263">
        <v>31.349740521641429</v>
      </c>
      <c r="F35" s="263">
        <v>28.263043571658852</v>
      </c>
      <c r="G35" s="263">
        <v>17.391341109460051</v>
      </c>
      <c r="H35" s="263">
        <v>27.50243797795666</v>
      </c>
      <c r="I35" s="263">
        <v>35.064875375567077</v>
      </c>
      <c r="J35" s="263">
        <v>24.26333608905777</v>
      </c>
      <c r="K35" s="263">
        <v>27.00090328357884</v>
      </c>
      <c r="L35" s="263">
        <v>21.327875252139389</v>
      </c>
      <c r="M35" s="263">
        <v>28.63080322990022</v>
      </c>
      <c r="N35" s="263">
        <v>30.25279793718979</v>
      </c>
      <c r="O35" s="263">
        <v>35.234636215551497</v>
      </c>
      <c r="P35" s="263">
        <v>33.341912398429344</v>
      </c>
      <c r="Q35" s="263">
        <v>38.436837038386749</v>
      </c>
      <c r="R35" s="263">
        <v>34.05622781501549</v>
      </c>
      <c r="S35" s="263">
        <v>38.44521210915795</v>
      </c>
      <c r="T35" s="263">
        <v>50.220653086644283</v>
      </c>
      <c r="U35" s="263">
        <v>48.966148638525688</v>
      </c>
      <c r="V35" s="263">
        <v>53.991006341986122</v>
      </c>
      <c r="W35" s="263">
        <v>48.246364053065662</v>
      </c>
      <c r="DA35" s="70" t="s">
        <v>2431</v>
      </c>
    </row>
    <row r="36" spans="1:105" ht="12" customHeight="1" x14ac:dyDescent="0.25">
      <c r="A36" s="46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1.084245299210547E-2</v>
      </c>
      <c r="U36" s="231">
        <v>6.7054336567884242E-3</v>
      </c>
      <c r="V36" s="231">
        <v>2.3453912533764878E-3</v>
      </c>
      <c r="W36" s="231">
        <v>1.8771223807678081E-3</v>
      </c>
      <c r="DA36" s="73" t="s">
        <v>2432</v>
      </c>
    </row>
    <row r="37" spans="1:105" ht="12" customHeight="1" x14ac:dyDescent="0.25">
      <c r="A37" s="46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2433</v>
      </c>
    </row>
    <row r="38" spans="1:105" ht="12" customHeight="1" x14ac:dyDescent="0.25">
      <c r="A38" s="46" t="s">
        <v>33</v>
      </c>
      <c r="B38" s="231">
        <v>0.62310936289972996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0</v>
      </c>
      <c r="O38" s="231">
        <v>0</v>
      </c>
      <c r="P38" s="231">
        <v>0</v>
      </c>
      <c r="Q38" s="231">
        <v>0</v>
      </c>
      <c r="R38" s="231">
        <v>0</v>
      </c>
      <c r="S38" s="231">
        <v>0</v>
      </c>
      <c r="T38" s="231">
        <v>0.91982430320368214</v>
      </c>
      <c r="U38" s="231">
        <v>0.85413351476470434</v>
      </c>
      <c r="V38" s="231">
        <v>0.76143399760780883</v>
      </c>
      <c r="W38" s="231">
        <v>0.77077532834911977</v>
      </c>
      <c r="DA38" s="73" t="s">
        <v>2434</v>
      </c>
    </row>
    <row r="39" spans="1:105" ht="12" customHeight="1" x14ac:dyDescent="0.25">
      <c r="A39" s="46" t="s">
        <v>160</v>
      </c>
      <c r="B39" s="231">
        <v>1.611639156289457</v>
      </c>
      <c r="C39" s="231">
        <v>0</v>
      </c>
      <c r="D39" s="231">
        <v>0.89747192920642416</v>
      </c>
      <c r="E39" s="231">
        <v>0.62420019709779873</v>
      </c>
      <c r="F39" s="231">
        <v>0.38241162200013962</v>
      </c>
      <c r="G39" s="231">
        <v>0</v>
      </c>
      <c r="H39" s="231">
        <v>0</v>
      </c>
      <c r="I39" s="231">
        <v>2.348253171596602</v>
      </c>
      <c r="J39" s="231">
        <v>0</v>
      </c>
      <c r="K39" s="231">
        <v>0</v>
      </c>
      <c r="L39" s="231">
        <v>0</v>
      </c>
      <c r="M39" s="231">
        <v>0</v>
      </c>
      <c r="N39" s="231">
        <v>0</v>
      </c>
      <c r="O39" s="231">
        <v>0</v>
      </c>
      <c r="P39" s="231">
        <v>0</v>
      </c>
      <c r="Q39" s="231">
        <v>0</v>
      </c>
      <c r="R39" s="231">
        <v>0</v>
      </c>
      <c r="S39" s="231">
        <v>0</v>
      </c>
      <c r="T39" s="231">
        <v>0.85840680420385729</v>
      </c>
      <c r="U39" s="231">
        <v>0.86656939613147166</v>
      </c>
      <c r="V39" s="231">
        <v>0.70822549845540994</v>
      </c>
      <c r="W39" s="231">
        <v>0.48493830958517331</v>
      </c>
      <c r="DA39" s="73" t="s">
        <v>2435</v>
      </c>
    </row>
    <row r="40" spans="1:105" ht="12" customHeight="1" x14ac:dyDescent="0.25">
      <c r="A40" s="46" t="s">
        <v>70</v>
      </c>
      <c r="B40" s="231">
        <v>4.2576689536807972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</v>
      </c>
      <c r="T40" s="231">
        <v>0</v>
      </c>
      <c r="U40" s="231">
        <v>0</v>
      </c>
      <c r="V40" s="231">
        <v>0</v>
      </c>
      <c r="W40" s="231">
        <v>0</v>
      </c>
      <c r="DA40" s="73" t="s">
        <v>2436</v>
      </c>
    </row>
    <row r="41" spans="1:105" ht="12" customHeight="1" x14ac:dyDescent="0.25">
      <c r="A41" s="46" t="s">
        <v>34</v>
      </c>
      <c r="B41" s="231">
        <v>3.162338778993607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1.0318142734117789E-3</v>
      </c>
      <c r="T41" s="231">
        <v>0.81625107480078252</v>
      </c>
      <c r="U41" s="231">
        <v>2.159415305230123</v>
      </c>
      <c r="V41" s="231">
        <v>2.2870163370391539</v>
      </c>
      <c r="W41" s="231">
        <v>0.80541702492805878</v>
      </c>
      <c r="DA41" s="73" t="s">
        <v>2437</v>
      </c>
    </row>
    <row r="42" spans="1:105" ht="12" customHeight="1" x14ac:dyDescent="0.25">
      <c r="A42" s="46" t="s">
        <v>162</v>
      </c>
      <c r="B42" s="231">
        <v>16.41701725298979</v>
      </c>
      <c r="C42" s="231">
        <v>39.808600003160727</v>
      </c>
      <c r="D42" s="231">
        <v>13.585867433923291</v>
      </c>
      <c r="E42" s="231">
        <v>17.374035595541621</v>
      </c>
      <c r="F42" s="231">
        <v>9.4655846587414789</v>
      </c>
      <c r="G42" s="231">
        <v>6.2133531477384008</v>
      </c>
      <c r="H42" s="231">
        <v>23.155404444046152</v>
      </c>
      <c r="I42" s="231">
        <v>17.645427019324821</v>
      </c>
      <c r="J42" s="231">
        <v>21.277781488913341</v>
      </c>
      <c r="K42" s="231">
        <v>15.799011624298331</v>
      </c>
      <c r="L42" s="231">
        <v>14.52073853685601</v>
      </c>
      <c r="M42" s="231">
        <v>18.193227993556508</v>
      </c>
      <c r="N42" s="231">
        <v>15.75486156589116</v>
      </c>
      <c r="O42" s="231">
        <v>22.957938021337501</v>
      </c>
      <c r="P42" s="231">
        <v>22.546039655733189</v>
      </c>
      <c r="Q42" s="231">
        <v>24.703217090098889</v>
      </c>
      <c r="R42" s="231">
        <v>24.43077639640109</v>
      </c>
      <c r="S42" s="231">
        <v>26.846759830781711</v>
      </c>
      <c r="T42" s="231">
        <v>35.637942381020949</v>
      </c>
      <c r="U42" s="231">
        <v>31.050090251092431</v>
      </c>
      <c r="V42" s="231">
        <v>34.789766717078727</v>
      </c>
      <c r="W42" s="231">
        <v>29.383528237023569</v>
      </c>
      <c r="DA42" s="73" t="s">
        <v>2438</v>
      </c>
    </row>
    <row r="43" spans="1:105" ht="12" customHeight="1" x14ac:dyDescent="0.25">
      <c r="A43" s="46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2439</v>
      </c>
    </row>
    <row r="44" spans="1:105" ht="12" customHeight="1" x14ac:dyDescent="0.25">
      <c r="A44" s="46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2440</v>
      </c>
    </row>
    <row r="45" spans="1:105" ht="12" customHeight="1" x14ac:dyDescent="0.25">
      <c r="A45" s="46" t="s">
        <v>79</v>
      </c>
      <c r="B45" s="231">
        <v>0</v>
      </c>
      <c r="C45" s="231">
        <v>0</v>
      </c>
      <c r="D45" s="231">
        <v>11.29742046421531</v>
      </c>
      <c r="E45" s="231">
        <v>13.351504729002009</v>
      </c>
      <c r="F45" s="231">
        <v>18.415047290917229</v>
      </c>
      <c r="G45" s="231">
        <v>11.17798796172165</v>
      </c>
      <c r="H45" s="231">
        <v>4.3470335339105111</v>
      </c>
      <c r="I45" s="231">
        <v>15.07119518464566</v>
      </c>
      <c r="J45" s="231">
        <v>2.9855546001444382</v>
      </c>
      <c r="K45" s="231">
        <v>11.201891659280509</v>
      </c>
      <c r="L45" s="231">
        <v>6.8071367152833799</v>
      </c>
      <c r="M45" s="231">
        <v>10.43757523634372</v>
      </c>
      <c r="N45" s="231">
        <v>14.497936371298641</v>
      </c>
      <c r="O45" s="231">
        <v>12.276698194213999</v>
      </c>
      <c r="P45" s="231">
        <v>10.79587274269614</v>
      </c>
      <c r="Q45" s="231">
        <v>13.73361994828787</v>
      </c>
      <c r="R45" s="231">
        <v>9.6254514186144018</v>
      </c>
      <c r="S45" s="231">
        <v>11.59742046410283</v>
      </c>
      <c r="T45" s="231">
        <v>11.9773860704229</v>
      </c>
      <c r="U45" s="231">
        <v>14.02923473765018</v>
      </c>
      <c r="V45" s="231">
        <v>15.442218400551649</v>
      </c>
      <c r="W45" s="231">
        <v>16.799828030798981</v>
      </c>
      <c r="DA45" s="73" t="s">
        <v>2441</v>
      </c>
    </row>
    <row r="46" spans="1:105" ht="12" customHeight="1" x14ac:dyDescent="0.25">
      <c r="A46" s="57" t="s">
        <v>2442</v>
      </c>
      <c r="B46" s="263">
        <v>12.400252662161069</v>
      </c>
      <c r="C46" s="263">
        <v>15.8376592263972</v>
      </c>
      <c r="D46" s="263">
        <v>10.557648858231</v>
      </c>
      <c r="E46" s="263">
        <v>10.00928314024941</v>
      </c>
      <c r="F46" s="263">
        <v>10.68078364099765</v>
      </c>
      <c r="G46" s="263">
        <v>8.4935570928400868</v>
      </c>
      <c r="H46" s="263">
        <v>16.615840082274762</v>
      </c>
      <c r="I46" s="263">
        <v>18.040207117208919</v>
      </c>
      <c r="J46" s="263">
        <v>16.49037558242641</v>
      </c>
      <c r="K46" s="263">
        <v>15.56508910478806</v>
      </c>
      <c r="L46" s="263">
        <v>10.300660187626249</v>
      </c>
      <c r="M46" s="263">
        <v>17.514944338225629</v>
      </c>
      <c r="N46" s="263">
        <v>17.686785564465492</v>
      </c>
      <c r="O46" s="263">
        <v>21.964378111899489</v>
      </c>
      <c r="P46" s="263">
        <v>23.332574739190409</v>
      </c>
      <c r="Q46" s="263">
        <v>24.521668005846461</v>
      </c>
      <c r="R46" s="263">
        <v>23.64854338636739</v>
      </c>
      <c r="S46" s="263">
        <v>25.23918437323201</v>
      </c>
      <c r="T46" s="263">
        <v>31.125056862253089</v>
      </c>
      <c r="U46" s="263">
        <v>31.64330246268101</v>
      </c>
      <c r="V46" s="263">
        <v>33.175169269767842</v>
      </c>
      <c r="W46" s="263">
        <v>31.024351933383059</v>
      </c>
      <c r="DA46" s="70" t="s">
        <v>2443</v>
      </c>
    </row>
    <row r="47" spans="1:105" ht="12" customHeight="1" x14ac:dyDescent="0.25">
      <c r="A47" s="41" t="s">
        <v>2444</v>
      </c>
      <c r="B47" s="352">
        <v>8.3969015284035837</v>
      </c>
      <c r="C47" s="352">
        <v>10.7245609091721</v>
      </c>
      <c r="D47" s="352">
        <v>7.1491718958715484</v>
      </c>
      <c r="E47" s="352">
        <v>6.7778429350113862</v>
      </c>
      <c r="F47" s="352">
        <v>7.2325533134750781</v>
      </c>
      <c r="G47" s="352">
        <v>5.75146043209919</v>
      </c>
      <c r="H47" s="352">
        <v>11.25151049609719</v>
      </c>
      <c r="I47" s="352">
        <v>12.216028724757381</v>
      </c>
      <c r="J47" s="352">
        <v>11.1665514973381</v>
      </c>
      <c r="K47" s="352">
        <v>10.53998850302097</v>
      </c>
      <c r="L47" s="352">
        <v>6.9751505577767068</v>
      </c>
      <c r="M47" s="352">
        <v>11.860344050273531</v>
      </c>
      <c r="N47" s="352">
        <v>11.97670731274634</v>
      </c>
      <c r="O47" s="352">
        <v>14.87330340461796</v>
      </c>
      <c r="P47" s="352">
        <v>15.79978552267292</v>
      </c>
      <c r="Q47" s="352">
        <v>16.604986782697779</v>
      </c>
      <c r="R47" s="352">
        <v>16.013745486932681</v>
      </c>
      <c r="S47" s="352">
        <v>17.090857066642801</v>
      </c>
      <c r="T47" s="352">
        <v>21.076509056610931</v>
      </c>
      <c r="U47" s="352">
        <v>21.427442008775721</v>
      </c>
      <c r="V47" s="352">
        <v>22.464754318789279</v>
      </c>
      <c r="W47" s="352">
        <v>21.008316141983709</v>
      </c>
      <c r="DA47" s="97" t="s">
        <v>2445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100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25</v>
      </c>
      <c r="B51" s="234">
        <f t="shared" ref="B51:W51" si="3">SUM(B$52:B$56,B$58:B$59,B$61:B$62,B$64:B$65,B$66:B$68)</f>
        <v>1.0000000000000002</v>
      </c>
      <c r="C51" s="234">
        <f t="shared" si="3"/>
        <v>0.99999999999999944</v>
      </c>
      <c r="D51" s="234">
        <f t="shared" si="3"/>
        <v>0.99999999999999978</v>
      </c>
      <c r="E51" s="234">
        <f t="shared" si="3"/>
        <v>1</v>
      </c>
      <c r="F51" s="234">
        <f t="shared" si="3"/>
        <v>1.0000000000000002</v>
      </c>
      <c r="G51" s="234">
        <f t="shared" si="3"/>
        <v>1</v>
      </c>
      <c r="H51" s="234">
        <f t="shared" si="3"/>
        <v>1</v>
      </c>
      <c r="I51" s="234">
        <f t="shared" si="3"/>
        <v>0.99999999999999978</v>
      </c>
      <c r="J51" s="234">
        <f t="shared" si="3"/>
        <v>0.99999999999999967</v>
      </c>
      <c r="K51" s="234">
        <f t="shared" si="3"/>
        <v>0.99999999999999967</v>
      </c>
      <c r="L51" s="234">
        <f t="shared" si="3"/>
        <v>1.0000000000000002</v>
      </c>
      <c r="M51" s="234">
        <f t="shared" si="3"/>
        <v>0.99999999999999989</v>
      </c>
      <c r="N51" s="234">
        <f t="shared" si="3"/>
        <v>0.99999999999999967</v>
      </c>
      <c r="O51" s="234">
        <f t="shared" si="3"/>
        <v>1.0000000000000002</v>
      </c>
      <c r="P51" s="234">
        <f t="shared" si="3"/>
        <v>1</v>
      </c>
      <c r="Q51" s="234">
        <f t="shared" si="3"/>
        <v>1.0000000000000002</v>
      </c>
      <c r="R51" s="234">
        <f t="shared" si="3"/>
        <v>1</v>
      </c>
      <c r="S51" s="234">
        <f t="shared" si="3"/>
        <v>1.0000000000000002</v>
      </c>
      <c r="T51" s="234">
        <f t="shared" si="3"/>
        <v>1.0000000000000002</v>
      </c>
      <c r="U51" s="234">
        <f t="shared" si="3"/>
        <v>1</v>
      </c>
      <c r="V51" s="234">
        <f t="shared" si="3"/>
        <v>1.0000000000000002</v>
      </c>
      <c r="W51" s="234">
        <f t="shared" si="3"/>
        <v>1.0000000000000002</v>
      </c>
      <c r="DA51" s="95"/>
    </row>
    <row r="52" spans="1:105" ht="12" customHeight="1" x14ac:dyDescent="0.25">
      <c r="A52" s="55" t="s">
        <v>92</v>
      </c>
      <c r="B52" s="301">
        <f t="shared" ref="B52:W52" si="4">IF(B$6=0,0,B$6/B$5)</f>
        <v>1.7610942631120431E-2</v>
      </c>
      <c r="C52" s="301">
        <f t="shared" si="4"/>
        <v>1.4723336098007229E-2</v>
      </c>
      <c r="D52" s="301">
        <f t="shared" si="4"/>
        <v>1.7337676995332302E-2</v>
      </c>
      <c r="E52" s="301">
        <f t="shared" si="4"/>
        <v>1.4123524304425273E-2</v>
      </c>
      <c r="F52" s="301">
        <f t="shared" si="4"/>
        <v>1.8036339893221738E-2</v>
      </c>
      <c r="G52" s="301">
        <f t="shared" si="4"/>
        <v>2.1128522627851264E-2</v>
      </c>
      <c r="H52" s="301">
        <f t="shared" si="4"/>
        <v>2.1011283525122205E-2</v>
      </c>
      <c r="I52" s="301">
        <f t="shared" si="4"/>
        <v>2.0329929886682446E-2</v>
      </c>
      <c r="J52" s="301">
        <f t="shared" si="4"/>
        <v>2.2405962823615892E-2</v>
      </c>
      <c r="K52" s="301">
        <f t="shared" si="4"/>
        <v>2.1673739623812218E-2</v>
      </c>
      <c r="L52" s="301">
        <f t="shared" si="4"/>
        <v>1.8794579214114631E-2</v>
      </c>
      <c r="M52" s="301">
        <f t="shared" si="4"/>
        <v>2.213860612316406E-2</v>
      </c>
      <c r="N52" s="301">
        <f t="shared" si="4"/>
        <v>2.2173943708228314E-2</v>
      </c>
      <c r="O52" s="301">
        <f t="shared" si="4"/>
        <v>2.2287607055718674E-2</v>
      </c>
      <c r="P52" s="301">
        <f t="shared" si="4"/>
        <v>2.3469255810484563E-2</v>
      </c>
      <c r="Q52" s="301">
        <f t="shared" si="4"/>
        <v>2.2595394857154671E-2</v>
      </c>
      <c r="R52" s="301">
        <f t="shared" si="4"/>
        <v>2.3247693187559731E-2</v>
      </c>
      <c r="S52" s="301">
        <f t="shared" si="4"/>
        <v>2.2692175564369445E-2</v>
      </c>
      <c r="T52" s="301">
        <f t="shared" si="4"/>
        <v>2.17960693195434E-2</v>
      </c>
      <c r="U52" s="301">
        <f t="shared" si="4"/>
        <v>2.2637758449903064E-2</v>
      </c>
      <c r="V52" s="301">
        <f t="shared" si="4"/>
        <v>2.2028885208269157E-2</v>
      </c>
      <c r="W52" s="301">
        <f t="shared" si="4"/>
        <v>2.2721972250966546E-2</v>
      </c>
      <c r="DA52" s="67"/>
    </row>
    <row r="53" spans="1:105" ht="12" customHeight="1" x14ac:dyDescent="0.25">
      <c r="A53" s="202" t="s">
        <v>93</v>
      </c>
      <c r="B53" s="235">
        <f t="shared" ref="B53:W53" si="5">IF(B$7=0,0,B$7/B$5)</f>
        <v>2.3950881978323787E-2</v>
      </c>
      <c r="C53" s="235">
        <f t="shared" si="5"/>
        <v>2.0023737093289824E-2</v>
      </c>
      <c r="D53" s="235">
        <f t="shared" si="5"/>
        <v>2.3579240713651924E-2</v>
      </c>
      <c r="E53" s="235">
        <f t="shared" si="5"/>
        <v>1.9207993054018362E-2</v>
      </c>
      <c r="F53" s="235">
        <f t="shared" si="5"/>
        <v>2.4529422254781563E-2</v>
      </c>
      <c r="G53" s="235">
        <f t="shared" si="5"/>
        <v>2.8734790773877722E-2</v>
      </c>
      <c r="H53" s="235">
        <f t="shared" si="5"/>
        <v>2.8575345594166211E-2</v>
      </c>
      <c r="I53" s="235">
        <f t="shared" si="5"/>
        <v>2.7648704645888134E-2</v>
      </c>
      <c r="J53" s="235">
        <f t="shared" si="5"/>
        <v>3.0472109440117613E-2</v>
      </c>
      <c r="K53" s="235">
        <f t="shared" si="5"/>
        <v>2.9476285888384624E-2</v>
      </c>
      <c r="L53" s="235">
        <f t="shared" si="5"/>
        <v>2.5560627731195905E-2</v>
      </c>
      <c r="M53" s="235">
        <f t="shared" si="5"/>
        <v>3.0108504327503127E-2</v>
      </c>
      <c r="N53" s="235">
        <f t="shared" si="5"/>
        <v>3.0156563443190516E-2</v>
      </c>
      <c r="O53" s="235">
        <f t="shared" si="5"/>
        <v>3.0311145595777397E-2</v>
      </c>
      <c r="P53" s="235">
        <f t="shared" si="5"/>
        <v>3.1918187902259011E-2</v>
      </c>
      <c r="Q53" s="235">
        <f t="shared" si="5"/>
        <v>3.072973700573035E-2</v>
      </c>
      <c r="R53" s="235">
        <f t="shared" si="5"/>
        <v>3.1616862735081228E-2</v>
      </c>
      <c r="S53" s="235">
        <f t="shared" si="5"/>
        <v>3.0861358767542441E-2</v>
      </c>
      <c r="T53" s="235">
        <f t="shared" si="5"/>
        <v>2.9642654274579017E-2</v>
      </c>
      <c r="U53" s="235">
        <f t="shared" si="5"/>
        <v>3.0787351491868158E-2</v>
      </c>
      <c r="V53" s="235">
        <f t="shared" si="5"/>
        <v>2.9959283883246059E-2</v>
      </c>
      <c r="W53" s="235">
        <f t="shared" si="5"/>
        <v>3.0901882261314503E-2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2.9586383620282312E-2</v>
      </c>
      <c r="C54" s="235">
        <f t="shared" si="6"/>
        <v>2.4735204644652131E-2</v>
      </c>
      <c r="D54" s="235">
        <f t="shared" si="6"/>
        <v>2.9127297352158257E-2</v>
      </c>
      <c r="E54" s="235">
        <f t="shared" si="6"/>
        <v>2.3727520831434454E-2</v>
      </c>
      <c r="F54" s="235">
        <f t="shared" si="6"/>
        <v>3.0301051020612521E-2</v>
      </c>
      <c r="G54" s="235">
        <f t="shared" si="6"/>
        <v>3.5495918014790108E-2</v>
      </c>
      <c r="H54" s="235">
        <f t="shared" si="6"/>
        <v>3.5298956322205317E-2</v>
      </c>
      <c r="I54" s="235">
        <f t="shared" si="6"/>
        <v>3.4154282209626519E-2</v>
      </c>
      <c r="J54" s="235">
        <f t="shared" si="6"/>
        <v>3.7642017543674702E-2</v>
      </c>
      <c r="K54" s="235">
        <f t="shared" si="6"/>
        <v>3.6411882568004539E-2</v>
      </c>
      <c r="L54" s="235">
        <f t="shared" si="6"/>
        <v>3.1574893079712583E-2</v>
      </c>
      <c r="M54" s="235">
        <f t="shared" si="6"/>
        <v>3.7192858286915619E-2</v>
      </c>
      <c r="N54" s="235">
        <f t="shared" si="6"/>
        <v>3.7252225429823572E-2</v>
      </c>
      <c r="O54" s="235">
        <f t="shared" si="6"/>
        <v>3.7443179853607372E-2</v>
      </c>
      <c r="P54" s="235">
        <f t="shared" si="6"/>
        <v>3.9428349761614065E-2</v>
      </c>
      <c r="Q54" s="235">
        <f t="shared" si="6"/>
        <v>3.7960263360019841E-2</v>
      </c>
      <c r="R54" s="235">
        <f t="shared" si="6"/>
        <v>3.9056124555100331E-2</v>
      </c>
      <c r="S54" s="235">
        <f t="shared" si="6"/>
        <v>3.8122854948140668E-2</v>
      </c>
      <c r="T54" s="235">
        <f t="shared" si="6"/>
        <v>3.6617396456832915E-2</v>
      </c>
      <c r="U54" s="235">
        <f t="shared" si="6"/>
        <v>3.8031434195837155E-2</v>
      </c>
      <c r="V54" s="235">
        <f t="shared" si="6"/>
        <v>3.7008527149892174E-2</v>
      </c>
      <c r="W54" s="235">
        <f t="shared" si="6"/>
        <v>3.8172913381623784E-2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1.8315380336365247E-2</v>
      </c>
      <c r="C55" s="235">
        <f t="shared" si="7"/>
        <v>1.5312269541927508E-2</v>
      </c>
      <c r="D55" s="235">
        <f t="shared" si="7"/>
        <v>1.8031184075145583E-2</v>
      </c>
      <c r="E55" s="235">
        <f t="shared" si="7"/>
        <v>1.4688465276602275E-2</v>
      </c>
      <c r="F55" s="235">
        <f t="shared" si="7"/>
        <v>1.8757793488950601E-2</v>
      </c>
      <c r="G55" s="235">
        <f t="shared" si="7"/>
        <v>2.1973663532965315E-2</v>
      </c>
      <c r="H55" s="235">
        <f t="shared" si="7"/>
        <v>2.1851734866127098E-2</v>
      </c>
      <c r="I55" s="235">
        <f t="shared" si="7"/>
        <v>2.114312708214975E-2</v>
      </c>
      <c r="J55" s="235">
        <f t="shared" si="7"/>
        <v>2.3302201336560528E-2</v>
      </c>
      <c r="K55" s="235">
        <f t="shared" si="7"/>
        <v>2.254068920876471E-2</v>
      </c>
      <c r="L55" s="235">
        <f t="shared" si="7"/>
        <v>1.9546362382679216E-2</v>
      </c>
      <c r="M55" s="235">
        <f t="shared" si="7"/>
        <v>2.3024150368090617E-2</v>
      </c>
      <c r="N55" s="235">
        <f t="shared" si="7"/>
        <v>2.3060901456557453E-2</v>
      </c>
      <c r="O55" s="235">
        <f t="shared" si="7"/>
        <v>2.3179111337947422E-2</v>
      </c>
      <c r="P55" s="235">
        <f t="shared" si="7"/>
        <v>2.4408026042903944E-2</v>
      </c>
      <c r="Q55" s="235">
        <f t="shared" si="7"/>
        <v>2.3499210651440856E-2</v>
      </c>
      <c r="R55" s="235">
        <f t="shared" si="7"/>
        <v>2.4177600915062113E-2</v>
      </c>
      <c r="S55" s="235">
        <f t="shared" si="7"/>
        <v>2.3599862586944225E-2</v>
      </c>
      <c r="T55" s="235">
        <f t="shared" si="7"/>
        <v>2.2667912092325132E-2</v>
      </c>
      <c r="U55" s="235">
        <f t="shared" si="7"/>
        <v>2.3543268787899179E-2</v>
      </c>
      <c r="V55" s="235">
        <f t="shared" si="7"/>
        <v>2.2910040616599927E-2</v>
      </c>
      <c r="W55" s="235">
        <f t="shared" si="7"/>
        <v>2.3630851141005209E-2</v>
      </c>
      <c r="DA55" s="174"/>
    </row>
    <row r="56" spans="1:105" ht="12" customHeight="1" x14ac:dyDescent="0.25">
      <c r="A56" s="56" t="s">
        <v>96</v>
      </c>
      <c r="B56" s="302">
        <f t="shared" ref="B56:W56" si="8">IF(B$10=0,0,B$10/B$5)</f>
        <v>2.8865937689898112E-2</v>
      </c>
      <c r="C56" s="302">
        <f t="shared" si="8"/>
        <v>3.1992643098380465E-2</v>
      </c>
      <c r="D56" s="302">
        <f t="shared" si="8"/>
        <v>2.8649345607100404E-2</v>
      </c>
      <c r="E56" s="302">
        <f t="shared" si="8"/>
        <v>3.0603612070445287E-2</v>
      </c>
      <c r="F56" s="302">
        <f t="shared" si="8"/>
        <v>2.6747766007224314E-2</v>
      </c>
      <c r="G56" s="302">
        <f t="shared" si="8"/>
        <v>2.5657999657317063E-2</v>
      </c>
      <c r="H56" s="302">
        <f t="shared" si="8"/>
        <v>2.786442829861548E-2</v>
      </c>
      <c r="I56" s="302">
        <f t="shared" si="8"/>
        <v>2.7178789930589555E-2</v>
      </c>
      <c r="J56" s="302">
        <f t="shared" si="8"/>
        <v>2.7355730325458849E-2</v>
      </c>
      <c r="K56" s="302">
        <f t="shared" si="8"/>
        <v>2.6693386927018004E-2</v>
      </c>
      <c r="L56" s="302">
        <f t="shared" si="8"/>
        <v>2.842153054694313E-2</v>
      </c>
      <c r="M56" s="302">
        <f t="shared" si="8"/>
        <v>2.6732764560762925E-2</v>
      </c>
      <c r="N56" s="302">
        <f t="shared" si="8"/>
        <v>2.6282831587670013E-2</v>
      </c>
      <c r="O56" s="302">
        <f t="shared" si="8"/>
        <v>2.6742560117331886E-2</v>
      </c>
      <c r="P56" s="302">
        <f t="shared" si="8"/>
        <v>2.6549852547629402E-2</v>
      </c>
      <c r="Q56" s="302">
        <f t="shared" si="8"/>
        <v>2.6626719665002897E-2</v>
      </c>
      <c r="R56" s="302">
        <f t="shared" si="8"/>
        <v>2.6692774382913467E-2</v>
      </c>
      <c r="S56" s="302">
        <f t="shared" si="8"/>
        <v>2.6773256329902073E-2</v>
      </c>
      <c r="T56" s="302">
        <f t="shared" si="8"/>
        <v>2.7208351845999873E-2</v>
      </c>
      <c r="U56" s="302">
        <f t="shared" si="8"/>
        <v>2.6680192074052943E-2</v>
      </c>
      <c r="V56" s="302">
        <f t="shared" si="8"/>
        <v>2.6849299434218678E-2</v>
      </c>
      <c r="W56" s="302">
        <f t="shared" si="8"/>
        <v>2.6604209076288365E-2</v>
      </c>
      <c r="DA56" s="68"/>
    </row>
    <row r="57" spans="1:105" ht="12" customHeight="1" x14ac:dyDescent="0.25">
      <c r="A57" s="203" t="s">
        <v>2405</v>
      </c>
      <c r="B57" s="303">
        <f t="shared" ref="B57:W57" si="9">IF(B$16=0,0,B$16/B$5)</f>
        <v>0.19409047318378519</v>
      </c>
      <c r="C57" s="303">
        <f t="shared" si="9"/>
        <v>0.20735972378579925</v>
      </c>
      <c r="D57" s="303">
        <f t="shared" si="9"/>
        <v>0.18569020300898403</v>
      </c>
      <c r="E57" s="303">
        <f t="shared" si="9"/>
        <v>0.19835674490103425</v>
      </c>
      <c r="F57" s="303">
        <f t="shared" si="9"/>
        <v>0.17336515004682429</v>
      </c>
      <c r="G57" s="303">
        <f t="shared" si="9"/>
        <v>0.16630184963075867</v>
      </c>
      <c r="H57" s="303">
        <f t="shared" si="9"/>
        <v>0.18060277600954477</v>
      </c>
      <c r="I57" s="303">
        <f t="shared" si="9"/>
        <v>0.17615882362419163</v>
      </c>
      <c r="J57" s="303">
        <f t="shared" si="9"/>
        <v>0.177305659516863</v>
      </c>
      <c r="K57" s="303">
        <f t="shared" si="9"/>
        <v>0.173012693045487</v>
      </c>
      <c r="L57" s="303">
        <f t="shared" si="9"/>
        <v>0.18421362391537205</v>
      </c>
      <c r="M57" s="303">
        <f t="shared" si="9"/>
        <v>0.1732679184493893</v>
      </c>
      <c r="N57" s="303">
        <f t="shared" si="9"/>
        <v>0.17035168621637975</v>
      </c>
      <c r="O57" s="303">
        <f t="shared" si="9"/>
        <v>0.17333140816789183</v>
      </c>
      <c r="P57" s="303">
        <f t="shared" si="9"/>
        <v>0.17208237762352394</v>
      </c>
      <c r="Q57" s="303">
        <f t="shared" si="9"/>
        <v>0.17258059042131504</v>
      </c>
      <c r="R57" s="303">
        <f t="shared" si="9"/>
        <v>0.1730087228522168</v>
      </c>
      <c r="S57" s="303">
        <f t="shared" si="9"/>
        <v>0.17353036510121714</v>
      </c>
      <c r="T57" s="303">
        <f t="shared" si="9"/>
        <v>0.17649960534747294</v>
      </c>
      <c r="U57" s="303">
        <f t="shared" si="9"/>
        <v>0.17312257434431805</v>
      </c>
      <c r="V57" s="303">
        <f t="shared" si="9"/>
        <v>0.17437225405232271</v>
      </c>
      <c r="W57" s="303">
        <f t="shared" si="9"/>
        <v>0.17226091136242927</v>
      </c>
      <c r="DA57" s="175"/>
    </row>
    <row r="58" spans="1:105" ht="12" customHeight="1" x14ac:dyDescent="0.25">
      <c r="A58" s="62" t="s">
        <v>2406</v>
      </c>
      <c r="B58" s="304">
        <f t="shared" ref="B58:W58" si="10">IF(B$17=0,0,B$17/B$5)</f>
        <v>0.16888063322007435</v>
      </c>
      <c r="C58" s="304">
        <f t="shared" si="10"/>
        <v>0.19506010603458998</v>
      </c>
      <c r="D58" s="304">
        <f t="shared" si="10"/>
        <v>0.15812904451760781</v>
      </c>
      <c r="E58" s="304">
        <f t="shared" si="10"/>
        <v>0.18576825686738396</v>
      </c>
      <c r="F58" s="304">
        <f t="shared" si="10"/>
        <v>0.13509963417000354</v>
      </c>
      <c r="G58" s="304">
        <f t="shared" si="10"/>
        <v>9.1651760762730058E-2</v>
      </c>
      <c r="H58" s="304">
        <f t="shared" si="10"/>
        <v>0.12699003063305841</v>
      </c>
      <c r="I58" s="304">
        <f t="shared" si="10"/>
        <v>0.12294830234516223</v>
      </c>
      <c r="J58" s="304">
        <f t="shared" si="10"/>
        <v>0.10660674087392723</v>
      </c>
      <c r="K58" s="304">
        <f t="shared" si="10"/>
        <v>0.10284534324670386</v>
      </c>
      <c r="L58" s="304">
        <f t="shared" si="10"/>
        <v>0.14839812551863255</v>
      </c>
      <c r="M58" s="304">
        <f t="shared" si="10"/>
        <v>9.8233706669999421E-2</v>
      </c>
      <c r="N58" s="304">
        <f t="shared" si="10"/>
        <v>8.929513912192974E-2</v>
      </c>
      <c r="O58" s="304">
        <f t="shared" si="10"/>
        <v>9.6644747969065969E-2</v>
      </c>
      <c r="P58" s="304">
        <f t="shared" si="10"/>
        <v>7.6119942657546236E-2</v>
      </c>
      <c r="Q58" s="304">
        <f t="shared" si="10"/>
        <v>9.052688894020558E-2</v>
      </c>
      <c r="R58" s="304">
        <f t="shared" si="10"/>
        <v>8.2966103828189072E-2</v>
      </c>
      <c r="S58" s="304">
        <f t="shared" si="10"/>
        <v>9.2245708997903131E-2</v>
      </c>
      <c r="T58" s="304">
        <f t="shared" si="10"/>
        <v>0.11046655074991966</v>
      </c>
      <c r="U58" s="304">
        <f t="shared" si="10"/>
        <v>9.1532746204186416E-2</v>
      </c>
      <c r="V58" s="304">
        <f t="shared" si="10"/>
        <v>0.10245489263608394</v>
      </c>
      <c r="W58" s="304">
        <f t="shared" si="10"/>
        <v>8.7707885577080411E-2</v>
      </c>
      <c r="DA58" s="72"/>
    </row>
    <row r="59" spans="1:105" ht="12" customHeight="1" x14ac:dyDescent="0.25">
      <c r="A59" s="62" t="s">
        <v>2413</v>
      </c>
      <c r="B59" s="304">
        <f t="shared" ref="B59:W59" si="11">IF(B$23=0,0,B$23/B$5)</f>
        <v>2.5209839963710855E-2</v>
      </c>
      <c r="C59" s="304">
        <f t="shared" si="11"/>
        <v>1.2299617751209291E-2</v>
      </c>
      <c r="D59" s="304">
        <f t="shared" si="11"/>
        <v>2.7561158491376234E-2</v>
      </c>
      <c r="E59" s="304">
        <f t="shared" si="11"/>
        <v>1.2588488033650315E-2</v>
      </c>
      <c r="F59" s="304">
        <f t="shared" si="11"/>
        <v>3.8265515876820741E-2</v>
      </c>
      <c r="G59" s="304">
        <f t="shared" si="11"/>
        <v>7.4650088868028611E-2</v>
      </c>
      <c r="H59" s="304">
        <f t="shared" si="11"/>
        <v>5.3612745376486325E-2</v>
      </c>
      <c r="I59" s="304">
        <f t="shared" si="11"/>
        <v>5.3210521279029407E-2</v>
      </c>
      <c r="J59" s="304">
        <f t="shared" si="11"/>
        <v>7.0698918642935787E-2</v>
      </c>
      <c r="K59" s="304">
        <f t="shared" si="11"/>
        <v>7.0167349798783141E-2</v>
      </c>
      <c r="L59" s="304">
        <f t="shared" si="11"/>
        <v>3.581549839673949E-2</v>
      </c>
      <c r="M59" s="304">
        <f t="shared" si="11"/>
        <v>7.5034211779389889E-2</v>
      </c>
      <c r="N59" s="304">
        <f t="shared" si="11"/>
        <v>8.1056547094449996E-2</v>
      </c>
      <c r="O59" s="304">
        <f t="shared" si="11"/>
        <v>7.6686660198825862E-2</v>
      </c>
      <c r="P59" s="304">
        <f t="shared" si="11"/>
        <v>9.59624349659777E-2</v>
      </c>
      <c r="Q59" s="304">
        <f t="shared" si="11"/>
        <v>8.2053701481109464E-2</v>
      </c>
      <c r="R59" s="304">
        <f t="shared" si="11"/>
        <v>9.0042619024027742E-2</v>
      </c>
      <c r="S59" s="304">
        <f t="shared" si="11"/>
        <v>8.1284656103313979E-2</v>
      </c>
      <c r="T59" s="304">
        <f t="shared" si="11"/>
        <v>6.6033054597553265E-2</v>
      </c>
      <c r="U59" s="304">
        <f t="shared" si="11"/>
        <v>8.1589828140131646E-2</v>
      </c>
      <c r="V59" s="304">
        <f t="shared" si="11"/>
        <v>7.1917361416238765E-2</v>
      </c>
      <c r="W59" s="304">
        <f t="shared" si="11"/>
        <v>8.4553025785348859E-2</v>
      </c>
      <c r="DA59" s="72"/>
    </row>
    <row r="60" spans="1:105" ht="12" customHeight="1" x14ac:dyDescent="0.25">
      <c r="A60" s="203" t="s">
        <v>2415</v>
      </c>
      <c r="B60" s="303">
        <f t="shared" ref="B60:W60" si="12">IF(B$24=0,0,B$24/B$5)</f>
        <v>9.0802407478230068E-2</v>
      </c>
      <c r="C60" s="303">
        <f t="shared" si="12"/>
        <v>9.3459963402320781E-2</v>
      </c>
      <c r="D60" s="303">
        <f t="shared" si="12"/>
        <v>8.9521728197089229E-2</v>
      </c>
      <c r="E60" s="303">
        <f t="shared" si="12"/>
        <v>8.9894161913086357E-2</v>
      </c>
      <c r="F60" s="303">
        <f t="shared" si="12"/>
        <v>8.6309532986586016E-2</v>
      </c>
      <c r="G60" s="303">
        <f t="shared" si="12"/>
        <v>8.5380771187778842E-2</v>
      </c>
      <c r="H60" s="303">
        <f t="shared" si="12"/>
        <v>9.0710183792073809E-2</v>
      </c>
      <c r="I60" s="303">
        <f t="shared" si="12"/>
        <v>8.8393843080658188E-2</v>
      </c>
      <c r="J60" s="303">
        <f t="shared" si="12"/>
        <v>8.9603626120602797E-2</v>
      </c>
      <c r="K60" s="303">
        <f t="shared" si="12"/>
        <v>8.8080551539656729E-2</v>
      </c>
      <c r="L60" s="303">
        <f t="shared" si="12"/>
        <v>9.0631989486165798E-2</v>
      </c>
      <c r="M60" s="303">
        <f t="shared" si="12"/>
        <v>8.807954806085519E-2</v>
      </c>
      <c r="N60" s="303">
        <f t="shared" si="12"/>
        <v>8.6800102491375805E-2</v>
      </c>
      <c r="O60" s="303">
        <f t="shared" si="12"/>
        <v>8.8050589281975206E-2</v>
      </c>
      <c r="P60" s="303">
        <f t="shared" si="12"/>
        <v>8.6397630088885097E-2</v>
      </c>
      <c r="Q60" s="303">
        <f t="shared" si="12"/>
        <v>8.7559738722774699E-2</v>
      </c>
      <c r="R60" s="303">
        <f t="shared" si="12"/>
        <v>8.7193871977027604E-2</v>
      </c>
      <c r="S60" s="303">
        <f t="shared" si="12"/>
        <v>8.7925221217940039E-2</v>
      </c>
      <c r="T60" s="303">
        <f t="shared" si="12"/>
        <v>8.9152335998667731E-2</v>
      </c>
      <c r="U60" s="303">
        <f t="shared" si="12"/>
        <v>8.7490764431329165E-2</v>
      </c>
      <c r="V60" s="303">
        <f t="shared" si="12"/>
        <v>8.8343703676163773E-2</v>
      </c>
      <c r="W60" s="303">
        <f t="shared" si="12"/>
        <v>8.7091383311535264E-2</v>
      </c>
      <c r="DA60" s="175"/>
    </row>
    <row r="61" spans="1:105" ht="12" customHeight="1" x14ac:dyDescent="0.25">
      <c r="A61" s="62" t="s">
        <v>2416</v>
      </c>
      <c r="B61" s="304">
        <f t="shared" ref="B61:W61" si="13">IF(B$25=0,0,B$25/B$5)</f>
        <v>7.2839245994487226E-2</v>
      </c>
      <c r="C61" s="304">
        <f t="shared" si="13"/>
        <v>7.8442160582353426E-2</v>
      </c>
      <c r="D61" s="304">
        <f t="shared" si="13"/>
        <v>7.1837297661850291E-2</v>
      </c>
      <c r="E61" s="304">
        <f t="shared" si="13"/>
        <v>7.5488167122572586E-2</v>
      </c>
      <c r="F61" s="304">
        <f t="shared" si="13"/>
        <v>6.7912466295499838E-2</v>
      </c>
      <c r="G61" s="304">
        <f t="shared" si="13"/>
        <v>6.3829678107370558E-2</v>
      </c>
      <c r="H61" s="304">
        <f t="shared" si="13"/>
        <v>6.9278674596449139E-2</v>
      </c>
      <c r="I61" s="304">
        <f t="shared" si="13"/>
        <v>6.765731459624208E-2</v>
      </c>
      <c r="J61" s="304">
        <f t="shared" si="13"/>
        <v>6.6749544040514586E-2</v>
      </c>
      <c r="K61" s="304">
        <f t="shared" si="13"/>
        <v>6.5973337123368253E-2</v>
      </c>
      <c r="L61" s="304">
        <f t="shared" si="13"/>
        <v>7.1461518687768857E-2</v>
      </c>
      <c r="M61" s="304">
        <f t="shared" si="13"/>
        <v>6.5498169815227825E-2</v>
      </c>
      <c r="N61" s="304">
        <f t="shared" si="13"/>
        <v>6.4182679908982909E-2</v>
      </c>
      <c r="O61" s="304">
        <f t="shared" si="13"/>
        <v>6.5317230085142147E-2</v>
      </c>
      <c r="P61" s="304">
        <f t="shared" si="13"/>
        <v>6.245898916219083E-2</v>
      </c>
      <c r="Q61" s="304">
        <f t="shared" si="13"/>
        <v>6.4512435968476931E-2</v>
      </c>
      <c r="R61" s="304">
        <f t="shared" si="13"/>
        <v>6.3481224925716673E-2</v>
      </c>
      <c r="S61" s="304">
        <f t="shared" si="13"/>
        <v>6.4779202142283193E-2</v>
      </c>
      <c r="T61" s="304">
        <f t="shared" si="13"/>
        <v>6.6920345292733469E-2</v>
      </c>
      <c r="U61" s="304">
        <f t="shared" si="13"/>
        <v>6.4400250812428048E-2</v>
      </c>
      <c r="V61" s="304">
        <f t="shared" si="13"/>
        <v>6.5874240763729233E-2</v>
      </c>
      <c r="W61" s="304">
        <f t="shared" si="13"/>
        <v>6.3914971615549376E-2</v>
      </c>
      <c r="DA61" s="72"/>
    </row>
    <row r="62" spans="1:105" ht="12" customHeight="1" x14ac:dyDescent="0.25">
      <c r="A62" s="62" t="s">
        <v>2418</v>
      </c>
      <c r="B62" s="304">
        <f t="shared" ref="B62:W62" si="14">IF(B$26=0,0,B$26/B$5)</f>
        <v>1.7963161483742846E-2</v>
      </c>
      <c r="C62" s="304">
        <f t="shared" si="14"/>
        <v>1.5017802819967369E-2</v>
      </c>
      <c r="D62" s="304">
        <f t="shared" si="14"/>
        <v>1.7684430535238948E-2</v>
      </c>
      <c r="E62" s="304">
        <f t="shared" si="14"/>
        <v>1.440599479051378E-2</v>
      </c>
      <c r="F62" s="304">
        <f t="shared" si="14"/>
        <v>1.8397066691086178E-2</v>
      </c>
      <c r="G62" s="304">
        <f t="shared" si="14"/>
        <v>2.1551093080408288E-2</v>
      </c>
      <c r="H62" s="304">
        <f t="shared" si="14"/>
        <v>2.143150919562466E-2</v>
      </c>
      <c r="I62" s="304">
        <f t="shared" si="14"/>
        <v>2.0736528484416102E-2</v>
      </c>
      <c r="J62" s="304">
        <f t="shared" si="14"/>
        <v>2.2854082080088215E-2</v>
      </c>
      <c r="K62" s="304">
        <f t="shared" si="14"/>
        <v>2.2107214416288472E-2</v>
      </c>
      <c r="L62" s="304">
        <f t="shared" si="14"/>
        <v>1.9170470798396937E-2</v>
      </c>
      <c r="M62" s="304">
        <f t="shared" si="14"/>
        <v>2.2581378245627354E-2</v>
      </c>
      <c r="N62" s="304">
        <f t="shared" si="14"/>
        <v>2.2617422582392889E-2</v>
      </c>
      <c r="O62" s="304">
        <f t="shared" si="14"/>
        <v>2.2733359196833055E-2</v>
      </c>
      <c r="P62" s="304">
        <f t="shared" si="14"/>
        <v>2.3938640926694267E-2</v>
      </c>
      <c r="Q62" s="304">
        <f t="shared" si="14"/>
        <v>2.3047302754297769E-2</v>
      </c>
      <c r="R62" s="304">
        <f t="shared" si="14"/>
        <v>2.3712647051310924E-2</v>
      </c>
      <c r="S62" s="304">
        <f t="shared" si="14"/>
        <v>2.3146019075656839E-2</v>
      </c>
      <c r="T62" s="304">
        <f t="shared" si="14"/>
        <v>2.2231990705934269E-2</v>
      </c>
      <c r="U62" s="304">
        <f t="shared" si="14"/>
        <v>2.3090513618901121E-2</v>
      </c>
      <c r="V62" s="304">
        <f t="shared" si="14"/>
        <v>2.2469462912434554E-2</v>
      </c>
      <c r="W62" s="304">
        <f t="shared" si="14"/>
        <v>2.3176411695985884E-2</v>
      </c>
      <c r="DA62" s="72"/>
    </row>
    <row r="63" spans="1:105" ht="12" customHeight="1" x14ac:dyDescent="0.25">
      <c r="A63" s="203" t="s">
        <v>2420</v>
      </c>
      <c r="B63" s="303">
        <f t="shared" ref="B63:W63" si="15">IF(B$27=0,0,B$27/B$5)</f>
        <v>0.27727210454826473</v>
      </c>
      <c r="C63" s="303">
        <f t="shared" si="15"/>
        <v>0.29622817683685621</v>
      </c>
      <c r="D63" s="303">
        <f t="shared" si="15"/>
        <v>0.26527171858426296</v>
      </c>
      <c r="E63" s="303">
        <f t="shared" si="15"/>
        <v>0.28336677843004893</v>
      </c>
      <c r="F63" s="303">
        <f t="shared" si="15"/>
        <v>0.24766450006689189</v>
      </c>
      <c r="G63" s="303">
        <f t="shared" si="15"/>
        <v>0.2375740709010839</v>
      </c>
      <c r="H63" s="303">
        <f t="shared" si="15"/>
        <v>0.25800396572792117</v>
      </c>
      <c r="I63" s="303">
        <f t="shared" si="15"/>
        <v>0.25165546232027375</v>
      </c>
      <c r="J63" s="303">
        <f t="shared" si="15"/>
        <v>0.25329379930980428</v>
      </c>
      <c r="K63" s="303">
        <f t="shared" si="15"/>
        <v>0.24716099006498152</v>
      </c>
      <c r="L63" s="303">
        <f t="shared" si="15"/>
        <v>0.26316231987910299</v>
      </c>
      <c r="M63" s="303">
        <f t="shared" si="15"/>
        <v>0.24752559778484182</v>
      </c>
      <c r="N63" s="303">
        <f t="shared" si="15"/>
        <v>0.24335955173768531</v>
      </c>
      <c r="O63" s="303">
        <f t="shared" si="15"/>
        <v>0.24761629738270266</v>
      </c>
      <c r="P63" s="303">
        <f t="shared" si="15"/>
        <v>0.24583196803360569</v>
      </c>
      <c r="Q63" s="303">
        <f t="shared" si="15"/>
        <v>0.24654370060187855</v>
      </c>
      <c r="R63" s="303">
        <f t="shared" si="15"/>
        <v>0.24715531836030985</v>
      </c>
      <c r="S63" s="303">
        <f t="shared" si="15"/>
        <v>0.24790052157316736</v>
      </c>
      <c r="T63" s="303">
        <f t="shared" si="15"/>
        <v>0.25214229335353278</v>
      </c>
      <c r="U63" s="303">
        <f t="shared" si="15"/>
        <v>0.24731796334902584</v>
      </c>
      <c r="V63" s="303">
        <f t="shared" si="15"/>
        <v>0.2491032200747467</v>
      </c>
      <c r="W63" s="303">
        <f t="shared" si="15"/>
        <v>0.24608701623204185</v>
      </c>
      <c r="DA63" s="175"/>
    </row>
    <row r="64" spans="1:105" ht="12" customHeight="1" x14ac:dyDescent="0.25">
      <c r="A64" s="62" t="s">
        <v>2421</v>
      </c>
      <c r="B64" s="304">
        <f t="shared" ref="B64:W64" si="16">IF(B$28=0,0,B$28/B$5)</f>
        <v>0.24125804745724916</v>
      </c>
      <c r="C64" s="304">
        <f t="shared" si="16"/>
        <v>0.27865729433512859</v>
      </c>
      <c r="D64" s="304">
        <f t="shared" si="16"/>
        <v>0.22589863502515403</v>
      </c>
      <c r="E64" s="304">
        <f t="shared" si="16"/>
        <v>0.2653832240962628</v>
      </c>
      <c r="F64" s="304">
        <f t="shared" si="16"/>
        <v>0.1929994773857194</v>
      </c>
      <c r="G64" s="304">
        <f t="shared" si="16"/>
        <v>0.13093108680390014</v>
      </c>
      <c r="H64" s="304">
        <f t="shared" si="16"/>
        <v>0.18141432947579778</v>
      </c>
      <c r="I64" s="304">
        <f t="shared" si="16"/>
        <v>0.17564043192166026</v>
      </c>
      <c r="J64" s="304">
        <f t="shared" si="16"/>
        <v>0.1522953441056103</v>
      </c>
      <c r="K64" s="304">
        <f t="shared" si="16"/>
        <v>0.14692191892386272</v>
      </c>
      <c r="L64" s="304">
        <f t="shared" si="16"/>
        <v>0.21199732216947517</v>
      </c>
      <c r="M64" s="304">
        <f t="shared" si="16"/>
        <v>0.14033386667142772</v>
      </c>
      <c r="N64" s="304">
        <f t="shared" si="16"/>
        <v>0.12756448445989962</v>
      </c>
      <c r="O64" s="304">
        <f t="shared" si="16"/>
        <v>0.13806392567009426</v>
      </c>
      <c r="P64" s="304">
        <f t="shared" si="16"/>
        <v>0.10874277522506608</v>
      </c>
      <c r="Q64" s="304">
        <f t="shared" si="16"/>
        <v>0.12932412705743651</v>
      </c>
      <c r="R64" s="304">
        <f t="shared" si="16"/>
        <v>0.11852300546884156</v>
      </c>
      <c r="S64" s="304">
        <f t="shared" si="16"/>
        <v>0.1317795842827188</v>
      </c>
      <c r="T64" s="304">
        <f t="shared" si="16"/>
        <v>0.157809358214171</v>
      </c>
      <c r="U64" s="304">
        <f t="shared" si="16"/>
        <v>0.13076106600598061</v>
      </c>
      <c r="V64" s="304">
        <f t="shared" si="16"/>
        <v>0.14636413233726273</v>
      </c>
      <c r="W64" s="304">
        <f t="shared" si="16"/>
        <v>0.12529697939582918</v>
      </c>
      <c r="DA64" s="72"/>
    </row>
    <row r="65" spans="1:105" ht="12" customHeight="1" x14ac:dyDescent="0.25">
      <c r="A65" s="62" t="s">
        <v>2428</v>
      </c>
      <c r="B65" s="304">
        <f t="shared" ref="B65:W65" si="17">IF(B$34=0,0,B$34/B$5)</f>
        <v>3.6014057091015517E-2</v>
      </c>
      <c r="C65" s="304">
        <f t="shared" si="17"/>
        <v>1.7570882501727565E-2</v>
      </c>
      <c r="D65" s="304">
        <f t="shared" si="17"/>
        <v>3.9373083559108894E-2</v>
      </c>
      <c r="E65" s="304">
        <f t="shared" si="17"/>
        <v>1.7983554333786164E-2</v>
      </c>
      <c r="F65" s="304">
        <f t="shared" si="17"/>
        <v>5.4665022681172508E-2</v>
      </c>
      <c r="G65" s="304">
        <f t="shared" si="17"/>
        <v>0.10664298409718374</v>
      </c>
      <c r="H65" s="304">
        <f t="shared" si="17"/>
        <v>7.6589636252123366E-2</v>
      </c>
      <c r="I65" s="304">
        <f t="shared" si="17"/>
        <v>7.6015030398613473E-2</v>
      </c>
      <c r="J65" s="304">
        <f t="shared" si="17"/>
        <v>0.10099845520419393</v>
      </c>
      <c r="K65" s="304">
        <f t="shared" si="17"/>
        <v>0.10023907114111881</v>
      </c>
      <c r="L65" s="304">
        <f t="shared" si="17"/>
        <v>5.1164997709627853E-2</v>
      </c>
      <c r="M65" s="304">
        <f t="shared" si="17"/>
        <v>0.1071917311134141</v>
      </c>
      <c r="N65" s="304">
        <f t="shared" si="17"/>
        <v>0.1157950672777857</v>
      </c>
      <c r="O65" s="304">
        <f t="shared" si="17"/>
        <v>0.10955237171260841</v>
      </c>
      <c r="P65" s="304">
        <f t="shared" si="17"/>
        <v>0.13708919280853959</v>
      </c>
      <c r="Q65" s="304">
        <f t="shared" si="17"/>
        <v>0.11721957354444203</v>
      </c>
      <c r="R65" s="304">
        <f t="shared" si="17"/>
        <v>0.12863231289146829</v>
      </c>
      <c r="S65" s="304">
        <f t="shared" si="17"/>
        <v>0.11612093729044856</v>
      </c>
      <c r="T65" s="304">
        <f t="shared" si="17"/>
        <v>9.4332935139361793E-2</v>
      </c>
      <c r="U65" s="304">
        <f t="shared" si="17"/>
        <v>0.11655689734304521</v>
      </c>
      <c r="V65" s="304">
        <f t="shared" si="17"/>
        <v>0.10273908773748396</v>
      </c>
      <c r="W65" s="304">
        <f t="shared" si="17"/>
        <v>0.12079003683621267</v>
      </c>
      <c r="DA65" s="72"/>
    </row>
    <row r="66" spans="1:105" ht="12" customHeight="1" x14ac:dyDescent="0.25">
      <c r="A66" s="203" t="s">
        <v>2430</v>
      </c>
      <c r="B66" s="303">
        <f t="shared" ref="B66:W66" si="18">IF(B$35=0,0,B$35/B$5)</f>
        <v>0.17773128467420238</v>
      </c>
      <c r="C66" s="303">
        <f t="shared" si="18"/>
        <v>0.17763697699794426</v>
      </c>
      <c r="D66" s="303">
        <f t="shared" si="18"/>
        <v>0.20321728487066545</v>
      </c>
      <c r="E66" s="303">
        <f t="shared" si="18"/>
        <v>0.21233192395057154</v>
      </c>
      <c r="F66" s="303">
        <f t="shared" si="18"/>
        <v>0.22908964468952078</v>
      </c>
      <c r="G66" s="303">
        <f t="shared" si="18"/>
        <v>0.20766046930494905</v>
      </c>
      <c r="H66" s="303">
        <f t="shared" si="18"/>
        <v>0.16693319698570186</v>
      </c>
      <c r="I66" s="303">
        <f t="shared" si="18"/>
        <v>0.18967404174170988</v>
      </c>
      <c r="J66" s="303">
        <f t="shared" si="18"/>
        <v>0.15824311202740982</v>
      </c>
      <c r="K66" s="303">
        <f t="shared" si="18"/>
        <v>0.18046865061253142</v>
      </c>
      <c r="L66" s="303">
        <f t="shared" si="18"/>
        <v>0.18679118437551531</v>
      </c>
      <c r="M66" s="303">
        <f t="shared" si="18"/>
        <v>0.17370658476507481</v>
      </c>
      <c r="N66" s="303">
        <f t="shared" si="18"/>
        <v>0.18205424682438273</v>
      </c>
      <c r="O66" s="303">
        <f t="shared" si="18"/>
        <v>0.17161512468364479</v>
      </c>
      <c r="P66" s="303">
        <f t="shared" si="18"/>
        <v>0.16097869284356361</v>
      </c>
      <c r="Q66" s="303">
        <f t="shared" si="18"/>
        <v>0.1700038695055274</v>
      </c>
      <c r="R66" s="303">
        <f t="shared" si="18"/>
        <v>0.16069902774487629</v>
      </c>
      <c r="S66" s="303">
        <f t="shared" si="18"/>
        <v>0.16591449039990699</v>
      </c>
      <c r="T66" s="303">
        <f t="shared" si="18"/>
        <v>0.16880745425812568</v>
      </c>
      <c r="U66" s="303">
        <f t="shared" si="18"/>
        <v>0.16814687603355694</v>
      </c>
      <c r="V66" s="303">
        <f t="shared" si="18"/>
        <v>0.17208461009836964</v>
      </c>
      <c r="W66" s="303">
        <f t="shared" si="18"/>
        <v>0.16960909379744724</v>
      </c>
      <c r="DA66" s="175"/>
    </row>
    <row r="67" spans="1:105" ht="12" customHeight="1" x14ac:dyDescent="0.25">
      <c r="A67" s="203" t="s">
        <v>2442</v>
      </c>
      <c r="B67" s="303">
        <f t="shared" ref="B67:W67" si="19">IF(B$46=0,0,B$46/B$5)</f>
        <v>8.4532524629378061E-2</v>
      </c>
      <c r="C67" s="303">
        <f t="shared" si="19"/>
        <v>7.0672013270434639E-2</v>
      </c>
      <c r="D67" s="303">
        <f t="shared" si="19"/>
        <v>8.3220849577594999E-2</v>
      </c>
      <c r="E67" s="303">
        <f t="shared" si="19"/>
        <v>6.7792916661241265E-2</v>
      </c>
      <c r="F67" s="303">
        <f t="shared" si="19"/>
        <v>8.6574431487464298E-2</v>
      </c>
      <c r="G67" s="303">
        <f t="shared" si="19"/>
        <v>0.10141690861368603</v>
      </c>
      <c r="H67" s="303">
        <f t="shared" si="19"/>
        <v>0.10085416092058661</v>
      </c>
      <c r="I67" s="303">
        <f t="shared" si="19"/>
        <v>9.7583663456075775E-2</v>
      </c>
      <c r="J67" s="303">
        <f t="shared" si="19"/>
        <v>0.10754862155335627</v>
      </c>
      <c r="K67" s="303">
        <f t="shared" si="19"/>
        <v>0.10403395019429865</v>
      </c>
      <c r="L67" s="303">
        <f t="shared" si="19"/>
        <v>9.0213980227750165E-2</v>
      </c>
      <c r="M67" s="303">
        <f t="shared" si="19"/>
        <v>0.10626530939118749</v>
      </c>
      <c r="N67" s="303">
        <f t="shared" si="19"/>
        <v>0.10643492979949593</v>
      </c>
      <c r="O67" s="303">
        <f t="shared" si="19"/>
        <v>0.10698051386744961</v>
      </c>
      <c r="P67" s="303">
        <f t="shared" si="19"/>
        <v>0.1126524278903259</v>
      </c>
      <c r="Q67" s="303">
        <f t="shared" si="19"/>
        <v>0.10845789531434238</v>
      </c>
      <c r="R67" s="303">
        <f t="shared" si="19"/>
        <v>0.11158892730028666</v>
      </c>
      <c r="S67" s="303">
        <f t="shared" si="19"/>
        <v>0.10892244270897335</v>
      </c>
      <c r="T67" s="303">
        <f t="shared" si="19"/>
        <v>0.10462113273380826</v>
      </c>
      <c r="U67" s="303">
        <f t="shared" si="19"/>
        <v>0.10866124055953466</v>
      </c>
      <c r="V67" s="303">
        <f t="shared" si="19"/>
        <v>0.10573864899969197</v>
      </c>
      <c r="W67" s="303">
        <f t="shared" si="19"/>
        <v>0.1090654668046394</v>
      </c>
      <c r="DA67" s="175"/>
    </row>
    <row r="68" spans="1:105" ht="12" customHeight="1" x14ac:dyDescent="0.25">
      <c r="A68" s="41" t="s">
        <v>2444</v>
      </c>
      <c r="B68" s="237">
        <f t="shared" ref="B68:W68" si="20">IF(B$47=0,0,B$47/B$5)</f>
        <v>5.7241679230150062E-2</v>
      </c>
      <c r="C68" s="237">
        <f t="shared" si="20"/>
        <v>4.7855955230387326E-2</v>
      </c>
      <c r="D68" s="237">
        <f t="shared" si="20"/>
        <v>5.635347101801462E-2</v>
      </c>
      <c r="E68" s="237">
        <f t="shared" si="20"/>
        <v>4.5906358607092045E-2</v>
      </c>
      <c r="F68" s="237">
        <f t="shared" si="20"/>
        <v>5.8624368057922246E-2</v>
      </c>
      <c r="G68" s="237">
        <f t="shared" si="20"/>
        <v>6.8675035754942063E-2</v>
      </c>
      <c r="H68" s="237">
        <f t="shared" si="20"/>
        <v>6.8293967957935631E-2</v>
      </c>
      <c r="I68" s="237">
        <f t="shared" si="20"/>
        <v>6.6079332022154269E-2</v>
      </c>
      <c r="J68" s="237">
        <f t="shared" si="20"/>
        <v>7.282716000253589E-2</v>
      </c>
      <c r="K68" s="237">
        <f t="shared" si="20"/>
        <v>7.0447180327060169E-2</v>
      </c>
      <c r="L68" s="237">
        <f t="shared" si="20"/>
        <v>6.1088909161448435E-2</v>
      </c>
      <c r="M68" s="237">
        <f t="shared" si="20"/>
        <v>7.1958157882214949E-2</v>
      </c>
      <c r="N68" s="237">
        <f t="shared" si="20"/>
        <v>7.207301730521036E-2</v>
      </c>
      <c r="O68" s="237">
        <f t="shared" si="20"/>
        <v>7.2442462655953319E-2</v>
      </c>
      <c r="P68" s="237">
        <f t="shared" si="20"/>
        <v>7.628323145520477E-2</v>
      </c>
      <c r="Q68" s="237">
        <f t="shared" si="20"/>
        <v>7.3442879894813587E-2</v>
      </c>
      <c r="R68" s="237">
        <f t="shared" si="20"/>
        <v>7.5563075989565881E-2</v>
      </c>
      <c r="S68" s="237">
        <f t="shared" si="20"/>
        <v>7.3757450801896413E-2</v>
      </c>
      <c r="T68" s="237">
        <f t="shared" si="20"/>
        <v>7.0844794319112586E-2</v>
      </c>
      <c r="U68" s="237">
        <f t="shared" si="20"/>
        <v>7.3580576282674989E-2</v>
      </c>
      <c r="V68" s="237">
        <f t="shared" si="20"/>
        <v>7.160152680647941E-2</v>
      </c>
      <c r="W68" s="237">
        <f t="shared" si="20"/>
        <v>7.385430038070874E-2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54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25</v>
      </c>
      <c r="B72" s="322">
        <f t="shared" ref="B72:W72" si="21">SUM(B$73:B$83)</f>
        <v>42.781759830658054</v>
      </c>
      <c r="C72" s="322">
        <f t="shared" si="21"/>
        <v>41.849956359804885</v>
      </c>
      <c r="D72" s="322">
        <f t="shared" si="21"/>
        <v>40.087486950549085</v>
      </c>
      <c r="E72" s="322">
        <f t="shared" si="21"/>
        <v>42.374816256102015</v>
      </c>
      <c r="F72" s="322">
        <f t="shared" si="21"/>
        <v>43.406404274449272</v>
      </c>
      <c r="G72" s="322">
        <f t="shared" si="21"/>
        <v>41.600578697608576</v>
      </c>
      <c r="H72" s="322">
        <f t="shared" si="21"/>
        <v>37.812095297740463</v>
      </c>
      <c r="I72" s="322">
        <f t="shared" si="21"/>
        <v>36.616735261600496</v>
      </c>
      <c r="J72" s="322">
        <f t="shared" si="21"/>
        <v>37.010976722049861</v>
      </c>
      <c r="K72" s="322">
        <f t="shared" si="21"/>
        <v>39.228951495008772</v>
      </c>
      <c r="L72" s="322">
        <f t="shared" si="21"/>
        <v>34.919438571294485</v>
      </c>
      <c r="M72" s="322">
        <f t="shared" si="21"/>
        <v>31.582175967024078</v>
      </c>
      <c r="N72" s="322">
        <f t="shared" si="21"/>
        <v>32.239641144314447</v>
      </c>
      <c r="O72" s="322">
        <f t="shared" si="21"/>
        <v>32.415197771677263</v>
      </c>
      <c r="P72" s="322">
        <f t="shared" si="21"/>
        <v>28.370332708784453</v>
      </c>
      <c r="Q72" s="322">
        <f t="shared" si="21"/>
        <v>26.923559010773882</v>
      </c>
      <c r="R72" s="322">
        <f t="shared" si="21"/>
        <v>26.860660608271417</v>
      </c>
      <c r="S72" s="322">
        <f t="shared" si="21"/>
        <v>26.100317336551132</v>
      </c>
      <c r="T72" s="322">
        <f t="shared" si="21"/>
        <v>26.838077894969629</v>
      </c>
      <c r="U72" s="322">
        <f t="shared" si="21"/>
        <v>26.400231990026477</v>
      </c>
      <c r="V72" s="322">
        <f t="shared" si="21"/>
        <v>29.232020814124258</v>
      </c>
      <c r="W72" s="322">
        <f t="shared" si="21"/>
        <v>28.974596433988168</v>
      </c>
      <c r="DA72" s="95"/>
    </row>
    <row r="73" spans="1:105" ht="12" customHeight="1" x14ac:dyDescent="0.25">
      <c r="A73" s="55" t="s">
        <v>92</v>
      </c>
      <c r="B73" s="332">
        <f>IF(B$6=0,0,B$6/TRE!B$5*1000)</f>
        <v>0.75342711803609119</v>
      </c>
      <c r="C73" s="332">
        <f>IF(C$6=0,0,C$6/TRE!C$5*1000)</f>
        <v>0.61617097317234271</v>
      </c>
      <c r="D73" s="332">
        <f>IF(D$6=0,0,D$6/TRE!D$5*1000)</f>
        <v>0.69502390030321881</v>
      </c>
      <c r="E73" s="332">
        <f>IF(E$6=0,0,E$6/TRE!E$5*1000)</f>
        <v>0.59848174728861181</v>
      </c>
      <c r="F73" s="332">
        <f>IF(F$6=0,0,F$6/TRE!F$5*1000)</f>
        <v>0.78289266103655974</v>
      </c>
      <c r="G73" s="332">
        <f>IF(G$6=0,0,G$6/TRE!G$5*1000)</f>
        <v>0.87895876834413034</v>
      </c>
      <c r="H73" s="332">
        <f>IF(H$6=0,0,H$6/TRE!H$5*1000)</f>
        <v>0.79448065497976494</v>
      </c>
      <c r="I73" s="332">
        <f>IF(I$6=0,0,I$6/TRE!I$5*1000)</f>
        <v>0.74441566054755093</v>
      </c>
      <c r="J73" s="332">
        <f>IF(J$6=0,0,J$6/TRE!J$5*1000)</f>
        <v>0.82926656849996272</v>
      </c>
      <c r="K73" s="332">
        <f>IF(K$6=0,0,K$6/TRE!K$5*1000)</f>
        <v>0.85023808041797944</v>
      </c>
      <c r="L73" s="332">
        <f>IF(L$6=0,0,L$6/TRE!L$5*1000)</f>
        <v>0.65629615434060384</v>
      </c>
      <c r="M73" s="332">
        <f>IF(M$6=0,0,M$6/TRE!M$5*1000)</f>
        <v>0.69918535424640404</v>
      </c>
      <c r="N73" s="332">
        <f>IF(N$6=0,0,N$6/TRE!N$5*1000)</f>
        <v>0.71487998790751017</v>
      </c>
      <c r="O73" s="332">
        <f>IF(O$6=0,0,O$6/TRE!O$5*1000)</f>
        <v>0.72245719056855029</v>
      </c>
      <c r="P73" s="332">
        <f>IF(P$6=0,0,P$6/TRE!P$5*1000)</f>
        <v>0.66583059577101977</v>
      </c>
      <c r="Q73" s="332">
        <f>IF(Q$6=0,0,Q$6/TRE!Q$5*1000)</f>
        <v>0.60834844680834033</v>
      </c>
      <c r="R73" s="332">
        <f>IF(R$6=0,0,R$6/TRE!R$5*1000)</f>
        <v>0.62444839663626561</v>
      </c>
      <c r="S73" s="332">
        <f>IF(S$6=0,0,S$6/TRE!S$5*1000)</f>
        <v>0.5922729832867738</v>
      </c>
      <c r="T73" s="332">
        <f>IF(T$6=0,0,T$6/TRE!T$5*1000)</f>
        <v>0.58496460620206314</v>
      </c>
      <c r="U73" s="332">
        <f>IF(U$6=0,0,U$6/TRE!U$5*1000)</f>
        <v>0.5976420748116229</v>
      </c>
      <c r="V73" s="332">
        <f>IF(V$6=0,0,V$6/TRE!V$5*1000)</f>
        <v>0.64394883092007782</v>
      </c>
      <c r="W73" s="332">
        <f>IF(W$6=0,0,W$6/TRE!W$5*1000)</f>
        <v>0.65835997615603337</v>
      </c>
      <c r="DA73" s="67"/>
    </row>
    <row r="74" spans="1:105" ht="12" customHeight="1" x14ac:dyDescent="0.25">
      <c r="A74" s="202" t="s">
        <v>93</v>
      </c>
      <c r="B74" s="333">
        <f>IF(B$7=0,0,B$7/TRE!B$5*1000)</f>
        <v>1.024660880529084</v>
      </c>
      <c r="C74" s="333">
        <f>IF(C$7=0,0,C$7/TRE!C$5*1000)</f>
        <v>0.8379925235143858</v>
      </c>
      <c r="D74" s="333">
        <f>IF(D$7=0,0,D$7/TRE!D$5*1000)</f>
        <v>0.94523250441237738</v>
      </c>
      <c r="E74" s="333">
        <f>IF(E$7=0,0,E$7/TRE!E$5*1000)</f>
        <v>0.81393517631251178</v>
      </c>
      <c r="F74" s="333">
        <f>IF(F$7=0,0,F$7/TRE!F$5*1000)</f>
        <v>1.0647340190097212</v>
      </c>
      <c r="G74" s="333">
        <f>IF(G$7=0,0,G$7/TRE!G$5*1000)</f>
        <v>1.1953839249480172</v>
      </c>
      <c r="H74" s="333">
        <f>IF(H$7=0,0,H$7/TRE!H$5*1000)</f>
        <v>1.0804936907724805</v>
      </c>
      <c r="I74" s="333">
        <f>IF(I$7=0,0,I$7/TRE!I$5*1000)</f>
        <v>1.0124052983446696</v>
      </c>
      <c r="J74" s="333">
        <f>IF(J$7=0,0,J$7/TRE!J$5*1000)</f>
        <v>1.1278025331599493</v>
      </c>
      <c r="K74" s="333">
        <f>IF(K$7=0,0,K$7/TRE!K$5*1000)</f>
        <v>1.1563237893684524</v>
      </c>
      <c r="L74" s="333">
        <f>IF(L$7=0,0,L$7/TRE!L$5*1000)</f>
        <v>0.89256276990322148</v>
      </c>
      <c r="M74" s="333">
        <f>IF(M$7=0,0,M$7/TRE!M$5*1000)</f>
        <v>0.95089208177510964</v>
      </c>
      <c r="N74" s="333">
        <f>IF(N$7=0,0,N$7/TRE!N$5*1000)</f>
        <v>0.97223678355421417</v>
      </c>
      <c r="O74" s="333">
        <f>IF(O$7=0,0,O$7/TRE!O$5*1000)</f>
        <v>0.98254177917322849</v>
      </c>
      <c r="P74" s="333">
        <f>IF(P$7=0,0,P$7/TRE!P$5*1000)</f>
        <v>0.90552961024858714</v>
      </c>
      <c r="Q74" s="333">
        <f>IF(Q$7=0,0,Q$7/TRE!Q$5*1000)</f>
        <v>0.82735388765934281</v>
      </c>
      <c r="R74" s="333">
        <f>IF(R$7=0,0,R$7/TRE!R$5*1000)</f>
        <v>0.84924981942532096</v>
      </c>
      <c r="S74" s="333">
        <f>IF(S$7=0,0,S$7/TRE!S$5*1000)</f>
        <v>0.80549125727001225</v>
      </c>
      <c r="T74" s="333">
        <f>IF(T$7=0,0,T$7/TRE!T$5*1000)</f>
        <v>0.79555186443480563</v>
      </c>
      <c r="U74" s="333">
        <f>IF(U$7=0,0,U$7/TRE!U$5*1000)</f>
        <v>0.81279322174380697</v>
      </c>
      <c r="V74" s="333">
        <f>IF(V$7=0,0,V$7/TRE!V$5*1000)</f>
        <v>0.87577041005130607</v>
      </c>
      <c r="W74" s="333">
        <f>IF(W$7=0,0,W$7/TRE!W$5*1000)</f>
        <v>0.89536956757220532</v>
      </c>
      <c r="DA74" s="174"/>
    </row>
    <row r="75" spans="1:105" ht="12" customHeight="1" x14ac:dyDescent="0.25">
      <c r="A75" s="202" t="s">
        <v>94</v>
      </c>
      <c r="B75" s="333">
        <f>IF(B$8=0,0,B$8/TRE!B$5*1000)</f>
        <v>1.2657575583006326</v>
      </c>
      <c r="C75" s="333">
        <f>IF(C$8=0,0,C$8/TRE!C$5*1000)</f>
        <v>1.0351672349295351</v>
      </c>
      <c r="D75" s="333">
        <f>IF(D$8=0,0,D$8/TRE!D$5*1000)</f>
        <v>1.1676401525094073</v>
      </c>
      <c r="E75" s="333">
        <f>IF(E$8=0,0,E$8/TRE!E$5*1000)</f>
        <v>1.0054493354448677</v>
      </c>
      <c r="F75" s="333">
        <f>IF(F$8=0,0,F$8/TRE!F$5*1000)</f>
        <v>1.3152596705414203</v>
      </c>
      <c r="G75" s="333">
        <f>IF(G$8=0,0,G$8/TRE!G$5*1000)</f>
        <v>1.4766507308181382</v>
      </c>
      <c r="H75" s="333">
        <f>IF(H$8=0,0,H$8/TRE!H$5*1000)</f>
        <v>1.3347275003660053</v>
      </c>
      <c r="I75" s="333">
        <f>IF(I$8=0,0,I$8/TRE!I$5*1000)</f>
        <v>1.2506183097198857</v>
      </c>
      <c r="J75" s="333">
        <f>IF(J$8=0,0,J$8/TRE!J$5*1000)</f>
        <v>1.3931678350799377</v>
      </c>
      <c r="K75" s="333">
        <f>IF(K$8=0,0,K$8/TRE!K$5*1000)</f>
        <v>1.4283999751022058</v>
      </c>
      <c r="L75" s="333">
        <f>IF(L$8=0,0,L$8/TRE!L$5*1000)</f>
        <v>1.1025775392922144</v>
      </c>
      <c r="M75" s="333">
        <f>IF(M$8=0,0,M$8/TRE!M$5*1000)</f>
        <v>1.1746313951339589</v>
      </c>
      <c r="N75" s="333">
        <f>IF(N$8=0,0,N$8/TRE!N$5*1000)</f>
        <v>1.2009983796846175</v>
      </c>
      <c r="O75" s="333">
        <f>IF(O$8=0,0,O$8/TRE!O$5*1000)</f>
        <v>1.2137280801551646</v>
      </c>
      <c r="P75" s="333">
        <f>IF(P$8=0,0,P$8/TRE!P$5*1000)</f>
        <v>1.1185954008953132</v>
      </c>
      <c r="Q75" s="333">
        <f>IF(Q$8=0,0,Q$8/TRE!Q$5*1000)</f>
        <v>1.0220253906380117</v>
      </c>
      <c r="R75" s="333">
        <f>IF(R$8=0,0,R$8/TRE!R$5*1000)</f>
        <v>1.0490733063489255</v>
      </c>
      <c r="S75" s="333">
        <f>IF(S$8=0,0,S$8/TRE!S$5*1000)</f>
        <v>0.99501861192177998</v>
      </c>
      <c r="T75" s="333">
        <f>IF(T$8=0,0,T$8/TRE!T$5*1000)</f>
        <v>0.98274053841946607</v>
      </c>
      <c r="U75" s="333">
        <f>IF(U$8=0,0,U$8/TRE!U$5*1000)</f>
        <v>1.0040386856835268</v>
      </c>
      <c r="V75" s="333">
        <f>IF(V$8=0,0,V$8/TRE!V$5*1000)</f>
        <v>1.0818340359457306</v>
      </c>
      <c r="W75" s="333">
        <f>IF(W$8=0,0,W$8/TRE!W$5*1000)</f>
        <v>1.1060447599421355</v>
      </c>
      <c r="DA75" s="174"/>
    </row>
    <row r="76" spans="1:105" ht="12" customHeight="1" x14ac:dyDescent="0.25">
      <c r="A76" s="202" t="s">
        <v>95</v>
      </c>
      <c r="B76" s="333">
        <f>IF(B$9=0,0,B$9/TRE!B$5*1000)</f>
        <v>0.7835642027575348</v>
      </c>
      <c r="C76" s="333">
        <f>IF(C$9=0,0,C$9/TRE!C$5*1000)</f>
        <v>0.64081781209923594</v>
      </c>
      <c r="D76" s="333">
        <f>IF(D$9=0,0,D$9/TRE!D$5*1000)</f>
        <v>0.7228248563153471</v>
      </c>
      <c r="E76" s="333">
        <f>IF(E$9=0,0,E$9/TRE!E$5*1000)</f>
        <v>0.62242101718015597</v>
      </c>
      <c r="F76" s="333">
        <f>IF(F$9=0,0,F$9/TRE!F$5*1000)</f>
        <v>0.81420836747802183</v>
      </c>
      <c r="G76" s="333">
        <f>IF(G$9=0,0,G$9/TRE!G$5*1000)</f>
        <v>0.91411711907789539</v>
      </c>
      <c r="H76" s="333">
        <f>IF(H$9=0,0,H$9/TRE!H$5*1000)</f>
        <v>0.82625988117895566</v>
      </c>
      <c r="I76" s="333">
        <f>IF(I$9=0,0,I$9/TRE!I$5*1000)</f>
        <v>0.77419228696945308</v>
      </c>
      <c r="J76" s="333">
        <f>IF(J$9=0,0,J$9/TRE!J$5*1000)</f>
        <v>0.8624372312399613</v>
      </c>
      <c r="K76" s="333">
        <f>IF(K$9=0,0,K$9/TRE!K$5*1000)</f>
        <v>0.88424760363469879</v>
      </c>
      <c r="L76" s="333">
        <f>IF(L$9=0,0,L$9/TRE!L$5*1000)</f>
        <v>0.68254800051422793</v>
      </c>
      <c r="M76" s="333">
        <f>IF(M$9=0,0,M$9/TRE!M$5*1000)</f>
        <v>0.72715276841626009</v>
      </c>
      <c r="N76" s="333">
        <f>IF(N$9=0,0,N$9/TRE!N$5*1000)</f>
        <v>0.7434751874238108</v>
      </c>
      <c r="O76" s="333">
        <f>IF(O$9=0,0,O$9/TRE!O$5*1000)</f>
        <v>0.75135547819129245</v>
      </c>
      <c r="P76" s="333">
        <f>IF(P$9=0,0,P$9/TRE!P$5*1000)</f>
        <v>0.69246381960186054</v>
      </c>
      <c r="Q76" s="333">
        <f>IF(Q$9=0,0,Q$9/TRE!Q$5*1000)</f>
        <v>0.63268238468067395</v>
      </c>
      <c r="R76" s="333">
        <f>IF(R$9=0,0,R$9/TRE!R$5*1000)</f>
        <v>0.649426332501716</v>
      </c>
      <c r="S76" s="333">
        <f>IF(S$9=0,0,S$9/TRE!S$5*1000)</f>
        <v>0.61596390261824474</v>
      </c>
      <c r="T76" s="333">
        <f>IF(T$9=0,0,T$9/TRE!T$5*1000)</f>
        <v>0.60836319045014553</v>
      </c>
      <c r="U76" s="333">
        <f>IF(U$9=0,0,U$9/TRE!U$5*1000)</f>
        <v>0.62154775780408755</v>
      </c>
      <c r="V76" s="333">
        <f>IF(V$9=0,0,V$9/TRE!V$5*1000)</f>
        <v>0.66970678415688112</v>
      </c>
      <c r="W76" s="333">
        <f>IF(W$9=0,0,W$9/TRE!W$5*1000)</f>
        <v>0.68469437520227461</v>
      </c>
      <c r="DA76" s="174"/>
    </row>
    <row r="77" spans="1:105" ht="12" customHeight="1" x14ac:dyDescent="0.25">
      <c r="A77" s="56" t="s">
        <v>96</v>
      </c>
      <c r="B77" s="334">
        <f>IF(B$10=0,0,B$10/TRE!B$5*1000)</f>
        <v>1.2349356135359608</v>
      </c>
      <c r="C77" s="334">
        <f>IF(C$10=0,0,C$10/TRE!C$5*1000)</f>
        <v>1.3388907175020357</v>
      </c>
      <c r="D77" s="334">
        <f>IF(D$10=0,0,D$10/TRE!D$5*1000)</f>
        <v>1.1484802681664084</v>
      </c>
      <c r="E77" s="334">
        <f>IF(E$10=0,0,E$10/TRE!E$5*1000)</f>
        <v>1.2968224382581446</v>
      </c>
      <c r="F77" s="334">
        <f>IF(F$10=0,0,F$10/TRE!F$5*1000)</f>
        <v>1.16102434474795</v>
      </c>
      <c r="G77" s="334">
        <f>IF(G$10=0,0,G$10/TRE!G$5*1000)</f>
        <v>1.0673876339674324</v>
      </c>
      <c r="H77" s="334">
        <f>IF(H$10=0,0,H$10/TRE!H$5*1000)</f>
        <v>1.0536124182443047</v>
      </c>
      <c r="I77" s="334">
        <f>IF(I$10=0,0,I$10/TRE!I$5*1000)</f>
        <v>0.99519855561905113</v>
      </c>
      <c r="J77" s="334">
        <f>IF(J$10=0,0,J$10/TRE!J$5*1000)</f>
        <v>1.0124622982902314</v>
      </c>
      <c r="K77" s="334">
        <f>IF(K$10=0,0,K$10/TRE!K$5*1000)</f>
        <v>1.0471535809974908</v>
      </c>
      <c r="L77" s="334">
        <f>IF(L$10=0,0,L$10/TRE!L$5*1000)</f>
        <v>0.9924638900361501</v>
      </c>
      <c r="M77" s="334">
        <f>IF(M$10=0,0,M$10/TRE!M$5*1000)</f>
        <v>0.84427887444303984</v>
      </c>
      <c r="N77" s="334">
        <f>IF(N$10=0,0,N$10/TRE!N$5*1000)</f>
        <v>0.84734905864293386</v>
      </c>
      <c r="O77" s="334">
        <f>IF(O$10=0,0,O$10/TRE!O$5*1000)</f>
        <v>0.86686537512428175</v>
      </c>
      <c r="P77" s="334">
        <f>IF(P$10=0,0,P$10/TRE!P$5*1000)</f>
        <v>0.75322815014541478</v>
      </c>
      <c r="Q77" s="334">
        <f>IF(Q$10=0,0,Q$10/TRE!Q$5*1000)</f>
        <v>0.71688605816403872</v>
      </c>
      <c r="R77" s="334">
        <f>IF(R$10=0,0,R$10/TRE!R$5*1000)</f>
        <v>0.71698555339260028</v>
      </c>
      <c r="S77" s="334">
        <f>IF(S$10=0,0,S$10/TRE!S$5*1000)</f>
        <v>0.69879048634327035</v>
      </c>
      <c r="T77" s="334">
        <f>IF(T$10=0,0,T$10/TRE!T$5*1000)</f>
        <v>0.73021986623668489</v>
      </c>
      <c r="U77" s="334">
        <f>IF(U$10=0,0,U$10/TRE!U$5*1000)</f>
        <v>0.7043632602934633</v>
      </c>
      <c r="V77" s="334">
        <f>IF(V$10=0,0,V$10/TRE!V$5*1000)</f>
        <v>0.78485927990573479</v>
      </c>
      <c r="W77" s="334">
        <f>IF(W$10=0,0,W$10/TRE!W$5*1000)</f>
        <v>0.77084622143090031</v>
      </c>
      <c r="DA77" s="68"/>
    </row>
    <row r="78" spans="1:105" ht="12" customHeight="1" x14ac:dyDescent="0.25">
      <c r="A78" s="203" t="s">
        <v>2405</v>
      </c>
      <c r="B78" s="350">
        <f>IF(B$16=0,0,B$16/TRE!B$5*1000)</f>
        <v>8.3035320091674727</v>
      </c>
      <c r="C78" s="350">
        <f>IF(C$16=0,0,C$16/TRE!C$5*1000)</f>
        <v>8.6779953912168963</v>
      </c>
      <c r="D78" s="350">
        <f>IF(D$16=0,0,D$16/TRE!D$5*1000)</f>
        <v>7.4438535899674596</v>
      </c>
      <c r="E78" s="350">
        <f>IF(E$16=0,0,E$16/TRE!E$5*1000)</f>
        <v>8.4053306183398266</v>
      </c>
      <c r="F78" s="350">
        <f>IF(F$16=0,0,F$16/TRE!F$5*1000)</f>
        <v>7.5251577900330116</v>
      </c>
      <c r="G78" s="350">
        <f>IF(G$16=0,0,G$16/TRE!G$5*1000)</f>
        <v>6.9182531831222445</v>
      </c>
      <c r="H78" s="350">
        <f>IF(H$16=0,0,H$16/TRE!H$5*1000)</f>
        <v>6.82896937750938</v>
      </c>
      <c r="I78" s="350">
        <f>IF(I$16=0,0,I$16/TRE!I$5*1000)</f>
        <v>6.450361008642</v>
      </c>
      <c r="J78" s="350">
        <f>IF(J$16=0,0,J$16/TRE!J$5*1000)</f>
        <v>6.5622556370663183</v>
      </c>
      <c r="K78" s="350">
        <f>IF(K$16=0,0,K$16/TRE!K$5*1000)</f>
        <v>6.7871065435022535</v>
      </c>
      <c r="L78" s="350">
        <f>IF(L$16=0,0,L$16/TRE!L$5*1000)</f>
        <v>6.4326363243083771</v>
      </c>
      <c r="M78" s="350">
        <f>IF(M$16=0,0,M$16/TRE!M$5*1000)</f>
        <v>5.4721778899085907</v>
      </c>
      <c r="N78" s="350">
        <f>IF(N$16=0,0,N$16/TRE!N$5*1000)</f>
        <v>5.4920772319449425</v>
      </c>
      <c r="O78" s="350">
        <f>IF(O$16=0,0,O$16/TRE!O$5*1000)</f>
        <v>5.6185718758055287</v>
      </c>
      <c r="P78" s="350">
        <f>IF(P$16=0,0,P$16/TRE!P$5*1000)</f>
        <v>4.8820343064980589</v>
      </c>
      <c r="Q78" s="350">
        <f>IF(Q$16=0,0,Q$16/TRE!Q$5*1000)</f>
        <v>4.6464837103224728</v>
      </c>
      <c r="R78" s="350">
        <f>IF(R$16=0,0,R$16/TRE!R$5*1000)</f>
        <v>4.6471285868038876</v>
      </c>
      <c r="S78" s="350">
        <f>IF(S$16=0,0,S$16/TRE!S$5*1000)</f>
        <v>4.529197596669345</v>
      </c>
      <c r="T78" s="350">
        <f>IF(T$16=0,0,T$16/TRE!T$5*1000)</f>
        <v>4.7369101567468741</v>
      </c>
      <c r="U78" s="350">
        <f>IF(U$16=0,0,U$16/TRE!U$5*1000)</f>
        <v>4.5704761254006021</v>
      </c>
      <c r="V78" s="350">
        <f>IF(V$16=0,0,V$16/TRE!V$5*1000)</f>
        <v>5.0972533598632594</v>
      </c>
      <c r="W78" s="350">
        <f>IF(W$16=0,0,W$16/TRE!W$5*1000)</f>
        <v>4.9911903880773938</v>
      </c>
      <c r="DA78" s="175"/>
    </row>
    <row r="79" spans="1:105" ht="12" customHeight="1" x14ac:dyDescent="0.25">
      <c r="A79" s="203" t="s">
        <v>2415</v>
      </c>
      <c r="B79" s="350">
        <f>IF(B$24=0,0,B$24/TRE!B$5*1000)</f>
        <v>3.8846867887791863</v>
      </c>
      <c r="C79" s="350">
        <f>IF(C$24=0,0,C$24/TRE!C$5*1000)</f>
        <v>3.9112953897760887</v>
      </c>
      <c r="D79" s="350">
        <f>IF(D$24=0,0,D$24/TRE!D$5*1000)</f>
        <v>3.5887011108914173</v>
      </c>
      <c r="E79" s="350">
        <f>IF(E$24=0,0,E$24/TRE!E$5*1000)</f>
        <v>3.8092485935633182</v>
      </c>
      <c r="F79" s="350">
        <f>IF(F$24=0,0,F$24/TRE!F$5*1000)</f>
        <v>3.7463864815546666</v>
      </c>
      <c r="G79" s="350">
        <f>IF(G$24=0,0,G$24/TRE!G$5*1000)</f>
        <v>3.551889491059705</v>
      </c>
      <c r="H79" s="350">
        <f>IF(H$24=0,0,H$24/TRE!H$5*1000)</f>
        <v>3.4299421140214466</v>
      </c>
      <c r="I79" s="350">
        <f>IF(I$24=0,0,I$24/TRE!I$5*1000)</f>
        <v>3.2366939508399177</v>
      </c>
      <c r="J79" s="350">
        <f>IF(J$24=0,0,J$24/TRE!J$5*1000)</f>
        <v>3.3163177205608907</v>
      </c>
      <c r="K79" s="350">
        <f>IF(K$24=0,0,K$24/TRE!K$5*1000)</f>
        <v>3.4553076840028152</v>
      </c>
      <c r="L79" s="350">
        <f>IF(L$24=0,0,L$24/TRE!L$5*1000)</f>
        <v>3.1648181894563732</v>
      </c>
      <c r="M79" s="350">
        <f>IF(M$24=0,0,M$24/TRE!M$5*1000)</f>
        <v>2.7817437859538829</v>
      </c>
      <c r="N79" s="350">
        <f>IF(N$24=0,0,N$24/TRE!N$5*1000)</f>
        <v>2.7984041556116712</v>
      </c>
      <c r="O79" s="350">
        <f>IF(O$24=0,0,O$24/TRE!O$5*1000)</f>
        <v>2.854177265487952</v>
      </c>
      <c r="P79" s="350">
        <f>IF(P$24=0,0,P$24/TRE!P$5*1000)</f>
        <v>2.4511295108721565</v>
      </c>
      <c r="Q79" s="350">
        <f>IF(Q$24=0,0,Q$24/TRE!Q$5*1000)</f>
        <v>2.3574197924705671</v>
      </c>
      <c r="R79" s="350">
        <f>IF(R$24=0,0,R$24/TRE!R$5*1000)</f>
        <v>2.3420850022960069</v>
      </c>
      <c r="S79" s="350">
        <f>IF(S$24=0,0,S$24/TRE!S$5*1000)</f>
        <v>2.2948761756746934</v>
      </c>
      <c r="T79" s="350">
        <f>IF(T$24=0,0,T$24/TRE!T$5*1000)</f>
        <v>2.3926773380507482</v>
      </c>
      <c r="U79" s="350">
        <f>IF(U$24=0,0,U$24/TRE!U$5*1000)</f>
        <v>2.3097764779718464</v>
      </c>
      <c r="V79" s="350">
        <f>IF(V$24=0,0,V$24/TRE!V$5*1000)</f>
        <v>2.5824649846584444</v>
      </c>
      <c r="W79" s="350">
        <f>IF(W$24=0,0,W$24/TRE!W$5*1000)</f>
        <v>2.5234376843295059</v>
      </c>
      <c r="DA79" s="175"/>
    </row>
    <row r="80" spans="1:105" ht="12" customHeight="1" x14ac:dyDescent="0.25">
      <c r="A80" s="203" t="s">
        <v>2420</v>
      </c>
      <c r="B80" s="350">
        <f>IF(B$27=0,0,B$27/TRE!B$5*1000)</f>
        <v>11.862188584524965</v>
      </c>
      <c r="C80" s="350">
        <f>IF(C$27=0,0,C$27/TRE!C$5*1000)</f>
        <v>12.397136273167002</v>
      </c>
      <c r="D80" s="350">
        <f>IF(D$27=0,0,D$27/TRE!D$5*1000)</f>
        <v>10.634076557096371</v>
      </c>
      <c r="E80" s="350">
        <f>IF(E$27=0,0,E$27/TRE!E$5*1000)</f>
        <v>12.007615169056894</v>
      </c>
      <c r="F80" s="350">
        <f>IF(F$27=0,0,F$27/TRE!F$5*1000)</f>
        <v>10.750225414332876</v>
      </c>
      <c r="G80" s="350">
        <f>IF(G$27=0,0,G$27/TRE!G$5*1000)</f>
        <v>9.8832188330317816</v>
      </c>
      <c r="H80" s="350">
        <f>IF(H$27=0,0,H$27/TRE!H$5*1000)</f>
        <v>9.7556705392991176</v>
      </c>
      <c r="I80" s="350">
        <f>IF(I$27=0,0,I$27/TRE!I$5*1000)</f>
        <v>9.2148014409171406</v>
      </c>
      <c r="J80" s="350">
        <f>IF(J$27=0,0,J$27/TRE!J$5*1000)</f>
        <v>9.3746509100947399</v>
      </c>
      <c r="K80" s="350">
        <f>IF(K$27=0,0,K$27/TRE!K$5*1000)</f>
        <v>9.6958664907175098</v>
      </c>
      <c r="L80" s="350">
        <f>IF(L$27=0,0,L$27/TRE!L$5*1000)</f>
        <v>9.1894804632976843</v>
      </c>
      <c r="M80" s="350">
        <f>IF(M$27=0,0,M$27/TRE!M$5*1000)</f>
        <v>7.8173969855837004</v>
      </c>
      <c r="N80" s="350">
        <f>IF(N$27=0,0,N$27/TRE!N$5*1000)</f>
        <v>7.845824617064201</v>
      </c>
      <c r="O80" s="350">
        <f>IF(O$27=0,0,O$27/TRE!O$5*1000)</f>
        <v>8.0265312511507556</v>
      </c>
      <c r="P80" s="350">
        <f>IF(P$27=0,0,P$27/TRE!P$5*1000)</f>
        <v>6.9743347235686572</v>
      </c>
      <c r="Q80" s="350">
        <f>IF(Q$27=0,0,Q$27/TRE!Q$5*1000)</f>
        <v>6.637833871889244</v>
      </c>
      <c r="R80" s="350">
        <f>IF(R$27=0,0,R$27/TRE!R$5*1000)</f>
        <v>6.6387551240055576</v>
      </c>
      <c r="S80" s="350">
        <f>IF(S$27=0,0,S$27/TRE!S$5*1000)</f>
        <v>6.4702822809562068</v>
      </c>
      <c r="T80" s="350">
        <f>IF(T$27=0,0,T$27/TRE!T$5*1000)</f>
        <v>6.7670145096383925</v>
      </c>
      <c r="U80" s="350">
        <f>IF(U$27=0,0,U$27/TRE!U$5*1000)</f>
        <v>6.5292516077151461</v>
      </c>
      <c r="V80" s="350">
        <f>IF(V$27=0,0,V$27/TRE!V$5*1000)</f>
        <v>7.2817905140903703</v>
      </c>
      <c r="W80" s="350">
        <f>IF(W$27=0,0,W$27/TRE!W$5*1000)</f>
        <v>7.1302719829677068</v>
      </c>
      <c r="DA80" s="175"/>
    </row>
    <row r="81" spans="1:105" ht="12" customHeight="1" x14ac:dyDescent="0.25">
      <c r="A81" s="203" t="s">
        <v>2430</v>
      </c>
      <c r="B81" s="350">
        <f>IF(B$35=0,0,B$35/TRE!B$5*1000)</f>
        <v>7.6036571353260394</v>
      </c>
      <c r="C81" s="350">
        <f>IF(C$35=0,0,C$35/TRE!C$5*1000)</f>
        <v>7.4340997352516345</v>
      </c>
      <c r="D81" s="350">
        <f>IF(D$35=0,0,D$35/TRE!D$5*1000)</f>
        <v>8.1464702553788175</v>
      </c>
      <c r="E81" s="350">
        <f>IF(E$35=0,0,E$35/TRE!E$5*1000)</f>
        <v>8.9975262627100943</v>
      </c>
      <c r="F81" s="350">
        <f>IF(F$35=0,0,F$35/TRE!F$5*1000)</f>
        <v>9.9439577324832769</v>
      </c>
      <c r="G81" s="350">
        <f>IF(G$35=0,0,G$35/TRE!G$5*1000)</f>
        <v>8.6387956957028642</v>
      </c>
      <c r="H81" s="350">
        <f>IF(H$35=0,0,H$35/TRE!H$5*1000)</f>
        <v>6.312093952779839</v>
      </c>
      <c r="I81" s="350">
        <f>IF(I$35=0,0,I$35/TRE!I$5*1000)</f>
        <v>6.9452441724539531</v>
      </c>
      <c r="J81" s="350">
        <f>IF(J$35=0,0,J$35/TRE!J$5*1000)</f>
        <v>5.8567321356711952</v>
      </c>
      <c r="K81" s="350">
        <f>IF(K$35=0,0,K$35/TRE!K$5*1000)</f>
        <v>7.0795959412486837</v>
      </c>
      <c r="L81" s="350">
        <f>IF(L$35=0,0,L$35/TRE!L$5*1000)</f>
        <v>6.5226432884601468</v>
      </c>
      <c r="M81" s="350">
        <f>IF(M$35=0,0,M$35/TRE!M$5*1000)</f>
        <v>5.4860319266813766</v>
      </c>
      <c r="N81" s="350">
        <f>IF(N$35=0,0,N$35/TRE!N$5*1000)</f>
        <v>5.8693635864165499</v>
      </c>
      <c r="O81" s="350">
        <f>IF(O$35=0,0,O$35/TRE!O$5*1000)</f>
        <v>5.5629382072313973</v>
      </c>
      <c r="P81" s="350">
        <f>IF(P$35=0,0,P$35/TRE!P$5*1000)</f>
        <v>4.5670190749971189</v>
      </c>
      <c r="Q81" s="350">
        <f>IF(Q$35=0,0,Q$35/TRE!Q$5*1000)</f>
        <v>4.5771092126919681</v>
      </c>
      <c r="R81" s="350">
        <f>IF(R$35=0,0,R$35/TRE!R$5*1000)</f>
        <v>4.3164820443343146</v>
      </c>
      <c r="S81" s="350">
        <f>IF(S$35=0,0,S$35/TRE!S$5*1000)</f>
        <v>4.3304208501697392</v>
      </c>
      <c r="T81" s="350">
        <f>IF(T$35=0,0,T$35/TRE!T$5*1000)</f>
        <v>4.5304676066310972</v>
      </c>
      <c r="U81" s="350">
        <f>IF(U$35=0,0,U$35/TRE!U$5*1000)</f>
        <v>4.4391165356841258</v>
      </c>
      <c r="V81" s="350">
        <f>IF(V$35=0,0,V$35/TRE!V$5*1000)</f>
        <v>5.0303809041859981</v>
      </c>
      <c r="W81" s="350">
        <f>IF(W$35=0,0,W$35/TRE!W$5*1000)</f>
        <v>4.914355044315478</v>
      </c>
      <c r="DA81" s="175"/>
    </row>
    <row r="82" spans="1:105" ht="12" customHeight="1" x14ac:dyDescent="0.25">
      <c r="A82" s="203" t="s">
        <v>2442</v>
      </c>
      <c r="B82" s="350">
        <f>IF(B$46=0,0,B$46/TRE!B$5*1000)</f>
        <v>3.6164501665732378</v>
      </c>
      <c r="C82" s="350">
        <f>IF(C$46=0,0,C$46/TRE!C$5*1000)</f>
        <v>2.9576206712272426</v>
      </c>
      <c r="D82" s="350">
        <f>IF(D$46=0,0,D$46/TRE!D$5*1000)</f>
        <v>3.3361147214554485</v>
      </c>
      <c r="E82" s="350">
        <f>IF(E$46=0,0,E$46/TRE!E$5*1000)</f>
        <v>2.8727123869853353</v>
      </c>
      <c r="F82" s="350">
        <f>IF(F$46=0,0,F$46/TRE!F$5*1000)</f>
        <v>3.7578847729754852</v>
      </c>
      <c r="G82" s="350">
        <f>IF(G$46=0,0,G$46/TRE!G$5*1000)</f>
        <v>4.2190020880518242</v>
      </c>
      <c r="H82" s="350">
        <f>IF(H$46=0,0,H$46/TRE!H$5*1000)</f>
        <v>3.8135071439028723</v>
      </c>
      <c r="I82" s="350">
        <f>IF(I$46=0,0,I$46/TRE!I$5*1000)</f>
        <v>3.5731951706282454</v>
      </c>
      <c r="J82" s="350">
        <f>IF(J$46=0,0,J$46/TRE!J$5*1000)</f>
        <v>3.9804795287998211</v>
      </c>
      <c r="K82" s="350">
        <f>IF(K$46=0,0,K$46/TRE!K$5*1000)</f>
        <v>4.0811427860063016</v>
      </c>
      <c r="L82" s="350">
        <f>IF(L$46=0,0,L$46/TRE!L$5*1000)</f>
        <v>3.1502215408348957</v>
      </c>
      <c r="M82" s="350">
        <f>IF(M$46=0,0,M$46/TRE!M$5*1000)</f>
        <v>3.3560897003827397</v>
      </c>
      <c r="N82" s="350">
        <f>IF(N$46=0,0,N$46/TRE!N$5*1000)</f>
        <v>3.4314239419560493</v>
      </c>
      <c r="O82" s="350">
        <f>IF(O$46=0,0,O$46/TRE!O$5*1000)</f>
        <v>3.4677945147290408</v>
      </c>
      <c r="P82" s="350">
        <f>IF(P$46=0,0,P$46/TRE!P$5*1000)</f>
        <v>3.1959868597008949</v>
      </c>
      <c r="Q82" s="350">
        <f>IF(Q$46=0,0,Q$46/TRE!Q$5*1000)</f>
        <v>2.9200725446800324</v>
      </c>
      <c r="R82" s="350">
        <f>IF(R$46=0,0,R$46/TRE!R$5*1000)</f>
        <v>2.9973523038540733</v>
      </c>
      <c r="S82" s="350">
        <f>IF(S$46=0,0,S$46/TRE!S$5*1000)</f>
        <v>2.8429103197765144</v>
      </c>
      <c r="T82" s="350">
        <f>IF(T$46=0,0,T$46/TRE!T$5*1000)</f>
        <v>2.8078301097699012</v>
      </c>
      <c r="U82" s="350">
        <f>IF(U$46=0,0,U$46/TRE!U$5*1000)</f>
        <v>2.868681959095789</v>
      </c>
      <c r="V82" s="350">
        <f>IF(V$46=0,0,V$46/TRE!V$5*1000)</f>
        <v>3.0909543884163742</v>
      </c>
      <c r="W82" s="350">
        <f>IF(W$46=0,0,W$46/TRE!W$5*1000)</f>
        <v>3.1601278855489587</v>
      </c>
      <c r="DA82" s="175"/>
    </row>
    <row r="83" spans="1:105" ht="12" customHeight="1" x14ac:dyDescent="0.25">
      <c r="A83" s="41" t="s">
        <v>2444</v>
      </c>
      <c r="B83" s="335">
        <f>IF(B$47=0,0,B$47/TRE!B$5*1000)</f>
        <v>2.4488997731278466</v>
      </c>
      <c r="C83" s="335">
        <f>IF(C$47=0,0,C$47/TRE!C$5*1000)</f>
        <v>2.0027696379484867</v>
      </c>
      <c r="D83" s="335">
        <f>IF(D$47=0,0,D$47/TRE!D$5*1000)</f>
        <v>2.2590690340528079</v>
      </c>
      <c r="E83" s="335">
        <f>IF(E$47=0,0,E$47/TRE!E$5*1000)</f>
        <v>1.9452735109622523</v>
      </c>
      <c r="F83" s="335">
        <f>IF(F$47=0,0,F$47/TRE!F$5*1000)</f>
        <v>2.5446730202562833</v>
      </c>
      <c r="G83" s="335">
        <f>IF(G$47=0,0,G$47/TRE!G$5*1000)</f>
        <v>2.8569212294845507</v>
      </c>
      <c r="H83" s="335">
        <f>IF(H$47=0,0,H$47/TRE!H$5*1000)</f>
        <v>2.5823380246862957</v>
      </c>
      <c r="I83" s="335">
        <f>IF(I$47=0,0,I$47/TRE!I$5*1000)</f>
        <v>2.4196094069186231</v>
      </c>
      <c r="J83" s="335">
        <f>IF(J$47=0,0,J$47/TRE!J$5*1000)</f>
        <v>2.6954043235868581</v>
      </c>
      <c r="K83" s="335">
        <f>IF(K$47=0,0,K$47/TRE!K$5*1000)</f>
        <v>2.7635690200103804</v>
      </c>
      <c r="L83" s="335">
        <f>IF(L$47=0,0,L$47/TRE!L$5*1000)</f>
        <v>2.1331904108505868</v>
      </c>
      <c r="M83" s="335">
        <f>IF(M$47=0,0,M$47/TRE!M$5*1000)</f>
        <v>2.2725952044990128</v>
      </c>
      <c r="N83" s="335">
        <f>IF(N$47=0,0,N$47/TRE!N$5*1000)</f>
        <v>2.3236082141079475</v>
      </c>
      <c r="O83" s="335">
        <f>IF(O$47=0,0,O$47/TRE!O$5*1000)</f>
        <v>2.3482367540600713</v>
      </c>
      <c r="P83" s="335">
        <f>IF(P$47=0,0,P$47/TRE!P$5*1000)</f>
        <v>2.1641806564853714</v>
      </c>
      <c r="Q83" s="335">
        <f>IF(Q$47=0,0,Q$47/TRE!Q$5*1000)</f>
        <v>1.9773437107691916</v>
      </c>
      <c r="R83" s="335">
        <f>IF(R$47=0,0,R$47/TRE!R$5*1000)</f>
        <v>2.0296741386727519</v>
      </c>
      <c r="S83" s="335">
        <f>IF(S$47=0,0,S$47/TRE!S$5*1000)</f>
        <v>1.9250928718645541</v>
      </c>
      <c r="T83" s="335">
        <f>IF(T$47=0,0,T$47/TRE!T$5*1000)</f>
        <v>1.9013381083894443</v>
      </c>
      <c r="U83" s="335">
        <f>IF(U$47=0,0,U$47/TRE!U$5*1000)</f>
        <v>1.9425442838224591</v>
      </c>
      <c r="V83" s="335">
        <f>IF(V$47=0,0,V$47/TRE!V$5*1000)</f>
        <v>2.0930573219300812</v>
      </c>
      <c r="W83" s="335">
        <f>IF(W$47=0,0,W$47/TRE!W$5*1000)</f>
        <v>2.1398985484455739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-0.249977111117893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Transport equipment / Useful energy demand"</f>
        <v>RO: Transport equipment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25</v>
      </c>
      <c r="B5" s="225">
        <v>78.432334084770986</v>
      </c>
      <c r="C5" s="225">
        <v>121.0382021250247</v>
      </c>
      <c r="D5" s="225">
        <v>70.501159607053765</v>
      </c>
      <c r="E5" s="225">
        <v>81.312971365413162</v>
      </c>
      <c r="F5" s="225">
        <v>70.170559700959259</v>
      </c>
      <c r="G5" s="225">
        <v>48.404548688754033</v>
      </c>
      <c r="H5" s="225">
        <v>91.833007863991014</v>
      </c>
      <c r="I5" s="225">
        <v>103.9572094087181</v>
      </c>
      <c r="J5" s="225">
        <v>86.127920253725819</v>
      </c>
      <c r="K5" s="225">
        <v>85.035425515626244</v>
      </c>
      <c r="L5" s="225">
        <v>63.465012063385338</v>
      </c>
      <c r="M5" s="225">
        <v>93.662398715385336</v>
      </c>
      <c r="N5" s="225">
        <v>95.236257839367426</v>
      </c>
      <c r="O5" s="225">
        <v>116.67538136321549</v>
      </c>
      <c r="P5" s="225">
        <v>118.60552833628221</v>
      </c>
      <c r="Q5" s="225">
        <v>128.8543646086213</v>
      </c>
      <c r="R5" s="225">
        <v>120.8456894013468</v>
      </c>
      <c r="S5" s="225">
        <v>131.7003288027912</v>
      </c>
      <c r="T5" s="225">
        <v>167.2664111659337</v>
      </c>
      <c r="U5" s="225">
        <v>165.29825840012219</v>
      </c>
      <c r="V5" s="225">
        <v>177.2927693937869</v>
      </c>
      <c r="W5" s="225">
        <v>162.15837402958769</v>
      </c>
      <c r="DA5" s="89" t="s">
        <v>2446</v>
      </c>
    </row>
    <row r="6" spans="1:105" ht="12" customHeight="1" x14ac:dyDescent="0.25">
      <c r="A6" s="55" t="s">
        <v>92</v>
      </c>
      <c r="B6" s="261">
        <v>1.255755773749704</v>
      </c>
      <c r="C6" s="261">
        <v>1.603856998568812</v>
      </c>
      <c r="D6" s="261">
        <v>1.06915793348319</v>
      </c>
      <c r="E6" s="261">
        <v>1.013625724967548</v>
      </c>
      <c r="F6" s="261">
        <v>1.0816276160470359</v>
      </c>
      <c r="G6" s="261">
        <v>0.86013032553385838</v>
      </c>
      <c r="H6" s="261">
        <v>1.682662255962609</v>
      </c>
      <c r="I6" s="261">
        <v>1.826905859442991</v>
      </c>
      <c r="J6" s="261">
        <v>1.66995664629661</v>
      </c>
      <c r="K6" s="261">
        <v>1.5762542139088831</v>
      </c>
      <c r="L6" s="261">
        <v>1.0431330599832389</v>
      </c>
      <c r="M6" s="261">
        <v>1.7737132523716179</v>
      </c>
      <c r="N6" s="261">
        <v>1.79111536649768</v>
      </c>
      <c r="O6" s="261">
        <v>2.2243010188820258</v>
      </c>
      <c r="P6" s="261">
        <v>2.3628563258709092</v>
      </c>
      <c r="Q6" s="261">
        <v>2.483274092815829</v>
      </c>
      <c r="R6" s="261">
        <v>2.3948540168717658</v>
      </c>
      <c r="S6" s="261">
        <v>2.5559359446064578</v>
      </c>
      <c r="T6" s="261">
        <v>3.1519897963313381</v>
      </c>
      <c r="U6" s="261">
        <v>3.2044717838108019</v>
      </c>
      <c r="V6" s="261">
        <v>3.3596017347903291</v>
      </c>
      <c r="W6" s="261">
        <v>3.141791552850421</v>
      </c>
      <c r="DA6" s="67" t="s">
        <v>2447</v>
      </c>
    </row>
    <row r="7" spans="1:105" ht="12" customHeight="1" x14ac:dyDescent="0.25">
      <c r="A7" s="202" t="s">
        <v>93</v>
      </c>
      <c r="B7" s="226">
        <v>0.44284286618959873</v>
      </c>
      <c r="C7" s="226">
        <v>0.56560092738703771</v>
      </c>
      <c r="D7" s="226">
        <v>0.37703904976622898</v>
      </c>
      <c r="E7" s="226">
        <v>0.35745559022817452</v>
      </c>
      <c r="F7" s="226">
        <v>0.38143648920666978</v>
      </c>
      <c r="G7" s="226">
        <v>0.30332536518516351</v>
      </c>
      <c r="H7" s="226">
        <v>0.59339163859425881</v>
      </c>
      <c r="I7" s="226">
        <v>0.64425921342851955</v>
      </c>
      <c r="J7" s="226">
        <v>0.58891099934991231</v>
      </c>
      <c r="K7" s="226">
        <v>0.55586679235127578</v>
      </c>
      <c r="L7" s="226">
        <v>0.36786136584563178</v>
      </c>
      <c r="M7" s="226">
        <v>0.62550081544381797</v>
      </c>
      <c r="N7" s="226">
        <v>0.63163767920223224</v>
      </c>
      <c r="O7" s="226">
        <v>0.78440080393091882</v>
      </c>
      <c r="P7" s="226">
        <v>0.83326239832321103</v>
      </c>
      <c r="Q7" s="226">
        <v>0.87572778066010182</v>
      </c>
      <c r="R7" s="226">
        <v>0.84454639915400675</v>
      </c>
      <c r="S7" s="226">
        <v>0.90135201698236289</v>
      </c>
      <c r="T7" s="226">
        <v>1.111550689064126</v>
      </c>
      <c r="U7" s="226">
        <v>1.1300584867144079</v>
      </c>
      <c r="V7" s="226">
        <v>1.1847651371313861</v>
      </c>
      <c r="W7" s="226">
        <v>1.1079542736881469</v>
      </c>
      <c r="DA7" s="174" t="s">
        <v>2448</v>
      </c>
    </row>
    <row r="8" spans="1:105" ht="12" customHeight="1" x14ac:dyDescent="0.25">
      <c r="A8" s="202" t="s">
        <v>94</v>
      </c>
      <c r="B8" s="226">
        <v>2.9566880751307738</v>
      </c>
      <c r="C8" s="226">
        <v>3.7762954875560308</v>
      </c>
      <c r="D8" s="226">
        <v>2.517341809961918</v>
      </c>
      <c r="E8" s="226">
        <v>2.3865907338879468</v>
      </c>
      <c r="F8" s="226">
        <v>2.546701787839702</v>
      </c>
      <c r="G8" s="226">
        <v>2.0251844584161991</v>
      </c>
      <c r="H8" s="226">
        <v>3.9618431630392221</v>
      </c>
      <c r="I8" s="226">
        <v>4.3014660031165182</v>
      </c>
      <c r="J8" s="226">
        <v>3.9319276927128932</v>
      </c>
      <c r="K8" s="226">
        <v>3.7113044869566738</v>
      </c>
      <c r="L8" s="226">
        <v>2.4560660151436911</v>
      </c>
      <c r="M8" s="226">
        <v>4.1762235393343907</v>
      </c>
      <c r="N8" s="226">
        <v>4.2171969709475743</v>
      </c>
      <c r="O8" s="226">
        <v>5.2371364205573236</v>
      </c>
      <c r="P8" s="226">
        <v>5.5633661162383943</v>
      </c>
      <c r="Q8" s="226">
        <v>5.8468908134785176</v>
      </c>
      <c r="R8" s="226">
        <v>5.6387049626857824</v>
      </c>
      <c r="S8" s="226">
        <v>6.017973786137099</v>
      </c>
      <c r="T8" s="226">
        <v>7.4213878514918026</v>
      </c>
      <c r="U8" s="226">
        <v>7.5449571551601009</v>
      </c>
      <c r="V8" s="226">
        <v>7.910211996702408</v>
      </c>
      <c r="W8" s="226">
        <v>7.3973759970232624</v>
      </c>
      <c r="DA8" s="174" t="s">
        <v>2449</v>
      </c>
    </row>
    <row r="9" spans="1:105" ht="12" customHeight="1" x14ac:dyDescent="0.25">
      <c r="A9" s="202" t="s">
        <v>95</v>
      </c>
      <c r="B9" s="226">
        <v>1.2940644595326101</v>
      </c>
      <c r="C9" s="226">
        <v>1.652785026680059</v>
      </c>
      <c r="D9" s="226">
        <v>1.1017741763723681</v>
      </c>
      <c r="E9" s="226">
        <v>1.044547875763878</v>
      </c>
      <c r="F9" s="226">
        <v>1.1146242650319991</v>
      </c>
      <c r="G9" s="226">
        <v>0.88636987231677644</v>
      </c>
      <c r="H9" s="226">
        <v>1.7339943549184009</v>
      </c>
      <c r="I9" s="226">
        <v>1.8826383227032391</v>
      </c>
      <c r="J9" s="226">
        <v>1.7209011418516851</v>
      </c>
      <c r="K9" s="226">
        <v>1.6243401782794129</v>
      </c>
      <c r="L9" s="226">
        <v>1.0749553756436601</v>
      </c>
      <c r="M9" s="226">
        <v>1.8278229965388171</v>
      </c>
      <c r="N9" s="226">
        <v>1.8457559878752019</v>
      </c>
      <c r="O9" s="226">
        <v>2.292156608798614</v>
      </c>
      <c r="P9" s="226">
        <v>2.4349387502006419</v>
      </c>
      <c r="Q9" s="226">
        <v>2.559030039093861</v>
      </c>
      <c r="R9" s="226">
        <v>2.4679125780554592</v>
      </c>
      <c r="S9" s="226">
        <v>2.6339085480616582</v>
      </c>
      <c r="T9" s="226">
        <v>3.2481459034524089</v>
      </c>
      <c r="U9" s="226">
        <v>3.3022289315240339</v>
      </c>
      <c r="V9" s="226">
        <v>3.462091350927615</v>
      </c>
      <c r="W9" s="226">
        <v>3.2376365474819351</v>
      </c>
      <c r="DA9" s="174" t="s">
        <v>2450</v>
      </c>
    </row>
    <row r="10" spans="1:105" ht="12" customHeight="1" x14ac:dyDescent="0.25">
      <c r="A10" s="56" t="s">
        <v>96</v>
      </c>
      <c r="B10" s="262">
        <v>2.951082293229407</v>
      </c>
      <c r="C10" s="262">
        <v>4.9132923741257706</v>
      </c>
      <c r="D10" s="262">
        <v>2.5317827650125788</v>
      </c>
      <c r="E10" s="262">
        <v>3.0898325354981488</v>
      </c>
      <c r="F10" s="262">
        <v>2.34326592614878</v>
      </c>
      <c r="G10" s="262">
        <v>1.611687638958927</v>
      </c>
      <c r="H10" s="262">
        <v>3.327191464738418</v>
      </c>
      <c r="I10" s="262">
        <v>3.618520672193418</v>
      </c>
      <c r="J10" s="262">
        <v>3.111009198790823</v>
      </c>
      <c r="K10" s="262">
        <v>2.9666799447189809</v>
      </c>
      <c r="L10" s="262">
        <v>2.2967680748341381</v>
      </c>
      <c r="M10" s="262">
        <v>3.2931702289361038</v>
      </c>
      <c r="N10" s="262">
        <v>3.2953358618877169</v>
      </c>
      <c r="O10" s="262">
        <v>4.1122027127496397</v>
      </c>
      <c r="P10" s="262">
        <v>4.2238112803848198</v>
      </c>
      <c r="Q10" s="262">
        <v>4.5418643936581109</v>
      </c>
      <c r="R10" s="262">
        <v>4.3101051497194574</v>
      </c>
      <c r="S10" s="262">
        <v>4.6731901341113922</v>
      </c>
      <c r="T10" s="262">
        <v>5.9718029060734894</v>
      </c>
      <c r="U10" s="262">
        <v>5.8579204281157757</v>
      </c>
      <c r="V10" s="262">
        <v>6.2679348623823987</v>
      </c>
      <c r="W10" s="262">
        <v>5.7334793151797161</v>
      </c>
      <c r="DA10" s="68" t="s">
        <v>2451</v>
      </c>
    </row>
    <row r="11" spans="1:105" ht="12" customHeight="1" x14ac:dyDescent="0.25">
      <c r="A11" s="37" t="s">
        <v>160</v>
      </c>
      <c r="B11" s="228">
        <v>0.1937116556219361</v>
      </c>
      <c r="C11" s="228">
        <v>0</v>
      </c>
      <c r="D11" s="228">
        <v>0.1167661177583157</v>
      </c>
      <c r="E11" s="228">
        <v>8.9351548797473535E-2</v>
      </c>
      <c r="F11" s="228">
        <v>6.0795132320554481E-2</v>
      </c>
      <c r="G11" s="228">
        <v>0</v>
      </c>
      <c r="H11" s="228">
        <v>0</v>
      </c>
      <c r="I11" s="228">
        <v>0.25075931393579443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7.1587570535196002E-2</v>
      </c>
      <c r="U11" s="228">
        <v>6.6888700572808338E-2</v>
      </c>
      <c r="V11" s="228">
        <v>5.9575349988750963E-2</v>
      </c>
      <c r="W11" s="228">
        <v>3.7367750523345171E-2</v>
      </c>
      <c r="DA11" s="69" t="s">
        <v>2452</v>
      </c>
    </row>
    <row r="12" spans="1:105" ht="12" customHeight="1" x14ac:dyDescent="0.25">
      <c r="A12" s="37" t="s">
        <v>162</v>
      </c>
      <c r="B12" s="228">
        <v>2.1891592248724079</v>
      </c>
      <c r="C12" s="228">
        <v>4.5553851201077533</v>
      </c>
      <c r="D12" s="228">
        <v>1.9610040612913291</v>
      </c>
      <c r="E12" s="228">
        <v>2.759141945817968</v>
      </c>
      <c r="F12" s="228">
        <v>1.669476548527445</v>
      </c>
      <c r="G12" s="228">
        <v>0.79989534084530522</v>
      </c>
      <c r="H12" s="228">
        <v>2.1802747407191192</v>
      </c>
      <c r="I12" s="228">
        <v>2.090448541391535</v>
      </c>
      <c r="J12" s="228">
        <v>1.7034268069847669</v>
      </c>
      <c r="K12" s="228">
        <v>1.603519576366063</v>
      </c>
      <c r="L12" s="228">
        <v>1.7657643463894339</v>
      </c>
      <c r="M12" s="228">
        <v>1.687294513546657</v>
      </c>
      <c r="N12" s="228">
        <v>1.546342395127202</v>
      </c>
      <c r="O12" s="228">
        <v>2.0677860533097192</v>
      </c>
      <c r="P12" s="228">
        <v>1.642985286531023</v>
      </c>
      <c r="Q12" s="228">
        <v>2.132944443827518</v>
      </c>
      <c r="R12" s="228">
        <v>1.8323021913116719</v>
      </c>
      <c r="S12" s="228">
        <v>2.2274975203532552</v>
      </c>
      <c r="T12" s="228">
        <v>3.297252811195694</v>
      </c>
      <c r="U12" s="228">
        <v>2.6589332312842711</v>
      </c>
      <c r="V12" s="228">
        <v>3.2466966545298961</v>
      </c>
      <c r="W12" s="228">
        <v>2.5119417052093249</v>
      </c>
      <c r="DA12" s="69" t="s">
        <v>2453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2.3806203670650141E-2</v>
      </c>
      <c r="U13" s="228">
        <v>1.4629510635606699E-2</v>
      </c>
      <c r="V13" s="228">
        <v>1.861937717258241E-3</v>
      </c>
      <c r="W13" s="228">
        <v>3.7704238774503143E-2</v>
      </c>
      <c r="DA13" s="69" t="s">
        <v>2454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2455</v>
      </c>
    </row>
    <row r="15" spans="1:105" ht="12" customHeight="1" x14ac:dyDescent="0.25">
      <c r="A15" s="37" t="s">
        <v>38</v>
      </c>
      <c r="B15" s="228">
        <v>0.56821141273506293</v>
      </c>
      <c r="C15" s="228">
        <v>0.35790725401801782</v>
      </c>
      <c r="D15" s="228">
        <v>0.45401258596293459</v>
      </c>
      <c r="E15" s="228">
        <v>0.2413390408827073</v>
      </c>
      <c r="F15" s="228">
        <v>0.61299424530078017</v>
      </c>
      <c r="G15" s="228">
        <v>0.81179229811362164</v>
      </c>
      <c r="H15" s="228">
        <v>1.146916724019299</v>
      </c>
      <c r="I15" s="228">
        <v>1.277312816866089</v>
      </c>
      <c r="J15" s="228">
        <v>1.4075823918060559</v>
      </c>
      <c r="K15" s="228">
        <v>1.363160368352919</v>
      </c>
      <c r="L15" s="228">
        <v>0.53100372844470356</v>
      </c>
      <c r="M15" s="228">
        <v>1.605875715389447</v>
      </c>
      <c r="N15" s="228">
        <v>1.7489934667605149</v>
      </c>
      <c r="O15" s="228">
        <v>2.04441665943992</v>
      </c>
      <c r="P15" s="228">
        <v>2.5808259938537961</v>
      </c>
      <c r="Q15" s="228">
        <v>2.408919949830592</v>
      </c>
      <c r="R15" s="228">
        <v>2.4778029584077852</v>
      </c>
      <c r="S15" s="228">
        <v>2.4456926137581378</v>
      </c>
      <c r="T15" s="228">
        <v>2.5791563206719479</v>
      </c>
      <c r="U15" s="228">
        <v>3.1174689856230891</v>
      </c>
      <c r="V15" s="228">
        <v>2.9598009201464941</v>
      </c>
      <c r="W15" s="228">
        <v>3.1464656206725432</v>
      </c>
      <c r="DA15" s="69" t="s">
        <v>2456</v>
      </c>
    </row>
    <row r="16" spans="1:105" ht="12" customHeight="1" x14ac:dyDescent="0.25">
      <c r="A16" s="57" t="s">
        <v>2405</v>
      </c>
      <c r="B16" s="263">
        <f t="shared" ref="B16:W16" si="0">B17+B23</f>
        <v>14.873536004479071</v>
      </c>
      <c r="C16" s="263">
        <f t="shared" si="0"/>
        <v>24.540629962346145</v>
      </c>
      <c r="D16" s="263">
        <f t="shared" si="0"/>
        <v>12.654906740915941</v>
      </c>
      <c r="E16" s="263">
        <f t="shared" si="0"/>
        <v>15.443567191851816</v>
      </c>
      <c r="F16" s="263">
        <f t="shared" si="0"/>
        <v>11.703245196925652</v>
      </c>
      <c r="G16" s="263">
        <f t="shared" si="0"/>
        <v>8.0370658452772119</v>
      </c>
      <c r="H16" s="263">
        <f t="shared" si="0"/>
        <v>16.60166175230038</v>
      </c>
      <c r="I16" s="263">
        <f t="shared" si="0"/>
        <v>18.085482911289361</v>
      </c>
      <c r="J16" s="263">
        <f t="shared" si="0"/>
        <v>15.51675242356847</v>
      </c>
      <c r="K16" s="263">
        <f t="shared" si="0"/>
        <v>14.79649484671658</v>
      </c>
      <c r="L16" s="263">
        <f t="shared" si="0"/>
        <v>11.465009051100337</v>
      </c>
      <c r="M16" s="263">
        <f t="shared" si="0"/>
        <v>16.42316289347465</v>
      </c>
      <c r="N16" s="263">
        <f t="shared" si="0"/>
        <v>16.431324081525592</v>
      </c>
      <c r="O16" s="263">
        <f t="shared" si="0"/>
        <v>20.506981241909251</v>
      </c>
      <c r="P16" s="263">
        <f t="shared" si="0"/>
        <v>21.054624102704544</v>
      </c>
      <c r="Q16" s="263">
        <f t="shared" si="0"/>
        <v>22.646841144911239</v>
      </c>
      <c r="R16" s="263">
        <f t="shared" si="0"/>
        <v>21.487670254034626</v>
      </c>
      <c r="S16" s="263">
        <f t="shared" si="0"/>
        <v>23.30227401739743</v>
      </c>
      <c r="T16" s="263">
        <f t="shared" si="0"/>
        <v>29.762461723329203</v>
      </c>
      <c r="U16" s="263">
        <f t="shared" si="0"/>
        <v>29.193674765005319</v>
      </c>
      <c r="V16" s="263">
        <f t="shared" si="0"/>
        <v>31.282540751415944</v>
      </c>
      <c r="W16" s="263">
        <f t="shared" si="0"/>
        <v>28.507796040220839</v>
      </c>
      <c r="DA16" s="70"/>
    </row>
    <row r="17" spans="1:105" ht="12" customHeight="1" x14ac:dyDescent="0.25">
      <c r="A17" s="60" t="s">
        <v>2406</v>
      </c>
      <c r="B17" s="331">
        <v>12.483386112603769</v>
      </c>
      <c r="C17" s="331">
        <v>22.759139508687309</v>
      </c>
      <c r="D17" s="331">
        <v>10.39505009187129</v>
      </c>
      <c r="E17" s="331">
        <v>14.24229733045337</v>
      </c>
      <c r="F17" s="331">
        <v>8.6520541861500835</v>
      </c>
      <c r="G17" s="331">
        <v>3.996353584747335</v>
      </c>
      <c r="H17" s="331">
        <v>10.89286101679143</v>
      </c>
      <c r="I17" s="331">
        <v>11.727633038069239</v>
      </c>
      <c r="J17" s="331">
        <v>8.510483158027057</v>
      </c>
      <c r="K17" s="331">
        <v>8.0113370837377538</v>
      </c>
      <c r="L17" s="331">
        <v>8.8219274637294749</v>
      </c>
      <c r="M17" s="331">
        <v>8.4298846779265713</v>
      </c>
      <c r="N17" s="331">
        <v>7.7256744207096189</v>
      </c>
      <c r="O17" s="331">
        <v>10.330856781716109</v>
      </c>
      <c r="P17" s="331">
        <v>8.2085115442436347</v>
      </c>
      <c r="Q17" s="331">
        <v>10.65639432922451</v>
      </c>
      <c r="R17" s="331">
        <v>9.1543568973043055</v>
      </c>
      <c r="S17" s="331">
        <v>11.1287905378625</v>
      </c>
      <c r="T17" s="331">
        <v>17.065480496532871</v>
      </c>
      <c r="U17" s="331">
        <v>13.83720050947303</v>
      </c>
      <c r="V17" s="331">
        <v>16.699050033963761</v>
      </c>
      <c r="W17" s="331">
        <v>12.96271595808202</v>
      </c>
      <c r="DA17" s="72" t="s">
        <v>2457</v>
      </c>
    </row>
    <row r="18" spans="1:105" ht="12" customHeight="1" x14ac:dyDescent="0.25">
      <c r="A18" s="59" t="s">
        <v>30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4.1258706400490713E-3</v>
      </c>
      <c r="U18" s="232">
        <v>2.3631235631288122E-3</v>
      </c>
      <c r="V18" s="232">
        <v>9.0101103091208329E-4</v>
      </c>
      <c r="W18" s="232">
        <v>6.6235953968228037E-4</v>
      </c>
      <c r="DA18" s="71" t="s">
        <v>2458</v>
      </c>
    </row>
    <row r="19" spans="1:105" ht="12" customHeight="1" x14ac:dyDescent="0.25">
      <c r="A19" s="59" t="s">
        <v>33</v>
      </c>
      <c r="B19" s="232">
        <v>0.33891436942132391</v>
      </c>
      <c r="C19" s="232">
        <v>0</v>
      </c>
      <c r="D19" s="232">
        <v>0</v>
      </c>
      <c r="E19" s="232">
        <v>0</v>
      </c>
      <c r="F19" s="232">
        <v>0</v>
      </c>
      <c r="G19" s="232">
        <v>0</v>
      </c>
      <c r="H19" s="232">
        <v>0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</v>
      </c>
      <c r="T19" s="232">
        <v>0.40625128064421939</v>
      </c>
      <c r="U19" s="232">
        <v>0.34937122078960908</v>
      </c>
      <c r="V19" s="232">
        <v>0.33950711040448889</v>
      </c>
      <c r="W19" s="232">
        <v>0.31566818730122143</v>
      </c>
      <c r="DA19" s="71" t="s">
        <v>2459</v>
      </c>
    </row>
    <row r="20" spans="1:105" ht="12" customHeight="1" x14ac:dyDescent="0.25">
      <c r="A20" s="59" t="s">
        <v>160</v>
      </c>
      <c r="B20" s="232">
        <v>0.83794291906277973</v>
      </c>
      <c r="C20" s="232">
        <v>0</v>
      </c>
      <c r="D20" s="232">
        <v>0.59768634955480082</v>
      </c>
      <c r="E20" s="232">
        <v>0.45736042315260012</v>
      </c>
      <c r="F20" s="232">
        <v>0.31118976467628201</v>
      </c>
      <c r="G20" s="232">
        <v>0</v>
      </c>
      <c r="H20" s="232">
        <v>0</v>
      </c>
      <c r="I20" s="232">
        <v>1.283552299592299</v>
      </c>
      <c r="J20" s="232">
        <v>0</v>
      </c>
      <c r="K20" s="232">
        <v>0</v>
      </c>
      <c r="L20" s="232">
        <v>0</v>
      </c>
      <c r="M20" s="232">
        <v>0</v>
      </c>
      <c r="N20" s="232">
        <v>0</v>
      </c>
      <c r="O20" s="232">
        <v>0</v>
      </c>
      <c r="P20" s="232">
        <v>0</v>
      </c>
      <c r="Q20" s="232">
        <v>0</v>
      </c>
      <c r="R20" s="232">
        <v>0</v>
      </c>
      <c r="S20" s="232">
        <v>0</v>
      </c>
      <c r="T20" s="232">
        <v>0.36241313850285778</v>
      </c>
      <c r="U20" s="232">
        <v>0.33883294535293978</v>
      </c>
      <c r="V20" s="232">
        <v>0.30186244713734622</v>
      </c>
      <c r="W20" s="232">
        <v>0.18984992287847441</v>
      </c>
      <c r="DA20" s="71" t="s">
        <v>2460</v>
      </c>
    </row>
    <row r="21" spans="1:105" ht="12" customHeight="1" x14ac:dyDescent="0.25">
      <c r="A21" s="59" t="s">
        <v>70</v>
      </c>
      <c r="B21" s="232">
        <v>2.0635858046679751</v>
      </c>
      <c r="C21" s="232">
        <v>0</v>
      </c>
      <c r="D21" s="232">
        <v>0</v>
      </c>
      <c r="E21" s="232">
        <v>0</v>
      </c>
      <c r="F21" s="232">
        <v>0</v>
      </c>
      <c r="G21" s="232">
        <v>0</v>
      </c>
      <c r="H21" s="232">
        <v>0</v>
      </c>
      <c r="I21" s="232">
        <v>0</v>
      </c>
      <c r="J21" s="232">
        <v>0</v>
      </c>
      <c r="K21" s="232">
        <v>0</v>
      </c>
      <c r="L21" s="232">
        <v>0</v>
      </c>
      <c r="M21" s="232">
        <v>0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2461</v>
      </c>
    </row>
    <row r="22" spans="1:105" ht="12" customHeight="1" x14ac:dyDescent="0.25">
      <c r="A22" s="59" t="s">
        <v>162</v>
      </c>
      <c r="B22" s="232">
        <v>9.2429430194516922</v>
      </c>
      <c r="C22" s="232">
        <v>22.759139508687309</v>
      </c>
      <c r="D22" s="232">
        <v>9.7973637423164934</v>
      </c>
      <c r="E22" s="232">
        <v>13.78493690730077</v>
      </c>
      <c r="F22" s="232">
        <v>8.3408644214738015</v>
      </c>
      <c r="G22" s="232">
        <v>3.996353584747335</v>
      </c>
      <c r="H22" s="232">
        <v>10.89286101679143</v>
      </c>
      <c r="I22" s="232">
        <v>10.44408073847695</v>
      </c>
      <c r="J22" s="232">
        <v>8.510483158027057</v>
      </c>
      <c r="K22" s="232">
        <v>8.0113370837377538</v>
      </c>
      <c r="L22" s="232">
        <v>8.8219274637294749</v>
      </c>
      <c r="M22" s="232">
        <v>8.4298846779265713</v>
      </c>
      <c r="N22" s="232">
        <v>7.7256744207096189</v>
      </c>
      <c r="O22" s="232">
        <v>10.330856781716109</v>
      </c>
      <c r="P22" s="232">
        <v>8.2085115442436347</v>
      </c>
      <c r="Q22" s="232">
        <v>10.65639432922451</v>
      </c>
      <c r="R22" s="232">
        <v>9.1543568973043055</v>
      </c>
      <c r="S22" s="232">
        <v>11.1287905378625</v>
      </c>
      <c r="T22" s="232">
        <v>16.292690206745739</v>
      </c>
      <c r="U22" s="232">
        <v>13.146633219767351</v>
      </c>
      <c r="V22" s="232">
        <v>16.05677946539101</v>
      </c>
      <c r="W22" s="232">
        <v>12.45653548836264</v>
      </c>
      <c r="DA22" s="71" t="s">
        <v>2462</v>
      </c>
    </row>
    <row r="23" spans="1:105" ht="12" customHeight="1" x14ac:dyDescent="0.25">
      <c r="A23" s="60" t="s">
        <v>2413</v>
      </c>
      <c r="B23" s="331">
        <v>2.3901498918753008</v>
      </c>
      <c r="C23" s="331">
        <v>1.7814904536588361</v>
      </c>
      <c r="D23" s="331">
        <v>2.2598566490446501</v>
      </c>
      <c r="E23" s="331">
        <v>1.201269861398446</v>
      </c>
      <c r="F23" s="331">
        <v>3.0511910107755682</v>
      </c>
      <c r="G23" s="331">
        <v>4.0407122605298769</v>
      </c>
      <c r="H23" s="331">
        <v>5.7088007355089516</v>
      </c>
      <c r="I23" s="331">
        <v>6.3578498732201201</v>
      </c>
      <c r="J23" s="331">
        <v>7.0062692655414134</v>
      </c>
      <c r="K23" s="331">
        <v>6.7851577629788267</v>
      </c>
      <c r="L23" s="331">
        <v>2.6430815873708622</v>
      </c>
      <c r="M23" s="331">
        <v>7.9932782155480799</v>
      </c>
      <c r="N23" s="331">
        <v>8.7056496608159719</v>
      </c>
      <c r="O23" s="331">
        <v>10.17612446019314</v>
      </c>
      <c r="P23" s="331">
        <v>12.846112558460909</v>
      </c>
      <c r="Q23" s="331">
        <v>11.990446815686729</v>
      </c>
      <c r="R23" s="331">
        <v>12.33331335673032</v>
      </c>
      <c r="S23" s="331">
        <v>12.17348347953493</v>
      </c>
      <c r="T23" s="331">
        <v>12.69698122679633</v>
      </c>
      <c r="U23" s="331">
        <v>15.356474255532291</v>
      </c>
      <c r="V23" s="331">
        <v>14.583490717452181</v>
      </c>
      <c r="W23" s="331">
        <v>15.545080082138821</v>
      </c>
      <c r="DA23" s="72" t="s">
        <v>2463</v>
      </c>
    </row>
    <row r="24" spans="1:105" ht="12" customHeight="1" x14ac:dyDescent="0.25">
      <c r="A24" s="57" t="s">
        <v>2415</v>
      </c>
      <c r="B24" s="263">
        <f t="shared" ref="B24:W24" si="1">B25+B26</f>
        <v>6.2281539544975324</v>
      </c>
      <c r="C24" s="263">
        <f t="shared" si="1"/>
        <v>9.7094024991014702</v>
      </c>
      <c r="D24" s="263">
        <f t="shared" si="1"/>
        <v>5.3099501429704752</v>
      </c>
      <c r="E24" s="263">
        <f t="shared" si="1"/>
        <v>6.1521925317348032</v>
      </c>
      <c r="F24" s="263">
        <f t="shared" si="1"/>
        <v>4.9964108440605157</v>
      </c>
      <c r="G24" s="263">
        <f t="shared" si="1"/>
        <v>3.3854924459113294</v>
      </c>
      <c r="H24" s="263">
        <f t="shared" si="1"/>
        <v>7.049666104980294</v>
      </c>
      <c r="I24" s="263">
        <f t="shared" si="1"/>
        <v>7.7055683133812742</v>
      </c>
      <c r="J24" s="263">
        <f t="shared" si="1"/>
        <v>6.5087140155107379</v>
      </c>
      <c r="K24" s="263">
        <f t="shared" si="1"/>
        <v>6.2373261986454116</v>
      </c>
      <c r="L24" s="263">
        <f t="shared" si="1"/>
        <v>4.853956349081666</v>
      </c>
      <c r="M24" s="263">
        <f t="shared" si="1"/>
        <v>6.8796492030777712</v>
      </c>
      <c r="N24" s="263">
        <f t="shared" si="1"/>
        <v>6.8418381796804901</v>
      </c>
      <c r="O24" s="263">
        <f t="shared" si="1"/>
        <v>8.5703616698453491</v>
      </c>
      <c r="P24" s="263">
        <f t="shared" si="1"/>
        <v>8.5199425243691032</v>
      </c>
      <c r="Q24" s="263">
        <f t="shared" si="1"/>
        <v>9.3959846798138198</v>
      </c>
      <c r="R24" s="263">
        <f t="shared" si="1"/>
        <v>8.7877644145805842</v>
      </c>
      <c r="S24" s="263">
        <f t="shared" si="1"/>
        <v>9.6699279856008751</v>
      </c>
      <c r="T24" s="263">
        <f t="shared" si="1"/>
        <v>12.548893649518359</v>
      </c>
      <c r="U24" s="263">
        <f t="shared" si="1"/>
        <v>12.094488096977075</v>
      </c>
      <c r="V24" s="263">
        <f t="shared" si="1"/>
        <v>13.128894959445983</v>
      </c>
      <c r="W24" s="263">
        <f t="shared" si="1"/>
        <v>11.765901353995583</v>
      </c>
      <c r="DA24" s="70"/>
    </row>
    <row r="25" spans="1:105" ht="12" customHeight="1" x14ac:dyDescent="0.25">
      <c r="A25" s="60" t="s">
        <v>2416</v>
      </c>
      <c r="B25" s="264">
        <v>4.7683617733522699</v>
      </c>
      <c r="C25" s="264">
        <v>7.8449492709114779</v>
      </c>
      <c r="D25" s="264">
        <v>4.0670743988695577</v>
      </c>
      <c r="E25" s="264">
        <v>4.9738719228659551</v>
      </c>
      <c r="F25" s="264">
        <v>3.739039331364634</v>
      </c>
      <c r="G25" s="264">
        <v>2.3856073167902569</v>
      </c>
      <c r="H25" s="264">
        <v>5.0936032652867071</v>
      </c>
      <c r="I25" s="264">
        <v>5.5818250306090738</v>
      </c>
      <c r="J25" s="264">
        <v>4.5674212051770207</v>
      </c>
      <c r="K25" s="264">
        <v>4.4049606821480198</v>
      </c>
      <c r="L25" s="264">
        <v>3.6413340249885908</v>
      </c>
      <c r="M25" s="264">
        <v>4.817741313397697</v>
      </c>
      <c r="N25" s="264">
        <v>4.7597006636131391</v>
      </c>
      <c r="O25" s="264">
        <v>5.9846540794420164</v>
      </c>
      <c r="P25" s="264">
        <v>5.7731670272703486</v>
      </c>
      <c r="Q25" s="264">
        <v>6.5092258210361704</v>
      </c>
      <c r="R25" s="264">
        <v>6.0037922108337893</v>
      </c>
      <c r="S25" s="264">
        <v>6.6987011073812237</v>
      </c>
      <c r="T25" s="264">
        <v>8.8847655157533563</v>
      </c>
      <c r="U25" s="264">
        <v>8.3693506518674639</v>
      </c>
      <c r="V25" s="264">
        <v>9.223421899533534</v>
      </c>
      <c r="W25" s="264">
        <v>8.1136284841330522</v>
      </c>
      <c r="DA25" s="72" t="s">
        <v>2464</v>
      </c>
    </row>
    <row r="26" spans="1:105" ht="12" customHeight="1" x14ac:dyDescent="0.25">
      <c r="A26" s="60" t="s">
        <v>2418</v>
      </c>
      <c r="B26" s="264">
        <v>1.4597921811452621</v>
      </c>
      <c r="C26" s="264">
        <v>1.864453228189993</v>
      </c>
      <c r="D26" s="264">
        <v>1.2428757441009179</v>
      </c>
      <c r="E26" s="264">
        <v>1.178320608868848</v>
      </c>
      <c r="F26" s="264">
        <v>1.257371512695882</v>
      </c>
      <c r="G26" s="264">
        <v>0.99988512912107264</v>
      </c>
      <c r="H26" s="264">
        <v>1.9560628396935871</v>
      </c>
      <c r="I26" s="264">
        <v>2.1237432827722009</v>
      </c>
      <c r="J26" s="264">
        <v>1.941292810333717</v>
      </c>
      <c r="K26" s="264">
        <v>1.832365516497392</v>
      </c>
      <c r="L26" s="264">
        <v>1.2126223240930749</v>
      </c>
      <c r="M26" s="264">
        <v>2.0619078896800742</v>
      </c>
      <c r="N26" s="264">
        <v>2.082137516067351</v>
      </c>
      <c r="O26" s="264">
        <v>2.5857075904033331</v>
      </c>
      <c r="P26" s="264">
        <v>2.7467754970987541</v>
      </c>
      <c r="Q26" s="264">
        <v>2.8867588587776498</v>
      </c>
      <c r="R26" s="264">
        <v>2.7839722037467949</v>
      </c>
      <c r="S26" s="264">
        <v>2.9712268782196518</v>
      </c>
      <c r="T26" s="264">
        <v>3.6641281337650029</v>
      </c>
      <c r="U26" s="264">
        <v>3.725137445109612</v>
      </c>
      <c r="V26" s="264">
        <v>3.9054730599124481</v>
      </c>
      <c r="W26" s="264">
        <v>3.65227286986253</v>
      </c>
      <c r="DA26" s="72" t="s">
        <v>2465</v>
      </c>
    </row>
    <row r="27" spans="1:105" ht="12" customHeight="1" x14ac:dyDescent="0.25">
      <c r="A27" s="57" t="s">
        <v>2420</v>
      </c>
      <c r="B27" s="263">
        <f t="shared" ref="B27:W27" si="2">B28+B34</f>
        <v>18.212493066709076</v>
      </c>
      <c r="C27" s="263">
        <f t="shared" si="2"/>
        <v>30.049750974301418</v>
      </c>
      <c r="D27" s="263">
        <f t="shared" si="2"/>
        <v>15.495804172550137</v>
      </c>
      <c r="E27" s="263">
        <f t="shared" si="2"/>
        <v>18.910490439002228</v>
      </c>
      <c r="F27" s="263">
        <f t="shared" si="2"/>
        <v>14.330504322766105</v>
      </c>
      <c r="G27" s="263">
        <f t="shared" si="2"/>
        <v>9.8413051166659749</v>
      </c>
      <c r="H27" s="263">
        <f t="shared" si="2"/>
        <v>20.328565410980055</v>
      </c>
      <c r="I27" s="263">
        <f t="shared" si="2"/>
        <v>22.145489279129833</v>
      </c>
      <c r="J27" s="263">
        <f t="shared" si="2"/>
        <v>19.000105008451193</v>
      </c>
      <c r="K27" s="263">
        <f t="shared" si="2"/>
        <v>18.118156955163162</v>
      </c>
      <c r="L27" s="263">
        <f t="shared" si="2"/>
        <v>14.038786593184092</v>
      </c>
      <c r="M27" s="263">
        <f t="shared" si="2"/>
        <v>20.109995379764882</v>
      </c>
      <c r="N27" s="263">
        <f t="shared" si="2"/>
        <v>20.119988671255825</v>
      </c>
      <c r="O27" s="263">
        <f t="shared" si="2"/>
        <v>25.11058927580725</v>
      </c>
      <c r="P27" s="263">
        <f t="shared" si="2"/>
        <v>25.781172370658631</v>
      </c>
      <c r="Q27" s="263">
        <f t="shared" si="2"/>
        <v>27.730825891728038</v>
      </c>
      <c r="R27" s="263">
        <f t="shared" si="2"/>
        <v>26.311432964124037</v>
      </c>
      <c r="S27" s="263">
        <f t="shared" si="2"/>
        <v>28.533396755996847</v>
      </c>
      <c r="T27" s="263">
        <f t="shared" si="2"/>
        <v>36.443830681627588</v>
      </c>
      <c r="U27" s="263">
        <f t="shared" si="2"/>
        <v>35.747356855108563</v>
      </c>
      <c r="V27" s="263">
        <f t="shared" si="2"/>
        <v>38.305151940509319</v>
      </c>
      <c r="W27" s="263">
        <f t="shared" si="2"/>
        <v>34.907505355372471</v>
      </c>
      <c r="DA27" s="70"/>
    </row>
    <row r="28" spans="1:105" ht="12" customHeight="1" x14ac:dyDescent="0.25">
      <c r="A28" s="60" t="s">
        <v>2421</v>
      </c>
      <c r="B28" s="331">
        <v>15.285778913392379</v>
      </c>
      <c r="C28" s="331">
        <v>27.868334092270189</v>
      </c>
      <c r="D28" s="331">
        <v>12.728632765556689</v>
      </c>
      <c r="E28" s="331">
        <v>17.43954775157556</v>
      </c>
      <c r="F28" s="331">
        <v>10.59435206467357</v>
      </c>
      <c r="G28" s="331">
        <v>4.8934941854049008</v>
      </c>
      <c r="H28" s="331">
        <v>13.338197163418069</v>
      </c>
      <c r="I28" s="331">
        <v>14.360366985390909</v>
      </c>
      <c r="J28" s="331">
        <v>10.42099978533926</v>
      </c>
      <c r="K28" s="331">
        <v>9.80980051069929</v>
      </c>
      <c r="L28" s="331">
        <v>10.80236015966875</v>
      </c>
      <c r="M28" s="331">
        <v>10.322307768889679</v>
      </c>
      <c r="N28" s="331">
        <v>9.4600094947464743</v>
      </c>
      <c r="O28" s="331">
        <v>12.650028712305449</v>
      </c>
      <c r="P28" s="331">
        <v>10.05123862560445</v>
      </c>
      <c r="Q28" s="331">
        <v>13.048646117417761</v>
      </c>
      <c r="R28" s="331">
        <v>11.20941660894405</v>
      </c>
      <c r="S28" s="331">
        <v>13.62709045452551</v>
      </c>
      <c r="T28" s="331">
        <v>20.896506730448412</v>
      </c>
      <c r="U28" s="331">
        <v>16.943510827926161</v>
      </c>
      <c r="V28" s="331">
        <v>20.44781636811889</v>
      </c>
      <c r="W28" s="331">
        <v>15.87271341805962</v>
      </c>
      <c r="DA28" s="72" t="s">
        <v>2466</v>
      </c>
    </row>
    <row r="29" spans="1:105" ht="12" customHeight="1" x14ac:dyDescent="0.25">
      <c r="A29" s="59" t="s">
        <v>30</v>
      </c>
      <c r="B29" s="232">
        <v>0</v>
      </c>
      <c r="C29" s="232">
        <v>0</v>
      </c>
      <c r="D29" s="232">
        <v>0</v>
      </c>
      <c r="E29" s="232">
        <v>0</v>
      </c>
      <c r="F29" s="232">
        <v>0</v>
      </c>
      <c r="G29" s="232">
        <v>0</v>
      </c>
      <c r="H29" s="232">
        <v>0</v>
      </c>
      <c r="I29" s="232">
        <v>0</v>
      </c>
      <c r="J29" s="232">
        <v>0</v>
      </c>
      <c r="K29" s="232">
        <v>0</v>
      </c>
      <c r="L29" s="232">
        <v>0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5.0520864980192724E-3</v>
      </c>
      <c r="U29" s="232">
        <v>2.893620689545484E-3</v>
      </c>
      <c r="V29" s="232">
        <v>1.103278813361735E-3</v>
      </c>
      <c r="W29" s="232">
        <v>8.110524975701391E-4</v>
      </c>
      <c r="DA29" s="71" t="s">
        <v>2467</v>
      </c>
    </row>
    <row r="30" spans="1:105" ht="12" customHeight="1" x14ac:dyDescent="0.25">
      <c r="A30" s="59" t="s">
        <v>33</v>
      </c>
      <c r="B30" s="232">
        <v>0.41499718704651911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0.49745054772761549</v>
      </c>
      <c r="U30" s="232">
        <v>0.42780149484441943</v>
      </c>
      <c r="V30" s="232">
        <v>0.41572299233202731</v>
      </c>
      <c r="W30" s="232">
        <v>0.38653247424639359</v>
      </c>
      <c r="DA30" s="71" t="s">
        <v>2468</v>
      </c>
    </row>
    <row r="31" spans="1:105" ht="12" customHeight="1" x14ac:dyDescent="0.25">
      <c r="A31" s="59" t="s">
        <v>160</v>
      </c>
      <c r="B31" s="232">
        <v>1.0260525539544241</v>
      </c>
      <c r="C31" s="232">
        <v>0</v>
      </c>
      <c r="D31" s="232">
        <v>0.73186083618955189</v>
      </c>
      <c r="E31" s="232">
        <v>0.56003317120726537</v>
      </c>
      <c r="F31" s="232">
        <v>0.38104869144034542</v>
      </c>
      <c r="G31" s="232">
        <v>0</v>
      </c>
      <c r="H31" s="232">
        <v>0</v>
      </c>
      <c r="I31" s="232">
        <v>1.571696693378325</v>
      </c>
      <c r="J31" s="232">
        <v>0</v>
      </c>
      <c r="K31" s="232">
        <v>0</v>
      </c>
      <c r="L31" s="232">
        <v>0</v>
      </c>
      <c r="M31" s="232">
        <v>0</v>
      </c>
      <c r="N31" s="232">
        <v>0</v>
      </c>
      <c r="O31" s="232">
        <v>0</v>
      </c>
      <c r="P31" s="232">
        <v>0</v>
      </c>
      <c r="Q31" s="232">
        <v>0</v>
      </c>
      <c r="R31" s="232">
        <v>0</v>
      </c>
      <c r="S31" s="232">
        <v>0</v>
      </c>
      <c r="T31" s="232">
        <v>0.44377119000349929</v>
      </c>
      <c r="U31" s="232">
        <v>0.41489748410564059</v>
      </c>
      <c r="V31" s="232">
        <v>0.36962748629062792</v>
      </c>
      <c r="W31" s="232">
        <v>0.232469293320581</v>
      </c>
      <c r="DA31" s="71" t="s">
        <v>2469</v>
      </c>
    </row>
    <row r="32" spans="1:105" ht="12" customHeight="1" x14ac:dyDescent="0.25">
      <c r="A32" s="59" t="s">
        <v>70</v>
      </c>
      <c r="B32" s="232">
        <v>2.5268397608179289</v>
      </c>
      <c r="C32" s="232">
        <v>0</v>
      </c>
      <c r="D32" s="232">
        <v>0</v>
      </c>
      <c r="E32" s="232">
        <v>0</v>
      </c>
      <c r="F32" s="232">
        <v>0</v>
      </c>
      <c r="G32" s="232">
        <v>0</v>
      </c>
      <c r="H32" s="232">
        <v>0</v>
      </c>
      <c r="I32" s="232">
        <v>0</v>
      </c>
      <c r="J32" s="232">
        <v>0</v>
      </c>
      <c r="K32" s="232">
        <v>0</v>
      </c>
      <c r="L32" s="232">
        <v>0</v>
      </c>
      <c r="M32" s="232">
        <v>0</v>
      </c>
      <c r="N32" s="232">
        <v>0</v>
      </c>
      <c r="O32" s="232">
        <v>0</v>
      </c>
      <c r="P32" s="232">
        <v>0</v>
      </c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2">
        <v>0</v>
      </c>
      <c r="DA32" s="71" t="s">
        <v>2470</v>
      </c>
    </row>
    <row r="33" spans="1:105" ht="12" customHeight="1" x14ac:dyDescent="0.25">
      <c r="A33" s="59" t="s">
        <v>162</v>
      </c>
      <c r="B33" s="232">
        <v>11.3178894115735</v>
      </c>
      <c r="C33" s="232">
        <v>27.868334092270189</v>
      </c>
      <c r="D33" s="232">
        <v>11.99677192936713</v>
      </c>
      <c r="E33" s="232">
        <v>16.879514580368291</v>
      </c>
      <c r="F33" s="232">
        <v>10.213303373233231</v>
      </c>
      <c r="G33" s="232">
        <v>4.8934941854049008</v>
      </c>
      <c r="H33" s="232">
        <v>13.338197163418069</v>
      </c>
      <c r="I33" s="232">
        <v>12.78867029201259</v>
      </c>
      <c r="J33" s="232">
        <v>10.42099978533926</v>
      </c>
      <c r="K33" s="232">
        <v>9.80980051069929</v>
      </c>
      <c r="L33" s="232">
        <v>10.80236015966875</v>
      </c>
      <c r="M33" s="232">
        <v>10.322307768889679</v>
      </c>
      <c r="N33" s="232">
        <v>9.4600094947464743</v>
      </c>
      <c r="O33" s="232">
        <v>12.650028712305449</v>
      </c>
      <c r="P33" s="232">
        <v>10.05123862560445</v>
      </c>
      <c r="Q33" s="232">
        <v>13.048646117417761</v>
      </c>
      <c r="R33" s="232">
        <v>11.20941660894405</v>
      </c>
      <c r="S33" s="232">
        <v>13.62709045452551</v>
      </c>
      <c r="T33" s="232">
        <v>19.950232906219281</v>
      </c>
      <c r="U33" s="232">
        <v>16.097918228286549</v>
      </c>
      <c r="V33" s="232">
        <v>19.661362610682868</v>
      </c>
      <c r="W33" s="232">
        <v>15.252900597995071</v>
      </c>
      <c r="DA33" s="71" t="s">
        <v>2471</v>
      </c>
    </row>
    <row r="34" spans="1:105" ht="12" customHeight="1" x14ac:dyDescent="0.25">
      <c r="A34" s="60" t="s">
        <v>2428</v>
      </c>
      <c r="B34" s="331">
        <v>2.9267141533166958</v>
      </c>
      <c r="C34" s="331">
        <v>2.181416882031229</v>
      </c>
      <c r="D34" s="331">
        <v>2.767171406993449</v>
      </c>
      <c r="E34" s="331">
        <v>1.4709426874266689</v>
      </c>
      <c r="F34" s="331">
        <v>3.7361522580925342</v>
      </c>
      <c r="G34" s="331">
        <v>4.9478109312610732</v>
      </c>
      <c r="H34" s="331">
        <v>6.9903682475619844</v>
      </c>
      <c r="I34" s="331">
        <v>7.7851222937389233</v>
      </c>
      <c r="J34" s="331">
        <v>8.5791052231119345</v>
      </c>
      <c r="K34" s="331">
        <v>8.3083564444638718</v>
      </c>
      <c r="L34" s="331">
        <v>3.2364264335153421</v>
      </c>
      <c r="M34" s="331">
        <v>9.7876876108752011</v>
      </c>
      <c r="N34" s="331">
        <v>10.659979176509349</v>
      </c>
      <c r="O34" s="331">
        <v>12.460560563501801</v>
      </c>
      <c r="P34" s="331">
        <v>15.729933745054179</v>
      </c>
      <c r="Q34" s="331">
        <v>14.68217977431028</v>
      </c>
      <c r="R34" s="331">
        <v>15.102016355179989</v>
      </c>
      <c r="S34" s="331">
        <v>14.906306301471339</v>
      </c>
      <c r="T34" s="331">
        <v>15.54732395117918</v>
      </c>
      <c r="U34" s="331">
        <v>18.803846027182399</v>
      </c>
      <c r="V34" s="331">
        <v>17.857335572390429</v>
      </c>
      <c r="W34" s="331">
        <v>19.03479193731285</v>
      </c>
      <c r="DA34" s="72" t="s">
        <v>2472</v>
      </c>
    </row>
    <row r="35" spans="1:105" ht="12" customHeight="1" x14ac:dyDescent="0.25">
      <c r="A35" s="57" t="s">
        <v>2430</v>
      </c>
      <c r="B35" s="263">
        <v>17.55238879410232</v>
      </c>
      <c r="C35" s="263">
        <v>28.050372200607828</v>
      </c>
      <c r="D35" s="263">
        <v>18.660066560108149</v>
      </c>
      <c r="E35" s="263">
        <v>22.691420438686009</v>
      </c>
      <c r="F35" s="263">
        <v>20.763640002379319</v>
      </c>
      <c r="G35" s="263">
        <v>12.77886654279876</v>
      </c>
      <c r="H35" s="263">
        <v>19.583000271267089</v>
      </c>
      <c r="I35" s="263">
        <v>25.321032124847179</v>
      </c>
      <c r="J35" s="263">
        <v>17.236758193303729</v>
      </c>
      <c r="K35" s="263">
        <v>19.551182988256059</v>
      </c>
      <c r="L35" s="263">
        <v>15.347622155803171</v>
      </c>
      <c r="M35" s="263">
        <v>20.663804846428121</v>
      </c>
      <c r="N35" s="263">
        <v>21.997194860695231</v>
      </c>
      <c r="O35" s="263">
        <v>25.403348190280919</v>
      </c>
      <c r="P35" s="263">
        <v>24.000206929130911</v>
      </c>
      <c r="Q35" s="263">
        <v>27.72806611055908</v>
      </c>
      <c r="R35" s="263">
        <v>24.448628118381681</v>
      </c>
      <c r="S35" s="263">
        <v>27.633655472504181</v>
      </c>
      <c r="T35" s="263">
        <v>35.815940968471189</v>
      </c>
      <c r="U35" s="263">
        <v>34.903370934441682</v>
      </c>
      <c r="V35" s="263">
        <v>38.507232675709858</v>
      </c>
      <c r="W35" s="263">
        <v>34.671384262313403</v>
      </c>
      <c r="DA35" s="70" t="s">
        <v>2473</v>
      </c>
    </row>
    <row r="36" spans="1:105" ht="12" customHeight="1" x14ac:dyDescent="0.25">
      <c r="A36" s="46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6.3115248757415606E-3</v>
      </c>
      <c r="U36" s="231">
        <v>3.90331517768808E-3</v>
      </c>
      <c r="V36" s="231">
        <v>1.365281016188E-3</v>
      </c>
      <c r="W36" s="231">
        <v>1.0926959618504739E-3</v>
      </c>
      <c r="DA36" s="73" t="s">
        <v>2474</v>
      </c>
    </row>
    <row r="37" spans="1:105" ht="12" customHeight="1" x14ac:dyDescent="0.25">
      <c r="A37" s="46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2475</v>
      </c>
    </row>
    <row r="38" spans="1:105" ht="12" customHeight="1" x14ac:dyDescent="0.25">
      <c r="A38" s="46" t="s">
        <v>33</v>
      </c>
      <c r="B38" s="231">
        <v>0.42518729382991383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0</v>
      </c>
      <c r="O38" s="231">
        <v>0</v>
      </c>
      <c r="P38" s="231">
        <v>0</v>
      </c>
      <c r="Q38" s="231">
        <v>0</v>
      </c>
      <c r="R38" s="231">
        <v>0</v>
      </c>
      <c r="S38" s="231">
        <v>0</v>
      </c>
      <c r="T38" s="231">
        <v>0.62765483808192213</v>
      </c>
      <c r="U38" s="231">
        <v>0.58282981982839777</v>
      </c>
      <c r="V38" s="231">
        <v>0.51957502189716742</v>
      </c>
      <c r="W38" s="231">
        <v>0.5259492081558762</v>
      </c>
      <c r="DA38" s="73" t="s">
        <v>2476</v>
      </c>
    </row>
    <row r="39" spans="1:105" ht="12" customHeight="1" x14ac:dyDescent="0.25">
      <c r="A39" s="46" t="s">
        <v>160</v>
      </c>
      <c r="B39" s="231">
        <v>1.071238304751053</v>
      </c>
      <c r="C39" s="231">
        <v>0</v>
      </c>
      <c r="D39" s="231">
        <v>0.5965394326967286</v>
      </c>
      <c r="E39" s="231">
        <v>0.41489880557619302</v>
      </c>
      <c r="F39" s="231">
        <v>0.25418467655730909</v>
      </c>
      <c r="G39" s="231">
        <v>0</v>
      </c>
      <c r="H39" s="231">
        <v>0</v>
      </c>
      <c r="I39" s="231">
        <v>1.5608573028586969</v>
      </c>
      <c r="J39" s="231">
        <v>0</v>
      </c>
      <c r="K39" s="231">
        <v>0</v>
      </c>
      <c r="L39" s="231">
        <v>0</v>
      </c>
      <c r="M39" s="231">
        <v>0</v>
      </c>
      <c r="N39" s="231">
        <v>0</v>
      </c>
      <c r="O39" s="231">
        <v>0</v>
      </c>
      <c r="P39" s="231">
        <v>0</v>
      </c>
      <c r="Q39" s="231">
        <v>0</v>
      </c>
      <c r="R39" s="231">
        <v>0</v>
      </c>
      <c r="S39" s="231">
        <v>0</v>
      </c>
      <c r="T39" s="231">
        <v>0.57057328629272452</v>
      </c>
      <c r="U39" s="231">
        <v>0.57599886875315831</v>
      </c>
      <c r="V39" s="231">
        <v>0.47074947229104258</v>
      </c>
      <c r="W39" s="231">
        <v>0.32233300527699571</v>
      </c>
      <c r="DA39" s="73" t="s">
        <v>2477</v>
      </c>
    </row>
    <row r="40" spans="1:105" ht="12" customHeight="1" x14ac:dyDescent="0.25">
      <c r="A40" s="46" t="s">
        <v>70</v>
      </c>
      <c r="B40" s="231">
        <v>2.557593854250479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</v>
      </c>
      <c r="T40" s="231">
        <v>0</v>
      </c>
      <c r="U40" s="231">
        <v>0</v>
      </c>
      <c r="V40" s="231">
        <v>0</v>
      </c>
      <c r="W40" s="231">
        <v>0</v>
      </c>
      <c r="DA40" s="73" t="s">
        <v>2478</v>
      </c>
    </row>
    <row r="41" spans="1:105" ht="12" customHeight="1" x14ac:dyDescent="0.25">
      <c r="A41" s="46" t="s">
        <v>34</v>
      </c>
      <c r="B41" s="231">
        <v>1.930430646275304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6.2986480382480538E-4</v>
      </c>
      <c r="T41" s="231">
        <v>0.49827554856473882</v>
      </c>
      <c r="U41" s="231">
        <v>1.318202056953176</v>
      </c>
      <c r="V41" s="231">
        <v>1.3960953376910781</v>
      </c>
      <c r="W41" s="231">
        <v>0.49166196812341839</v>
      </c>
      <c r="DA41" s="73" t="s">
        <v>2479</v>
      </c>
    </row>
    <row r="42" spans="1:105" ht="12" customHeight="1" x14ac:dyDescent="0.25">
      <c r="A42" s="46" t="s">
        <v>162</v>
      </c>
      <c r="B42" s="231">
        <v>11.56793869499557</v>
      </c>
      <c r="C42" s="231">
        <v>28.050372200607828</v>
      </c>
      <c r="D42" s="231">
        <v>9.5730228684105274</v>
      </c>
      <c r="E42" s="231">
        <v>12.242283452391121</v>
      </c>
      <c r="F42" s="231">
        <v>6.6697440440754159</v>
      </c>
      <c r="G42" s="231">
        <v>4.3781210189266213</v>
      </c>
      <c r="H42" s="231">
        <v>16.316014958062642</v>
      </c>
      <c r="I42" s="231">
        <v>12.433514252986139</v>
      </c>
      <c r="J42" s="231">
        <v>14.99298368492822</v>
      </c>
      <c r="K42" s="231">
        <v>11.13247279301736</v>
      </c>
      <c r="L42" s="231">
        <v>10.231761995000589</v>
      </c>
      <c r="M42" s="231">
        <v>12.819511781606449</v>
      </c>
      <c r="N42" s="231">
        <v>11.10136329479584</v>
      </c>
      <c r="O42" s="231">
        <v>16.176874002247558</v>
      </c>
      <c r="P42" s="231">
        <v>15.88663765977117</v>
      </c>
      <c r="Q42" s="231">
        <v>17.406651675132309</v>
      </c>
      <c r="R42" s="231">
        <v>17.214681526465739</v>
      </c>
      <c r="S42" s="231">
        <v>18.917058263138181</v>
      </c>
      <c r="T42" s="231">
        <v>25.111597699293181</v>
      </c>
      <c r="U42" s="231">
        <v>21.878855029728602</v>
      </c>
      <c r="V42" s="231">
        <v>24.513946863464039</v>
      </c>
      <c r="W42" s="231">
        <v>20.70454383098475</v>
      </c>
      <c r="DA42" s="73" t="s">
        <v>2480</v>
      </c>
    </row>
    <row r="43" spans="1:105" ht="12" customHeight="1" x14ac:dyDescent="0.25">
      <c r="A43" s="46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2481</v>
      </c>
    </row>
    <row r="44" spans="1:105" ht="12" customHeight="1" x14ac:dyDescent="0.25">
      <c r="A44" s="46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2482</v>
      </c>
    </row>
    <row r="45" spans="1:105" ht="12" customHeight="1" x14ac:dyDescent="0.25">
      <c r="A45" s="46" t="s">
        <v>79</v>
      </c>
      <c r="B45" s="231">
        <v>0</v>
      </c>
      <c r="C45" s="231">
        <v>0</v>
      </c>
      <c r="D45" s="231">
        <v>8.4905042590008897</v>
      </c>
      <c r="E45" s="231">
        <v>10.034238180718701</v>
      </c>
      <c r="F45" s="231">
        <v>13.839711281746601</v>
      </c>
      <c r="G45" s="231">
        <v>8.4007455238721409</v>
      </c>
      <c r="H45" s="231">
        <v>3.2669853132044548</v>
      </c>
      <c r="I45" s="231">
        <v>11.326660569002341</v>
      </c>
      <c r="J45" s="231">
        <v>2.243774508375501</v>
      </c>
      <c r="K45" s="231">
        <v>8.4187101952386971</v>
      </c>
      <c r="L45" s="231">
        <v>5.1158601608025762</v>
      </c>
      <c r="M45" s="231">
        <v>7.8442930648216658</v>
      </c>
      <c r="N45" s="231">
        <v>10.895831565899391</v>
      </c>
      <c r="O45" s="231">
        <v>9.2264741880333609</v>
      </c>
      <c r="P45" s="231">
        <v>8.1135692693597399</v>
      </c>
      <c r="Q45" s="231">
        <v>10.321414435426769</v>
      </c>
      <c r="R45" s="231">
        <v>7.233946591915938</v>
      </c>
      <c r="S45" s="231">
        <v>8.715967344562177</v>
      </c>
      <c r="T45" s="231">
        <v>9.0015280713628805</v>
      </c>
      <c r="U45" s="231">
        <v>10.543581844000659</v>
      </c>
      <c r="V45" s="231">
        <v>11.60550069935034</v>
      </c>
      <c r="W45" s="231">
        <v>12.62580355381051</v>
      </c>
      <c r="DA45" s="73" t="s">
        <v>2483</v>
      </c>
    </row>
    <row r="46" spans="1:105" ht="12" customHeight="1" x14ac:dyDescent="0.25">
      <c r="A46" s="57" t="s">
        <v>2442</v>
      </c>
      <c r="B46" s="263">
        <v>7.8020164547813309</v>
      </c>
      <c r="C46" s="263">
        <v>9.9647709813709398</v>
      </c>
      <c r="D46" s="263">
        <v>6.6426832065344641</v>
      </c>
      <c r="E46" s="263">
        <v>6.2976613371022712</v>
      </c>
      <c r="F46" s="263">
        <v>6.7201574022202388</v>
      </c>
      <c r="G46" s="263">
        <v>5.34399370749711</v>
      </c>
      <c r="H46" s="263">
        <v>10.45438841157695</v>
      </c>
      <c r="I46" s="263">
        <v>11.350574589953389</v>
      </c>
      <c r="J46" s="263">
        <v>10.375448399709709</v>
      </c>
      <c r="K46" s="263">
        <v>9.7932747520751029</v>
      </c>
      <c r="L46" s="263">
        <v>6.4809905466043238</v>
      </c>
      <c r="M46" s="263">
        <v>11.02008867516094</v>
      </c>
      <c r="N46" s="263">
        <v>11.128208091051899</v>
      </c>
      <c r="O46" s="263">
        <v>13.819592561286861</v>
      </c>
      <c r="P46" s="263">
        <v>14.680437327141799</v>
      </c>
      <c r="Q46" s="263">
        <v>15.428593472462101</v>
      </c>
      <c r="R46" s="263">
        <v>14.87923912994637</v>
      </c>
      <c r="S46" s="263">
        <v>15.880041895122011</v>
      </c>
      <c r="T46" s="263">
        <v>19.583327244316191</v>
      </c>
      <c r="U46" s="263">
        <v>19.90939807628358</v>
      </c>
      <c r="V46" s="263">
        <v>20.873221182234861</v>
      </c>
      <c r="W46" s="263">
        <v>19.519965510202571</v>
      </c>
      <c r="DA46" s="70" t="s">
        <v>2484</v>
      </c>
    </row>
    <row r="47" spans="1:105" ht="12" customHeight="1" x14ac:dyDescent="0.25">
      <c r="A47" s="41" t="s">
        <v>2444</v>
      </c>
      <c r="B47" s="352">
        <v>4.8633123423695608</v>
      </c>
      <c r="C47" s="352">
        <v>6.2114446929791294</v>
      </c>
      <c r="D47" s="352">
        <v>4.1406530493783098</v>
      </c>
      <c r="E47" s="352">
        <v>3.9255869666903278</v>
      </c>
      <c r="F47" s="352">
        <v>4.1889458483332378</v>
      </c>
      <c r="G47" s="352">
        <v>3.331127370192708</v>
      </c>
      <c r="H47" s="352">
        <v>6.5166430356333374</v>
      </c>
      <c r="I47" s="352">
        <v>7.0752721192323813</v>
      </c>
      <c r="J47" s="352">
        <v>6.4674365341800559</v>
      </c>
      <c r="K47" s="352">
        <v>6.1045441585547051</v>
      </c>
      <c r="L47" s="352">
        <v>4.039863476161389</v>
      </c>
      <c r="M47" s="352">
        <v>6.869266884854234</v>
      </c>
      <c r="N47" s="352">
        <v>6.9366620887479744</v>
      </c>
      <c r="O47" s="352">
        <v>8.6143108591673272</v>
      </c>
      <c r="P47" s="352">
        <v>9.1509102112592924</v>
      </c>
      <c r="Q47" s="352">
        <v>9.6172661894405582</v>
      </c>
      <c r="R47" s="352">
        <v>9.2748314137930663</v>
      </c>
      <c r="S47" s="352">
        <v>9.8986722462708663</v>
      </c>
      <c r="T47" s="352">
        <v>12.207079752258011</v>
      </c>
      <c r="U47" s="352">
        <v>12.41033288698087</v>
      </c>
      <c r="V47" s="352">
        <v>13.01112280253678</v>
      </c>
      <c r="W47" s="352">
        <v>12.167583821259321</v>
      </c>
      <c r="DA47" s="97" t="s">
        <v>2485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102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25</v>
      </c>
      <c r="B51" s="234">
        <f t="shared" ref="B51:W51" si="3">SUM(B$52:B$56,B$58:B$59,B$61:B$62,B$64:B$65,B$66:B$68)</f>
        <v>1</v>
      </c>
      <c r="C51" s="234">
        <f t="shared" si="3"/>
        <v>0.99999999999999944</v>
      </c>
      <c r="D51" s="234">
        <f t="shared" si="3"/>
        <v>0.99999999999999989</v>
      </c>
      <c r="E51" s="234">
        <f t="shared" si="3"/>
        <v>0.99999999999999978</v>
      </c>
      <c r="F51" s="234">
        <f t="shared" si="3"/>
        <v>1</v>
      </c>
      <c r="G51" s="234">
        <f t="shared" si="3"/>
        <v>0.99999999999999956</v>
      </c>
      <c r="H51" s="234">
        <f t="shared" si="3"/>
        <v>1</v>
      </c>
      <c r="I51" s="234">
        <f t="shared" si="3"/>
        <v>1</v>
      </c>
      <c r="J51" s="234">
        <f t="shared" si="3"/>
        <v>1</v>
      </c>
      <c r="K51" s="234">
        <f t="shared" si="3"/>
        <v>1</v>
      </c>
      <c r="L51" s="234">
        <f t="shared" si="3"/>
        <v>1.0000000000000002</v>
      </c>
      <c r="M51" s="234">
        <f t="shared" si="3"/>
        <v>1</v>
      </c>
      <c r="N51" s="234">
        <f t="shared" si="3"/>
        <v>0.99999999999999989</v>
      </c>
      <c r="O51" s="234">
        <f t="shared" si="3"/>
        <v>0.99999999999999978</v>
      </c>
      <c r="P51" s="234">
        <f t="shared" si="3"/>
        <v>1.0000000000000004</v>
      </c>
      <c r="Q51" s="234">
        <f t="shared" si="3"/>
        <v>0.99999999999999967</v>
      </c>
      <c r="R51" s="234">
        <f t="shared" si="3"/>
        <v>1.0000000000000002</v>
      </c>
      <c r="S51" s="234">
        <f t="shared" si="3"/>
        <v>0.99999999999999978</v>
      </c>
      <c r="T51" s="234">
        <f t="shared" si="3"/>
        <v>1</v>
      </c>
      <c r="U51" s="234">
        <f t="shared" si="3"/>
        <v>1.0000000000000002</v>
      </c>
      <c r="V51" s="234">
        <f t="shared" si="3"/>
        <v>0.99999999999999989</v>
      </c>
      <c r="W51" s="234">
        <f t="shared" si="3"/>
        <v>0.99999999999999978</v>
      </c>
      <c r="DA51" s="95"/>
    </row>
    <row r="52" spans="1:105" ht="12" customHeight="1" x14ac:dyDescent="0.25">
      <c r="A52" s="55" t="s">
        <v>92</v>
      </c>
      <c r="B52" s="301">
        <f t="shared" ref="B52:W52" si="4">IF(B$6=0,0,B$6/B$5)</f>
        <v>1.6010689830962599E-2</v>
      </c>
      <c r="C52" s="301">
        <f t="shared" si="4"/>
        <v>1.3250832963564104E-2</v>
      </c>
      <c r="D52" s="301">
        <f t="shared" si="4"/>
        <v>1.5165111317916802E-2</v>
      </c>
      <c r="E52" s="301">
        <f t="shared" si="4"/>
        <v>1.2465732194343328E-2</v>
      </c>
      <c r="F52" s="301">
        <f t="shared" si="4"/>
        <v>1.5414265194071833E-2</v>
      </c>
      <c r="G52" s="301">
        <f t="shared" si="4"/>
        <v>1.7769617708132766E-2</v>
      </c>
      <c r="H52" s="301">
        <f t="shared" si="4"/>
        <v>1.8323065911711296E-2</v>
      </c>
      <c r="I52" s="301">
        <f t="shared" si="4"/>
        <v>1.7573633130727174E-2</v>
      </c>
      <c r="J52" s="301">
        <f t="shared" si="4"/>
        <v>1.9389260084036096E-2</v>
      </c>
      <c r="K52" s="301">
        <f t="shared" si="4"/>
        <v>1.853644177530726E-2</v>
      </c>
      <c r="L52" s="301">
        <f t="shared" si="4"/>
        <v>1.6436348565433429E-2</v>
      </c>
      <c r="M52" s="301">
        <f t="shared" si="4"/>
        <v>1.8937303300991172E-2</v>
      </c>
      <c r="N52" s="301">
        <f t="shared" si="4"/>
        <v>1.8807074187214588E-2</v>
      </c>
      <c r="O52" s="301">
        <f t="shared" si="4"/>
        <v>1.9064013272497314E-2</v>
      </c>
      <c r="P52" s="301">
        <f t="shared" si="4"/>
        <v>1.9921974624753609E-2</v>
      </c>
      <c r="Q52" s="301">
        <f t="shared" si="4"/>
        <v>1.9271943952837434E-2</v>
      </c>
      <c r="R52" s="301">
        <f t="shared" si="4"/>
        <v>1.9817455043167436E-2</v>
      </c>
      <c r="S52" s="301">
        <f t="shared" si="4"/>
        <v>1.9407210049063206E-2</v>
      </c>
      <c r="T52" s="301">
        <f t="shared" si="4"/>
        <v>1.8844128802431602E-2</v>
      </c>
      <c r="U52" s="301">
        <f t="shared" si="4"/>
        <v>1.9385998466203036E-2</v>
      </c>
      <c r="V52" s="301">
        <f t="shared" si="4"/>
        <v>1.8949457139610028E-2</v>
      </c>
      <c r="W52" s="301">
        <f t="shared" si="4"/>
        <v>1.9374833841619331E-2</v>
      </c>
      <c r="DA52" s="67"/>
    </row>
    <row r="53" spans="1:105" ht="12" customHeight="1" x14ac:dyDescent="0.25">
      <c r="A53" s="202" t="s">
        <v>93</v>
      </c>
      <c r="B53" s="235">
        <f t="shared" ref="B53:W53" si="5">IF(B$7=0,0,B$7/B$5)</f>
        <v>5.6461773241500979E-3</v>
      </c>
      <c r="C53" s="235">
        <f t="shared" si="5"/>
        <v>4.6729124975171746E-3</v>
      </c>
      <c r="D53" s="235">
        <f t="shared" si="5"/>
        <v>5.3479836625056811E-3</v>
      </c>
      <c r="E53" s="235">
        <f t="shared" si="5"/>
        <v>4.3960463407714048E-3</v>
      </c>
      <c r="F53" s="235">
        <f t="shared" si="5"/>
        <v>5.4358478945046151E-3</v>
      </c>
      <c r="G53" s="235">
        <f t="shared" si="5"/>
        <v>6.2664640700520764E-3</v>
      </c>
      <c r="H53" s="235">
        <f t="shared" si="5"/>
        <v>6.4616378402099122E-3</v>
      </c>
      <c r="I53" s="235">
        <f t="shared" si="5"/>
        <v>6.1973500163471145E-3</v>
      </c>
      <c r="J53" s="235">
        <f t="shared" si="5"/>
        <v>6.8376317182050677E-3</v>
      </c>
      <c r="K53" s="235">
        <f t="shared" si="5"/>
        <v>6.5368849391966508E-3</v>
      </c>
      <c r="L53" s="235">
        <f t="shared" si="5"/>
        <v>5.7962860777247193E-3</v>
      </c>
      <c r="M53" s="235">
        <f t="shared" si="5"/>
        <v>6.6782489453910479E-3</v>
      </c>
      <c r="N53" s="235">
        <f t="shared" si="5"/>
        <v>6.63232358696411E-3</v>
      </c>
      <c r="O53" s="235">
        <f t="shared" si="5"/>
        <v>6.7229332766356705E-3</v>
      </c>
      <c r="P53" s="235">
        <f t="shared" si="5"/>
        <v>7.02549375237099E-3</v>
      </c>
      <c r="Q53" s="235">
        <f t="shared" si="5"/>
        <v>6.7962601291777216E-3</v>
      </c>
      <c r="R53" s="235">
        <f t="shared" si="5"/>
        <v>6.9886348726030311E-3</v>
      </c>
      <c r="S53" s="235">
        <f t="shared" si="5"/>
        <v>6.8439617818422636E-3</v>
      </c>
      <c r="T53" s="235">
        <f t="shared" si="5"/>
        <v>6.6453909145060309E-3</v>
      </c>
      <c r="U53" s="235">
        <f t="shared" si="5"/>
        <v>6.8364815071371163E-3</v>
      </c>
      <c r="V53" s="235">
        <f t="shared" si="5"/>
        <v>6.6825350023152459E-3</v>
      </c>
      <c r="W53" s="235">
        <f t="shared" si="5"/>
        <v>6.832544297009217E-3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3.769731080468848E-2</v>
      </c>
      <c r="C54" s="235">
        <f t="shared" si="6"/>
        <v>3.1199203402371756E-2</v>
      </c>
      <c r="D54" s="235">
        <f t="shared" si="6"/>
        <v>3.5706388717470873E-2</v>
      </c>
      <c r="E54" s="235">
        <f t="shared" si="6"/>
        <v>2.9350676697852095E-2</v>
      </c>
      <c r="F54" s="235">
        <f t="shared" si="6"/>
        <v>3.6293023722381502E-2</v>
      </c>
      <c r="G54" s="235">
        <f t="shared" si="6"/>
        <v>4.183872204734998E-2</v>
      </c>
      <c r="H54" s="235">
        <f t="shared" si="6"/>
        <v>4.3141820737342039E-2</v>
      </c>
      <c r="I54" s="235">
        <f t="shared" si="6"/>
        <v>4.137727462657137E-2</v>
      </c>
      <c r="J54" s="235">
        <f t="shared" si="6"/>
        <v>4.5652184345445185E-2</v>
      </c>
      <c r="K54" s="235">
        <f t="shared" si="6"/>
        <v>4.3644216095263484E-2</v>
      </c>
      <c r="L54" s="235">
        <f t="shared" si="6"/>
        <v>3.8699528059503219E-2</v>
      </c>
      <c r="M54" s="235">
        <f t="shared" si="6"/>
        <v>4.4588048102684227E-2</v>
      </c>
      <c r="N54" s="235">
        <f t="shared" si="6"/>
        <v>4.4281422502557934E-2</v>
      </c>
      <c r="O54" s="235">
        <f t="shared" si="6"/>
        <v>4.4886387851211663E-2</v>
      </c>
      <c r="P54" s="235">
        <f t="shared" si="6"/>
        <v>4.6906465442863546E-2</v>
      </c>
      <c r="Q54" s="235">
        <f t="shared" si="6"/>
        <v>4.537596247700032E-2</v>
      </c>
      <c r="R54" s="235">
        <f t="shared" si="6"/>
        <v>4.6660373163653283E-2</v>
      </c>
      <c r="S54" s="235">
        <f t="shared" si="6"/>
        <v>4.5694447696850063E-2</v>
      </c>
      <c r="T54" s="235">
        <f t="shared" si="6"/>
        <v>4.4368667921795397E-2</v>
      </c>
      <c r="U54" s="235">
        <f t="shared" si="6"/>
        <v>4.5644504837411663E-2</v>
      </c>
      <c r="V54" s="235">
        <f t="shared" si="6"/>
        <v>4.461666442320019E-2</v>
      </c>
      <c r="W54" s="235">
        <f t="shared" si="6"/>
        <v>4.5618217630089983E-2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1.6499119586750578E-2</v>
      </c>
      <c r="C55" s="235">
        <f t="shared" si="7"/>
        <v>1.3655069206768605E-2</v>
      </c>
      <c r="D55" s="235">
        <f t="shared" si="7"/>
        <v>1.5627745451468202E-2</v>
      </c>
      <c r="E55" s="235">
        <f t="shared" si="7"/>
        <v>1.2846017778267799E-2</v>
      </c>
      <c r="F55" s="235">
        <f t="shared" si="7"/>
        <v>1.5884500134844468E-2</v>
      </c>
      <c r="G55" s="235">
        <f t="shared" si="7"/>
        <v>1.8311706158365842E-2</v>
      </c>
      <c r="H55" s="235">
        <f t="shared" si="7"/>
        <v>1.8882038117345866E-2</v>
      </c>
      <c r="I55" s="235">
        <f t="shared" si="7"/>
        <v>1.8109742781777256E-2</v>
      </c>
      <c r="J55" s="235">
        <f t="shared" si="7"/>
        <v>1.9980758118645508E-2</v>
      </c>
      <c r="K55" s="235">
        <f t="shared" si="7"/>
        <v>1.9101923327012948E-2</v>
      </c>
      <c r="L55" s="235">
        <f t="shared" si="7"/>
        <v>1.6937763670005358E-2</v>
      </c>
      <c r="M55" s="235">
        <f t="shared" si="7"/>
        <v>1.9515013725978515E-2</v>
      </c>
      <c r="N55" s="235">
        <f t="shared" si="7"/>
        <v>1.9380811780618172E-2</v>
      </c>
      <c r="O55" s="235">
        <f t="shared" si="7"/>
        <v>1.9645589172432459E-2</v>
      </c>
      <c r="P55" s="235">
        <f t="shared" si="7"/>
        <v>2.0529723903736266E-2</v>
      </c>
      <c r="Q55" s="235">
        <f t="shared" si="7"/>
        <v>1.9859863085480951E-2</v>
      </c>
      <c r="R55" s="235">
        <f t="shared" si="7"/>
        <v>2.0422015797842391E-2</v>
      </c>
      <c r="S55" s="235">
        <f t="shared" si="7"/>
        <v>1.9999255673884362E-2</v>
      </c>
      <c r="T55" s="235">
        <f t="shared" si="7"/>
        <v>1.941899680163606E-2</v>
      </c>
      <c r="U55" s="235">
        <f t="shared" si="7"/>
        <v>1.9977397000340038E-2</v>
      </c>
      <c r="V55" s="235">
        <f t="shared" si="7"/>
        <v>1.9527538335406821E-2</v>
      </c>
      <c r="W55" s="235">
        <f t="shared" si="7"/>
        <v>1.9965891782383009E-2</v>
      </c>
      <c r="DA55" s="174"/>
    </row>
    <row r="56" spans="1:105" ht="12" customHeight="1" x14ac:dyDescent="0.25">
      <c r="A56" s="56" t="s">
        <v>96</v>
      </c>
      <c r="B56" s="302">
        <f t="shared" ref="B56:W56" si="8">IF(B$10=0,0,B$10/B$5)</f>
        <v>3.7625837961673146E-2</v>
      </c>
      <c r="C56" s="302">
        <f t="shared" si="8"/>
        <v>4.0592906106211447E-2</v>
      </c>
      <c r="D56" s="302">
        <f t="shared" si="8"/>
        <v>3.5911221590166152E-2</v>
      </c>
      <c r="E56" s="302">
        <f t="shared" si="8"/>
        <v>3.7999257481475125E-2</v>
      </c>
      <c r="F56" s="302">
        <f t="shared" si="8"/>
        <v>3.3393861131148235E-2</v>
      </c>
      <c r="G56" s="302">
        <f t="shared" si="8"/>
        <v>3.3296202167325963E-2</v>
      </c>
      <c r="H56" s="302">
        <f t="shared" si="8"/>
        <v>3.6230888458604608E-2</v>
      </c>
      <c r="I56" s="302">
        <f t="shared" si="8"/>
        <v>3.4807789597033567E-2</v>
      </c>
      <c r="J56" s="302">
        <f t="shared" si="8"/>
        <v>3.6120797873976804E-2</v>
      </c>
      <c r="K56" s="302">
        <f t="shared" si="8"/>
        <v>3.4887576874344198E-2</v>
      </c>
      <c r="L56" s="302">
        <f t="shared" si="8"/>
        <v>3.6189516083921222E-2</v>
      </c>
      <c r="M56" s="302">
        <f t="shared" si="8"/>
        <v>3.5160003097327842E-2</v>
      </c>
      <c r="N56" s="302">
        <f t="shared" si="8"/>
        <v>3.4601694109462768E-2</v>
      </c>
      <c r="O56" s="302">
        <f t="shared" si="8"/>
        <v>3.5244819127251664E-2</v>
      </c>
      <c r="P56" s="302">
        <f t="shared" si="8"/>
        <v>3.5612263101337478E-2</v>
      </c>
      <c r="Q56" s="302">
        <f t="shared" si="8"/>
        <v>3.5248044623505344E-2</v>
      </c>
      <c r="R56" s="302">
        <f t="shared" si="8"/>
        <v>3.5666188600281361E-2</v>
      </c>
      <c r="S56" s="302">
        <f t="shared" si="8"/>
        <v>3.548351151885925E-2</v>
      </c>
      <c r="T56" s="302">
        <f t="shared" si="8"/>
        <v>3.5702343730859794E-2</v>
      </c>
      <c r="U56" s="302">
        <f t="shared" si="8"/>
        <v>3.543848849233517E-2</v>
      </c>
      <c r="V56" s="302">
        <f t="shared" si="8"/>
        <v>3.5353584265247845E-2</v>
      </c>
      <c r="W56" s="302">
        <f t="shared" si="8"/>
        <v>3.5357281728377321E-2</v>
      </c>
      <c r="DA56" s="68"/>
    </row>
    <row r="57" spans="1:105" ht="12" customHeight="1" x14ac:dyDescent="0.25">
      <c r="A57" s="203" t="s">
        <v>2405</v>
      </c>
      <c r="B57" s="303">
        <f t="shared" ref="B57:W57" si="9">IF(B$16=0,0,B$16/B$5)</f>
        <v>0.18963525920831967</v>
      </c>
      <c r="C57" s="303">
        <f t="shared" si="9"/>
        <v>0.20275111106654781</v>
      </c>
      <c r="D57" s="303">
        <f t="shared" si="9"/>
        <v>0.17949927081270015</v>
      </c>
      <c r="E57" s="303">
        <f t="shared" si="9"/>
        <v>0.18992747322502601</v>
      </c>
      <c r="F57" s="303">
        <f t="shared" si="9"/>
        <v>0.16678283950991007</v>
      </c>
      <c r="G57" s="303">
        <f t="shared" si="9"/>
        <v>0.16603947486333007</v>
      </c>
      <c r="H57" s="303">
        <f t="shared" si="9"/>
        <v>0.1807809864715334</v>
      </c>
      <c r="I57" s="303">
        <f t="shared" si="9"/>
        <v>0.17397045394114502</v>
      </c>
      <c r="J57" s="303">
        <f t="shared" si="9"/>
        <v>0.18015937663254128</v>
      </c>
      <c r="K57" s="303">
        <f t="shared" si="9"/>
        <v>0.1740038902256984</v>
      </c>
      <c r="L57" s="303">
        <f t="shared" si="9"/>
        <v>0.18065086066082711</v>
      </c>
      <c r="M57" s="303">
        <f t="shared" si="9"/>
        <v>0.17534424826530648</v>
      </c>
      <c r="N57" s="303">
        <f t="shared" si="9"/>
        <v>0.17253223146629604</v>
      </c>
      <c r="O57" s="303">
        <f t="shared" si="9"/>
        <v>0.17576099604140255</v>
      </c>
      <c r="P57" s="303">
        <f t="shared" si="9"/>
        <v>0.1775180668055234</v>
      </c>
      <c r="Q57" s="303">
        <f t="shared" si="9"/>
        <v>0.17575532822421755</v>
      </c>
      <c r="R57" s="303">
        <f t="shared" si="9"/>
        <v>0.17781081278514474</v>
      </c>
      <c r="S57" s="303">
        <f t="shared" si="9"/>
        <v>0.17693406105530976</v>
      </c>
      <c r="T57" s="303">
        <f t="shared" si="9"/>
        <v>0.17793447898995021</v>
      </c>
      <c r="U57" s="303">
        <f t="shared" si="9"/>
        <v>0.17661211344610112</v>
      </c>
      <c r="V57" s="303">
        <f t="shared" si="9"/>
        <v>0.17644566588011243</v>
      </c>
      <c r="W57" s="303">
        <f t="shared" si="9"/>
        <v>0.17580218234686579</v>
      </c>
      <c r="DA57" s="175"/>
    </row>
    <row r="58" spans="1:105" ht="12" customHeight="1" x14ac:dyDescent="0.25">
      <c r="A58" s="62" t="s">
        <v>2406</v>
      </c>
      <c r="B58" s="304">
        <f t="shared" ref="B58:W58" si="10">IF(B$17=0,0,B$17/B$5)</f>
        <v>0.1591612216858358</v>
      </c>
      <c r="C58" s="304">
        <f t="shared" si="10"/>
        <v>0.18803269636456246</v>
      </c>
      <c r="D58" s="304">
        <f t="shared" si="10"/>
        <v>0.14744509380851725</v>
      </c>
      <c r="E58" s="304">
        <f t="shared" si="10"/>
        <v>0.17515406326070376</v>
      </c>
      <c r="F58" s="304">
        <f t="shared" si="10"/>
        <v>0.12330034451801311</v>
      </c>
      <c r="G58" s="304">
        <f t="shared" si="10"/>
        <v>8.2561529711686357E-2</v>
      </c>
      <c r="H58" s="304">
        <f t="shared" si="10"/>
        <v>0.11861596685283649</v>
      </c>
      <c r="I58" s="304">
        <f t="shared" si="10"/>
        <v>0.11281211860892576</v>
      </c>
      <c r="J58" s="304">
        <f t="shared" si="10"/>
        <v>9.8812128900313267E-2</v>
      </c>
      <c r="K58" s="304">
        <f t="shared" si="10"/>
        <v>9.4211759806688777E-2</v>
      </c>
      <c r="L58" s="304">
        <f t="shared" si="10"/>
        <v>0.13900458184611425</v>
      </c>
      <c r="M58" s="304">
        <f t="shared" si="10"/>
        <v>9.0002869812705819E-2</v>
      </c>
      <c r="N58" s="304">
        <f t="shared" si="10"/>
        <v>8.1121146462309737E-2</v>
      </c>
      <c r="O58" s="304">
        <f t="shared" si="10"/>
        <v>8.8543587010491157E-2</v>
      </c>
      <c r="P58" s="304">
        <f t="shared" si="10"/>
        <v>6.9208507051796486E-2</v>
      </c>
      <c r="Q58" s="304">
        <f t="shared" si="10"/>
        <v>8.2701073895261129E-2</v>
      </c>
      <c r="R58" s="304">
        <f t="shared" si="10"/>
        <v>7.5752448785337323E-2</v>
      </c>
      <c r="S58" s="304">
        <f t="shared" si="10"/>
        <v>8.4500856140813527E-2</v>
      </c>
      <c r="T58" s="304">
        <f t="shared" si="10"/>
        <v>0.10202574669700637</v>
      </c>
      <c r="U58" s="304">
        <f t="shared" si="10"/>
        <v>8.3710503930287034E-2</v>
      </c>
      <c r="V58" s="304">
        <f t="shared" si="10"/>
        <v>9.4189120577575947E-2</v>
      </c>
      <c r="W58" s="304">
        <f t="shared" si="10"/>
        <v>7.9938615786298031E-2</v>
      </c>
      <c r="DA58" s="72"/>
    </row>
    <row r="59" spans="1:105" ht="12" customHeight="1" x14ac:dyDescent="0.25">
      <c r="A59" s="62" t="s">
        <v>2413</v>
      </c>
      <c r="B59" s="304">
        <f t="shared" ref="B59:W59" si="11">IF(B$23=0,0,B$23/B$5)</f>
        <v>3.0474037522483861E-2</v>
      </c>
      <c r="C59" s="304">
        <f t="shared" si="11"/>
        <v>1.4718414701985335E-2</v>
      </c>
      <c r="D59" s="304">
        <f t="shared" si="11"/>
        <v>3.2054177004182886E-2</v>
      </c>
      <c r="E59" s="304">
        <f t="shared" si="11"/>
        <v>1.4773409964322267E-2</v>
      </c>
      <c r="F59" s="304">
        <f t="shared" si="11"/>
        <v>4.3482494991896971E-2</v>
      </c>
      <c r="G59" s="304">
        <f t="shared" si="11"/>
        <v>8.3477945151643709E-2</v>
      </c>
      <c r="H59" s="304">
        <f t="shared" si="11"/>
        <v>6.2165019618696936E-2</v>
      </c>
      <c r="I59" s="304">
        <f t="shared" si="11"/>
        <v>6.1158335332219253E-2</v>
      </c>
      <c r="J59" s="304">
        <f t="shared" si="11"/>
        <v>8.1347247732228026E-2</v>
      </c>
      <c r="K59" s="304">
        <f t="shared" si="11"/>
        <v>7.9792130419009608E-2</v>
      </c>
      <c r="L59" s="304">
        <f t="shared" si="11"/>
        <v>4.1646278814712882E-2</v>
      </c>
      <c r="M59" s="304">
        <f t="shared" si="11"/>
        <v>8.5341378452600689E-2</v>
      </c>
      <c r="N59" s="304">
        <f t="shared" si="11"/>
        <v>9.14110850039863E-2</v>
      </c>
      <c r="O59" s="304">
        <f t="shared" si="11"/>
        <v>8.721740903091138E-2</v>
      </c>
      <c r="P59" s="304">
        <f t="shared" si="11"/>
        <v>0.10830955975372693</v>
      </c>
      <c r="Q59" s="304">
        <f t="shared" si="11"/>
        <v>9.3054254328956434E-2</v>
      </c>
      <c r="R59" s="304">
        <f t="shared" si="11"/>
        <v>0.1020583639998074</v>
      </c>
      <c r="S59" s="304">
        <f t="shared" si="11"/>
        <v>9.2433204914496234E-2</v>
      </c>
      <c r="T59" s="304">
        <f t="shared" si="11"/>
        <v>7.5908732292943815E-2</v>
      </c>
      <c r="U59" s="304">
        <f t="shared" si="11"/>
        <v>9.290160951581411E-2</v>
      </c>
      <c r="V59" s="304">
        <f t="shared" si="11"/>
        <v>8.2256545302536455E-2</v>
      </c>
      <c r="W59" s="304">
        <f t="shared" si="11"/>
        <v>9.5863566560567756E-2</v>
      </c>
      <c r="DA59" s="72"/>
    </row>
    <row r="60" spans="1:105" ht="12" customHeight="1" x14ac:dyDescent="0.25">
      <c r="A60" s="203" t="s">
        <v>2415</v>
      </c>
      <c r="B60" s="303">
        <f t="shared" ref="B60:W60" si="12">IF(B$24=0,0,B$24/B$5)</f>
        <v>7.9407989411178798E-2</v>
      </c>
      <c r="C60" s="303">
        <f t="shared" si="12"/>
        <v>8.021766953438618E-2</v>
      </c>
      <c r="D60" s="303">
        <f t="shared" si="12"/>
        <v>7.5317202902279709E-2</v>
      </c>
      <c r="E60" s="303">
        <f t="shared" si="12"/>
        <v>7.5660653256506949E-2</v>
      </c>
      <c r="F60" s="303">
        <f t="shared" si="12"/>
        <v>7.1203804919803326E-2</v>
      </c>
      <c r="G60" s="303">
        <f t="shared" si="12"/>
        <v>6.9941617835967765E-2</v>
      </c>
      <c r="H60" s="303">
        <f t="shared" si="12"/>
        <v>7.6766146170679492E-2</v>
      </c>
      <c r="I60" s="303">
        <f t="shared" si="12"/>
        <v>7.4122500567383134E-2</v>
      </c>
      <c r="J60" s="303">
        <f t="shared" si="12"/>
        <v>7.5570314438530475E-2</v>
      </c>
      <c r="K60" s="303">
        <f t="shared" si="12"/>
        <v>7.3349738192339975E-2</v>
      </c>
      <c r="L60" s="303">
        <f t="shared" si="12"/>
        <v>7.6482398588907596E-2</v>
      </c>
      <c r="M60" s="303">
        <f t="shared" si="12"/>
        <v>7.3451558976010869E-2</v>
      </c>
      <c r="N60" s="303">
        <f t="shared" si="12"/>
        <v>7.1840686886505398E-2</v>
      </c>
      <c r="O60" s="303">
        <f t="shared" si="12"/>
        <v>7.3454756005171679E-2</v>
      </c>
      <c r="P60" s="303">
        <f t="shared" si="12"/>
        <v>7.183427824892373E-2</v>
      </c>
      <c r="Q60" s="303">
        <f t="shared" si="12"/>
        <v>7.2919413388540813E-2</v>
      </c>
      <c r="R60" s="303">
        <f t="shared" si="12"/>
        <v>7.2718890165747577E-2</v>
      </c>
      <c r="S60" s="303">
        <f t="shared" si="12"/>
        <v>7.3423719390106293E-2</v>
      </c>
      <c r="T60" s="303">
        <f t="shared" si="12"/>
        <v>7.5023392694600524E-2</v>
      </c>
      <c r="U60" s="303">
        <f t="shared" si="12"/>
        <v>7.3167668032539504E-2</v>
      </c>
      <c r="V60" s="303">
        <f t="shared" si="12"/>
        <v>7.4052060917866605E-2</v>
      </c>
      <c r="W60" s="303">
        <f t="shared" si="12"/>
        <v>7.2558086650824194E-2</v>
      </c>
      <c r="DA60" s="175"/>
    </row>
    <row r="61" spans="1:105" ht="12" customHeight="1" x14ac:dyDescent="0.25">
      <c r="A61" s="62" t="s">
        <v>2416</v>
      </c>
      <c r="B61" s="304">
        <f t="shared" ref="B61:W61" si="13">IF(B$25=0,0,B$25/B$5)</f>
        <v>6.079586727839241E-2</v>
      </c>
      <c r="C61" s="304">
        <f t="shared" si="13"/>
        <v>6.4813828470519988E-2</v>
      </c>
      <c r="D61" s="304">
        <f t="shared" si="13"/>
        <v>5.7688049693620069E-2</v>
      </c>
      <c r="E61" s="304">
        <f t="shared" si="13"/>
        <v>6.116947689088649E-2</v>
      </c>
      <c r="F61" s="304">
        <f t="shared" si="13"/>
        <v>5.3285015073258987E-2</v>
      </c>
      <c r="G61" s="304">
        <f t="shared" si="13"/>
        <v>4.9284775530703623E-2</v>
      </c>
      <c r="H61" s="304">
        <f t="shared" si="13"/>
        <v>5.5465930864755861E-2</v>
      </c>
      <c r="I61" s="304">
        <f t="shared" si="13"/>
        <v>5.3693486602392086E-2</v>
      </c>
      <c r="J61" s="304">
        <f t="shared" si="13"/>
        <v>5.3030668704431398E-2</v>
      </c>
      <c r="K61" s="304">
        <f t="shared" si="13"/>
        <v>5.1801477507025087E-2</v>
      </c>
      <c r="L61" s="304">
        <f t="shared" si="13"/>
        <v>5.7375456280569649E-2</v>
      </c>
      <c r="M61" s="304">
        <f t="shared" si="13"/>
        <v>5.1437304398294435E-2</v>
      </c>
      <c r="N61" s="304">
        <f t="shared" si="13"/>
        <v>4.9977821174380932E-2</v>
      </c>
      <c r="O61" s="304">
        <f t="shared" si="13"/>
        <v>5.1293203497758712E-2</v>
      </c>
      <c r="P61" s="304">
        <f t="shared" si="13"/>
        <v>4.867536200253407E-2</v>
      </c>
      <c r="Q61" s="304">
        <f t="shared" si="13"/>
        <v>5.0516145423611485E-2</v>
      </c>
      <c r="R61" s="304">
        <f t="shared" si="13"/>
        <v>4.9681475943211248E-2</v>
      </c>
      <c r="S61" s="304">
        <f t="shared" si="13"/>
        <v>5.086320716337691E-2</v>
      </c>
      <c r="T61" s="304">
        <f t="shared" si="13"/>
        <v>5.3117451697695488E-2</v>
      </c>
      <c r="U61" s="304">
        <f t="shared" si="13"/>
        <v>5.0631813867079906E-2</v>
      </c>
      <c r="V61" s="304">
        <f t="shared" si="13"/>
        <v>5.2023677734128519E-2</v>
      </c>
      <c r="W61" s="304">
        <f t="shared" si="13"/>
        <v>5.0035211148902033E-2</v>
      </c>
      <c r="DA61" s="72"/>
    </row>
    <row r="62" spans="1:105" ht="12" customHeight="1" x14ac:dyDescent="0.25">
      <c r="A62" s="62" t="s">
        <v>2418</v>
      </c>
      <c r="B62" s="304">
        <f t="shared" ref="B62:W62" si="14">IF(B$26=0,0,B$26/B$5)</f>
        <v>1.8612122132786384E-2</v>
      </c>
      <c r="C62" s="304">
        <f t="shared" si="14"/>
        <v>1.5403841063866204E-2</v>
      </c>
      <c r="D62" s="304">
        <f t="shared" si="14"/>
        <v>1.762915320865965E-2</v>
      </c>
      <c r="E62" s="304">
        <f t="shared" si="14"/>
        <v>1.4491176365620455E-2</v>
      </c>
      <c r="F62" s="304">
        <f t="shared" si="14"/>
        <v>1.7918789846544336E-2</v>
      </c>
      <c r="G62" s="304">
        <f t="shared" si="14"/>
        <v>2.0656842305264149E-2</v>
      </c>
      <c r="H62" s="304">
        <f t="shared" si="14"/>
        <v>2.1300215305923638E-2</v>
      </c>
      <c r="I62" s="304">
        <f t="shared" si="14"/>
        <v>2.0429013964991048E-2</v>
      </c>
      <c r="J62" s="304">
        <f t="shared" si="14"/>
        <v>2.2539645734099081E-2</v>
      </c>
      <c r="K62" s="304">
        <f t="shared" si="14"/>
        <v>2.1548260685314895E-2</v>
      </c>
      <c r="L62" s="304">
        <f t="shared" si="14"/>
        <v>1.9106942308337937E-2</v>
      </c>
      <c r="M62" s="304">
        <f t="shared" si="14"/>
        <v>2.2014254577716441E-2</v>
      </c>
      <c r="N62" s="304">
        <f t="shared" si="14"/>
        <v>2.1862865712124466E-2</v>
      </c>
      <c r="O62" s="304">
        <f t="shared" si="14"/>
        <v>2.2161552507412974E-2</v>
      </c>
      <c r="P62" s="304">
        <f t="shared" si="14"/>
        <v>2.315891624638965E-2</v>
      </c>
      <c r="Q62" s="304">
        <f t="shared" si="14"/>
        <v>2.2403267964929335E-2</v>
      </c>
      <c r="R62" s="304">
        <f t="shared" si="14"/>
        <v>2.3037414222536332E-2</v>
      </c>
      <c r="S62" s="304">
        <f t="shared" si="14"/>
        <v>2.256051222672939E-2</v>
      </c>
      <c r="T62" s="304">
        <f t="shared" si="14"/>
        <v>2.1905940996905043E-2</v>
      </c>
      <c r="U62" s="304">
        <f t="shared" si="14"/>
        <v>2.2535854165459605E-2</v>
      </c>
      <c r="V62" s="304">
        <f t="shared" si="14"/>
        <v>2.2028383183738075E-2</v>
      </c>
      <c r="W62" s="304">
        <f t="shared" si="14"/>
        <v>2.2522875501922151E-2</v>
      </c>
      <c r="DA62" s="72"/>
    </row>
    <row r="63" spans="1:105" ht="12" customHeight="1" x14ac:dyDescent="0.25">
      <c r="A63" s="203" t="s">
        <v>2420</v>
      </c>
      <c r="B63" s="303">
        <f t="shared" ref="B63:W63" si="15">IF(B$27=0,0,B$27/B$5)</f>
        <v>0.23220643984692216</v>
      </c>
      <c r="C63" s="303">
        <f t="shared" si="15"/>
        <v>0.24826666661209948</v>
      </c>
      <c r="D63" s="303">
        <f t="shared" si="15"/>
        <v>0.21979502548493904</v>
      </c>
      <c r="E63" s="303">
        <f t="shared" si="15"/>
        <v>0.23256425292860333</v>
      </c>
      <c r="F63" s="303">
        <f t="shared" si="15"/>
        <v>0.20422388511417561</v>
      </c>
      <c r="G63" s="303">
        <f t="shared" si="15"/>
        <v>0.20331364268979193</v>
      </c>
      <c r="H63" s="303">
        <f t="shared" si="15"/>
        <v>0.22136447323044903</v>
      </c>
      <c r="I63" s="303">
        <f t="shared" si="15"/>
        <v>0.21302504564221844</v>
      </c>
      <c r="J63" s="303">
        <f t="shared" si="15"/>
        <v>0.22060331832556082</v>
      </c>
      <c r="K63" s="303">
        <f t="shared" si="15"/>
        <v>0.21306598803146742</v>
      </c>
      <c r="L63" s="303">
        <f t="shared" si="15"/>
        <v>0.22120513550305371</v>
      </c>
      <c r="M63" s="303">
        <f t="shared" si="15"/>
        <v>0.21470724277384473</v>
      </c>
      <c r="N63" s="303">
        <f t="shared" si="15"/>
        <v>0.21126395689750535</v>
      </c>
      <c r="O63" s="303">
        <f t="shared" si="15"/>
        <v>0.21521754617314601</v>
      </c>
      <c r="P63" s="303">
        <f t="shared" si="15"/>
        <v>0.2173690613945185</v>
      </c>
      <c r="Q63" s="303">
        <f t="shared" si="15"/>
        <v>0.21521060598883776</v>
      </c>
      <c r="R63" s="303">
        <f t="shared" si="15"/>
        <v>0.21772752585936095</v>
      </c>
      <c r="S63" s="303">
        <f t="shared" si="15"/>
        <v>0.21665395231262416</v>
      </c>
      <c r="T63" s="303">
        <f t="shared" si="15"/>
        <v>0.21787895386524511</v>
      </c>
      <c r="U63" s="303">
        <f t="shared" si="15"/>
        <v>0.21625973075032798</v>
      </c>
      <c r="V63" s="303">
        <f t="shared" si="15"/>
        <v>0.21605591740421928</v>
      </c>
      <c r="W63" s="303">
        <f t="shared" si="15"/>
        <v>0.21526797838391737</v>
      </c>
      <c r="DA63" s="175"/>
    </row>
    <row r="64" spans="1:105" ht="12" customHeight="1" x14ac:dyDescent="0.25">
      <c r="A64" s="62" t="s">
        <v>2421</v>
      </c>
      <c r="B64" s="304">
        <f t="shared" ref="B64:W64" si="16">IF(B$28=0,0,B$28/B$5)</f>
        <v>0.19489129186020721</v>
      </c>
      <c r="C64" s="304">
        <f t="shared" si="16"/>
        <v>0.23024411799742356</v>
      </c>
      <c r="D64" s="304">
        <f t="shared" si="16"/>
        <v>0.18054501282675595</v>
      </c>
      <c r="E64" s="304">
        <f t="shared" si="16"/>
        <v>0.214474363176372</v>
      </c>
      <c r="F64" s="304">
        <f t="shared" si="16"/>
        <v>0.15098001369552624</v>
      </c>
      <c r="G64" s="304">
        <f t="shared" si="16"/>
        <v>0.10109575066737106</v>
      </c>
      <c r="H64" s="304">
        <f t="shared" si="16"/>
        <v>0.14524404104428948</v>
      </c>
      <c r="I64" s="304">
        <f t="shared" si="16"/>
        <v>0.1381372880925622</v>
      </c>
      <c r="J64" s="304">
        <f t="shared" si="16"/>
        <v>0.12099444355140408</v>
      </c>
      <c r="K64" s="304">
        <f t="shared" si="16"/>
        <v>0.11536133853880258</v>
      </c>
      <c r="L64" s="304">
        <f t="shared" si="16"/>
        <v>0.17020969205646649</v>
      </c>
      <c r="M64" s="304">
        <f t="shared" si="16"/>
        <v>0.11020759568902753</v>
      </c>
      <c r="N64" s="304">
        <f t="shared" si="16"/>
        <v>9.9332016076297658E-2</v>
      </c>
      <c r="O64" s="304">
        <f t="shared" si="16"/>
        <v>0.1084207187883566</v>
      </c>
      <c r="P64" s="304">
        <f t="shared" si="16"/>
        <v>8.4745110675669158E-2</v>
      </c>
      <c r="Q64" s="304">
        <f t="shared" si="16"/>
        <v>0.10126662109623806</v>
      </c>
      <c r="R64" s="304">
        <f t="shared" si="16"/>
        <v>9.275810055347429E-2</v>
      </c>
      <c r="S64" s="304">
        <f t="shared" si="16"/>
        <v>0.10347043609079207</v>
      </c>
      <c r="T64" s="304">
        <f t="shared" si="16"/>
        <v>0.12492948575143636</v>
      </c>
      <c r="U64" s="304">
        <f t="shared" si="16"/>
        <v>0.10250265787382086</v>
      </c>
      <c r="V64" s="304">
        <f t="shared" si="16"/>
        <v>0.11533361703376646</v>
      </c>
      <c r="W64" s="304">
        <f t="shared" si="16"/>
        <v>9.7884019330160887E-2</v>
      </c>
      <c r="DA64" s="72"/>
    </row>
    <row r="65" spans="1:105" ht="12" customHeight="1" x14ac:dyDescent="0.25">
      <c r="A65" s="62" t="s">
        <v>2428</v>
      </c>
      <c r="B65" s="304">
        <f t="shared" ref="B65:W65" si="17">IF(B$34=0,0,B$34/B$5)</f>
        <v>3.7315147986714946E-2</v>
      </c>
      <c r="C65" s="304">
        <f t="shared" si="17"/>
        <v>1.8022548614675931E-2</v>
      </c>
      <c r="D65" s="304">
        <f t="shared" si="17"/>
        <v>3.925001265818312E-2</v>
      </c>
      <c r="E65" s="304">
        <f t="shared" si="17"/>
        <v>1.8089889752231351E-2</v>
      </c>
      <c r="F65" s="304">
        <f t="shared" si="17"/>
        <v>5.324387141864937E-2</v>
      </c>
      <c r="G65" s="304">
        <f t="shared" si="17"/>
        <v>0.10221789202242086</v>
      </c>
      <c r="H65" s="304">
        <f t="shared" si="17"/>
        <v>7.6120432186159548E-2</v>
      </c>
      <c r="I65" s="304">
        <f t="shared" si="17"/>
        <v>7.4887757549656236E-2</v>
      </c>
      <c r="J65" s="304">
        <f t="shared" si="17"/>
        <v>9.9608874774156753E-2</v>
      </c>
      <c r="K65" s="304">
        <f t="shared" si="17"/>
        <v>9.7704649492664858E-2</v>
      </c>
      <c r="L65" s="304">
        <f t="shared" si="17"/>
        <v>5.0995443446587213E-2</v>
      </c>
      <c r="M65" s="304">
        <f t="shared" si="17"/>
        <v>0.10449964708481717</v>
      </c>
      <c r="N65" s="304">
        <f t="shared" si="17"/>
        <v>0.11193194082120766</v>
      </c>
      <c r="O65" s="304">
        <f t="shared" si="17"/>
        <v>0.10679682738478942</v>
      </c>
      <c r="P65" s="304">
        <f t="shared" si="17"/>
        <v>0.13262395071884933</v>
      </c>
      <c r="Q65" s="304">
        <f t="shared" si="17"/>
        <v>0.11394398489259971</v>
      </c>
      <c r="R65" s="304">
        <f t="shared" si="17"/>
        <v>0.12496942530588667</v>
      </c>
      <c r="S65" s="304">
        <f t="shared" si="17"/>
        <v>0.11318351622183209</v>
      </c>
      <c r="T65" s="304">
        <f t="shared" si="17"/>
        <v>9.2949468113808761E-2</v>
      </c>
      <c r="U65" s="304">
        <f t="shared" si="17"/>
        <v>0.11375707287650708</v>
      </c>
      <c r="V65" s="304">
        <f t="shared" si="17"/>
        <v>0.10072230037045282</v>
      </c>
      <c r="W65" s="304">
        <f t="shared" si="17"/>
        <v>0.11738395905375648</v>
      </c>
      <c r="DA65" s="72"/>
    </row>
    <row r="66" spans="1:105" ht="12" customHeight="1" x14ac:dyDescent="0.25">
      <c r="A66" s="203" t="s">
        <v>2430</v>
      </c>
      <c r="B66" s="303">
        <f t="shared" ref="B66:W66" si="18">IF(B$35=0,0,B$35/B$5)</f>
        <v>0.22379021355059259</v>
      </c>
      <c r="C66" s="303">
        <f t="shared" si="18"/>
        <v>0.23174809033955737</v>
      </c>
      <c r="D66" s="303">
        <f t="shared" si="18"/>
        <v>0.26467744167772778</v>
      </c>
      <c r="E66" s="303">
        <f t="shared" si="18"/>
        <v>0.27906273817879329</v>
      </c>
      <c r="F66" s="303">
        <f t="shared" si="18"/>
        <v>0.2959024424326413</v>
      </c>
      <c r="G66" s="303">
        <f t="shared" si="18"/>
        <v>0.26400135708253614</v>
      </c>
      <c r="H66" s="303">
        <f t="shared" si="18"/>
        <v>0.21324576779920384</v>
      </c>
      <c r="I66" s="303">
        <f t="shared" si="18"/>
        <v>0.24357167981775102</v>
      </c>
      <c r="J66" s="303">
        <f t="shared" si="18"/>
        <v>0.20012973891074631</v>
      </c>
      <c r="K66" s="303">
        <f t="shared" si="18"/>
        <v>0.22991809436719174</v>
      </c>
      <c r="L66" s="303">
        <f t="shared" si="18"/>
        <v>0.24182808222702007</v>
      </c>
      <c r="M66" s="303">
        <f t="shared" si="18"/>
        <v>0.22062006877722434</v>
      </c>
      <c r="N66" s="303">
        <f t="shared" si="18"/>
        <v>0.23097500216563885</v>
      </c>
      <c r="O66" s="303">
        <f t="shared" si="18"/>
        <v>0.21772672086838268</v>
      </c>
      <c r="P66" s="303">
        <f t="shared" si="18"/>
        <v>0.20235318931410293</v>
      </c>
      <c r="Q66" s="303">
        <f t="shared" si="18"/>
        <v>0.21518918815656377</v>
      </c>
      <c r="R66" s="303">
        <f t="shared" si="18"/>
        <v>0.20231278616140036</v>
      </c>
      <c r="S66" s="303">
        <f t="shared" si="18"/>
        <v>0.20982222082287258</v>
      </c>
      <c r="T66" s="303">
        <f t="shared" si="18"/>
        <v>0.21412512362054933</v>
      </c>
      <c r="U66" s="303">
        <f t="shared" si="18"/>
        <v>0.21115389401111731</v>
      </c>
      <c r="V66" s="303">
        <f t="shared" si="18"/>
        <v>0.21719573114784521</v>
      </c>
      <c r="W66" s="303">
        <f t="shared" si="18"/>
        <v>0.21381186429500831</v>
      </c>
      <c r="DA66" s="175"/>
    </row>
    <row r="67" spans="1:105" ht="12" customHeight="1" x14ac:dyDescent="0.25">
      <c r="A67" s="203" t="s">
        <v>2442</v>
      </c>
      <c r="B67" s="303">
        <f t="shared" ref="B67:W67" si="19">IF(B$46=0,0,B$46/B$5)</f>
        <v>9.9474490282907821E-2</v>
      </c>
      <c r="C67" s="303">
        <f t="shared" si="19"/>
        <v>8.232748674734916E-2</v>
      </c>
      <c r="D67" s="303">
        <f t="shared" si="19"/>
        <v>9.4220907053986266E-2</v>
      </c>
      <c r="E67" s="303">
        <f t="shared" si="19"/>
        <v>7.744965202170695E-2</v>
      </c>
      <c r="F67" s="303">
        <f t="shared" si="19"/>
        <v>9.5768901243755811E-2</v>
      </c>
      <c r="G67" s="303">
        <f t="shared" si="19"/>
        <v>0.11040271735327005</v>
      </c>
      <c r="H67" s="303">
        <f t="shared" si="19"/>
        <v>0.11384129361264513</v>
      </c>
      <c r="I67" s="303">
        <f t="shared" si="19"/>
        <v>0.10918506426358057</v>
      </c>
      <c r="J67" s="303">
        <f t="shared" si="19"/>
        <v>0.12046556295733701</v>
      </c>
      <c r="K67" s="303">
        <f t="shared" si="19"/>
        <v>0.11516699884421082</v>
      </c>
      <c r="L67" s="303">
        <f t="shared" si="19"/>
        <v>0.10211910997718664</v>
      </c>
      <c r="M67" s="303">
        <f t="shared" si="19"/>
        <v>0.11765755336512367</v>
      </c>
      <c r="N67" s="303">
        <f t="shared" si="19"/>
        <v>0.11684843927636851</v>
      </c>
      <c r="O67" s="303">
        <f t="shared" si="19"/>
        <v>0.11844480300660748</v>
      </c>
      <c r="P67" s="303">
        <f t="shared" si="19"/>
        <v>0.12377532087305712</v>
      </c>
      <c r="Q67" s="303">
        <f t="shared" si="19"/>
        <v>0.11973667728931407</v>
      </c>
      <c r="R67" s="303">
        <f t="shared" si="19"/>
        <v>0.12312594022721131</v>
      </c>
      <c r="S67" s="303">
        <f t="shared" si="19"/>
        <v>0.12057708617342082</v>
      </c>
      <c r="T67" s="303">
        <f t="shared" si="19"/>
        <v>0.11707865977281533</v>
      </c>
      <c r="U67" s="303">
        <f t="shared" si="19"/>
        <v>0.12044529851059134</v>
      </c>
      <c r="V67" s="303">
        <f t="shared" si="19"/>
        <v>0.11773306522091222</v>
      </c>
      <c r="W67" s="303">
        <f t="shared" si="19"/>
        <v>0.12037593264619763</v>
      </c>
      <c r="DA67" s="175"/>
    </row>
    <row r="68" spans="1:105" ht="12" customHeight="1" x14ac:dyDescent="0.25">
      <c r="A68" s="41" t="s">
        <v>2444</v>
      </c>
      <c r="B68" s="237">
        <f t="shared" ref="B68:W68" si="20">IF(B$47=0,0,B$47/B$5)</f>
        <v>6.2006472191854074E-2</v>
      </c>
      <c r="C68" s="237">
        <f t="shared" si="20"/>
        <v>5.1318051523626444E-2</v>
      </c>
      <c r="D68" s="237">
        <f t="shared" si="20"/>
        <v>5.8731701328839279E-2</v>
      </c>
      <c r="E68" s="237">
        <f t="shared" si="20"/>
        <v>4.8277499896653558E-2</v>
      </c>
      <c r="F68" s="237">
        <f t="shared" si="20"/>
        <v>5.969662870276312E-2</v>
      </c>
      <c r="G68" s="237">
        <f t="shared" si="20"/>
        <v>6.8818478023877083E-2</v>
      </c>
      <c r="H68" s="237">
        <f t="shared" si="20"/>
        <v>7.0961881650275366E-2</v>
      </c>
      <c r="I68" s="237">
        <f t="shared" si="20"/>
        <v>6.8059465615465359E-2</v>
      </c>
      <c r="J68" s="237">
        <f t="shared" si="20"/>
        <v>7.5091056594975433E-2</v>
      </c>
      <c r="K68" s="237">
        <f t="shared" si="20"/>
        <v>7.1788247327967153E-2</v>
      </c>
      <c r="L68" s="237">
        <f t="shared" si="20"/>
        <v>6.365497058641692E-2</v>
      </c>
      <c r="M68" s="237">
        <f t="shared" si="20"/>
        <v>7.3340710670117215E-2</v>
      </c>
      <c r="N68" s="237">
        <f t="shared" si="20"/>
        <v>7.2836357140868196E-2</v>
      </c>
      <c r="O68" s="237">
        <f t="shared" si="20"/>
        <v>7.3831435205260712E-2</v>
      </c>
      <c r="P68" s="237">
        <f t="shared" si="20"/>
        <v>7.7154162538812868E-2</v>
      </c>
      <c r="Q68" s="237">
        <f t="shared" si="20"/>
        <v>7.4636712684523945E-2</v>
      </c>
      <c r="R68" s="237">
        <f t="shared" si="20"/>
        <v>7.6749377323587845E-2</v>
      </c>
      <c r="S68" s="237">
        <f t="shared" si="20"/>
        <v>7.5160573525167071E-2</v>
      </c>
      <c r="T68" s="237">
        <f t="shared" si="20"/>
        <v>7.2979862885610619E-2</v>
      </c>
      <c r="U68" s="237">
        <f t="shared" si="20"/>
        <v>7.5078424945895839E-2</v>
      </c>
      <c r="V68" s="237">
        <f t="shared" si="20"/>
        <v>7.3387780263264063E-2</v>
      </c>
      <c r="W68" s="237">
        <f t="shared" si="20"/>
        <v>7.5035186397707732E-2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343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25</v>
      </c>
      <c r="B72" s="324">
        <f>IF(B$5=0,0,B$5/TRE_fec!B$5)</f>
        <v>0.53467323556978608</v>
      </c>
      <c r="C72" s="324">
        <f>IF(C$5=0,0,C$5/TRE_fec!C$5)</f>
        <v>0.54010591492914628</v>
      </c>
      <c r="D72" s="324">
        <f>IF(D$5=0,0,D$5/TRE_fec!D$5)</f>
        <v>0.55572660897226689</v>
      </c>
      <c r="E72" s="324">
        <f>IF(E$5=0,0,E$5/TRE_fec!E$5)</f>
        <v>0.55073309586844132</v>
      </c>
      <c r="F72" s="324">
        <f>IF(F$5=0,0,F$5/TRE_fec!F$5)</f>
        <v>0.56877627311438372</v>
      </c>
      <c r="G72" s="324">
        <f>IF(G$5=0,0,G$5/TRE_fec!G$5)</f>
        <v>0.57797217787495825</v>
      </c>
      <c r="H72" s="324">
        <f>IF(H$5=0,0,H$5/TRE_fec!H$5)</f>
        <v>0.55740431462244089</v>
      </c>
      <c r="I72" s="324">
        <f>IF(I$5=0,0,I$5/TRE_fec!I$5)</f>
        <v>0.5623286512656539</v>
      </c>
      <c r="J72" s="324">
        <f>IF(J$5=0,0,J$5/TRE_fec!J$5)</f>
        <v>0.56171789746359735</v>
      </c>
      <c r="K72" s="324">
        <f>IF(K$5=0,0,K$5/TRE_fec!K$5)</f>
        <v>0.56835981877690067</v>
      </c>
      <c r="L72" s="324">
        <f>IF(L$5=0,0,L$5/TRE_fec!L$5)</f>
        <v>0.55583149421023426</v>
      </c>
      <c r="M72" s="324">
        <f>IF(M$5=0,0,M$5/TRE_fec!M$5)</f>
        <v>0.56826122798969114</v>
      </c>
      <c r="N72" s="324">
        <f>IF(N$5=0,0,N$5/TRE_fec!N$5)</f>
        <v>0.5731094765950534</v>
      </c>
      <c r="O72" s="324">
        <f>IF(O$5=0,0,O$5/TRE_fec!O$5)</f>
        <v>0.56828343558496497</v>
      </c>
      <c r="P72" s="324">
        <f>IF(P$5=0,0,P$5/TRE_fec!P$5)</f>
        <v>0.57264150560525073</v>
      </c>
      <c r="Q72" s="324">
        <f>IF(Q$5=0,0,Q$5/TRE_fec!Q$5)</f>
        <v>0.56991527591785207</v>
      </c>
      <c r="R72" s="324">
        <f>IF(R$5=0,0,R$5/TRE_fec!R$5)</f>
        <v>0.57022712261143305</v>
      </c>
      <c r="S72" s="324">
        <f>IF(S$5=0,0,S$5/TRE_fec!S$5)</f>
        <v>0.56836707980108192</v>
      </c>
      <c r="T72" s="324">
        <f>IF(T$5=0,0,T$5/TRE_fec!T$5)</f>
        <v>0.5622351625555273</v>
      </c>
      <c r="U72" s="324">
        <f>IF(U$5=0,0,U$5/TRE_fec!U$5)</f>
        <v>0.56762450257115138</v>
      </c>
      <c r="V72" s="324">
        <f>IF(V$5=0,0,V$5/TRE_fec!V$5)</f>
        <v>0.56508220834299161</v>
      </c>
      <c r="W72" s="324">
        <f>IF(W$5=0,0,W$5/TRE_fec!W$5)</f>
        <v>0.57006440610892506</v>
      </c>
      <c r="DA72" s="95"/>
    </row>
    <row r="73" spans="1:105" ht="12" customHeight="1" x14ac:dyDescent="0.25">
      <c r="A73" s="55" t="s">
        <v>92</v>
      </c>
      <c r="B73" s="336">
        <f>IF(B$6=0,0,B$6/TRE_fec!B$6)</f>
        <v>0.4860891046512037</v>
      </c>
      <c r="C73" s="336">
        <f>IF(C$6=0,0,C$6/TRE_fec!C$6)</f>
        <v>0.48608910465120375</v>
      </c>
      <c r="D73" s="336">
        <f>IF(D$6=0,0,D$6/TRE_fec!D$6)</f>
        <v>0.48608910465120364</v>
      </c>
      <c r="E73" s="336">
        <f>IF(E$6=0,0,E$6/TRE_fec!E$6)</f>
        <v>0.48608910465120397</v>
      </c>
      <c r="F73" s="336">
        <f>IF(F$6=0,0,F$6/TRE_fec!F$6)</f>
        <v>0.48608910465120364</v>
      </c>
      <c r="G73" s="336">
        <f>IF(G$6=0,0,G$6/TRE_fec!G$6)</f>
        <v>0.48608910465120375</v>
      </c>
      <c r="H73" s="336">
        <f>IF(H$6=0,0,H$6/TRE_fec!H$6)</f>
        <v>0.48608910465120386</v>
      </c>
      <c r="I73" s="336">
        <f>IF(I$6=0,0,I$6/TRE_fec!I$6)</f>
        <v>0.48608910465120392</v>
      </c>
      <c r="J73" s="336">
        <f>IF(J$6=0,0,J$6/TRE_fec!J$6)</f>
        <v>0.48608910465120386</v>
      </c>
      <c r="K73" s="336">
        <f>IF(K$6=0,0,K$6/TRE_fec!K$6)</f>
        <v>0.48608910465120403</v>
      </c>
      <c r="L73" s="336">
        <f>IF(L$6=0,0,L$6/TRE_fec!L$6)</f>
        <v>0.48608910465120364</v>
      </c>
      <c r="M73" s="336">
        <f>IF(M$6=0,0,M$6/TRE_fec!M$6)</f>
        <v>0.48608910465120375</v>
      </c>
      <c r="N73" s="336">
        <f>IF(N$6=0,0,N$6/TRE_fec!N$6)</f>
        <v>0.48608910465120364</v>
      </c>
      <c r="O73" s="336">
        <f>IF(O$6=0,0,O$6/TRE_fec!O$6)</f>
        <v>0.48608910465120386</v>
      </c>
      <c r="P73" s="336">
        <f>IF(P$6=0,0,P$6/TRE_fec!P$6)</f>
        <v>0.48608910465120386</v>
      </c>
      <c r="Q73" s="336">
        <f>IF(Q$6=0,0,Q$6/TRE_fec!Q$6)</f>
        <v>0.48608910465120375</v>
      </c>
      <c r="R73" s="336">
        <f>IF(R$6=0,0,R$6/TRE_fec!R$6)</f>
        <v>0.48608910465120381</v>
      </c>
      <c r="S73" s="336">
        <f>IF(S$6=0,0,S$6/TRE_fec!S$6)</f>
        <v>0.48608910465120364</v>
      </c>
      <c r="T73" s="336">
        <f>IF(T$6=0,0,T$6/TRE_fec!T$6)</f>
        <v>0.48608910465120392</v>
      </c>
      <c r="U73" s="336">
        <f>IF(U$6=0,0,U$6/TRE_fec!U$6)</f>
        <v>0.48608910465120375</v>
      </c>
      <c r="V73" s="336">
        <f>IF(V$6=0,0,V$6/TRE_fec!V$6)</f>
        <v>0.48608910465120386</v>
      </c>
      <c r="W73" s="336">
        <f>IF(W$6=0,0,W$6/TRE_fec!W$6)</f>
        <v>0.48608910465120386</v>
      </c>
      <c r="DA73" s="67"/>
    </row>
    <row r="74" spans="1:105" ht="12" customHeight="1" x14ac:dyDescent="0.25">
      <c r="A74" s="202" t="s">
        <v>93</v>
      </c>
      <c r="B74" s="337">
        <f>IF(B$7=0,0,B$7/TRE_fec!B$7)</f>
        <v>0.12604378833465263</v>
      </c>
      <c r="C74" s="337">
        <f>IF(C$7=0,0,C$7/TRE_fec!C$7)</f>
        <v>0.12604378833465266</v>
      </c>
      <c r="D74" s="337">
        <f>IF(D$7=0,0,D$7/TRE_fec!D$7)</f>
        <v>0.1260437883346526</v>
      </c>
      <c r="E74" s="337">
        <f>IF(E$7=0,0,E$7/TRE_fec!E$7)</f>
        <v>0.12604378833465263</v>
      </c>
      <c r="F74" s="337">
        <f>IF(F$7=0,0,F$7/TRE_fec!F$7)</f>
        <v>0.12604378833465263</v>
      </c>
      <c r="G74" s="337">
        <f>IF(G$7=0,0,G$7/TRE_fec!G$7)</f>
        <v>0.12604378833465266</v>
      </c>
      <c r="H74" s="337">
        <f>IF(H$7=0,0,H$7/TRE_fec!H$7)</f>
        <v>0.12604378833465266</v>
      </c>
      <c r="I74" s="337">
        <f>IF(I$7=0,0,I$7/TRE_fec!I$7)</f>
        <v>0.12604378833465263</v>
      </c>
      <c r="J74" s="337">
        <f>IF(J$7=0,0,J$7/TRE_fec!J$7)</f>
        <v>0.12604378833465263</v>
      </c>
      <c r="K74" s="337">
        <f>IF(K$7=0,0,K$7/TRE_fec!K$7)</f>
        <v>0.12604378833465263</v>
      </c>
      <c r="L74" s="337">
        <f>IF(L$7=0,0,L$7/TRE_fec!L$7)</f>
        <v>0.12604378833465263</v>
      </c>
      <c r="M74" s="337">
        <f>IF(M$7=0,0,M$7/TRE_fec!M$7)</f>
        <v>0.12604378833465263</v>
      </c>
      <c r="N74" s="337">
        <f>IF(N$7=0,0,N$7/TRE_fec!N$7)</f>
        <v>0.12604378833465263</v>
      </c>
      <c r="O74" s="337">
        <f>IF(O$7=0,0,O$7/TRE_fec!O$7)</f>
        <v>0.12604378833465263</v>
      </c>
      <c r="P74" s="337">
        <f>IF(P$7=0,0,P$7/TRE_fec!P$7)</f>
        <v>0.12604378833465266</v>
      </c>
      <c r="Q74" s="337">
        <f>IF(Q$7=0,0,Q$7/TRE_fec!Q$7)</f>
        <v>0.12604378833465263</v>
      </c>
      <c r="R74" s="337">
        <f>IF(R$7=0,0,R$7/TRE_fec!R$7)</f>
        <v>0.12604378833465266</v>
      </c>
      <c r="S74" s="337">
        <f>IF(S$7=0,0,S$7/TRE_fec!S$7)</f>
        <v>0.12604378833465266</v>
      </c>
      <c r="T74" s="337">
        <f>IF(T$7=0,0,T$7/TRE_fec!T$7)</f>
        <v>0.1260437883346526</v>
      </c>
      <c r="U74" s="337">
        <f>IF(U$7=0,0,U$7/TRE_fec!U$7)</f>
        <v>0.1260437883346526</v>
      </c>
      <c r="V74" s="337">
        <f>IF(V$7=0,0,V$7/TRE_fec!V$7)</f>
        <v>0.12604378833465268</v>
      </c>
      <c r="W74" s="337">
        <f>IF(W$7=0,0,W$7/TRE_fec!W$7)</f>
        <v>0.12604378833465266</v>
      </c>
      <c r="DA74" s="174"/>
    </row>
    <row r="75" spans="1:105" ht="12" customHeight="1" x14ac:dyDescent="0.25">
      <c r="A75" s="202" t="s">
        <v>94</v>
      </c>
      <c r="B75" s="337">
        <f>IF(B$8=0,0,B$8/TRE_fec!B$8)</f>
        <v>0.6812506522901064</v>
      </c>
      <c r="C75" s="337">
        <f>IF(C$8=0,0,C$8/TRE_fec!C$8)</f>
        <v>0.6812506522901064</v>
      </c>
      <c r="D75" s="337">
        <f>IF(D$8=0,0,D$8/TRE_fec!D$8)</f>
        <v>0.68125065229010628</v>
      </c>
      <c r="E75" s="337">
        <f>IF(E$8=0,0,E$8/TRE_fec!E$8)</f>
        <v>0.68125065229010628</v>
      </c>
      <c r="F75" s="337">
        <f>IF(F$8=0,0,F$8/TRE_fec!F$8)</f>
        <v>0.68125065229010628</v>
      </c>
      <c r="G75" s="337">
        <f>IF(G$8=0,0,G$8/TRE_fec!G$8)</f>
        <v>0.6812506522901064</v>
      </c>
      <c r="H75" s="337">
        <f>IF(H$8=0,0,H$8/TRE_fec!H$8)</f>
        <v>0.6812506522901064</v>
      </c>
      <c r="I75" s="337">
        <f>IF(I$8=0,0,I$8/TRE_fec!I$8)</f>
        <v>0.6812506522901064</v>
      </c>
      <c r="J75" s="337">
        <f>IF(J$8=0,0,J$8/TRE_fec!J$8)</f>
        <v>0.6812506522901064</v>
      </c>
      <c r="K75" s="337">
        <f>IF(K$8=0,0,K$8/TRE_fec!K$8)</f>
        <v>0.6812506522901064</v>
      </c>
      <c r="L75" s="337">
        <f>IF(L$8=0,0,L$8/TRE_fec!L$8)</f>
        <v>0.6812506522901064</v>
      </c>
      <c r="M75" s="337">
        <f>IF(M$8=0,0,M$8/TRE_fec!M$8)</f>
        <v>0.6812506522901064</v>
      </c>
      <c r="N75" s="337">
        <f>IF(N$8=0,0,N$8/TRE_fec!N$8)</f>
        <v>0.6812506522901064</v>
      </c>
      <c r="O75" s="337">
        <f>IF(O$8=0,0,O$8/TRE_fec!O$8)</f>
        <v>0.6812506522901064</v>
      </c>
      <c r="P75" s="337">
        <f>IF(P$8=0,0,P$8/TRE_fec!P$8)</f>
        <v>0.6812506522901064</v>
      </c>
      <c r="Q75" s="337">
        <f>IF(Q$8=0,0,Q$8/TRE_fec!Q$8)</f>
        <v>0.68125065229010628</v>
      </c>
      <c r="R75" s="337">
        <f>IF(R$8=0,0,R$8/TRE_fec!R$8)</f>
        <v>0.6812506522901064</v>
      </c>
      <c r="S75" s="337">
        <f>IF(S$8=0,0,S$8/TRE_fec!S$8)</f>
        <v>0.68125065229010651</v>
      </c>
      <c r="T75" s="337">
        <f>IF(T$8=0,0,T$8/TRE_fec!T$8)</f>
        <v>0.68125065229010617</v>
      </c>
      <c r="U75" s="337">
        <f>IF(U$8=0,0,U$8/TRE_fec!U$8)</f>
        <v>0.68125065229010617</v>
      </c>
      <c r="V75" s="337">
        <f>IF(V$8=0,0,V$8/TRE_fec!V$8)</f>
        <v>0.68125065229010628</v>
      </c>
      <c r="W75" s="337">
        <f>IF(W$8=0,0,W$8/TRE_fec!W$8)</f>
        <v>0.68125065229010651</v>
      </c>
      <c r="DA75" s="174"/>
    </row>
    <row r="76" spans="1:105" ht="12" customHeight="1" x14ac:dyDescent="0.25">
      <c r="A76" s="202" t="s">
        <v>95</v>
      </c>
      <c r="B76" s="337">
        <f>IF(B$9=0,0,B$9/TRE_fec!B$9)</f>
        <v>0.48165189537371356</v>
      </c>
      <c r="C76" s="337">
        <f>IF(C$9=0,0,C$9/TRE_fec!C$9)</f>
        <v>0.48165189537371356</v>
      </c>
      <c r="D76" s="337">
        <f>IF(D$9=0,0,D$9/TRE_fec!D$9)</f>
        <v>0.48165189537371356</v>
      </c>
      <c r="E76" s="337">
        <f>IF(E$9=0,0,E$9/TRE_fec!E$9)</f>
        <v>0.48165189537371339</v>
      </c>
      <c r="F76" s="337">
        <f>IF(F$9=0,0,F$9/TRE_fec!F$9)</f>
        <v>0.48165189537371367</v>
      </c>
      <c r="G76" s="337">
        <f>IF(G$9=0,0,G$9/TRE_fec!G$9)</f>
        <v>0.48165189537371339</v>
      </c>
      <c r="H76" s="337">
        <f>IF(H$9=0,0,H$9/TRE_fec!H$9)</f>
        <v>0.48165189537371345</v>
      </c>
      <c r="I76" s="337">
        <f>IF(I$9=0,0,I$9/TRE_fec!I$9)</f>
        <v>0.48165189537371322</v>
      </c>
      <c r="J76" s="337">
        <f>IF(J$9=0,0,J$9/TRE_fec!J$9)</f>
        <v>0.4816518953737135</v>
      </c>
      <c r="K76" s="337">
        <f>IF(K$9=0,0,K$9/TRE_fec!K$9)</f>
        <v>0.48165189537371345</v>
      </c>
      <c r="L76" s="337">
        <f>IF(L$9=0,0,L$9/TRE_fec!L$9)</f>
        <v>0.48165189537371361</v>
      </c>
      <c r="M76" s="337">
        <f>IF(M$9=0,0,M$9/TRE_fec!M$9)</f>
        <v>0.4816518953737135</v>
      </c>
      <c r="N76" s="337">
        <f>IF(N$9=0,0,N$9/TRE_fec!N$9)</f>
        <v>0.48165189537371345</v>
      </c>
      <c r="O76" s="337">
        <f>IF(O$9=0,0,O$9/TRE_fec!O$9)</f>
        <v>0.48165189537371339</v>
      </c>
      <c r="P76" s="337">
        <f>IF(P$9=0,0,P$9/TRE_fec!P$9)</f>
        <v>0.48165189537371333</v>
      </c>
      <c r="Q76" s="337">
        <f>IF(Q$9=0,0,Q$9/TRE_fec!Q$9)</f>
        <v>0.48165189537371333</v>
      </c>
      <c r="R76" s="337">
        <f>IF(R$9=0,0,R$9/TRE_fec!R$9)</f>
        <v>0.48165189537371345</v>
      </c>
      <c r="S76" s="337">
        <f>IF(S$9=0,0,S$9/TRE_fec!S$9)</f>
        <v>0.48165189537371339</v>
      </c>
      <c r="T76" s="337">
        <f>IF(T$9=0,0,T$9/TRE_fec!T$9)</f>
        <v>0.48165189537371339</v>
      </c>
      <c r="U76" s="337">
        <f>IF(U$9=0,0,U$9/TRE_fec!U$9)</f>
        <v>0.48165189537371345</v>
      </c>
      <c r="V76" s="337">
        <f>IF(V$9=0,0,V$9/TRE_fec!V$9)</f>
        <v>0.48165189537371345</v>
      </c>
      <c r="W76" s="337">
        <f>IF(W$9=0,0,W$9/TRE_fec!W$9)</f>
        <v>0.48165189537371345</v>
      </c>
      <c r="DA76" s="174"/>
    </row>
    <row r="77" spans="1:105" ht="12" customHeight="1" x14ac:dyDescent="0.25">
      <c r="A77" s="56" t="s">
        <v>96</v>
      </c>
      <c r="B77" s="338">
        <f>IF(B$10=0,0,B$10/TRE_fec!B$10)</f>
        <v>0.69692967330947198</v>
      </c>
      <c r="C77" s="338">
        <f>IF(C$10=0,0,C$10/TRE_fec!C$10)</f>
        <v>0.68529719863121052</v>
      </c>
      <c r="D77" s="338">
        <f>IF(D$10=0,0,D$10/TRE_fec!D$10)</f>
        <v>0.69658908346613768</v>
      </c>
      <c r="E77" s="338">
        <f>IF(E$10=0,0,E$10/TRE_fec!E$10)</f>
        <v>0.6838228332427797</v>
      </c>
      <c r="F77" s="338">
        <f>IF(F$10=0,0,F$10/TRE_fec!F$10)</f>
        <v>0.71010176602949848</v>
      </c>
      <c r="G77" s="338">
        <f>IF(G$10=0,0,G$10/TRE_fec!G$10)</f>
        <v>0.75003035071466573</v>
      </c>
      <c r="H77" s="338">
        <f>IF(H$10=0,0,H$10/TRE_fec!H$10)</f>
        <v>0.7247682720421742</v>
      </c>
      <c r="I77" s="338">
        <f>IF(I$10=0,0,I$10/TRE_fec!I$10)</f>
        <v>0.72017251053582731</v>
      </c>
      <c r="J77" s="338">
        <f>IF(J$10=0,0,J$10/TRE_fec!J$10)</f>
        <v>0.74169829849488755</v>
      </c>
      <c r="K77" s="338">
        <f>IF(K$10=0,0,K$10/TRE_fec!K$10)</f>
        <v>0.7428318078961208</v>
      </c>
      <c r="L77" s="338">
        <f>IF(L$10=0,0,L$10/TRE_fec!L$10)</f>
        <v>0.70774769734681764</v>
      </c>
      <c r="M77" s="338">
        <f>IF(M$10=0,0,M$10/TRE_fec!M$10)</f>
        <v>0.74739993653835013</v>
      </c>
      <c r="N77" s="338">
        <f>IF(N$10=0,0,N$10/TRE_fec!N$10)</f>
        <v>0.75450617770116524</v>
      </c>
      <c r="O77" s="338">
        <f>IF(O$10=0,0,O$10/TRE_fec!O$10)</f>
        <v>0.74895772178612063</v>
      </c>
      <c r="P77" s="338">
        <f>IF(P$10=0,0,P$10/TRE_fec!P$10)</f>
        <v>0.76810445269991057</v>
      </c>
      <c r="Q77" s="338">
        <f>IF(Q$10=0,0,Q$10/TRE_fec!Q$10)</f>
        <v>0.75444513368175825</v>
      </c>
      <c r="R77" s="338">
        <f>IF(R$10=0,0,R$10/TRE_fec!R$10)</f>
        <v>0.76192260153645741</v>
      </c>
      <c r="S77" s="338">
        <f>IF(S$10=0,0,S$10/TRE_fec!S$10)</f>
        <v>0.75327631329393274</v>
      </c>
      <c r="T77" s="338">
        <f>IF(T$10=0,0,T$10/TRE_fec!T$10)</f>
        <v>0.73775556655352437</v>
      </c>
      <c r="U77" s="338">
        <f>IF(U$10=0,0,U$10/TRE_fec!U$10)</f>
        <v>0.75395838030334961</v>
      </c>
      <c r="V77" s="338">
        <f>IF(V$10=0,0,V$10/TRE_fec!V$10)</f>
        <v>0.74406714105863403</v>
      </c>
      <c r="W77" s="338">
        <f>IF(W$10=0,0,W$10/TRE_fec!W$10)</f>
        <v>0.75762176399665326</v>
      </c>
      <c r="DA77" s="68"/>
    </row>
    <row r="78" spans="1:105" ht="12" customHeight="1" x14ac:dyDescent="0.25">
      <c r="A78" s="203" t="s">
        <v>2405</v>
      </c>
      <c r="B78" s="351">
        <f>IF(B$16=0,0,B$16/TRE_fec!B$16)</f>
        <v>0.52240017738025668</v>
      </c>
      <c r="C78" s="351">
        <f>IF(C$16=0,0,C$16/TRE_fec!C$16)</f>
        <v>0.52810194933813948</v>
      </c>
      <c r="D78" s="351">
        <f>IF(D$16=0,0,D$16/TRE_fec!D$16)</f>
        <v>0.53719862149598829</v>
      </c>
      <c r="E78" s="351">
        <f>IF(E$16=0,0,E$16/TRE_fec!E$16)</f>
        <v>0.52732941031007852</v>
      </c>
      <c r="F78" s="351">
        <f>IF(F$16=0,0,F$16/TRE_fec!F$16)</f>
        <v>0.54718103292535836</v>
      </c>
      <c r="G78" s="351">
        <f>IF(G$16=0,0,G$16/TRE_fec!G$16)</f>
        <v>0.57706030999082558</v>
      </c>
      <c r="H78" s="351">
        <f>IF(H$16=0,0,H$16/TRE_fec!H$16)</f>
        <v>0.5579543354062747</v>
      </c>
      <c r="I78" s="351">
        <f>IF(I$16=0,0,I$16/TRE_fec!I$16)</f>
        <v>0.55534300645365453</v>
      </c>
      <c r="J78" s="351">
        <f>IF(J$16=0,0,J$16/TRE_fec!J$16)</f>
        <v>0.57075869166352655</v>
      </c>
      <c r="K78" s="351">
        <f>IF(K$16=0,0,K$16/TRE_fec!K$16)</f>
        <v>0.57161597669110065</v>
      </c>
      <c r="L78" s="351">
        <f>IF(L$16=0,0,L$16/TRE_fec!L$16)</f>
        <v>0.54508149656510474</v>
      </c>
      <c r="M78" s="351">
        <f>IF(M$16=0,0,M$16/TRE_fec!M$16)</f>
        <v>0.5750709002098221</v>
      </c>
      <c r="N78" s="351">
        <f>IF(N$16=0,0,N$16/TRE_fec!N$16)</f>
        <v>0.58044542480095507</v>
      </c>
      <c r="O78" s="351">
        <f>IF(O$16=0,0,O$16/TRE_fec!O$16)</f>
        <v>0.57624906950214216</v>
      </c>
      <c r="P78" s="351">
        <f>IF(P$16=0,0,P$16/TRE_fec!P$16)</f>
        <v>0.59072994255137545</v>
      </c>
      <c r="Q78" s="351">
        <f>IF(Q$16=0,0,Q$16/TRE_fec!Q$16)</f>
        <v>0.58039925656996927</v>
      </c>
      <c r="R78" s="351">
        <f>IF(R$16=0,0,R$16/TRE_fec!R$16)</f>
        <v>0.58605454379477906</v>
      </c>
      <c r="S78" s="351">
        <f>IF(S$16=0,0,S$16/TRE_fec!S$16)</f>
        <v>0.57951526547354326</v>
      </c>
      <c r="T78" s="351">
        <f>IF(T$16=0,0,T$16/TRE_fec!T$16)</f>
        <v>0.56680591734014363</v>
      </c>
      <c r="U78" s="351">
        <f>IF(U$16=0,0,U$16/TRE_fec!U$16)</f>
        <v>0.57906580596185042</v>
      </c>
      <c r="V78" s="351">
        <f>IF(V$16=0,0,V$16/TRE_fec!V$16)</f>
        <v>0.57180144323973336</v>
      </c>
      <c r="W78" s="351">
        <f>IF(W$16=0,0,W$16/TRE_fec!W$16)</f>
        <v>0.58178356238556994</v>
      </c>
      <c r="DA78" s="175"/>
    </row>
    <row r="79" spans="1:105" ht="12" customHeight="1" x14ac:dyDescent="0.25">
      <c r="A79" s="203" t="s">
        <v>2415</v>
      </c>
      <c r="B79" s="351">
        <f>IF(B$24=0,0,B$24/TRE_fec!B$24)</f>
        <v>0.46757930552387</v>
      </c>
      <c r="C79" s="351">
        <f>IF(C$24=0,0,C$24/TRE_fec!C$24)</f>
        <v>0.46357858723789835</v>
      </c>
      <c r="D79" s="351">
        <f>IF(D$24=0,0,D$24/TRE_fec!D$24)</f>
        <v>0.46754876842872439</v>
      </c>
      <c r="E79" s="351">
        <f>IF(E$24=0,0,E$24/TRE_fec!E$24)</f>
        <v>0.46353205721715268</v>
      </c>
      <c r="F79" s="351">
        <f>IF(F$24=0,0,F$24/TRE_fec!F$24)</f>
        <v>0.46923014634019167</v>
      </c>
      <c r="G79" s="351">
        <f>IF(G$24=0,0,G$24/TRE_fec!G$24)</f>
        <v>0.47345917145497202</v>
      </c>
      <c r="H79" s="351">
        <f>IF(H$24=0,0,H$24/TRE_fec!H$24)</f>
        <v>0.47171970448827005</v>
      </c>
      <c r="I79" s="351">
        <f>IF(I$24=0,0,I$24/TRE_fec!I$24)</f>
        <v>0.47153969461946216</v>
      </c>
      <c r="J79" s="351">
        <f>IF(J$24=0,0,J$24/TRE_fec!J$24)</f>
        <v>0.47374419959231784</v>
      </c>
      <c r="K79" s="351">
        <f>IF(K$24=0,0,K$24/TRE_fec!K$24)</f>
        <v>0.4733058907738753</v>
      </c>
      <c r="L79" s="351">
        <f>IF(L$24=0,0,L$24/TRE_fec!L$24)</f>
        <v>0.4690543165770869</v>
      </c>
      <c r="M79" s="351">
        <f>IF(M$24=0,0,M$24/TRE_fec!M$24)</f>
        <v>0.4738860952445707</v>
      </c>
      <c r="N79" s="351">
        <f>IF(N$24=0,0,N$24/TRE_fec!N$24)</f>
        <v>0.47433790143099214</v>
      </c>
      <c r="O79" s="351">
        <f>IF(O$24=0,0,O$24/TRE_fec!O$24)</f>
        <v>0.47408110999683578</v>
      </c>
      <c r="P79" s="351">
        <f>IF(P$24=0,0,P$24/TRE_fec!P$24)</f>
        <v>0.47611594447915506</v>
      </c>
      <c r="Q79" s="351">
        <f>IF(Q$24=0,0,Q$24/TRE_fec!Q$24)</f>
        <v>0.47462324816518398</v>
      </c>
      <c r="R79" s="351">
        <f>IF(R$24=0,0,R$24/TRE_fec!R$24)</f>
        <v>0.4755641945759207</v>
      </c>
      <c r="S79" s="351">
        <f>IF(S$24=0,0,S$24/TRE_fec!S$24)</f>
        <v>0.47462632905351138</v>
      </c>
      <c r="T79" s="351">
        <f>IF(T$24=0,0,T$24/TRE_fec!T$24)</f>
        <v>0.47313162257179919</v>
      </c>
      <c r="U79" s="351">
        <f>IF(U$24=0,0,U$24/TRE_fec!U$24)</f>
        <v>0.47469880325322034</v>
      </c>
      <c r="V79" s="351">
        <f>IF(V$24=0,0,V$24/TRE_fec!V$24)</f>
        <v>0.47366705689868233</v>
      </c>
      <c r="W79" s="351">
        <f>IF(W$24=0,0,W$24/TRE_fec!W$24)</f>
        <v>0.47493541843333553</v>
      </c>
      <c r="DA79" s="175"/>
    </row>
    <row r="80" spans="1:105" ht="12" customHeight="1" x14ac:dyDescent="0.25">
      <c r="A80" s="203" t="s">
        <v>2420</v>
      </c>
      <c r="B80" s="351">
        <f>IF(B$27=0,0,B$27/TRE_fec!B$27)</f>
        <v>0.44777158061164857</v>
      </c>
      <c r="C80" s="351">
        <f>IF(C$27=0,0,C$27/TRE_fec!C$27)</f>
        <v>0.45265881371840533</v>
      </c>
      <c r="D80" s="351">
        <f>IF(D$27=0,0,D$27/TRE_fec!D$27)</f>
        <v>0.46045596128227584</v>
      </c>
      <c r="E80" s="351">
        <f>IF(E$27=0,0,E$27/TRE_fec!E$27)</f>
        <v>0.45199663740863882</v>
      </c>
      <c r="F80" s="351">
        <f>IF(F$27=0,0,F$27/TRE_fec!F$27)</f>
        <v>0.46901231393602133</v>
      </c>
      <c r="G80" s="351">
        <f>IF(G$27=0,0,G$27/TRE_fec!G$27)</f>
        <v>0.49462312284927901</v>
      </c>
      <c r="H80" s="351">
        <f>IF(H$27=0,0,H$27/TRE_fec!H$27)</f>
        <v>0.47824657320537806</v>
      </c>
      <c r="I80" s="351">
        <f>IF(I$27=0,0,I$27/TRE_fec!I$27)</f>
        <v>0.4760082912459897</v>
      </c>
      <c r="J80" s="351">
        <f>IF(J$27=0,0,J$27/TRE_fec!J$27)</f>
        <v>0.48922173571159444</v>
      </c>
      <c r="K80" s="351">
        <f>IF(K$27=0,0,K$27/TRE_fec!K$27)</f>
        <v>0.48995655144951478</v>
      </c>
      <c r="L80" s="351">
        <f>IF(L$27=0,0,L$27/TRE_fec!L$27)</f>
        <v>0.46721271134151843</v>
      </c>
      <c r="M80" s="351">
        <f>IF(M$27=0,0,M$27/TRE_fec!M$27)</f>
        <v>0.49291791446556193</v>
      </c>
      <c r="N80" s="351">
        <f>IF(N$27=0,0,N$27/TRE_fec!N$27)</f>
        <v>0.4975246498293901</v>
      </c>
      <c r="O80" s="351">
        <f>IF(O$27=0,0,O$27/TRE_fec!O$27)</f>
        <v>0.49392777385897896</v>
      </c>
      <c r="P80" s="351">
        <f>IF(P$27=0,0,P$27/TRE_fec!P$27)</f>
        <v>0.50633995075832183</v>
      </c>
      <c r="Q80" s="351">
        <f>IF(Q$27=0,0,Q$27/TRE_fec!Q$27)</f>
        <v>0.49748507705997369</v>
      </c>
      <c r="R80" s="351">
        <f>IF(R$27=0,0,R$27/TRE_fec!R$27)</f>
        <v>0.50233246610981053</v>
      </c>
      <c r="S80" s="351">
        <f>IF(S$27=0,0,S$27/TRE_fec!S$27)</f>
        <v>0.4967273704058941</v>
      </c>
      <c r="T80" s="351">
        <f>IF(T$27=0,0,T$27/TRE_fec!T$27)</f>
        <v>0.48583364343440866</v>
      </c>
      <c r="U80" s="351">
        <f>IF(U$27=0,0,U$27/TRE_fec!U$27)</f>
        <v>0.49634211939587186</v>
      </c>
      <c r="V80" s="351">
        <f>IF(V$27=0,0,V$27/TRE_fec!V$27)</f>
        <v>0.49011552277691439</v>
      </c>
      <c r="W80" s="351">
        <f>IF(W$27=0,0,W$27/TRE_fec!W$27)</f>
        <v>0.49867162490191719</v>
      </c>
      <c r="DA80" s="175"/>
    </row>
    <row r="81" spans="1:105" ht="12" customHeight="1" x14ac:dyDescent="0.25">
      <c r="A81" s="203" t="s">
        <v>2430</v>
      </c>
      <c r="B81" s="351">
        <f>IF(B$35=0,0,B$35/TRE_fec!B$35)</f>
        <v>0.67323340281530386</v>
      </c>
      <c r="C81" s="351">
        <f>IF(C$35=0,0,C$35/TRE_fec!C$35)</f>
        <v>0.70463096412284487</v>
      </c>
      <c r="D81" s="351">
        <f>IF(D$35=0,0,D$35/TRE_fec!D$35)</f>
        <v>0.72379816130616392</v>
      </c>
      <c r="E81" s="351">
        <f>IF(E$35=0,0,E$35/TRE_fec!E$35)</f>
        <v>0.72381525528167012</v>
      </c>
      <c r="F81" s="351">
        <f>IF(F$35=0,0,F$35/TRE_fec!F$35)</f>
        <v>0.7346569009715691</v>
      </c>
      <c r="G81" s="351">
        <f>IF(G$35=0,0,G$35/TRE_fec!G$35)</f>
        <v>0.7347832730304894</v>
      </c>
      <c r="H81" s="351">
        <f>IF(H$35=0,0,H$35/TRE_fec!H$35)</f>
        <v>0.71204597523183077</v>
      </c>
      <c r="I81" s="351">
        <f>IF(I$35=0,0,I$35/TRE_fec!I$35)</f>
        <v>0.7221195527901596</v>
      </c>
      <c r="J81" s="351">
        <f>IF(J$35=0,0,J$35/TRE_fec!J$35)</f>
        <v>0.71040347172527218</v>
      </c>
      <c r="K81" s="351">
        <f>IF(K$35=0,0,K$35/TRE_fec!K$35)</f>
        <v>0.72409366393851415</v>
      </c>
      <c r="L81" s="351">
        <f>IF(L$35=0,0,L$35/TRE_fec!L$35)</f>
        <v>0.71960389745170039</v>
      </c>
      <c r="M81" s="351">
        <f>IF(M$35=0,0,M$35/TRE_fec!M$35)</f>
        <v>0.72173332618374242</v>
      </c>
      <c r="N81" s="351">
        <f>IF(N$35=0,0,N$35/TRE_fec!N$35)</f>
        <v>0.72711274198060405</v>
      </c>
      <c r="O81" s="351">
        <f>IF(O$35=0,0,O$35/TRE_fec!O$35)</f>
        <v>0.72097659913028</v>
      </c>
      <c r="P81" s="351">
        <f>IF(P$35=0,0,P$35/TRE_fec!P$35)</f>
        <v>0.71982094615129222</v>
      </c>
      <c r="Q81" s="351">
        <f>IF(Q$35=0,0,Q$35/TRE_fec!Q$35)</f>
        <v>0.7213930241676012</v>
      </c>
      <c r="R81" s="351">
        <f>IF(R$35=0,0,R$35/TRE_fec!R$35)</f>
        <v>0.71789008022791678</v>
      </c>
      <c r="S81" s="351">
        <f>IF(S$35=0,0,S$35/TRE_fec!S$35)</f>
        <v>0.71878015379505811</v>
      </c>
      <c r="T81" s="351">
        <f>IF(T$35=0,0,T$35/TRE_fec!T$35)</f>
        <v>0.71317154929624171</v>
      </c>
      <c r="U81" s="351">
        <f>IF(U$35=0,0,U$35/TRE_fec!U$35)</f>
        <v>0.71280613045765118</v>
      </c>
      <c r="V81" s="351">
        <f>IF(V$35=0,0,V$35/TRE_fec!V$35)</f>
        <v>0.71321568692015092</v>
      </c>
      <c r="W81" s="351">
        <f>IF(W$35=0,0,W$35/TRE_fec!W$35)</f>
        <v>0.71863206570714255</v>
      </c>
      <c r="DA81" s="175"/>
    </row>
    <row r="82" spans="1:105" ht="12" customHeight="1" x14ac:dyDescent="0.25">
      <c r="A82" s="203" t="s">
        <v>2442</v>
      </c>
      <c r="B82" s="351">
        <f>IF(B$46=0,0,B$46/TRE_fec!B$46)</f>
        <v>0.62918205518415826</v>
      </c>
      <c r="C82" s="351">
        <f>IF(C$46=0,0,C$46/TRE_fec!C$46)</f>
        <v>0.62918205518415848</v>
      </c>
      <c r="D82" s="351">
        <f>IF(D$46=0,0,D$46/TRE_fec!D$46)</f>
        <v>0.62918205518415848</v>
      </c>
      <c r="E82" s="351">
        <f>IF(E$46=0,0,E$46/TRE_fec!E$46)</f>
        <v>0.62918205518415848</v>
      </c>
      <c r="F82" s="351">
        <f>IF(F$46=0,0,F$46/TRE_fec!F$46)</f>
        <v>0.62918205518415837</v>
      </c>
      <c r="G82" s="351">
        <f>IF(G$46=0,0,G$46/TRE_fec!G$46)</f>
        <v>0.62918205518415826</v>
      </c>
      <c r="H82" s="351">
        <f>IF(H$46=0,0,H$46/TRE_fec!H$46)</f>
        <v>0.62918205518415837</v>
      </c>
      <c r="I82" s="351">
        <f>IF(I$46=0,0,I$46/TRE_fec!I$46)</f>
        <v>0.62918205518415837</v>
      </c>
      <c r="J82" s="351">
        <f>IF(J$46=0,0,J$46/TRE_fec!J$46)</f>
        <v>0.62918205518415826</v>
      </c>
      <c r="K82" s="351">
        <f>IF(K$46=0,0,K$46/TRE_fec!K$46)</f>
        <v>0.62918205518415837</v>
      </c>
      <c r="L82" s="351">
        <f>IF(L$46=0,0,L$46/TRE_fec!L$46)</f>
        <v>0.6291820551841586</v>
      </c>
      <c r="M82" s="351">
        <f>IF(M$46=0,0,M$46/TRE_fec!M$46)</f>
        <v>0.62918205518415837</v>
      </c>
      <c r="N82" s="351">
        <f>IF(N$46=0,0,N$46/TRE_fec!N$46)</f>
        <v>0.62918205518415815</v>
      </c>
      <c r="O82" s="351">
        <f>IF(O$46=0,0,O$46/TRE_fec!O$46)</f>
        <v>0.62918205518415815</v>
      </c>
      <c r="P82" s="351">
        <f>IF(P$46=0,0,P$46/TRE_fec!P$46)</f>
        <v>0.62918205518415837</v>
      </c>
      <c r="Q82" s="351">
        <f>IF(Q$46=0,0,Q$46/TRE_fec!Q$46)</f>
        <v>0.62918205518415848</v>
      </c>
      <c r="R82" s="351">
        <f>IF(R$46=0,0,R$46/TRE_fec!R$46)</f>
        <v>0.62918205518415837</v>
      </c>
      <c r="S82" s="351">
        <f>IF(S$46=0,0,S$46/TRE_fec!S$46)</f>
        <v>0.62918205518415837</v>
      </c>
      <c r="T82" s="351">
        <f>IF(T$46=0,0,T$46/TRE_fec!T$46)</f>
        <v>0.62918205518415837</v>
      </c>
      <c r="U82" s="351">
        <f>IF(U$46=0,0,U$46/TRE_fec!U$46)</f>
        <v>0.62918205518415848</v>
      </c>
      <c r="V82" s="351">
        <f>IF(V$46=0,0,V$46/TRE_fec!V$46)</f>
        <v>0.62918205518415826</v>
      </c>
      <c r="W82" s="351">
        <f>IF(W$46=0,0,W$46/TRE_fec!W$46)</f>
        <v>0.62918205518415837</v>
      </c>
      <c r="DA82" s="175"/>
    </row>
    <row r="83" spans="1:105" ht="12" customHeight="1" x14ac:dyDescent="0.25">
      <c r="A83" s="41" t="s">
        <v>2444</v>
      </c>
      <c r="B83" s="339">
        <f>IF(B$47=0,0,B$47/TRE_fec!B$47)</f>
        <v>0.5791793944371969</v>
      </c>
      <c r="C83" s="339">
        <f>IF(C$47=0,0,C$47/TRE_fec!C$47)</f>
        <v>0.57917939443719679</v>
      </c>
      <c r="D83" s="339">
        <f>IF(D$47=0,0,D$47/TRE_fec!D$47)</f>
        <v>0.57917939443719679</v>
      </c>
      <c r="E83" s="339">
        <f>IF(E$47=0,0,E$47/TRE_fec!E$47)</f>
        <v>0.5791793944371969</v>
      </c>
      <c r="F83" s="339">
        <f>IF(F$47=0,0,F$47/TRE_fec!F$47)</f>
        <v>0.5791793944371969</v>
      </c>
      <c r="G83" s="339">
        <f>IF(G$47=0,0,G$47/TRE_fec!G$47)</f>
        <v>0.5791793944371969</v>
      </c>
      <c r="H83" s="339">
        <f>IF(H$47=0,0,H$47/TRE_fec!H$47)</f>
        <v>0.57917939443719713</v>
      </c>
      <c r="I83" s="339">
        <f>IF(I$47=0,0,I$47/TRE_fec!I$47)</f>
        <v>0.57917939443719679</v>
      </c>
      <c r="J83" s="339">
        <f>IF(J$47=0,0,J$47/TRE_fec!J$47)</f>
        <v>0.57917939443719701</v>
      </c>
      <c r="K83" s="339">
        <f>IF(K$47=0,0,K$47/TRE_fec!K$47)</f>
        <v>0.57917939443719713</v>
      </c>
      <c r="L83" s="339">
        <f>IF(L$47=0,0,L$47/TRE_fec!L$47)</f>
        <v>0.5791793944371969</v>
      </c>
      <c r="M83" s="339">
        <f>IF(M$47=0,0,M$47/TRE_fec!M$47)</f>
        <v>0.57917939443719679</v>
      </c>
      <c r="N83" s="339">
        <f>IF(N$47=0,0,N$47/TRE_fec!N$47)</f>
        <v>0.57917939443719701</v>
      </c>
      <c r="O83" s="339">
        <f>IF(O$47=0,0,O$47/TRE_fec!O$47)</f>
        <v>0.57917939443719679</v>
      </c>
      <c r="P83" s="339">
        <f>IF(P$47=0,0,P$47/TRE_fec!P$47)</f>
        <v>0.5791793944371969</v>
      </c>
      <c r="Q83" s="339">
        <f>IF(Q$47=0,0,Q$47/TRE_fec!Q$47)</f>
        <v>0.5791793944371969</v>
      </c>
      <c r="R83" s="339">
        <f>IF(R$47=0,0,R$47/TRE_fec!R$47)</f>
        <v>0.57917939443719701</v>
      </c>
      <c r="S83" s="339">
        <f>IF(S$47=0,0,S$47/TRE_fec!S$47)</f>
        <v>0.57917939443719701</v>
      </c>
      <c r="T83" s="339">
        <f>IF(T$47=0,0,T$47/TRE_fec!T$47)</f>
        <v>0.57917939443719668</v>
      </c>
      <c r="U83" s="339">
        <f>IF(U$47=0,0,U$47/TRE_fec!U$47)</f>
        <v>0.57917939443719657</v>
      </c>
      <c r="V83" s="339">
        <f>IF(V$47=0,0,V$47/TRE_fec!V$47)</f>
        <v>0.57917939443719701</v>
      </c>
      <c r="W83" s="339">
        <f>IF(W$47=0,0,W$47/TRE_fec!W$47)</f>
        <v>0.57917939443719724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6" tint="-0.249977111117893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Transport equipment / CO2 emissions"</f>
        <v>RO: Transport equipment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25</v>
      </c>
      <c r="B5" s="225">
        <v>256.94321938544351</v>
      </c>
      <c r="C5" s="225">
        <v>399.98177999849253</v>
      </c>
      <c r="D5" s="225">
        <v>180.22058927916439</v>
      </c>
      <c r="E5" s="225">
        <v>237.1677310781603</v>
      </c>
      <c r="F5" s="225">
        <v>145.47257963910539</v>
      </c>
      <c r="G5" s="225">
        <v>73.715399999545639</v>
      </c>
      <c r="H5" s="225">
        <v>208.11977999862631</v>
      </c>
      <c r="I5" s="225">
        <v>221.1950699988042</v>
      </c>
      <c r="J5" s="225">
        <v>173.18069999918831</v>
      </c>
      <c r="K5" s="225">
        <v>153.6410699989643</v>
      </c>
      <c r="L5" s="225">
        <v>156.06458999867289</v>
      </c>
      <c r="M5" s="225">
        <v>166.31405999932781</v>
      </c>
      <c r="N5" s="225">
        <v>152.07587999952781</v>
      </c>
      <c r="O5" s="225">
        <v>205.79723999929331</v>
      </c>
      <c r="P5" s="225">
        <v>178.98704999862079</v>
      </c>
      <c r="Q5" s="225">
        <v>216.45062999928859</v>
      </c>
      <c r="R5" s="225">
        <v>195.64874999890441</v>
      </c>
      <c r="S5" s="225">
        <v>227.9900131183015</v>
      </c>
      <c r="T5" s="225">
        <v>339.3304157678931</v>
      </c>
      <c r="U5" s="225">
        <v>291.96837227123848</v>
      </c>
      <c r="V5" s="225">
        <v>338.02314443413962</v>
      </c>
      <c r="W5" s="225">
        <v>270.08766804800928</v>
      </c>
      <c r="DA5" s="89" t="s">
        <v>2486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2487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2488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2489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2490</v>
      </c>
    </row>
    <row r="10" spans="1:105" ht="12" customHeight="1" x14ac:dyDescent="0.25">
      <c r="A10" s="56" t="s">
        <v>96</v>
      </c>
      <c r="B10" s="262">
        <v>8.5997417256442361</v>
      </c>
      <c r="C10" s="262">
        <v>15.841006744825449</v>
      </c>
      <c r="D10" s="262">
        <v>7.4142541391074896</v>
      </c>
      <c r="E10" s="262">
        <v>10.050020372841921</v>
      </c>
      <c r="F10" s="262">
        <v>6.11527509988482</v>
      </c>
      <c r="G10" s="262">
        <v>2.7815754662660019</v>
      </c>
      <c r="H10" s="262">
        <v>7.5817402837912313</v>
      </c>
      <c r="I10" s="262">
        <v>8.5471834494758792</v>
      </c>
      <c r="J10" s="262">
        <v>5.9235377091726296</v>
      </c>
      <c r="K10" s="262">
        <v>5.5761178813512906</v>
      </c>
      <c r="L10" s="262">
        <v>6.1403117812058197</v>
      </c>
      <c r="M10" s="262">
        <v>5.8674388805500879</v>
      </c>
      <c r="N10" s="262">
        <v>5.3772885640106161</v>
      </c>
      <c r="O10" s="262">
        <v>7.190569392859687</v>
      </c>
      <c r="P10" s="262">
        <v>5.7133568994428474</v>
      </c>
      <c r="Q10" s="262">
        <v>7.4171527609965198</v>
      </c>
      <c r="R10" s="262">
        <v>6.3716920975586104</v>
      </c>
      <c r="S10" s="262">
        <v>7.7459539234661294</v>
      </c>
      <c r="T10" s="262">
        <v>11.83073934622624</v>
      </c>
      <c r="U10" s="262">
        <v>9.5870870810778204</v>
      </c>
      <c r="V10" s="262">
        <v>11.593722858110571</v>
      </c>
      <c r="W10" s="262">
        <v>8.925503777449622</v>
      </c>
      <c r="DA10" s="68" t="s">
        <v>2491</v>
      </c>
    </row>
    <row r="11" spans="1:105" ht="12" customHeight="1" x14ac:dyDescent="0.25">
      <c r="A11" s="37" t="s">
        <v>160</v>
      </c>
      <c r="B11" s="228">
        <v>0.98710632109245089</v>
      </c>
      <c r="C11" s="228">
        <v>0</v>
      </c>
      <c r="D11" s="228">
        <v>0.59501103616403528</v>
      </c>
      <c r="E11" s="228">
        <v>0.45531322487648462</v>
      </c>
      <c r="F11" s="228">
        <v>0.30979684321316381</v>
      </c>
      <c r="G11" s="228">
        <v>0</v>
      </c>
      <c r="H11" s="228">
        <v>0</v>
      </c>
      <c r="I11" s="228">
        <v>1.27780697069629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0.36479241871154378</v>
      </c>
      <c r="U11" s="228">
        <v>0.34084814841468158</v>
      </c>
      <c r="V11" s="228">
        <v>0.30358113643901857</v>
      </c>
      <c r="W11" s="228">
        <v>0.19041674404244141</v>
      </c>
      <c r="DA11" s="69" t="s">
        <v>2492</v>
      </c>
    </row>
    <row r="12" spans="1:105" ht="12" customHeight="1" x14ac:dyDescent="0.25">
      <c r="A12" s="37" t="s">
        <v>162</v>
      </c>
      <c r="B12" s="228">
        <v>7.6126354045517859</v>
      </c>
      <c r="C12" s="228">
        <v>15.841006744825449</v>
      </c>
      <c r="D12" s="228">
        <v>6.8192431029434548</v>
      </c>
      <c r="E12" s="228">
        <v>9.5947071479654369</v>
      </c>
      <c r="F12" s="228">
        <v>5.8054782566716563</v>
      </c>
      <c r="G12" s="228">
        <v>2.7815754662660019</v>
      </c>
      <c r="H12" s="228">
        <v>7.5817402837912313</v>
      </c>
      <c r="I12" s="228">
        <v>7.2693764787795887</v>
      </c>
      <c r="J12" s="228">
        <v>5.9235377091726296</v>
      </c>
      <c r="K12" s="228">
        <v>5.5761178813512906</v>
      </c>
      <c r="L12" s="228">
        <v>6.1403117812058197</v>
      </c>
      <c r="M12" s="228">
        <v>5.8674388805500879</v>
      </c>
      <c r="N12" s="228">
        <v>5.3772885640106161</v>
      </c>
      <c r="O12" s="228">
        <v>7.190569392859687</v>
      </c>
      <c r="P12" s="228">
        <v>5.7133568994428474</v>
      </c>
      <c r="Q12" s="228">
        <v>7.4171527609965198</v>
      </c>
      <c r="R12" s="228">
        <v>6.3716920975586104</v>
      </c>
      <c r="S12" s="228">
        <v>7.7459539234661294</v>
      </c>
      <c r="T12" s="228">
        <v>11.4659469275147</v>
      </c>
      <c r="U12" s="228">
        <v>9.2462389326631396</v>
      </c>
      <c r="V12" s="228">
        <v>11.290141721671549</v>
      </c>
      <c r="W12" s="228">
        <v>8.7350870334071811</v>
      </c>
      <c r="DA12" s="69" t="s">
        <v>2493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2494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2495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2496</v>
      </c>
    </row>
    <row r="16" spans="1:105" ht="12" customHeight="1" x14ac:dyDescent="0.25">
      <c r="A16" s="57" t="s">
        <v>2405</v>
      </c>
      <c r="B16" s="263">
        <f t="shared" ref="B16:W16" si="0">B17+B23</f>
        <v>63.804504035764808</v>
      </c>
      <c r="C16" s="263">
        <f t="shared" si="0"/>
        <v>102.67319186460939</v>
      </c>
      <c r="D16" s="263">
        <f t="shared" si="0"/>
        <v>48.055350901622617</v>
      </c>
      <c r="E16" s="263">
        <f t="shared" si="0"/>
        <v>65.139020935086535</v>
      </c>
      <c r="F16" s="263">
        <f t="shared" si="0"/>
        <v>39.636042314068291</v>
      </c>
      <c r="G16" s="263">
        <f t="shared" si="0"/>
        <v>18.0287298739463</v>
      </c>
      <c r="H16" s="263">
        <f t="shared" si="0"/>
        <v>49.140909246795019</v>
      </c>
      <c r="I16" s="263">
        <f t="shared" si="0"/>
        <v>55.398411246602933</v>
      </c>
      <c r="J16" s="263">
        <f t="shared" si="0"/>
        <v>38.393299966859637</v>
      </c>
      <c r="K16" s="263">
        <f t="shared" si="0"/>
        <v>36.141504786536153</v>
      </c>
      <c r="L16" s="263">
        <f t="shared" si="0"/>
        <v>39.79831710040807</v>
      </c>
      <c r="M16" s="263">
        <f t="shared" si="0"/>
        <v>38.029696448009808</v>
      </c>
      <c r="N16" s="263">
        <f t="shared" si="0"/>
        <v>34.852796248216968</v>
      </c>
      <c r="O16" s="263">
        <f t="shared" si="0"/>
        <v>46.605542361127597</v>
      </c>
      <c r="P16" s="263">
        <f t="shared" si="0"/>
        <v>37.031016940833268</v>
      </c>
      <c r="Q16" s="263">
        <f t="shared" si="0"/>
        <v>48.074138265718183</v>
      </c>
      <c r="R16" s="263">
        <f t="shared" si="0"/>
        <v>41.298004336028008</v>
      </c>
      <c r="S16" s="263">
        <f t="shared" si="0"/>
        <v>50.205256911354532</v>
      </c>
      <c r="T16" s="263">
        <f t="shared" si="0"/>
        <v>78.012291859764801</v>
      </c>
      <c r="U16" s="263">
        <f t="shared" si="0"/>
        <v>63.351795713326311</v>
      </c>
      <c r="V16" s="263">
        <f t="shared" si="0"/>
        <v>76.176255124039699</v>
      </c>
      <c r="W16" s="263">
        <f t="shared" si="0"/>
        <v>59.084252206563157</v>
      </c>
      <c r="DA16" s="70"/>
    </row>
    <row r="17" spans="1:105" ht="12" customHeight="1" x14ac:dyDescent="0.25">
      <c r="A17" s="60" t="s">
        <v>2406</v>
      </c>
      <c r="B17" s="331">
        <v>63.804504035764808</v>
      </c>
      <c r="C17" s="331">
        <v>102.67319186460939</v>
      </c>
      <c r="D17" s="331">
        <v>48.055350901622617</v>
      </c>
      <c r="E17" s="331">
        <v>65.139020935086535</v>
      </c>
      <c r="F17" s="331">
        <v>39.636042314068291</v>
      </c>
      <c r="G17" s="331">
        <v>18.0287298739463</v>
      </c>
      <c r="H17" s="331">
        <v>49.140909246795019</v>
      </c>
      <c r="I17" s="331">
        <v>55.398411246602933</v>
      </c>
      <c r="J17" s="331">
        <v>38.393299966859637</v>
      </c>
      <c r="K17" s="331">
        <v>36.141504786536153</v>
      </c>
      <c r="L17" s="331">
        <v>39.79831710040807</v>
      </c>
      <c r="M17" s="331">
        <v>38.029696448009808</v>
      </c>
      <c r="N17" s="331">
        <v>34.852796248216968</v>
      </c>
      <c r="O17" s="331">
        <v>46.605542361127597</v>
      </c>
      <c r="P17" s="331">
        <v>37.031016940833268</v>
      </c>
      <c r="Q17" s="331">
        <v>48.074138265718183</v>
      </c>
      <c r="R17" s="331">
        <v>41.298004336028008</v>
      </c>
      <c r="S17" s="331">
        <v>50.205256911354532</v>
      </c>
      <c r="T17" s="331">
        <v>78.012291859764801</v>
      </c>
      <c r="U17" s="331">
        <v>63.351795713326311</v>
      </c>
      <c r="V17" s="331">
        <v>76.176255124039699</v>
      </c>
      <c r="W17" s="331">
        <v>59.084252206563157</v>
      </c>
      <c r="DA17" s="72" t="s">
        <v>2497</v>
      </c>
    </row>
    <row r="18" spans="1:105" ht="12" customHeight="1" x14ac:dyDescent="0.25">
      <c r="A18" s="59" t="s">
        <v>30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3.8905081122142353E-2</v>
      </c>
      <c r="U18" s="232">
        <v>2.2107509489220752E-2</v>
      </c>
      <c r="V18" s="232">
        <v>8.4000641769808662E-3</v>
      </c>
      <c r="W18" s="232">
        <v>6.1287753999209986E-3</v>
      </c>
      <c r="DA18" s="71" t="s">
        <v>2498</v>
      </c>
    </row>
    <row r="19" spans="1:105" ht="12" customHeight="1" x14ac:dyDescent="0.25">
      <c r="A19" s="59" t="s">
        <v>33</v>
      </c>
      <c r="B19" s="232">
        <v>1.780114843670938</v>
      </c>
      <c r="C19" s="232">
        <v>0</v>
      </c>
      <c r="D19" s="232">
        <v>0</v>
      </c>
      <c r="E19" s="232">
        <v>0</v>
      </c>
      <c r="F19" s="232">
        <v>0</v>
      </c>
      <c r="G19" s="232">
        <v>0</v>
      </c>
      <c r="H19" s="232">
        <v>0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</v>
      </c>
      <c r="T19" s="232">
        <v>2.1337954367938998</v>
      </c>
      <c r="U19" s="232">
        <v>1.835038440951656</v>
      </c>
      <c r="V19" s="232">
        <v>1.783228158176859</v>
      </c>
      <c r="W19" s="232">
        <v>1.658016527446319</v>
      </c>
      <c r="DA19" s="71" t="s">
        <v>2499</v>
      </c>
    </row>
    <row r="20" spans="1:105" ht="12" customHeight="1" x14ac:dyDescent="0.25">
      <c r="A20" s="59" t="s">
        <v>160</v>
      </c>
      <c r="B20" s="232">
        <v>5.4068012276820356</v>
      </c>
      <c r="C20" s="232">
        <v>0</v>
      </c>
      <c r="D20" s="232">
        <v>3.8565530121743019</v>
      </c>
      <c r="E20" s="232">
        <v>2.9511042353105479</v>
      </c>
      <c r="F20" s="232">
        <v>2.007942502307543</v>
      </c>
      <c r="G20" s="232">
        <v>0</v>
      </c>
      <c r="H20" s="232">
        <v>0</v>
      </c>
      <c r="I20" s="232">
        <v>8.2820822174759527</v>
      </c>
      <c r="J20" s="232">
        <v>0</v>
      </c>
      <c r="K20" s="232">
        <v>0</v>
      </c>
      <c r="L20" s="232">
        <v>0</v>
      </c>
      <c r="M20" s="232">
        <v>0</v>
      </c>
      <c r="N20" s="232">
        <v>0</v>
      </c>
      <c r="O20" s="232">
        <v>0</v>
      </c>
      <c r="P20" s="232">
        <v>0</v>
      </c>
      <c r="Q20" s="232">
        <v>0</v>
      </c>
      <c r="R20" s="232">
        <v>0</v>
      </c>
      <c r="S20" s="232">
        <v>0</v>
      </c>
      <c r="T20" s="232">
        <v>2.3384597657045698</v>
      </c>
      <c r="U20" s="232">
        <v>2.1863092857953239</v>
      </c>
      <c r="V20" s="232">
        <v>1.947758269261092</v>
      </c>
      <c r="W20" s="232">
        <v>1.2250008595367929</v>
      </c>
      <c r="DA20" s="71" t="s">
        <v>2500</v>
      </c>
    </row>
    <row r="21" spans="1:105" ht="12" customHeight="1" x14ac:dyDescent="0.25">
      <c r="A21" s="59" t="s">
        <v>70</v>
      </c>
      <c r="B21" s="232">
        <v>14.919945500048231</v>
      </c>
      <c r="C21" s="232">
        <v>0</v>
      </c>
      <c r="D21" s="232">
        <v>0</v>
      </c>
      <c r="E21" s="232">
        <v>0</v>
      </c>
      <c r="F21" s="232">
        <v>0</v>
      </c>
      <c r="G21" s="232">
        <v>0</v>
      </c>
      <c r="H21" s="232">
        <v>0</v>
      </c>
      <c r="I21" s="232">
        <v>0</v>
      </c>
      <c r="J21" s="232">
        <v>0</v>
      </c>
      <c r="K21" s="232">
        <v>0</v>
      </c>
      <c r="L21" s="232">
        <v>0</v>
      </c>
      <c r="M21" s="232">
        <v>0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2501</v>
      </c>
    </row>
    <row r="22" spans="1:105" ht="12" customHeight="1" x14ac:dyDescent="0.25">
      <c r="A22" s="59" t="s">
        <v>162</v>
      </c>
      <c r="B22" s="232">
        <v>41.697642464363597</v>
      </c>
      <c r="C22" s="232">
        <v>102.67319186460939</v>
      </c>
      <c r="D22" s="232">
        <v>44.198797889448308</v>
      </c>
      <c r="E22" s="232">
        <v>62.187916699775982</v>
      </c>
      <c r="F22" s="232">
        <v>37.628099811760748</v>
      </c>
      <c r="G22" s="232">
        <v>18.0287298739463</v>
      </c>
      <c r="H22" s="232">
        <v>49.140909246795019</v>
      </c>
      <c r="I22" s="232">
        <v>47.116329029126973</v>
      </c>
      <c r="J22" s="232">
        <v>38.393299966859637</v>
      </c>
      <c r="K22" s="232">
        <v>36.141504786536153</v>
      </c>
      <c r="L22" s="232">
        <v>39.79831710040807</v>
      </c>
      <c r="M22" s="232">
        <v>38.029696448009808</v>
      </c>
      <c r="N22" s="232">
        <v>34.852796248216968</v>
      </c>
      <c r="O22" s="232">
        <v>46.605542361127597</v>
      </c>
      <c r="P22" s="232">
        <v>37.031016940833268</v>
      </c>
      <c r="Q22" s="232">
        <v>48.074138265718183</v>
      </c>
      <c r="R22" s="232">
        <v>41.298004336028008</v>
      </c>
      <c r="S22" s="232">
        <v>50.205256911354532</v>
      </c>
      <c r="T22" s="232">
        <v>73.501131576144189</v>
      </c>
      <c r="U22" s="232">
        <v>59.308340477090113</v>
      </c>
      <c r="V22" s="232">
        <v>72.436868632424762</v>
      </c>
      <c r="W22" s="232">
        <v>56.195106044180129</v>
      </c>
      <c r="DA22" s="71" t="s">
        <v>2502</v>
      </c>
    </row>
    <row r="23" spans="1:105" ht="12" customHeight="1" x14ac:dyDescent="0.25">
      <c r="A23" s="60" t="s">
        <v>2413</v>
      </c>
      <c r="B23" s="331">
        <v>0</v>
      </c>
      <c r="C23" s="331">
        <v>0</v>
      </c>
      <c r="D23" s="331">
        <v>0</v>
      </c>
      <c r="E23" s="331">
        <v>0</v>
      </c>
      <c r="F23" s="331">
        <v>0</v>
      </c>
      <c r="G23" s="331">
        <v>0</v>
      </c>
      <c r="H23" s="331">
        <v>0</v>
      </c>
      <c r="I23" s="331">
        <v>0</v>
      </c>
      <c r="J23" s="331">
        <v>0</v>
      </c>
      <c r="K23" s="331">
        <v>0</v>
      </c>
      <c r="L23" s="331">
        <v>0</v>
      </c>
      <c r="M23" s="331">
        <v>0</v>
      </c>
      <c r="N23" s="331">
        <v>0</v>
      </c>
      <c r="O23" s="331">
        <v>0</v>
      </c>
      <c r="P23" s="331">
        <v>0</v>
      </c>
      <c r="Q23" s="331">
        <v>0</v>
      </c>
      <c r="R23" s="331">
        <v>0</v>
      </c>
      <c r="S23" s="331">
        <v>0</v>
      </c>
      <c r="T23" s="331">
        <v>0</v>
      </c>
      <c r="U23" s="331">
        <v>0</v>
      </c>
      <c r="V23" s="331">
        <v>0</v>
      </c>
      <c r="W23" s="331">
        <v>0</v>
      </c>
      <c r="DA23" s="72" t="s">
        <v>2503</v>
      </c>
    </row>
    <row r="24" spans="1:105" ht="12" customHeight="1" x14ac:dyDescent="0.25">
      <c r="A24" s="57" t="s">
        <v>2415</v>
      </c>
      <c r="B24" s="263">
        <f t="shared" ref="B24:W24" si="1">B25+B26</f>
        <v>25.096734298315091</v>
      </c>
      <c r="C24" s="263">
        <f t="shared" si="1"/>
        <v>41.2893603283404</v>
      </c>
      <c r="D24" s="263">
        <f t="shared" si="1"/>
        <v>21.40573438247138</v>
      </c>
      <c r="E24" s="263">
        <f t="shared" si="1"/>
        <v>26.178370688988121</v>
      </c>
      <c r="F24" s="263">
        <f t="shared" si="1"/>
        <v>19.679227602782721</v>
      </c>
      <c r="G24" s="263">
        <f t="shared" si="1"/>
        <v>12.555874704009881</v>
      </c>
      <c r="H24" s="263">
        <f t="shared" si="1"/>
        <v>26.80853799397465</v>
      </c>
      <c r="I24" s="263">
        <f t="shared" si="1"/>
        <v>29.378135794087829</v>
      </c>
      <c r="J24" s="263">
        <f t="shared" si="1"/>
        <v>24.039148425232021</v>
      </c>
      <c r="K24" s="263">
        <f t="shared" si="1"/>
        <v>23.184089859162331</v>
      </c>
      <c r="L24" s="263">
        <f t="shared" si="1"/>
        <v>19.16498723466335</v>
      </c>
      <c r="M24" s="263">
        <f t="shared" si="1"/>
        <v>25.356627581416781</v>
      </c>
      <c r="N24" s="263">
        <f t="shared" si="1"/>
        <v>25.051149340590989</v>
      </c>
      <c r="O24" s="263">
        <f t="shared" si="1"/>
        <v>31.498296571883849</v>
      </c>
      <c r="P24" s="263">
        <f t="shared" si="1"/>
        <v>30.385202681745799</v>
      </c>
      <c r="Q24" s="263">
        <f t="shared" si="1"/>
        <v>34.259210748481138</v>
      </c>
      <c r="R24" s="263">
        <f t="shared" si="1"/>
        <v>31.599023954019518</v>
      </c>
      <c r="S24" s="263">
        <f t="shared" si="1"/>
        <v>35.256452808442532</v>
      </c>
      <c r="T24" s="263">
        <f t="shared" si="1"/>
        <v>46.762097770726662</v>
      </c>
      <c r="U24" s="263">
        <f t="shared" si="1"/>
        <v>44.049377866663527</v>
      </c>
      <c r="V24" s="263">
        <f t="shared" si="1"/>
        <v>48.544506423035003</v>
      </c>
      <c r="W24" s="263">
        <f t="shared" si="1"/>
        <v>42.703466712504643</v>
      </c>
      <c r="DA24" s="70"/>
    </row>
    <row r="25" spans="1:105" ht="12" customHeight="1" x14ac:dyDescent="0.25">
      <c r="A25" s="60" t="s">
        <v>2416</v>
      </c>
      <c r="B25" s="264">
        <v>25.096734298315091</v>
      </c>
      <c r="C25" s="264">
        <v>41.2893603283404</v>
      </c>
      <c r="D25" s="264">
        <v>21.40573438247138</v>
      </c>
      <c r="E25" s="264">
        <v>26.178370688988121</v>
      </c>
      <c r="F25" s="264">
        <v>19.679227602782721</v>
      </c>
      <c r="G25" s="264">
        <v>12.555874704009881</v>
      </c>
      <c r="H25" s="264">
        <v>26.80853799397465</v>
      </c>
      <c r="I25" s="264">
        <v>29.378135794087829</v>
      </c>
      <c r="J25" s="264">
        <v>24.039148425232021</v>
      </c>
      <c r="K25" s="264">
        <v>23.184089859162331</v>
      </c>
      <c r="L25" s="264">
        <v>19.16498723466335</v>
      </c>
      <c r="M25" s="264">
        <v>25.356627581416781</v>
      </c>
      <c r="N25" s="264">
        <v>25.051149340590989</v>
      </c>
      <c r="O25" s="264">
        <v>31.498296571883849</v>
      </c>
      <c r="P25" s="264">
        <v>30.385202681745799</v>
      </c>
      <c r="Q25" s="264">
        <v>34.259210748481138</v>
      </c>
      <c r="R25" s="264">
        <v>31.599023954019518</v>
      </c>
      <c r="S25" s="264">
        <v>35.256452808442532</v>
      </c>
      <c r="T25" s="264">
        <v>46.762097770726662</v>
      </c>
      <c r="U25" s="264">
        <v>44.049377866663527</v>
      </c>
      <c r="V25" s="264">
        <v>48.544506423035003</v>
      </c>
      <c r="W25" s="264">
        <v>42.703466712504643</v>
      </c>
      <c r="DA25" s="72" t="s">
        <v>2504</v>
      </c>
    </row>
    <row r="26" spans="1:105" ht="12" customHeight="1" x14ac:dyDescent="0.25">
      <c r="A26" s="60" t="s">
        <v>2418</v>
      </c>
      <c r="B26" s="264">
        <v>0</v>
      </c>
      <c r="C26" s="264">
        <v>0</v>
      </c>
      <c r="D26" s="264">
        <v>0</v>
      </c>
      <c r="E26" s="264">
        <v>0</v>
      </c>
      <c r="F26" s="264">
        <v>0</v>
      </c>
      <c r="G26" s="264">
        <v>0</v>
      </c>
      <c r="H26" s="264">
        <v>0</v>
      </c>
      <c r="I26" s="264">
        <v>0</v>
      </c>
      <c r="J26" s="264">
        <v>0</v>
      </c>
      <c r="K26" s="264">
        <v>0</v>
      </c>
      <c r="L26" s="264">
        <v>0</v>
      </c>
      <c r="M26" s="264">
        <v>0</v>
      </c>
      <c r="N26" s="264">
        <v>0</v>
      </c>
      <c r="O26" s="264">
        <v>0</v>
      </c>
      <c r="P26" s="264">
        <v>0</v>
      </c>
      <c r="Q26" s="264">
        <v>0</v>
      </c>
      <c r="R26" s="264">
        <v>0</v>
      </c>
      <c r="S26" s="264">
        <v>0</v>
      </c>
      <c r="T26" s="264">
        <v>0</v>
      </c>
      <c r="U26" s="264">
        <v>0</v>
      </c>
      <c r="V26" s="264">
        <v>0</v>
      </c>
      <c r="W26" s="264">
        <v>0</v>
      </c>
      <c r="DA26" s="72" t="s">
        <v>2505</v>
      </c>
    </row>
    <row r="27" spans="1:105" ht="12" customHeight="1" x14ac:dyDescent="0.25">
      <c r="A27" s="57" t="s">
        <v>2420</v>
      </c>
      <c r="B27" s="263">
        <f t="shared" ref="B27:W27" si="2">B28+B34</f>
        <v>91.149291479664015</v>
      </c>
      <c r="C27" s="263">
        <f t="shared" si="2"/>
        <v>146.67598837801339</v>
      </c>
      <c r="D27" s="263">
        <f t="shared" si="2"/>
        <v>68.650501288032302</v>
      </c>
      <c r="E27" s="263">
        <f t="shared" si="2"/>
        <v>93.05574419298074</v>
      </c>
      <c r="F27" s="263">
        <f t="shared" si="2"/>
        <v>56.622917591526139</v>
      </c>
      <c r="G27" s="263">
        <f t="shared" si="2"/>
        <v>25.75532839135186</v>
      </c>
      <c r="H27" s="263">
        <f t="shared" si="2"/>
        <v>70.201298923992866</v>
      </c>
      <c r="I27" s="263">
        <f t="shared" si="2"/>
        <v>79.140587495147031</v>
      </c>
      <c r="J27" s="263">
        <f t="shared" si="2"/>
        <v>54.847571381228072</v>
      </c>
      <c r="K27" s="263">
        <f t="shared" si="2"/>
        <v>51.630721123623083</v>
      </c>
      <c r="L27" s="263">
        <f t="shared" si="2"/>
        <v>56.854738714868702</v>
      </c>
      <c r="M27" s="263">
        <f t="shared" si="2"/>
        <v>54.328137782871167</v>
      </c>
      <c r="N27" s="263">
        <f t="shared" si="2"/>
        <v>49.78970892602424</v>
      </c>
      <c r="O27" s="263">
        <f t="shared" si="2"/>
        <v>66.579346230182296</v>
      </c>
      <c r="P27" s="263">
        <f t="shared" si="2"/>
        <v>52.90145277261896</v>
      </c>
      <c r="Q27" s="263">
        <f t="shared" si="2"/>
        <v>68.677340379597382</v>
      </c>
      <c r="R27" s="263">
        <f t="shared" si="2"/>
        <v>58.997149051468611</v>
      </c>
      <c r="S27" s="263">
        <f t="shared" si="2"/>
        <v>71.721795587649339</v>
      </c>
      <c r="T27" s="263">
        <f t="shared" si="2"/>
        <v>111.4461312282354</v>
      </c>
      <c r="U27" s="263">
        <f t="shared" si="2"/>
        <v>90.502565304751897</v>
      </c>
      <c r="V27" s="263">
        <f t="shared" si="2"/>
        <v>108.823221605771</v>
      </c>
      <c r="W27" s="263">
        <f t="shared" si="2"/>
        <v>84.406074580804528</v>
      </c>
      <c r="DA27" s="70"/>
    </row>
    <row r="28" spans="1:105" ht="12" customHeight="1" x14ac:dyDescent="0.25">
      <c r="A28" s="60" t="s">
        <v>2421</v>
      </c>
      <c r="B28" s="331">
        <v>91.149291479664015</v>
      </c>
      <c r="C28" s="331">
        <v>146.67598837801339</v>
      </c>
      <c r="D28" s="331">
        <v>68.650501288032302</v>
      </c>
      <c r="E28" s="331">
        <v>93.05574419298074</v>
      </c>
      <c r="F28" s="331">
        <v>56.622917591526139</v>
      </c>
      <c r="G28" s="331">
        <v>25.75532839135186</v>
      </c>
      <c r="H28" s="331">
        <v>70.201298923992866</v>
      </c>
      <c r="I28" s="331">
        <v>79.140587495147031</v>
      </c>
      <c r="J28" s="331">
        <v>54.847571381228072</v>
      </c>
      <c r="K28" s="331">
        <v>51.630721123623083</v>
      </c>
      <c r="L28" s="331">
        <v>56.854738714868702</v>
      </c>
      <c r="M28" s="331">
        <v>54.328137782871167</v>
      </c>
      <c r="N28" s="331">
        <v>49.78970892602424</v>
      </c>
      <c r="O28" s="331">
        <v>66.579346230182296</v>
      </c>
      <c r="P28" s="331">
        <v>52.90145277261896</v>
      </c>
      <c r="Q28" s="331">
        <v>68.677340379597382</v>
      </c>
      <c r="R28" s="331">
        <v>58.997149051468611</v>
      </c>
      <c r="S28" s="331">
        <v>71.721795587649339</v>
      </c>
      <c r="T28" s="331">
        <v>111.4461312282354</v>
      </c>
      <c r="U28" s="331">
        <v>90.502565304751897</v>
      </c>
      <c r="V28" s="331">
        <v>108.823221605771</v>
      </c>
      <c r="W28" s="331">
        <v>84.406074580804528</v>
      </c>
      <c r="DA28" s="72" t="s">
        <v>2506</v>
      </c>
    </row>
    <row r="29" spans="1:105" ht="12" customHeight="1" x14ac:dyDescent="0.25">
      <c r="A29" s="59" t="s">
        <v>30</v>
      </c>
      <c r="B29" s="232">
        <v>0</v>
      </c>
      <c r="C29" s="232">
        <v>0</v>
      </c>
      <c r="D29" s="232">
        <v>0</v>
      </c>
      <c r="E29" s="232">
        <v>0</v>
      </c>
      <c r="F29" s="232">
        <v>0</v>
      </c>
      <c r="G29" s="232">
        <v>0</v>
      </c>
      <c r="H29" s="232">
        <v>0</v>
      </c>
      <c r="I29" s="232">
        <v>0</v>
      </c>
      <c r="J29" s="232">
        <v>0</v>
      </c>
      <c r="K29" s="232">
        <v>0</v>
      </c>
      <c r="L29" s="232">
        <v>0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5.557868731734622E-2</v>
      </c>
      <c r="U29" s="232">
        <v>3.1582156413172503E-2</v>
      </c>
      <c r="V29" s="232">
        <v>1.200009168140124E-2</v>
      </c>
      <c r="W29" s="232">
        <v>8.7553934284585709E-3</v>
      </c>
      <c r="DA29" s="71" t="s">
        <v>2507</v>
      </c>
    </row>
    <row r="30" spans="1:105" ht="12" customHeight="1" x14ac:dyDescent="0.25">
      <c r="A30" s="59" t="s">
        <v>33</v>
      </c>
      <c r="B30" s="232">
        <v>2.5430212052441981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3.0482791954198571</v>
      </c>
      <c r="U30" s="232">
        <v>2.621483487073796</v>
      </c>
      <c r="V30" s="232">
        <v>2.5474687973955121</v>
      </c>
      <c r="W30" s="232">
        <v>2.3685950392090271</v>
      </c>
      <c r="DA30" s="71" t="s">
        <v>2508</v>
      </c>
    </row>
    <row r="31" spans="1:105" ht="12" customHeight="1" x14ac:dyDescent="0.25">
      <c r="A31" s="59" t="s">
        <v>160</v>
      </c>
      <c r="B31" s="232">
        <v>7.7240017538314794</v>
      </c>
      <c r="C31" s="232">
        <v>0</v>
      </c>
      <c r="D31" s="232">
        <v>5.5093614459632878</v>
      </c>
      <c r="E31" s="232">
        <v>4.2158631933007831</v>
      </c>
      <c r="F31" s="232">
        <v>2.8684892890107769</v>
      </c>
      <c r="G31" s="232">
        <v>0</v>
      </c>
      <c r="H31" s="232">
        <v>0</v>
      </c>
      <c r="I31" s="232">
        <v>11.83154602496565</v>
      </c>
      <c r="J31" s="232">
        <v>0</v>
      </c>
      <c r="K31" s="232">
        <v>0</v>
      </c>
      <c r="L31" s="232">
        <v>0</v>
      </c>
      <c r="M31" s="232">
        <v>0</v>
      </c>
      <c r="N31" s="232">
        <v>0</v>
      </c>
      <c r="O31" s="232">
        <v>0</v>
      </c>
      <c r="P31" s="232">
        <v>0</v>
      </c>
      <c r="Q31" s="232">
        <v>0</v>
      </c>
      <c r="R31" s="232">
        <v>0</v>
      </c>
      <c r="S31" s="232">
        <v>0</v>
      </c>
      <c r="T31" s="232">
        <v>3.3406568081493861</v>
      </c>
      <c r="U31" s="232">
        <v>3.1232989797076058</v>
      </c>
      <c r="V31" s="232">
        <v>2.7825118132301312</v>
      </c>
      <c r="W31" s="232">
        <v>1.750001227909705</v>
      </c>
      <c r="DA31" s="71" t="s">
        <v>2509</v>
      </c>
    </row>
    <row r="32" spans="1:105" ht="12" customHeight="1" x14ac:dyDescent="0.25">
      <c r="A32" s="59" t="s">
        <v>70</v>
      </c>
      <c r="B32" s="232">
        <v>21.314207857211759</v>
      </c>
      <c r="C32" s="232">
        <v>0</v>
      </c>
      <c r="D32" s="232">
        <v>0</v>
      </c>
      <c r="E32" s="232">
        <v>0</v>
      </c>
      <c r="F32" s="232">
        <v>0</v>
      </c>
      <c r="G32" s="232">
        <v>0</v>
      </c>
      <c r="H32" s="232">
        <v>0</v>
      </c>
      <c r="I32" s="232">
        <v>0</v>
      </c>
      <c r="J32" s="232">
        <v>0</v>
      </c>
      <c r="K32" s="232">
        <v>0</v>
      </c>
      <c r="L32" s="232">
        <v>0</v>
      </c>
      <c r="M32" s="232">
        <v>0</v>
      </c>
      <c r="N32" s="232">
        <v>0</v>
      </c>
      <c r="O32" s="232">
        <v>0</v>
      </c>
      <c r="P32" s="232">
        <v>0</v>
      </c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2">
        <v>0</v>
      </c>
      <c r="DA32" s="71" t="s">
        <v>2510</v>
      </c>
    </row>
    <row r="33" spans="1:105" ht="12" customHeight="1" x14ac:dyDescent="0.25">
      <c r="A33" s="59" t="s">
        <v>162</v>
      </c>
      <c r="B33" s="232">
        <v>59.568060663376578</v>
      </c>
      <c r="C33" s="232">
        <v>146.67598837801339</v>
      </c>
      <c r="D33" s="232">
        <v>63.141139842069009</v>
      </c>
      <c r="E33" s="232">
        <v>88.839880999679963</v>
      </c>
      <c r="F33" s="232">
        <v>53.754428302515358</v>
      </c>
      <c r="G33" s="232">
        <v>25.75532839135186</v>
      </c>
      <c r="H33" s="232">
        <v>70.201298923992866</v>
      </c>
      <c r="I33" s="232">
        <v>67.309041470181384</v>
      </c>
      <c r="J33" s="232">
        <v>54.847571381228072</v>
      </c>
      <c r="K33" s="232">
        <v>51.630721123623083</v>
      </c>
      <c r="L33" s="232">
        <v>56.854738714868702</v>
      </c>
      <c r="M33" s="232">
        <v>54.328137782871167</v>
      </c>
      <c r="N33" s="232">
        <v>49.78970892602424</v>
      </c>
      <c r="O33" s="232">
        <v>66.579346230182296</v>
      </c>
      <c r="P33" s="232">
        <v>52.90145277261896</v>
      </c>
      <c r="Q33" s="232">
        <v>68.677340379597382</v>
      </c>
      <c r="R33" s="232">
        <v>58.997149051468611</v>
      </c>
      <c r="S33" s="232">
        <v>71.721795587649339</v>
      </c>
      <c r="T33" s="232">
        <v>105.0016165373488</v>
      </c>
      <c r="U33" s="232">
        <v>84.726200681557316</v>
      </c>
      <c r="V33" s="232">
        <v>103.4812409034639</v>
      </c>
      <c r="W33" s="232">
        <v>80.278722920257337</v>
      </c>
      <c r="DA33" s="71" t="s">
        <v>2511</v>
      </c>
    </row>
    <row r="34" spans="1:105" ht="12" customHeight="1" x14ac:dyDescent="0.25">
      <c r="A34" s="60" t="s">
        <v>2428</v>
      </c>
      <c r="B34" s="331">
        <v>0</v>
      </c>
      <c r="C34" s="331">
        <v>0</v>
      </c>
      <c r="D34" s="331">
        <v>0</v>
      </c>
      <c r="E34" s="331">
        <v>0</v>
      </c>
      <c r="F34" s="331">
        <v>0</v>
      </c>
      <c r="G34" s="331">
        <v>0</v>
      </c>
      <c r="H34" s="331">
        <v>0</v>
      </c>
      <c r="I34" s="331">
        <v>0</v>
      </c>
      <c r="J34" s="331">
        <v>0</v>
      </c>
      <c r="K34" s="331">
        <v>0</v>
      </c>
      <c r="L34" s="331">
        <v>0</v>
      </c>
      <c r="M34" s="331">
        <v>0</v>
      </c>
      <c r="N34" s="331">
        <v>0</v>
      </c>
      <c r="O34" s="331">
        <v>0</v>
      </c>
      <c r="P34" s="331">
        <v>0</v>
      </c>
      <c r="Q34" s="331">
        <v>0</v>
      </c>
      <c r="R34" s="331">
        <v>0</v>
      </c>
      <c r="S34" s="331">
        <v>0</v>
      </c>
      <c r="T34" s="331">
        <v>0</v>
      </c>
      <c r="U34" s="331">
        <v>0</v>
      </c>
      <c r="V34" s="331">
        <v>0</v>
      </c>
      <c r="W34" s="331">
        <v>0</v>
      </c>
      <c r="DA34" s="72" t="s">
        <v>2512</v>
      </c>
    </row>
    <row r="35" spans="1:105" ht="12" customHeight="1" x14ac:dyDescent="0.25">
      <c r="A35" s="57" t="s">
        <v>2430</v>
      </c>
      <c r="B35" s="263">
        <v>68.292947846055341</v>
      </c>
      <c r="C35" s="263">
        <v>93.502232682703934</v>
      </c>
      <c r="D35" s="263">
        <v>34.69474856793066</v>
      </c>
      <c r="E35" s="263">
        <v>42.744574888262981</v>
      </c>
      <c r="F35" s="263">
        <v>23.419117030843491</v>
      </c>
      <c r="G35" s="263">
        <v>14.59389156397159</v>
      </c>
      <c r="H35" s="263">
        <v>54.387293550072492</v>
      </c>
      <c r="I35" s="263">
        <v>48.730752013490573</v>
      </c>
      <c r="J35" s="263">
        <v>49.977142516695913</v>
      </c>
      <c r="K35" s="263">
        <v>37.108636348291483</v>
      </c>
      <c r="L35" s="263">
        <v>34.106235167526997</v>
      </c>
      <c r="M35" s="263">
        <v>42.732159306479957</v>
      </c>
      <c r="N35" s="263">
        <v>37.004936920685012</v>
      </c>
      <c r="O35" s="263">
        <v>53.923485443239819</v>
      </c>
      <c r="P35" s="263">
        <v>52.956020703979917</v>
      </c>
      <c r="Q35" s="263">
        <v>58.022787844495397</v>
      </c>
      <c r="R35" s="263">
        <v>57.382880559829623</v>
      </c>
      <c r="S35" s="263">
        <v>63.060553887388927</v>
      </c>
      <c r="T35" s="263">
        <v>91.279155562939962</v>
      </c>
      <c r="U35" s="263">
        <v>84.47754630541894</v>
      </c>
      <c r="V35" s="263">
        <v>92.885438423183402</v>
      </c>
      <c r="W35" s="263">
        <v>74.968370770687329</v>
      </c>
      <c r="DA35" s="70" t="s">
        <v>2513</v>
      </c>
    </row>
    <row r="36" spans="1:105" ht="12" customHeight="1" x14ac:dyDescent="0.25">
      <c r="A36" s="46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4.4306760541368298E-2</v>
      </c>
      <c r="U36" s="231">
        <v>2.7185166146640041E-2</v>
      </c>
      <c r="V36" s="231">
        <v>9.4758795023569473E-3</v>
      </c>
      <c r="W36" s="231">
        <v>7.5270401122258948E-3</v>
      </c>
      <c r="DA36" s="73" t="s">
        <v>2514</v>
      </c>
    </row>
    <row r="37" spans="1:105" ht="12" customHeight="1" x14ac:dyDescent="0.25">
      <c r="A37" s="46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2515</v>
      </c>
    </row>
    <row r="38" spans="1:105" ht="12" customHeight="1" x14ac:dyDescent="0.25">
      <c r="A38" s="46" t="s">
        <v>33</v>
      </c>
      <c r="B38" s="231">
        <v>1.6461744310513999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0</v>
      </c>
      <c r="O38" s="231">
        <v>0</v>
      </c>
      <c r="P38" s="231">
        <v>0</v>
      </c>
      <c r="Q38" s="231">
        <v>0</v>
      </c>
      <c r="R38" s="231">
        <v>0</v>
      </c>
      <c r="S38" s="231">
        <v>0</v>
      </c>
      <c r="T38" s="231">
        <v>2.430056967764155</v>
      </c>
      <c r="U38" s="231">
        <v>2.256510391958241</v>
      </c>
      <c r="V38" s="231">
        <v>2.0116102444073398</v>
      </c>
      <c r="W38" s="231">
        <v>2.0362888333259521</v>
      </c>
      <c r="DA38" s="73" t="s">
        <v>2516</v>
      </c>
    </row>
    <row r="39" spans="1:105" ht="12" customHeight="1" x14ac:dyDescent="0.25">
      <c r="A39" s="46" t="s">
        <v>160</v>
      </c>
      <c r="B39" s="231">
        <v>4.9999796172885489</v>
      </c>
      <c r="C39" s="231">
        <v>0</v>
      </c>
      <c r="D39" s="231">
        <v>2.784333785642279</v>
      </c>
      <c r="E39" s="231">
        <v>1.9365304264399159</v>
      </c>
      <c r="F39" s="231">
        <v>1.1864010054317271</v>
      </c>
      <c r="G39" s="231">
        <v>0</v>
      </c>
      <c r="H39" s="231">
        <v>0</v>
      </c>
      <c r="I39" s="231">
        <v>7.2852647867209246</v>
      </c>
      <c r="J39" s="231">
        <v>0</v>
      </c>
      <c r="K39" s="231">
        <v>0</v>
      </c>
      <c r="L39" s="231">
        <v>0</v>
      </c>
      <c r="M39" s="231">
        <v>0</v>
      </c>
      <c r="N39" s="231">
        <v>0</v>
      </c>
      <c r="O39" s="231">
        <v>0</v>
      </c>
      <c r="P39" s="231">
        <v>0</v>
      </c>
      <c r="Q39" s="231">
        <v>0</v>
      </c>
      <c r="R39" s="231">
        <v>0</v>
      </c>
      <c r="S39" s="231">
        <v>0</v>
      </c>
      <c r="T39" s="231">
        <v>2.6631374074099661</v>
      </c>
      <c r="U39" s="231">
        <v>2.6884611860629248</v>
      </c>
      <c r="V39" s="231">
        <v>2.1972121010474348</v>
      </c>
      <c r="W39" s="231">
        <v>1.504481728497262</v>
      </c>
      <c r="DA39" s="73" t="s">
        <v>2517</v>
      </c>
    </row>
    <row r="40" spans="1:105" ht="12" customHeight="1" x14ac:dyDescent="0.25">
      <c r="A40" s="46" t="s">
        <v>70</v>
      </c>
      <c r="B40" s="231">
        <v>13.79733048245957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</v>
      </c>
      <c r="T40" s="231">
        <v>0</v>
      </c>
      <c r="U40" s="231">
        <v>0</v>
      </c>
      <c r="V40" s="231">
        <v>0</v>
      </c>
      <c r="W40" s="231">
        <v>0</v>
      </c>
      <c r="DA40" s="73" t="s">
        <v>2518</v>
      </c>
    </row>
    <row r="41" spans="1:105" ht="12" customHeight="1" x14ac:dyDescent="0.25">
      <c r="A41" s="46" t="s">
        <v>34</v>
      </c>
      <c r="B41" s="231">
        <v>9.2892585599231285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3.0239999999443052E-3</v>
      </c>
      <c r="T41" s="231">
        <v>2.435440679982837</v>
      </c>
      <c r="U41" s="231">
        <v>6.5750990399545319</v>
      </c>
      <c r="V41" s="231">
        <v>6.9531170399386628</v>
      </c>
      <c r="W41" s="231">
        <v>2.4041948399777531</v>
      </c>
      <c r="DA41" s="73" t="s">
        <v>2519</v>
      </c>
    </row>
    <row r="42" spans="1:105" ht="12" customHeight="1" x14ac:dyDescent="0.25">
      <c r="A42" s="46" t="s">
        <v>162</v>
      </c>
      <c r="B42" s="231">
        <v>38.560204755332698</v>
      </c>
      <c r="C42" s="231">
        <v>93.502232682703934</v>
      </c>
      <c r="D42" s="231">
        <v>31.910414782288381</v>
      </c>
      <c r="E42" s="231">
        <v>40.808044461823073</v>
      </c>
      <c r="F42" s="231">
        <v>22.232716025411762</v>
      </c>
      <c r="G42" s="231">
        <v>14.59389156397159</v>
      </c>
      <c r="H42" s="231">
        <v>54.387293550072492</v>
      </c>
      <c r="I42" s="231">
        <v>41.445487226769643</v>
      </c>
      <c r="J42" s="231">
        <v>49.977142516695913</v>
      </c>
      <c r="K42" s="231">
        <v>37.108636348291483</v>
      </c>
      <c r="L42" s="231">
        <v>34.106235167526997</v>
      </c>
      <c r="M42" s="231">
        <v>42.732159306479957</v>
      </c>
      <c r="N42" s="231">
        <v>37.004936920685012</v>
      </c>
      <c r="O42" s="231">
        <v>53.923485443239819</v>
      </c>
      <c r="P42" s="231">
        <v>52.956020703979917</v>
      </c>
      <c r="Q42" s="231">
        <v>58.022787844495397</v>
      </c>
      <c r="R42" s="231">
        <v>57.382880559829623</v>
      </c>
      <c r="S42" s="231">
        <v>63.057529887388981</v>
      </c>
      <c r="T42" s="231">
        <v>83.706213747241634</v>
      </c>
      <c r="U42" s="231">
        <v>72.930290521296598</v>
      </c>
      <c r="V42" s="231">
        <v>81.714023158287603</v>
      </c>
      <c r="W42" s="231">
        <v>69.015878328774136</v>
      </c>
      <c r="DA42" s="73" t="s">
        <v>2520</v>
      </c>
    </row>
    <row r="43" spans="1:105" ht="12" customHeight="1" x14ac:dyDescent="0.25">
      <c r="A43" s="46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2521</v>
      </c>
    </row>
    <row r="44" spans="1:105" ht="12" customHeight="1" x14ac:dyDescent="0.25">
      <c r="A44" s="46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2522</v>
      </c>
    </row>
    <row r="45" spans="1:105" ht="12" customHeight="1" x14ac:dyDescent="0.25">
      <c r="A45" s="46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2523</v>
      </c>
    </row>
    <row r="46" spans="1:105" ht="12" customHeight="1" x14ac:dyDescent="0.25">
      <c r="A46" s="57" t="s">
        <v>2442</v>
      </c>
      <c r="B46" s="263">
        <v>0</v>
      </c>
      <c r="C46" s="263">
        <v>0</v>
      </c>
      <c r="D46" s="263">
        <v>0</v>
      </c>
      <c r="E46" s="263">
        <v>0</v>
      </c>
      <c r="F46" s="263">
        <v>0</v>
      </c>
      <c r="G46" s="263">
        <v>0</v>
      </c>
      <c r="H46" s="263">
        <v>0</v>
      </c>
      <c r="I46" s="263">
        <v>0</v>
      </c>
      <c r="J46" s="263">
        <v>0</v>
      </c>
      <c r="K46" s="263">
        <v>0</v>
      </c>
      <c r="L46" s="263">
        <v>0</v>
      </c>
      <c r="M46" s="263">
        <v>0</v>
      </c>
      <c r="N46" s="263">
        <v>0</v>
      </c>
      <c r="O46" s="263">
        <v>0</v>
      </c>
      <c r="P46" s="263">
        <v>0</v>
      </c>
      <c r="Q46" s="263">
        <v>0</v>
      </c>
      <c r="R46" s="263">
        <v>0</v>
      </c>
      <c r="S46" s="263">
        <v>0</v>
      </c>
      <c r="T46" s="263">
        <v>0</v>
      </c>
      <c r="U46" s="263">
        <v>0</v>
      </c>
      <c r="V46" s="263">
        <v>0</v>
      </c>
      <c r="W46" s="263">
        <v>0</v>
      </c>
      <c r="DA46" s="70" t="s">
        <v>2524</v>
      </c>
    </row>
    <row r="47" spans="1:105" ht="12" customHeight="1" x14ac:dyDescent="0.25">
      <c r="A47" s="41" t="s">
        <v>2444</v>
      </c>
      <c r="B47" s="352">
        <v>0</v>
      </c>
      <c r="C47" s="352">
        <v>0</v>
      </c>
      <c r="D47" s="352">
        <v>0</v>
      </c>
      <c r="E47" s="352">
        <v>0</v>
      </c>
      <c r="F47" s="352">
        <v>0</v>
      </c>
      <c r="G47" s="352">
        <v>0</v>
      </c>
      <c r="H47" s="352">
        <v>0</v>
      </c>
      <c r="I47" s="352">
        <v>0</v>
      </c>
      <c r="J47" s="352">
        <v>0</v>
      </c>
      <c r="K47" s="352">
        <v>0</v>
      </c>
      <c r="L47" s="352">
        <v>0</v>
      </c>
      <c r="M47" s="352">
        <v>0</v>
      </c>
      <c r="N47" s="352">
        <v>0</v>
      </c>
      <c r="O47" s="352">
        <v>0</v>
      </c>
      <c r="P47" s="352">
        <v>0</v>
      </c>
      <c r="Q47" s="352">
        <v>0</v>
      </c>
      <c r="R47" s="352">
        <v>0</v>
      </c>
      <c r="S47" s="352">
        <v>0</v>
      </c>
      <c r="T47" s="352">
        <v>0</v>
      </c>
      <c r="U47" s="352">
        <v>0</v>
      </c>
      <c r="V47" s="352">
        <v>0</v>
      </c>
      <c r="W47" s="352">
        <v>0</v>
      </c>
      <c r="DA47" s="97" t="s">
        <v>2525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431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25</v>
      </c>
      <c r="B51" s="234">
        <f t="shared" ref="B51:W51" si="3">SUM(B$52:B$56,B$58:B$59,B$61:B$62,B$64:B$65,B$66:B$68)</f>
        <v>1</v>
      </c>
      <c r="C51" s="234">
        <f t="shared" si="3"/>
        <v>1</v>
      </c>
      <c r="D51" s="234">
        <f t="shared" si="3"/>
        <v>1.0000000000000004</v>
      </c>
      <c r="E51" s="234">
        <f t="shared" si="3"/>
        <v>1</v>
      </c>
      <c r="F51" s="234">
        <f t="shared" si="3"/>
        <v>1.0000000000000007</v>
      </c>
      <c r="G51" s="234">
        <f t="shared" si="3"/>
        <v>1</v>
      </c>
      <c r="H51" s="234">
        <f t="shared" si="3"/>
        <v>0.99999999999999956</v>
      </c>
      <c r="I51" s="234">
        <f t="shared" si="3"/>
        <v>1.0000000000000002</v>
      </c>
      <c r="J51" s="234">
        <f t="shared" si="3"/>
        <v>0.99999999999999978</v>
      </c>
      <c r="K51" s="234">
        <f t="shared" si="3"/>
        <v>1.0000000000000002</v>
      </c>
      <c r="L51" s="234">
        <f t="shared" si="3"/>
        <v>1.0000000000000002</v>
      </c>
      <c r="M51" s="234">
        <f t="shared" si="3"/>
        <v>1</v>
      </c>
      <c r="N51" s="234">
        <f t="shared" si="3"/>
        <v>1.0000000000000002</v>
      </c>
      <c r="O51" s="234">
        <f t="shared" si="3"/>
        <v>0.99999999999999967</v>
      </c>
      <c r="P51" s="234">
        <f t="shared" si="3"/>
        <v>1</v>
      </c>
      <c r="Q51" s="234">
        <f t="shared" si="3"/>
        <v>1.0000000000000002</v>
      </c>
      <c r="R51" s="234">
        <f t="shared" si="3"/>
        <v>0.99999999999999978</v>
      </c>
      <c r="S51" s="234">
        <f t="shared" si="3"/>
        <v>0.99999999999999978</v>
      </c>
      <c r="T51" s="234">
        <f t="shared" si="3"/>
        <v>1</v>
      </c>
      <c r="U51" s="234">
        <f t="shared" si="3"/>
        <v>1</v>
      </c>
      <c r="V51" s="234">
        <f t="shared" si="3"/>
        <v>1</v>
      </c>
      <c r="W51" s="234">
        <f t="shared" si="3"/>
        <v>1</v>
      </c>
      <c r="DA51" s="95"/>
    </row>
    <row r="52" spans="1:105" ht="12" customHeight="1" x14ac:dyDescent="0.25">
      <c r="A52" s="55" t="s">
        <v>92</v>
      </c>
      <c r="B52" s="301">
        <f t="shared" ref="B52:W52" si="4">IF(B$6=0,0,B$6/B$5)</f>
        <v>0</v>
      </c>
      <c r="C52" s="301">
        <f t="shared" si="4"/>
        <v>0</v>
      </c>
      <c r="D52" s="301">
        <f t="shared" si="4"/>
        <v>0</v>
      </c>
      <c r="E52" s="301">
        <f t="shared" si="4"/>
        <v>0</v>
      </c>
      <c r="F52" s="301">
        <f t="shared" si="4"/>
        <v>0</v>
      </c>
      <c r="G52" s="301">
        <f t="shared" si="4"/>
        <v>0</v>
      </c>
      <c r="H52" s="301">
        <f t="shared" si="4"/>
        <v>0</v>
      </c>
      <c r="I52" s="301">
        <f t="shared" si="4"/>
        <v>0</v>
      </c>
      <c r="J52" s="301">
        <f t="shared" si="4"/>
        <v>0</v>
      </c>
      <c r="K52" s="301">
        <f t="shared" si="4"/>
        <v>0</v>
      </c>
      <c r="L52" s="301">
        <f t="shared" si="4"/>
        <v>0</v>
      </c>
      <c r="M52" s="301">
        <f t="shared" si="4"/>
        <v>0</v>
      </c>
      <c r="N52" s="301">
        <f t="shared" si="4"/>
        <v>0</v>
      </c>
      <c r="O52" s="301">
        <f t="shared" si="4"/>
        <v>0</v>
      </c>
      <c r="P52" s="301">
        <f t="shared" si="4"/>
        <v>0</v>
      </c>
      <c r="Q52" s="301">
        <f t="shared" si="4"/>
        <v>0</v>
      </c>
      <c r="R52" s="301">
        <f t="shared" si="4"/>
        <v>0</v>
      </c>
      <c r="S52" s="301">
        <f t="shared" si="4"/>
        <v>0</v>
      </c>
      <c r="T52" s="301">
        <f t="shared" si="4"/>
        <v>0</v>
      </c>
      <c r="U52" s="301">
        <f t="shared" si="4"/>
        <v>0</v>
      </c>
      <c r="V52" s="301">
        <f t="shared" si="4"/>
        <v>0</v>
      </c>
      <c r="W52" s="301">
        <f t="shared" si="4"/>
        <v>0</v>
      </c>
      <c r="DA52" s="67"/>
    </row>
    <row r="53" spans="1:105" ht="12" customHeight="1" x14ac:dyDescent="0.25">
      <c r="A53" s="202" t="s">
        <v>93</v>
      </c>
      <c r="B53" s="235">
        <f t="shared" ref="B53:W53" si="5">IF(B$7=0,0,B$7/B$5)</f>
        <v>0</v>
      </c>
      <c r="C53" s="235">
        <f t="shared" si="5"/>
        <v>0</v>
      </c>
      <c r="D53" s="235">
        <f t="shared" si="5"/>
        <v>0</v>
      </c>
      <c r="E53" s="235">
        <f t="shared" si="5"/>
        <v>0</v>
      </c>
      <c r="F53" s="235">
        <f t="shared" si="5"/>
        <v>0</v>
      </c>
      <c r="G53" s="235">
        <f t="shared" si="5"/>
        <v>0</v>
      </c>
      <c r="H53" s="235">
        <f t="shared" si="5"/>
        <v>0</v>
      </c>
      <c r="I53" s="235">
        <f t="shared" si="5"/>
        <v>0</v>
      </c>
      <c r="J53" s="235">
        <f t="shared" si="5"/>
        <v>0</v>
      </c>
      <c r="K53" s="235">
        <f t="shared" si="5"/>
        <v>0</v>
      </c>
      <c r="L53" s="235">
        <f t="shared" si="5"/>
        <v>0</v>
      </c>
      <c r="M53" s="235">
        <f t="shared" si="5"/>
        <v>0</v>
      </c>
      <c r="N53" s="235">
        <f t="shared" si="5"/>
        <v>0</v>
      </c>
      <c r="O53" s="235">
        <f t="shared" si="5"/>
        <v>0</v>
      </c>
      <c r="P53" s="235">
        <f t="shared" si="5"/>
        <v>0</v>
      </c>
      <c r="Q53" s="235">
        <f t="shared" si="5"/>
        <v>0</v>
      </c>
      <c r="R53" s="235">
        <f t="shared" si="5"/>
        <v>0</v>
      </c>
      <c r="S53" s="235">
        <f t="shared" si="5"/>
        <v>0</v>
      </c>
      <c r="T53" s="235">
        <f t="shared" si="5"/>
        <v>0</v>
      </c>
      <c r="U53" s="235">
        <f t="shared" si="5"/>
        <v>0</v>
      </c>
      <c r="V53" s="235">
        <f t="shared" si="5"/>
        <v>0</v>
      </c>
      <c r="W53" s="235">
        <f t="shared" si="5"/>
        <v>0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0</v>
      </c>
      <c r="C54" s="235">
        <f t="shared" si="6"/>
        <v>0</v>
      </c>
      <c r="D54" s="235">
        <f t="shared" si="6"/>
        <v>0</v>
      </c>
      <c r="E54" s="235">
        <f t="shared" si="6"/>
        <v>0</v>
      </c>
      <c r="F54" s="235">
        <f t="shared" si="6"/>
        <v>0</v>
      </c>
      <c r="G54" s="235">
        <f t="shared" si="6"/>
        <v>0</v>
      </c>
      <c r="H54" s="235">
        <f t="shared" si="6"/>
        <v>0</v>
      </c>
      <c r="I54" s="235">
        <f t="shared" si="6"/>
        <v>0</v>
      </c>
      <c r="J54" s="235">
        <f t="shared" si="6"/>
        <v>0</v>
      </c>
      <c r="K54" s="235">
        <f t="shared" si="6"/>
        <v>0</v>
      </c>
      <c r="L54" s="235">
        <f t="shared" si="6"/>
        <v>0</v>
      </c>
      <c r="M54" s="235">
        <f t="shared" si="6"/>
        <v>0</v>
      </c>
      <c r="N54" s="235">
        <f t="shared" si="6"/>
        <v>0</v>
      </c>
      <c r="O54" s="235">
        <f t="shared" si="6"/>
        <v>0</v>
      </c>
      <c r="P54" s="235">
        <f t="shared" si="6"/>
        <v>0</v>
      </c>
      <c r="Q54" s="235">
        <f t="shared" si="6"/>
        <v>0</v>
      </c>
      <c r="R54" s="235">
        <f t="shared" si="6"/>
        <v>0</v>
      </c>
      <c r="S54" s="235">
        <f t="shared" si="6"/>
        <v>0</v>
      </c>
      <c r="T54" s="235">
        <f t="shared" si="6"/>
        <v>0</v>
      </c>
      <c r="U54" s="235">
        <f t="shared" si="6"/>
        <v>0</v>
      </c>
      <c r="V54" s="235">
        <f t="shared" si="6"/>
        <v>0</v>
      </c>
      <c r="W54" s="235">
        <f t="shared" si="6"/>
        <v>0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0</v>
      </c>
      <c r="C55" s="235">
        <f t="shared" si="7"/>
        <v>0</v>
      </c>
      <c r="D55" s="235">
        <f t="shared" si="7"/>
        <v>0</v>
      </c>
      <c r="E55" s="235">
        <f t="shared" si="7"/>
        <v>0</v>
      </c>
      <c r="F55" s="235">
        <f t="shared" si="7"/>
        <v>0</v>
      </c>
      <c r="G55" s="235">
        <f t="shared" si="7"/>
        <v>0</v>
      </c>
      <c r="H55" s="235">
        <f t="shared" si="7"/>
        <v>0</v>
      </c>
      <c r="I55" s="235">
        <f t="shared" si="7"/>
        <v>0</v>
      </c>
      <c r="J55" s="235">
        <f t="shared" si="7"/>
        <v>0</v>
      </c>
      <c r="K55" s="235">
        <f t="shared" si="7"/>
        <v>0</v>
      </c>
      <c r="L55" s="235">
        <f t="shared" si="7"/>
        <v>0</v>
      </c>
      <c r="M55" s="235">
        <f t="shared" si="7"/>
        <v>0</v>
      </c>
      <c r="N55" s="235">
        <f t="shared" si="7"/>
        <v>0</v>
      </c>
      <c r="O55" s="235">
        <f t="shared" si="7"/>
        <v>0</v>
      </c>
      <c r="P55" s="235">
        <f t="shared" si="7"/>
        <v>0</v>
      </c>
      <c r="Q55" s="235">
        <f t="shared" si="7"/>
        <v>0</v>
      </c>
      <c r="R55" s="235">
        <f t="shared" si="7"/>
        <v>0</v>
      </c>
      <c r="S55" s="235">
        <f t="shared" si="7"/>
        <v>0</v>
      </c>
      <c r="T55" s="235">
        <f t="shared" si="7"/>
        <v>0</v>
      </c>
      <c r="U55" s="235">
        <f t="shared" si="7"/>
        <v>0</v>
      </c>
      <c r="V55" s="235">
        <f t="shared" si="7"/>
        <v>0</v>
      </c>
      <c r="W55" s="235">
        <f t="shared" si="7"/>
        <v>0</v>
      </c>
      <c r="DA55" s="174"/>
    </row>
    <row r="56" spans="1:105" ht="12" customHeight="1" x14ac:dyDescent="0.25">
      <c r="A56" s="56" t="s">
        <v>96</v>
      </c>
      <c r="B56" s="302">
        <f t="shared" ref="B56:W56" si="8">IF(B$10=0,0,B$10/B$5)</f>
        <v>3.3469424669828177E-2</v>
      </c>
      <c r="C56" s="302">
        <f t="shared" si="8"/>
        <v>3.9604320839027096E-2</v>
      </c>
      <c r="D56" s="302">
        <f t="shared" si="8"/>
        <v>4.1139884009716E-2</v>
      </c>
      <c r="E56" s="302">
        <f t="shared" si="8"/>
        <v>4.237515924765442E-2</v>
      </c>
      <c r="F56" s="302">
        <f t="shared" si="8"/>
        <v>4.2037304315740168E-2</v>
      </c>
      <c r="G56" s="302">
        <f t="shared" si="8"/>
        <v>3.7733980501810295E-2</v>
      </c>
      <c r="H56" s="302">
        <f t="shared" si="8"/>
        <v>3.6429695840737839E-2</v>
      </c>
      <c r="I56" s="302">
        <f t="shared" si="8"/>
        <v>3.8640931054756716E-2</v>
      </c>
      <c r="J56" s="302">
        <f t="shared" si="8"/>
        <v>3.4204375598437892E-2</v>
      </c>
      <c r="K56" s="302">
        <f t="shared" si="8"/>
        <v>3.629314662667267E-2</v>
      </c>
      <c r="L56" s="302">
        <f t="shared" si="8"/>
        <v>3.9344682744868867E-2</v>
      </c>
      <c r="M56" s="302">
        <f t="shared" si="8"/>
        <v>3.5279271521444444E-2</v>
      </c>
      <c r="N56" s="302">
        <f t="shared" si="8"/>
        <v>3.5359246739373212E-2</v>
      </c>
      <c r="O56" s="302">
        <f t="shared" si="8"/>
        <v>3.4940067188871819E-2</v>
      </c>
      <c r="P56" s="302">
        <f t="shared" si="8"/>
        <v>3.1920504301774191E-2</v>
      </c>
      <c r="Q56" s="302">
        <f t="shared" si="8"/>
        <v>3.4267180285041894E-2</v>
      </c>
      <c r="R56" s="302">
        <f t="shared" si="8"/>
        <v>3.2566996199026525E-2</v>
      </c>
      <c r="S56" s="302">
        <f t="shared" si="8"/>
        <v>3.397497029594379E-2</v>
      </c>
      <c r="T56" s="302">
        <f t="shared" si="8"/>
        <v>3.4864954028520204E-2</v>
      </c>
      <c r="U56" s="302">
        <f t="shared" si="8"/>
        <v>3.2836046611827603E-2</v>
      </c>
      <c r="V56" s="302">
        <f t="shared" si="8"/>
        <v>3.4298606616179471E-2</v>
      </c>
      <c r="W56" s="302">
        <f t="shared" si="8"/>
        <v>3.3046691253830494E-2</v>
      </c>
      <c r="DA56" s="68"/>
    </row>
    <row r="57" spans="1:105" ht="12" customHeight="1" x14ac:dyDescent="0.25">
      <c r="A57" s="203" t="s">
        <v>2405</v>
      </c>
      <c r="B57" s="303">
        <f t="shared" ref="B57:W57" si="9">IF(B$16=0,0,B$16/B$5)</f>
        <v>0.24832141586912604</v>
      </c>
      <c r="C57" s="303">
        <f t="shared" si="9"/>
        <v>0.25669467210480523</v>
      </c>
      <c r="D57" s="303">
        <f t="shared" si="9"/>
        <v>0.26664739635927037</v>
      </c>
      <c r="E57" s="303">
        <f t="shared" si="9"/>
        <v>0.27465380993850091</v>
      </c>
      <c r="F57" s="303">
        <f t="shared" si="9"/>
        <v>0.27246400945387156</v>
      </c>
      <c r="G57" s="303">
        <f t="shared" si="9"/>
        <v>0.24457209584506662</v>
      </c>
      <c r="H57" s="303">
        <f t="shared" si="9"/>
        <v>0.23611839896774525</v>
      </c>
      <c r="I57" s="303">
        <f t="shared" si="9"/>
        <v>0.2504504790586084</v>
      </c>
      <c r="J57" s="303">
        <f t="shared" si="9"/>
        <v>0.22169502702691227</v>
      </c>
      <c r="K57" s="303">
        <f t="shared" si="9"/>
        <v>0.23523335776547108</v>
      </c>
      <c r="L57" s="303">
        <f t="shared" si="9"/>
        <v>0.25501183260563143</v>
      </c>
      <c r="M57" s="303">
        <f t="shared" si="9"/>
        <v>0.22866194504639903</v>
      </c>
      <c r="N57" s="303">
        <f t="shared" si="9"/>
        <v>0.22918030294038202</v>
      </c>
      <c r="O57" s="303">
        <f t="shared" si="9"/>
        <v>0.22646339844639138</v>
      </c>
      <c r="P57" s="303">
        <f t="shared" si="9"/>
        <v>0.20689215751149939</v>
      </c>
      <c r="Q57" s="303">
        <f t="shared" si="9"/>
        <v>0.22210209444008636</v>
      </c>
      <c r="R57" s="303">
        <f t="shared" si="9"/>
        <v>0.2110823827714681</v>
      </c>
      <c r="S57" s="303">
        <f t="shared" si="9"/>
        <v>0.22020814080704307</v>
      </c>
      <c r="T57" s="303">
        <f t="shared" si="9"/>
        <v>0.22990067566806724</v>
      </c>
      <c r="U57" s="303">
        <f t="shared" si="9"/>
        <v>0.21698170668456007</v>
      </c>
      <c r="V57" s="303">
        <f t="shared" si="9"/>
        <v>0.22535810455097954</v>
      </c>
      <c r="W57" s="303">
        <f t="shared" si="9"/>
        <v>0.21875953327887843</v>
      </c>
      <c r="DA57" s="175"/>
    </row>
    <row r="58" spans="1:105" ht="12" customHeight="1" x14ac:dyDescent="0.25">
      <c r="A58" s="62" t="s">
        <v>2406</v>
      </c>
      <c r="B58" s="304">
        <f t="shared" ref="B58:W58" si="10">IF(B$17=0,0,B$17/B$5)</f>
        <v>0.24832141586912604</v>
      </c>
      <c r="C58" s="304">
        <f t="shared" si="10"/>
        <v>0.25669467210480523</v>
      </c>
      <c r="D58" s="304">
        <f t="shared" si="10"/>
        <v>0.26664739635927037</v>
      </c>
      <c r="E58" s="304">
        <f t="shared" si="10"/>
        <v>0.27465380993850091</v>
      </c>
      <c r="F58" s="304">
        <f t="shared" si="10"/>
        <v>0.27246400945387156</v>
      </c>
      <c r="G58" s="304">
        <f t="shared" si="10"/>
        <v>0.24457209584506662</v>
      </c>
      <c r="H58" s="304">
        <f t="shared" si="10"/>
        <v>0.23611839896774525</v>
      </c>
      <c r="I58" s="304">
        <f t="shared" si="10"/>
        <v>0.2504504790586084</v>
      </c>
      <c r="J58" s="304">
        <f t="shared" si="10"/>
        <v>0.22169502702691227</v>
      </c>
      <c r="K58" s="304">
        <f t="shared" si="10"/>
        <v>0.23523335776547108</v>
      </c>
      <c r="L58" s="304">
        <f t="shared" si="10"/>
        <v>0.25501183260563143</v>
      </c>
      <c r="M58" s="304">
        <f t="shared" si="10"/>
        <v>0.22866194504639903</v>
      </c>
      <c r="N58" s="304">
        <f t="shared" si="10"/>
        <v>0.22918030294038202</v>
      </c>
      <c r="O58" s="304">
        <f t="shared" si="10"/>
        <v>0.22646339844639138</v>
      </c>
      <c r="P58" s="304">
        <f t="shared" si="10"/>
        <v>0.20689215751149939</v>
      </c>
      <c r="Q58" s="304">
        <f t="shared" si="10"/>
        <v>0.22210209444008636</v>
      </c>
      <c r="R58" s="304">
        <f t="shared" si="10"/>
        <v>0.2110823827714681</v>
      </c>
      <c r="S58" s="304">
        <f t="shared" si="10"/>
        <v>0.22020814080704307</v>
      </c>
      <c r="T58" s="304">
        <f t="shared" si="10"/>
        <v>0.22990067566806724</v>
      </c>
      <c r="U58" s="304">
        <f t="shared" si="10"/>
        <v>0.21698170668456007</v>
      </c>
      <c r="V58" s="304">
        <f t="shared" si="10"/>
        <v>0.22535810455097954</v>
      </c>
      <c r="W58" s="304">
        <f t="shared" si="10"/>
        <v>0.21875953327887843</v>
      </c>
      <c r="DA58" s="72"/>
    </row>
    <row r="59" spans="1:105" ht="12" customHeight="1" x14ac:dyDescent="0.25">
      <c r="A59" s="62" t="s">
        <v>2413</v>
      </c>
      <c r="B59" s="304">
        <f t="shared" ref="B59:W59" si="11">IF(B$23=0,0,B$23/B$5)</f>
        <v>0</v>
      </c>
      <c r="C59" s="304">
        <f t="shared" si="11"/>
        <v>0</v>
      </c>
      <c r="D59" s="304">
        <f t="shared" si="11"/>
        <v>0</v>
      </c>
      <c r="E59" s="304">
        <f t="shared" si="11"/>
        <v>0</v>
      </c>
      <c r="F59" s="304">
        <f t="shared" si="11"/>
        <v>0</v>
      </c>
      <c r="G59" s="304">
        <f t="shared" si="11"/>
        <v>0</v>
      </c>
      <c r="H59" s="304">
        <f t="shared" si="11"/>
        <v>0</v>
      </c>
      <c r="I59" s="304">
        <f t="shared" si="11"/>
        <v>0</v>
      </c>
      <c r="J59" s="304">
        <f t="shared" si="11"/>
        <v>0</v>
      </c>
      <c r="K59" s="304">
        <f t="shared" si="11"/>
        <v>0</v>
      </c>
      <c r="L59" s="304">
        <f t="shared" si="11"/>
        <v>0</v>
      </c>
      <c r="M59" s="304">
        <f t="shared" si="11"/>
        <v>0</v>
      </c>
      <c r="N59" s="304">
        <f t="shared" si="11"/>
        <v>0</v>
      </c>
      <c r="O59" s="304">
        <f t="shared" si="11"/>
        <v>0</v>
      </c>
      <c r="P59" s="304">
        <f t="shared" si="11"/>
        <v>0</v>
      </c>
      <c r="Q59" s="304">
        <f t="shared" si="11"/>
        <v>0</v>
      </c>
      <c r="R59" s="304">
        <f t="shared" si="11"/>
        <v>0</v>
      </c>
      <c r="S59" s="304">
        <f t="shared" si="11"/>
        <v>0</v>
      </c>
      <c r="T59" s="304">
        <f t="shared" si="11"/>
        <v>0</v>
      </c>
      <c r="U59" s="304">
        <f t="shared" si="11"/>
        <v>0</v>
      </c>
      <c r="V59" s="304">
        <f t="shared" si="11"/>
        <v>0</v>
      </c>
      <c r="W59" s="304">
        <f t="shared" si="11"/>
        <v>0</v>
      </c>
      <c r="DA59" s="72"/>
    </row>
    <row r="60" spans="1:105" ht="12" customHeight="1" x14ac:dyDescent="0.25">
      <c r="A60" s="203" t="s">
        <v>2415</v>
      </c>
      <c r="B60" s="303">
        <f t="shared" ref="B60:W60" si="12">IF(B$24=0,0,B$24/B$5)</f>
        <v>9.7674242419556467E-2</v>
      </c>
      <c r="C60" s="303">
        <f t="shared" si="12"/>
        <v>0.10322810286132537</v>
      </c>
      <c r="D60" s="303">
        <f t="shared" si="12"/>
        <v>0.11877518805197988</v>
      </c>
      <c r="E60" s="303">
        <f t="shared" si="12"/>
        <v>0.11037914209484449</v>
      </c>
      <c r="F60" s="303">
        <f t="shared" si="12"/>
        <v>0.13527791733400063</v>
      </c>
      <c r="G60" s="303">
        <f t="shared" si="12"/>
        <v>0.17032905884099214</v>
      </c>
      <c r="H60" s="303">
        <f t="shared" si="12"/>
        <v>0.12881302293396427</v>
      </c>
      <c r="I60" s="303">
        <f t="shared" si="12"/>
        <v>0.13281550892724078</v>
      </c>
      <c r="J60" s="303">
        <f t="shared" si="12"/>
        <v>0.13880962731611948</v>
      </c>
      <c r="K60" s="303">
        <f t="shared" si="12"/>
        <v>0.15089773756013686</v>
      </c>
      <c r="L60" s="303">
        <f t="shared" si="12"/>
        <v>0.12280163767339101</v>
      </c>
      <c r="M60" s="303">
        <f t="shared" si="12"/>
        <v>0.15246232087364872</v>
      </c>
      <c r="N60" s="303">
        <f t="shared" si="12"/>
        <v>0.16472795909955459</v>
      </c>
      <c r="O60" s="303">
        <f t="shared" si="12"/>
        <v>0.15305500001842595</v>
      </c>
      <c r="P60" s="303">
        <f t="shared" si="12"/>
        <v>0.16976201731901797</v>
      </c>
      <c r="Q60" s="303">
        <f t="shared" si="12"/>
        <v>0.15827725125398681</v>
      </c>
      <c r="R60" s="303">
        <f t="shared" si="12"/>
        <v>0.16150894883916439</v>
      </c>
      <c r="S60" s="303">
        <f t="shared" si="12"/>
        <v>0.15464033852284725</v>
      </c>
      <c r="T60" s="303">
        <f t="shared" si="12"/>
        <v>0.13780697396343219</v>
      </c>
      <c r="U60" s="303">
        <f t="shared" si="12"/>
        <v>0.15087037518482199</v>
      </c>
      <c r="V60" s="303">
        <f t="shared" si="12"/>
        <v>0.14361296621951697</v>
      </c>
      <c r="W60" s="303">
        <f t="shared" si="12"/>
        <v>0.1581096501781559</v>
      </c>
      <c r="DA60" s="175"/>
    </row>
    <row r="61" spans="1:105" ht="12" customHeight="1" x14ac:dyDescent="0.25">
      <c r="A61" s="62" t="s">
        <v>2416</v>
      </c>
      <c r="B61" s="304">
        <f t="shared" ref="B61:W61" si="13">IF(B$25=0,0,B$25/B$5)</f>
        <v>9.7674242419556467E-2</v>
      </c>
      <c r="C61" s="304">
        <f t="shared" si="13"/>
        <v>0.10322810286132537</v>
      </c>
      <c r="D61" s="304">
        <f t="shared" si="13"/>
        <v>0.11877518805197988</v>
      </c>
      <c r="E61" s="304">
        <f t="shared" si="13"/>
        <v>0.11037914209484449</v>
      </c>
      <c r="F61" s="304">
        <f t="shared" si="13"/>
        <v>0.13527791733400063</v>
      </c>
      <c r="G61" s="304">
        <f t="shared" si="13"/>
        <v>0.17032905884099214</v>
      </c>
      <c r="H61" s="304">
        <f t="shared" si="13"/>
        <v>0.12881302293396427</v>
      </c>
      <c r="I61" s="304">
        <f t="shared" si="13"/>
        <v>0.13281550892724078</v>
      </c>
      <c r="J61" s="304">
        <f t="shared" si="13"/>
        <v>0.13880962731611948</v>
      </c>
      <c r="K61" s="304">
        <f t="shared" si="13"/>
        <v>0.15089773756013686</v>
      </c>
      <c r="L61" s="304">
        <f t="shared" si="13"/>
        <v>0.12280163767339101</v>
      </c>
      <c r="M61" s="304">
        <f t="shared" si="13"/>
        <v>0.15246232087364872</v>
      </c>
      <c r="N61" s="304">
        <f t="shared" si="13"/>
        <v>0.16472795909955459</v>
      </c>
      <c r="O61" s="304">
        <f t="shared" si="13"/>
        <v>0.15305500001842595</v>
      </c>
      <c r="P61" s="304">
        <f t="shared" si="13"/>
        <v>0.16976201731901797</v>
      </c>
      <c r="Q61" s="304">
        <f t="shared" si="13"/>
        <v>0.15827725125398681</v>
      </c>
      <c r="R61" s="304">
        <f t="shared" si="13"/>
        <v>0.16150894883916439</v>
      </c>
      <c r="S61" s="304">
        <f t="shared" si="13"/>
        <v>0.15464033852284725</v>
      </c>
      <c r="T61" s="304">
        <f t="shared" si="13"/>
        <v>0.13780697396343219</v>
      </c>
      <c r="U61" s="304">
        <f t="shared" si="13"/>
        <v>0.15087037518482199</v>
      </c>
      <c r="V61" s="304">
        <f t="shared" si="13"/>
        <v>0.14361296621951697</v>
      </c>
      <c r="W61" s="304">
        <f t="shared" si="13"/>
        <v>0.1581096501781559</v>
      </c>
      <c r="DA61" s="72"/>
    </row>
    <row r="62" spans="1:105" ht="12" customHeight="1" x14ac:dyDescent="0.25">
      <c r="A62" s="62" t="s">
        <v>2418</v>
      </c>
      <c r="B62" s="304">
        <f t="shared" ref="B62:W62" si="14">IF(B$26=0,0,B$26/B$5)</f>
        <v>0</v>
      </c>
      <c r="C62" s="304">
        <f t="shared" si="14"/>
        <v>0</v>
      </c>
      <c r="D62" s="304">
        <f t="shared" si="14"/>
        <v>0</v>
      </c>
      <c r="E62" s="304">
        <f t="shared" si="14"/>
        <v>0</v>
      </c>
      <c r="F62" s="304">
        <f t="shared" si="14"/>
        <v>0</v>
      </c>
      <c r="G62" s="304">
        <f t="shared" si="14"/>
        <v>0</v>
      </c>
      <c r="H62" s="304">
        <f t="shared" si="14"/>
        <v>0</v>
      </c>
      <c r="I62" s="304">
        <f t="shared" si="14"/>
        <v>0</v>
      </c>
      <c r="J62" s="304">
        <f t="shared" si="14"/>
        <v>0</v>
      </c>
      <c r="K62" s="304">
        <f t="shared" si="14"/>
        <v>0</v>
      </c>
      <c r="L62" s="304">
        <f t="shared" si="14"/>
        <v>0</v>
      </c>
      <c r="M62" s="304">
        <f t="shared" si="14"/>
        <v>0</v>
      </c>
      <c r="N62" s="304">
        <f t="shared" si="14"/>
        <v>0</v>
      </c>
      <c r="O62" s="304">
        <f t="shared" si="14"/>
        <v>0</v>
      </c>
      <c r="P62" s="304">
        <f t="shared" si="14"/>
        <v>0</v>
      </c>
      <c r="Q62" s="304">
        <f t="shared" si="14"/>
        <v>0</v>
      </c>
      <c r="R62" s="304">
        <f t="shared" si="14"/>
        <v>0</v>
      </c>
      <c r="S62" s="304">
        <f t="shared" si="14"/>
        <v>0</v>
      </c>
      <c r="T62" s="304">
        <f t="shared" si="14"/>
        <v>0</v>
      </c>
      <c r="U62" s="304">
        <f t="shared" si="14"/>
        <v>0</v>
      </c>
      <c r="V62" s="304">
        <f t="shared" si="14"/>
        <v>0</v>
      </c>
      <c r="W62" s="304">
        <f t="shared" si="14"/>
        <v>0</v>
      </c>
      <c r="DA62" s="72"/>
    </row>
    <row r="63" spans="1:105" ht="12" customHeight="1" x14ac:dyDescent="0.25">
      <c r="A63" s="203" t="s">
        <v>2420</v>
      </c>
      <c r="B63" s="303">
        <f t="shared" ref="B63:W63" si="15">IF(B$27=0,0,B$27/B$5)</f>
        <v>0.35474487981303721</v>
      </c>
      <c r="C63" s="303">
        <f t="shared" si="15"/>
        <v>0.36670667443543598</v>
      </c>
      <c r="D63" s="303">
        <f t="shared" si="15"/>
        <v>0.38092485194181475</v>
      </c>
      <c r="E63" s="303">
        <f t="shared" si="15"/>
        <v>0.39236258562642978</v>
      </c>
      <c r="F63" s="303">
        <f t="shared" si="15"/>
        <v>0.38923429921981656</v>
      </c>
      <c r="G63" s="303">
        <f t="shared" si="15"/>
        <v>0.34938870835009522</v>
      </c>
      <c r="H63" s="303">
        <f t="shared" si="15"/>
        <v>0.33731199852535027</v>
      </c>
      <c r="I63" s="303">
        <f t="shared" si="15"/>
        <v>0.35778639865515482</v>
      </c>
      <c r="J63" s="303">
        <f t="shared" si="15"/>
        <v>0.31670718146701765</v>
      </c>
      <c r="K63" s="303">
        <f t="shared" si="15"/>
        <v>0.33604765395067299</v>
      </c>
      <c r="L63" s="303">
        <f t="shared" si="15"/>
        <v>0.36430261800804509</v>
      </c>
      <c r="M63" s="303">
        <f t="shared" si="15"/>
        <v>0.32665992149485584</v>
      </c>
      <c r="N63" s="303">
        <f t="shared" si="15"/>
        <v>0.32740043277197434</v>
      </c>
      <c r="O63" s="303">
        <f t="shared" si="15"/>
        <v>0.32351914063770204</v>
      </c>
      <c r="P63" s="303">
        <f t="shared" si="15"/>
        <v>0.2955602250164277</v>
      </c>
      <c r="Q63" s="303">
        <f t="shared" si="15"/>
        <v>0.3172887063429804</v>
      </c>
      <c r="R63" s="303">
        <f t="shared" si="15"/>
        <v>0.30154626110209742</v>
      </c>
      <c r="S63" s="303">
        <f t="shared" si="15"/>
        <v>0.31458305829577582</v>
      </c>
      <c r="T63" s="303">
        <f t="shared" si="15"/>
        <v>0.32842953666866742</v>
      </c>
      <c r="U63" s="303">
        <f t="shared" si="15"/>
        <v>0.30997386669222876</v>
      </c>
      <c r="V63" s="303">
        <f t="shared" si="15"/>
        <v>0.3219401493585422</v>
      </c>
      <c r="W63" s="303">
        <f t="shared" si="15"/>
        <v>0.31251361896982638</v>
      </c>
      <c r="DA63" s="175"/>
    </row>
    <row r="64" spans="1:105" ht="12" customHeight="1" x14ac:dyDescent="0.25">
      <c r="A64" s="62" t="s">
        <v>2421</v>
      </c>
      <c r="B64" s="304">
        <f t="shared" ref="B64:W64" si="16">IF(B$28=0,0,B$28/B$5)</f>
        <v>0.35474487981303721</v>
      </c>
      <c r="C64" s="304">
        <f t="shared" si="16"/>
        <v>0.36670667443543598</v>
      </c>
      <c r="D64" s="304">
        <f t="shared" si="16"/>
        <v>0.38092485194181475</v>
      </c>
      <c r="E64" s="304">
        <f t="shared" si="16"/>
        <v>0.39236258562642978</v>
      </c>
      <c r="F64" s="304">
        <f t="shared" si="16"/>
        <v>0.38923429921981656</v>
      </c>
      <c r="G64" s="304">
        <f t="shared" si="16"/>
        <v>0.34938870835009522</v>
      </c>
      <c r="H64" s="304">
        <f t="shared" si="16"/>
        <v>0.33731199852535027</v>
      </c>
      <c r="I64" s="304">
        <f t="shared" si="16"/>
        <v>0.35778639865515482</v>
      </c>
      <c r="J64" s="304">
        <f t="shared" si="16"/>
        <v>0.31670718146701765</v>
      </c>
      <c r="K64" s="304">
        <f t="shared" si="16"/>
        <v>0.33604765395067299</v>
      </c>
      <c r="L64" s="304">
        <f t="shared" si="16"/>
        <v>0.36430261800804509</v>
      </c>
      <c r="M64" s="304">
        <f t="shared" si="16"/>
        <v>0.32665992149485584</v>
      </c>
      <c r="N64" s="304">
        <f t="shared" si="16"/>
        <v>0.32740043277197434</v>
      </c>
      <c r="O64" s="304">
        <f t="shared" si="16"/>
        <v>0.32351914063770204</v>
      </c>
      <c r="P64" s="304">
        <f t="shared" si="16"/>
        <v>0.2955602250164277</v>
      </c>
      <c r="Q64" s="304">
        <f t="shared" si="16"/>
        <v>0.3172887063429804</v>
      </c>
      <c r="R64" s="304">
        <f t="shared" si="16"/>
        <v>0.30154626110209742</v>
      </c>
      <c r="S64" s="304">
        <f t="shared" si="16"/>
        <v>0.31458305829577582</v>
      </c>
      <c r="T64" s="304">
        <f t="shared" si="16"/>
        <v>0.32842953666866742</v>
      </c>
      <c r="U64" s="304">
        <f t="shared" si="16"/>
        <v>0.30997386669222876</v>
      </c>
      <c r="V64" s="304">
        <f t="shared" si="16"/>
        <v>0.3219401493585422</v>
      </c>
      <c r="W64" s="304">
        <f t="shared" si="16"/>
        <v>0.31251361896982638</v>
      </c>
      <c r="DA64" s="72"/>
    </row>
    <row r="65" spans="1:105" ht="12" customHeight="1" x14ac:dyDescent="0.25">
      <c r="A65" s="62" t="s">
        <v>2428</v>
      </c>
      <c r="B65" s="304">
        <f t="shared" ref="B65:W65" si="17">IF(B$34=0,0,B$34/B$5)</f>
        <v>0</v>
      </c>
      <c r="C65" s="304">
        <f t="shared" si="17"/>
        <v>0</v>
      </c>
      <c r="D65" s="304">
        <f t="shared" si="17"/>
        <v>0</v>
      </c>
      <c r="E65" s="304">
        <f t="shared" si="17"/>
        <v>0</v>
      </c>
      <c r="F65" s="304">
        <f t="shared" si="17"/>
        <v>0</v>
      </c>
      <c r="G65" s="304">
        <f t="shared" si="17"/>
        <v>0</v>
      </c>
      <c r="H65" s="304">
        <f t="shared" si="17"/>
        <v>0</v>
      </c>
      <c r="I65" s="304">
        <f t="shared" si="17"/>
        <v>0</v>
      </c>
      <c r="J65" s="304">
        <f t="shared" si="17"/>
        <v>0</v>
      </c>
      <c r="K65" s="304">
        <f t="shared" si="17"/>
        <v>0</v>
      </c>
      <c r="L65" s="304">
        <f t="shared" si="17"/>
        <v>0</v>
      </c>
      <c r="M65" s="304">
        <f t="shared" si="17"/>
        <v>0</v>
      </c>
      <c r="N65" s="304">
        <f t="shared" si="17"/>
        <v>0</v>
      </c>
      <c r="O65" s="304">
        <f t="shared" si="17"/>
        <v>0</v>
      </c>
      <c r="P65" s="304">
        <f t="shared" si="17"/>
        <v>0</v>
      </c>
      <c r="Q65" s="304">
        <f t="shared" si="17"/>
        <v>0</v>
      </c>
      <c r="R65" s="304">
        <f t="shared" si="17"/>
        <v>0</v>
      </c>
      <c r="S65" s="304">
        <f t="shared" si="17"/>
        <v>0</v>
      </c>
      <c r="T65" s="304">
        <f t="shared" si="17"/>
        <v>0</v>
      </c>
      <c r="U65" s="304">
        <f t="shared" si="17"/>
        <v>0</v>
      </c>
      <c r="V65" s="304">
        <f t="shared" si="17"/>
        <v>0</v>
      </c>
      <c r="W65" s="304">
        <f t="shared" si="17"/>
        <v>0</v>
      </c>
      <c r="DA65" s="72"/>
    </row>
    <row r="66" spans="1:105" ht="12" customHeight="1" x14ac:dyDescent="0.25">
      <c r="A66" s="203" t="s">
        <v>2430</v>
      </c>
      <c r="B66" s="303">
        <f t="shared" ref="B66:W66" si="18">IF(B$35=0,0,B$35/B$5)</f>
        <v>0.26579003722845201</v>
      </c>
      <c r="C66" s="303">
        <f t="shared" si="18"/>
        <v>0.23376622975940636</v>
      </c>
      <c r="D66" s="303">
        <f t="shared" si="18"/>
        <v>0.19251267963721932</v>
      </c>
      <c r="E66" s="303">
        <f t="shared" si="18"/>
        <v>0.1802293030925704</v>
      </c>
      <c r="F66" s="303">
        <f t="shared" si="18"/>
        <v>0.16098646967657163</v>
      </c>
      <c r="G66" s="303">
        <f t="shared" si="18"/>
        <v>0.19797615646203565</v>
      </c>
      <c r="H66" s="303">
        <f t="shared" si="18"/>
        <v>0.26132688373220209</v>
      </c>
      <c r="I66" s="303">
        <f t="shared" si="18"/>
        <v>0.2203066823042395</v>
      </c>
      <c r="J66" s="303">
        <f t="shared" si="18"/>
        <v>0.28858378859151251</v>
      </c>
      <c r="K66" s="303">
        <f t="shared" si="18"/>
        <v>0.24152810409704667</v>
      </c>
      <c r="L66" s="303">
        <f t="shared" si="18"/>
        <v>0.21853922896806394</v>
      </c>
      <c r="M66" s="303">
        <f t="shared" si="18"/>
        <v>0.25693654106365194</v>
      </c>
      <c r="N66" s="303">
        <f t="shared" si="18"/>
        <v>0.24333205844871592</v>
      </c>
      <c r="O66" s="303">
        <f t="shared" si="18"/>
        <v>0.26202239370860847</v>
      </c>
      <c r="P66" s="303">
        <f t="shared" si="18"/>
        <v>0.29586509585128073</v>
      </c>
      <c r="Q66" s="303">
        <f t="shared" si="18"/>
        <v>0.26806476767790466</v>
      </c>
      <c r="R66" s="303">
        <f t="shared" si="18"/>
        <v>0.29329541108824336</v>
      </c>
      <c r="S66" s="303">
        <f t="shared" si="18"/>
        <v>0.27659349207838985</v>
      </c>
      <c r="T66" s="303">
        <f t="shared" si="18"/>
        <v>0.2689978596713129</v>
      </c>
      <c r="U66" s="303">
        <f t="shared" si="18"/>
        <v>0.28933800482656163</v>
      </c>
      <c r="V66" s="303">
        <f t="shared" si="18"/>
        <v>0.27479017325478194</v>
      </c>
      <c r="W66" s="303">
        <f t="shared" si="18"/>
        <v>0.2775705063193088</v>
      </c>
      <c r="DA66" s="175"/>
    </row>
    <row r="67" spans="1:105" ht="12" customHeight="1" x14ac:dyDescent="0.25">
      <c r="A67" s="203" t="s">
        <v>2442</v>
      </c>
      <c r="B67" s="303">
        <f t="shared" ref="B67:W67" si="19">IF(B$46=0,0,B$46/B$5)</f>
        <v>0</v>
      </c>
      <c r="C67" s="303">
        <f t="shared" si="19"/>
        <v>0</v>
      </c>
      <c r="D67" s="303">
        <f t="shared" si="19"/>
        <v>0</v>
      </c>
      <c r="E67" s="303">
        <f t="shared" si="19"/>
        <v>0</v>
      </c>
      <c r="F67" s="303">
        <f t="shared" si="19"/>
        <v>0</v>
      </c>
      <c r="G67" s="303">
        <f t="shared" si="19"/>
        <v>0</v>
      </c>
      <c r="H67" s="303">
        <f t="shared" si="19"/>
        <v>0</v>
      </c>
      <c r="I67" s="303">
        <f t="shared" si="19"/>
        <v>0</v>
      </c>
      <c r="J67" s="303">
        <f t="shared" si="19"/>
        <v>0</v>
      </c>
      <c r="K67" s="303">
        <f t="shared" si="19"/>
        <v>0</v>
      </c>
      <c r="L67" s="303">
        <f t="shared" si="19"/>
        <v>0</v>
      </c>
      <c r="M67" s="303">
        <f t="shared" si="19"/>
        <v>0</v>
      </c>
      <c r="N67" s="303">
        <f t="shared" si="19"/>
        <v>0</v>
      </c>
      <c r="O67" s="303">
        <f t="shared" si="19"/>
        <v>0</v>
      </c>
      <c r="P67" s="303">
        <f t="shared" si="19"/>
        <v>0</v>
      </c>
      <c r="Q67" s="303">
        <f t="shared" si="19"/>
        <v>0</v>
      </c>
      <c r="R67" s="303">
        <f t="shared" si="19"/>
        <v>0</v>
      </c>
      <c r="S67" s="303">
        <f t="shared" si="19"/>
        <v>0</v>
      </c>
      <c r="T67" s="303">
        <f t="shared" si="19"/>
        <v>0</v>
      </c>
      <c r="U67" s="303">
        <f t="shared" si="19"/>
        <v>0</v>
      </c>
      <c r="V67" s="303">
        <f t="shared" si="19"/>
        <v>0</v>
      </c>
      <c r="W67" s="303">
        <f t="shared" si="19"/>
        <v>0</v>
      </c>
      <c r="DA67" s="175"/>
    </row>
    <row r="68" spans="1:105" ht="12" customHeight="1" x14ac:dyDescent="0.25">
      <c r="A68" s="41" t="s">
        <v>2444</v>
      </c>
      <c r="B68" s="237">
        <f t="shared" ref="B68:W68" si="20">IF(B$47=0,0,B$47/B$5)</f>
        <v>0</v>
      </c>
      <c r="C68" s="237">
        <f t="shared" si="20"/>
        <v>0</v>
      </c>
      <c r="D68" s="237">
        <f t="shared" si="20"/>
        <v>0</v>
      </c>
      <c r="E68" s="237">
        <f t="shared" si="20"/>
        <v>0</v>
      </c>
      <c r="F68" s="237">
        <f t="shared" si="20"/>
        <v>0</v>
      </c>
      <c r="G68" s="237">
        <f t="shared" si="20"/>
        <v>0</v>
      </c>
      <c r="H68" s="237">
        <f t="shared" si="20"/>
        <v>0</v>
      </c>
      <c r="I68" s="237">
        <f t="shared" si="20"/>
        <v>0</v>
      </c>
      <c r="J68" s="237">
        <f t="shared" si="20"/>
        <v>0</v>
      </c>
      <c r="K68" s="237">
        <f t="shared" si="20"/>
        <v>0</v>
      </c>
      <c r="L68" s="237">
        <f t="shared" si="20"/>
        <v>0</v>
      </c>
      <c r="M68" s="237">
        <f t="shared" si="20"/>
        <v>0</v>
      </c>
      <c r="N68" s="237">
        <f t="shared" si="20"/>
        <v>0</v>
      </c>
      <c r="O68" s="237">
        <f t="shared" si="20"/>
        <v>0</v>
      </c>
      <c r="P68" s="237">
        <f t="shared" si="20"/>
        <v>0</v>
      </c>
      <c r="Q68" s="237">
        <f t="shared" si="20"/>
        <v>0</v>
      </c>
      <c r="R68" s="237">
        <f t="shared" si="20"/>
        <v>0</v>
      </c>
      <c r="S68" s="237">
        <f t="shared" si="20"/>
        <v>0</v>
      </c>
      <c r="T68" s="237">
        <f t="shared" si="20"/>
        <v>0</v>
      </c>
      <c r="U68" s="237">
        <f t="shared" si="20"/>
        <v>0</v>
      </c>
      <c r="V68" s="237">
        <f t="shared" si="20"/>
        <v>0</v>
      </c>
      <c r="W68" s="237">
        <f t="shared" si="20"/>
        <v>0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432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25</v>
      </c>
      <c r="B72" s="322">
        <f>IF(B$5=0,0,B$5/TRE_fec!B$5)</f>
        <v>1.751581972787513</v>
      </c>
      <c r="C72" s="322">
        <f>IF(C$5=0,0,C$5/TRE_fec!C$5)</f>
        <v>1.7848292642179746</v>
      </c>
      <c r="D72" s="322">
        <f>IF(D$5=0,0,D$5/TRE_fec!D$5)</f>
        <v>1.4205919094850346</v>
      </c>
      <c r="E72" s="322">
        <f>IF(E$5=0,0,E$5/TRE_fec!E$5)</f>
        <v>1.6063380366435278</v>
      </c>
      <c r="F72" s="322">
        <f>IF(F$5=0,0,F$5/TRE_fec!F$5)</f>
        <v>1.1791462408177804</v>
      </c>
      <c r="G72" s="322">
        <f>IF(G$5=0,0,G$5/TRE_fec!G$5)</f>
        <v>0.88019517658595037</v>
      </c>
      <c r="H72" s="322">
        <f>IF(H$5=0,0,H$5/TRE_fec!H$5)</f>
        <v>1.2632371086147922</v>
      </c>
      <c r="I72" s="322">
        <f>IF(I$5=0,0,I$5/TRE_fec!I$5)</f>
        <v>1.1964954242856802</v>
      </c>
      <c r="J72" s="322">
        <f>IF(J$5=0,0,J$5/TRE_fec!J$5)</f>
        <v>1.1294676383482032</v>
      </c>
      <c r="K72" s="322">
        <f>IF(K$5=0,0,K$5/TRE_fec!K$5)</f>
        <v>1.0269062590302882</v>
      </c>
      <c r="L72" s="322">
        <f>IF(L$5=0,0,L$5/TRE_fec!L$5)</f>
        <v>1.3668257742649323</v>
      </c>
      <c r="M72" s="322">
        <f>IF(M$5=0,0,M$5/TRE_fec!M$5)</f>
        <v>1.0090477423534601</v>
      </c>
      <c r="N72" s="322">
        <f>IF(N$5=0,0,N$5/TRE_fec!N$5)</f>
        <v>0.91515699972447018</v>
      </c>
      <c r="O72" s="322">
        <f>IF(O$5=0,0,O$5/TRE_fec!O$5)</f>
        <v>1.00236366244759</v>
      </c>
      <c r="P72" s="322">
        <f>IF(P$5=0,0,P$5/TRE_fec!P$5)</f>
        <v>0.86417062705919823</v>
      </c>
      <c r="Q72" s="322">
        <f>IF(Q$5=0,0,Q$5/TRE_fec!Q$5)</f>
        <v>0.95734840564635315</v>
      </c>
      <c r="R72" s="322">
        <f>IF(R$5=0,0,R$5/TRE_fec!R$5)</f>
        <v>0.92319572429163954</v>
      </c>
      <c r="S72" s="322">
        <f>IF(S$5=0,0,S$5/TRE_fec!S$5)</f>
        <v>0.98391567551738013</v>
      </c>
      <c r="T72" s="322">
        <f>IF(T$5=0,0,T$5/TRE_fec!T$5)</f>
        <v>1.1405965497761092</v>
      </c>
      <c r="U72" s="322">
        <f>IF(U$5=0,0,U$5/TRE_fec!U$5)</f>
        <v>1.0026022275189803</v>
      </c>
      <c r="V72" s="322">
        <f>IF(V$5=0,0,V$5/TRE_fec!V$5)</f>
        <v>1.0773753807389026</v>
      </c>
      <c r="W72" s="322">
        <f>IF(W$5=0,0,W$5/TRE_fec!W$5)</f>
        <v>0.94948760435301216</v>
      </c>
      <c r="DA72" s="95"/>
    </row>
    <row r="73" spans="1:105" ht="12" customHeight="1" x14ac:dyDescent="0.25">
      <c r="A73" s="55" t="s">
        <v>92</v>
      </c>
      <c r="B73" s="332">
        <f>IF(B$6=0,0,B$6/TRE_fec!B$6)</f>
        <v>0</v>
      </c>
      <c r="C73" s="332">
        <f>IF(C$6=0,0,C$6/TRE_fec!C$6)</f>
        <v>0</v>
      </c>
      <c r="D73" s="332">
        <f>IF(D$6=0,0,D$6/TRE_fec!D$6)</f>
        <v>0</v>
      </c>
      <c r="E73" s="332">
        <f>IF(E$6=0,0,E$6/TRE_fec!E$6)</f>
        <v>0</v>
      </c>
      <c r="F73" s="332">
        <f>IF(F$6=0,0,F$6/TRE_fec!F$6)</f>
        <v>0</v>
      </c>
      <c r="G73" s="332">
        <f>IF(G$6=0,0,G$6/TRE_fec!G$6)</f>
        <v>0</v>
      </c>
      <c r="H73" s="332">
        <f>IF(H$6=0,0,H$6/TRE_fec!H$6)</f>
        <v>0</v>
      </c>
      <c r="I73" s="332">
        <f>IF(I$6=0,0,I$6/TRE_fec!I$6)</f>
        <v>0</v>
      </c>
      <c r="J73" s="332">
        <f>IF(J$6=0,0,J$6/TRE_fec!J$6)</f>
        <v>0</v>
      </c>
      <c r="K73" s="332">
        <f>IF(K$6=0,0,K$6/TRE_fec!K$6)</f>
        <v>0</v>
      </c>
      <c r="L73" s="332">
        <f>IF(L$6=0,0,L$6/TRE_fec!L$6)</f>
        <v>0</v>
      </c>
      <c r="M73" s="332">
        <f>IF(M$6=0,0,M$6/TRE_fec!M$6)</f>
        <v>0</v>
      </c>
      <c r="N73" s="332">
        <f>IF(N$6=0,0,N$6/TRE_fec!N$6)</f>
        <v>0</v>
      </c>
      <c r="O73" s="332">
        <f>IF(O$6=0,0,O$6/TRE_fec!O$6)</f>
        <v>0</v>
      </c>
      <c r="P73" s="332">
        <f>IF(P$6=0,0,P$6/TRE_fec!P$6)</f>
        <v>0</v>
      </c>
      <c r="Q73" s="332">
        <f>IF(Q$6=0,0,Q$6/TRE_fec!Q$6)</f>
        <v>0</v>
      </c>
      <c r="R73" s="332">
        <f>IF(R$6=0,0,R$6/TRE_fec!R$6)</f>
        <v>0</v>
      </c>
      <c r="S73" s="332">
        <f>IF(S$6=0,0,S$6/TRE_fec!S$6)</f>
        <v>0</v>
      </c>
      <c r="T73" s="332">
        <f>IF(T$6=0,0,T$6/TRE_fec!T$6)</f>
        <v>0</v>
      </c>
      <c r="U73" s="332">
        <f>IF(U$6=0,0,U$6/TRE_fec!U$6)</f>
        <v>0</v>
      </c>
      <c r="V73" s="332">
        <f>IF(V$6=0,0,V$6/TRE_fec!V$6)</f>
        <v>0</v>
      </c>
      <c r="W73" s="332">
        <f>IF(W$6=0,0,W$6/TRE_fec!W$6)</f>
        <v>0</v>
      </c>
      <c r="DA73" s="67"/>
    </row>
    <row r="74" spans="1:105" ht="12" customHeight="1" x14ac:dyDescent="0.25">
      <c r="A74" s="202" t="s">
        <v>93</v>
      </c>
      <c r="B74" s="333">
        <f>IF(B$7=0,0,B$7/TRE_fec!B$7)</f>
        <v>0</v>
      </c>
      <c r="C74" s="333">
        <f>IF(C$7=0,0,C$7/TRE_fec!C$7)</f>
        <v>0</v>
      </c>
      <c r="D74" s="333">
        <f>IF(D$7=0,0,D$7/TRE_fec!D$7)</f>
        <v>0</v>
      </c>
      <c r="E74" s="333">
        <f>IF(E$7=0,0,E$7/TRE_fec!E$7)</f>
        <v>0</v>
      </c>
      <c r="F74" s="333">
        <f>IF(F$7=0,0,F$7/TRE_fec!F$7)</f>
        <v>0</v>
      </c>
      <c r="G74" s="333">
        <f>IF(G$7=0,0,G$7/TRE_fec!G$7)</f>
        <v>0</v>
      </c>
      <c r="H74" s="333">
        <f>IF(H$7=0,0,H$7/TRE_fec!H$7)</f>
        <v>0</v>
      </c>
      <c r="I74" s="333">
        <f>IF(I$7=0,0,I$7/TRE_fec!I$7)</f>
        <v>0</v>
      </c>
      <c r="J74" s="333">
        <f>IF(J$7=0,0,J$7/TRE_fec!J$7)</f>
        <v>0</v>
      </c>
      <c r="K74" s="333">
        <f>IF(K$7=0,0,K$7/TRE_fec!K$7)</f>
        <v>0</v>
      </c>
      <c r="L74" s="333">
        <f>IF(L$7=0,0,L$7/TRE_fec!L$7)</f>
        <v>0</v>
      </c>
      <c r="M74" s="333">
        <f>IF(M$7=0,0,M$7/TRE_fec!M$7)</f>
        <v>0</v>
      </c>
      <c r="N74" s="333">
        <f>IF(N$7=0,0,N$7/TRE_fec!N$7)</f>
        <v>0</v>
      </c>
      <c r="O74" s="333">
        <f>IF(O$7=0,0,O$7/TRE_fec!O$7)</f>
        <v>0</v>
      </c>
      <c r="P74" s="333">
        <f>IF(P$7=0,0,P$7/TRE_fec!P$7)</f>
        <v>0</v>
      </c>
      <c r="Q74" s="333">
        <f>IF(Q$7=0,0,Q$7/TRE_fec!Q$7)</f>
        <v>0</v>
      </c>
      <c r="R74" s="333">
        <f>IF(R$7=0,0,R$7/TRE_fec!R$7)</f>
        <v>0</v>
      </c>
      <c r="S74" s="333">
        <f>IF(S$7=0,0,S$7/TRE_fec!S$7)</f>
        <v>0</v>
      </c>
      <c r="T74" s="333">
        <f>IF(T$7=0,0,T$7/TRE_fec!T$7)</f>
        <v>0</v>
      </c>
      <c r="U74" s="333">
        <f>IF(U$7=0,0,U$7/TRE_fec!U$7)</f>
        <v>0</v>
      </c>
      <c r="V74" s="333">
        <f>IF(V$7=0,0,V$7/TRE_fec!V$7)</f>
        <v>0</v>
      </c>
      <c r="W74" s="333">
        <f>IF(W$7=0,0,W$7/TRE_fec!W$7)</f>
        <v>0</v>
      </c>
      <c r="DA74" s="174"/>
    </row>
    <row r="75" spans="1:105" ht="12" customHeight="1" x14ac:dyDescent="0.25">
      <c r="A75" s="202" t="s">
        <v>94</v>
      </c>
      <c r="B75" s="333">
        <f>IF(B$8=0,0,B$8/TRE_fec!B$8)</f>
        <v>0</v>
      </c>
      <c r="C75" s="333">
        <f>IF(C$8=0,0,C$8/TRE_fec!C$8)</f>
        <v>0</v>
      </c>
      <c r="D75" s="333">
        <f>IF(D$8=0,0,D$8/TRE_fec!D$8)</f>
        <v>0</v>
      </c>
      <c r="E75" s="333">
        <f>IF(E$8=0,0,E$8/TRE_fec!E$8)</f>
        <v>0</v>
      </c>
      <c r="F75" s="333">
        <f>IF(F$8=0,0,F$8/TRE_fec!F$8)</f>
        <v>0</v>
      </c>
      <c r="G75" s="333">
        <f>IF(G$8=0,0,G$8/TRE_fec!G$8)</f>
        <v>0</v>
      </c>
      <c r="H75" s="333">
        <f>IF(H$8=0,0,H$8/TRE_fec!H$8)</f>
        <v>0</v>
      </c>
      <c r="I75" s="333">
        <f>IF(I$8=0,0,I$8/TRE_fec!I$8)</f>
        <v>0</v>
      </c>
      <c r="J75" s="333">
        <f>IF(J$8=0,0,J$8/TRE_fec!J$8)</f>
        <v>0</v>
      </c>
      <c r="K75" s="333">
        <f>IF(K$8=0,0,K$8/TRE_fec!K$8)</f>
        <v>0</v>
      </c>
      <c r="L75" s="333">
        <f>IF(L$8=0,0,L$8/TRE_fec!L$8)</f>
        <v>0</v>
      </c>
      <c r="M75" s="333">
        <f>IF(M$8=0,0,M$8/TRE_fec!M$8)</f>
        <v>0</v>
      </c>
      <c r="N75" s="333">
        <f>IF(N$8=0,0,N$8/TRE_fec!N$8)</f>
        <v>0</v>
      </c>
      <c r="O75" s="333">
        <f>IF(O$8=0,0,O$8/TRE_fec!O$8)</f>
        <v>0</v>
      </c>
      <c r="P75" s="333">
        <f>IF(P$8=0,0,P$8/TRE_fec!P$8)</f>
        <v>0</v>
      </c>
      <c r="Q75" s="333">
        <f>IF(Q$8=0,0,Q$8/TRE_fec!Q$8)</f>
        <v>0</v>
      </c>
      <c r="R75" s="333">
        <f>IF(R$8=0,0,R$8/TRE_fec!R$8)</f>
        <v>0</v>
      </c>
      <c r="S75" s="333">
        <f>IF(S$8=0,0,S$8/TRE_fec!S$8)</f>
        <v>0</v>
      </c>
      <c r="T75" s="333">
        <f>IF(T$8=0,0,T$8/TRE_fec!T$8)</f>
        <v>0</v>
      </c>
      <c r="U75" s="333">
        <f>IF(U$8=0,0,U$8/TRE_fec!U$8)</f>
        <v>0</v>
      </c>
      <c r="V75" s="333">
        <f>IF(V$8=0,0,V$8/TRE_fec!V$8)</f>
        <v>0</v>
      </c>
      <c r="W75" s="333">
        <f>IF(W$8=0,0,W$8/TRE_fec!W$8)</f>
        <v>0</v>
      </c>
      <c r="DA75" s="174"/>
    </row>
    <row r="76" spans="1:105" ht="12" customHeight="1" x14ac:dyDescent="0.25">
      <c r="A76" s="202" t="s">
        <v>95</v>
      </c>
      <c r="B76" s="333">
        <f>IF(B$9=0,0,B$9/TRE_fec!B$9)</f>
        <v>0</v>
      </c>
      <c r="C76" s="333">
        <f>IF(C$9=0,0,C$9/TRE_fec!C$9)</f>
        <v>0</v>
      </c>
      <c r="D76" s="333">
        <f>IF(D$9=0,0,D$9/TRE_fec!D$9)</f>
        <v>0</v>
      </c>
      <c r="E76" s="333">
        <f>IF(E$9=0,0,E$9/TRE_fec!E$9)</f>
        <v>0</v>
      </c>
      <c r="F76" s="333">
        <f>IF(F$9=0,0,F$9/TRE_fec!F$9)</f>
        <v>0</v>
      </c>
      <c r="G76" s="333">
        <f>IF(G$9=0,0,G$9/TRE_fec!G$9)</f>
        <v>0</v>
      </c>
      <c r="H76" s="333">
        <f>IF(H$9=0,0,H$9/TRE_fec!H$9)</f>
        <v>0</v>
      </c>
      <c r="I76" s="333">
        <f>IF(I$9=0,0,I$9/TRE_fec!I$9)</f>
        <v>0</v>
      </c>
      <c r="J76" s="333">
        <f>IF(J$9=0,0,J$9/TRE_fec!J$9)</f>
        <v>0</v>
      </c>
      <c r="K76" s="333">
        <f>IF(K$9=0,0,K$9/TRE_fec!K$9)</f>
        <v>0</v>
      </c>
      <c r="L76" s="333">
        <f>IF(L$9=0,0,L$9/TRE_fec!L$9)</f>
        <v>0</v>
      </c>
      <c r="M76" s="333">
        <f>IF(M$9=0,0,M$9/TRE_fec!M$9)</f>
        <v>0</v>
      </c>
      <c r="N76" s="333">
        <f>IF(N$9=0,0,N$9/TRE_fec!N$9)</f>
        <v>0</v>
      </c>
      <c r="O76" s="333">
        <f>IF(O$9=0,0,O$9/TRE_fec!O$9)</f>
        <v>0</v>
      </c>
      <c r="P76" s="333">
        <f>IF(P$9=0,0,P$9/TRE_fec!P$9)</f>
        <v>0</v>
      </c>
      <c r="Q76" s="333">
        <f>IF(Q$9=0,0,Q$9/TRE_fec!Q$9)</f>
        <v>0</v>
      </c>
      <c r="R76" s="333">
        <f>IF(R$9=0,0,R$9/TRE_fec!R$9)</f>
        <v>0</v>
      </c>
      <c r="S76" s="333">
        <f>IF(S$9=0,0,S$9/TRE_fec!S$9)</f>
        <v>0</v>
      </c>
      <c r="T76" s="333">
        <f>IF(T$9=0,0,T$9/TRE_fec!T$9)</f>
        <v>0</v>
      </c>
      <c r="U76" s="333">
        <f>IF(U$9=0,0,U$9/TRE_fec!U$9)</f>
        <v>0</v>
      </c>
      <c r="V76" s="333">
        <f>IF(V$9=0,0,V$9/TRE_fec!V$9)</f>
        <v>0</v>
      </c>
      <c r="W76" s="333">
        <f>IF(W$9=0,0,W$9/TRE_fec!W$9)</f>
        <v>0</v>
      </c>
      <c r="DA76" s="174"/>
    </row>
    <row r="77" spans="1:105" ht="12" customHeight="1" x14ac:dyDescent="0.25">
      <c r="A77" s="56" t="s">
        <v>96</v>
      </c>
      <c r="B77" s="334">
        <f>IF(B$10=0,0,B$10/TRE_fec!B$10)</f>
        <v>2.0309210641633455</v>
      </c>
      <c r="C77" s="334">
        <f>IF(C$10=0,0,C$10/TRE_fec!C$10)</f>
        <v>2.2094751785779043</v>
      </c>
      <c r="D77" s="334">
        <f>IF(D$10=0,0,D$10/TRE_fec!D$10)</f>
        <v>2.0399414067897901</v>
      </c>
      <c r="E77" s="334">
        <f>IF(E$10=0,0,E$10/TRE_fec!E$10)</f>
        <v>2.2242090231587364</v>
      </c>
      <c r="F77" s="334">
        <f>IF(F$10=0,0,F$10/TRE_fec!F$10)</f>
        <v>1.853168946693724</v>
      </c>
      <c r="G77" s="334">
        <f>IF(G$10=0,0,G$10/TRE_fec!G$10)</f>
        <v>1.2944605220465843</v>
      </c>
      <c r="H77" s="334">
        <f>IF(H$10=0,0,H$10/TRE_fec!H$10)</f>
        <v>1.6515445121785106</v>
      </c>
      <c r="I77" s="334">
        <f>IF(I$10=0,0,I$10/TRE_fec!I$10)</f>
        <v>1.7010947623212291</v>
      </c>
      <c r="J77" s="334">
        <f>IF(J$10=0,0,J$10/TRE_fec!J$10)</f>
        <v>1.4122355670537028</v>
      </c>
      <c r="K77" s="334">
        <f>IF(K$10=0,0,K$10/TRE_fec!K$10)</f>
        <v>1.396213209388999</v>
      </c>
      <c r="L77" s="334">
        <f>IF(L$10=0,0,L$10/TRE_fec!L$10)</f>
        <v>1.8921333728716985</v>
      </c>
      <c r="M77" s="334">
        <f>IF(M$10=0,0,M$10/TRE_fec!M$10)</f>
        <v>1.3316418958343712</v>
      </c>
      <c r="N77" s="334">
        <f>IF(N$10=0,0,N$10/TRE_fec!N$10)</f>
        <v>1.2311939088672108</v>
      </c>
      <c r="O77" s="334">
        <f>IF(O$10=0,0,O$10/TRE_fec!O$10)</f>
        <v>1.3096223233655255</v>
      </c>
      <c r="P77" s="334">
        <f>IF(P$10=0,0,P$10/TRE_fec!P$10)</f>
        <v>1.0389798651056177</v>
      </c>
      <c r="Q77" s="334">
        <f>IF(Q$10=0,0,Q$10/TRE_fec!Q$10)</f>
        <v>1.2320567769750257</v>
      </c>
      <c r="R77" s="334">
        <f>IF(R$10=0,0,R$10/TRE_fec!R$10)</f>
        <v>1.1263614344715316</v>
      </c>
      <c r="S77" s="334">
        <f>IF(S$10=0,0,S$10/TRE_fec!S$10)</f>
        <v>1.2485782617365591</v>
      </c>
      <c r="T77" s="334">
        <f>IF(T$10=0,0,T$10/TRE_fec!T$10)</f>
        <v>1.4615676281354493</v>
      </c>
      <c r="U77" s="334">
        <f>IF(U$10=0,0,U$10/TRE_fec!U$10)</f>
        <v>1.2339301525476001</v>
      </c>
      <c r="V77" s="334">
        <f>IF(V$10=0,0,V$10/TRE_fec!V$10)</f>
        <v>1.3762919383596772</v>
      </c>
      <c r="W77" s="334">
        <f>IF(W$10=0,0,W$10/TRE_fec!W$10)</f>
        <v>1.1794157691520712</v>
      </c>
      <c r="DA77" s="68"/>
    </row>
    <row r="78" spans="1:105" ht="12" customHeight="1" x14ac:dyDescent="0.25">
      <c r="A78" s="203" t="s">
        <v>2405</v>
      </c>
      <c r="B78" s="350">
        <f>IF(B$16=0,0,B$16/TRE_fec!B$16)</f>
        <v>2.2409926069971036</v>
      </c>
      <c r="C78" s="350">
        <f>IF(C$16=0,0,C$16/TRE_fec!C$16)</f>
        <v>2.2094751785779048</v>
      </c>
      <c r="D78" s="350">
        <f>IF(D$16=0,0,D$16/TRE_fec!D$16)</f>
        <v>2.0399414067897905</v>
      </c>
      <c r="E78" s="350">
        <f>IF(E$16=0,0,E$16/TRE_fec!E$16)</f>
        <v>2.2242090231587368</v>
      </c>
      <c r="F78" s="350">
        <f>IF(F$16=0,0,F$16/TRE_fec!F$16)</f>
        <v>1.8531689466937242</v>
      </c>
      <c r="G78" s="350">
        <f>IF(G$16=0,0,G$16/TRE_fec!G$16)</f>
        <v>1.2944605220465841</v>
      </c>
      <c r="H78" s="350">
        <f>IF(H$16=0,0,H$16/TRE_fec!H$16)</f>
        <v>1.6515445121785108</v>
      </c>
      <c r="I78" s="350">
        <f>IF(I$16=0,0,I$16/TRE_fec!I$16)</f>
        <v>1.7010947623212287</v>
      </c>
      <c r="J78" s="350">
        <f>IF(J$16=0,0,J$16/TRE_fec!J$16)</f>
        <v>1.4122355670537021</v>
      </c>
      <c r="K78" s="350">
        <f>IF(K$16=0,0,K$16/TRE_fec!K$16)</f>
        <v>1.3962132093889998</v>
      </c>
      <c r="L78" s="350">
        <f>IF(L$16=0,0,L$16/TRE_fec!L$16)</f>
        <v>1.8921333728716985</v>
      </c>
      <c r="M78" s="350">
        <f>IF(M$16=0,0,M$16/TRE_fec!M$16)</f>
        <v>1.3316418958343708</v>
      </c>
      <c r="N78" s="350">
        <f>IF(N$16=0,0,N$16/TRE_fec!N$16)</f>
        <v>1.231193908867211</v>
      </c>
      <c r="O78" s="350">
        <f>IF(O$16=0,0,O$16/TRE_fec!O$16)</f>
        <v>1.3096223233655258</v>
      </c>
      <c r="P78" s="350">
        <f>IF(P$16=0,0,P$16/TRE_fec!P$16)</f>
        <v>1.0389798651056175</v>
      </c>
      <c r="Q78" s="350">
        <f>IF(Q$16=0,0,Q$16/TRE_fec!Q$16)</f>
        <v>1.2320567769750259</v>
      </c>
      <c r="R78" s="350">
        <f>IF(R$16=0,0,R$16/TRE_fec!R$16)</f>
        <v>1.1263614344715316</v>
      </c>
      <c r="S78" s="350">
        <f>IF(S$16=0,0,S$16/TRE_fec!S$16)</f>
        <v>1.2485782617365591</v>
      </c>
      <c r="T78" s="350">
        <f>IF(T$16=0,0,T$16/TRE_fec!T$16)</f>
        <v>1.4856912396033766</v>
      </c>
      <c r="U78" s="350">
        <f>IF(U$16=0,0,U$16/TRE_fec!U$16)</f>
        <v>1.2566029778423859</v>
      </c>
      <c r="V78" s="350">
        <f>IF(V$16=0,0,V$16/TRE_fec!V$16)</f>
        <v>1.3923962560027188</v>
      </c>
      <c r="W78" s="350">
        <f>IF(W$16=0,0,W$16/TRE_fec!W$16)</f>
        <v>1.2057840838037475</v>
      </c>
      <c r="DA78" s="175"/>
    </row>
    <row r="79" spans="1:105" ht="12" customHeight="1" x14ac:dyDescent="0.25">
      <c r="A79" s="203" t="s">
        <v>2415</v>
      </c>
      <c r="B79" s="350">
        <f>IF(B$24=0,0,B$24/TRE_fec!B$24)</f>
        <v>1.8841399361442053</v>
      </c>
      <c r="C79" s="350">
        <f>IF(C$24=0,0,C$24/TRE_fec!C$24)</f>
        <v>1.9713739677328144</v>
      </c>
      <c r="D79" s="350">
        <f>IF(D$24=0,0,D$24/TRE_fec!D$24)</f>
        <v>1.8848057850573576</v>
      </c>
      <c r="E79" s="350">
        <f>IF(E$24=0,0,E$24/TRE_fec!E$24)</f>
        <v>1.9723885358701816</v>
      </c>
      <c r="F79" s="350">
        <f>IF(F$24=0,0,F$24/TRE_fec!F$24)</f>
        <v>1.8481440250040082</v>
      </c>
      <c r="G79" s="350">
        <f>IF(G$24=0,0,G$24/TRE_fec!G$24)</f>
        <v>1.7559318560679074</v>
      </c>
      <c r="H79" s="350">
        <f>IF(H$24=0,0,H$24/TRE_fec!H$24)</f>
        <v>1.7938602242943578</v>
      </c>
      <c r="I79" s="350">
        <f>IF(I$24=0,0,I$24/TRE_fec!I$24)</f>
        <v>1.7977852661141953</v>
      </c>
      <c r="J79" s="350">
        <f>IF(J$24=0,0,J$24/TRE_fec!J$24)</f>
        <v>1.7497169337065772</v>
      </c>
      <c r="K79" s="350">
        <f>IF(K$24=0,0,K$24/TRE_fec!K$24)</f>
        <v>1.759274078844151</v>
      </c>
      <c r="L79" s="350">
        <f>IF(L$24=0,0,L$24/TRE_fec!L$24)</f>
        <v>1.8519779213227465</v>
      </c>
      <c r="M79" s="350">
        <f>IF(M$24=0,0,M$24/TRE_fec!M$24)</f>
        <v>1.746622956843886</v>
      </c>
      <c r="N79" s="350">
        <f>IF(N$24=0,0,N$24/TRE_fec!N$24)</f>
        <v>1.7367715070988754</v>
      </c>
      <c r="O79" s="350">
        <f>IF(O$24=0,0,O$24/TRE_fec!O$24)</f>
        <v>1.7423707396560408</v>
      </c>
      <c r="P79" s="350">
        <f>IF(P$24=0,0,P$24/TRE_fec!P$24)</f>
        <v>1.6980020031392431</v>
      </c>
      <c r="Q79" s="350">
        <f>IF(Q$24=0,0,Q$24/TRE_fec!Q$24)</f>
        <v>1.7305496378631702</v>
      </c>
      <c r="R79" s="350">
        <f>IF(R$24=0,0,R$24/TRE_fec!R$24)</f>
        <v>1.7100326848936962</v>
      </c>
      <c r="S79" s="350">
        <f>IF(S$24=0,0,S$24/TRE_fec!S$24)</f>
        <v>1.7304824603489162</v>
      </c>
      <c r="T79" s="350">
        <f>IF(T$24=0,0,T$24/TRE_fec!T$24)</f>
        <v>1.7630739259611294</v>
      </c>
      <c r="U79" s="350">
        <f>IF(U$24=0,0,U$24/TRE_fec!U$24)</f>
        <v>1.7289021899637413</v>
      </c>
      <c r="V79" s="350">
        <f>IF(V$24=0,0,V$24/TRE_fec!V$24)</f>
        <v>1.7513989986990097</v>
      </c>
      <c r="W79" s="350">
        <f>IF(W$24=0,0,W$24/TRE_fec!W$24)</f>
        <v>1.7237428924023785</v>
      </c>
      <c r="DA79" s="175"/>
    </row>
    <row r="80" spans="1:105" ht="12" customHeight="1" x14ac:dyDescent="0.25">
      <c r="A80" s="203" t="s">
        <v>2420</v>
      </c>
      <c r="B80" s="350">
        <f>IF(B$27=0,0,B$27/TRE_fec!B$27)</f>
        <v>2.2409926069971027</v>
      </c>
      <c r="C80" s="350">
        <f>IF(C$27=0,0,C$27/TRE_fec!C$27)</f>
        <v>2.2094751785779034</v>
      </c>
      <c r="D80" s="350">
        <f>IF(D$27=0,0,D$27/TRE_fec!D$27)</f>
        <v>2.0399414067897901</v>
      </c>
      <c r="E80" s="350">
        <f>IF(E$27=0,0,E$27/TRE_fec!E$27)</f>
        <v>2.2242090231587364</v>
      </c>
      <c r="F80" s="350">
        <f>IF(F$27=0,0,F$27/TRE_fec!F$27)</f>
        <v>1.853168946693724</v>
      </c>
      <c r="G80" s="350">
        <f>IF(G$27=0,0,G$27/TRE_fec!G$27)</f>
        <v>1.2944605220465839</v>
      </c>
      <c r="H80" s="350">
        <f>IF(H$27=0,0,H$27/TRE_fec!H$27)</f>
        <v>1.6515445121785099</v>
      </c>
      <c r="I80" s="350">
        <f>IF(I$27=0,0,I$27/TRE_fec!I$27)</f>
        <v>1.7010947623212287</v>
      </c>
      <c r="J80" s="350">
        <f>IF(J$27=0,0,J$27/TRE_fec!J$27)</f>
        <v>1.4122355670537028</v>
      </c>
      <c r="K80" s="350">
        <f>IF(K$27=0,0,K$27/TRE_fec!K$27)</f>
        <v>1.3962132093889996</v>
      </c>
      <c r="L80" s="350">
        <f>IF(L$27=0,0,L$27/TRE_fec!L$27)</f>
        <v>1.8921333728716989</v>
      </c>
      <c r="M80" s="350">
        <f>IF(M$27=0,0,M$27/TRE_fec!M$27)</f>
        <v>1.3316418958343712</v>
      </c>
      <c r="N80" s="350">
        <f>IF(N$27=0,0,N$27/TRE_fec!N$27)</f>
        <v>1.2311939088672113</v>
      </c>
      <c r="O80" s="350">
        <f>IF(O$27=0,0,O$27/TRE_fec!O$27)</f>
        <v>1.3096223233655258</v>
      </c>
      <c r="P80" s="350">
        <f>IF(P$27=0,0,P$27/TRE_fec!P$27)</f>
        <v>1.0389798651056172</v>
      </c>
      <c r="Q80" s="350">
        <f>IF(Q$27=0,0,Q$27/TRE_fec!Q$27)</f>
        <v>1.2320567769750259</v>
      </c>
      <c r="R80" s="350">
        <f>IF(R$27=0,0,R$27/TRE_fec!R$27)</f>
        <v>1.1263614344715316</v>
      </c>
      <c r="S80" s="350">
        <f>IF(S$27=0,0,S$27/TRE_fec!S$27)</f>
        <v>1.2485782617365591</v>
      </c>
      <c r="T80" s="350">
        <f>IF(T$27=0,0,T$27/TRE_fec!T$27)</f>
        <v>1.4856912396033759</v>
      </c>
      <c r="U80" s="350">
        <f>IF(U$27=0,0,U$27/TRE_fec!U$27)</f>
        <v>1.2566029778423862</v>
      </c>
      <c r="V80" s="350">
        <f>IF(V$27=0,0,V$27/TRE_fec!V$27)</f>
        <v>1.3923962560027188</v>
      </c>
      <c r="W80" s="350">
        <f>IF(W$27=0,0,W$27/TRE_fec!W$27)</f>
        <v>1.2057840838037475</v>
      </c>
      <c r="DA80" s="175"/>
    </row>
    <row r="81" spans="1:105" ht="12" customHeight="1" x14ac:dyDescent="0.25">
      <c r="A81" s="203" t="s">
        <v>2430</v>
      </c>
      <c r="B81" s="350">
        <f>IF(B$35=0,0,B$35/TRE_fec!B$35)</f>
        <v>2.6194208780366361</v>
      </c>
      <c r="C81" s="350">
        <f>IF(C$35=0,0,C$35/TRE_fec!C$35)</f>
        <v>2.3487948000000007</v>
      </c>
      <c r="D81" s="350">
        <f>IF(D$35=0,0,D$35/TRE_fec!D$35)</f>
        <v>1.345761288661895</v>
      </c>
      <c r="E81" s="350">
        <f>IF(E$35=0,0,E$35/TRE_fec!E$35)</f>
        <v>1.3634745990562647</v>
      </c>
      <c r="F81" s="350">
        <f>IF(F$35=0,0,F$35/TRE_fec!F$35)</f>
        <v>0.82861270660628095</v>
      </c>
      <c r="G81" s="350">
        <f>IF(G$35=0,0,G$35/TRE_fec!G$35)</f>
        <v>0.83914699114453095</v>
      </c>
      <c r="H81" s="350">
        <f>IF(H$35=0,0,H$35/TRE_fec!H$35)</f>
        <v>1.9775444487381146</v>
      </c>
      <c r="I81" s="350">
        <f>IF(I$35=0,0,I$35/TRE_fec!I$35)</f>
        <v>1.3897312193912934</v>
      </c>
      <c r="J81" s="350">
        <f>IF(J$35=0,0,J$35/TRE_fec!J$35)</f>
        <v>2.0597803341328031</v>
      </c>
      <c r="K81" s="350">
        <f>IF(K$35=0,0,K$35/TRE_fec!K$35)</f>
        <v>1.3743479600869453</v>
      </c>
      <c r="L81" s="350">
        <f>IF(L$35=0,0,L$35/TRE_fec!L$35)</f>
        <v>1.5991389092594124</v>
      </c>
      <c r="M81" s="350">
        <f>IF(M$35=0,0,M$35/TRE_fec!M$35)</f>
        <v>1.4925239422501833</v>
      </c>
      <c r="N81" s="350">
        <f>IF(N$35=0,0,N$35/TRE_fec!N$35)</f>
        <v>1.2231905623246442</v>
      </c>
      <c r="O81" s="350">
        <f>IF(O$35=0,0,O$35/TRE_fec!O$35)</f>
        <v>1.5304113007824849</v>
      </c>
      <c r="P81" s="350">
        <f>IF(P$35=0,0,P$35/TRE_fec!P$35)</f>
        <v>1.5882718444930755</v>
      </c>
      <c r="Q81" s="350">
        <f>IF(Q$35=0,0,Q$35/TRE_fec!Q$35)</f>
        <v>1.5095619805174973</v>
      </c>
      <c r="R81" s="350">
        <f>IF(R$35=0,0,R$35/TRE_fec!R$35)</f>
        <v>1.6849452872913113</v>
      </c>
      <c r="S81" s="350">
        <f>IF(S$35=0,0,S$35/TRE_fec!S$35)</f>
        <v>1.6402706716337094</v>
      </c>
      <c r="T81" s="350">
        <f>IF(T$35=0,0,T$35/TRE_fec!T$35)</f>
        <v>1.8175620975190943</v>
      </c>
      <c r="U81" s="350">
        <f>IF(U$35=0,0,U$35/TRE_fec!U$35)</f>
        <v>1.7252234176929635</v>
      </c>
      <c r="V81" s="350">
        <f>IF(V$35=0,0,V$35/TRE_fec!V$35)</f>
        <v>1.7203872406977347</v>
      </c>
      <c r="W81" s="350">
        <f>IF(W$35=0,0,W$35/TRE_fec!W$35)</f>
        <v>1.5538657107555383</v>
      </c>
      <c r="DA81" s="175"/>
    </row>
    <row r="82" spans="1:105" ht="12" customHeight="1" x14ac:dyDescent="0.25">
      <c r="A82" s="203" t="s">
        <v>2442</v>
      </c>
      <c r="B82" s="350">
        <f>IF(B$46=0,0,B$46/TRE_fec!B$46)</f>
        <v>0</v>
      </c>
      <c r="C82" s="350">
        <f>IF(C$46=0,0,C$46/TRE_fec!C$46)</f>
        <v>0</v>
      </c>
      <c r="D82" s="350">
        <f>IF(D$46=0,0,D$46/TRE_fec!D$46)</f>
        <v>0</v>
      </c>
      <c r="E82" s="350">
        <f>IF(E$46=0,0,E$46/TRE_fec!E$46)</f>
        <v>0</v>
      </c>
      <c r="F82" s="350">
        <f>IF(F$46=0,0,F$46/TRE_fec!F$46)</f>
        <v>0</v>
      </c>
      <c r="G82" s="350">
        <f>IF(G$46=0,0,G$46/TRE_fec!G$46)</f>
        <v>0</v>
      </c>
      <c r="H82" s="350">
        <f>IF(H$46=0,0,H$46/TRE_fec!H$46)</f>
        <v>0</v>
      </c>
      <c r="I82" s="350">
        <f>IF(I$46=0,0,I$46/TRE_fec!I$46)</f>
        <v>0</v>
      </c>
      <c r="J82" s="350">
        <f>IF(J$46=0,0,J$46/TRE_fec!J$46)</f>
        <v>0</v>
      </c>
      <c r="K82" s="350">
        <f>IF(K$46=0,0,K$46/TRE_fec!K$46)</f>
        <v>0</v>
      </c>
      <c r="L82" s="350">
        <f>IF(L$46=0,0,L$46/TRE_fec!L$46)</f>
        <v>0</v>
      </c>
      <c r="M82" s="350">
        <f>IF(M$46=0,0,M$46/TRE_fec!M$46)</f>
        <v>0</v>
      </c>
      <c r="N82" s="350">
        <f>IF(N$46=0,0,N$46/TRE_fec!N$46)</f>
        <v>0</v>
      </c>
      <c r="O82" s="350">
        <f>IF(O$46=0,0,O$46/TRE_fec!O$46)</f>
        <v>0</v>
      </c>
      <c r="P82" s="350">
        <f>IF(P$46=0,0,P$46/TRE_fec!P$46)</f>
        <v>0</v>
      </c>
      <c r="Q82" s="350">
        <f>IF(Q$46=0,0,Q$46/TRE_fec!Q$46)</f>
        <v>0</v>
      </c>
      <c r="R82" s="350">
        <f>IF(R$46=0,0,R$46/TRE_fec!R$46)</f>
        <v>0</v>
      </c>
      <c r="S82" s="350">
        <f>IF(S$46=0,0,S$46/TRE_fec!S$46)</f>
        <v>0</v>
      </c>
      <c r="T82" s="350">
        <f>IF(T$46=0,0,T$46/TRE_fec!T$46)</f>
        <v>0</v>
      </c>
      <c r="U82" s="350">
        <f>IF(U$46=0,0,U$46/TRE_fec!U$46)</f>
        <v>0</v>
      </c>
      <c r="V82" s="350">
        <f>IF(V$46=0,0,V$46/TRE_fec!V$46)</f>
        <v>0</v>
      </c>
      <c r="W82" s="350">
        <f>IF(W$46=0,0,W$46/TRE_fec!W$46)</f>
        <v>0</v>
      </c>
      <c r="DA82" s="175"/>
    </row>
    <row r="83" spans="1:105" ht="12" customHeight="1" x14ac:dyDescent="0.25">
      <c r="A83" s="41" t="s">
        <v>2444</v>
      </c>
      <c r="B83" s="335">
        <f>IF(B$47=0,0,B$47/TRE_fec!B$47)</f>
        <v>0</v>
      </c>
      <c r="C83" s="335">
        <f>IF(C$47=0,0,C$47/TRE_fec!C$47)</f>
        <v>0</v>
      </c>
      <c r="D83" s="335">
        <f>IF(D$47=0,0,D$47/TRE_fec!D$47)</f>
        <v>0</v>
      </c>
      <c r="E83" s="335">
        <f>IF(E$47=0,0,E$47/TRE_fec!E$47)</f>
        <v>0</v>
      </c>
      <c r="F83" s="335">
        <f>IF(F$47=0,0,F$47/TRE_fec!F$47)</f>
        <v>0</v>
      </c>
      <c r="G83" s="335">
        <f>IF(G$47=0,0,G$47/TRE_fec!G$47)</f>
        <v>0</v>
      </c>
      <c r="H83" s="335">
        <f>IF(H$47=0,0,H$47/TRE_fec!H$47)</f>
        <v>0</v>
      </c>
      <c r="I83" s="335">
        <f>IF(I$47=0,0,I$47/TRE_fec!I$47)</f>
        <v>0</v>
      </c>
      <c r="J83" s="335">
        <f>IF(J$47=0,0,J$47/TRE_fec!J$47)</f>
        <v>0</v>
      </c>
      <c r="K83" s="335">
        <f>IF(K$47=0,0,K$47/TRE_fec!K$47)</f>
        <v>0</v>
      </c>
      <c r="L83" s="335">
        <f>IF(L$47=0,0,L$47/TRE_fec!L$47)</f>
        <v>0</v>
      </c>
      <c r="M83" s="335">
        <f>IF(M$47=0,0,M$47/TRE_fec!M$47)</f>
        <v>0</v>
      </c>
      <c r="N83" s="335">
        <f>IF(N$47=0,0,N$47/TRE_fec!N$47)</f>
        <v>0</v>
      </c>
      <c r="O83" s="335">
        <f>IF(O$47=0,0,O$47/TRE_fec!O$47)</f>
        <v>0</v>
      </c>
      <c r="P83" s="335">
        <f>IF(P$47=0,0,P$47/TRE_fec!P$47)</f>
        <v>0</v>
      </c>
      <c r="Q83" s="335">
        <f>IF(Q$47=0,0,Q$47/TRE_fec!Q$47)</f>
        <v>0</v>
      </c>
      <c r="R83" s="335">
        <f>IF(R$47=0,0,R$47/TRE_fec!R$47)</f>
        <v>0</v>
      </c>
      <c r="S83" s="335">
        <f>IF(S$47=0,0,S$47/TRE_fec!S$47)</f>
        <v>0</v>
      </c>
      <c r="T83" s="335">
        <f>IF(T$47=0,0,T$47/TRE_fec!T$47)</f>
        <v>0</v>
      </c>
      <c r="U83" s="335">
        <f>IF(U$47=0,0,U$47/TRE_fec!U$47)</f>
        <v>0</v>
      </c>
      <c r="V83" s="335">
        <f>IF(V$47=0,0,V$47/TRE_fec!V$47)</f>
        <v>0</v>
      </c>
      <c r="W83" s="335">
        <f>IF(W$47=0,0,W$47/TRE_fec!W$47)</f>
        <v>0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59999389629810485"/>
    <pageSetUpPr fitToPage="1"/>
  </sheetPr>
  <dimension ref="A1:DA3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Machinery equipment"</f>
        <v>RO: Machinery equipment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2877.895300575713</v>
      </c>
      <c r="C3" s="205">
        <v>3102.741751510287</v>
      </c>
      <c r="D3" s="205">
        <v>3295.588387230086</v>
      </c>
      <c r="E3" s="205">
        <v>3374.5795535623279</v>
      </c>
      <c r="F3" s="205">
        <v>3688.255498415469</v>
      </c>
      <c r="G3" s="205">
        <v>4158.1927784205081</v>
      </c>
      <c r="H3" s="205">
        <v>4793.7971612764868</v>
      </c>
      <c r="I3" s="205">
        <v>5392.1557925531342</v>
      </c>
      <c r="J3" s="205">
        <v>5853.918294334786</v>
      </c>
      <c r="K3" s="205">
        <v>5392.2441340272071</v>
      </c>
      <c r="L3" s="205">
        <v>6779.155262169269</v>
      </c>
      <c r="M3" s="205">
        <v>6880.2616818510633</v>
      </c>
      <c r="N3" s="205">
        <v>5885.8097965527886</v>
      </c>
      <c r="O3" s="205">
        <v>5146.5086630300748</v>
      </c>
      <c r="P3" s="205">
        <v>5822.1901720407959</v>
      </c>
      <c r="Q3" s="205">
        <v>5693</v>
      </c>
      <c r="R3" s="205">
        <v>5919.7760293478786</v>
      </c>
      <c r="S3" s="205">
        <v>5843.5708435708439</v>
      </c>
      <c r="T3" s="205">
        <v>5937.7724014018113</v>
      </c>
      <c r="U3" s="205">
        <v>6052.0004406817006</v>
      </c>
      <c r="V3" s="205">
        <v>5693.0549213333888</v>
      </c>
      <c r="W3" s="205">
        <v>6303.6953442024624</v>
      </c>
      <c r="DA3" s="112" t="s">
        <v>2526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21894.912725416321</v>
      </c>
      <c r="C5" s="205">
        <v>23586.057107998269</v>
      </c>
      <c r="D5" s="205">
        <v>23971.111858741398</v>
      </c>
      <c r="E5" s="205">
        <v>16956.748708721501</v>
      </c>
      <c r="F5" s="205">
        <v>16172.634024704461</v>
      </c>
      <c r="G5" s="205">
        <v>14370.663431016421</v>
      </c>
      <c r="H5" s="205">
        <v>14917.915543354869</v>
      </c>
      <c r="I5" s="205">
        <v>14684.455282282481</v>
      </c>
      <c r="J5" s="205">
        <v>13633.222769063819</v>
      </c>
      <c r="K5" s="205">
        <v>9048.5712360241032</v>
      </c>
      <c r="L5" s="205">
        <v>10276.675278213561</v>
      </c>
      <c r="M5" s="205">
        <v>11019.178051499939</v>
      </c>
      <c r="N5" s="205">
        <v>11000.05428405903</v>
      </c>
      <c r="O5" s="205">
        <v>10722.018498960029</v>
      </c>
      <c r="P5" s="205">
        <v>12721.829868571989</v>
      </c>
      <c r="Q5" s="205">
        <v>11512.51325571742</v>
      </c>
      <c r="R5" s="205">
        <v>11914.92395834255</v>
      </c>
      <c r="S5" s="205">
        <v>13140.02633456243</v>
      </c>
      <c r="T5" s="205">
        <v>14546.65130182804</v>
      </c>
      <c r="U5" s="205">
        <v>14771.495371967359</v>
      </c>
      <c r="V5" s="205">
        <v>11708.59921856222</v>
      </c>
      <c r="W5" s="205">
        <v>12948.81180603069</v>
      </c>
      <c r="DA5" s="112" t="s">
        <v>2527</v>
      </c>
    </row>
    <row r="6" spans="1:105" ht="12" customHeight="1" x14ac:dyDescent="0.25">
      <c r="A6" s="154" t="s">
        <v>2114</v>
      </c>
      <c r="B6" s="340">
        <v>27368.640906770401</v>
      </c>
      <c r="C6" s="340">
        <v>26000.208861431882</v>
      </c>
      <c r="D6" s="340">
        <v>26000.208861431882</v>
      </c>
      <c r="E6" s="340">
        <v>26000.208861431882</v>
      </c>
      <c r="F6" s="340">
        <v>24631.776816093359</v>
      </c>
      <c r="G6" s="340">
        <v>23263.34477075484</v>
      </c>
      <c r="H6" s="340">
        <v>23263.34477075484</v>
      </c>
      <c r="I6" s="340">
        <v>21894.912725416321</v>
      </c>
      <c r="J6" s="340">
        <v>20526.480680077799</v>
      </c>
      <c r="K6" s="340">
        <v>20526.480680077799</v>
      </c>
      <c r="L6" s="340">
        <v>19158.04863473928</v>
      </c>
      <c r="M6" s="340">
        <v>17789.616589400761</v>
      </c>
      <c r="N6" s="340">
        <v>17789.616589400761</v>
      </c>
      <c r="O6" s="340">
        <v>16421.184544062249</v>
      </c>
      <c r="P6" s="340">
        <v>15052.75249872373</v>
      </c>
      <c r="Q6" s="340">
        <v>15052.75249872373</v>
      </c>
      <c r="R6" s="340">
        <v>13684.320453385209</v>
      </c>
      <c r="S6" s="340">
        <v>15052.75249872373</v>
      </c>
      <c r="T6" s="340">
        <v>16421.184544062249</v>
      </c>
      <c r="U6" s="340">
        <v>16421.184544062249</v>
      </c>
      <c r="V6" s="340">
        <v>15052.75249872373</v>
      </c>
      <c r="W6" s="340">
        <v>15052.75249872373</v>
      </c>
      <c r="DA6" s="160" t="s">
        <v>2528</v>
      </c>
    </row>
    <row r="7" spans="1:105" ht="12" customHeight="1" x14ac:dyDescent="0.25">
      <c r="A7" s="156" t="s">
        <v>2116</v>
      </c>
      <c r="B7" s="341">
        <v>0</v>
      </c>
      <c r="C7" s="342">
        <v>0</v>
      </c>
      <c r="D7" s="342">
        <v>1368.4320453385201</v>
      </c>
      <c r="E7" s="342">
        <v>0</v>
      </c>
      <c r="F7" s="342">
        <v>0</v>
      </c>
      <c r="G7" s="342">
        <v>0</v>
      </c>
      <c r="H7" s="342">
        <v>0</v>
      </c>
      <c r="I7" s="342">
        <v>0</v>
      </c>
      <c r="J7" s="342">
        <v>0</v>
      </c>
      <c r="K7" s="342">
        <v>0</v>
      </c>
      <c r="L7" s="342">
        <v>0</v>
      </c>
      <c r="M7" s="342">
        <v>0</v>
      </c>
      <c r="N7" s="342">
        <v>0</v>
      </c>
      <c r="O7" s="342">
        <v>0</v>
      </c>
      <c r="P7" s="342">
        <v>0</v>
      </c>
      <c r="Q7" s="342">
        <v>0</v>
      </c>
      <c r="R7" s="342">
        <v>0</v>
      </c>
      <c r="S7" s="342">
        <v>2736.8640906770402</v>
      </c>
      <c r="T7" s="342">
        <v>1368.4320453385201</v>
      </c>
      <c r="U7" s="342">
        <v>1368.4320453385201</v>
      </c>
      <c r="V7" s="342">
        <v>0</v>
      </c>
      <c r="W7" s="342">
        <v>0</v>
      </c>
      <c r="DA7" s="161" t="s">
        <v>2529</v>
      </c>
    </row>
    <row r="8" spans="1:105" ht="12" customHeight="1" x14ac:dyDescent="0.25">
      <c r="A8" s="157" t="s">
        <v>2118</v>
      </c>
      <c r="B8" s="343"/>
      <c r="C8" s="344">
        <f t="shared" ref="C8:W8" si="0">B6+C7-C6</f>
        <v>1368.4320453385189</v>
      </c>
      <c r="D8" s="344">
        <f t="shared" si="0"/>
        <v>1368.4320453385189</v>
      </c>
      <c r="E8" s="344">
        <f t="shared" si="0"/>
        <v>0</v>
      </c>
      <c r="F8" s="344">
        <f t="shared" si="0"/>
        <v>1368.4320453385226</v>
      </c>
      <c r="G8" s="344">
        <f t="shared" si="0"/>
        <v>1368.4320453385189</v>
      </c>
      <c r="H8" s="344">
        <f t="shared" si="0"/>
        <v>0</v>
      </c>
      <c r="I8" s="344">
        <f t="shared" si="0"/>
        <v>1368.4320453385189</v>
      </c>
      <c r="J8" s="344">
        <f t="shared" si="0"/>
        <v>1368.4320453385226</v>
      </c>
      <c r="K8" s="344">
        <f t="shared" si="0"/>
        <v>0</v>
      </c>
      <c r="L8" s="344">
        <f t="shared" si="0"/>
        <v>1368.4320453385189</v>
      </c>
      <c r="M8" s="344">
        <f t="shared" si="0"/>
        <v>1368.4320453385189</v>
      </c>
      <c r="N8" s="344">
        <f t="shared" si="0"/>
        <v>0</v>
      </c>
      <c r="O8" s="344">
        <f t="shared" si="0"/>
        <v>1368.4320453385117</v>
      </c>
      <c r="P8" s="344">
        <f t="shared" si="0"/>
        <v>1368.4320453385189</v>
      </c>
      <c r="Q8" s="344">
        <f t="shared" si="0"/>
        <v>0</v>
      </c>
      <c r="R8" s="344">
        <f t="shared" si="0"/>
        <v>1368.4320453385208</v>
      </c>
      <c r="S8" s="344">
        <f t="shared" si="0"/>
        <v>1368.4320453385189</v>
      </c>
      <c r="T8" s="344">
        <f t="shared" si="0"/>
        <v>0</v>
      </c>
      <c r="U8" s="344">
        <f t="shared" si="0"/>
        <v>1368.4320453385189</v>
      </c>
      <c r="V8" s="344">
        <f t="shared" si="0"/>
        <v>1368.4320453385189</v>
      </c>
      <c r="W8" s="344">
        <f t="shared" si="0"/>
        <v>0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5473.7281813540794</v>
      </c>
      <c r="C9" s="345">
        <f t="shared" si="1"/>
        <v>2414.1517534336126</v>
      </c>
      <c r="D9" s="345">
        <f t="shared" si="1"/>
        <v>2029.0970026904834</v>
      </c>
      <c r="E9" s="345">
        <f t="shared" si="1"/>
        <v>9043.4601527103805</v>
      </c>
      <c r="F9" s="345">
        <f t="shared" si="1"/>
        <v>8459.1427913888983</v>
      </c>
      <c r="G9" s="345">
        <f t="shared" si="1"/>
        <v>8892.6813397384194</v>
      </c>
      <c r="H9" s="345">
        <f t="shared" si="1"/>
        <v>8345.4292273999708</v>
      </c>
      <c r="I9" s="345">
        <f t="shared" si="1"/>
        <v>7210.4574431338406</v>
      </c>
      <c r="J9" s="345">
        <f t="shared" si="1"/>
        <v>6893.2579110139795</v>
      </c>
      <c r="K9" s="345">
        <f t="shared" si="1"/>
        <v>11477.909444053696</v>
      </c>
      <c r="L9" s="345">
        <f t="shared" si="1"/>
        <v>8881.3733565257189</v>
      </c>
      <c r="M9" s="345">
        <f t="shared" si="1"/>
        <v>6770.4385379008218</v>
      </c>
      <c r="N9" s="345">
        <f t="shared" si="1"/>
        <v>6789.5623053417312</v>
      </c>
      <c r="O9" s="345">
        <f t="shared" si="1"/>
        <v>5699.1660451022199</v>
      </c>
      <c r="P9" s="345">
        <f t="shared" si="1"/>
        <v>2330.922630151741</v>
      </c>
      <c r="Q9" s="345">
        <f t="shared" si="1"/>
        <v>3540.2392430063101</v>
      </c>
      <c r="R9" s="345">
        <f t="shared" si="1"/>
        <v>1769.3964950426598</v>
      </c>
      <c r="S9" s="345">
        <f t="shared" si="1"/>
        <v>1912.7261641613004</v>
      </c>
      <c r="T9" s="345">
        <f t="shared" si="1"/>
        <v>1874.533242234209</v>
      </c>
      <c r="U9" s="345">
        <f t="shared" si="1"/>
        <v>1649.6891720948897</v>
      </c>
      <c r="V9" s="345">
        <f t="shared" si="1"/>
        <v>3344.1532801615103</v>
      </c>
      <c r="W9" s="345">
        <f t="shared" si="1"/>
        <v>2103.9406926930405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67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700.93688736027525</v>
      </c>
      <c r="C12" s="212">
        <v>789.69165950128968</v>
      </c>
      <c r="D12" s="212">
        <v>812.58065348237324</v>
      </c>
      <c r="E12" s="212">
        <v>638.51625107480652</v>
      </c>
      <c r="F12" s="212">
        <v>596.72450558899391</v>
      </c>
      <c r="G12" s="212">
        <v>518.85468615649177</v>
      </c>
      <c r="H12" s="212">
        <v>506.44299226139287</v>
      </c>
      <c r="I12" s="212">
        <v>473.59604471195189</v>
      </c>
      <c r="J12" s="212">
        <v>464.83404987102313</v>
      </c>
      <c r="K12" s="212">
        <v>325.20662080825451</v>
      </c>
      <c r="L12" s="212">
        <v>364.88976784178851</v>
      </c>
      <c r="M12" s="212">
        <v>362.27274290627679</v>
      </c>
      <c r="N12" s="212">
        <v>359.81771281169381</v>
      </c>
      <c r="O12" s="212">
        <v>360.21040412725711</v>
      </c>
      <c r="P12" s="212">
        <v>401.43697334479788</v>
      </c>
      <c r="Q12" s="212">
        <v>351.49398108340489</v>
      </c>
      <c r="R12" s="212">
        <v>361.36646603611348</v>
      </c>
      <c r="S12" s="212">
        <v>395.85279449699061</v>
      </c>
      <c r="T12" s="212">
        <v>427.39277730008598</v>
      </c>
      <c r="U12" s="212">
        <v>429.54101461736877</v>
      </c>
      <c r="V12" s="212">
        <v>342.10679277730009</v>
      </c>
      <c r="W12" s="212">
        <v>382.23929492691309</v>
      </c>
      <c r="DA12" s="109" t="s">
        <v>2530</v>
      </c>
    </row>
    <row r="13" spans="1:105" ht="12" customHeight="1" x14ac:dyDescent="0.25">
      <c r="A13" s="24" t="s">
        <v>30</v>
      </c>
      <c r="B13" s="215">
        <v>3.6382631126397249</v>
      </c>
      <c r="C13" s="215">
        <v>1.88950988822012</v>
      </c>
      <c r="D13" s="215">
        <v>1.861306964746346</v>
      </c>
      <c r="E13" s="215">
        <v>1.4450558899398109</v>
      </c>
      <c r="F13" s="215">
        <v>6.4837489251934644</v>
      </c>
      <c r="G13" s="215">
        <v>0.81573516766981946</v>
      </c>
      <c r="H13" s="215">
        <v>1.442734307824592</v>
      </c>
      <c r="I13" s="215">
        <v>0.81006018916595013</v>
      </c>
      <c r="J13" s="215">
        <v>0.1944969905417025</v>
      </c>
      <c r="K13" s="215">
        <v>0.1899398108340499</v>
      </c>
      <c r="L13" s="215">
        <v>0.18426483233018051</v>
      </c>
      <c r="M13" s="215">
        <v>0</v>
      </c>
      <c r="N13" s="215">
        <v>0</v>
      </c>
      <c r="O13" s="215">
        <v>0</v>
      </c>
      <c r="P13" s="215">
        <v>0</v>
      </c>
      <c r="Q13" s="215">
        <v>0</v>
      </c>
      <c r="R13" s="215">
        <v>0</v>
      </c>
      <c r="S13" s="215">
        <v>0</v>
      </c>
      <c r="T13" s="215">
        <v>4.7291487532244193E-3</v>
      </c>
      <c r="U13" s="215">
        <v>1.3155631986242479E-2</v>
      </c>
      <c r="V13" s="215">
        <v>1.427343078245916E-2</v>
      </c>
      <c r="W13" s="215">
        <v>2.0808254514187441E-2</v>
      </c>
      <c r="DA13" s="85" t="s">
        <v>2531</v>
      </c>
    </row>
    <row r="14" spans="1:105" ht="12" customHeight="1" x14ac:dyDescent="0.25">
      <c r="A14" s="14" t="s">
        <v>31</v>
      </c>
      <c r="B14" s="206">
        <f t="shared" ref="B14:W14" si="2">B15+B16+B17+B18+B19</f>
        <v>55.491057609630268</v>
      </c>
      <c r="C14" s="206">
        <f t="shared" si="2"/>
        <v>121.1450558899398</v>
      </c>
      <c r="D14" s="206">
        <f t="shared" si="2"/>
        <v>111.09922613929493</v>
      </c>
      <c r="E14" s="206">
        <f t="shared" si="2"/>
        <v>113.12218400687875</v>
      </c>
      <c r="F14" s="206">
        <f t="shared" si="2"/>
        <v>39.841874462596728</v>
      </c>
      <c r="G14" s="206">
        <f t="shared" si="2"/>
        <v>49.595270851246781</v>
      </c>
      <c r="H14" s="206">
        <f t="shared" si="2"/>
        <v>44.660619088564061</v>
      </c>
      <c r="I14" s="206">
        <f t="shared" si="2"/>
        <v>31.850214961306968</v>
      </c>
      <c r="J14" s="206">
        <f t="shared" si="2"/>
        <v>26.949699054170246</v>
      </c>
      <c r="K14" s="206">
        <f t="shared" si="2"/>
        <v>20.242132416165088</v>
      </c>
      <c r="L14" s="206">
        <f t="shared" si="2"/>
        <v>12.852106620808254</v>
      </c>
      <c r="M14" s="206">
        <f t="shared" si="2"/>
        <v>19.065520206362848</v>
      </c>
      <c r="N14" s="206">
        <f t="shared" si="2"/>
        <v>16.326225279449698</v>
      </c>
      <c r="O14" s="206">
        <f t="shared" si="2"/>
        <v>32.028890799656061</v>
      </c>
      <c r="P14" s="206">
        <f t="shared" si="2"/>
        <v>18.492949269131557</v>
      </c>
      <c r="Q14" s="206">
        <f t="shared" si="2"/>
        <v>15.055546001719691</v>
      </c>
      <c r="R14" s="206">
        <f t="shared" si="2"/>
        <v>15.054256233877901</v>
      </c>
      <c r="S14" s="206">
        <f t="shared" si="2"/>
        <v>15.575150472914874</v>
      </c>
      <c r="T14" s="206">
        <f t="shared" si="2"/>
        <v>11.277901977644023</v>
      </c>
      <c r="U14" s="206">
        <f t="shared" si="2"/>
        <v>10.843680137575236</v>
      </c>
      <c r="V14" s="206">
        <f t="shared" si="2"/>
        <v>6.2152192605331029</v>
      </c>
      <c r="W14" s="206">
        <f t="shared" si="2"/>
        <v>14.66956147893379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2532</v>
      </c>
    </row>
    <row r="16" spans="1:105" ht="12" customHeight="1" x14ac:dyDescent="0.25">
      <c r="A16" s="18" t="s">
        <v>33</v>
      </c>
      <c r="B16" s="206">
        <v>1.129750644883921</v>
      </c>
      <c r="C16" s="206">
        <v>6.7784178847807386</v>
      </c>
      <c r="D16" s="206">
        <v>3.389251934651762</v>
      </c>
      <c r="E16" s="206">
        <v>7.9081685296646604</v>
      </c>
      <c r="F16" s="206">
        <v>5.6486672398968194</v>
      </c>
      <c r="G16" s="206">
        <v>14.94617368873603</v>
      </c>
      <c r="H16" s="206">
        <v>13.79767841788478</v>
      </c>
      <c r="I16" s="206">
        <v>6.8982803095442824</v>
      </c>
      <c r="J16" s="206">
        <v>11.49707652622528</v>
      </c>
      <c r="K16" s="206">
        <v>4.5994840928632836</v>
      </c>
      <c r="L16" s="206">
        <v>5.7485812553740319</v>
      </c>
      <c r="M16" s="206">
        <v>4.5987962166809977</v>
      </c>
      <c r="N16" s="206">
        <v>8.0479793637145303</v>
      </c>
      <c r="O16" s="206">
        <v>20.694754944110059</v>
      </c>
      <c r="P16" s="206">
        <v>9.197678417884779</v>
      </c>
      <c r="Q16" s="206">
        <v>5.7485812553740319</v>
      </c>
      <c r="R16" s="206">
        <v>5.7485812553740319</v>
      </c>
      <c r="S16" s="206">
        <v>5.6212381771281166</v>
      </c>
      <c r="T16" s="206">
        <v>2.5996560619088558</v>
      </c>
      <c r="U16" s="206">
        <v>1.771797076526225</v>
      </c>
      <c r="V16" s="206">
        <v>2.512209802235597</v>
      </c>
      <c r="W16" s="206">
        <v>1.6867583834909721</v>
      </c>
      <c r="DA16" s="71" t="s">
        <v>2533</v>
      </c>
    </row>
    <row r="17" spans="1:105" ht="12" customHeight="1" x14ac:dyDescent="0.25">
      <c r="A17" s="18" t="s">
        <v>69</v>
      </c>
      <c r="B17" s="206">
        <v>29.784092863284609</v>
      </c>
      <c r="C17" s="206">
        <v>82.16302665520206</v>
      </c>
      <c r="D17" s="206">
        <v>62.649269131556323</v>
      </c>
      <c r="E17" s="206">
        <v>71.8926053310404</v>
      </c>
      <c r="F17" s="206">
        <v>15.40558899398108</v>
      </c>
      <c r="G17" s="206">
        <v>16.432588134135859</v>
      </c>
      <c r="H17" s="206">
        <v>17.45967325881341</v>
      </c>
      <c r="I17" s="206">
        <v>16.432588134135859</v>
      </c>
      <c r="J17" s="206">
        <v>8.2163370593293195</v>
      </c>
      <c r="K17" s="206">
        <v>7.1892519346517627</v>
      </c>
      <c r="L17" s="206">
        <v>1.026999140154772</v>
      </c>
      <c r="M17" s="206">
        <v>10.27033533963886</v>
      </c>
      <c r="N17" s="206">
        <v>6.0812553740326729</v>
      </c>
      <c r="O17" s="206">
        <v>9.1219260533104034</v>
      </c>
      <c r="P17" s="206">
        <v>7.0948409286328458</v>
      </c>
      <c r="Q17" s="206">
        <v>7.0948409286328458</v>
      </c>
      <c r="R17" s="206">
        <v>7.0948409286328458</v>
      </c>
      <c r="S17" s="206">
        <v>7.7262252794496984</v>
      </c>
      <c r="T17" s="206">
        <v>7.8914015477214097</v>
      </c>
      <c r="U17" s="206">
        <v>8.3465176268271701</v>
      </c>
      <c r="V17" s="206">
        <v>2.6513327601031809</v>
      </c>
      <c r="W17" s="206">
        <v>11.778159931212381</v>
      </c>
      <c r="DA17" s="71" t="s">
        <v>2534</v>
      </c>
    </row>
    <row r="18" spans="1:105" ht="12" customHeight="1" x14ac:dyDescent="0.25">
      <c r="A18" s="18" t="s">
        <v>70</v>
      </c>
      <c r="B18" s="206">
        <v>19.298710232158211</v>
      </c>
      <c r="C18" s="206">
        <v>27.98314703353396</v>
      </c>
      <c r="D18" s="206">
        <v>14.474032674118661</v>
      </c>
      <c r="E18" s="206">
        <v>16.403955288048149</v>
      </c>
      <c r="F18" s="206">
        <v>13.5091143594153</v>
      </c>
      <c r="G18" s="206">
        <v>9.6493551160791053</v>
      </c>
      <c r="H18" s="206">
        <v>4.8246775580395527</v>
      </c>
      <c r="I18" s="206">
        <v>0.96491831470335332</v>
      </c>
      <c r="J18" s="206">
        <v>0.96491831470335332</v>
      </c>
      <c r="K18" s="206">
        <v>0</v>
      </c>
      <c r="L18" s="206">
        <v>2.8196044711951851</v>
      </c>
      <c r="M18" s="206">
        <v>0.96491831470335332</v>
      </c>
      <c r="N18" s="206">
        <v>0</v>
      </c>
      <c r="O18" s="206">
        <v>0</v>
      </c>
      <c r="P18" s="206">
        <v>0</v>
      </c>
      <c r="Q18" s="206">
        <v>0</v>
      </c>
      <c r="R18" s="206">
        <v>0</v>
      </c>
      <c r="S18" s="206">
        <v>0</v>
      </c>
      <c r="T18" s="206">
        <v>0</v>
      </c>
      <c r="U18" s="206">
        <v>0</v>
      </c>
      <c r="V18" s="206">
        <v>0</v>
      </c>
      <c r="W18" s="206">
        <v>0</v>
      </c>
      <c r="DA18" s="71" t="s">
        <v>2535</v>
      </c>
    </row>
    <row r="19" spans="1:105" ht="12" customHeight="1" x14ac:dyDescent="0.25">
      <c r="A19" s="18" t="s">
        <v>34</v>
      </c>
      <c r="B19" s="206">
        <v>5.2785038693035249</v>
      </c>
      <c r="C19" s="206">
        <v>4.2204643164230431</v>
      </c>
      <c r="D19" s="206">
        <v>30.586672398968179</v>
      </c>
      <c r="E19" s="206">
        <v>16.917454858125542</v>
      </c>
      <c r="F19" s="206">
        <v>5.2785038693035249</v>
      </c>
      <c r="G19" s="206">
        <v>8.5671539122957867</v>
      </c>
      <c r="H19" s="206">
        <v>8.5785898538263119</v>
      </c>
      <c r="I19" s="206">
        <v>7.5544282029234724</v>
      </c>
      <c r="J19" s="206">
        <v>6.271367153912295</v>
      </c>
      <c r="K19" s="206">
        <v>8.4533963886500416</v>
      </c>
      <c r="L19" s="206">
        <v>3.2569217540842641</v>
      </c>
      <c r="M19" s="206">
        <v>3.2314703353396381</v>
      </c>
      <c r="N19" s="206">
        <v>2.196990541702494</v>
      </c>
      <c r="O19" s="206">
        <v>2.212209802235598</v>
      </c>
      <c r="P19" s="206">
        <v>2.2004299226139299</v>
      </c>
      <c r="Q19" s="206">
        <v>2.2121238177128122</v>
      </c>
      <c r="R19" s="206">
        <v>2.2108340498710231</v>
      </c>
      <c r="S19" s="206">
        <v>2.2276870163370588</v>
      </c>
      <c r="T19" s="206">
        <v>0.78684436801375746</v>
      </c>
      <c r="U19" s="206">
        <v>0.72536543422183997</v>
      </c>
      <c r="V19" s="206">
        <v>1.0516766981943251</v>
      </c>
      <c r="W19" s="206">
        <v>1.204643164230438</v>
      </c>
      <c r="DA19" s="71" t="s">
        <v>2536</v>
      </c>
    </row>
    <row r="20" spans="1:105" ht="12" customHeight="1" x14ac:dyDescent="0.25">
      <c r="A20" s="14" t="s">
        <v>35</v>
      </c>
      <c r="B20" s="206">
        <f t="shared" ref="B20:W20" si="3">B21+B22</f>
        <v>320.80825451418747</v>
      </c>
      <c r="C20" s="206">
        <f t="shared" si="3"/>
        <v>342.93490971625101</v>
      </c>
      <c r="D20" s="206">
        <f t="shared" si="3"/>
        <v>425.60189165950129</v>
      </c>
      <c r="E20" s="206">
        <f t="shared" si="3"/>
        <v>261.19948409286326</v>
      </c>
      <c r="F20" s="206">
        <f t="shared" si="3"/>
        <v>312.01633705932932</v>
      </c>
      <c r="G20" s="206">
        <f t="shared" si="3"/>
        <v>283.2330180567497</v>
      </c>
      <c r="H20" s="206">
        <f t="shared" si="3"/>
        <v>264.42390369733442</v>
      </c>
      <c r="I20" s="206">
        <f t="shared" si="3"/>
        <v>262.5322441960447</v>
      </c>
      <c r="J20" s="206">
        <f t="shared" si="3"/>
        <v>228.41788478073948</v>
      </c>
      <c r="K20" s="206">
        <f t="shared" si="3"/>
        <v>136.822871883061</v>
      </c>
      <c r="L20" s="206">
        <f t="shared" si="3"/>
        <v>142.19449699054167</v>
      </c>
      <c r="M20" s="206">
        <f t="shared" si="3"/>
        <v>175.61384350816854</v>
      </c>
      <c r="N20" s="206">
        <f t="shared" si="3"/>
        <v>158.28555460017196</v>
      </c>
      <c r="O20" s="206">
        <f t="shared" si="3"/>
        <v>152.5580395528805</v>
      </c>
      <c r="P20" s="206">
        <f t="shared" si="3"/>
        <v>187.72570937231299</v>
      </c>
      <c r="Q20" s="206">
        <f t="shared" si="3"/>
        <v>149.87102321582111</v>
      </c>
      <c r="R20" s="206">
        <f t="shared" si="3"/>
        <v>140.0687876182287</v>
      </c>
      <c r="S20" s="206">
        <f t="shared" si="3"/>
        <v>151.3404127257094</v>
      </c>
      <c r="T20" s="206">
        <f t="shared" si="3"/>
        <v>156.7152192605331</v>
      </c>
      <c r="U20" s="206">
        <f t="shared" si="3"/>
        <v>171.07687016337059</v>
      </c>
      <c r="V20" s="206">
        <f t="shared" si="3"/>
        <v>156.9336199484093</v>
      </c>
      <c r="W20" s="206">
        <f t="shared" si="3"/>
        <v>161.69587274290629</v>
      </c>
      <c r="DA20" s="71"/>
    </row>
    <row r="21" spans="1:105" ht="12" customHeight="1" x14ac:dyDescent="0.25">
      <c r="A21" s="18" t="s">
        <v>72</v>
      </c>
      <c r="B21" s="206">
        <v>320.67927773000861</v>
      </c>
      <c r="C21" s="206">
        <v>327.08512467755799</v>
      </c>
      <c r="D21" s="206">
        <v>412.03783319002582</v>
      </c>
      <c r="E21" s="206">
        <v>258.51246775580393</v>
      </c>
      <c r="F21" s="206">
        <v>309.80223559759241</v>
      </c>
      <c r="G21" s="206">
        <v>281.40584694754938</v>
      </c>
      <c r="H21" s="206">
        <v>261.67239896818569</v>
      </c>
      <c r="I21" s="206">
        <v>260.01719690455718</v>
      </c>
      <c r="J21" s="206">
        <v>227.81599312123819</v>
      </c>
      <c r="K21" s="206">
        <v>136.30696474634561</v>
      </c>
      <c r="L21" s="206">
        <v>141.5735167669819</v>
      </c>
      <c r="M21" s="206">
        <v>174.84952708512469</v>
      </c>
      <c r="N21" s="206">
        <v>157.97506448839209</v>
      </c>
      <c r="O21" s="206">
        <v>152.5580395528805</v>
      </c>
      <c r="P21" s="206">
        <v>187.72570937231299</v>
      </c>
      <c r="Q21" s="206">
        <v>149.87102321582111</v>
      </c>
      <c r="R21" s="206">
        <v>140.0687876182287</v>
      </c>
      <c r="S21" s="206">
        <v>151.3404127257094</v>
      </c>
      <c r="T21" s="206">
        <v>156.7152192605331</v>
      </c>
      <c r="U21" s="206">
        <v>171.07687016337059</v>
      </c>
      <c r="V21" s="206">
        <v>156.9336199484093</v>
      </c>
      <c r="W21" s="206">
        <v>161.69587274290629</v>
      </c>
      <c r="DA21" s="71" t="s">
        <v>2537</v>
      </c>
    </row>
    <row r="22" spans="1:105" ht="12" customHeight="1" x14ac:dyDescent="0.25">
      <c r="A22" s="18" t="s">
        <v>36</v>
      </c>
      <c r="B22" s="206">
        <v>0.12897678417884781</v>
      </c>
      <c r="C22" s="206">
        <v>15.84978503869303</v>
      </c>
      <c r="D22" s="206">
        <v>13.564058469475491</v>
      </c>
      <c r="E22" s="206">
        <v>2.6870163370593292</v>
      </c>
      <c r="F22" s="206">
        <v>2.2141014617368868</v>
      </c>
      <c r="G22" s="206">
        <v>1.827171109200344</v>
      </c>
      <c r="H22" s="206">
        <v>2.7515047291487531</v>
      </c>
      <c r="I22" s="206">
        <v>2.5150472914875319</v>
      </c>
      <c r="J22" s="206">
        <v>0.60189165950128976</v>
      </c>
      <c r="K22" s="206">
        <v>0.51590713671539112</v>
      </c>
      <c r="L22" s="206">
        <v>0.62098022355975924</v>
      </c>
      <c r="M22" s="206">
        <v>0.76431642304385194</v>
      </c>
      <c r="N22" s="206">
        <v>0.31049011177987962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2538</v>
      </c>
    </row>
    <row r="23" spans="1:105" ht="12" customHeight="1" x14ac:dyDescent="0.25">
      <c r="A23" s="14" t="s">
        <v>37</v>
      </c>
      <c r="B23" s="206">
        <f t="shared" ref="B23:W23" si="4">B24+B25+B26+B27+B28+B29</f>
        <v>1.6002579535683572</v>
      </c>
      <c r="C23" s="206">
        <f t="shared" si="4"/>
        <v>2.2929492691315558</v>
      </c>
      <c r="D23" s="206">
        <f t="shared" si="4"/>
        <v>2.1495270851246771</v>
      </c>
      <c r="E23" s="206">
        <f t="shared" si="4"/>
        <v>1.9584694754944107</v>
      </c>
      <c r="F23" s="206">
        <f t="shared" si="4"/>
        <v>5.5889939810834042</v>
      </c>
      <c r="G23" s="206">
        <f t="shared" si="4"/>
        <v>1.0748065348237319</v>
      </c>
      <c r="H23" s="206">
        <f t="shared" si="4"/>
        <v>14.450214961306971</v>
      </c>
      <c r="I23" s="206">
        <f t="shared" si="4"/>
        <v>3.0094582975064479</v>
      </c>
      <c r="J23" s="206">
        <f t="shared" si="4"/>
        <v>3.511006018916595</v>
      </c>
      <c r="K23" s="206">
        <f t="shared" si="4"/>
        <v>0.74041272570937222</v>
      </c>
      <c r="L23" s="206">
        <f t="shared" si="4"/>
        <v>2.29286328460877</v>
      </c>
      <c r="M23" s="206">
        <f t="shared" si="4"/>
        <v>2.7944969905417025</v>
      </c>
      <c r="N23" s="206">
        <f t="shared" si="4"/>
        <v>4.0126397248495262</v>
      </c>
      <c r="O23" s="206">
        <f t="shared" si="4"/>
        <v>3.3916595012897681</v>
      </c>
      <c r="P23" s="206">
        <f t="shared" si="4"/>
        <v>4.3470335339638853</v>
      </c>
      <c r="Q23" s="206">
        <f t="shared" si="4"/>
        <v>2.6751504729148747</v>
      </c>
      <c r="R23" s="206">
        <f t="shared" si="4"/>
        <v>5.6128976784178848</v>
      </c>
      <c r="S23" s="206">
        <f t="shared" si="4"/>
        <v>4.6325881341358564</v>
      </c>
      <c r="T23" s="206">
        <f t="shared" si="4"/>
        <v>6.4433361994840945</v>
      </c>
      <c r="U23" s="206">
        <f t="shared" si="4"/>
        <v>8.2009458297506459</v>
      </c>
      <c r="V23" s="206">
        <f t="shared" si="4"/>
        <v>4.4026655202063631</v>
      </c>
      <c r="W23" s="206">
        <f t="shared" si="4"/>
        <v>4.726913155631987</v>
      </c>
      <c r="DA23" s="71"/>
    </row>
    <row r="24" spans="1:105" ht="12" customHeight="1" x14ac:dyDescent="0.25">
      <c r="A24" s="18" t="s">
        <v>73</v>
      </c>
      <c r="B24" s="206">
        <v>1.480825451418744</v>
      </c>
      <c r="C24" s="206">
        <v>2.2690455717970761</v>
      </c>
      <c r="D24" s="206">
        <v>1.767411865864144</v>
      </c>
      <c r="E24" s="206">
        <v>1.671883061049011</v>
      </c>
      <c r="F24" s="206">
        <v>5.5889939810834042</v>
      </c>
      <c r="G24" s="206">
        <v>1.0748065348237319</v>
      </c>
      <c r="H24" s="206">
        <v>14.450214961306971</v>
      </c>
      <c r="I24" s="206">
        <v>3.0094582975064479</v>
      </c>
      <c r="J24" s="206">
        <v>3.511006018916595</v>
      </c>
      <c r="K24" s="206">
        <v>0.74041272570937222</v>
      </c>
      <c r="L24" s="206">
        <v>2.29286328460877</v>
      </c>
      <c r="M24" s="206">
        <v>1.8391229578675841</v>
      </c>
      <c r="N24" s="206">
        <v>3.3199484092863281</v>
      </c>
      <c r="O24" s="206">
        <v>3.2483233018056752</v>
      </c>
      <c r="P24" s="206">
        <v>4.1320722269991386</v>
      </c>
      <c r="Q24" s="206">
        <v>2.4840928632846082</v>
      </c>
      <c r="R24" s="206">
        <v>2.3407566638005162</v>
      </c>
      <c r="S24" s="206">
        <v>3.799828030954429</v>
      </c>
      <c r="T24" s="206">
        <v>5.9540842648323311</v>
      </c>
      <c r="U24" s="206">
        <v>7.8495270851246781</v>
      </c>
      <c r="V24" s="206">
        <v>4.0526225279449699</v>
      </c>
      <c r="W24" s="206">
        <v>4.273860705073087</v>
      </c>
      <c r="DA24" s="71" t="s">
        <v>2539</v>
      </c>
    </row>
    <row r="25" spans="1:105" ht="12" customHeight="1" x14ac:dyDescent="0.25">
      <c r="A25" s="18" t="s">
        <v>74</v>
      </c>
      <c r="B25" s="206">
        <v>0</v>
      </c>
      <c r="C25" s="206">
        <v>0</v>
      </c>
      <c r="D25" s="206">
        <v>0</v>
      </c>
      <c r="E25" s="206">
        <v>0</v>
      </c>
      <c r="F25" s="206">
        <v>0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>
        <v>0</v>
      </c>
      <c r="M25" s="206">
        <v>0</v>
      </c>
      <c r="N25" s="206">
        <v>0</v>
      </c>
      <c r="O25" s="206">
        <v>0</v>
      </c>
      <c r="P25" s="206">
        <v>0</v>
      </c>
      <c r="Q25" s="206">
        <v>0</v>
      </c>
      <c r="R25" s="206">
        <v>0</v>
      </c>
      <c r="S25" s="206">
        <v>0</v>
      </c>
      <c r="T25" s="206">
        <v>0</v>
      </c>
      <c r="U25" s="206">
        <v>0</v>
      </c>
      <c r="V25" s="206">
        <v>0</v>
      </c>
      <c r="W25" s="206">
        <v>0</v>
      </c>
      <c r="DA25" s="71" t="s">
        <v>2540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</v>
      </c>
      <c r="Q26" s="206">
        <v>0</v>
      </c>
      <c r="R26" s="206">
        <v>0</v>
      </c>
      <c r="S26" s="206">
        <v>0</v>
      </c>
      <c r="T26" s="206">
        <v>0</v>
      </c>
      <c r="U26" s="206">
        <v>0</v>
      </c>
      <c r="V26" s="206">
        <v>0</v>
      </c>
      <c r="W26" s="206">
        <v>0</v>
      </c>
      <c r="DA26" s="71" t="s">
        <v>2541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9.5528804815133275E-2</v>
      </c>
      <c r="P27" s="206">
        <v>0.19105760963026661</v>
      </c>
      <c r="Q27" s="206">
        <v>0.16715391229578669</v>
      </c>
      <c r="R27" s="206">
        <v>0.16715391229578669</v>
      </c>
      <c r="S27" s="206">
        <v>0.34780739466895949</v>
      </c>
      <c r="T27" s="206">
        <v>0.33456577815993122</v>
      </c>
      <c r="U27" s="206">
        <v>0.3275150472914875</v>
      </c>
      <c r="V27" s="206">
        <v>0.34643164230438522</v>
      </c>
      <c r="W27" s="206">
        <v>0.35270851246775581</v>
      </c>
      <c r="DA27" s="71" t="s">
        <v>2542</v>
      </c>
    </row>
    <row r="28" spans="1:105" ht="12" customHeight="1" x14ac:dyDescent="0.25">
      <c r="A28" s="18" t="s">
        <v>77</v>
      </c>
      <c r="B28" s="206">
        <v>0.1194325021496131</v>
      </c>
      <c r="C28" s="206">
        <v>2.3903697334479789E-2</v>
      </c>
      <c r="D28" s="206">
        <v>0.3821152192605331</v>
      </c>
      <c r="E28" s="206">
        <v>0.28658641444539978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0.95537403267411869</v>
      </c>
      <c r="N28" s="206">
        <v>0.69269131556319852</v>
      </c>
      <c r="O28" s="206">
        <v>4.7807394668959592E-2</v>
      </c>
      <c r="P28" s="206">
        <v>2.3903697334479789E-2</v>
      </c>
      <c r="Q28" s="206">
        <v>2.3903697334479789E-2</v>
      </c>
      <c r="R28" s="206">
        <v>3.1049871023215818</v>
      </c>
      <c r="S28" s="206">
        <v>0.48495270851246769</v>
      </c>
      <c r="T28" s="206">
        <v>0.15468615649183151</v>
      </c>
      <c r="U28" s="206">
        <v>2.3903697334479789E-2</v>
      </c>
      <c r="V28" s="206">
        <v>3.6113499570077381E-3</v>
      </c>
      <c r="W28" s="206">
        <v>0.1003439380911436</v>
      </c>
      <c r="DA28" s="71" t="s">
        <v>2543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2544</v>
      </c>
    </row>
    <row r="30" spans="1:105" ht="12" customHeight="1" x14ac:dyDescent="0.25">
      <c r="A30" s="14" t="s">
        <v>79</v>
      </c>
      <c r="B30" s="206">
        <v>70.387876182287187</v>
      </c>
      <c r="C30" s="206">
        <v>87.465348237317272</v>
      </c>
      <c r="D30" s="206">
        <v>41.34419604471195</v>
      </c>
      <c r="E30" s="206">
        <v>52.020636285468612</v>
      </c>
      <c r="F30" s="206">
        <v>52.140068787618233</v>
      </c>
      <c r="G30" s="206">
        <v>24.29062768701634</v>
      </c>
      <c r="H30" s="206">
        <v>36.065692175408422</v>
      </c>
      <c r="I30" s="206">
        <v>21.56775580395529</v>
      </c>
      <c r="J30" s="206">
        <v>24.505588993981078</v>
      </c>
      <c r="K30" s="206">
        <v>27.65838349097162</v>
      </c>
      <c r="L30" s="206">
        <v>12.61109200343938</v>
      </c>
      <c r="M30" s="206">
        <v>8.0490971625107477</v>
      </c>
      <c r="N30" s="206">
        <v>14.641272570937231</v>
      </c>
      <c r="O30" s="206">
        <v>14.450214961306971</v>
      </c>
      <c r="P30" s="206">
        <v>16.838607050730872</v>
      </c>
      <c r="Q30" s="206">
        <v>8.7417884780739463</v>
      </c>
      <c r="R30" s="206">
        <v>12.32441960447119</v>
      </c>
      <c r="S30" s="206">
        <v>13.096388650042989</v>
      </c>
      <c r="T30" s="206">
        <v>15.74944110060189</v>
      </c>
      <c r="U30" s="206">
        <v>12.44135855546002</v>
      </c>
      <c r="V30" s="206">
        <v>11.229320722269989</v>
      </c>
      <c r="W30" s="206">
        <v>11.958469475494409</v>
      </c>
      <c r="DA30" s="71" t="s">
        <v>2545</v>
      </c>
    </row>
    <row r="31" spans="1:105" ht="12" customHeight="1" x14ac:dyDescent="0.25">
      <c r="A31" s="21" t="s">
        <v>38</v>
      </c>
      <c r="B31" s="209">
        <v>249.01117798796221</v>
      </c>
      <c r="C31" s="209">
        <v>233.96388650042991</v>
      </c>
      <c r="D31" s="209">
        <v>230.524505588994</v>
      </c>
      <c r="E31" s="209">
        <v>208.77042132416159</v>
      </c>
      <c r="F31" s="209">
        <v>180.65348237317281</v>
      </c>
      <c r="G31" s="209">
        <v>159.8452278589854</v>
      </c>
      <c r="H31" s="209">
        <v>145.39982803095441</v>
      </c>
      <c r="I31" s="209">
        <v>153.82631126397251</v>
      </c>
      <c r="J31" s="209">
        <v>181.2553740326741</v>
      </c>
      <c r="K31" s="209">
        <v>139.55288048151331</v>
      </c>
      <c r="L31" s="209">
        <v>194.75494411006019</v>
      </c>
      <c r="M31" s="209">
        <v>156.74978503869301</v>
      </c>
      <c r="N31" s="209">
        <v>166.55202063628539</v>
      </c>
      <c r="O31" s="209">
        <v>157.7815993121238</v>
      </c>
      <c r="P31" s="209">
        <v>174.0326741186586</v>
      </c>
      <c r="Q31" s="209">
        <v>175.15047291487531</v>
      </c>
      <c r="R31" s="209">
        <v>188.30610490111781</v>
      </c>
      <c r="S31" s="209">
        <v>211.20825451418739</v>
      </c>
      <c r="T31" s="209">
        <v>237.20214961306971</v>
      </c>
      <c r="U31" s="209">
        <v>226.96500429922611</v>
      </c>
      <c r="V31" s="209">
        <v>163.3116938950989</v>
      </c>
      <c r="W31" s="209">
        <v>189.16766981943249</v>
      </c>
      <c r="DA31" s="86" t="s">
        <v>2546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MAE_emi!B5</f>
        <v>944.38904780556948</v>
      </c>
      <c r="C33" s="205">
        <f>MAE_emi!C5</f>
        <v>1315.2281601084269</v>
      </c>
      <c r="D33" s="205">
        <f>MAE_emi!D5</f>
        <v>1447.537896729237</v>
      </c>
      <c r="E33" s="205">
        <f>MAE_emi!E5</f>
        <v>965.55084869790483</v>
      </c>
      <c r="F33" s="205">
        <f>MAE_emi!F5</f>
        <v>881.36885740621562</v>
      </c>
      <c r="G33" s="205">
        <f>MAE_emi!G5</f>
        <v>815.49363735102531</v>
      </c>
      <c r="H33" s="205">
        <f>MAE_emi!H5</f>
        <v>760.9399089694009</v>
      </c>
      <c r="I33" s="205">
        <f>MAE_emi!I5</f>
        <v>715.32538464786398</v>
      </c>
      <c r="J33" s="205">
        <f>MAE_emi!J5</f>
        <v>621.00606593787279</v>
      </c>
      <c r="K33" s="205">
        <f>MAE_emi!K5</f>
        <v>383.37812659890932</v>
      </c>
      <c r="L33" s="205">
        <f>MAE_emi!L5</f>
        <v>377.56518109804432</v>
      </c>
      <c r="M33" s="205">
        <f>MAE_emi!M5</f>
        <v>475.64644391878892</v>
      </c>
      <c r="N33" s="205">
        <f>MAE_emi!N5</f>
        <v>421.05972455925962</v>
      </c>
      <c r="O33" s="205">
        <f>MAE_emi!O5</f>
        <v>448.17333863878099</v>
      </c>
      <c r="P33" s="205">
        <f>MAE_emi!P5</f>
        <v>494.07685979845633</v>
      </c>
      <c r="Q33" s="205">
        <f>MAE_emi!Q5</f>
        <v>397.16879015914742</v>
      </c>
      <c r="R33" s="205">
        <f>MAE_emi!R5</f>
        <v>373.05978035917133</v>
      </c>
      <c r="S33" s="205">
        <f>MAE_emi!S5</f>
        <v>401.47762487916282</v>
      </c>
      <c r="T33" s="205">
        <f>MAE_emi!T5</f>
        <v>402.00449854260989</v>
      </c>
      <c r="U33" s="205">
        <f>MAE_emi!U5</f>
        <v>434.75388347641132</v>
      </c>
      <c r="V33" s="205">
        <f>MAE_emi!V5</f>
        <v>386.74392661473928</v>
      </c>
      <c r="W33" s="205">
        <f>MAE_emi!W5</f>
        <v>424.55130145367963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243.55885609183045</v>
      </c>
      <c r="C35" s="286">
        <f t="shared" si="5"/>
        <v>254.51414353672851</v>
      </c>
      <c r="D35" s="286">
        <f t="shared" si="5"/>
        <v>246.56618424527838</v>
      </c>
      <c r="E35" s="286">
        <f t="shared" si="5"/>
        <v>189.21357192506122</v>
      </c>
      <c r="F35" s="286">
        <f t="shared" si="5"/>
        <v>161.79044695937034</v>
      </c>
      <c r="G35" s="286">
        <f t="shared" si="5"/>
        <v>124.7788916495543</v>
      </c>
      <c r="H35" s="286">
        <f t="shared" si="5"/>
        <v>105.6454779422786</v>
      </c>
      <c r="I35" s="286">
        <f t="shared" si="5"/>
        <v>87.830556633028721</v>
      </c>
      <c r="J35" s="286">
        <f t="shared" si="5"/>
        <v>79.405626539214424</v>
      </c>
      <c r="K35" s="286">
        <f t="shared" si="5"/>
        <v>60.31006993100911</v>
      </c>
      <c r="L35" s="286">
        <f t="shared" si="5"/>
        <v>53.825256057791933</v>
      </c>
      <c r="M35" s="286">
        <f t="shared" si="5"/>
        <v>52.653919234189807</v>
      </c>
      <c r="N35" s="286">
        <f t="shared" si="5"/>
        <v>61.133085378061736</v>
      </c>
      <c r="O35" s="286">
        <f t="shared" si="5"/>
        <v>69.991216902990402</v>
      </c>
      <c r="P35" s="286">
        <f t="shared" si="5"/>
        <v>68.949478028486666</v>
      </c>
      <c r="Q35" s="286">
        <f t="shared" si="5"/>
        <v>61.741433529493221</v>
      </c>
      <c r="R35" s="286">
        <f t="shared" si="5"/>
        <v>61.043942244538187</v>
      </c>
      <c r="S35" s="286">
        <f t="shared" si="5"/>
        <v>67.741592443002872</v>
      </c>
      <c r="T35" s="286">
        <f t="shared" si="5"/>
        <v>71.978639194588453</v>
      </c>
      <c r="U35" s="286">
        <f t="shared" si="5"/>
        <v>70.975046817575091</v>
      </c>
      <c r="V35" s="286">
        <f t="shared" si="5"/>
        <v>60.091953705792484</v>
      </c>
      <c r="W35" s="286">
        <f t="shared" si="5"/>
        <v>60.637336364686526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32.013687204452978</v>
      </c>
      <c r="C36" s="346">
        <f t="shared" si="6"/>
        <v>33.48129176001602</v>
      </c>
      <c r="D36" s="346">
        <f t="shared" si="6"/>
        <v>33.898329717486774</v>
      </c>
      <c r="E36" s="346">
        <f t="shared" si="6"/>
        <v>37.655582567334584</v>
      </c>
      <c r="F36" s="346">
        <f t="shared" si="6"/>
        <v>36.897174862021181</v>
      </c>
      <c r="G36" s="346">
        <f t="shared" si="6"/>
        <v>36.105131029416491</v>
      </c>
      <c r="H36" s="346">
        <f t="shared" si="6"/>
        <v>33.948643212890829</v>
      </c>
      <c r="I36" s="346">
        <f t="shared" si="6"/>
        <v>32.251522825185681</v>
      </c>
      <c r="J36" s="346">
        <f t="shared" si="6"/>
        <v>34.095683591836654</v>
      </c>
      <c r="K36" s="346">
        <f t="shared" si="6"/>
        <v>35.940107263956151</v>
      </c>
      <c r="L36" s="346">
        <f t="shared" si="6"/>
        <v>35.506597023197848</v>
      </c>
      <c r="M36" s="346">
        <f t="shared" si="6"/>
        <v>32.876566765065014</v>
      </c>
      <c r="N36" s="346">
        <f t="shared" si="6"/>
        <v>32.710539740983968</v>
      </c>
      <c r="O36" s="346">
        <f t="shared" si="6"/>
        <v>33.595391032219844</v>
      </c>
      <c r="P36" s="346">
        <f t="shared" si="6"/>
        <v>31.5549710609248</v>
      </c>
      <c r="Q36" s="346">
        <f t="shared" si="6"/>
        <v>30.531472431429656</v>
      </c>
      <c r="R36" s="346">
        <f t="shared" si="6"/>
        <v>30.328894023960025</v>
      </c>
      <c r="S36" s="346">
        <f t="shared" si="6"/>
        <v>30.125723070719609</v>
      </c>
      <c r="T36" s="346">
        <f t="shared" si="6"/>
        <v>29.380836072311478</v>
      </c>
      <c r="U36" s="346">
        <f t="shared" si="6"/>
        <v>29.07904743568016</v>
      </c>
      <c r="V36" s="346">
        <f t="shared" si="6"/>
        <v>29.218421981251293</v>
      </c>
      <c r="W36" s="346">
        <f t="shared" si="6"/>
        <v>29.519256334306412</v>
      </c>
      <c r="DA36" s="119"/>
    </row>
    <row r="37" spans="1:105" ht="12" customHeight="1" x14ac:dyDescent="0.25">
      <c r="A37" s="158" t="s">
        <v>2138</v>
      </c>
      <c r="B37" s="346">
        <f>IF(MAE_ued!B$5=0,"",MAE_ued!B$5/B$5*1000)</f>
        <v>17.727812485126911</v>
      </c>
      <c r="C37" s="346">
        <f>IF(MAE_ued!C$5=0,"",MAE_ued!C$5/C$5*1000)</f>
        <v>18.40720698335214</v>
      </c>
      <c r="D37" s="346">
        <f>IF(MAE_ued!D$5=0,"",MAE_ued!D$5/D$5*1000)</f>
        <v>18.360689081218649</v>
      </c>
      <c r="E37" s="346">
        <f>IF(MAE_ued!E$5=0,"",MAE_ued!E$5/E$5*1000)</f>
        <v>20.585435268695797</v>
      </c>
      <c r="F37" s="346">
        <f>IF(MAE_ued!F$5=0,"",MAE_ued!F$5/F$5*1000)</f>
        <v>20.225676480570993</v>
      </c>
      <c r="G37" s="346">
        <f>IF(MAE_ued!G$5=0,"",MAE_ued!G$5/G$5*1000)</f>
        <v>19.604992989472894</v>
      </c>
      <c r="H37" s="346">
        <f>IF(MAE_ued!H$5=0,"",MAE_ued!H$5/H$5*1000)</f>
        <v>18.521330081986211</v>
      </c>
      <c r="I37" s="346">
        <f>IF(MAE_ued!I$5=0,"",MAE_ued!I$5/I$5*1000)</f>
        <v>17.591633897774994</v>
      </c>
      <c r="J37" s="346">
        <f>IF(MAE_ued!J$5=0,"",MAE_ued!J$5/J$5*1000)</f>
        <v>18.81887964883876</v>
      </c>
      <c r="K37" s="346">
        <f>IF(MAE_ued!K$5=0,"",MAE_ued!K$5/K$5*1000)</f>
        <v>20.149034107062818</v>
      </c>
      <c r="L37" s="346">
        <f>IF(MAE_ued!L$5=0,"",MAE_ued!L$5/L$5*1000)</f>
        <v>19.939866160845138</v>
      </c>
      <c r="M37" s="346">
        <f>IF(MAE_ued!M$5=0,"",MAE_ued!M$5/M$5*1000)</f>
        <v>18.12771044464132</v>
      </c>
      <c r="N37" s="346">
        <f>IF(MAE_ued!N$5=0,"",MAE_ued!N$5/N$5*1000)</f>
        <v>18.210919667084635</v>
      </c>
      <c r="O37" s="346">
        <f>IF(MAE_ued!O$5=0,"",MAE_ued!O$5/O$5*1000)</f>
        <v>18.590724793987739</v>
      </c>
      <c r="P37" s="346">
        <f>IF(MAE_ued!P$5=0,"",MAE_ued!P$5/P$5*1000)</f>
        <v>17.484962725448725</v>
      </c>
      <c r="Q37" s="346">
        <f>IF(MAE_ued!Q$5=0,"",MAE_ued!Q$5/Q$5*1000)</f>
        <v>17.011530993460742</v>
      </c>
      <c r="R37" s="346">
        <f>IF(MAE_ued!R$5=0,"",MAE_ued!R$5/R$5*1000)</f>
        <v>17.042776720702467</v>
      </c>
      <c r="S37" s="346">
        <f>IF(MAE_ued!S$5=0,"",MAE_ued!S$5/S$5*1000)</f>
        <v>16.917887408546161</v>
      </c>
      <c r="T37" s="346">
        <f>IF(MAE_ued!T$5=0,"",MAE_ued!T$5/T$5*1000)</f>
        <v>16.566144008037455</v>
      </c>
      <c r="U37" s="346">
        <f>IF(MAE_ued!U$5=0,"",MAE_ued!U$5/U$5*1000)</f>
        <v>16.293564860829413</v>
      </c>
      <c r="V37" s="346">
        <f>IF(MAE_ued!V$5=0,"",MAE_ued!V$5/V$5*1000)</f>
        <v>16.278682632131392</v>
      </c>
      <c r="W37" s="346">
        <f>IF(MAE_ued!W$5=0,"",MAE_ued!W$5/W$5*1000)</f>
        <v>16.460581223787777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1.3473239386246796</v>
      </c>
      <c r="C38" s="347">
        <f t="shared" si="7"/>
        <v>1.6654958226848018</v>
      </c>
      <c r="D38" s="347">
        <f t="shared" si="7"/>
        <v>1.7814082707060628</v>
      </c>
      <c r="E38" s="347">
        <f t="shared" si="7"/>
        <v>1.5121789728493285</v>
      </c>
      <c r="F38" s="347">
        <f t="shared" si="7"/>
        <v>1.477011332953831</v>
      </c>
      <c r="G38" s="347">
        <f t="shared" si="7"/>
        <v>1.5717187472892251</v>
      </c>
      <c r="H38" s="347">
        <f t="shared" si="7"/>
        <v>1.5025183892299834</v>
      </c>
      <c r="I38" s="347">
        <f t="shared" si="7"/>
        <v>1.5104124973909685</v>
      </c>
      <c r="J38" s="347">
        <f t="shared" si="7"/>
        <v>1.3359737009588315</v>
      </c>
      <c r="K38" s="347">
        <f t="shared" si="7"/>
        <v>1.1788755273372906</v>
      </c>
      <c r="L38" s="347">
        <f t="shared" si="7"/>
        <v>1.0347376505820567</v>
      </c>
      <c r="M38" s="347">
        <f t="shared" si="7"/>
        <v>1.3129512314478566</v>
      </c>
      <c r="N38" s="347">
        <f t="shared" si="7"/>
        <v>1.1702028820899544</v>
      </c>
      <c r="O38" s="347">
        <f t="shared" si="7"/>
        <v>1.2441987613451828</v>
      </c>
      <c r="P38" s="347">
        <f t="shared" si="7"/>
        <v>1.2307706878162645</v>
      </c>
      <c r="Q38" s="347">
        <f t="shared" si="7"/>
        <v>1.129944782937562</v>
      </c>
      <c r="R38" s="347">
        <f t="shared" si="7"/>
        <v>1.0323586038608499</v>
      </c>
      <c r="S38" s="347">
        <f t="shared" si="7"/>
        <v>1.0142093992018413</v>
      </c>
      <c r="T38" s="347">
        <f t="shared" si="7"/>
        <v>0.94059731444724404</v>
      </c>
      <c r="U38" s="347">
        <f t="shared" si="7"/>
        <v>1.0121359047952292</v>
      </c>
      <c r="V38" s="347">
        <f t="shared" si="7"/>
        <v>1.13047719244352</v>
      </c>
      <c r="W38" s="347">
        <f t="shared" si="7"/>
        <v>1.1106950726634657</v>
      </c>
      <c r="DA38" s="16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6" tint="0.59999389629810485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Machinery equipment / final energy consumption"</f>
        <v>RO: Machinery equipment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26</v>
      </c>
      <c r="B5" s="225">
        <v>700.93688736027559</v>
      </c>
      <c r="C5" s="225">
        <v>789.69165950128956</v>
      </c>
      <c r="D5" s="225">
        <v>812.58065348237324</v>
      </c>
      <c r="E5" s="225">
        <v>638.51625107480675</v>
      </c>
      <c r="F5" s="225">
        <v>596.72450558899391</v>
      </c>
      <c r="G5" s="225">
        <v>518.85468615649177</v>
      </c>
      <c r="H5" s="225">
        <v>506.44299226139299</v>
      </c>
      <c r="I5" s="225">
        <v>473.59604471195178</v>
      </c>
      <c r="J5" s="225">
        <v>464.83404987102318</v>
      </c>
      <c r="K5" s="225">
        <v>325.20662080825451</v>
      </c>
      <c r="L5" s="225">
        <v>364.88976784178851</v>
      </c>
      <c r="M5" s="225">
        <v>362.27274290627679</v>
      </c>
      <c r="N5" s="225">
        <v>359.81771281169392</v>
      </c>
      <c r="O5" s="225">
        <v>360.21040412725699</v>
      </c>
      <c r="P5" s="225">
        <v>401.43697334479788</v>
      </c>
      <c r="Q5" s="225">
        <v>351.49398108340489</v>
      </c>
      <c r="R5" s="225">
        <v>361.36646603611348</v>
      </c>
      <c r="S5" s="225">
        <v>395.8527944969905</v>
      </c>
      <c r="T5" s="225">
        <v>427.39277730008598</v>
      </c>
      <c r="U5" s="225">
        <v>429.54101461736877</v>
      </c>
      <c r="V5" s="225">
        <v>342.10679277730031</v>
      </c>
      <c r="W5" s="225">
        <v>382.23929492691309</v>
      </c>
      <c r="DA5" s="89" t="s">
        <v>2530</v>
      </c>
    </row>
    <row r="6" spans="1:105" ht="12" customHeight="1" x14ac:dyDescent="0.25">
      <c r="A6" s="55" t="s">
        <v>92</v>
      </c>
      <c r="B6" s="261">
        <v>12.867502196684899</v>
      </c>
      <c r="C6" s="261">
        <v>12.935533315010741</v>
      </c>
      <c r="D6" s="261">
        <v>13.09296544071386</v>
      </c>
      <c r="E6" s="261">
        <v>11.17969756250443</v>
      </c>
      <c r="F6" s="261">
        <v>10.002289782942469</v>
      </c>
      <c r="G6" s="261">
        <v>8.90121500330266</v>
      </c>
      <c r="H6" s="261">
        <v>8.1824572969419851</v>
      </c>
      <c r="I6" s="261">
        <v>8.3784905414037336</v>
      </c>
      <c r="J6" s="261">
        <v>9.0796513600086186</v>
      </c>
      <c r="K6" s="261">
        <v>6.541554315348356</v>
      </c>
      <c r="L6" s="261">
        <v>8.2893048999830512</v>
      </c>
      <c r="M6" s="261">
        <v>7.5492788670529682</v>
      </c>
      <c r="N6" s="261">
        <v>7.6779786663744298</v>
      </c>
      <c r="O6" s="261">
        <v>7.4991738544912492</v>
      </c>
      <c r="P6" s="261">
        <v>8.3124633118522642</v>
      </c>
      <c r="Q6" s="261">
        <v>7.8063141691290756</v>
      </c>
      <c r="R6" s="261">
        <v>8.1356548944646825</v>
      </c>
      <c r="S6" s="261">
        <v>9.0031688286382785</v>
      </c>
      <c r="T6" s="261">
        <v>9.8574521321133304</v>
      </c>
      <c r="U6" s="261">
        <v>9.7315005273162019</v>
      </c>
      <c r="V6" s="261">
        <v>7.4297550194403286</v>
      </c>
      <c r="W6" s="261">
        <v>8.4395438292221137</v>
      </c>
      <c r="DA6" s="67" t="s">
        <v>2547</v>
      </c>
    </row>
    <row r="7" spans="1:105" ht="12" customHeight="1" x14ac:dyDescent="0.25">
      <c r="A7" s="202" t="s">
        <v>93</v>
      </c>
      <c r="B7" s="226">
        <v>17.499802987491471</v>
      </c>
      <c r="C7" s="226">
        <v>17.592325308414608</v>
      </c>
      <c r="D7" s="226">
        <v>17.80643299937087</v>
      </c>
      <c r="E7" s="226">
        <v>15.20438868500603</v>
      </c>
      <c r="F7" s="226">
        <v>13.603114104801771</v>
      </c>
      <c r="G7" s="226">
        <v>12.10565240449162</v>
      </c>
      <c r="H7" s="226">
        <v>11.128141923841101</v>
      </c>
      <c r="I7" s="226">
        <v>11.39474713630907</v>
      </c>
      <c r="J7" s="226">
        <v>12.348325849611721</v>
      </c>
      <c r="K7" s="226">
        <v>8.8965138688737628</v>
      </c>
      <c r="L7" s="226">
        <v>11.27345466397694</v>
      </c>
      <c r="M7" s="226">
        <v>10.26701925919204</v>
      </c>
      <c r="N7" s="226">
        <v>10.442050986269219</v>
      </c>
      <c r="O7" s="226">
        <v>10.1988764421081</v>
      </c>
      <c r="P7" s="226">
        <v>11.304950104119079</v>
      </c>
      <c r="Q7" s="226">
        <v>10.61658727001555</v>
      </c>
      <c r="R7" s="226">
        <v>11.064490656471969</v>
      </c>
      <c r="S7" s="226">
        <v>12.244309606948059</v>
      </c>
      <c r="T7" s="226">
        <v>13.406134899674131</v>
      </c>
      <c r="U7" s="226">
        <v>13.23484071715003</v>
      </c>
      <c r="V7" s="226">
        <v>10.10446682643884</v>
      </c>
      <c r="W7" s="226">
        <v>11.47777960774207</v>
      </c>
      <c r="DA7" s="174" t="s">
        <v>2548</v>
      </c>
    </row>
    <row r="8" spans="1:105" ht="12" customHeight="1" x14ac:dyDescent="0.25">
      <c r="A8" s="202" t="s">
        <v>94</v>
      </c>
      <c r="B8" s="226">
        <v>21.617403690430638</v>
      </c>
      <c r="C8" s="226">
        <v>21.731695969218059</v>
      </c>
      <c r="D8" s="226">
        <v>21.996181940399289</v>
      </c>
      <c r="E8" s="226">
        <v>18.781891905007441</v>
      </c>
      <c r="F8" s="226">
        <v>16.803846835343361</v>
      </c>
      <c r="G8" s="226">
        <v>14.954041205548471</v>
      </c>
      <c r="H8" s="226">
        <v>13.74652825886254</v>
      </c>
      <c r="I8" s="226">
        <v>14.075864109558269</v>
      </c>
      <c r="J8" s="226">
        <v>15.25381428481448</v>
      </c>
      <c r="K8" s="226">
        <v>10.989811249785239</v>
      </c>
      <c r="L8" s="226">
        <v>13.92603223197152</v>
      </c>
      <c r="M8" s="226">
        <v>12.682788496648991</v>
      </c>
      <c r="N8" s="226">
        <v>12.89900415950904</v>
      </c>
      <c r="O8" s="226">
        <v>12.598612075545301</v>
      </c>
      <c r="P8" s="226">
        <v>13.9649383639118</v>
      </c>
      <c r="Q8" s="226">
        <v>13.114607804136851</v>
      </c>
      <c r="R8" s="226">
        <v>13.667900222700659</v>
      </c>
      <c r="S8" s="226">
        <v>15.125323632112311</v>
      </c>
      <c r="T8" s="226">
        <v>16.560519581950391</v>
      </c>
      <c r="U8" s="226">
        <v>16.348920885891221</v>
      </c>
      <c r="V8" s="226">
        <v>12.481988432659749</v>
      </c>
      <c r="W8" s="226">
        <v>14.17843363309315</v>
      </c>
      <c r="DA8" s="174" t="s">
        <v>2549</v>
      </c>
    </row>
    <row r="9" spans="1:105" ht="12" customHeight="1" x14ac:dyDescent="0.25">
      <c r="A9" s="202" t="s">
        <v>95</v>
      </c>
      <c r="B9" s="226">
        <v>13.382202284552299</v>
      </c>
      <c r="C9" s="226">
        <v>13.45295464761117</v>
      </c>
      <c r="D9" s="226">
        <v>13.61668405834242</v>
      </c>
      <c r="E9" s="226">
        <v>11.626885465004611</v>
      </c>
      <c r="F9" s="226">
        <v>10.40238137426017</v>
      </c>
      <c r="G9" s="226">
        <v>9.2572636034347671</v>
      </c>
      <c r="H9" s="226">
        <v>8.5097555888196652</v>
      </c>
      <c r="I9" s="226">
        <v>8.7136301630598822</v>
      </c>
      <c r="J9" s="226">
        <v>9.4428374144089613</v>
      </c>
      <c r="K9" s="226">
        <v>6.8032164879622883</v>
      </c>
      <c r="L9" s="226">
        <v>8.6208770959823724</v>
      </c>
      <c r="M9" s="226">
        <v>7.8512500217350851</v>
      </c>
      <c r="N9" s="226">
        <v>7.9850978130294061</v>
      </c>
      <c r="O9" s="226">
        <v>7.799140808670896</v>
      </c>
      <c r="P9" s="226">
        <v>8.6449618443263514</v>
      </c>
      <c r="Q9" s="226">
        <v>8.1185667358942375</v>
      </c>
      <c r="R9" s="226">
        <v>8.4610810902432689</v>
      </c>
      <c r="S9" s="226">
        <v>9.3632955817838042</v>
      </c>
      <c r="T9" s="226">
        <v>10.251750217397859</v>
      </c>
      <c r="U9" s="226">
        <v>10.12076054840885</v>
      </c>
      <c r="V9" s="226">
        <v>7.7269452202179414</v>
      </c>
      <c r="W9" s="226">
        <v>8.7771255823909975</v>
      </c>
      <c r="DA9" s="174" t="s">
        <v>2550</v>
      </c>
    </row>
    <row r="10" spans="1:105" ht="12" customHeight="1" x14ac:dyDescent="0.25">
      <c r="A10" s="56" t="s">
        <v>96</v>
      </c>
      <c r="B10" s="262">
        <v>19.174239621470171</v>
      </c>
      <c r="C10" s="262">
        <v>21.824166376889341</v>
      </c>
      <c r="D10" s="262">
        <v>23.56462783668966</v>
      </c>
      <c r="E10" s="262">
        <v>17.781095618944121</v>
      </c>
      <c r="F10" s="262">
        <v>16.79723083647956</v>
      </c>
      <c r="G10" s="262">
        <v>14.94238599774733</v>
      </c>
      <c r="H10" s="262">
        <v>14.29754995877682</v>
      </c>
      <c r="I10" s="262">
        <v>13.56579693394135</v>
      </c>
      <c r="J10" s="262">
        <v>12.777330106687479</v>
      </c>
      <c r="K10" s="262">
        <v>8.5886343523085706</v>
      </c>
      <c r="L10" s="262">
        <v>9.7043387969050272</v>
      </c>
      <c r="M10" s="262">
        <v>10.47115172560992</v>
      </c>
      <c r="N10" s="262">
        <v>10.050966054231189</v>
      </c>
      <c r="O10" s="262">
        <v>9.7964218402344407</v>
      </c>
      <c r="P10" s="262">
        <v>11.053756822209721</v>
      </c>
      <c r="Q10" s="262">
        <v>9.594005351810015</v>
      </c>
      <c r="R10" s="262">
        <v>11.351410442697251</v>
      </c>
      <c r="S10" s="262">
        <v>10.971597586951811</v>
      </c>
      <c r="T10" s="262">
        <v>11.6026598410497</v>
      </c>
      <c r="U10" s="262">
        <v>11.672304595858209</v>
      </c>
      <c r="V10" s="262">
        <v>9.4450791337893634</v>
      </c>
      <c r="W10" s="262">
        <v>10.553116347913051</v>
      </c>
      <c r="DA10" s="68" t="s">
        <v>2551</v>
      </c>
    </row>
    <row r="11" spans="1:105" ht="12" customHeight="1" x14ac:dyDescent="0.25">
      <c r="A11" s="37" t="s">
        <v>160</v>
      </c>
      <c r="B11" s="228">
        <v>1.465972127827865</v>
      </c>
      <c r="C11" s="228">
        <v>4.2957884575485448</v>
      </c>
      <c r="D11" s="228">
        <v>3.0708604393416898</v>
      </c>
      <c r="E11" s="228">
        <v>3.5945369634560991</v>
      </c>
      <c r="F11" s="228">
        <v>0.78002840676680607</v>
      </c>
      <c r="G11" s="228">
        <v>0.80711558588365551</v>
      </c>
      <c r="H11" s="228">
        <v>0.89255796395866704</v>
      </c>
      <c r="I11" s="228">
        <v>0.77335854788813652</v>
      </c>
      <c r="J11" s="228">
        <v>0.38328705852137529</v>
      </c>
      <c r="K11" s="228">
        <v>0.33755098039869158</v>
      </c>
      <c r="L11" s="228">
        <v>4.2547311308953027E-2</v>
      </c>
      <c r="M11" s="228">
        <v>0.4237550037980034</v>
      </c>
      <c r="N11" s="228">
        <v>0.257142159961678</v>
      </c>
      <c r="O11" s="228">
        <v>0.42147728200565782</v>
      </c>
      <c r="P11" s="228">
        <v>0.31352478462926853</v>
      </c>
      <c r="Q11" s="228">
        <v>0.29159403080982699</v>
      </c>
      <c r="R11" s="228">
        <v>0.24610414886200499</v>
      </c>
      <c r="S11" s="228">
        <v>0.3025314795047</v>
      </c>
      <c r="T11" s="228">
        <v>0.30707017090427879</v>
      </c>
      <c r="U11" s="228">
        <v>0.33235512444197551</v>
      </c>
      <c r="V11" s="228">
        <v>0.10959840137460999</v>
      </c>
      <c r="W11" s="228">
        <v>0.47653398932266428</v>
      </c>
      <c r="DA11" s="69" t="s">
        <v>2552</v>
      </c>
    </row>
    <row r="12" spans="1:105" ht="12" customHeight="1" x14ac:dyDescent="0.25">
      <c r="A12" s="37" t="s">
        <v>162</v>
      </c>
      <c r="B12" s="228">
        <v>13.405916125993221</v>
      </c>
      <c r="C12" s="228">
        <v>14.25167656330313</v>
      </c>
      <c r="D12" s="228">
        <v>17.339447070144271</v>
      </c>
      <c r="E12" s="228">
        <v>10.727066664220891</v>
      </c>
      <c r="F12" s="228">
        <v>13.53622072562848</v>
      </c>
      <c r="G12" s="228">
        <v>11.975237308400541</v>
      </c>
      <c r="H12" s="228">
        <v>11.534279933308749</v>
      </c>
      <c r="I12" s="228">
        <v>10.6346086550778</v>
      </c>
      <c r="J12" s="228">
        <v>9.1251474873973155</v>
      </c>
      <c r="K12" s="228">
        <v>5.3858346209732906</v>
      </c>
      <c r="L12" s="228">
        <v>4.8939859062715438</v>
      </c>
      <c r="M12" s="228">
        <v>6.1893475244627023</v>
      </c>
      <c r="N12" s="228">
        <v>5.6619072984542784</v>
      </c>
      <c r="O12" s="228">
        <v>5.9260121596193249</v>
      </c>
      <c r="P12" s="228">
        <v>7.0871488249511536</v>
      </c>
      <c r="Q12" s="228">
        <v>5.2064447365249151</v>
      </c>
      <c r="R12" s="228">
        <v>4.0524129047988264</v>
      </c>
      <c r="S12" s="228">
        <v>4.9319791510699718</v>
      </c>
      <c r="T12" s="228">
        <v>5.0467681810880416</v>
      </c>
      <c r="U12" s="228">
        <v>5.707815644494783</v>
      </c>
      <c r="V12" s="228">
        <v>5.541350881844556</v>
      </c>
      <c r="W12" s="228">
        <v>5.5221342299490246</v>
      </c>
      <c r="DA12" s="69" t="s">
        <v>2553</v>
      </c>
    </row>
    <row r="13" spans="1:105" ht="12" customHeight="1" x14ac:dyDescent="0.25">
      <c r="A13" s="37" t="s">
        <v>97</v>
      </c>
      <c r="B13" s="228">
        <v>0.1194325021495497</v>
      </c>
      <c r="C13" s="228">
        <v>2.390369733446427E-2</v>
      </c>
      <c r="D13" s="228">
        <v>0.38211521926030823</v>
      </c>
      <c r="E13" s="228">
        <v>0.28658641444523242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0.95537403267301668</v>
      </c>
      <c r="N13" s="228">
        <v>0.69269131556289865</v>
      </c>
      <c r="O13" s="228">
        <v>0.1433361994839861</v>
      </c>
      <c r="P13" s="228">
        <v>0.21496130696451271</v>
      </c>
      <c r="Q13" s="228">
        <v>0.1910576096301751</v>
      </c>
      <c r="R13" s="228">
        <v>3.272141014616468</v>
      </c>
      <c r="S13" s="228">
        <v>0.83276010318132354</v>
      </c>
      <c r="T13" s="228">
        <v>0.4892519346517783</v>
      </c>
      <c r="U13" s="228">
        <v>0.35141874462589429</v>
      </c>
      <c r="V13" s="228">
        <v>0.35004299226104252</v>
      </c>
      <c r="W13" s="228">
        <v>0.45305245055861992</v>
      </c>
      <c r="DA13" s="69" t="s">
        <v>2554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2555</v>
      </c>
    </row>
    <row r="15" spans="1:105" ht="12" customHeight="1" x14ac:dyDescent="0.25">
      <c r="A15" s="37" t="s">
        <v>38</v>
      </c>
      <c r="B15" s="228">
        <v>4.1829188654995368</v>
      </c>
      <c r="C15" s="228">
        <v>3.252797658703201</v>
      </c>
      <c r="D15" s="228">
        <v>2.7722051079433929</v>
      </c>
      <c r="E15" s="228">
        <v>3.172905576821905</v>
      </c>
      <c r="F15" s="228">
        <v>2.4809817040842752</v>
      </c>
      <c r="G15" s="228">
        <v>2.1600331034631308</v>
      </c>
      <c r="H15" s="228">
        <v>1.8707120615093979</v>
      </c>
      <c r="I15" s="228">
        <v>2.1578297309754149</v>
      </c>
      <c r="J15" s="228">
        <v>3.268895560768792</v>
      </c>
      <c r="K15" s="228">
        <v>2.8652487509365892</v>
      </c>
      <c r="L15" s="228">
        <v>4.7678055793245298</v>
      </c>
      <c r="M15" s="228">
        <v>2.9026751646761939</v>
      </c>
      <c r="N15" s="228">
        <v>3.43922528025234</v>
      </c>
      <c r="O15" s="228">
        <v>3.3055961991254699</v>
      </c>
      <c r="P15" s="228">
        <v>3.4381219056647869</v>
      </c>
      <c r="Q15" s="228">
        <v>3.9049089748450969</v>
      </c>
      <c r="R15" s="228">
        <v>3.7807523744199489</v>
      </c>
      <c r="S15" s="228">
        <v>4.9043268531958191</v>
      </c>
      <c r="T15" s="228">
        <v>5.7595695544055996</v>
      </c>
      <c r="U15" s="228">
        <v>5.2807150822955586</v>
      </c>
      <c r="V15" s="228">
        <v>3.4440868583091562</v>
      </c>
      <c r="W15" s="228">
        <v>4.1013956780827447</v>
      </c>
      <c r="DA15" s="69" t="s">
        <v>2556</v>
      </c>
    </row>
    <row r="16" spans="1:105" ht="12" customHeight="1" x14ac:dyDescent="0.25">
      <c r="A16" s="57" t="s">
        <v>2557</v>
      </c>
      <c r="B16" s="263">
        <f t="shared" ref="B16:W16" si="0">B17+B23</f>
        <v>125.39632861109261</v>
      </c>
      <c r="C16" s="263">
        <f t="shared" si="0"/>
        <v>143.75030181021512</v>
      </c>
      <c r="D16" s="263">
        <f t="shared" si="0"/>
        <v>152.69765572014504</v>
      </c>
      <c r="E16" s="263">
        <f t="shared" si="0"/>
        <v>115.95584345090418</v>
      </c>
      <c r="F16" s="263">
        <f t="shared" si="0"/>
        <v>110.45136731322968</v>
      </c>
      <c r="G16" s="263">
        <f t="shared" si="0"/>
        <v>98.320455768561189</v>
      </c>
      <c r="H16" s="263">
        <f t="shared" si="0"/>
        <v>93.91497983772355</v>
      </c>
      <c r="I16" s="263">
        <f t="shared" si="0"/>
        <v>88.417140679514176</v>
      </c>
      <c r="J16" s="263">
        <f t="shared" si="0"/>
        <v>83.541833295656645</v>
      </c>
      <c r="K16" s="263">
        <f t="shared" si="0"/>
        <v>55.955136247745827</v>
      </c>
      <c r="L16" s="263">
        <f t="shared" si="0"/>
        <v>63.296825373277088</v>
      </c>
      <c r="M16" s="263">
        <f t="shared" si="0"/>
        <v>65.071446336044744</v>
      </c>
      <c r="N16" s="263">
        <f t="shared" si="0"/>
        <v>63.343225605569842</v>
      </c>
      <c r="O16" s="263">
        <f t="shared" si="0"/>
        <v>64.18957863550196</v>
      </c>
      <c r="P16" s="263">
        <f t="shared" si="0"/>
        <v>71.458590566487914</v>
      </c>
      <c r="Q16" s="263">
        <f t="shared" si="0"/>
        <v>61.847403171368839</v>
      </c>
      <c r="R16" s="263">
        <f t="shared" si="0"/>
        <v>62.630482052420717</v>
      </c>
      <c r="S16" s="263">
        <f t="shared" si="0"/>
        <v>68.686432714651829</v>
      </c>
      <c r="T16" s="263">
        <f t="shared" si="0"/>
        <v>73.754513193868078</v>
      </c>
      <c r="U16" s="263">
        <f t="shared" si="0"/>
        <v>74.618077127576498</v>
      </c>
      <c r="V16" s="263">
        <f t="shared" si="0"/>
        <v>60.229281124398447</v>
      </c>
      <c r="W16" s="263">
        <f t="shared" si="0"/>
        <v>67.037871571643862</v>
      </c>
      <c r="DA16" s="70"/>
    </row>
    <row r="17" spans="1:105" ht="12" customHeight="1" x14ac:dyDescent="0.25">
      <c r="A17" s="60" t="s">
        <v>2558</v>
      </c>
      <c r="B17" s="331">
        <v>99.558655542119396</v>
      </c>
      <c r="C17" s="331">
        <v>124.121972247633</v>
      </c>
      <c r="D17" s="331">
        <v>135.20494693839029</v>
      </c>
      <c r="E17" s="331">
        <v>96.437820487411301</v>
      </c>
      <c r="F17" s="331">
        <v>95.365697459651784</v>
      </c>
      <c r="G17" s="331">
        <v>85.255198144918694</v>
      </c>
      <c r="H17" s="331">
        <v>82.490772419285946</v>
      </c>
      <c r="I17" s="331">
        <v>74.783639758199911</v>
      </c>
      <c r="J17" s="331">
        <v>63.156903252889173</v>
      </c>
      <c r="K17" s="331">
        <v>37.787102978790308</v>
      </c>
      <c r="L17" s="331">
        <v>33.365403654028071</v>
      </c>
      <c r="M17" s="331">
        <v>45.70936715410663</v>
      </c>
      <c r="N17" s="331">
        <v>40.915748164874103</v>
      </c>
      <c r="O17" s="331">
        <v>44.276600867333663</v>
      </c>
      <c r="P17" s="331">
        <v>49.6472865656119</v>
      </c>
      <c r="Q17" s="331">
        <v>36.818900049816932</v>
      </c>
      <c r="R17" s="331">
        <v>34.052771831999323</v>
      </c>
      <c r="S17" s="331">
        <v>36.195742379261517</v>
      </c>
      <c r="T17" s="331">
        <v>35.890191744882891</v>
      </c>
      <c r="U17" s="331">
        <v>40.038004106016729</v>
      </c>
      <c r="V17" s="331">
        <v>37.691754425247339</v>
      </c>
      <c r="W17" s="331">
        <v>40.008072315682291</v>
      </c>
      <c r="DA17" s="72" t="s">
        <v>2559</v>
      </c>
    </row>
    <row r="18" spans="1:105" ht="12" customHeight="1" x14ac:dyDescent="0.25">
      <c r="A18" s="59" t="s">
        <v>30</v>
      </c>
      <c r="B18" s="232">
        <v>1.163400765769006</v>
      </c>
      <c r="C18" s="232">
        <v>0.62901872930121761</v>
      </c>
      <c r="D18" s="232">
        <v>0.60536999218874721</v>
      </c>
      <c r="E18" s="232">
        <v>0.46784054194215408</v>
      </c>
      <c r="F18" s="232">
        <v>2.102640978436551</v>
      </c>
      <c r="G18" s="232">
        <v>0.25486449018566149</v>
      </c>
      <c r="H18" s="232">
        <v>0.47467354437770459</v>
      </c>
      <c r="I18" s="232">
        <v>0.25276562231823302</v>
      </c>
      <c r="J18" s="232">
        <v>5.9349125335708693E-2</v>
      </c>
      <c r="K18" s="232">
        <v>5.9333854152322313E-2</v>
      </c>
      <c r="L18" s="232">
        <v>4.9995269707312349E-2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1.258761515120695E-3</v>
      </c>
      <c r="U18" s="232">
        <v>3.5726388873490371E-3</v>
      </c>
      <c r="V18" s="232">
        <v>4.0274911214840687E-3</v>
      </c>
      <c r="W18" s="232">
        <v>5.782288490014522E-3</v>
      </c>
      <c r="DA18" s="71" t="s">
        <v>2560</v>
      </c>
    </row>
    <row r="19" spans="1:105" ht="12" customHeight="1" x14ac:dyDescent="0.25">
      <c r="A19" s="59" t="s">
        <v>33</v>
      </c>
      <c r="B19" s="232">
        <v>0.36125830504665152</v>
      </c>
      <c r="C19" s="232">
        <v>2.2565384977020648</v>
      </c>
      <c r="D19" s="232">
        <v>1.1023175951450011</v>
      </c>
      <c r="E19" s="232">
        <v>2.5602897967097329</v>
      </c>
      <c r="F19" s="232">
        <v>1.8318289849270719</v>
      </c>
      <c r="G19" s="232">
        <v>4.6697127798073614</v>
      </c>
      <c r="H19" s="232">
        <v>4.5395696791022759</v>
      </c>
      <c r="I19" s="232">
        <v>2.152492047736426</v>
      </c>
      <c r="J19" s="232">
        <v>3.5082364711595702</v>
      </c>
      <c r="K19" s="232">
        <v>1.436797884253519</v>
      </c>
      <c r="L19" s="232">
        <v>1.559721769273017</v>
      </c>
      <c r="M19" s="232">
        <v>1.3201617062710751</v>
      </c>
      <c r="N19" s="232">
        <v>2.3171285974911329</v>
      </c>
      <c r="O19" s="232">
        <v>6.0391972279535411</v>
      </c>
      <c r="P19" s="232">
        <v>2.697717487255554</v>
      </c>
      <c r="Q19" s="232">
        <v>1.5792359918065439</v>
      </c>
      <c r="R19" s="232">
        <v>1.561414934840605</v>
      </c>
      <c r="S19" s="232">
        <v>1.517616502621524</v>
      </c>
      <c r="T19" s="232">
        <v>0.69195264814834734</v>
      </c>
      <c r="U19" s="232">
        <v>0.48116207132492972</v>
      </c>
      <c r="V19" s="232">
        <v>0.70886269937590329</v>
      </c>
      <c r="W19" s="232">
        <v>0.46872377400254128</v>
      </c>
      <c r="DA19" s="71" t="s">
        <v>2561</v>
      </c>
    </row>
    <row r="20" spans="1:105" ht="12" customHeight="1" x14ac:dyDescent="0.25">
      <c r="A20" s="59" t="s">
        <v>160</v>
      </c>
      <c r="B20" s="232">
        <v>9.0552338653883933</v>
      </c>
      <c r="C20" s="232">
        <v>25.922040170649549</v>
      </c>
      <c r="D20" s="232">
        <v>19.37723410901113</v>
      </c>
      <c r="E20" s="232">
        <v>22.11167439345396</v>
      </c>
      <c r="F20" s="232">
        <v>4.7429817807703971</v>
      </c>
      <c r="G20" s="232">
        <v>4.8819497463813244</v>
      </c>
      <c r="H20" s="232">
        <v>5.4507412033334663</v>
      </c>
      <c r="I20" s="232">
        <v>4.8861985372558081</v>
      </c>
      <c r="J20" s="232">
        <v>2.3901895086604732</v>
      </c>
      <c r="K20" s="232">
        <v>2.1403507949693221</v>
      </c>
      <c r="L20" s="232">
        <v>0.2671043306234957</v>
      </c>
      <c r="M20" s="232">
        <v>2.826626291886404</v>
      </c>
      <c r="N20" s="232">
        <v>1.676845661930344</v>
      </c>
      <c r="O20" s="232">
        <v>2.5389875958192012</v>
      </c>
      <c r="P20" s="232">
        <v>1.988988342179187</v>
      </c>
      <c r="Q20" s="232">
        <v>1.8689711225955441</v>
      </c>
      <c r="R20" s="232">
        <v>1.8602363640122981</v>
      </c>
      <c r="S20" s="232">
        <v>2.0042417464263211</v>
      </c>
      <c r="T20" s="232">
        <v>2.0187278838608211</v>
      </c>
      <c r="U20" s="232">
        <v>2.176384124722949</v>
      </c>
      <c r="V20" s="232">
        <v>0.7171935548620908</v>
      </c>
      <c r="W20" s="232">
        <v>3.1405450927025349</v>
      </c>
      <c r="DA20" s="71" t="s">
        <v>2562</v>
      </c>
    </row>
    <row r="21" spans="1:105" ht="12" customHeight="1" x14ac:dyDescent="0.25">
      <c r="A21" s="59" t="s">
        <v>70</v>
      </c>
      <c r="B21" s="232">
        <v>6.171113404208131</v>
      </c>
      <c r="C21" s="232">
        <v>9.3156027912949</v>
      </c>
      <c r="D21" s="232">
        <v>4.7075228389665256</v>
      </c>
      <c r="E21" s="232">
        <v>5.3108224985505306</v>
      </c>
      <c r="F21" s="232">
        <v>4.3809249497804519</v>
      </c>
      <c r="G21" s="232">
        <v>3.0147994959012658</v>
      </c>
      <c r="H21" s="232">
        <v>1.587365590832432</v>
      </c>
      <c r="I21" s="232">
        <v>0.30108648908345298</v>
      </c>
      <c r="J21" s="232">
        <v>0.29443673055584563</v>
      </c>
      <c r="K21" s="232">
        <v>0</v>
      </c>
      <c r="L21" s="232">
        <v>0.76502327776117007</v>
      </c>
      <c r="M21" s="232">
        <v>0.27699601128887152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2563</v>
      </c>
    </row>
    <row r="22" spans="1:105" ht="12" customHeight="1" x14ac:dyDescent="0.25">
      <c r="A22" s="59" t="s">
        <v>162</v>
      </c>
      <c r="B22" s="232">
        <v>82.807649201707207</v>
      </c>
      <c r="C22" s="232">
        <v>85.998772058685219</v>
      </c>
      <c r="D22" s="232">
        <v>109.4125024030789</v>
      </c>
      <c r="E22" s="232">
        <v>65.987193256754935</v>
      </c>
      <c r="F22" s="232">
        <v>82.307320765737316</v>
      </c>
      <c r="G22" s="232">
        <v>72.433871632643076</v>
      </c>
      <c r="H22" s="232">
        <v>70.438422401640068</v>
      </c>
      <c r="I22" s="232">
        <v>67.191097061805991</v>
      </c>
      <c r="J22" s="232">
        <v>56.904691417177567</v>
      </c>
      <c r="K22" s="232">
        <v>34.150620445415143</v>
      </c>
      <c r="L22" s="232">
        <v>30.723559006663081</v>
      </c>
      <c r="M22" s="232">
        <v>41.285583144660279</v>
      </c>
      <c r="N22" s="232">
        <v>36.921773905452618</v>
      </c>
      <c r="O22" s="232">
        <v>35.698416043560918</v>
      </c>
      <c r="P22" s="232">
        <v>44.960580736177157</v>
      </c>
      <c r="Q22" s="232">
        <v>33.370692935414837</v>
      </c>
      <c r="R22" s="232">
        <v>30.631120533146412</v>
      </c>
      <c r="S22" s="232">
        <v>32.673884130213679</v>
      </c>
      <c r="T22" s="232">
        <v>33.178252451358603</v>
      </c>
      <c r="U22" s="232">
        <v>37.376885271081498</v>
      </c>
      <c r="V22" s="232">
        <v>36.261670679887857</v>
      </c>
      <c r="W22" s="232">
        <v>36.393021160487201</v>
      </c>
      <c r="DA22" s="71" t="s">
        <v>2564</v>
      </c>
    </row>
    <row r="23" spans="1:105" ht="12" customHeight="1" x14ac:dyDescent="0.25">
      <c r="A23" s="60" t="s">
        <v>2565</v>
      </c>
      <c r="B23" s="331">
        <v>25.837673068973221</v>
      </c>
      <c r="C23" s="331">
        <v>19.628329562582131</v>
      </c>
      <c r="D23" s="331">
        <v>17.49270878175475</v>
      </c>
      <c r="E23" s="331">
        <v>19.518022963492889</v>
      </c>
      <c r="F23" s="331">
        <v>15.085669853577899</v>
      </c>
      <c r="G23" s="331">
        <v>13.06525762364249</v>
      </c>
      <c r="H23" s="331">
        <v>11.4242074184376</v>
      </c>
      <c r="I23" s="331">
        <v>13.63350092131426</v>
      </c>
      <c r="J23" s="331">
        <v>20.384930042767468</v>
      </c>
      <c r="K23" s="331">
        <v>18.168033268955519</v>
      </c>
      <c r="L23" s="331">
        <v>29.93142171924902</v>
      </c>
      <c r="M23" s="331">
        <v>19.36207918193811</v>
      </c>
      <c r="N23" s="331">
        <v>22.427477440695739</v>
      </c>
      <c r="O23" s="331">
        <v>19.9129777681683</v>
      </c>
      <c r="P23" s="331">
        <v>21.81130400087601</v>
      </c>
      <c r="Q23" s="331">
        <v>25.02850312155191</v>
      </c>
      <c r="R23" s="331">
        <v>28.577710220421391</v>
      </c>
      <c r="S23" s="331">
        <v>32.490690335390319</v>
      </c>
      <c r="T23" s="331">
        <v>37.864321448985187</v>
      </c>
      <c r="U23" s="331">
        <v>34.580073021559762</v>
      </c>
      <c r="V23" s="331">
        <v>22.537526699151108</v>
      </c>
      <c r="W23" s="331">
        <v>27.029799255961571</v>
      </c>
      <c r="DA23" s="72" t="s">
        <v>2566</v>
      </c>
    </row>
    <row r="24" spans="1:105" ht="12" customHeight="1" x14ac:dyDescent="0.25">
      <c r="A24" s="57" t="s">
        <v>2567</v>
      </c>
      <c r="B24" s="263">
        <f t="shared" ref="B24:W24" si="1">B25+B26</f>
        <v>61.436706856144376</v>
      </c>
      <c r="C24" s="263">
        <f t="shared" si="1"/>
        <v>67.695908620283618</v>
      </c>
      <c r="D24" s="263">
        <f t="shared" si="1"/>
        <v>71.646954561736209</v>
      </c>
      <c r="E24" s="263">
        <f t="shared" si="1"/>
        <v>55.368857153586156</v>
      </c>
      <c r="F24" s="263">
        <f t="shared" si="1"/>
        <v>52.663726635350386</v>
      </c>
      <c r="G24" s="263">
        <f t="shared" si="1"/>
        <v>46.673486104281437</v>
      </c>
      <c r="H24" s="263">
        <f t="shared" si="1"/>
        <v>44.391972409046119</v>
      </c>
      <c r="I24" s="263">
        <f t="shared" si="1"/>
        <v>42.595438741212959</v>
      </c>
      <c r="J24" s="263">
        <f t="shared" si="1"/>
        <v>41.465917465954639</v>
      </c>
      <c r="K24" s="263">
        <f t="shared" si="1"/>
        <v>28.270389970115296</v>
      </c>
      <c r="L24" s="263">
        <f t="shared" si="1"/>
        <v>31.89848007774907</v>
      </c>
      <c r="M24" s="263">
        <f t="shared" si="1"/>
        <v>32.54171129422528</v>
      </c>
      <c r="N24" s="263">
        <f t="shared" si="1"/>
        <v>31.905945631845114</v>
      </c>
      <c r="O24" s="263">
        <f t="shared" si="1"/>
        <v>31.952016785845565</v>
      </c>
      <c r="P24" s="263">
        <f t="shared" si="1"/>
        <v>35.827328923848796</v>
      </c>
      <c r="Q24" s="263">
        <f t="shared" si="1"/>
        <v>31.154268258198762</v>
      </c>
      <c r="R24" s="263">
        <f t="shared" si="1"/>
        <v>31.541717804455008</v>
      </c>
      <c r="S24" s="263">
        <f t="shared" si="1"/>
        <v>34.567886352908289</v>
      </c>
      <c r="T24" s="263">
        <f t="shared" si="1"/>
        <v>37.072839064615621</v>
      </c>
      <c r="U24" s="263">
        <f t="shared" si="1"/>
        <v>37.661194350337354</v>
      </c>
      <c r="V24" s="263">
        <f t="shared" si="1"/>
        <v>30.45923805749473</v>
      </c>
      <c r="W24" s="263">
        <f t="shared" si="1"/>
        <v>33.817447680612027</v>
      </c>
      <c r="DA24" s="70"/>
    </row>
    <row r="25" spans="1:105" ht="12" customHeight="1" x14ac:dyDescent="0.25">
      <c r="A25" s="60" t="s">
        <v>2568</v>
      </c>
      <c r="B25" s="264">
        <v>48.311854615525768</v>
      </c>
      <c r="C25" s="264">
        <v>54.501664638972663</v>
      </c>
      <c r="D25" s="264">
        <v>58.29212981220806</v>
      </c>
      <c r="E25" s="264">
        <v>43.965565639831638</v>
      </c>
      <c r="F25" s="264">
        <v>42.461391056749058</v>
      </c>
      <c r="G25" s="264">
        <v>37.594246800912721</v>
      </c>
      <c r="H25" s="264">
        <v>36.045865966165287</v>
      </c>
      <c r="I25" s="264">
        <v>34.049378388981147</v>
      </c>
      <c r="J25" s="264">
        <v>32.204673078745849</v>
      </c>
      <c r="K25" s="264">
        <v>21.59800456845997</v>
      </c>
      <c r="L25" s="264">
        <v>23.443389079766359</v>
      </c>
      <c r="M25" s="264">
        <v>24.84144684983125</v>
      </c>
      <c r="N25" s="264">
        <v>24.07440739214319</v>
      </c>
      <c r="O25" s="264">
        <v>24.302859454264489</v>
      </c>
      <c r="P25" s="264">
        <v>27.348616345759481</v>
      </c>
      <c r="Q25" s="264">
        <v>23.191827805687101</v>
      </c>
      <c r="R25" s="264">
        <v>23.24334981210103</v>
      </c>
      <c r="S25" s="264">
        <v>25.38465414769724</v>
      </c>
      <c r="T25" s="264">
        <v>27.018237889860021</v>
      </c>
      <c r="U25" s="264">
        <v>27.73506381247482</v>
      </c>
      <c r="V25" s="264">
        <v>22.880887937665591</v>
      </c>
      <c r="W25" s="264">
        <v>25.209112974805471</v>
      </c>
      <c r="DA25" s="72" t="s">
        <v>2569</v>
      </c>
    </row>
    <row r="26" spans="1:105" ht="12" customHeight="1" x14ac:dyDescent="0.25">
      <c r="A26" s="60" t="s">
        <v>2570</v>
      </c>
      <c r="B26" s="264">
        <v>13.12485224061861</v>
      </c>
      <c r="C26" s="264">
        <v>13.19424398131096</v>
      </c>
      <c r="D26" s="264">
        <v>13.35482474952815</v>
      </c>
      <c r="E26" s="264">
        <v>11.403291513754519</v>
      </c>
      <c r="F26" s="264">
        <v>10.20233557860133</v>
      </c>
      <c r="G26" s="264">
        <v>9.0792393033687162</v>
      </c>
      <c r="H26" s="264">
        <v>8.3461064428808296</v>
      </c>
      <c r="I26" s="264">
        <v>8.5460603522318106</v>
      </c>
      <c r="J26" s="264">
        <v>9.2612443872087926</v>
      </c>
      <c r="K26" s="264">
        <v>6.6723854016553252</v>
      </c>
      <c r="L26" s="264">
        <v>8.4550909979827136</v>
      </c>
      <c r="M26" s="264">
        <v>7.7002644443940307</v>
      </c>
      <c r="N26" s="264">
        <v>7.8315382397019233</v>
      </c>
      <c r="O26" s="264">
        <v>7.6491573315810752</v>
      </c>
      <c r="P26" s="264">
        <v>8.4787125780893131</v>
      </c>
      <c r="Q26" s="264">
        <v>7.9624404525116592</v>
      </c>
      <c r="R26" s="264">
        <v>8.2983679923539775</v>
      </c>
      <c r="S26" s="264">
        <v>9.1832322052110467</v>
      </c>
      <c r="T26" s="264">
        <v>10.0546011747556</v>
      </c>
      <c r="U26" s="264">
        <v>9.9261305378625302</v>
      </c>
      <c r="V26" s="264">
        <v>7.5783501198291381</v>
      </c>
      <c r="W26" s="264">
        <v>8.6083347058065574</v>
      </c>
      <c r="DA26" s="72" t="s">
        <v>2571</v>
      </c>
    </row>
    <row r="27" spans="1:105" ht="12" customHeight="1" x14ac:dyDescent="0.25">
      <c r="A27" s="57" t="s">
        <v>2572</v>
      </c>
      <c r="B27" s="263">
        <f t="shared" ref="B27:W27" si="2">B28+B34</f>
        <v>179.13761230156081</v>
      </c>
      <c r="C27" s="263">
        <f t="shared" si="2"/>
        <v>205.35757401459296</v>
      </c>
      <c r="D27" s="263">
        <f t="shared" si="2"/>
        <v>218.13950817163587</v>
      </c>
      <c r="E27" s="263">
        <f t="shared" si="2"/>
        <v>165.6512049298631</v>
      </c>
      <c r="F27" s="263">
        <f t="shared" si="2"/>
        <v>157.78766759032814</v>
      </c>
      <c r="G27" s="263">
        <f t="shared" si="2"/>
        <v>140.4577939550874</v>
      </c>
      <c r="H27" s="263">
        <f t="shared" si="2"/>
        <v>134.16425691103362</v>
      </c>
      <c r="I27" s="263">
        <f t="shared" si="2"/>
        <v>126.31020097073448</v>
      </c>
      <c r="J27" s="263">
        <f t="shared" si="2"/>
        <v>119.34547613665237</v>
      </c>
      <c r="K27" s="263">
        <f t="shared" si="2"/>
        <v>79.935908925351171</v>
      </c>
      <c r="L27" s="263">
        <f t="shared" si="2"/>
        <v>90.424036247538709</v>
      </c>
      <c r="M27" s="263">
        <f t="shared" si="2"/>
        <v>92.959209051492508</v>
      </c>
      <c r="N27" s="263">
        <f t="shared" si="2"/>
        <v>90.490322293671198</v>
      </c>
      <c r="O27" s="263">
        <f t="shared" si="2"/>
        <v>91.699398050717122</v>
      </c>
      <c r="P27" s="263">
        <f t="shared" si="2"/>
        <v>102.08370080926846</v>
      </c>
      <c r="Q27" s="263">
        <f t="shared" si="2"/>
        <v>88.353433101955488</v>
      </c>
      <c r="R27" s="263">
        <f t="shared" si="2"/>
        <v>89.472117217743886</v>
      </c>
      <c r="S27" s="263">
        <f t="shared" si="2"/>
        <v>98.123475306645503</v>
      </c>
      <c r="T27" s="263">
        <f t="shared" si="2"/>
        <v>105.36359027695438</v>
      </c>
      <c r="U27" s="263">
        <f t="shared" si="2"/>
        <v>106.59725303939501</v>
      </c>
      <c r="V27" s="263">
        <f t="shared" si="2"/>
        <v>86.041830177712058</v>
      </c>
      <c r="W27" s="263">
        <f t="shared" si="2"/>
        <v>95.768387959491207</v>
      </c>
      <c r="DA27" s="70"/>
    </row>
    <row r="28" spans="1:105" ht="12" customHeight="1" x14ac:dyDescent="0.25">
      <c r="A28" s="60" t="s">
        <v>2573</v>
      </c>
      <c r="B28" s="331">
        <v>142.2266507744562</v>
      </c>
      <c r="C28" s="331">
        <v>177.31710321090421</v>
      </c>
      <c r="D28" s="331">
        <v>193.1499241977005</v>
      </c>
      <c r="E28" s="331">
        <v>137.76831498201611</v>
      </c>
      <c r="F28" s="331">
        <v>136.23671065664541</v>
      </c>
      <c r="G28" s="331">
        <v>121.7931402070267</v>
      </c>
      <c r="H28" s="331">
        <v>117.8439605989799</v>
      </c>
      <c r="I28" s="331">
        <v>106.83377108314269</v>
      </c>
      <c r="J28" s="331">
        <v>90.224147504127387</v>
      </c>
      <c r="K28" s="331">
        <v>53.981575683986136</v>
      </c>
      <c r="L28" s="331">
        <v>47.664862362897253</v>
      </c>
      <c r="M28" s="331">
        <v>65.299095934438071</v>
      </c>
      <c r="N28" s="331">
        <v>58.451068806963001</v>
      </c>
      <c r="O28" s="331">
        <v>63.252286953333822</v>
      </c>
      <c r="P28" s="331">
        <v>70.924695093731302</v>
      </c>
      <c r="Q28" s="331">
        <v>52.598428642595628</v>
      </c>
      <c r="R28" s="331">
        <v>48.646816902856173</v>
      </c>
      <c r="S28" s="331">
        <v>51.708203398945038</v>
      </c>
      <c r="T28" s="331">
        <v>51.27170249268984</v>
      </c>
      <c r="U28" s="331">
        <v>57.197148722881053</v>
      </c>
      <c r="V28" s="331">
        <v>53.845363464639057</v>
      </c>
      <c r="W28" s="331">
        <v>57.154389022403251</v>
      </c>
      <c r="DA28" s="72" t="s">
        <v>2574</v>
      </c>
    </row>
    <row r="29" spans="1:105" ht="12" customHeight="1" x14ac:dyDescent="0.25">
      <c r="A29" s="59" t="s">
        <v>30</v>
      </c>
      <c r="B29" s="232">
        <v>1.6620010939557219</v>
      </c>
      <c r="C29" s="232">
        <v>0.89859818471602504</v>
      </c>
      <c r="D29" s="232">
        <v>0.86481427455535309</v>
      </c>
      <c r="E29" s="232">
        <v>0.66834363134593433</v>
      </c>
      <c r="F29" s="232">
        <v>3.0037728263379302</v>
      </c>
      <c r="G29" s="232">
        <v>0.36409212883665942</v>
      </c>
      <c r="H29" s="232">
        <v>0.67810506339672072</v>
      </c>
      <c r="I29" s="232">
        <v>0.36109374616890411</v>
      </c>
      <c r="J29" s="232">
        <v>8.4784464765298162E-2</v>
      </c>
      <c r="K29" s="232">
        <v>8.4762648789031864E-2</v>
      </c>
      <c r="L29" s="232">
        <v>7.1421813867589071E-2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1.7982307358867071E-3</v>
      </c>
      <c r="U29" s="232">
        <v>5.1037698390700532E-3</v>
      </c>
      <c r="V29" s="232">
        <v>5.753558744977242E-3</v>
      </c>
      <c r="W29" s="232">
        <v>8.2604121285921733E-3</v>
      </c>
      <c r="DA29" s="71" t="s">
        <v>2575</v>
      </c>
    </row>
    <row r="30" spans="1:105" ht="12" customHeight="1" x14ac:dyDescent="0.25">
      <c r="A30" s="59" t="s">
        <v>33</v>
      </c>
      <c r="B30" s="232">
        <v>0.51608329292378785</v>
      </c>
      <c r="C30" s="232">
        <v>3.2236264252886651</v>
      </c>
      <c r="D30" s="232">
        <v>1.574739421635716</v>
      </c>
      <c r="E30" s="232">
        <v>3.6575568524424762</v>
      </c>
      <c r="F30" s="232">
        <v>2.6168985498958168</v>
      </c>
      <c r="G30" s="232">
        <v>6.6710182568676606</v>
      </c>
      <c r="H30" s="232">
        <v>6.4850995415746793</v>
      </c>
      <c r="I30" s="232">
        <v>3.0749886396234669</v>
      </c>
      <c r="J30" s="232">
        <v>5.0117663873708143</v>
      </c>
      <c r="K30" s="232">
        <v>2.052568406076456</v>
      </c>
      <c r="L30" s="232">
        <v>2.228173956104309</v>
      </c>
      <c r="M30" s="232">
        <v>1.8859452946729649</v>
      </c>
      <c r="N30" s="232">
        <v>3.3101837107016192</v>
      </c>
      <c r="O30" s="232">
        <v>8.6274246113622048</v>
      </c>
      <c r="P30" s="232">
        <v>3.8538821246507919</v>
      </c>
      <c r="Q30" s="232">
        <v>2.2560514168664918</v>
      </c>
      <c r="R30" s="232">
        <v>2.2305927640580081</v>
      </c>
      <c r="S30" s="232">
        <v>2.1680235751736072</v>
      </c>
      <c r="T30" s="232">
        <v>0.98850378306906728</v>
      </c>
      <c r="U30" s="232">
        <v>0.6873743876070425</v>
      </c>
      <c r="V30" s="232">
        <v>1.012660999108433</v>
      </c>
      <c r="W30" s="232">
        <v>0.66960539143220155</v>
      </c>
      <c r="DA30" s="71" t="s">
        <v>2576</v>
      </c>
    </row>
    <row r="31" spans="1:105" ht="12" customHeight="1" x14ac:dyDescent="0.25">
      <c r="A31" s="59" t="s">
        <v>160</v>
      </c>
      <c r="B31" s="232">
        <v>12.936048379126269</v>
      </c>
      <c r="C31" s="232">
        <v>37.031485958070789</v>
      </c>
      <c r="D31" s="232">
        <v>27.681763012873041</v>
      </c>
      <c r="E31" s="232">
        <v>31.58810627636279</v>
      </c>
      <c r="F31" s="232">
        <v>6.7756882582434264</v>
      </c>
      <c r="G31" s="232">
        <v>6.9742139234018943</v>
      </c>
      <c r="H31" s="232">
        <v>7.7867731476192379</v>
      </c>
      <c r="I31" s="232">
        <v>6.980283624651153</v>
      </c>
      <c r="J31" s="232">
        <v>3.4145564409435329</v>
      </c>
      <c r="K31" s="232">
        <v>3.0576439928133161</v>
      </c>
      <c r="L31" s="232">
        <v>0.38157761517642241</v>
      </c>
      <c r="M31" s="232">
        <v>4.0380375598377212</v>
      </c>
      <c r="N31" s="232">
        <v>2.3954938027576338</v>
      </c>
      <c r="O31" s="232">
        <v>3.6271251368845738</v>
      </c>
      <c r="P31" s="232">
        <v>2.841411917398839</v>
      </c>
      <c r="Q31" s="232">
        <v>2.6699587465650638</v>
      </c>
      <c r="R31" s="232">
        <v>2.6574805200175682</v>
      </c>
      <c r="S31" s="232">
        <v>2.863202494894745</v>
      </c>
      <c r="T31" s="232">
        <v>2.8838969769440301</v>
      </c>
      <c r="U31" s="232">
        <v>3.109120178175643</v>
      </c>
      <c r="V31" s="232">
        <v>1.0245622212315579</v>
      </c>
      <c r="W31" s="232">
        <v>4.4864929895750496</v>
      </c>
      <c r="DA31" s="71" t="s">
        <v>2577</v>
      </c>
    </row>
    <row r="32" spans="1:105" ht="12" customHeight="1" x14ac:dyDescent="0.25">
      <c r="A32" s="59" t="s">
        <v>70</v>
      </c>
      <c r="B32" s="232">
        <v>8.8158762917259015</v>
      </c>
      <c r="C32" s="232">
        <v>13.308003987564151</v>
      </c>
      <c r="D32" s="232">
        <v>6.7250326270950369</v>
      </c>
      <c r="E32" s="232">
        <v>7.5868892836436146</v>
      </c>
      <c r="F32" s="232">
        <v>6.2584642139720748</v>
      </c>
      <c r="G32" s="232">
        <v>4.3068564227160957</v>
      </c>
      <c r="H32" s="232">
        <v>2.267665129760617</v>
      </c>
      <c r="I32" s="232">
        <v>0.43012355583350409</v>
      </c>
      <c r="J32" s="232">
        <v>0.4206239007940652</v>
      </c>
      <c r="K32" s="232">
        <v>0</v>
      </c>
      <c r="L32" s="232">
        <v>1.092890396801671</v>
      </c>
      <c r="M32" s="232">
        <v>0.39570858755553079</v>
      </c>
      <c r="N32" s="232">
        <v>0</v>
      </c>
      <c r="O32" s="232">
        <v>0</v>
      </c>
      <c r="P32" s="232">
        <v>0</v>
      </c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2">
        <v>0</v>
      </c>
      <c r="DA32" s="71" t="s">
        <v>2578</v>
      </c>
    </row>
    <row r="33" spans="1:105" ht="12" customHeight="1" x14ac:dyDescent="0.25">
      <c r="A33" s="59" t="s">
        <v>162</v>
      </c>
      <c r="B33" s="232">
        <v>118.29664171672459</v>
      </c>
      <c r="C33" s="232">
        <v>122.8553886552646</v>
      </c>
      <c r="D33" s="232">
        <v>156.30357486154131</v>
      </c>
      <c r="E33" s="232">
        <v>94.267418938221326</v>
      </c>
      <c r="F33" s="232">
        <v>117.5818868081962</v>
      </c>
      <c r="G33" s="232">
        <v>103.4769594752044</v>
      </c>
      <c r="H33" s="232">
        <v>100.62631771662861</v>
      </c>
      <c r="I33" s="232">
        <v>95.987281516865707</v>
      </c>
      <c r="J33" s="232">
        <v>81.292416310253671</v>
      </c>
      <c r="K33" s="232">
        <v>48.786600636307327</v>
      </c>
      <c r="L33" s="232">
        <v>43.890798580947248</v>
      </c>
      <c r="M33" s="232">
        <v>58.979404492371849</v>
      </c>
      <c r="N33" s="232">
        <v>52.745391293503751</v>
      </c>
      <c r="O33" s="232">
        <v>50.997737205087027</v>
      </c>
      <c r="P33" s="232">
        <v>64.229401051681677</v>
      </c>
      <c r="Q33" s="232">
        <v>47.672418479164072</v>
      </c>
      <c r="R33" s="232">
        <v>43.758743618780592</v>
      </c>
      <c r="S33" s="232">
        <v>46.676977328876688</v>
      </c>
      <c r="T33" s="232">
        <v>47.397503501940847</v>
      </c>
      <c r="U33" s="232">
        <v>53.395550387259298</v>
      </c>
      <c r="V33" s="232">
        <v>51.802386685554097</v>
      </c>
      <c r="W33" s="232">
        <v>51.990030229267411</v>
      </c>
      <c r="DA33" s="71" t="s">
        <v>2579</v>
      </c>
    </row>
    <row r="34" spans="1:105" ht="12" customHeight="1" x14ac:dyDescent="0.25">
      <c r="A34" s="60" t="s">
        <v>2580</v>
      </c>
      <c r="B34" s="331">
        <v>36.910961527104597</v>
      </c>
      <c r="C34" s="331">
        <v>28.040470803688759</v>
      </c>
      <c r="D34" s="331">
        <v>24.98958397393536</v>
      </c>
      <c r="E34" s="331">
        <v>27.88288994784698</v>
      </c>
      <c r="F34" s="331">
        <v>21.55095693368272</v>
      </c>
      <c r="G34" s="331">
        <v>18.664653748060701</v>
      </c>
      <c r="H34" s="331">
        <v>16.320296312053721</v>
      </c>
      <c r="I34" s="331">
        <v>19.476429887591799</v>
      </c>
      <c r="J34" s="331">
        <v>29.121328632524971</v>
      </c>
      <c r="K34" s="331">
        <v>25.954333241365031</v>
      </c>
      <c r="L34" s="331">
        <v>42.759173884641463</v>
      </c>
      <c r="M34" s="331">
        <v>27.66011311705444</v>
      </c>
      <c r="N34" s="331">
        <v>32.039253486708198</v>
      </c>
      <c r="O34" s="331">
        <v>28.447111097383299</v>
      </c>
      <c r="P34" s="331">
        <v>31.15900571553717</v>
      </c>
      <c r="Q34" s="331">
        <v>35.755004459359867</v>
      </c>
      <c r="R34" s="331">
        <v>40.825300314887713</v>
      </c>
      <c r="S34" s="331">
        <v>46.415271907700472</v>
      </c>
      <c r="T34" s="331">
        <v>54.091887784264543</v>
      </c>
      <c r="U34" s="331">
        <v>49.400104316513954</v>
      </c>
      <c r="V34" s="331">
        <v>32.196466713073008</v>
      </c>
      <c r="W34" s="331">
        <v>38.613998937087949</v>
      </c>
      <c r="DA34" s="72" t="s">
        <v>2581</v>
      </c>
    </row>
    <row r="35" spans="1:105" ht="12" customHeight="1" x14ac:dyDescent="0.25">
      <c r="A35" s="57" t="s">
        <v>2582</v>
      </c>
      <c r="B35" s="263">
        <v>146.837227683413</v>
      </c>
      <c r="C35" s="263">
        <v>181.21566418421139</v>
      </c>
      <c r="D35" s="263">
        <v>174.61672421578601</v>
      </c>
      <c r="E35" s="263">
        <v>136.96593859861949</v>
      </c>
      <c r="F35" s="263">
        <v>127.6909749098815</v>
      </c>
      <c r="G35" s="263">
        <v>101.5845202494329</v>
      </c>
      <c r="H35" s="263">
        <v>112.23572734795469</v>
      </c>
      <c r="I35" s="263">
        <v>92.694977014256125</v>
      </c>
      <c r="J35" s="263">
        <v>88.48451745628762</v>
      </c>
      <c r="K35" s="263">
        <v>66.563671493772688</v>
      </c>
      <c r="L35" s="263">
        <v>60.724635417007143</v>
      </c>
      <c r="M35" s="263">
        <v>62.10457136773627</v>
      </c>
      <c r="N35" s="263">
        <v>63.212727037072128</v>
      </c>
      <c r="O35" s="263">
        <v>64.10623189848522</v>
      </c>
      <c r="P35" s="263">
        <v>71.868066303703245</v>
      </c>
      <c r="Q35" s="263">
        <v>58.045255293061118</v>
      </c>
      <c r="R35" s="263">
        <v>59.546764519341643</v>
      </c>
      <c r="S35" s="263">
        <v>65.288669322712693</v>
      </c>
      <c r="T35" s="263">
        <v>70.167405272430614</v>
      </c>
      <c r="U35" s="263">
        <v>71.214204162711937</v>
      </c>
      <c r="V35" s="263">
        <v>58.376100778442357</v>
      </c>
      <c r="W35" s="263">
        <v>64.248330124182857</v>
      </c>
      <c r="DA35" s="70" t="s">
        <v>2583</v>
      </c>
    </row>
    <row r="36" spans="1:105" ht="12" customHeight="1" x14ac:dyDescent="0.25">
      <c r="A36" s="46" t="s">
        <v>30</v>
      </c>
      <c r="B36" s="231">
        <v>0.81286125291008759</v>
      </c>
      <c r="C36" s="231">
        <v>0.36189297420050809</v>
      </c>
      <c r="D36" s="231">
        <v>0.39112269800074367</v>
      </c>
      <c r="E36" s="231">
        <v>0.30887171665006041</v>
      </c>
      <c r="F36" s="231">
        <v>1.377335120412571</v>
      </c>
      <c r="G36" s="231">
        <v>0.19677854864558469</v>
      </c>
      <c r="H36" s="231">
        <v>0.28995570004761362</v>
      </c>
      <c r="I36" s="231">
        <v>0.19620082067784361</v>
      </c>
      <c r="J36" s="231">
        <v>5.0363400440482979E-2</v>
      </c>
      <c r="K36" s="231">
        <v>4.5843307892478119E-2</v>
      </c>
      <c r="L36" s="231">
        <v>6.2847748754902649E-2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1.67215650220739E-3</v>
      </c>
      <c r="U36" s="231">
        <v>4.4792232597981544E-3</v>
      </c>
      <c r="V36" s="231">
        <v>4.49238091595039E-3</v>
      </c>
      <c r="W36" s="231">
        <v>6.7655538955302998E-3</v>
      </c>
      <c r="DA36" s="73" t="s">
        <v>2584</v>
      </c>
    </row>
    <row r="37" spans="1:105" ht="12" customHeight="1" x14ac:dyDescent="0.25">
      <c r="A37" s="46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2585</v>
      </c>
    </row>
    <row r="38" spans="1:105" ht="12" customHeight="1" x14ac:dyDescent="0.25">
      <c r="A38" s="46" t="s">
        <v>33</v>
      </c>
      <c r="B38" s="231">
        <v>0.25240904691195698</v>
      </c>
      <c r="C38" s="231">
        <v>1.29825296178151</v>
      </c>
      <c r="D38" s="231">
        <v>0.71219491786831024</v>
      </c>
      <c r="E38" s="231">
        <v>1.6903218805033511</v>
      </c>
      <c r="F38" s="231">
        <v>1.1999397050683429</v>
      </c>
      <c r="G38" s="231">
        <v>3.6054426520259431</v>
      </c>
      <c r="H38" s="231">
        <v>2.773009197183407</v>
      </c>
      <c r="I38" s="231">
        <v>1.670799622176135</v>
      </c>
      <c r="J38" s="231">
        <v>2.9770736676823262</v>
      </c>
      <c r="K38" s="231">
        <v>1.1101178025280389</v>
      </c>
      <c r="L38" s="231">
        <v>1.9606855299849619</v>
      </c>
      <c r="M38" s="231">
        <v>1.3926892157265141</v>
      </c>
      <c r="N38" s="231">
        <v>2.4206670555091638</v>
      </c>
      <c r="O38" s="231">
        <v>6.0281331047429578</v>
      </c>
      <c r="P38" s="231">
        <v>2.64607880595217</v>
      </c>
      <c r="Q38" s="231">
        <v>1.913293846690082</v>
      </c>
      <c r="R38" s="231">
        <v>1.956573556464257</v>
      </c>
      <c r="S38" s="231">
        <v>1.9355980993227031</v>
      </c>
      <c r="T38" s="231">
        <v>0.9191996306861494</v>
      </c>
      <c r="U38" s="231">
        <v>0.60326061759085448</v>
      </c>
      <c r="V38" s="231">
        <v>0.79068610374290649</v>
      </c>
      <c r="W38" s="231">
        <v>0.54842921805214029</v>
      </c>
      <c r="DA38" s="73" t="s">
        <v>2586</v>
      </c>
    </row>
    <row r="39" spans="1:105" ht="12" customHeight="1" x14ac:dyDescent="0.25">
      <c r="A39" s="46" t="s">
        <v>160</v>
      </c>
      <c r="B39" s="231">
        <v>6.3268384909030786</v>
      </c>
      <c r="C39" s="231">
        <v>14.91371206883276</v>
      </c>
      <c r="D39" s="231">
        <v>12.519411570280591</v>
      </c>
      <c r="E39" s="231">
        <v>14.598287697686869</v>
      </c>
      <c r="F39" s="231">
        <v>3.1068905481854978</v>
      </c>
      <c r="G39" s="231">
        <v>3.7693088784309721</v>
      </c>
      <c r="H39" s="231">
        <v>3.329600943871692</v>
      </c>
      <c r="I39" s="231">
        <v>3.7927474243213788</v>
      </c>
      <c r="J39" s="231">
        <v>2.028304051195184</v>
      </c>
      <c r="K39" s="231">
        <v>1.653706166462616</v>
      </c>
      <c r="L39" s="231">
        <v>0.335769883043888</v>
      </c>
      <c r="M39" s="231">
        <v>2.9819164840938792</v>
      </c>
      <c r="N39" s="231">
        <v>1.7517737493737759</v>
      </c>
      <c r="O39" s="231">
        <v>2.5343360385790659</v>
      </c>
      <c r="P39" s="231">
        <v>1.9509158844058481</v>
      </c>
      <c r="Q39" s="231">
        <v>2.2643170286493541</v>
      </c>
      <c r="R39" s="231">
        <v>2.3310198957276111</v>
      </c>
      <c r="S39" s="231">
        <v>2.556249558610316</v>
      </c>
      <c r="T39" s="231">
        <v>2.6817065159968512</v>
      </c>
      <c r="U39" s="231">
        <v>2.7286581994711621</v>
      </c>
      <c r="V39" s="231">
        <v>0.79997858262636057</v>
      </c>
      <c r="W39" s="231">
        <v>3.6745878595844381</v>
      </c>
      <c r="DA39" s="73" t="s">
        <v>2587</v>
      </c>
    </row>
    <row r="40" spans="1:105" ht="12" customHeight="1" x14ac:dyDescent="0.25">
      <c r="A40" s="46" t="s">
        <v>70</v>
      </c>
      <c r="B40" s="231">
        <v>4.3117205361981332</v>
      </c>
      <c r="C40" s="231">
        <v>5.3595402546398283</v>
      </c>
      <c r="D40" s="231">
        <v>3.04147720804542</v>
      </c>
      <c r="E40" s="231">
        <v>3.506243505835128</v>
      </c>
      <c r="F40" s="231">
        <v>2.869725195649409</v>
      </c>
      <c r="G40" s="231">
        <v>2.3276991974391059</v>
      </c>
      <c r="H40" s="231">
        <v>0.96964683743796598</v>
      </c>
      <c r="I40" s="231">
        <v>0.23370826978524159</v>
      </c>
      <c r="J40" s="231">
        <v>0.2498576833523872</v>
      </c>
      <c r="K40" s="231">
        <v>0</v>
      </c>
      <c r="L40" s="231">
        <v>0.96169079662658397</v>
      </c>
      <c r="M40" s="231">
        <v>0.2922137158567597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</v>
      </c>
      <c r="T40" s="231">
        <v>0</v>
      </c>
      <c r="U40" s="231">
        <v>0</v>
      </c>
      <c r="V40" s="231">
        <v>0</v>
      </c>
      <c r="W40" s="231">
        <v>0</v>
      </c>
      <c r="DA40" s="73" t="s">
        <v>2588</v>
      </c>
    </row>
    <row r="41" spans="1:105" ht="12" customHeight="1" x14ac:dyDescent="0.25">
      <c r="A41" s="46" t="s">
        <v>34</v>
      </c>
      <c r="B41" s="231">
        <v>5.2785038692829378</v>
      </c>
      <c r="C41" s="231">
        <v>4.2204643164085107</v>
      </c>
      <c r="D41" s="231">
        <v>30.586672398920339</v>
      </c>
      <c r="E41" s="231">
        <v>16.917454858075139</v>
      </c>
      <c r="F41" s="231">
        <v>5.2785038692922237</v>
      </c>
      <c r="G41" s="231">
        <v>8.5671539122609985</v>
      </c>
      <c r="H41" s="231">
        <v>8.5785898537929359</v>
      </c>
      <c r="I41" s="231">
        <v>7.5544282029064691</v>
      </c>
      <c r="J41" s="231">
        <v>6.2713671538956861</v>
      </c>
      <c r="K41" s="231">
        <v>8.4533963886085886</v>
      </c>
      <c r="L41" s="231">
        <v>3.2569217540658499</v>
      </c>
      <c r="M41" s="231">
        <v>3.231470335323924</v>
      </c>
      <c r="N41" s="231">
        <v>2.196990541693554</v>
      </c>
      <c r="O41" s="231">
        <v>2.2122098022223811</v>
      </c>
      <c r="P41" s="231">
        <v>2.2004299225986652</v>
      </c>
      <c r="Q41" s="231">
        <v>2.212123817702599</v>
      </c>
      <c r="R41" s="231">
        <v>2.210834049859586</v>
      </c>
      <c r="S41" s="231">
        <v>2.2276870163260059</v>
      </c>
      <c r="T41" s="231">
        <v>0.7868443680092303</v>
      </c>
      <c r="U41" s="231">
        <v>0.72536543421806632</v>
      </c>
      <c r="V41" s="231">
        <v>1.051676698185573</v>
      </c>
      <c r="W41" s="231">
        <v>1.2046431642230131</v>
      </c>
      <c r="DA41" s="73" t="s">
        <v>2589</v>
      </c>
    </row>
    <row r="42" spans="1:105" ht="12" customHeight="1" x14ac:dyDescent="0.25">
      <c r="A42" s="46" t="s">
        <v>162</v>
      </c>
      <c r="B42" s="231">
        <v>57.857216069602799</v>
      </c>
      <c r="C42" s="231">
        <v>49.477622760904509</v>
      </c>
      <c r="D42" s="231">
        <v>70.690179042707669</v>
      </c>
      <c r="E42" s="231">
        <v>43.565223256459987</v>
      </c>
      <c r="F42" s="231">
        <v>53.915416240963282</v>
      </c>
      <c r="G42" s="231">
        <v>55.925531729700253</v>
      </c>
      <c r="H42" s="231">
        <v>43.027512949964112</v>
      </c>
      <c r="I42" s="231">
        <v>52.154831281500762</v>
      </c>
      <c r="J42" s="231">
        <v>48.289064827398377</v>
      </c>
      <c r="K42" s="231">
        <v>26.385904475026368</v>
      </c>
      <c r="L42" s="231">
        <v>38.621784193010811</v>
      </c>
      <c r="M42" s="231">
        <v>43.553745073364809</v>
      </c>
      <c r="N42" s="231">
        <v>38.57158459856656</v>
      </c>
      <c r="O42" s="231">
        <v>35.633014689933887</v>
      </c>
      <c r="P42" s="231">
        <v>44.099962413162032</v>
      </c>
      <c r="Q42" s="231">
        <v>40.429639258712363</v>
      </c>
      <c r="R42" s="231">
        <v>38.383160749094337</v>
      </c>
      <c r="S42" s="231">
        <v>41.67291796754008</v>
      </c>
      <c r="T42" s="231">
        <v>44.074457235926843</v>
      </c>
      <c r="U42" s="231">
        <v>46.861555047692917</v>
      </c>
      <c r="V42" s="231">
        <v>40.447323762883791</v>
      </c>
      <c r="W42" s="231">
        <v>42.581574147960289</v>
      </c>
      <c r="DA42" s="73" t="s">
        <v>2590</v>
      </c>
    </row>
    <row r="43" spans="1:105" ht="12" customHeight="1" x14ac:dyDescent="0.25">
      <c r="A43" s="46" t="s">
        <v>36</v>
      </c>
      <c r="B43" s="231">
        <v>0.12897678417834479</v>
      </c>
      <c r="C43" s="231">
        <v>15.84978503863846</v>
      </c>
      <c r="D43" s="231">
        <v>13.564058469454279</v>
      </c>
      <c r="E43" s="231">
        <v>2.687016337051324</v>
      </c>
      <c r="F43" s="231">
        <v>2.2141014617321471</v>
      </c>
      <c r="G43" s="231">
        <v>1.827171109192925</v>
      </c>
      <c r="H43" s="231">
        <v>2.7515047291380492</v>
      </c>
      <c r="I43" s="231">
        <v>2.5150472914818711</v>
      </c>
      <c r="J43" s="231">
        <v>0.6018916594996957</v>
      </c>
      <c r="K43" s="231">
        <v>0.51590713671286137</v>
      </c>
      <c r="L43" s="231">
        <v>0.62098022355624849</v>
      </c>
      <c r="M43" s="231">
        <v>0.76431642304013536</v>
      </c>
      <c r="N43" s="231">
        <v>0.31049011177861618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2591</v>
      </c>
    </row>
    <row r="44" spans="1:105" ht="12" customHeight="1" x14ac:dyDescent="0.25">
      <c r="A44" s="46" t="s">
        <v>73</v>
      </c>
      <c r="B44" s="231">
        <v>1.4808254514129691</v>
      </c>
      <c r="C44" s="231">
        <v>2.2690455717892628</v>
      </c>
      <c r="D44" s="231">
        <v>1.76741186586138</v>
      </c>
      <c r="E44" s="231">
        <v>1.6718830610440309</v>
      </c>
      <c r="F44" s="231">
        <v>5.5889939810714377</v>
      </c>
      <c r="G44" s="231">
        <v>1.0748065348193681</v>
      </c>
      <c r="H44" s="231">
        <v>14.450214961250749</v>
      </c>
      <c r="I44" s="231">
        <v>3.0094582974996751</v>
      </c>
      <c r="J44" s="231">
        <v>3.5110060189072949</v>
      </c>
      <c r="K44" s="231">
        <v>0.74041272570574135</v>
      </c>
      <c r="L44" s="231">
        <v>2.2928632845958079</v>
      </c>
      <c r="M44" s="231">
        <v>1.839122957858641</v>
      </c>
      <c r="N44" s="231">
        <v>3.319948409272818</v>
      </c>
      <c r="O44" s="231">
        <v>3.2483233017862689</v>
      </c>
      <c r="P44" s="231">
        <v>4.1320722269704744</v>
      </c>
      <c r="Q44" s="231">
        <v>2.4840928632731401</v>
      </c>
      <c r="R44" s="231">
        <v>2.3407566637884072</v>
      </c>
      <c r="S44" s="231">
        <v>3.7998280309355752</v>
      </c>
      <c r="T44" s="231">
        <v>5.954084264798075</v>
      </c>
      <c r="U44" s="231">
        <v>7.8495270850838406</v>
      </c>
      <c r="V44" s="231">
        <v>4.0526225279112431</v>
      </c>
      <c r="W44" s="231">
        <v>4.2738607050467454</v>
      </c>
      <c r="DA44" s="73" t="s">
        <v>2592</v>
      </c>
    </row>
    <row r="45" spans="1:105" ht="12" customHeight="1" x14ac:dyDescent="0.25">
      <c r="A45" s="46" t="s">
        <v>79</v>
      </c>
      <c r="B45" s="231">
        <v>70.387876182012675</v>
      </c>
      <c r="C45" s="231">
        <v>87.465348237016116</v>
      </c>
      <c r="D45" s="231">
        <v>41.344196044647269</v>
      </c>
      <c r="E45" s="231">
        <v>52.020636285313628</v>
      </c>
      <c r="F45" s="231">
        <v>52.140068787506593</v>
      </c>
      <c r="G45" s="231">
        <v>24.290627686917709</v>
      </c>
      <c r="H45" s="231">
        <v>36.065692175268119</v>
      </c>
      <c r="I45" s="231">
        <v>21.567755803906739</v>
      </c>
      <c r="J45" s="231">
        <v>24.505588993916181</v>
      </c>
      <c r="K45" s="231">
        <v>27.658383490835991</v>
      </c>
      <c r="L45" s="231">
        <v>12.61109200336808</v>
      </c>
      <c r="M45" s="231">
        <v>8.0490971624716092</v>
      </c>
      <c r="N45" s="231">
        <v>14.64127257087765</v>
      </c>
      <c r="O45" s="231">
        <v>14.45021496122064</v>
      </c>
      <c r="P45" s="231">
        <v>16.838607050614058</v>
      </c>
      <c r="Q45" s="231">
        <v>8.7417884780335875</v>
      </c>
      <c r="R45" s="231">
        <v>12.32441960440744</v>
      </c>
      <c r="S45" s="231">
        <v>13.09638864997801</v>
      </c>
      <c r="T45" s="231">
        <v>15.74944110051128</v>
      </c>
      <c r="U45" s="231">
        <v>12.44135855539529</v>
      </c>
      <c r="V45" s="231">
        <v>11.22932072217654</v>
      </c>
      <c r="W45" s="231">
        <v>11.958469475420699</v>
      </c>
      <c r="DA45" s="73" t="s">
        <v>2593</v>
      </c>
    </row>
    <row r="46" spans="1:105" ht="12" customHeight="1" x14ac:dyDescent="0.25">
      <c r="A46" s="57" t="s">
        <v>2594</v>
      </c>
      <c r="B46" s="263">
        <v>61.76401054408754</v>
      </c>
      <c r="C46" s="263">
        <v>62.090559912051589</v>
      </c>
      <c r="D46" s="263">
        <v>62.846234115426547</v>
      </c>
      <c r="E46" s="263">
        <v>53.662548300021257</v>
      </c>
      <c r="F46" s="263">
        <v>48.010990958123877</v>
      </c>
      <c r="G46" s="263">
        <v>42.725832015852767</v>
      </c>
      <c r="H46" s="263">
        <v>39.275795025321543</v>
      </c>
      <c r="I46" s="263">
        <v>40.216754598737921</v>
      </c>
      <c r="J46" s="263">
        <v>43.582326528041357</v>
      </c>
      <c r="K46" s="263">
        <v>31.399460713672099</v>
      </c>
      <c r="L46" s="263">
        <v>39.788663519918643</v>
      </c>
      <c r="M46" s="263">
        <v>36.236538561854253</v>
      </c>
      <c r="N46" s="263">
        <v>36.854297598597263</v>
      </c>
      <c r="O46" s="263">
        <v>35.996034501557993</v>
      </c>
      <c r="P46" s="263">
        <v>39.899823896890872</v>
      </c>
      <c r="Q46" s="263">
        <v>37.470308011819569</v>
      </c>
      <c r="R46" s="263">
        <v>39.051143493430473</v>
      </c>
      <c r="S46" s="263">
        <v>43.215210377463713</v>
      </c>
      <c r="T46" s="263">
        <v>47.315770234143983</v>
      </c>
      <c r="U46" s="263">
        <v>46.711202531117763</v>
      </c>
      <c r="V46" s="263">
        <v>35.662824093313581</v>
      </c>
      <c r="W46" s="263">
        <v>40.509810380266153</v>
      </c>
      <c r="DA46" s="70" t="s">
        <v>2595</v>
      </c>
    </row>
    <row r="47" spans="1:105" ht="12" customHeight="1" x14ac:dyDescent="0.25">
      <c r="A47" s="41" t="s">
        <v>2596</v>
      </c>
      <c r="B47" s="352">
        <v>41.823850583347692</v>
      </c>
      <c r="C47" s="352">
        <v>42.044975342790977</v>
      </c>
      <c r="D47" s="352">
        <v>42.556684422127489</v>
      </c>
      <c r="E47" s="352">
        <v>36.337899405345738</v>
      </c>
      <c r="F47" s="352">
        <v>32.510915248252907</v>
      </c>
      <c r="G47" s="352">
        <v>28.932039848751341</v>
      </c>
      <c r="H47" s="352">
        <v>26.595827703071411</v>
      </c>
      <c r="I47" s="352">
        <v>27.233003823223861</v>
      </c>
      <c r="J47" s="352">
        <v>29.51201997289926</v>
      </c>
      <c r="K47" s="352">
        <v>21.262323183319101</v>
      </c>
      <c r="L47" s="352">
        <v>26.943119517478841</v>
      </c>
      <c r="M47" s="352">
        <v>24.537777924684772</v>
      </c>
      <c r="N47" s="352">
        <v>24.95609696552506</v>
      </c>
      <c r="O47" s="352">
        <v>24.37491923409927</v>
      </c>
      <c r="P47" s="352">
        <v>27.018392398179412</v>
      </c>
      <c r="Q47" s="352">
        <v>25.373231916015438</v>
      </c>
      <c r="R47" s="352">
        <v>26.443703642143969</v>
      </c>
      <c r="S47" s="352">
        <v>29.263425186174171</v>
      </c>
      <c r="T47" s="352">
        <v>32.040142585887892</v>
      </c>
      <c r="U47" s="352">
        <v>31.630756131605789</v>
      </c>
      <c r="V47" s="352">
        <v>24.149283913392839</v>
      </c>
      <c r="W47" s="352">
        <v>27.431448210355651</v>
      </c>
      <c r="DA47" s="97" t="s">
        <v>2597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100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26</v>
      </c>
      <c r="B51" s="234">
        <f t="shared" ref="B51:W51" si="3">SUM(B$52:B$56,B$58:B$59,B$61:B$62,B$64:B$68)</f>
        <v>1</v>
      </c>
      <c r="C51" s="234">
        <f t="shared" si="3"/>
        <v>1</v>
      </c>
      <c r="D51" s="234">
        <f t="shared" si="3"/>
        <v>1</v>
      </c>
      <c r="E51" s="234">
        <f t="shared" si="3"/>
        <v>0.99999999999999956</v>
      </c>
      <c r="F51" s="234">
        <f t="shared" si="3"/>
        <v>0.99999999999999989</v>
      </c>
      <c r="G51" s="234">
        <f t="shared" si="3"/>
        <v>1.0000000000000002</v>
      </c>
      <c r="H51" s="234">
        <f t="shared" si="3"/>
        <v>1.0000000000000002</v>
      </c>
      <c r="I51" s="234">
        <f t="shared" si="3"/>
        <v>1.0000000000000002</v>
      </c>
      <c r="J51" s="234">
        <f t="shared" si="3"/>
        <v>1</v>
      </c>
      <c r="K51" s="234">
        <f t="shared" si="3"/>
        <v>0.99999999999999967</v>
      </c>
      <c r="L51" s="234">
        <f t="shared" si="3"/>
        <v>0.99999999999999967</v>
      </c>
      <c r="M51" s="234">
        <f t="shared" si="3"/>
        <v>1.0000000000000002</v>
      </c>
      <c r="N51" s="234">
        <f t="shared" si="3"/>
        <v>0.99999999999999989</v>
      </c>
      <c r="O51" s="234">
        <f t="shared" si="3"/>
        <v>1.0000000000000004</v>
      </c>
      <c r="P51" s="234">
        <f t="shared" si="3"/>
        <v>1.0000000000000002</v>
      </c>
      <c r="Q51" s="234">
        <f t="shared" si="3"/>
        <v>1.0000000000000002</v>
      </c>
      <c r="R51" s="234">
        <f t="shared" si="3"/>
        <v>1</v>
      </c>
      <c r="S51" s="234">
        <f t="shared" si="3"/>
        <v>0.99999999999999989</v>
      </c>
      <c r="T51" s="234">
        <f t="shared" si="3"/>
        <v>1</v>
      </c>
      <c r="U51" s="234">
        <f t="shared" si="3"/>
        <v>1.0000000000000002</v>
      </c>
      <c r="V51" s="234">
        <f t="shared" si="3"/>
        <v>1</v>
      </c>
      <c r="W51" s="234">
        <f t="shared" si="3"/>
        <v>1</v>
      </c>
      <c r="DA51" s="95"/>
    </row>
    <row r="52" spans="1:105" ht="12" customHeight="1" x14ac:dyDescent="0.25">
      <c r="A52" s="55" t="s">
        <v>92</v>
      </c>
      <c r="B52" s="301">
        <f t="shared" ref="B52:W52" si="4">IF(B$6=0,0,B$6/B$5)</f>
        <v>1.8357576022491613E-2</v>
      </c>
      <c r="C52" s="301">
        <f t="shared" si="4"/>
        <v>1.6380486180112196E-2</v>
      </c>
      <c r="D52" s="301">
        <f t="shared" si="4"/>
        <v>1.611281955163836E-2</v>
      </c>
      <c r="E52" s="301">
        <f t="shared" si="4"/>
        <v>1.7508869263211043E-2</v>
      </c>
      <c r="F52" s="301">
        <f t="shared" si="4"/>
        <v>1.6761989308734286E-2</v>
      </c>
      <c r="G52" s="301">
        <f t="shared" si="4"/>
        <v>1.7155506620244659E-2</v>
      </c>
      <c r="H52" s="301">
        <f t="shared" si="4"/>
        <v>1.6156719358293999E-2</v>
      </c>
      <c r="I52" s="301">
        <f t="shared" si="4"/>
        <v>1.7691217304189391E-2</v>
      </c>
      <c r="J52" s="301">
        <f t="shared" si="4"/>
        <v>1.9533102969818878E-2</v>
      </c>
      <c r="K52" s="301">
        <f t="shared" si="4"/>
        <v>2.0115071147968202E-2</v>
      </c>
      <c r="L52" s="301">
        <f t="shared" si="4"/>
        <v>2.2717285137952091E-2</v>
      </c>
      <c r="M52" s="301">
        <f t="shared" si="4"/>
        <v>2.0838660967121211E-2</v>
      </c>
      <c r="N52" s="301">
        <f t="shared" si="4"/>
        <v>2.1338523349440006E-2</v>
      </c>
      <c r="O52" s="301">
        <f t="shared" si="4"/>
        <v>2.0818870772655144E-2</v>
      </c>
      <c r="P52" s="301">
        <f t="shared" si="4"/>
        <v>2.0706770586157778E-2</v>
      </c>
      <c r="Q52" s="301">
        <f t="shared" si="4"/>
        <v>2.2208955456556566E-2</v>
      </c>
      <c r="R52" s="301">
        <f t="shared" si="4"/>
        <v>2.2513585678566088E-2</v>
      </c>
      <c r="S52" s="301">
        <f t="shared" si="4"/>
        <v>2.2743729370607552E-2</v>
      </c>
      <c r="T52" s="301">
        <f t="shared" si="4"/>
        <v>2.3064152357427654E-2</v>
      </c>
      <c r="U52" s="301">
        <f t="shared" si="4"/>
        <v>2.2655579318740807E-2</v>
      </c>
      <c r="V52" s="301">
        <f t="shared" si="4"/>
        <v>2.1717648337596273E-2</v>
      </c>
      <c r="W52" s="301">
        <f t="shared" si="4"/>
        <v>2.2079215667336911E-2</v>
      </c>
      <c r="DA52" s="67"/>
    </row>
    <row r="53" spans="1:105" ht="12" customHeight="1" x14ac:dyDescent="0.25">
      <c r="A53" s="202" t="s">
        <v>93</v>
      </c>
      <c r="B53" s="235">
        <f t="shared" ref="B53:W53" si="5">IF(B$7=0,0,B$7/B$5)</f>
        <v>2.4966303390588605E-2</v>
      </c>
      <c r="C53" s="235">
        <f t="shared" si="5"/>
        <v>2.2277461204952588E-2</v>
      </c>
      <c r="D53" s="235">
        <f t="shared" si="5"/>
        <v>2.1913434590228195E-2</v>
      </c>
      <c r="E53" s="235">
        <f t="shared" si="5"/>
        <v>2.381206219796703E-2</v>
      </c>
      <c r="F53" s="235">
        <f t="shared" si="5"/>
        <v>2.2796305459878652E-2</v>
      </c>
      <c r="G53" s="235">
        <f t="shared" si="5"/>
        <v>2.3331489003532744E-2</v>
      </c>
      <c r="H53" s="235">
        <f t="shared" si="5"/>
        <v>2.1973138327279838E-2</v>
      </c>
      <c r="I53" s="235">
        <f t="shared" si="5"/>
        <v>2.4060055533697555E-2</v>
      </c>
      <c r="J53" s="235">
        <f t="shared" si="5"/>
        <v>2.6565020038953672E-2</v>
      </c>
      <c r="K53" s="235">
        <f t="shared" si="5"/>
        <v>2.7356496761236752E-2</v>
      </c>
      <c r="L53" s="235">
        <f t="shared" si="5"/>
        <v>3.089550778761482E-2</v>
      </c>
      <c r="M53" s="235">
        <f t="shared" si="5"/>
        <v>2.8340578915284857E-2</v>
      </c>
      <c r="N53" s="235">
        <f t="shared" si="5"/>
        <v>2.9020391755238396E-2</v>
      </c>
      <c r="O53" s="235">
        <f t="shared" si="5"/>
        <v>2.8313664250810999E-2</v>
      </c>
      <c r="P53" s="235">
        <f t="shared" si="5"/>
        <v>2.8161207997174576E-2</v>
      </c>
      <c r="Q53" s="235">
        <f t="shared" si="5"/>
        <v>3.0204179420916952E-2</v>
      </c>
      <c r="R53" s="235">
        <f t="shared" si="5"/>
        <v>3.061847652284988E-2</v>
      </c>
      <c r="S53" s="235">
        <f t="shared" si="5"/>
        <v>3.0931471944026272E-2</v>
      </c>
      <c r="T53" s="235">
        <f t="shared" si="5"/>
        <v>3.1367247206101609E-2</v>
      </c>
      <c r="U53" s="235">
        <f t="shared" si="5"/>
        <v>3.0811587873487485E-2</v>
      </c>
      <c r="V53" s="235">
        <f t="shared" si="5"/>
        <v>2.9536001739130908E-2</v>
      </c>
      <c r="W53" s="235">
        <f t="shared" si="5"/>
        <v>3.0027733307578186E-2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3.0840727717785919E-2</v>
      </c>
      <c r="C54" s="235">
        <f t="shared" si="6"/>
        <v>2.751921678258851E-2</v>
      </c>
      <c r="D54" s="235">
        <f t="shared" si="6"/>
        <v>2.7069536846752451E-2</v>
      </c>
      <c r="E54" s="235">
        <f t="shared" si="6"/>
        <v>2.9414900362194553E-2</v>
      </c>
      <c r="F54" s="235">
        <f t="shared" si="6"/>
        <v>2.8160142038673622E-2</v>
      </c>
      <c r="G54" s="235">
        <f t="shared" si="6"/>
        <v>2.8821251122011032E-2</v>
      </c>
      <c r="H54" s="235">
        <f t="shared" si="6"/>
        <v>2.7143288521933925E-2</v>
      </c>
      <c r="I54" s="235">
        <f t="shared" si="6"/>
        <v>2.9721245071038169E-2</v>
      </c>
      <c r="J54" s="235">
        <f t="shared" si="6"/>
        <v>3.2815612989295716E-2</v>
      </c>
      <c r="K54" s="235">
        <f t="shared" si="6"/>
        <v>3.3793319528586586E-2</v>
      </c>
      <c r="L54" s="235">
        <f t="shared" si="6"/>
        <v>3.8165039031759496E-2</v>
      </c>
      <c r="M54" s="235">
        <f t="shared" si="6"/>
        <v>3.5008950424763645E-2</v>
      </c>
      <c r="N54" s="235">
        <f t="shared" si="6"/>
        <v>3.5848719227059206E-2</v>
      </c>
      <c r="O54" s="235">
        <f t="shared" si="6"/>
        <v>3.4975702898060651E-2</v>
      </c>
      <c r="P54" s="235">
        <f t="shared" si="6"/>
        <v>3.4787374584745054E-2</v>
      </c>
      <c r="Q54" s="235">
        <f t="shared" si="6"/>
        <v>3.7311045167015042E-2</v>
      </c>
      <c r="R54" s="235">
        <f t="shared" si="6"/>
        <v>3.7822823939991007E-2</v>
      </c>
      <c r="S54" s="235">
        <f t="shared" si="6"/>
        <v>3.8209465342620694E-2</v>
      </c>
      <c r="T54" s="235">
        <f t="shared" si="6"/>
        <v>3.8747775960478452E-2</v>
      </c>
      <c r="U54" s="235">
        <f t="shared" si="6"/>
        <v>3.806137325548456E-2</v>
      </c>
      <c r="V54" s="235">
        <f t="shared" si="6"/>
        <v>3.6485649207161727E-2</v>
      </c>
      <c r="W54" s="235">
        <f t="shared" si="6"/>
        <v>3.7093082321126007E-2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1.9091879063391284E-2</v>
      </c>
      <c r="C55" s="235">
        <f t="shared" si="7"/>
        <v>1.7035705627316686E-2</v>
      </c>
      <c r="D55" s="235">
        <f t="shared" si="7"/>
        <v>1.6757332333703905E-2</v>
      </c>
      <c r="E55" s="235">
        <f t="shared" si="7"/>
        <v>1.820922403373949E-2</v>
      </c>
      <c r="F55" s="235">
        <f t="shared" si="7"/>
        <v>1.743246888108366E-2</v>
      </c>
      <c r="G55" s="235">
        <f t="shared" si="7"/>
        <v>1.7841726885054449E-2</v>
      </c>
      <c r="H55" s="235">
        <f t="shared" si="7"/>
        <v>1.6802988132625759E-2</v>
      </c>
      <c r="I55" s="235">
        <f t="shared" si="7"/>
        <v>1.8398865996356966E-2</v>
      </c>
      <c r="J55" s="235">
        <f t="shared" si="7"/>
        <v>2.0314427088611628E-2</v>
      </c>
      <c r="K55" s="235">
        <f t="shared" si="7"/>
        <v>2.0919673993886924E-2</v>
      </c>
      <c r="L55" s="235">
        <f t="shared" si="7"/>
        <v>2.3625976543470172E-2</v>
      </c>
      <c r="M55" s="235">
        <f t="shared" si="7"/>
        <v>2.1672207405806054E-2</v>
      </c>
      <c r="N55" s="235">
        <f t="shared" si="7"/>
        <v>2.2192064283417606E-2</v>
      </c>
      <c r="O55" s="235">
        <f t="shared" si="7"/>
        <v>2.1651625603561344E-2</v>
      </c>
      <c r="P55" s="235">
        <f t="shared" si="7"/>
        <v>2.1535041409604081E-2</v>
      </c>
      <c r="Q55" s="235">
        <f t="shared" si="7"/>
        <v>2.3097313674818827E-2</v>
      </c>
      <c r="R55" s="235">
        <f t="shared" si="7"/>
        <v>2.3414129105708729E-2</v>
      </c>
      <c r="S55" s="235">
        <f t="shared" si="7"/>
        <v>2.3653478545431841E-2</v>
      </c>
      <c r="T55" s="235">
        <f t="shared" si="7"/>
        <v>2.3986718451724749E-2</v>
      </c>
      <c r="U55" s="235">
        <f t="shared" si="7"/>
        <v>2.3561802491490438E-2</v>
      </c>
      <c r="V55" s="235">
        <f t="shared" si="7"/>
        <v>2.2586354271100121E-2</v>
      </c>
      <c r="W55" s="235">
        <f t="shared" si="7"/>
        <v>2.2962384294030386E-2</v>
      </c>
      <c r="DA55" s="174"/>
    </row>
    <row r="56" spans="1:105" ht="12" customHeight="1" x14ac:dyDescent="0.25">
      <c r="A56" s="56" t="s">
        <v>96</v>
      </c>
      <c r="B56" s="302">
        <f t="shared" ref="B56:W56" si="8">IF(B$10=0,0,B$10/B$5)</f>
        <v>2.7355158456106157E-2</v>
      </c>
      <c r="C56" s="302">
        <f t="shared" si="8"/>
        <v>2.7636313634959574E-2</v>
      </c>
      <c r="D56" s="302">
        <f t="shared" si="8"/>
        <v>2.8999740192806388E-2</v>
      </c>
      <c r="E56" s="302">
        <f t="shared" si="8"/>
        <v>2.7847522422512216E-2</v>
      </c>
      <c r="F56" s="302">
        <f t="shared" si="8"/>
        <v>2.8149054847177658E-2</v>
      </c>
      <c r="G56" s="302">
        <f t="shared" si="8"/>
        <v>2.8798787784756669E-2</v>
      </c>
      <c r="H56" s="302">
        <f t="shared" si="8"/>
        <v>2.8231311672286607E-2</v>
      </c>
      <c r="I56" s="302">
        <f t="shared" si="8"/>
        <v>2.8644236127842393E-2</v>
      </c>
      <c r="J56" s="302">
        <f t="shared" si="8"/>
        <v>2.7487939212355005E-2</v>
      </c>
      <c r="K56" s="302">
        <f t="shared" si="8"/>
        <v>2.6409777054854384E-2</v>
      </c>
      <c r="L56" s="302">
        <f t="shared" si="8"/>
        <v>2.659526150679211E-2</v>
      </c>
      <c r="M56" s="302">
        <f t="shared" si="8"/>
        <v>2.8904056213577462E-2</v>
      </c>
      <c r="N56" s="302">
        <f t="shared" si="8"/>
        <v>2.7933494367719566E-2</v>
      </c>
      <c r="O56" s="302">
        <f t="shared" si="8"/>
        <v>2.7196387799985674E-2</v>
      </c>
      <c r="P56" s="302">
        <f t="shared" si="8"/>
        <v>2.7535472704741493E-2</v>
      </c>
      <c r="Q56" s="302">
        <f t="shared" si="8"/>
        <v>2.7294934958028438E-2</v>
      </c>
      <c r="R56" s="302">
        <f t="shared" si="8"/>
        <v>3.1412462166765735E-2</v>
      </c>
      <c r="S56" s="302">
        <f t="shared" si="8"/>
        <v>2.7716357543701067E-2</v>
      </c>
      <c r="T56" s="302">
        <f t="shared" si="8"/>
        <v>2.7147533737808361E-2</v>
      </c>
      <c r="U56" s="302">
        <f t="shared" si="8"/>
        <v>2.7173900043644939E-2</v>
      </c>
      <c r="V56" s="302">
        <f t="shared" si="8"/>
        <v>2.7608569409312441E-2</v>
      </c>
      <c r="W56" s="302">
        <f t="shared" si="8"/>
        <v>2.7608664226766329E-2</v>
      </c>
      <c r="DA56" s="68"/>
    </row>
    <row r="57" spans="1:105" ht="12" customHeight="1" x14ac:dyDescent="0.25">
      <c r="A57" s="203" t="s">
        <v>2557</v>
      </c>
      <c r="B57" s="303">
        <f t="shared" ref="B57:W57" si="9">IF(B$16=0,0,B$16/B$5)</f>
        <v>0.17889817310561937</v>
      </c>
      <c r="C57" s="303">
        <f t="shared" si="9"/>
        <v>0.18203345581868891</v>
      </c>
      <c r="D57" s="303">
        <f t="shared" si="9"/>
        <v>0.18791692254270168</v>
      </c>
      <c r="E57" s="303">
        <f t="shared" si="9"/>
        <v>0.18160202384155</v>
      </c>
      <c r="F57" s="303">
        <f t="shared" si="9"/>
        <v>0.18509608081908621</v>
      </c>
      <c r="G57" s="303">
        <f t="shared" si="9"/>
        <v>0.1894951677065643</v>
      </c>
      <c r="H57" s="303">
        <f t="shared" si="9"/>
        <v>0.18544037783674325</v>
      </c>
      <c r="I57" s="303">
        <f t="shared" si="9"/>
        <v>0.1866931568934255</v>
      </c>
      <c r="J57" s="303">
        <f t="shared" si="9"/>
        <v>0.17972399680883291</v>
      </c>
      <c r="K57" s="303">
        <f t="shared" si="9"/>
        <v>0.17206026159208365</v>
      </c>
      <c r="L57" s="303">
        <f t="shared" si="9"/>
        <v>0.17346834839370387</v>
      </c>
      <c r="M57" s="303">
        <f t="shared" si="9"/>
        <v>0.1796200448701141</v>
      </c>
      <c r="N57" s="303">
        <f t="shared" si="9"/>
        <v>0.17604254418325349</v>
      </c>
      <c r="O57" s="303">
        <f t="shared" si="9"/>
        <v>0.17820023491832493</v>
      </c>
      <c r="P57" s="303">
        <f t="shared" si="9"/>
        <v>0.17800699813744231</v>
      </c>
      <c r="Q57" s="303">
        <f t="shared" si="9"/>
        <v>0.17595579583109067</v>
      </c>
      <c r="R57" s="303">
        <f t="shared" si="9"/>
        <v>0.17331570009642699</v>
      </c>
      <c r="S57" s="303">
        <f t="shared" si="9"/>
        <v>0.17351508861250195</v>
      </c>
      <c r="T57" s="303">
        <f t="shared" si="9"/>
        <v>0.17256845953220848</v>
      </c>
      <c r="U57" s="303">
        <f t="shared" si="9"/>
        <v>0.17371583757617559</v>
      </c>
      <c r="V57" s="303">
        <f t="shared" si="9"/>
        <v>0.17605403457628982</v>
      </c>
      <c r="W57" s="303">
        <f t="shared" si="9"/>
        <v>0.17538194649627006</v>
      </c>
      <c r="DA57" s="175"/>
    </row>
    <row r="58" spans="1:105" ht="12" customHeight="1" x14ac:dyDescent="0.25">
      <c r="A58" s="62" t="s">
        <v>2558</v>
      </c>
      <c r="B58" s="304">
        <f t="shared" ref="B58:W58" si="10">IF(B$17=0,0,B$17/B$5)</f>
        <v>0.14203654756572556</v>
      </c>
      <c r="C58" s="304">
        <f t="shared" si="10"/>
        <v>0.15717776774547573</v>
      </c>
      <c r="D58" s="304">
        <f t="shared" si="10"/>
        <v>0.16638957174153693</v>
      </c>
      <c r="E58" s="304">
        <f t="shared" si="10"/>
        <v>0.15103424591790526</v>
      </c>
      <c r="F58" s="304">
        <f t="shared" si="10"/>
        <v>0.15981528589230898</v>
      </c>
      <c r="G58" s="304">
        <f t="shared" si="10"/>
        <v>0.16431421054797002</v>
      </c>
      <c r="H58" s="304">
        <f t="shared" si="10"/>
        <v>0.16288264163937641</v>
      </c>
      <c r="I58" s="304">
        <f t="shared" si="10"/>
        <v>0.15790596351725117</v>
      </c>
      <c r="J58" s="304">
        <f t="shared" si="10"/>
        <v>0.13586978679899467</v>
      </c>
      <c r="K58" s="304">
        <f t="shared" si="10"/>
        <v>0.11619413800640305</v>
      </c>
      <c r="L58" s="304">
        <f t="shared" si="10"/>
        <v>9.1439680129629941E-2</v>
      </c>
      <c r="M58" s="304">
        <f t="shared" si="10"/>
        <v>0.12617390639828527</v>
      </c>
      <c r="N58" s="304">
        <f t="shared" si="10"/>
        <v>0.1137124346801872</v>
      </c>
      <c r="O58" s="304">
        <f t="shared" si="10"/>
        <v>0.12291871739410225</v>
      </c>
      <c r="P58" s="304">
        <f t="shared" si="10"/>
        <v>0.12367392607598551</v>
      </c>
      <c r="Q58" s="304">
        <f t="shared" si="10"/>
        <v>0.10474973123673573</v>
      </c>
      <c r="R58" s="304">
        <f t="shared" si="10"/>
        <v>9.4233347674812271E-2</v>
      </c>
      <c r="S58" s="304">
        <f t="shared" si="10"/>
        <v>9.1437379961547036E-2</v>
      </c>
      <c r="T58" s="304">
        <f t="shared" si="10"/>
        <v>8.3974726881458864E-2</v>
      </c>
      <c r="U58" s="304">
        <f t="shared" si="10"/>
        <v>9.3211131751137238E-2</v>
      </c>
      <c r="V58" s="304">
        <f t="shared" si="10"/>
        <v>0.11017540493498289</v>
      </c>
      <c r="W58" s="304">
        <f t="shared" si="10"/>
        <v>0.10466760703745051</v>
      </c>
      <c r="DA58" s="72"/>
    </row>
    <row r="59" spans="1:105" ht="12" customHeight="1" x14ac:dyDescent="0.25">
      <c r="A59" s="62" t="s">
        <v>2565</v>
      </c>
      <c r="B59" s="304">
        <f t="shared" ref="B59:W59" si="11">IF(B$23=0,0,B$23/B$5)</f>
        <v>3.6861625539893833E-2</v>
      </c>
      <c r="C59" s="304">
        <f t="shared" si="11"/>
        <v>2.4855688073213186E-2</v>
      </c>
      <c r="D59" s="304">
        <f t="shared" si="11"/>
        <v>2.1527350801164757E-2</v>
      </c>
      <c r="E59" s="304">
        <f t="shared" si="11"/>
        <v>3.0567777923644755E-2</v>
      </c>
      <c r="F59" s="304">
        <f t="shared" si="11"/>
        <v>2.5280794926777247E-2</v>
      </c>
      <c r="G59" s="304">
        <f t="shared" si="11"/>
        <v>2.518095715859426E-2</v>
      </c>
      <c r="H59" s="304">
        <f t="shared" si="11"/>
        <v>2.2557736197366843E-2</v>
      </c>
      <c r="I59" s="304">
        <f t="shared" si="11"/>
        <v>2.878719337617433E-2</v>
      </c>
      <c r="J59" s="304">
        <f t="shared" si="11"/>
        <v>4.3854210009838232E-2</v>
      </c>
      <c r="K59" s="304">
        <f t="shared" si="11"/>
        <v>5.5866123585680612E-2</v>
      </c>
      <c r="L59" s="304">
        <f t="shared" si="11"/>
        <v>8.2028668264073928E-2</v>
      </c>
      <c r="M59" s="304">
        <f t="shared" si="11"/>
        <v>5.3446138471828816E-2</v>
      </c>
      <c r="N59" s="304">
        <f t="shared" si="11"/>
        <v>6.2330109503066285E-2</v>
      </c>
      <c r="O59" s="304">
        <f t="shared" si="11"/>
        <v>5.5281517524222702E-2</v>
      </c>
      <c r="P59" s="304">
        <f t="shared" si="11"/>
        <v>5.4333072061456787E-2</v>
      </c>
      <c r="Q59" s="304">
        <f t="shared" si="11"/>
        <v>7.1206064594354967E-2</v>
      </c>
      <c r="R59" s="304">
        <f t="shared" si="11"/>
        <v>7.908235242161471E-2</v>
      </c>
      <c r="S59" s="304">
        <f t="shared" si="11"/>
        <v>8.2077708650954928E-2</v>
      </c>
      <c r="T59" s="304">
        <f t="shared" si="11"/>
        <v>8.8593732650749615E-2</v>
      </c>
      <c r="U59" s="304">
        <f t="shared" si="11"/>
        <v>8.0504705825038325E-2</v>
      </c>
      <c r="V59" s="304">
        <f t="shared" si="11"/>
        <v>6.5878629641306946E-2</v>
      </c>
      <c r="W59" s="304">
        <f t="shared" si="11"/>
        <v>7.0714339458819539E-2</v>
      </c>
      <c r="DA59" s="72"/>
    </row>
    <row r="60" spans="1:105" ht="12" customHeight="1" x14ac:dyDescent="0.25">
      <c r="A60" s="203" t="s">
        <v>2567</v>
      </c>
      <c r="B60" s="303">
        <f t="shared" ref="B60:W60" si="12">IF(B$24=0,0,B$24/B$5)</f>
        <v>8.7649413183995314E-2</v>
      </c>
      <c r="C60" s="303">
        <f t="shared" si="12"/>
        <v>8.5724482215039866E-2</v>
      </c>
      <c r="D60" s="303">
        <f t="shared" si="12"/>
        <v>8.8172114675248534E-2</v>
      </c>
      <c r="E60" s="303">
        <f t="shared" si="12"/>
        <v>8.6714875401188968E-2</v>
      </c>
      <c r="F60" s="303">
        <f t="shared" si="12"/>
        <v>8.8254673877301085E-2</v>
      </c>
      <c r="G60" s="303">
        <f t="shared" si="12"/>
        <v>8.9954831958873827E-2</v>
      </c>
      <c r="H60" s="303">
        <f t="shared" si="12"/>
        <v>8.7654431174622446E-2</v>
      </c>
      <c r="I60" s="303">
        <f t="shared" si="12"/>
        <v>8.994044442900731E-2</v>
      </c>
      <c r="J60" s="303">
        <f t="shared" si="12"/>
        <v>8.9205852018500204E-2</v>
      </c>
      <c r="K60" s="303">
        <f t="shared" si="12"/>
        <v>8.6930548645821809E-2</v>
      </c>
      <c r="L60" s="303">
        <f t="shared" si="12"/>
        <v>8.7419497308512742E-2</v>
      </c>
      <c r="M60" s="303">
        <f t="shared" si="12"/>
        <v>8.9826551766396937E-2</v>
      </c>
      <c r="N60" s="303">
        <f t="shared" si="12"/>
        <v>8.8672526381553346E-2</v>
      </c>
      <c r="O60" s="303">
        <f t="shared" si="12"/>
        <v>8.8703758746949996E-2</v>
      </c>
      <c r="P60" s="303">
        <f t="shared" si="12"/>
        <v>8.9247705873560318E-2</v>
      </c>
      <c r="Q60" s="303">
        <f t="shared" si="12"/>
        <v>8.8633859852087382E-2</v>
      </c>
      <c r="R60" s="303">
        <f t="shared" si="12"/>
        <v>8.7284573332000473E-2</v>
      </c>
      <c r="S60" s="303">
        <f t="shared" si="12"/>
        <v>8.7325103759425635E-2</v>
      </c>
      <c r="T60" s="303">
        <f t="shared" si="12"/>
        <v>8.6741847391084037E-2</v>
      </c>
      <c r="U60" s="303">
        <f t="shared" si="12"/>
        <v>8.7677760839405761E-2</v>
      </c>
      <c r="V60" s="303">
        <f t="shared" si="12"/>
        <v>8.9034297770645671E-2</v>
      </c>
      <c r="W60" s="303">
        <f t="shared" si="12"/>
        <v>8.847192878764118E-2</v>
      </c>
      <c r="DA60" s="175"/>
    </row>
    <row r="61" spans="1:105" ht="12" customHeight="1" x14ac:dyDescent="0.25">
      <c r="A61" s="62" t="s">
        <v>2568</v>
      </c>
      <c r="B61" s="304">
        <f t="shared" ref="B61:W61" si="13">IF(B$25=0,0,B$25/B$5)</f>
        <v>6.8924685641053848E-2</v>
      </c>
      <c r="C61" s="304">
        <f t="shared" si="13"/>
        <v>6.9016386311325423E-2</v>
      </c>
      <c r="D61" s="304">
        <f t="shared" si="13"/>
        <v>7.1737038732577391E-2</v>
      </c>
      <c r="E61" s="304">
        <f t="shared" si="13"/>
        <v>6.8855828752713705E-2</v>
      </c>
      <c r="F61" s="304">
        <f t="shared" si="13"/>
        <v>7.1157444782392096E-2</v>
      </c>
      <c r="G61" s="304">
        <f t="shared" si="13"/>
        <v>7.2456215206224278E-2</v>
      </c>
      <c r="H61" s="304">
        <f t="shared" si="13"/>
        <v>7.1174577429162555E-2</v>
      </c>
      <c r="I61" s="304">
        <f t="shared" si="13"/>
        <v>7.1895402778734116E-2</v>
      </c>
      <c r="J61" s="304">
        <f t="shared" si="13"/>
        <v>6.9282086989284952E-2</v>
      </c>
      <c r="K61" s="304">
        <f t="shared" si="13"/>
        <v>6.6413176074894234E-2</v>
      </c>
      <c r="L61" s="304">
        <f t="shared" si="13"/>
        <v>6.4247866467801618E-2</v>
      </c>
      <c r="M61" s="304">
        <f t="shared" si="13"/>
        <v>6.8571117579933297E-2</v>
      </c>
      <c r="N61" s="304">
        <f t="shared" si="13"/>
        <v>6.6907232565124514E-2</v>
      </c>
      <c r="O61" s="304">
        <f t="shared" si="13"/>
        <v>6.7468510558841746E-2</v>
      </c>
      <c r="P61" s="304">
        <f t="shared" si="13"/>
        <v>6.8126799875679378E-2</v>
      </c>
      <c r="Q61" s="304">
        <f t="shared" si="13"/>
        <v>6.5980725286399672E-2</v>
      </c>
      <c r="R61" s="304">
        <f t="shared" si="13"/>
        <v>6.4320715939863063E-2</v>
      </c>
      <c r="S61" s="304">
        <f t="shared" si="13"/>
        <v>6.4126499801405917E-2</v>
      </c>
      <c r="T61" s="304">
        <f t="shared" si="13"/>
        <v>6.321641198650782E-2</v>
      </c>
      <c r="U61" s="304">
        <f t="shared" si="13"/>
        <v>6.4569069934290124E-2</v>
      </c>
      <c r="V61" s="304">
        <f t="shared" si="13"/>
        <v>6.6882296466297467E-2</v>
      </c>
      <c r="W61" s="304">
        <f t="shared" si="13"/>
        <v>6.5951128806957526E-2</v>
      </c>
      <c r="DA61" s="72"/>
    </row>
    <row r="62" spans="1:105" ht="12" customHeight="1" x14ac:dyDescent="0.25">
      <c r="A62" s="62" t="s">
        <v>2570</v>
      </c>
      <c r="B62" s="304">
        <f t="shared" ref="B62:W62" si="14">IF(B$26=0,0,B$26/B$5)</f>
        <v>1.8724727542941463E-2</v>
      </c>
      <c r="C62" s="304">
        <f t="shared" si="14"/>
        <v>1.6708095903714446E-2</v>
      </c>
      <c r="D62" s="304">
        <f t="shared" si="14"/>
        <v>1.6435075942671146E-2</v>
      </c>
      <c r="E62" s="304">
        <f t="shared" si="14"/>
        <v>1.7859046648475266E-2</v>
      </c>
      <c r="F62" s="304">
        <f t="shared" si="14"/>
        <v>1.7097229094908992E-2</v>
      </c>
      <c r="G62" s="304">
        <f t="shared" si="14"/>
        <v>1.7498616752649559E-2</v>
      </c>
      <c r="H62" s="304">
        <f t="shared" si="14"/>
        <v>1.6479853745459887E-2</v>
      </c>
      <c r="I62" s="304">
        <f t="shared" si="14"/>
        <v>1.8045041650273184E-2</v>
      </c>
      <c r="J62" s="304">
        <f t="shared" si="14"/>
        <v>1.9923765029215258E-2</v>
      </c>
      <c r="K62" s="304">
        <f t="shared" si="14"/>
        <v>2.0517372570927572E-2</v>
      </c>
      <c r="L62" s="304">
        <f t="shared" si="14"/>
        <v>2.3171630840711138E-2</v>
      </c>
      <c r="M62" s="304">
        <f t="shared" si="14"/>
        <v>2.1255434186463647E-2</v>
      </c>
      <c r="N62" s="304">
        <f t="shared" si="14"/>
        <v>2.1765293816428822E-2</v>
      </c>
      <c r="O62" s="304">
        <f t="shared" si="14"/>
        <v>2.1235248188108253E-2</v>
      </c>
      <c r="P62" s="304">
        <f t="shared" si="14"/>
        <v>2.112090599788094E-2</v>
      </c>
      <c r="Q62" s="304">
        <f t="shared" si="14"/>
        <v>2.2653134565687703E-2</v>
      </c>
      <c r="R62" s="304">
        <f t="shared" si="14"/>
        <v>2.2963857392137414E-2</v>
      </c>
      <c r="S62" s="304">
        <f t="shared" si="14"/>
        <v>2.319860395801971E-2</v>
      </c>
      <c r="T62" s="304">
        <f t="shared" si="14"/>
        <v>2.3525435404576214E-2</v>
      </c>
      <c r="U62" s="304">
        <f t="shared" si="14"/>
        <v>2.3108690905115633E-2</v>
      </c>
      <c r="V62" s="304">
        <f t="shared" si="14"/>
        <v>2.2152001304348207E-2</v>
      </c>
      <c r="W62" s="304">
        <f t="shared" si="14"/>
        <v>2.2520799980683653E-2</v>
      </c>
      <c r="DA62" s="72"/>
    </row>
    <row r="63" spans="1:105" ht="12" customHeight="1" x14ac:dyDescent="0.25">
      <c r="A63" s="203" t="s">
        <v>2572</v>
      </c>
      <c r="B63" s="303">
        <f t="shared" ref="B63:W63" si="15">IF(B$27=0,0,B$27/B$5)</f>
        <v>0.2555688187223133</v>
      </c>
      <c r="C63" s="303">
        <f t="shared" si="15"/>
        <v>0.26004779402669836</v>
      </c>
      <c r="D63" s="303">
        <f t="shared" si="15"/>
        <v>0.26845274648957396</v>
      </c>
      <c r="E63" s="303">
        <f t="shared" si="15"/>
        <v>0.2594314626307857</v>
      </c>
      <c r="F63" s="303">
        <f t="shared" si="15"/>
        <v>0.26442297259869463</v>
      </c>
      <c r="G63" s="303">
        <f t="shared" si="15"/>
        <v>0.27070738243794895</v>
      </c>
      <c r="H63" s="303">
        <f t="shared" si="15"/>
        <v>0.26491482548106171</v>
      </c>
      <c r="I63" s="303">
        <f t="shared" si="15"/>
        <v>0.26670450984775063</v>
      </c>
      <c r="J63" s="303">
        <f t="shared" si="15"/>
        <v>0.25674856686976133</v>
      </c>
      <c r="K63" s="303">
        <f t="shared" si="15"/>
        <v>0.24580037370297661</v>
      </c>
      <c r="L63" s="303">
        <f t="shared" si="15"/>
        <v>0.24781192627671983</v>
      </c>
      <c r="M63" s="303">
        <f t="shared" si="15"/>
        <v>0.25660006410016306</v>
      </c>
      <c r="N63" s="303">
        <f t="shared" si="15"/>
        <v>0.25148934883321927</v>
      </c>
      <c r="O63" s="303">
        <f t="shared" si="15"/>
        <v>0.25457176416903571</v>
      </c>
      <c r="P63" s="303">
        <f t="shared" si="15"/>
        <v>0.2542957116249176</v>
      </c>
      <c r="Q63" s="303">
        <f t="shared" si="15"/>
        <v>0.25136542261584383</v>
      </c>
      <c r="R63" s="303">
        <f t="shared" si="15"/>
        <v>0.24759385728061001</v>
      </c>
      <c r="S63" s="303">
        <f t="shared" si="15"/>
        <v>0.24787869801786</v>
      </c>
      <c r="T63" s="303">
        <f t="shared" si="15"/>
        <v>0.24652637076029779</v>
      </c>
      <c r="U63" s="303">
        <f t="shared" si="15"/>
        <v>0.24816548225167945</v>
      </c>
      <c r="V63" s="303">
        <f t="shared" si="15"/>
        <v>0.251505763680414</v>
      </c>
      <c r="W63" s="303">
        <f t="shared" si="15"/>
        <v>0.25054563785181433</v>
      </c>
      <c r="DA63" s="175"/>
    </row>
    <row r="64" spans="1:105" ht="12" customHeight="1" x14ac:dyDescent="0.25">
      <c r="A64" s="62" t="s">
        <v>2573</v>
      </c>
      <c r="B64" s="304">
        <f t="shared" ref="B64:W64" si="16">IF(B$28=0,0,B$28/B$5)</f>
        <v>0.20290935366532212</v>
      </c>
      <c r="C64" s="304">
        <f t="shared" si="16"/>
        <v>0.2245396682078224</v>
      </c>
      <c r="D64" s="304">
        <f t="shared" si="16"/>
        <v>0.23769938820219569</v>
      </c>
      <c r="E64" s="304">
        <f t="shared" si="16"/>
        <v>0.21576320845415031</v>
      </c>
      <c r="F64" s="304">
        <f t="shared" si="16"/>
        <v>0.22830755127472713</v>
      </c>
      <c r="G64" s="304">
        <f t="shared" si="16"/>
        <v>0.23473458649710002</v>
      </c>
      <c r="H64" s="304">
        <f t="shared" si="16"/>
        <v>0.23268948805625195</v>
      </c>
      <c r="I64" s="304">
        <f t="shared" si="16"/>
        <v>0.22557994788178731</v>
      </c>
      <c r="J64" s="304">
        <f t="shared" si="16"/>
        <v>0.19409969542713523</v>
      </c>
      <c r="K64" s="304">
        <f t="shared" si="16"/>
        <v>0.16599162572343287</v>
      </c>
      <c r="L64" s="304">
        <f t="shared" si="16"/>
        <v>0.13062811447089995</v>
      </c>
      <c r="M64" s="304">
        <f t="shared" si="16"/>
        <v>0.18024843771183618</v>
      </c>
      <c r="N64" s="304">
        <f t="shared" si="16"/>
        <v>0.16244633525741028</v>
      </c>
      <c r="O64" s="304">
        <f t="shared" si="16"/>
        <v>0.1755981677058604</v>
      </c>
      <c r="P64" s="304">
        <f t="shared" si="16"/>
        <v>0.1766770372514079</v>
      </c>
      <c r="Q64" s="304">
        <f t="shared" si="16"/>
        <v>0.14964247319533677</v>
      </c>
      <c r="R64" s="304">
        <f t="shared" si="16"/>
        <v>0.13461906810687468</v>
      </c>
      <c r="S64" s="304">
        <f t="shared" si="16"/>
        <v>0.13062482851649582</v>
      </c>
      <c r="T64" s="304">
        <f t="shared" si="16"/>
        <v>0.11996389554494122</v>
      </c>
      <c r="U64" s="304">
        <f t="shared" si="16"/>
        <v>0.13315875964448179</v>
      </c>
      <c r="V64" s="304">
        <f t="shared" si="16"/>
        <v>0.15739343562140412</v>
      </c>
      <c r="W64" s="304">
        <f t="shared" si="16"/>
        <v>0.14952515291064353</v>
      </c>
      <c r="DA64" s="72"/>
    </row>
    <row r="65" spans="1:105" ht="12" customHeight="1" x14ac:dyDescent="0.25">
      <c r="A65" s="62" t="s">
        <v>2580</v>
      </c>
      <c r="B65" s="304">
        <f t="shared" ref="B65:W65" si="17">IF(B$34=0,0,B$34/B$5)</f>
        <v>5.2659465056991185E-2</v>
      </c>
      <c r="C65" s="304">
        <f t="shared" si="17"/>
        <v>3.5508125818875982E-2</v>
      </c>
      <c r="D65" s="304">
        <f t="shared" si="17"/>
        <v>3.075335828737823E-2</v>
      </c>
      <c r="E65" s="304">
        <f t="shared" si="17"/>
        <v>4.3668254176635356E-2</v>
      </c>
      <c r="F65" s="304">
        <f t="shared" si="17"/>
        <v>3.6115421323967507E-2</v>
      </c>
      <c r="G65" s="304">
        <f t="shared" si="17"/>
        <v>3.5972795940848949E-2</v>
      </c>
      <c r="H65" s="304">
        <f t="shared" si="17"/>
        <v>3.2225337424809784E-2</v>
      </c>
      <c r="I65" s="304">
        <f t="shared" si="17"/>
        <v>4.1124561965963327E-2</v>
      </c>
      <c r="J65" s="304">
        <f t="shared" si="17"/>
        <v>6.2648871442626083E-2</v>
      </c>
      <c r="K65" s="304">
        <f t="shared" si="17"/>
        <v>7.9808747979543751E-2</v>
      </c>
      <c r="L65" s="304">
        <f t="shared" si="17"/>
        <v>0.11718381180581991</v>
      </c>
      <c r="M65" s="304">
        <f t="shared" si="17"/>
        <v>7.6351626388326876E-2</v>
      </c>
      <c r="N65" s="304">
        <f t="shared" si="17"/>
        <v>8.9043013575808974E-2</v>
      </c>
      <c r="O65" s="304">
        <f t="shared" si="17"/>
        <v>7.8973596463175325E-2</v>
      </c>
      <c r="P65" s="304">
        <f t="shared" si="17"/>
        <v>7.7618674373509722E-2</v>
      </c>
      <c r="Q65" s="304">
        <f t="shared" si="17"/>
        <v>0.10172294942050708</v>
      </c>
      <c r="R65" s="304">
        <f t="shared" si="17"/>
        <v>0.11297478917373534</v>
      </c>
      <c r="S65" s="304">
        <f t="shared" si="17"/>
        <v>0.11725386950136422</v>
      </c>
      <c r="T65" s="304">
        <f t="shared" si="17"/>
        <v>0.12656247521535657</v>
      </c>
      <c r="U65" s="304">
        <f t="shared" si="17"/>
        <v>0.11500672260719763</v>
      </c>
      <c r="V65" s="304">
        <f t="shared" si="17"/>
        <v>9.4112328059009903E-2</v>
      </c>
      <c r="W65" s="304">
        <f t="shared" si="17"/>
        <v>0.10102048494117075</v>
      </c>
      <c r="DA65" s="72"/>
    </row>
    <row r="66" spans="1:105" ht="12" customHeight="1" x14ac:dyDescent="0.25">
      <c r="A66" s="203" t="s">
        <v>2582</v>
      </c>
      <c r="B66" s="303">
        <f t="shared" ref="B66:W66" si="18">IF(B$35=0,0,B$35/B$5)</f>
        <v>0.20948708839736083</v>
      </c>
      <c r="C66" s="303">
        <f t="shared" si="18"/>
        <v>0.22947648237623999</v>
      </c>
      <c r="D66" s="303">
        <f t="shared" si="18"/>
        <v>0.2148915599546376</v>
      </c>
      <c r="E66" s="303">
        <f t="shared" si="18"/>
        <v>0.21450658204558828</v>
      </c>
      <c r="F66" s="303">
        <f t="shared" si="18"/>
        <v>0.21398647736754967</v>
      </c>
      <c r="G66" s="303">
        <f t="shared" si="18"/>
        <v>0.19578607066641004</v>
      </c>
      <c r="H66" s="303">
        <f t="shared" si="18"/>
        <v>0.22161571798396196</v>
      </c>
      <c r="I66" s="303">
        <f t="shared" si="18"/>
        <v>0.19572582594230617</v>
      </c>
      <c r="J66" s="303">
        <f t="shared" si="18"/>
        <v>0.19035721991717106</v>
      </c>
      <c r="K66" s="303">
        <f t="shared" si="18"/>
        <v>0.20468116955410751</v>
      </c>
      <c r="L66" s="303">
        <f t="shared" si="18"/>
        <v>0.16641912371556705</v>
      </c>
      <c r="M66" s="303">
        <f t="shared" si="18"/>
        <v>0.1714304279960783</v>
      </c>
      <c r="N66" s="303">
        <f t="shared" si="18"/>
        <v>0.17567986451560186</v>
      </c>
      <c r="O66" s="303">
        <f t="shared" si="18"/>
        <v>0.17796885143783198</v>
      </c>
      <c r="P66" s="303">
        <f t="shared" si="18"/>
        <v>0.17902702310874366</v>
      </c>
      <c r="Q66" s="303">
        <f t="shared" si="18"/>
        <v>0.16513868918650912</v>
      </c>
      <c r="R66" s="303">
        <f t="shared" si="18"/>
        <v>0.16478220896509746</v>
      </c>
      <c r="S66" s="303">
        <f t="shared" si="18"/>
        <v>0.16493168730986199</v>
      </c>
      <c r="T66" s="303">
        <f t="shared" si="18"/>
        <v>0.16417545873304232</v>
      </c>
      <c r="U66" s="303">
        <f t="shared" si="18"/>
        <v>0.16579139532495843</v>
      </c>
      <c r="V66" s="303">
        <f t="shared" si="18"/>
        <v>0.17063707009303139</v>
      </c>
      <c r="W66" s="303">
        <f t="shared" si="18"/>
        <v>0.16808405356772019</v>
      </c>
      <c r="DA66" s="175"/>
    </row>
    <row r="67" spans="1:105" ht="12" customHeight="1" x14ac:dyDescent="0.25">
      <c r="A67" s="203" t="s">
        <v>2594</v>
      </c>
      <c r="B67" s="303">
        <f t="shared" ref="B67:W67" si="19">IF(B$46=0,0,B$46/B$5)</f>
        <v>8.8116364907959779E-2</v>
      </c>
      <c r="C67" s="303">
        <f t="shared" si="19"/>
        <v>7.8626333664538584E-2</v>
      </c>
      <c r="D67" s="303">
        <f t="shared" si="19"/>
        <v>7.7341533847864158E-2</v>
      </c>
      <c r="E67" s="303">
        <f t="shared" si="19"/>
        <v>8.4042572463412998E-2</v>
      </c>
      <c r="F67" s="303">
        <f t="shared" si="19"/>
        <v>8.0457548681924618E-2</v>
      </c>
      <c r="G67" s="303">
        <f t="shared" si="19"/>
        <v>8.2346431777174364E-2</v>
      </c>
      <c r="H67" s="303">
        <f t="shared" si="19"/>
        <v>7.7552252919811215E-2</v>
      </c>
      <c r="I67" s="303">
        <f t="shared" si="19"/>
        <v>8.4917843060109077E-2</v>
      </c>
      <c r="J67" s="303">
        <f t="shared" si="19"/>
        <v>9.3758894255130579E-2</v>
      </c>
      <c r="K67" s="303">
        <f t="shared" si="19"/>
        <v>9.6552341510247344E-2</v>
      </c>
      <c r="L67" s="303">
        <f t="shared" si="19"/>
        <v>0.10904296866217003</v>
      </c>
      <c r="M67" s="303">
        <f t="shared" si="19"/>
        <v>0.10002557264218183</v>
      </c>
      <c r="N67" s="303">
        <f t="shared" si="19"/>
        <v>0.10242491207731204</v>
      </c>
      <c r="O67" s="303">
        <f t="shared" si="19"/>
        <v>9.9930579708744693E-2</v>
      </c>
      <c r="P67" s="303">
        <f t="shared" si="19"/>
        <v>9.9392498813557342E-2</v>
      </c>
      <c r="Q67" s="303">
        <f t="shared" si="19"/>
        <v>0.10660298619147153</v>
      </c>
      <c r="R67" s="303">
        <f t="shared" si="19"/>
        <v>0.10806521125711721</v>
      </c>
      <c r="S67" s="303">
        <f t="shared" si="19"/>
        <v>0.10916990097891618</v>
      </c>
      <c r="T67" s="303">
        <f t="shared" si="19"/>
        <v>0.11070793131565274</v>
      </c>
      <c r="U67" s="303">
        <f t="shared" si="19"/>
        <v>0.10874678072995585</v>
      </c>
      <c r="V67" s="303">
        <f t="shared" si="19"/>
        <v>0.10424471202046212</v>
      </c>
      <c r="W67" s="303">
        <f t="shared" si="19"/>
        <v>0.10598023520321719</v>
      </c>
      <c r="DA67" s="175"/>
    </row>
    <row r="68" spans="1:105" ht="12" customHeight="1" x14ac:dyDescent="0.25">
      <c r="A68" s="41" t="s">
        <v>2596</v>
      </c>
      <c r="B68" s="237">
        <f t="shared" ref="B68:W68" si="20">IF(B$47=0,0,B$47/B$5)</f>
        <v>5.9668497032387725E-2</v>
      </c>
      <c r="C68" s="237">
        <f t="shared" si="20"/>
        <v>5.3242268468864734E-2</v>
      </c>
      <c r="D68" s="237">
        <f t="shared" si="20"/>
        <v>5.2372258974844821E-2</v>
      </c>
      <c r="E68" s="237">
        <f t="shared" si="20"/>
        <v>5.6909905337849412E-2</v>
      </c>
      <c r="F68" s="237">
        <f t="shared" si="20"/>
        <v>5.4482286119895765E-2</v>
      </c>
      <c r="G68" s="237">
        <f t="shared" si="20"/>
        <v>5.5761354037429177E-2</v>
      </c>
      <c r="H68" s="237">
        <f t="shared" si="20"/>
        <v>5.2514948591379403E-2</v>
      </c>
      <c r="I68" s="237">
        <f t="shared" si="20"/>
        <v>5.7502599794276958E-2</v>
      </c>
      <c r="J68" s="237">
        <f t="shared" si="20"/>
        <v>6.3489367831568957E-2</v>
      </c>
      <c r="K68" s="237">
        <f t="shared" si="20"/>
        <v>6.5380966508229874E-2</v>
      </c>
      <c r="L68" s="237">
        <f t="shared" si="20"/>
        <v>7.38390656357375E-2</v>
      </c>
      <c r="M68" s="237">
        <f t="shared" si="20"/>
        <v>6.7732884698512671E-2</v>
      </c>
      <c r="N68" s="237">
        <f t="shared" si="20"/>
        <v>6.9357611026185137E-2</v>
      </c>
      <c r="O68" s="237">
        <f t="shared" si="20"/>
        <v>6.766855969403919E-2</v>
      </c>
      <c r="P68" s="237">
        <f t="shared" si="20"/>
        <v>6.7304195159355859E-2</v>
      </c>
      <c r="Q68" s="237">
        <f t="shared" si="20"/>
        <v>7.2186817645661774E-2</v>
      </c>
      <c r="R68" s="237">
        <f t="shared" si="20"/>
        <v>7.3176971654866543E-2</v>
      </c>
      <c r="S68" s="237">
        <f t="shared" si="20"/>
        <v>7.3925018575046714E-2</v>
      </c>
      <c r="T68" s="237">
        <f t="shared" si="20"/>
        <v>7.4966504554173821E-2</v>
      </c>
      <c r="U68" s="237">
        <f t="shared" si="20"/>
        <v>7.36385002949769E-2</v>
      </c>
      <c r="V68" s="237">
        <f t="shared" si="20"/>
        <v>7.0589898894855285E-2</v>
      </c>
      <c r="W68" s="237">
        <f t="shared" si="20"/>
        <v>7.1765118276499396E-2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54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26</v>
      </c>
      <c r="B72" s="324">
        <f t="shared" ref="B72:W72" si="21">SUM(B$73:B$83)</f>
        <v>32.013687204452992</v>
      </c>
      <c r="C72" s="324">
        <f t="shared" si="21"/>
        <v>33.481291760016013</v>
      </c>
      <c r="D72" s="324">
        <f t="shared" si="21"/>
        <v>33.898329717486774</v>
      </c>
      <c r="E72" s="324">
        <f t="shared" si="21"/>
        <v>37.655582567334584</v>
      </c>
      <c r="F72" s="324">
        <f t="shared" si="21"/>
        <v>36.897174862021174</v>
      </c>
      <c r="G72" s="324">
        <f t="shared" si="21"/>
        <v>36.105131029416498</v>
      </c>
      <c r="H72" s="324">
        <f t="shared" si="21"/>
        <v>33.948643212890836</v>
      </c>
      <c r="I72" s="324">
        <f t="shared" si="21"/>
        <v>32.251522825185674</v>
      </c>
      <c r="J72" s="324">
        <f t="shared" si="21"/>
        <v>34.095683591836654</v>
      </c>
      <c r="K72" s="324">
        <f t="shared" si="21"/>
        <v>35.940107263956129</v>
      </c>
      <c r="L72" s="324">
        <f t="shared" si="21"/>
        <v>35.506597023197827</v>
      </c>
      <c r="M72" s="324">
        <f t="shared" si="21"/>
        <v>32.876566765065022</v>
      </c>
      <c r="N72" s="324">
        <f t="shared" si="21"/>
        <v>32.710539740983968</v>
      </c>
      <c r="O72" s="324">
        <f t="shared" si="21"/>
        <v>33.595391032219851</v>
      </c>
      <c r="P72" s="324">
        <f t="shared" si="21"/>
        <v>31.554971060924807</v>
      </c>
      <c r="Q72" s="324">
        <f t="shared" si="21"/>
        <v>30.531472431429659</v>
      </c>
      <c r="R72" s="324">
        <f t="shared" si="21"/>
        <v>30.328894023960032</v>
      </c>
      <c r="S72" s="324">
        <f t="shared" si="21"/>
        <v>30.125723070719598</v>
      </c>
      <c r="T72" s="324">
        <f t="shared" si="21"/>
        <v>29.380836072311475</v>
      </c>
      <c r="U72" s="324">
        <f t="shared" si="21"/>
        <v>29.079047435680163</v>
      </c>
      <c r="V72" s="324">
        <f t="shared" si="21"/>
        <v>29.218421981251307</v>
      </c>
      <c r="W72" s="324">
        <f t="shared" si="21"/>
        <v>29.519256334306416</v>
      </c>
      <c r="DA72" s="95"/>
    </row>
    <row r="73" spans="1:105" ht="12" customHeight="1" x14ac:dyDescent="0.25">
      <c r="A73" s="55" t="s">
        <v>92</v>
      </c>
      <c r="B73" s="336">
        <f>IF(B$6=0,0,B$6/MAE!B$5*1000)</f>
        <v>0.58769369661601278</v>
      </c>
      <c r="C73" s="336">
        <f>IF(C$6=0,0,C$6/MAE!C$5*1000)</f>
        <v>0.54843983696724663</v>
      </c>
      <c r="D73" s="336">
        <f>IF(D$6=0,0,D$6/MAE!D$5*1000)</f>
        <v>0.54619766983980456</v>
      </c>
      <c r="E73" s="336">
        <f>IF(E$6=0,0,E$6/MAE!E$5*1000)</f>
        <v>0.65930667220151029</v>
      </c>
      <c r="F73" s="336">
        <f>IF(F$6=0,0,F$6/MAE!F$5*1000)</f>
        <v>0.6184700505596985</v>
      </c>
      <c r="G73" s="336">
        <f>IF(G$6=0,0,G$6/MAE!G$5*1000)</f>
        <v>0.61940181439995545</v>
      </c>
      <c r="H73" s="336">
        <f>IF(H$6=0,0,H$6/MAE!H$5*1000)</f>
        <v>0.54849870098552955</v>
      </c>
      <c r="I73" s="336">
        <f>IF(I$6=0,0,I$6/MAE!I$5*1000)</f>
        <v>0.57056869869138382</v>
      </c>
      <c r="J73" s="336">
        <f>IF(J$6=0,0,J$6/MAE!J$5*1000)</f>
        <v>0.66599449842570935</v>
      </c>
      <c r="K73" s="336">
        <f>IF(K$6=0,0,K$6/MAE!K$5*1000)</f>
        <v>0.72293781468008667</v>
      </c>
      <c r="L73" s="336">
        <f>IF(L$6=0,0,L$6/MAE!L$5*1000)</f>
        <v>0.80661348885434636</v>
      </c>
      <c r="M73" s="336">
        <f>IF(M$6=0,0,M$6/MAE!M$5*1000)</f>
        <v>0.68510362858011487</v>
      </c>
      <c r="N73" s="336">
        <f>IF(N$6=0,0,N$6/MAE!N$5*1000)</f>
        <v>0.69799461603577184</v>
      </c>
      <c r="O73" s="336">
        <f>IF(O$6=0,0,O$6/MAE!O$5*1000)</f>
        <v>0.69941810445660235</v>
      </c>
      <c r="P73" s="336">
        <f>IF(P$6=0,0,P$6/MAE!P$5*1000)</f>
        <v>0.65340154661141758</v>
      </c>
      <c r="Q73" s="336">
        <f>IF(Q$6=0,0,Q$6/MAE!Q$5*1000)</f>
        <v>0.67807211125270594</v>
      </c>
      <c r="R73" s="336">
        <f>IF(R$6=0,0,R$6/MAE!R$5*1000)</f>
        <v>0.68281215414457497</v>
      </c>
      <c r="S73" s="336">
        <f>IF(S$6=0,0,S$6/MAE!S$5*1000)</f>
        <v>0.68517129261431486</v>
      </c>
      <c r="T73" s="336">
        <f>IF(T$6=0,0,T$6/MAE!T$5*1000)</f>
        <v>0.67764407956039818</v>
      </c>
      <c r="U73" s="336">
        <f>IF(U$6=0,0,U$6/MAE!U$5*1000)</f>
        <v>0.65880266569247825</v>
      </c>
      <c r="V73" s="336">
        <f>IF(V$6=0,0,V$6/MAE!V$5*1000)</f>
        <v>0.63455541356830891</v>
      </c>
      <c r="W73" s="336">
        <f>IF(W$6=0,0,W$6/MAE!W$5*1000)</f>
        <v>0.65176202694455243</v>
      </c>
      <c r="DA73" s="67"/>
    </row>
    <row r="74" spans="1:105" ht="12" customHeight="1" x14ac:dyDescent="0.25">
      <c r="A74" s="202" t="s">
        <v>93</v>
      </c>
      <c r="B74" s="337">
        <f>IF(B$7=0,0,B$7/MAE!B$5*1000)</f>
        <v>0.79926342739777789</v>
      </c>
      <c r="C74" s="337">
        <f>IF(C$7=0,0,C$7/MAE!C$5*1000)</f>
        <v>0.74587817827545555</v>
      </c>
      <c r="D74" s="337">
        <f>IF(D$7=0,0,D$7/MAE!D$5*1000)</f>
        <v>0.74282883098213515</v>
      </c>
      <c r="E74" s="337">
        <f>IF(E$7=0,0,E$7/MAE!E$5*1000)</f>
        <v>0.89665707419405438</v>
      </c>
      <c r="F74" s="337">
        <f>IF(F$7=0,0,F$7/MAE!F$5*1000)</f>
        <v>0.84111926876119081</v>
      </c>
      <c r="G74" s="337">
        <f>IF(G$7=0,0,G$7/MAE!G$5*1000)</f>
        <v>0.84238646758393954</v>
      </c>
      <c r="H74" s="337">
        <f>IF(H$7=0,0,H$7/MAE!H$5*1000)</f>
        <v>0.74595823334032019</v>
      </c>
      <c r="I74" s="337">
        <f>IF(I$7=0,0,I$7/MAE!I$5*1000)</f>
        <v>0.77597343022028165</v>
      </c>
      <c r="J74" s="337">
        <f>IF(J$7=0,0,J$7/MAE!J$5*1000)</f>
        <v>0.90575251785896471</v>
      </c>
      <c r="K74" s="337">
        <f>IF(K$7=0,0,K$7/MAE!K$5*1000)</f>
        <v>0.98319542796491766</v>
      </c>
      <c r="L74" s="337">
        <f>IF(L$7=0,0,L$7/MAE!L$5*1000)</f>
        <v>1.0969943448419102</v>
      </c>
      <c r="M74" s="337">
        <f>IF(M$7=0,0,M$7/MAE!M$5*1000)</f>
        <v>0.93174093486895648</v>
      </c>
      <c r="N74" s="337">
        <f>IF(N$7=0,0,N$7/MAE!N$5*1000)</f>
        <v>0.94927267780864932</v>
      </c>
      <c r="O74" s="337">
        <f>IF(O$7=0,0,O$7/MAE!O$5*1000)</f>
        <v>0.95120862206097934</v>
      </c>
      <c r="P74" s="337">
        <f>IF(P$7=0,0,P$7/MAE!P$5*1000)</f>
        <v>0.88862610339152792</v>
      </c>
      <c r="Q74" s="337">
        <f>IF(Q$7=0,0,Q$7/MAE!Q$5*1000)</f>
        <v>0.9221780713036809</v>
      </c>
      <c r="R74" s="337">
        <f>IF(R$7=0,0,R$7/MAE!R$5*1000)</f>
        <v>0.92862452963662212</v>
      </c>
      <c r="S74" s="337">
        <f>IF(S$7=0,0,S$7/MAE!S$5*1000)</f>
        <v>0.93183295795546839</v>
      </c>
      <c r="T74" s="337">
        <f>IF(T$7=0,0,T$7/MAE!T$5*1000)</f>
        <v>0.92159594820214152</v>
      </c>
      <c r="U74" s="337">
        <f>IF(U$7=0,0,U$7/MAE!U$5*1000)</f>
        <v>0.89597162534177011</v>
      </c>
      <c r="V74" s="337">
        <f>IF(V$7=0,0,V$7/MAE!V$5*1000)</f>
        <v>0.86299536245289954</v>
      </c>
      <c r="W74" s="337">
        <f>IF(W$7=0,0,W$7/MAE!W$5*1000)</f>
        <v>0.88639635664459104</v>
      </c>
      <c r="DA74" s="174"/>
    </row>
    <row r="75" spans="1:105" ht="12" customHeight="1" x14ac:dyDescent="0.25">
      <c r="A75" s="202" t="s">
        <v>94</v>
      </c>
      <c r="B75" s="337">
        <f>IF(B$8=0,0,B$8/MAE!B$5*1000)</f>
        <v>0.98732541031490195</v>
      </c>
      <c r="C75" s="337">
        <f>IF(C$8=0,0,C$8/MAE!C$5*1000)</f>
        <v>0.92137892610497507</v>
      </c>
      <c r="D75" s="337">
        <f>IF(D$8=0,0,D$8/MAE!D$5*1000)</f>
        <v>0.91761208533087202</v>
      </c>
      <c r="E75" s="337">
        <f>IF(E$8=0,0,E$8/MAE!E$5*1000)</f>
        <v>1.1076352092985373</v>
      </c>
      <c r="F75" s="337">
        <f>IF(F$8=0,0,F$8/MAE!F$5*1000)</f>
        <v>1.0390296849402942</v>
      </c>
      <c r="G75" s="337">
        <f>IF(G$8=0,0,G$8/MAE!G$5*1000)</f>
        <v>1.0405950481919253</v>
      </c>
      <c r="H75" s="337">
        <f>IF(H$8=0,0,H$8/MAE!H$5*1000)</f>
        <v>0.92147781765568992</v>
      </c>
      <c r="I75" s="337">
        <f>IF(I$8=0,0,I$8/MAE!I$5*1000)</f>
        <v>0.95855541380152476</v>
      </c>
      <c r="J75" s="337">
        <f>IF(J$8=0,0,J$8/MAE!J$5*1000)</f>
        <v>1.1188707573551917</v>
      </c>
      <c r="K75" s="337">
        <f>IF(K$8=0,0,K$8/MAE!K$5*1000)</f>
        <v>1.2145355286625457</v>
      </c>
      <c r="L75" s="337">
        <f>IF(L$8=0,0,L$8/MAE!L$5*1000)</f>
        <v>1.3551106612753012</v>
      </c>
      <c r="M75" s="337">
        <f>IF(M$8=0,0,M$8/MAE!M$5*1000)</f>
        <v>1.1509740960145933</v>
      </c>
      <c r="N75" s="337">
        <f>IF(N$8=0,0,N$8/MAE!N$5*1000)</f>
        <v>1.1726309549400966</v>
      </c>
      <c r="O75" s="337">
        <f>IF(O$8=0,0,O$8/MAE!O$5*1000)</f>
        <v>1.1750224154870921</v>
      </c>
      <c r="P75" s="337">
        <f>IF(P$8=0,0,P$8/MAE!P$5*1000)</f>
        <v>1.0977145983071812</v>
      </c>
      <c r="Q75" s="337">
        <f>IF(Q$8=0,0,Q$8/MAE!Q$5*1000)</f>
        <v>1.1391611469045466</v>
      </c>
      <c r="R75" s="337">
        <f>IF(R$8=0,0,R$8/MAE!R$5*1000)</f>
        <v>1.1471244189628855</v>
      </c>
      <c r="S75" s="337">
        <f>IF(S$8=0,0,S$8/MAE!S$5*1000)</f>
        <v>1.1510877715920493</v>
      </c>
      <c r="T75" s="337">
        <f>IF(T$8=0,0,T$8/MAE!T$5*1000)</f>
        <v>1.1384420536614686</v>
      </c>
      <c r="U75" s="337">
        <f>IF(U$8=0,0,U$8/MAE!U$5*1000)</f>
        <v>1.1067884783633635</v>
      </c>
      <c r="V75" s="337">
        <f>IF(V$8=0,0,V$8/MAE!V$5*1000)</f>
        <v>1.0660530947947588</v>
      </c>
      <c r="W75" s="337">
        <f>IF(W$8=0,0,W$8/MAE!W$5*1000)</f>
        <v>1.0949602052668481</v>
      </c>
      <c r="DA75" s="174"/>
    </row>
    <row r="76" spans="1:105" ht="12" customHeight="1" x14ac:dyDescent="0.25">
      <c r="A76" s="202" t="s">
        <v>95</v>
      </c>
      <c r="B76" s="337">
        <f>IF(B$9=0,0,B$9/MAE!B$5*1000)</f>
        <v>0.61120144448065361</v>
      </c>
      <c r="C76" s="337">
        <f>IF(C$9=0,0,C$9/MAE!C$5*1000)</f>
        <v>0.57037743044593658</v>
      </c>
      <c r="D76" s="337">
        <f>IF(D$9=0,0,D$9/MAE!D$5*1000)</f>
        <v>0.56804557663339705</v>
      </c>
      <c r="E76" s="337">
        <f>IF(E$9=0,0,E$9/MAE!E$5*1000)</f>
        <v>0.68567893908957089</v>
      </c>
      <c r="F76" s="337">
        <f>IF(F$9=0,0,F$9/MAE!F$5*1000)</f>
        <v>0.6432088525820866</v>
      </c>
      <c r="G76" s="337">
        <f>IF(G$9=0,0,G$9/MAE!G$5*1000)</f>
        <v>0.6441778869759538</v>
      </c>
      <c r="H76" s="337">
        <f>IF(H$9=0,0,H$9/MAE!H$5*1000)</f>
        <v>0.57043864902495067</v>
      </c>
      <c r="I76" s="337">
        <f>IF(I$9=0,0,I$9/MAE!I$5*1000)</f>
        <v>0.5933914466390392</v>
      </c>
      <c r="J76" s="337">
        <f>IF(J$9=0,0,J$9/MAE!J$5*1000)</f>
        <v>0.69263427836273761</v>
      </c>
      <c r="K76" s="337">
        <f>IF(K$9=0,0,K$9/MAE!K$5*1000)</f>
        <v>0.75185532726728999</v>
      </c>
      <c r="L76" s="337">
        <f>IF(L$9=0,0,L$9/MAE!L$5*1000)</f>
        <v>0.8388780284085201</v>
      </c>
      <c r="M76" s="337">
        <f>IF(M$9=0,0,M$9/MAE!M$5*1000)</f>
        <v>0.7125077737233193</v>
      </c>
      <c r="N76" s="337">
        <f>IF(N$9=0,0,N$9/MAE!N$5*1000)</f>
        <v>0.7259144006772027</v>
      </c>
      <c r="O76" s="337">
        <f>IF(O$9=0,0,O$9/MAE!O$5*1000)</f>
        <v>0.72739482863486626</v>
      </c>
      <c r="P76" s="337">
        <f>IF(P$9=0,0,P$9/MAE!P$5*1000)</f>
        <v>0.67953760847587397</v>
      </c>
      <c r="Q76" s="337">
        <f>IF(Q$9=0,0,Q$9/MAE!Q$5*1000)</f>
        <v>0.70519499570281419</v>
      </c>
      <c r="R76" s="337">
        <f>IF(R$9=0,0,R$9/MAE!R$5*1000)</f>
        <v>0.71012464031035794</v>
      </c>
      <c r="S76" s="337">
        <f>IF(S$9=0,0,S$9/MAE!S$5*1000)</f>
        <v>0.71257814431888711</v>
      </c>
      <c r="T76" s="337">
        <f>IF(T$9=0,0,T$9/MAE!T$5*1000)</f>
        <v>0.70474984274281383</v>
      </c>
      <c r="U76" s="337">
        <f>IF(U$9=0,0,U$9/MAE!U$5*1000)</f>
        <v>0.6851547723201773</v>
      </c>
      <c r="V76" s="337">
        <f>IF(V$9=0,0,V$9/MAE!V$5*1000)</f>
        <v>0.65993763011104134</v>
      </c>
      <c r="W76" s="337">
        <f>IF(W$9=0,0,W$9/MAE!W$5*1000)</f>
        <v>0.67783250802233452</v>
      </c>
      <c r="DA76" s="174"/>
    </row>
    <row r="77" spans="1:105" ht="12" customHeight="1" x14ac:dyDescent="0.25">
      <c r="A77" s="56" t="s">
        <v>96</v>
      </c>
      <c r="B77" s="338">
        <f>IF(B$10=0,0,B$10/MAE!B$5*1000)</f>
        <v>0.87573948624202991</v>
      </c>
      <c r="C77" s="338">
        <f>IF(C$10=0,0,C$10/MAE!C$5*1000)</f>
        <v>0.92529947998339013</v>
      </c>
      <c r="D77" s="338">
        <f>IF(D$10=0,0,D$10/MAE!D$5*1000)</f>
        <v>0.98304275477720449</v>
      </c>
      <c r="E77" s="338">
        <f>IF(E$10=0,0,E$10/MAE!E$5*1000)</f>
        <v>1.0486146798766103</v>
      </c>
      <c r="F77" s="338">
        <f>IF(F$10=0,0,F$10/MAE!F$5*1000)</f>
        <v>1.038620598896939</v>
      </c>
      <c r="G77" s="338">
        <f>IF(G$10=0,0,G$10/MAE!G$5*1000)</f>
        <v>1.0397840064569985</v>
      </c>
      <c r="H77" s="338">
        <f>IF(H$10=0,0,H$10/MAE!H$5*1000)</f>
        <v>0.95841472739437861</v>
      </c>
      <c r="I77" s="338">
        <f>IF(I$10=0,0,I$10/MAE!I$5*1000)</f>
        <v>0.9238202352871171</v>
      </c>
      <c r="J77" s="338">
        <f>IF(J$10=0,0,J$10/MAE!J$5*1000)</f>
        <v>0.93722007797609597</v>
      </c>
      <c r="K77" s="338">
        <f>IF(K$10=0,0,K$10/MAE!K$5*1000)</f>
        <v>0.9491702201686345</v>
      </c>
      <c r="L77" s="338">
        <f>IF(L$10=0,0,L$10/MAE!L$5*1000)</f>
        <v>0.94430723304823294</v>
      </c>
      <c r="M77" s="338">
        <f>IF(M$10=0,0,M$10/MAE!M$5*1000)</f>
        <v>0.95026613388687176</v>
      </c>
      <c r="N77" s="338">
        <f>IF(N$10=0,0,N$10/MAE!N$5*1000)</f>
        <v>0.91371967761984296</v>
      </c>
      <c r="O77" s="338">
        <f>IF(O$10=0,0,O$10/MAE!O$5*1000)</f>
        <v>0.91367328280441162</v>
      </c>
      <c r="P77" s="338">
        <f>IF(P$10=0,0,P$10/MAE!P$5*1000)</f>
        <v>0.86888104434700253</v>
      </c>
      <c r="Q77" s="338">
        <f>IF(Q$10=0,0,Q$10/MAE!Q$5*1000)</f>
        <v>0.83335455418871085</v>
      </c>
      <c r="R77" s="338">
        <f>IF(R$10=0,0,R$10/MAE!R$5*1000)</f>
        <v>0.9527052360874918</v>
      </c>
      <c r="S77" s="338">
        <f>IF(S$10=0,0,S$10/MAE!S$5*1000)</f>
        <v>0.83497531189058849</v>
      </c>
      <c r="T77" s="338">
        <f>IF(T$10=0,0,T$10/MAE!T$5*1000)</f>
        <v>0.79761723851809274</v>
      </c>
      <c r="U77" s="338">
        <f>IF(U$10=0,0,U$10/MAE!U$5*1000)</f>
        <v>0.79019112838158234</v>
      </c>
      <c r="V77" s="338">
        <f>IF(V$10=0,0,V$10/MAE!V$5*1000)</f>
        <v>0.80667883129995721</v>
      </c>
      <c r="W77" s="338">
        <f>IF(W$10=0,0,W$10/MAE!W$5*1000)</f>
        <v>0.81498723635771086</v>
      </c>
      <c r="DA77" s="68"/>
    </row>
    <row r="78" spans="1:105" ht="12" customHeight="1" x14ac:dyDescent="0.25">
      <c r="A78" s="203" t="s">
        <v>2557</v>
      </c>
      <c r="B78" s="351">
        <f>IF(B$16=0,0,B$16/MAE!B$5*1000)</f>
        <v>5.7271901552513844</v>
      </c>
      <c r="C78" s="351">
        <f>IF(C$16=0,0,C$16/MAE!C$5*1000)</f>
        <v>6.0947152443495085</v>
      </c>
      <c r="D78" s="351">
        <f>IF(D$16=0,0,D$16/MAE!D$5*1000)</f>
        <v>6.3700697998479248</v>
      </c>
      <c r="E78" s="351">
        <f>IF(E$16=0,0,E$16/MAE!E$5*1000)</f>
        <v>6.8383300031605518</v>
      </c>
      <c r="F78" s="351">
        <f>IF(F$16=0,0,F$16/MAE!F$5*1000)</f>
        <v>6.8295224602566291</v>
      </c>
      <c r="G78" s="351">
        <f>IF(G$16=0,0,G$16/MAE!G$5*1000)</f>
        <v>6.8417478594867553</v>
      </c>
      <c r="H78" s="351">
        <f>IF(H$16=0,0,H$16/MAE!H$5*1000)</f>
        <v>6.2954492244432663</v>
      </c>
      <c r="I78" s="351">
        <f>IF(I$16=0,0,I$16/MAE!I$5*1000)</f>
        <v>6.0211386108542833</v>
      </c>
      <c r="J78" s="351">
        <f>IF(J$16=0,0,J$16/MAE!J$5*1000)</f>
        <v>6.1278125290542285</v>
      </c>
      <c r="K78" s="351">
        <f>IF(K$16=0,0,K$16/MAE!K$5*1000)</f>
        <v>6.1838642574838403</v>
      </c>
      <c r="L78" s="351">
        <f>IF(L$16=0,0,L$16/MAE!L$5*1000)</f>
        <v>6.1592707426949325</v>
      </c>
      <c r="M78" s="351">
        <f>IF(M$16=0,0,M$16/MAE!M$5*1000)</f>
        <v>5.9052903975162803</v>
      </c>
      <c r="N78" s="351">
        <f>IF(N$16=0,0,N$16/MAE!N$5*1000)</f>
        <v>5.7584466376102403</v>
      </c>
      <c r="O78" s="351">
        <f>IF(O$16=0,0,O$16/MAE!O$5*1000)</f>
        <v>5.986706574114562</v>
      </c>
      <c r="P78" s="351">
        <f>IF(P$16=0,0,P$16/MAE!P$5*1000)</f>
        <v>5.6170056748690875</v>
      </c>
      <c r="Q78" s="351">
        <f>IF(Q$16=0,0,Q$16/MAE!Q$5*1000)</f>
        <v>5.3721895295672102</v>
      </c>
      <c r="R78" s="351">
        <f>IF(R$16=0,0,R$16/MAE!R$5*1000)</f>
        <v>5.2564735009129731</v>
      </c>
      <c r="S78" s="351">
        <f>IF(S$16=0,0,S$16/MAE!S$5*1000)</f>
        <v>5.2272675081316065</v>
      </c>
      <c r="T78" s="351">
        <f>IF(T$16=0,0,T$16/MAE!T$5*1000)</f>
        <v>5.0702056207671342</v>
      </c>
      <c r="U78" s="351">
        <f>IF(U$16=0,0,U$16/MAE!U$5*1000)</f>
        <v>5.0514910812065201</v>
      </c>
      <c r="V78" s="351">
        <f>IF(V$16=0,0,V$16/MAE!V$5*1000)</f>
        <v>5.144021073751845</v>
      </c>
      <c r="W78" s="351">
        <f>IF(W$16=0,0,W$16/MAE!W$5*1000)</f>
        <v>5.1771446350330077</v>
      </c>
      <c r="DA78" s="175"/>
    </row>
    <row r="79" spans="1:105" ht="12" customHeight="1" x14ac:dyDescent="0.25">
      <c r="A79" s="203" t="s">
        <v>2567</v>
      </c>
      <c r="B79" s="351">
        <f>IF(B$24=0,0,B$24/MAE!B$5*1000)</f>
        <v>2.8059808973262843</v>
      </c>
      <c r="C79" s="351">
        <f>IF(C$24=0,0,C$24/MAE!C$5*1000)</f>
        <v>2.8701664000180536</v>
      </c>
      <c r="D79" s="351">
        <f>IF(D$24=0,0,D$24/MAE!D$5*1000)</f>
        <v>2.9888874151496294</v>
      </c>
      <c r="E79" s="351">
        <f>IF(E$24=0,0,E$24/MAE!E$5*1000)</f>
        <v>3.2652991504856024</v>
      </c>
      <c r="F79" s="351">
        <f>IF(F$24=0,0,F$24/MAE!F$5*1000)</f>
        <v>3.2563481344414313</v>
      </c>
      <c r="G79" s="351">
        <f>IF(G$24=0,0,G$24/MAE!G$5*1000)</f>
        <v>3.2478309946042816</v>
      </c>
      <c r="H79" s="351">
        <f>IF(H$24=0,0,H$24/MAE!H$5*1000)</f>
        <v>2.9757490099761528</v>
      </c>
      <c r="I79" s="351">
        <f>IF(I$24=0,0,I$24/MAE!I$5*1000)</f>
        <v>2.900716296409473</v>
      </c>
      <c r="J79" s="351">
        <f>IF(J$24=0,0,J$24/MAE!J$5*1000)</f>
        <v>3.0415345049629865</v>
      </c>
      <c r="K79" s="351">
        <f>IF(K$24=0,0,K$24/MAE!K$5*1000)</f>
        <v>3.1242932428453938</v>
      </c>
      <c r="L79" s="351">
        <f>IF(L$24=0,0,L$24/MAE!L$5*1000)</f>
        <v>3.1039688629038906</v>
      </c>
      <c r="M79" s="351">
        <f>IF(M$24=0,0,M$24/MAE!M$5*1000)</f>
        <v>2.9531886264235179</v>
      </c>
      <c r="N79" s="351">
        <f>IF(N$24=0,0,N$24/MAE!N$5*1000)</f>
        <v>2.9005261981372508</v>
      </c>
      <c r="O79" s="351">
        <f>IF(O$24=0,0,O$24/MAE!O$5*1000)</f>
        <v>2.9800374611314759</v>
      </c>
      <c r="P79" s="351">
        <f>IF(P$24=0,0,P$24/MAE!P$5*1000)</f>
        <v>2.8162087760941246</v>
      </c>
      <c r="Q79" s="351">
        <f>IF(Q$24=0,0,Q$24/MAE!Q$5*1000)</f>
        <v>2.7061222485652059</v>
      </c>
      <c r="R79" s="351">
        <f>IF(R$24=0,0,R$24/MAE!R$5*1000)</f>
        <v>2.6472445745128099</v>
      </c>
      <c r="S79" s="351">
        <f>IF(S$24=0,0,S$24/MAE!S$5*1000)</f>
        <v>2.6307318929783117</v>
      </c>
      <c r="T79" s="351">
        <f>IF(T$24=0,0,T$24/MAE!T$5*1000)</f>
        <v>2.5485479988068986</v>
      </c>
      <c r="U79" s="351">
        <f>IF(U$24=0,0,U$24/MAE!U$5*1000)</f>
        <v>2.5495857665033004</v>
      </c>
      <c r="V79" s="351">
        <f>IF(V$24=0,0,V$24/MAE!V$5*1000)</f>
        <v>2.6014416830671085</v>
      </c>
      <c r="W79" s="351">
        <f>IF(W$24=0,0,W$24/MAE!W$5*1000)</f>
        <v>2.6116255442728828</v>
      </c>
      <c r="DA79" s="175"/>
    </row>
    <row r="80" spans="1:105" ht="12" customHeight="1" x14ac:dyDescent="0.25">
      <c r="A80" s="203" t="s">
        <v>2572</v>
      </c>
      <c r="B80" s="351">
        <f>IF(B$27=0,0,B$27/MAE!B$5*1000)</f>
        <v>8.1817002217876897</v>
      </c>
      <c r="C80" s="351">
        <f>IF(C$27=0,0,C$27/MAE!C$5*1000)</f>
        <v>8.7067360633564359</v>
      </c>
      <c r="D80" s="351">
        <f>IF(D$27=0,0,D$27/MAE!D$5*1000)</f>
        <v>9.1000997140684685</v>
      </c>
      <c r="E80" s="351">
        <f>IF(E$27=0,0,E$27/MAE!E$5*1000)</f>
        <v>9.7690428616579297</v>
      </c>
      <c r="F80" s="351">
        <f>IF(F$27=0,0,F$27/MAE!F$5*1000)</f>
        <v>9.7564606575094714</v>
      </c>
      <c r="G80" s="351">
        <f>IF(G$27=0,0,G$27/MAE!G$5*1000)</f>
        <v>9.7739255135525074</v>
      </c>
      <c r="H80" s="351">
        <f>IF(H$27=0,0,H$27/MAE!H$5*1000)</f>
        <v>8.9934988920618064</v>
      </c>
      <c r="I80" s="351">
        <f>IF(I$27=0,0,I$27/MAE!I$5*1000)</f>
        <v>8.6016265869346853</v>
      </c>
      <c r="J80" s="351">
        <f>IF(J$27=0,0,J$27/MAE!J$5*1000)</f>
        <v>8.7540178986488986</v>
      </c>
      <c r="K80" s="351">
        <f>IF(K$27=0,0,K$27/MAE!K$5*1000)</f>
        <v>8.8340917964054846</v>
      </c>
      <c r="L80" s="351">
        <f>IF(L$27=0,0,L$27/MAE!L$5*1000)</f>
        <v>8.7989582038499048</v>
      </c>
      <c r="M80" s="351">
        <f>IF(M$27=0,0,M$27/MAE!M$5*1000)</f>
        <v>8.4361291393089726</v>
      </c>
      <c r="N80" s="351">
        <f>IF(N$27=0,0,N$27/MAE!N$5*1000)</f>
        <v>8.226352339443201</v>
      </c>
      <c r="O80" s="351">
        <f>IF(O$27=0,0,O$27/MAE!O$5*1000)</f>
        <v>8.5524379630208074</v>
      </c>
      <c r="P80" s="351">
        <f>IF(P$27=0,0,P$27/MAE!P$5*1000)</f>
        <v>8.0242938212415531</v>
      </c>
      <c r="Q80" s="351">
        <f>IF(Q$27=0,0,Q$27/MAE!Q$5*1000)</f>
        <v>7.6745564708103</v>
      </c>
      <c r="R80" s="351">
        <f>IF(R$27=0,0,R$27/MAE!R$5*1000)</f>
        <v>7.5092478584471047</v>
      </c>
      <c r="S80" s="351">
        <f>IF(S$27=0,0,S$27/MAE!S$5*1000)</f>
        <v>7.4675250116165817</v>
      </c>
      <c r="T80" s="351">
        <f>IF(T$27=0,0,T$27/MAE!T$5*1000)</f>
        <v>7.2431508868101906</v>
      </c>
      <c r="U80" s="351">
        <f>IF(U$27=0,0,U$27/MAE!U$5*1000)</f>
        <v>7.2164158302950296</v>
      </c>
      <c r="V80" s="351">
        <f>IF(V$27=0,0,V$27/MAE!V$5*1000)</f>
        <v>7.3486015339312072</v>
      </c>
      <c r="W80" s="351">
        <f>IF(W$27=0,0,W$27/MAE!W$5*1000)</f>
        <v>7.3959209071900096</v>
      </c>
      <c r="DA80" s="175"/>
    </row>
    <row r="81" spans="1:105" ht="12" customHeight="1" x14ac:dyDescent="0.25">
      <c r="A81" s="203" t="s">
        <v>2582</v>
      </c>
      <c r="B81" s="351">
        <f>IF(B$35=0,0,B$35/MAE!B$5*1000)</f>
        <v>6.706454121324704</v>
      </c>
      <c r="C81" s="351">
        <f>IF(C$35=0,0,C$35/MAE!C$5*1000)</f>
        <v>7.6831690585010639</v>
      </c>
      <c r="D81" s="351">
        <f>IF(D$35=0,0,D$35/MAE!D$5*1000)</f>
        <v>7.2844649528473839</v>
      </c>
      <c r="E81" s="351">
        <f>IF(E$35=0,0,E$35/MAE!E$5*1000)</f>
        <v>8.0773703114543824</v>
      </c>
      <c r="F81" s="351">
        <f>IF(F$35=0,0,F$35/MAE!F$5*1000)</f>
        <v>7.8954964735384188</v>
      </c>
      <c r="G81" s="351">
        <f>IF(G$35=0,0,G$35/MAE!G$5*1000)</f>
        <v>7.0688817351453297</v>
      </c>
      <c r="H81" s="351">
        <f>IF(H$35=0,0,H$35/MAE!H$5*1000)</f>
        <v>7.5235529402061596</v>
      </c>
      <c r="I81" s="351">
        <f>IF(I$35=0,0,I$35/MAE!I$5*1000)</f>
        <v>6.3124559428566061</v>
      </c>
      <c r="J81" s="351">
        <f>IF(J$35=0,0,J$35/MAE!J$5*1000)</f>
        <v>6.4903595397175309</v>
      </c>
      <c r="K81" s="351">
        <f>IF(K$35=0,0,K$35/MAE!K$5*1000)</f>
        <v>7.3562631886866185</v>
      </c>
      <c r="L81" s="351">
        <f>IF(L$35=0,0,L$35/MAE!L$5*1000)</f>
        <v>5.9089767627223466</v>
      </c>
      <c r="M81" s="351">
        <f>IF(M$35=0,0,M$35/MAE!M$5*1000)</f>
        <v>5.6360439115767393</v>
      </c>
      <c r="N81" s="351">
        <f>IF(N$35=0,0,N$35/MAE!N$5*1000)</f>
        <v>5.7465831899282751</v>
      </c>
      <c r="O81" s="351">
        <f>IF(O$35=0,0,O$35/MAE!O$5*1000)</f>
        <v>5.9789331556090053</v>
      </c>
      <c r="P81" s="351">
        <f>IF(P$35=0,0,P$35/MAE!P$5*1000)</f>
        <v>5.6491925333199218</v>
      </c>
      <c r="Q81" s="351">
        <f>IF(Q$35=0,0,Q$35/MAE!Q$5*1000)</f>
        <v>5.0419273362603336</v>
      </c>
      <c r="R81" s="351">
        <f>IF(R$35=0,0,R$35/MAE!R$5*1000)</f>
        <v>4.997662152736476</v>
      </c>
      <c r="S81" s="351">
        <f>IF(S$35=0,0,S$35/MAE!S$5*1000)</f>
        <v>4.9686863374834207</v>
      </c>
      <c r="T81" s="351">
        <f>IF(T$35=0,0,T$35/MAE!T$5*1000)</f>
        <v>4.8236122401320536</v>
      </c>
      <c r="U81" s="351">
        <f>IF(U$35=0,0,U$35/MAE!U$5*1000)</f>
        <v>4.8210558490820681</v>
      </c>
      <c r="V81" s="351">
        <f>IF(V$35=0,0,V$35/MAE!V$5*1000)</f>
        <v>4.9857459196225493</v>
      </c>
      <c r="W81" s="351">
        <f>IF(W$35=0,0,W$35/MAE!W$5*1000)</f>
        <v>4.9617162629748224</v>
      </c>
      <c r="DA81" s="175"/>
    </row>
    <row r="82" spans="1:105" ht="12" customHeight="1" x14ac:dyDescent="0.25">
      <c r="A82" s="203" t="s">
        <v>2594</v>
      </c>
      <c r="B82" s="351">
        <f>IF(B$46=0,0,B$46/MAE!B$5*1000)</f>
        <v>2.8209297437568628</v>
      </c>
      <c r="C82" s="351">
        <f>IF(C$46=0,0,C$46/MAE!C$5*1000)</f>
        <v>2.6325112174427856</v>
      </c>
      <c r="D82" s="351">
        <f>IF(D$46=0,0,D$46/MAE!D$5*1000)</f>
        <v>2.6217488152310628</v>
      </c>
      <c r="E82" s="351">
        <f>IF(E$46=0,0,E$46/MAE!E$5*1000)</f>
        <v>3.1646720265672492</v>
      </c>
      <c r="F82" s="351">
        <f>IF(F$46=0,0,F$46/MAE!F$5*1000)</f>
        <v>2.9686562426865546</v>
      </c>
      <c r="G82" s="351">
        <f>IF(G$46=0,0,G$46/MAE!G$5*1000)</f>
        <v>2.973128709119786</v>
      </c>
      <c r="H82" s="351">
        <f>IF(H$46=0,0,H$46/MAE!H$5*1000)</f>
        <v>2.6327937647305424</v>
      </c>
      <c r="I82" s="351">
        <f>IF(I$46=0,0,I$46/MAE!I$5*1000)</f>
        <v>2.7387297537186428</v>
      </c>
      <c r="J82" s="351">
        <f>IF(J$46=0,0,J$46/MAE!J$5*1000)</f>
        <v>3.196773592443404</v>
      </c>
      <c r="K82" s="351">
        <f>IF(K$46=0,0,K$46/MAE!K$5*1000)</f>
        <v>3.4701015104644148</v>
      </c>
      <c r="L82" s="351">
        <f>IF(L$46=0,0,L$46/MAE!L$5*1000)</f>
        <v>3.8717447465008621</v>
      </c>
      <c r="M82" s="351">
        <f>IF(M$46=0,0,M$46/MAE!M$5*1000)</f>
        <v>3.2884974171845522</v>
      </c>
      <c r="N82" s="351">
        <f>IF(N$46=0,0,N$46/MAE!N$5*1000)</f>
        <v>3.3503741569717049</v>
      </c>
      <c r="O82" s="351">
        <f>IF(O$46=0,0,O$46/MAE!O$5*1000)</f>
        <v>3.3572069013916916</v>
      </c>
      <c r="P82" s="351">
        <f>IF(P$46=0,0,P$46/MAE!P$5*1000)</f>
        <v>3.1363274237348047</v>
      </c>
      <c r="Q82" s="351">
        <f>IF(Q$46=0,0,Q$46/MAE!Q$5*1000)</f>
        <v>3.2547461340129895</v>
      </c>
      <c r="R82" s="351">
        <f>IF(R$46=0,0,R$46/MAE!R$5*1000)</f>
        <v>3.2774983398939597</v>
      </c>
      <c r="S82" s="351">
        <f>IF(S$46=0,0,S$46/MAE!S$5*1000)</f>
        <v>3.2888222045487097</v>
      </c>
      <c r="T82" s="351">
        <f>IF(T$46=0,0,T$46/MAE!T$5*1000)</f>
        <v>3.2526915818899109</v>
      </c>
      <c r="U82" s="351">
        <f>IF(U$46=0,0,U$46/MAE!U$5*1000)</f>
        <v>3.1622527953238952</v>
      </c>
      <c r="V82" s="351">
        <f>IF(V$46=0,0,V$46/MAE!V$5*1000)</f>
        <v>3.0458659851278833</v>
      </c>
      <c r="W82" s="351">
        <f>IF(W$46=0,0,W$46/MAE!W$5*1000)</f>
        <v>3.1284577293338525</v>
      </c>
      <c r="DA82" s="175"/>
    </row>
    <row r="83" spans="1:105" ht="12" customHeight="1" x14ac:dyDescent="0.25">
      <c r="A83" s="41" t="s">
        <v>2596</v>
      </c>
      <c r="B83" s="339">
        <f>IF(B$47=0,0,B$47/MAE!B$5*1000)</f>
        <v>1.9102085999546925</v>
      </c>
      <c r="C83" s="339">
        <f>IF(C$47=0,0,C$47/MAE!C$5*1000)</f>
        <v>1.7826199245711611</v>
      </c>
      <c r="D83" s="339">
        <f>IF(D$47=0,0,D$47/MAE!D$5*1000)</f>
        <v>1.7753321027788957</v>
      </c>
      <c r="E83" s="339">
        <f>IF(E$47=0,0,E$47/MAE!E$5*1000)</f>
        <v>2.1429756393485841</v>
      </c>
      <c r="F83" s="339">
        <f>IF(F$47=0,0,F$47/MAE!F$5*1000)</f>
        <v>2.010242437848464</v>
      </c>
      <c r="G83" s="339">
        <f>IF(G$47=0,0,G$47/MAE!G$5*1000)</f>
        <v>2.0132709938990625</v>
      </c>
      <c r="H83" s="339">
        <f>IF(H$47=0,0,H$47/MAE!H$5*1000)</f>
        <v>1.7828112530720437</v>
      </c>
      <c r="I83" s="339">
        <f>IF(I$47=0,0,I$47/MAE!I$5*1000)</f>
        <v>1.8545464097726403</v>
      </c>
      <c r="J83" s="339">
        <f>IF(J$47=0,0,J$47/MAE!J$5*1000)</f>
        <v>2.1647133970309076</v>
      </c>
      <c r="K83" s="339">
        <f>IF(K$47=0,0,K$47/MAE!K$5*1000)</f>
        <v>2.3497989493269058</v>
      </c>
      <c r="L83" s="339">
        <f>IF(L$47=0,0,L$47/MAE!L$5*1000)</f>
        <v>2.6217739480975872</v>
      </c>
      <c r="M83" s="339">
        <f>IF(M$47=0,0,M$47/MAE!M$5*1000)</f>
        <v>2.2268247059811026</v>
      </c>
      <c r="N83" s="339">
        <f>IF(N$47=0,0,N$47/MAE!N$5*1000)</f>
        <v>2.2687248918117375</v>
      </c>
      <c r="O83" s="339">
        <f>IF(O$47=0,0,O$47/MAE!O$5*1000)</f>
        <v>2.2733517235083571</v>
      </c>
      <c r="P83" s="339">
        <f>IF(P$47=0,0,P$47/MAE!P$5*1000)</f>
        <v>2.1237819305323091</v>
      </c>
      <c r="Q83" s="339">
        <f>IF(Q$47=0,0,Q$47/MAE!Q$5*1000)</f>
        <v>2.2039698328611625</v>
      </c>
      <c r="R83" s="339">
        <f>IF(R$47=0,0,R$47/MAE!R$5*1000)</f>
        <v>2.2193766183147741</v>
      </c>
      <c r="S83" s="339">
        <f>IF(S$47=0,0,S$47/MAE!S$5*1000)</f>
        <v>2.2270446375896595</v>
      </c>
      <c r="T83" s="339">
        <f>IF(T$47=0,0,T$47/MAE!T$5*1000)</f>
        <v>2.2025785812203726</v>
      </c>
      <c r="U83" s="339">
        <f>IF(U$47=0,0,U$47/MAE!U$5*1000)</f>
        <v>2.1413374431699808</v>
      </c>
      <c r="V83" s="339">
        <f>IF(V$47=0,0,V$47/MAE!V$5*1000)</f>
        <v>2.0625254535237474</v>
      </c>
      <c r="W83" s="339">
        <f>IF(W$47=0,0,W$47/MAE!W$5*1000)</f>
        <v>2.1184529222658033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59999389629810485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Machinery equipment / useful energy demand"</f>
        <v>RO: Machinery equipment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26</v>
      </c>
      <c r="B5" s="225">
        <v>388.14890717439948</v>
      </c>
      <c r="C5" s="225">
        <v>434.1534351080881</v>
      </c>
      <c r="D5" s="225">
        <v>440.12613176946411</v>
      </c>
      <c r="E5" s="225">
        <v>349.06205291092749</v>
      </c>
      <c r="F5" s="225">
        <v>327.10246362234722</v>
      </c>
      <c r="G5" s="225">
        <v>281.73675581915143</v>
      </c>
      <c r="H5" s="225">
        <v>276.29963791366822</v>
      </c>
      <c r="I5" s="225">
        <v>258.32356131416151</v>
      </c>
      <c r="J5" s="225">
        <v>256.56197851682032</v>
      </c>
      <c r="K5" s="225">
        <v>182.3199704548372</v>
      </c>
      <c r="L5" s="225">
        <v>204.91552962604439</v>
      </c>
      <c r="M5" s="225">
        <v>199.7524690555378</v>
      </c>
      <c r="N5" s="225">
        <v>200.3211049005692</v>
      </c>
      <c r="O5" s="225">
        <v>199.33009515021141</v>
      </c>
      <c r="P5" s="225">
        <v>222.44072105148149</v>
      </c>
      <c r="Q5" s="225">
        <v>195.84547606226451</v>
      </c>
      <c r="R5" s="225">
        <v>203.06338866618049</v>
      </c>
      <c r="S5" s="225">
        <v>222.3014860734587</v>
      </c>
      <c r="T5" s="225">
        <v>240.9819203007888</v>
      </c>
      <c r="U5" s="225">
        <v>240.6803179345917</v>
      </c>
      <c r="V5" s="225">
        <v>190.60057074579601</v>
      </c>
      <c r="W5" s="225">
        <v>213.14496848471029</v>
      </c>
      <c r="DA5" s="89" t="s">
        <v>2598</v>
      </c>
    </row>
    <row r="6" spans="1:105" ht="12" customHeight="1" x14ac:dyDescent="0.25">
      <c r="A6" s="55" t="s">
        <v>92</v>
      </c>
      <c r="B6" s="261">
        <v>6.2428391839957689</v>
      </c>
      <c r="C6" s="261">
        <v>6.2758453824578924</v>
      </c>
      <c r="D6" s="261">
        <v>6.3522256642046022</v>
      </c>
      <c r="E6" s="261">
        <v>5.4239784024599311</v>
      </c>
      <c r="F6" s="261">
        <v>4.8527434176557662</v>
      </c>
      <c r="G6" s="261">
        <v>4.3185423991693783</v>
      </c>
      <c r="H6" s="261">
        <v>3.9698275744520082</v>
      </c>
      <c r="I6" s="261">
        <v>4.0649357004258988</v>
      </c>
      <c r="J6" s="261">
        <v>4.4051131618913297</v>
      </c>
      <c r="K6" s="261">
        <v>3.173721751111457</v>
      </c>
      <c r="L6" s="261">
        <v>4.0216661047887383</v>
      </c>
      <c r="M6" s="261">
        <v>3.6626326696327611</v>
      </c>
      <c r="N6" s="261">
        <v>3.7250730825346068</v>
      </c>
      <c r="O6" s="261">
        <v>3.6383235589014271</v>
      </c>
      <c r="P6" s="261">
        <v>4.0329017151540114</v>
      </c>
      <c r="Q6" s="261">
        <v>3.7873367521301651</v>
      </c>
      <c r="R6" s="261">
        <v>3.9471207687624221</v>
      </c>
      <c r="S6" s="261">
        <v>4.3680066484101854</v>
      </c>
      <c r="T6" s="261">
        <v>4.7824735122698554</v>
      </c>
      <c r="U6" s="261">
        <v>4.7213664223548264</v>
      </c>
      <c r="V6" s="261">
        <v>3.6046440912830051</v>
      </c>
      <c r="W6" s="261">
        <v>4.094556511961688</v>
      </c>
      <c r="DA6" s="67" t="s">
        <v>2599</v>
      </c>
    </row>
    <row r="7" spans="1:105" ht="12" customHeight="1" x14ac:dyDescent="0.25">
      <c r="A7" s="202" t="s">
        <v>93</v>
      </c>
      <c r="B7" s="226">
        <v>2.2045778822320101</v>
      </c>
      <c r="C7" s="226">
        <v>2.2162335941543501</v>
      </c>
      <c r="D7" s="226">
        <v>2.2432063023748552</v>
      </c>
      <c r="E7" s="226">
        <v>1.9154077924066819</v>
      </c>
      <c r="F7" s="226">
        <v>1.7136835486868001</v>
      </c>
      <c r="G7" s="226">
        <v>1.525037370992516</v>
      </c>
      <c r="H7" s="226">
        <v>1.4018932426367581</v>
      </c>
      <c r="I7" s="226">
        <v>1.4354794467280141</v>
      </c>
      <c r="J7" s="226">
        <v>1.5556087157156091</v>
      </c>
      <c r="K7" s="226">
        <v>1.120758771873515</v>
      </c>
      <c r="L7" s="226">
        <v>1.420199348890582</v>
      </c>
      <c r="M7" s="226">
        <v>1.293411336770105</v>
      </c>
      <c r="N7" s="226">
        <v>1.3154613606748919</v>
      </c>
      <c r="O7" s="226">
        <v>1.2848268888489709</v>
      </c>
      <c r="P7" s="226">
        <v>1.424167059314416</v>
      </c>
      <c r="Q7" s="226">
        <v>1.3374489699679299</v>
      </c>
      <c r="R7" s="226">
        <v>1.3938746280090211</v>
      </c>
      <c r="S7" s="226">
        <v>1.542505030597948</v>
      </c>
      <c r="T7" s="226">
        <v>1.6888686408164411</v>
      </c>
      <c r="U7" s="226">
        <v>1.66728946267269</v>
      </c>
      <c r="V7" s="226">
        <v>1.272933420635459</v>
      </c>
      <c r="W7" s="226">
        <v>1.445939653060571</v>
      </c>
      <c r="DA7" s="174" t="s">
        <v>2600</v>
      </c>
    </row>
    <row r="8" spans="1:105" ht="12" customHeight="1" x14ac:dyDescent="0.25">
      <c r="A8" s="202" t="s">
        <v>94</v>
      </c>
      <c r="B8" s="226">
        <v>14.59295951839316</v>
      </c>
      <c r="C8" s="226">
        <v>14.67011321462301</v>
      </c>
      <c r="D8" s="226">
        <v>14.848656074158869</v>
      </c>
      <c r="E8" s="226">
        <v>12.67883008401874</v>
      </c>
      <c r="F8" s="226">
        <v>11.343538758541801</v>
      </c>
      <c r="G8" s="226">
        <v>10.09481624500323</v>
      </c>
      <c r="H8" s="226">
        <v>9.2796773041171985</v>
      </c>
      <c r="I8" s="226">
        <v>9.5019974682766826</v>
      </c>
      <c r="J8" s="226">
        <v>10.297179880945761</v>
      </c>
      <c r="K8" s="226">
        <v>7.4187387615789522</v>
      </c>
      <c r="L8" s="226">
        <v>9.4008525502513898</v>
      </c>
      <c r="M8" s="226">
        <v>8.5615933237102873</v>
      </c>
      <c r="N8" s="226">
        <v>8.7075510187481964</v>
      </c>
      <c r="O8" s="226">
        <v>8.5047695199288391</v>
      </c>
      <c r="P8" s="226">
        <v>9.4271163706690615</v>
      </c>
      <c r="Q8" s="226">
        <v>8.8530955671651945</v>
      </c>
      <c r="R8" s="226">
        <v>9.2265989712538996</v>
      </c>
      <c r="S8" s="226">
        <v>10.210441486260329</v>
      </c>
      <c r="T8" s="226">
        <v>11.17927921982313</v>
      </c>
      <c r="U8" s="226">
        <v>11.036438236236229</v>
      </c>
      <c r="V8" s="226">
        <v>8.426042022219681</v>
      </c>
      <c r="W8" s="226">
        <v>9.5712376474489815</v>
      </c>
      <c r="DA8" s="174" t="s">
        <v>2601</v>
      </c>
    </row>
    <row r="9" spans="1:105" ht="12" customHeight="1" x14ac:dyDescent="0.25">
      <c r="A9" s="202" t="s">
        <v>95</v>
      </c>
      <c r="B9" s="226">
        <v>6.4000207177868873</v>
      </c>
      <c r="C9" s="226">
        <v>6.43385794276531</v>
      </c>
      <c r="D9" s="226">
        <v>6.5121613190340009</v>
      </c>
      <c r="E9" s="226">
        <v>5.5605427475313451</v>
      </c>
      <c r="F9" s="226">
        <v>4.9749252696947099</v>
      </c>
      <c r="G9" s="226">
        <v>4.4272741953981818</v>
      </c>
      <c r="H9" s="226">
        <v>4.0697794663152953</v>
      </c>
      <c r="I9" s="226">
        <v>4.1672822144596404</v>
      </c>
      <c r="J9" s="226">
        <v>4.5160246274765017</v>
      </c>
      <c r="K9" s="226">
        <v>3.253629376146038</v>
      </c>
      <c r="L9" s="226">
        <v>4.122923181595552</v>
      </c>
      <c r="M9" s="226">
        <v>3.7548500412098149</v>
      </c>
      <c r="N9" s="226">
        <v>3.8188625721145759</v>
      </c>
      <c r="O9" s="226">
        <v>3.729928878302021</v>
      </c>
      <c r="P9" s="226">
        <v>4.1344416809506308</v>
      </c>
      <c r="Q9" s="226">
        <v>3.8826939096890851</v>
      </c>
      <c r="R9" s="226">
        <v>4.0465009511133241</v>
      </c>
      <c r="S9" s="226">
        <v>4.4779838501883429</v>
      </c>
      <c r="T9" s="226">
        <v>4.9028861161858863</v>
      </c>
      <c r="U9" s="226">
        <v>4.8402404785307569</v>
      </c>
      <c r="V9" s="226">
        <v>3.6954014326688678</v>
      </c>
      <c r="W9" s="226">
        <v>4.1976488156036691</v>
      </c>
      <c r="DA9" s="174" t="s">
        <v>2602</v>
      </c>
    </row>
    <row r="10" spans="1:105" ht="12" customHeight="1" x14ac:dyDescent="0.25">
      <c r="A10" s="56" t="s">
        <v>96</v>
      </c>
      <c r="B10" s="262">
        <v>13.77358121559892</v>
      </c>
      <c r="C10" s="262">
        <v>15.2336514168212</v>
      </c>
      <c r="D10" s="262">
        <v>16.465132277154829</v>
      </c>
      <c r="E10" s="262">
        <v>12.51991119083289</v>
      </c>
      <c r="F10" s="262">
        <v>11.89006201458905</v>
      </c>
      <c r="G10" s="262">
        <v>10.56150309017206</v>
      </c>
      <c r="H10" s="262">
        <v>10.0644860333585</v>
      </c>
      <c r="I10" s="262">
        <v>9.6189771252778495</v>
      </c>
      <c r="J10" s="262">
        <v>9.2919544484225156</v>
      </c>
      <c r="K10" s="262">
        <v>6.3531770254486402</v>
      </c>
      <c r="L10" s="262">
        <v>7.4597081343570544</v>
      </c>
      <c r="M10" s="262">
        <v>7.7402325518774644</v>
      </c>
      <c r="N10" s="262">
        <v>7.5276600451176066</v>
      </c>
      <c r="O10" s="262">
        <v>7.2647066992529936</v>
      </c>
      <c r="P10" s="262">
        <v>8.1641251437205717</v>
      </c>
      <c r="Q10" s="262">
        <v>7.2405229846048922</v>
      </c>
      <c r="R10" s="262">
        <v>8.7348243458402965</v>
      </c>
      <c r="S10" s="262">
        <v>8.4174227011000156</v>
      </c>
      <c r="T10" s="262">
        <v>8.9602501462589572</v>
      </c>
      <c r="U10" s="262">
        <v>8.9117884071166085</v>
      </c>
      <c r="V10" s="262">
        <v>7.0886994561100272</v>
      </c>
      <c r="W10" s="262">
        <v>7.9452514414270414</v>
      </c>
      <c r="DA10" s="68" t="s">
        <v>2603</v>
      </c>
    </row>
    <row r="11" spans="1:105" ht="12" customHeight="1" x14ac:dyDescent="0.25">
      <c r="A11" s="37" t="s">
        <v>160</v>
      </c>
      <c r="B11" s="228">
        <v>0.9065667918081175</v>
      </c>
      <c r="C11" s="228">
        <v>2.6565437952879072</v>
      </c>
      <c r="D11" s="228">
        <v>1.899040263957428</v>
      </c>
      <c r="E11" s="228">
        <v>2.2228852657822999</v>
      </c>
      <c r="F11" s="228">
        <v>0.48237468968087638</v>
      </c>
      <c r="G11" s="228">
        <v>0.49912557914524791</v>
      </c>
      <c r="H11" s="228">
        <v>0.55196370690057628</v>
      </c>
      <c r="I11" s="228">
        <v>0.47825000514515631</v>
      </c>
      <c r="J11" s="228">
        <v>0.23702723427637629</v>
      </c>
      <c r="K11" s="228">
        <v>0.20874374318776859</v>
      </c>
      <c r="L11" s="228">
        <v>2.6311536748363E-2</v>
      </c>
      <c r="M11" s="228">
        <v>0.26205287741384742</v>
      </c>
      <c r="N11" s="228">
        <v>0.15901840053431129</v>
      </c>
      <c r="O11" s="228">
        <v>0.26064431929823179</v>
      </c>
      <c r="P11" s="228">
        <v>0.19388578592884501</v>
      </c>
      <c r="Q11" s="228">
        <v>0.18032366373387301</v>
      </c>
      <c r="R11" s="228">
        <v>0.1521924219767245</v>
      </c>
      <c r="S11" s="228">
        <v>0.18708745383987499</v>
      </c>
      <c r="T11" s="228">
        <v>0.18989421040981061</v>
      </c>
      <c r="U11" s="228">
        <v>0.20553059173968699</v>
      </c>
      <c r="V11" s="228">
        <v>6.7776371211571387E-2</v>
      </c>
      <c r="W11" s="228">
        <v>0.29469174869503262</v>
      </c>
      <c r="DA11" s="69" t="s">
        <v>2604</v>
      </c>
    </row>
    <row r="12" spans="1:105" ht="12" customHeight="1" x14ac:dyDescent="0.25">
      <c r="A12" s="37" t="s">
        <v>162</v>
      </c>
      <c r="B12" s="228">
        <v>9.1974141852091797</v>
      </c>
      <c r="C12" s="228">
        <v>9.7776661404127694</v>
      </c>
      <c r="D12" s="228">
        <v>11.89609683872413</v>
      </c>
      <c r="E12" s="228">
        <v>7.3595324762544054</v>
      </c>
      <c r="F12" s="228">
        <v>9.2868124301198467</v>
      </c>
      <c r="G12" s="228">
        <v>8.2158665216450615</v>
      </c>
      <c r="H12" s="228">
        <v>7.9133383259868673</v>
      </c>
      <c r="I12" s="228">
        <v>7.2960996905472051</v>
      </c>
      <c r="J12" s="228">
        <v>6.2605017183408593</v>
      </c>
      <c r="K12" s="228">
        <v>3.69506651217098</v>
      </c>
      <c r="L12" s="228">
        <v>3.3576232294397448</v>
      </c>
      <c r="M12" s="228">
        <v>4.2463336472996964</v>
      </c>
      <c r="N12" s="228">
        <v>3.884472050453371</v>
      </c>
      <c r="O12" s="228">
        <v>4.0656668135439924</v>
      </c>
      <c r="P12" s="228">
        <v>4.8622893446951956</v>
      </c>
      <c r="Q12" s="228">
        <v>3.57199226253358</v>
      </c>
      <c r="R12" s="228">
        <v>2.780244153747462</v>
      </c>
      <c r="S12" s="228">
        <v>3.383689303952448</v>
      </c>
      <c r="T12" s="228">
        <v>3.4624427619833811</v>
      </c>
      <c r="U12" s="228">
        <v>3.9159684486945712</v>
      </c>
      <c r="V12" s="228">
        <v>3.801761754057114</v>
      </c>
      <c r="W12" s="228">
        <v>3.7885777608801399</v>
      </c>
      <c r="DA12" s="69" t="s">
        <v>2605</v>
      </c>
    </row>
    <row r="13" spans="1:105" ht="12" customHeight="1" x14ac:dyDescent="0.25">
      <c r="A13" s="37" t="s">
        <v>97</v>
      </c>
      <c r="B13" s="228">
        <v>9.3819089462320218E-2</v>
      </c>
      <c r="C13" s="228">
        <v>1.877732676063493E-2</v>
      </c>
      <c r="D13" s="228">
        <v>0.3001670508067148</v>
      </c>
      <c r="E13" s="228">
        <v>0.2251252881050371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0.7504851713572287</v>
      </c>
      <c r="N13" s="228">
        <v>0.54413721001333726</v>
      </c>
      <c r="O13" s="228">
        <v>0.1125964162229333</v>
      </c>
      <c r="P13" s="228">
        <v>0.16886085216390931</v>
      </c>
      <c r="Q13" s="228">
        <v>0.15008352540337391</v>
      </c>
      <c r="R13" s="228">
        <v>2.5703998916411139</v>
      </c>
      <c r="S13" s="228">
        <v>0.65416694128361419</v>
      </c>
      <c r="T13" s="228">
        <v>0.38432729952548772</v>
      </c>
      <c r="U13" s="228">
        <v>0.27605372111780169</v>
      </c>
      <c r="V13" s="228">
        <v>0.2749730116637335</v>
      </c>
      <c r="W13" s="228">
        <v>0.35589113202082262</v>
      </c>
      <c r="DA13" s="69" t="s">
        <v>2606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2607</v>
      </c>
    </row>
    <row r="15" spans="1:105" ht="12" customHeight="1" x14ac:dyDescent="0.25">
      <c r="A15" s="37" t="s">
        <v>38</v>
      </c>
      <c r="B15" s="228">
        <v>3.5757811491192988</v>
      </c>
      <c r="C15" s="228">
        <v>2.78066415435989</v>
      </c>
      <c r="D15" s="228">
        <v>2.3698281236665588</v>
      </c>
      <c r="E15" s="228">
        <v>2.7123681606911432</v>
      </c>
      <c r="F15" s="228">
        <v>2.120874894788324</v>
      </c>
      <c r="G15" s="228">
        <v>1.846510989381746</v>
      </c>
      <c r="H15" s="228">
        <v>1.599184000471058</v>
      </c>
      <c r="I15" s="228">
        <v>1.8446274295854881</v>
      </c>
      <c r="J15" s="228">
        <v>2.7944254958052799</v>
      </c>
      <c r="K15" s="228">
        <v>2.4493667700898909</v>
      </c>
      <c r="L15" s="228">
        <v>4.0757733681689459</v>
      </c>
      <c r="M15" s="228">
        <v>2.4813608558066931</v>
      </c>
      <c r="N15" s="228">
        <v>2.940032384116587</v>
      </c>
      <c r="O15" s="228">
        <v>2.8257991501878368</v>
      </c>
      <c r="P15" s="228">
        <v>2.939089160932622</v>
      </c>
      <c r="Q15" s="228">
        <v>3.3381235329340648</v>
      </c>
      <c r="R15" s="228">
        <v>3.231987878474996</v>
      </c>
      <c r="S15" s="228">
        <v>4.1924790020240774</v>
      </c>
      <c r="T15" s="228">
        <v>4.9235858743402794</v>
      </c>
      <c r="U15" s="228">
        <v>4.5142356455645478</v>
      </c>
      <c r="V15" s="228">
        <v>2.9441883191776079</v>
      </c>
      <c r="W15" s="228">
        <v>3.5060907998310462</v>
      </c>
      <c r="DA15" s="69" t="s">
        <v>2608</v>
      </c>
    </row>
    <row r="16" spans="1:105" ht="12" customHeight="1" x14ac:dyDescent="0.25">
      <c r="A16" s="57" t="s">
        <v>2557</v>
      </c>
      <c r="B16" s="263">
        <f t="shared" ref="B16:W16" si="0">B17+B23</f>
        <v>66.885056833721364</v>
      </c>
      <c r="C16" s="263">
        <f t="shared" si="0"/>
        <v>74.688523824546508</v>
      </c>
      <c r="D16" s="263">
        <f t="shared" si="0"/>
        <v>79.641213237583571</v>
      </c>
      <c r="E16" s="263">
        <f t="shared" si="0"/>
        <v>60.806418399697193</v>
      </c>
      <c r="F16" s="263">
        <f t="shared" si="0"/>
        <v>58.043250767440611</v>
      </c>
      <c r="G16" s="263">
        <f t="shared" si="0"/>
        <v>51.747051242210347</v>
      </c>
      <c r="H16" s="263">
        <f t="shared" si="0"/>
        <v>49.337403975221925</v>
      </c>
      <c r="I16" s="263">
        <f t="shared" si="0"/>
        <v>46.955942680835008</v>
      </c>
      <c r="J16" s="263">
        <f t="shared" si="0"/>
        <v>45.376276923356407</v>
      </c>
      <c r="K16" s="263">
        <f t="shared" si="0"/>
        <v>30.96072061103434</v>
      </c>
      <c r="L16" s="263">
        <f t="shared" si="0"/>
        <v>36.221642287155603</v>
      </c>
      <c r="M16" s="263">
        <f t="shared" si="0"/>
        <v>35.764310093715537</v>
      </c>
      <c r="N16" s="263">
        <f t="shared" si="0"/>
        <v>35.303073201340844</v>
      </c>
      <c r="O16" s="263">
        <f t="shared" si="0"/>
        <v>35.327359845104752</v>
      </c>
      <c r="P16" s="263">
        <f t="shared" si="0"/>
        <v>39.386928856667168</v>
      </c>
      <c r="Q16" s="263">
        <f t="shared" si="0"/>
        <v>34.861382612058733</v>
      </c>
      <c r="R16" s="263">
        <f t="shared" si="0"/>
        <v>35.706524717263633</v>
      </c>
      <c r="S16" s="263">
        <f t="shared" si="0"/>
        <v>39.306844476478481</v>
      </c>
      <c r="T16" s="263">
        <f t="shared" si="0"/>
        <v>42.598642191891926</v>
      </c>
      <c r="U16" s="263">
        <f t="shared" si="0"/>
        <v>42.63238243066484</v>
      </c>
      <c r="V16" s="263">
        <f t="shared" si="0"/>
        <v>33.778643645201839</v>
      </c>
      <c r="W16" s="263">
        <f t="shared" si="0"/>
        <v>37.752046782977722</v>
      </c>
      <c r="DA16" s="70"/>
    </row>
    <row r="17" spans="1:105" ht="12" customHeight="1" x14ac:dyDescent="0.25">
      <c r="A17" s="169" t="s">
        <v>2558</v>
      </c>
      <c r="B17" s="353">
        <v>50.366809067471479</v>
      </c>
      <c r="C17" s="353">
        <v>62.139963043286372</v>
      </c>
      <c r="D17" s="353">
        <v>68.457973284491203</v>
      </c>
      <c r="E17" s="353">
        <v>48.328377580863418</v>
      </c>
      <c r="F17" s="353">
        <v>48.398851610595443</v>
      </c>
      <c r="G17" s="353">
        <v>43.394319090940499</v>
      </c>
      <c r="H17" s="353">
        <v>42.033809407435967</v>
      </c>
      <c r="I17" s="353">
        <v>38.239927676755762</v>
      </c>
      <c r="J17" s="353">
        <v>32.34401491411019</v>
      </c>
      <c r="K17" s="353">
        <v>19.345739874922561</v>
      </c>
      <c r="L17" s="353">
        <v>17.0862256172861</v>
      </c>
      <c r="M17" s="353">
        <v>23.385965482603378</v>
      </c>
      <c r="N17" s="353">
        <v>20.964992982257321</v>
      </c>
      <c r="O17" s="353">
        <v>22.596821005157231</v>
      </c>
      <c r="P17" s="353">
        <v>25.4427736446365</v>
      </c>
      <c r="Q17" s="353">
        <v>18.860444188675299</v>
      </c>
      <c r="R17" s="353">
        <v>17.436547511774851</v>
      </c>
      <c r="S17" s="353">
        <v>18.535265254781741</v>
      </c>
      <c r="T17" s="353">
        <v>18.391654142866269</v>
      </c>
      <c r="U17" s="353">
        <v>20.525042794455231</v>
      </c>
      <c r="V17" s="353">
        <v>19.37020798378397</v>
      </c>
      <c r="W17" s="353">
        <v>20.471662439152091</v>
      </c>
      <c r="DA17" s="170" t="s">
        <v>2609</v>
      </c>
    </row>
    <row r="18" spans="1:105" ht="12" customHeight="1" x14ac:dyDescent="0.25">
      <c r="A18" s="59" t="s">
        <v>30</v>
      </c>
      <c r="B18" s="232">
        <v>0.49870451565437213</v>
      </c>
      <c r="C18" s="232">
        <v>0.26963578670703459</v>
      </c>
      <c r="D18" s="232">
        <v>0.2594984958142299</v>
      </c>
      <c r="E18" s="232">
        <v>0.20054498650645181</v>
      </c>
      <c r="F18" s="232">
        <v>0.90132014830943863</v>
      </c>
      <c r="G18" s="232">
        <v>0.1092504628459003</v>
      </c>
      <c r="H18" s="232">
        <v>0.2034740280460057</v>
      </c>
      <c r="I18" s="232">
        <v>0.10835076008306389</v>
      </c>
      <c r="J18" s="232">
        <v>2.5440654395212831E-2</v>
      </c>
      <c r="K18" s="232">
        <v>2.5434108234733781E-2</v>
      </c>
      <c r="L18" s="232">
        <v>2.1431021448498289E-2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5.3958194819279503E-4</v>
      </c>
      <c r="U18" s="232">
        <v>1.5314508966698861E-3</v>
      </c>
      <c r="V18" s="232">
        <v>1.726428302386721E-3</v>
      </c>
      <c r="W18" s="232">
        <v>2.4786414670102549E-3</v>
      </c>
      <c r="DA18" s="71" t="s">
        <v>2610</v>
      </c>
    </row>
    <row r="19" spans="1:105" ht="12" customHeight="1" x14ac:dyDescent="0.25">
      <c r="A19" s="59" t="s">
        <v>33</v>
      </c>
      <c r="B19" s="232">
        <v>0.17973539022130891</v>
      </c>
      <c r="C19" s="232">
        <v>1.122686514795866</v>
      </c>
      <c r="D19" s="232">
        <v>0.54843163560105934</v>
      </c>
      <c r="E19" s="232">
        <v>1.273810675803936</v>
      </c>
      <c r="F19" s="232">
        <v>0.91138250062390691</v>
      </c>
      <c r="G19" s="232">
        <v>2.3233034008497699</v>
      </c>
      <c r="H19" s="232">
        <v>2.2585538278625998</v>
      </c>
      <c r="I19" s="232">
        <v>1.070920703395901</v>
      </c>
      <c r="J19" s="232">
        <v>1.74543876867015</v>
      </c>
      <c r="K19" s="232">
        <v>0.71484426735077755</v>
      </c>
      <c r="L19" s="232">
        <v>0.77600209301971412</v>
      </c>
      <c r="M19" s="232">
        <v>0.65681473925206857</v>
      </c>
      <c r="N19" s="232">
        <v>1.152831663231221</v>
      </c>
      <c r="O19" s="232">
        <v>3.0046574853123582</v>
      </c>
      <c r="P19" s="232">
        <v>1.342184521449578</v>
      </c>
      <c r="Q19" s="232">
        <v>0.78571092559998146</v>
      </c>
      <c r="R19" s="232">
        <v>0.77684448686851582</v>
      </c>
      <c r="S19" s="232">
        <v>0.75505362920238839</v>
      </c>
      <c r="T19" s="232">
        <v>0.34426441549503151</v>
      </c>
      <c r="U19" s="232">
        <v>0.23939062837077629</v>
      </c>
      <c r="V19" s="232">
        <v>0.35267760520884189</v>
      </c>
      <c r="W19" s="232">
        <v>0.2332022523758232</v>
      </c>
      <c r="DA19" s="71" t="s">
        <v>2611</v>
      </c>
    </row>
    <row r="20" spans="1:105" ht="12" customHeight="1" x14ac:dyDescent="0.25">
      <c r="A20" s="59" t="s">
        <v>160</v>
      </c>
      <c r="B20" s="232">
        <v>4.3066179817241323</v>
      </c>
      <c r="C20" s="232">
        <v>12.32837560922634</v>
      </c>
      <c r="D20" s="232">
        <v>9.2157028841536395</v>
      </c>
      <c r="E20" s="232">
        <v>10.51618720890909</v>
      </c>
      <c r="F20" s="232">
        <v>2.2557352938316</v>
      </c>
      <c r="G20" s="232">
        <v>2.3218276718397699</v>
      </c>
      <c r="H20" s="232">
        <v>2.59234166990713</v>
      </c>
      <c r="I20" s="232">
        <v>2.3238483727352568</v>
      </c>
      <c r="J20" s="232">
        <v>1.1367606039497959</v>
      </c>
      <c r="K20" s="232">
        <v>1.017938725585533</v>
      </c>
      <c r="L20" s="232">
        <v>0.1270333080690893</v>
      </c>
      <c r="M20" s="232">
        <v>1.3443274682039441</v>
      </c>
      <c r="N20" s="232">
        <v>0.79749830734333882</v>
      </c>
      <c r="O20" s="232">
        <v>1.207528132136265</v>
      </c>
      <c r="P20" s="232">
        <v>0.94595159961682074</v>
      </c>
      <c r="Q20" s="232">
        <v>0.88887208917468152</v>
      </c>
      <c r="R20" s="232">
        <v>0.88471788742353574</v>
      </c>
      <c r="S20" s="232">
        <v>0.95320603235591328</v>
      </c>
      <c r="T20" s="232">
        <v>0.96009555734097241</v>
      </c>
      <c r="U20" s="232">
        <v>1.035075973299423</v>
      </c>
      <c r="V20" s="232">
        <v>0.34109319600805849</v>
      </c>
      <c r="W20" s="232">
        <v>1.4936254733679479</v>
      </c>
      <c r="DA20" s="71" t="s">
        <v>2612</v>
      </c>
    </row>
    <row r="21" spans="1:105" ht="12" customHeight="1" x14ac:dyDescent="0.25">
      <c r="A21" s="59" t="s">
        <v>70</v>
      </c>
      <c r="B21" s="232">
        <v>2.7359252130003329</v>
      </c>
      <c r="C21" s="232">
        <v>4.1300152633105647</v>
      </c>
      <c r="D21" s="232">
        <v>2.0870513280668019</v>
      </c>
      <c r="E21" s="232">
        <v>2.3545205255255381</v>
      </c>
      <c r="F21" s="232">
        <v>1.942256160483663</v>
      </c>
      <c r="G21" s="232">
        <v>1.336592833855947</v>
      </c>
      <c r="H21" s="232">
        <v>0.70374878206680713</v>
      </c>
      <c r="I21" s="232">
        <v>0.13348484508734629</v>
      </c>
      <c r="J21" s="232">
        <v>0.13053671549963869</v>
      </c>
      <c r="K21" s="232">
        <v>0</v>
      </c>
      <c r="L21" s="232">
        <v>0.33916836996248972</v>
      </c>
      <c r="M21" s="232">
        <v>0.1228044797668069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2613</v>
      </c>
    </row>
    <row r="22" spans="1:105" ht="12" customHeight="1" x14ac:dyDescent="0.25">
      <c r="A22" s="59" t="s">
        <v>162</v>
      </c>
      <c r="B22" s="232">
        <v>42.645825966871342</v>
      </c>
      <c r="C22" s="232">
        <v>44.289249869246582</v>
      </c>
      <c r="D22" s="232">
        <v>56.347288940855478</v>
      </c>
      <c r="E22" s="232">
        <v>33.983314184118399</v>
      </c>
      <c r="F22" s="232">
        <v>42.388157507346833</v>
      </c>
      <c r="G22" s="232">
        <v>37.303344721549109</v>
      </c>
      <c r="H22" s="232">
        <v>36.275691099553427</v>
      </c>
      <c r="I22" s="232">
        <v>34.603322995454192</v>
      </c>
      <c r="J22" s="232">
        <v>29.30583817159539</v>
      </c>
      <c r="K22" s="232">
        <v>17.58752277375152</v>
      </c>
      <c r="L22" s="232">
        <v>15.82259082478631</v>
      </c>
      <c r="M22" s="232">
        <v>21.262018795380559</v>
      </c>
      <c r="N22" s="232">
        <v>19.01466301168276</v>
      </c>
      <c r="O22" s="232">
        <v>18.384635387708609</v>
      </c>
      <c r="P22" s="232">
        <v>23.154637523570091</v>
      </c>
      <c r="Q22" s="232">
        <v>17.185861173900641</v>
      </c>
      <c r="R22" s="232">
        <v>15.774985137482799</v>
      </c>
      <c r="S22" s="232">
        <v>16.82700559322344</v>
      </c>
      <c r="T22" s="232">
        <v>17.086754588082069</v>
      </c>
      <c r="U22" s="232">
        <v>19.249044741888358</v>
      </c>
      <c r="V22" s="232">
        <v>18.67471075426468</v>
      </c>
      <c r="W22" s="232">
        <v>18.742356071941309</v>
      </c>
      <c r="DA22" s="71" t="s">
        <v>2614</v>
      </c>
    </row>
    <row r="23" spans="1:105" ht="12" customHeight="1" x14ac:dyDescent="0.25">
      <c r="A23" s="60" t="s">
        <v>2565</v>
      </c>
      <c r="B23" s="331">
        <v>16.518247766249878</v>
      </c>
      <c r="C23" s="331">
        <v>12.548560781260139</v>
      </c>
      <c r="D23" s="331">
        <v>11.18323995309237</v>
      </c>
      <c r="E23" s="331">
        <v>12.478040818833779</v>
      </c>
      <c r="F23" s="331">
        <v>9.6443991568451661</v>
      </c>
      <c r="G23" s="331">
        <v>8.3527321512698514</v>
      </c>
      <c r="H23" s="331">
        <v>7.3035945677859564</v>
      </c>
      <c r="I23" s="331">
        <v>8.7160150040792495</v>
      </c>
      <c r="J23" s="331">
        <v>13.032262009246219</v>
      </c>
      <c r="K23" s="331">
        <v>11.614980736111781</v>
      </c>
      <c r="L23" s="331">
        <v>19.1354166698695</v>
      </c>
      <c r="M23" s="331">
        <v>12.37834461111216</v>
      </c>
      <c r="N23" s="331">
        <v>14.338080219083521</v>
      </c>
      <c r="O23" s="331">
        <v>12.730538839947521</v>
      </c>
      <c r="P23" s="331">
        <v>13.944155212030671</v>
      </c>
      <c r="Q23" s="331">
        <v>16.000938423383431</v>
      </c>
      <c r="R23" s="331">
        <v>18.269977205488779</v>
      </c>
      <c r="S23" s="331">
        <v>20.77157922169674</v>
      </c>
      <c r="T23" s="331">
        <v>24.206988049025661</v>
      </c>
      <c r="U23" s="331">
        <v>22.107339636209609</v>
      </c>
      <c r="V23" s="331">
        <v>14.408435661417871</v>
      </c>
      <c r="W23" s="331">
        <v>17.280384343825631</v>
      </c>
      <c r="DA23" s="72" t="s">
        <v>2615</v>
      </c>
    </row>
    <row r="24" spans="1:105" ht="12" customHeight="1" x14ac:dyDescent="0.25">
      <c r="A24" s="40" t="s">
        <v>2567</v>
      </c>
      <c r="B24" s="263">
        <f t="shared" ref="B24:W24" si="1">B25+B26</f>
        <v>28.51831756141425</v>
      </c>
      <c r="C24" s="263">
        <f t="shared" si="1"/>
        <v>31.288694499130795</v>
      </c>
      <c r="D24" s="263">
        <f t="shared" si="1"/>
        <v>33.049904540334225</v>
      </c>
      <c r="E24" s="263">
        <f t="shared" si="1"/>
        <v>25.656367680280056</v>
      </c>
      <c r="F24" s="263">
        <f t="shared" si="1"/>
        <v>24.334285369279439</v>
      </c>
      <c r="G24" s="263">
        <f t="shared" si="1"/>
        <v>21.570361552404222</v>
      </c>
      <c r="H24" s="263">
        <f t="shared" si="1"/>
        <v>20.485122535973669</v>
      </c>
      <c r="I24" s="263">
        <f t="shared" si="1"/>
        <v>19.713388730867781</v>
      </c>
      <c r="J24" s="263">
        <f t="shared" si="1"/>
        <v>19.290990982860428</v>
      </c>
      <c r="K24" s="263">
        <f t="shared" si="1"/>
        <v>13.190276961138437</v>
      </c>
      <c r="L24" s="263">
        <f t="shared" si="1"/>
        <v>14.981765186693593</v>
      </c>
      <c r="M24" s="263">
        <f t="shared" si="1"/>
        <v>15.185277211943426</v>
      </c>
      <c r="N24" s="263">
        <f t="shared" si="1"/>
        <v>14.918620241955349</v>
      </c>
      <c r="O24" s="263">
        <f t="shared" si="1"/>
        <v>14.919524363036153</v>
      </c>
      <c r="P24" s="263">
        <f t="shared" si="1"/>
        <v>16.718583623019811</v>
      </c>
      <c r="Q24" s="263">
        <f t="shared" si="1"/>
        <v>14.600757074224724</v>
      </c>
      <c r="R24" s="263">
        <f t="shared" si="1"/>
        <v>14.8075814826515</v>
      </c>
      <c r="S24" s="263">
        <f t="shared" si="1"/>
        <v>16.237698747502826</v>
      </c>
      <c r="T24" s="263">
        <f t="shared" si="1"/>
        <v>17.436299124168066</v>
      </c>
      <c r="U24" s="263">
        <f t="shared" si="1"/>
        <v>17.682326535521803</v>
      </c>
      <c r="V24" s="263">
        <f t="shared" si="1"/>
        <v>14.253026322882739</v>
      </c>
      <c r="W24" s="263">
        <f t="shared" si="1"/>
        <v>15.845178400179872</v>
      </c>
      <c r="DA24" s="70"/>
    </row>
    <row r="25" spans="1:105" ht="12" customHeight="1" x14ac:dyDescent="0.25">
      <c r="A25" s="169" t="s">
        <v>2568</v>
      </c>
      <c r="B25" s="354">
        <v>21.326176271317131</v>
      </c>
      <c r="C25" s="354">
        <v>24.058528003547501</v>
      </c>
      <c r="D25" s="354">
        <v>25.73174318185136</v>
      </c>
      <c r="E25" s="354">
        <v>19.407605238195419</v>
      </c>
      <c r="F25" s="354">
        <v>18.743621365977329</v>
      </c>
      <c r="G25" s="354">
        <v>16.595130541852821</v>
      </c>
      <c r="H25" s="354">
        <v>15.9116328189908</v>
      </c>
      <c r="I25" s="354">
        <v>15.03032850282735</v>
      </c>
      <c r="J25" s="354">
        <v>14.216025037812569</v>
      </c>
      <c r="K25" s="354">
        <v>9.5339509567837641</v>
      </c>
      <c r="L25" s="354">
        <v>10.348554239760009</v>
      </c>
      <c r="M25" s="354">
        <v>10.965695243332799</v>
      </c>
      <c r="N25" s="354">
        <v>10.627103011428421</v>
      </c>
      <c r="O25" s="354">
        <v>10.72794801075865</v>
      </c>
      <c r="P25" s="354">
        <v>12.07242855004904</v>
      </c>
      <c r="Q25" s="354">
        <v>10.237508201127349</v>
      </c>
      <c r="R25" s="354">
        <v>10.260251426353941</v>
      </c>
      <c r="S25" s="354">
        <v>11.20548182735752</v>
      </c>
      <c r="T25" s="354">
        <v>11.92659044793459</v>
      </c>
      <c r="U25" s="354">
        <v>12.243017049711529</v>
      </c>
      <c r="V25" s="354">
        <v>10.10025082427898</v>
      </c>
      <c r="W25" s="354">
        <v>11.12799314418119</v>
      </c>
      <c r="DA25" s="170" t="s">
        <v>2616</v>
      </c>
    </row>
    <row r="26" spans="1:105" ht="12" customHeight="1" x14ac:dyDescent="0.25">
      <c r="A26" s="61" t="s">
        <v>2570</v>
      </c>
      <c r="B26" s="265">
        <v>7.1921412900971191</v>
      </c>
      <c r="C26" s="265">
        <v>7.2301664955832932</v>
      </c>
      <c r="D26" s="265">
        <v>7.318161358482862</v>
      </c>
      <c r="E26" s="265">
        <v>6.2487624420846366</v>
      </c>
      <c r="F26" s="265">
        <v>5.5906640033021091</v>
      </c>
      <c r="G26" s="265">
        <v>4.9752310105514006</v>
      </c>
      <c r="H26" s="265">
        <v>4.5734897169828708</v>
      </c>
      <c r="I26" s="265">
        <v>4.6830602280404294</v>
      </c>
      <c r="J26" s="265">
        <v>5.0749659450478601</v>
      </c>
      <c r="K26" s="265">
        <v>3.656326004354673</v>
      </c>
      <c r="L26" s="265">
        <v>4.6332109469335849</v>
      </c>
      <c r="M26" s="265">
        <v>4.2195819686106262</v>
      </c>
      <c r="N26" s="265">
        <v>4.2915172305269271</v>
      </c>
      <c r="O26" s="265">
        <v>4.1915763522775027</v>
      </c>
      <c r="P26" s="265">
        <v>4.646155072970771</v>
      </c>
      <c r="Q26" s="265">
        <v>4.3632488730973744</v>
      </c>
      <c r="R26" s="265">
        <v>4.54733005629756</v>
      </c>
      <c r="S26" s="265">
        <v>5.0322169201453057</v>
      </c>
      <c r="T26" s="265">
        <v>5.5097086762334762</v>
      </c>
      <c r="U26" s="265">
        <v>5.4393094858102744</v>
      </c>
      <c r="V26" s="265">
        <v>4.1527754986037584</v>
      </c>
      <c r="W26" s="265">
        <v>4.7171852559986833</v>
      </c>
      <c r="DA26" s="74" t="s">
        <v>2617</v>
      </c>
    </row>
    <row r="27" spans="1:105" ht="12" customHeight="1" x14ac:dyDescent="0.25">
      <c r="A27" s="203" t="s">
        <v>2572</v>
      </c>
      <c r="B27" s="263">
        <f t="shared" ref="B27:W27" si="2">B28+B34</f>
        <v>81.900069592311851</v>
      </c>
      <c r="C27" s="263">
        <f t="shared" si="2"/>
        <v>91.455335295363085</v>
      </c>
      <c r="D27" s="263">
        <f t="shared" si="2"/>
        <v>97.519852943979885</v>
      </c>
      <c r="E27" s="263">
        <f t="shared" si="2"/>
        <v>74.456838856772066</v>
      </c>
      <c r="F27" s="263">
        <f t="shared" si="2"/>
        <v>71.073368286661974</v>
      </c>
      <c r="G27" s="263">
        <f t="shared" si="2"/>
        <v>63.363736214951466</v>
      </c>
      <c r="H27" s="263">
        <f t="shared" si="2"/>
        <v>60.413147724761529</v>
      </c>
      <c r="I27" s="263">
        <f t="shared" si="2"/>
        <v>57.497072670410205</v>
      </c>
      <c r="J27" s="263">
        <f t="shared" si="2"/>
        <v>55.562788069416008</v>
      </c>
      <c r="K27" s="263">
        <f t="shared" si="2"/>
        <v>37.911086462491021</v>
      </c>
      <c r="L27" s="263">
        <f t="shared" si="2"/>
        <v>44.353031372027274</v>
      </c>
      <c r="M27" s="263">
        <f t="shared" si="2"/>
        <v>43.79303276781495</v>
      </c>
      <c r="N27" s="263">
        <f t="shared" si="2"/>
        <v>43.228252899601031</v>
      </c>
      <c r="O27" s="263">
        <f t="shared" si="2"/>
        <v>43.257991647067044</v>
      </c>
      <c r="P27" s="263">
        <f t="shared" si="2"/>
        <v>48.228892477551639</v>
      </c>
      <c r="Q27" s="263">
        <f t="shared" si="2"/>
        <v>42.68740728007193</v>
      </c>
      <c r="R27" s="263">
        <f t="shared" si="2"/>
        <v>43.722275163996287</v>
      </c>
      <c r="S27" s="263">
        <f t="shared" si="2"/>
        <v>48.13082997119816</v>
      </c>
      <c r="T27" s="263">
        <f t="shared" si="2"/>
        <v>52.16160268394929</v>
      </c>
      <c r="U27" s="263">
        <f t="shared" si="2"/>
        <v>52.202917262038589</v>
      </c>
      <c r="V27" s="263">
        <f t="shared" si="2"/>
        <v>41.361604463512464</v>
      </c>
      <c r="W27" s="263">
        <f t="shared" si="2"/>
        <v>46.22699606078902</v>
      </c>
      <c r="DA27" s="70"/>
    </row>
    <row r="28" spans="1:105" ht="12" customHeight="1" x14ac:dyDescent="0.25">
      <c r="A28" s="169" t="s">
        <v>2573</v>
      </c>
      <c r="B28" s="353">
        <v>61.673643756087507</v>
      </c>
      <c r="C28" s="353">
        <v>76.08975066524863</v>
      </c>
      <c r="D28" s="353">
        <v>83.826089736111669</v>
      </c>
      <c r="E28" s="353">
        <v>59.177605201057219</v>
      </c>
      <c r="F28" s="353">
        <v>59.263899931341363</v>
      </c>
      <c r="G28" s="353">
        <v>53.135900927682258</v>
      </c>
      <c r="H28" s="353">
        <v>51.469970702982813</v>
      </c>
      <c r="I28" s="353">
        <v>46.824401236843777</v>
      </c>
      <c r="J28" s="353">
        <v>39.60491622135941</v>
      </c>
      <c r="K28" s="353">
        <v>23.68866107133374</v>
      </c>
      <c r="L28" s="353">
        <v>20.92190891912584</v>
      </c>
      <c r="M28" s="353">
        <v>28.635876101147002</v>
      </c>
      <c r="N28" s="353">
        <v>25.671419978274269</v>
      </c>
      <c r="O28" s="353">
        <v>27.66957674100885</v>
      </c>
      <c r="P28" s="353">
        <v>31.15441670771817</v>
      </c>
      <c r="Q28" s="353">
        <v>23.094421455520781</v>
      </c>
      <c r="R28" s="353">
        <v>21.350874504214111</v>
      </c>
      <c r="S28" s="353">
        <v>22.6962431691205</v>
      </c>
      <c r="T28" s="353">
        <v>22.520392827999501</v>
      </c>
      <c r="U28" s="353">
        <v>25.132705462598249</v>
      </c>
      <c r="V28" s="353">
        <v>23.718622020959959</v>
      </c>
      <c r="W28" s="353">
        <v>25.067341762227031</v>
      </c>
      <c r="DA28" s="170" t="s">
        <v>2618</v>
      </c>
    </row>
    <row r="29" spans="1:105" ht="12" customHeight="1" x14ac:dyDescent="0.25">
      <c r="A29" s="59" t="s">
        <v>30</v>
      </c>
      <c r="B29" s="232">
        <v>0.61065859059719008</v>
      </c>
      <c r="C29" s="232">
        <v>0.33016626943718502</v>
      </c>
      <c r="D29" s="232">
        <v>0.31775326018068961</v>
      </c>
      <c r="E29" s="232">
        <v>0.24556528959973681</v>
      </c>
      <c r="F29" s="232">
        <v>1.103657324460537</v>
      </c>
      <c r="G29" s="232">
        <v>0.13377607695416369</v>
      </c>
      <c r="H29" s="232">
        <v>0.24915187107674169</v>
      </c>
      <c r="I29" s="232">
        <v>0.13267440010171069</v>
      </c>
      <c r="J29" s="232">
        <v>3.1151821708423871E-2</v>
      </c>
      <c r="K29" s="232">
        <v>3.1143806001714819E-2</v>
      </c>
      <c r="L29" s="232">
        <v>2.6242067079793829E-2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6.6071258962383059E-4</v>
      </c>
      <c r="U29" s="232">
        <v>1.875245995922309E-3</v>
      </c>
      <c r="V29" s="232">
        <v>2.1139938396572099E-3</v>
      </c>
      <c r="W29" s="232">
        <v>3.035071184094189E-3</v>
      </c>
      <c r="DA29" s="71" t="s">
        <v>2619</v>
      </c>
    </row>
    <row r="30" spans="1:105" ht="12" customHeight="1" x14ac:dyDescent="0.25">
      <c r="A30" s="59" t="s">
        <v>33</v>
      </c>
      <c r="B30" s="232">
        <v>0.22008415129139861</v>
      </c>
      <c r="C30" s="232">
        <v>1.374718181382693</v>
      </c>
      <c r="D30" s="232">
        <v>0.6715489415523177</v>
      </c>
      <c r="E30" s="232">
        <v>1.559768174453799</v>
      </c>
      <c r="F30" s="232">
        <v>1.115978572192539</v>
      </c>
      <c r="G30" s="232">
        <v>2.8448613071629851</v>
      </c>
      <c r="H30" s="232">
        <v>2.7655761157501222</v>
      </c>
      <c r="I30" s="232">
        <v>1.3113314735460011</v>
      </c>
      <c r="J30" s="232">
        <v>2.1372719616369178</v>
      </c>
      <c r="K30" s="232">
        <v>0.87531951104176808</v>
      </c>
      <c r="L30" s="232">
        <v>0.95020664451393566</v>
      </c>
      <c r="M30" s="232">
        <v>0.80426294602294124</v>
      </c>
      <c r="N30" s="232">
        <v>1.411630608038229</v>
      </c>
      <c r="O30" s="232">
        <v>3.6791724309947251</v>
      </c>
      <c r="P30" s="232">
        <v>1.643491250754586</v>
      </c>
      <c r="Q30" s="232">
        <v>0.96209501093875283</v>
      </c>
      <c r="R30" s="232">
        <v>0.9512381471859378</v>
      </c>
      <c r="S30" s="232">
        <v>0.92455546432945546</v>
      </c>
      <c r="T30" s="232">
        <v>0.42154826387146688</v>
      </c>
      <c r="U30" s="232">
        <v>0.29313138167850172</v>
      </c>
      <c r="V30" s="232">
        <v>0.43185012882715351</v>
      </c>
      <c r="W30" s="232">
        <v>0.28555377841937518</v>
      </c>
      <c r="DA30" s="71" t="s">
        <v>2620</v>
      </c>
    </row>
    <row r="31" spans="1:105" ht="12" customHeight="1" x14ac:dyDescent="0.25">
      <c r="A31" s="59" t="s">
        <v>160</v>
      </c>
      <c r="B31" s="232">
        <v>5.2734097735397532</v>
      </c>
      <c r="C31" s="232">
        <v>15.09597013374654</v>
      </c>
      <c r="D31" s="232">
        <v>11.284534143861601</v>
      </c>
      <c r="E31" s="232">
        <v>12.876963929276441</v>
      </c>
      <c r="F31" s="232">
        <v>2.7621248495897142</v>
      </c>
      <c r="G31" s="232">
        <v>2.843054292048699</v>
      </c>
      <c r="H31" s="232">
        <v>3.1742959223352609</v>
      </c>
      <c r="I31" s="232">
        <v>2.8455286196758252</v>
      </c>
      <c r="J31" s="232">
        <v>1.391951759938526</v>
      </c>
      <c r="K31" s="232">
        <v>1.2464555823496319</v>
      </c>
      <c r="L31" s="232">
        <v>0.1555509894723543</v>
      </c>
      <c r="M31" s="232">
        <v>1.6461152671885031</v>
      </c>
      <c r="N31" s="232">
        <v>0.97652853960408836</v>
      </c>
      <c r="O31" s="232">
        <v>1.4786058760852221</v>
      </c>
      <c r="P31" s="232">
        <v>1.1583080811634541</v>
      </c>
      <c r="Q31" s="232">
        <v>1.088414803071039</v>
      </c>
      <c r="R31" s="232">
        <v>1.083328025416574</v>
      </c>
      <c r="S31" s="232">
        <v>1.1671910600276489</v>
      </c>
      <c r="T31" s="232">
        <v>1.175627213070578</v>
      </c>
      <c r="U31" s="232">
        <v>1.267439967305416</v>
      </c>
      <c r="V31" s="232">
        <v>0.41766513796905141</v>
      </c>
      <c r="W31" s="232">
        <v>1.8289291510627941</v>
      </c>
      <c r="DA31" s="71" t="s">
        <v>2621</v>
      </c>
    </row>
    <row r="32" spans="1:105" ht="12" customHeight="1" x14ac:dyDescent="0.25">
      <c r="A32" s="59" t="s">
        <v>70</v>
      </c>
      <c r="B32" s="232">
        <v>3.350112505714693</v>
      </c>
      <c r="C32" s="232">
        <v>5.0571615469108959</v>
      </c>
      <c r="D32" s="232">
        <v>2.5555730547756759</v>
      </c>
      <c r="E32" s="232">
        <v>2.883086357786373</v>
      </c>
      <c r="F32" s="232">
        <v>2.3782728495718328</v>
      </c>
      <c r="G32" s="232">
        <v>1.6366442863542221</v>
      </c>
      <c r="H32" s="232">
        <v>0.86173320253078445</v>
      </c>
      <c r="I32" s="232">
        <v>0.1634508307191995</v>
      </c>
      <c r="J32" s="232">
        <v>0.15984087612200659</v>
      </c>
      <c r="K32" s="232">
        <v>0</v>
      </c>
      <c r="L32" s="232">
        <v>0.41530820811733421</v>
      </c>
      <c r="M32" s="232">
        <v>0.15037283236751869</v>
      </c>
      <c r="N32" s="232">
        <v>0</v>
      </c>
      <c r="O32" s="232">
        <v>0</v>
      </c>
      <c r="P32" s="232">
        <v>0</v>
      </c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2">
        <v>0</v>
      </c>
      <c r="DA32" s="71" t="s">
        <v>2622</v>
      </c>
    </row>
    <row r="33" spans="1:105" ht="12" customHeight="1" x14ac:dyDescent="0.25">
      <c r="A33" s="59" t="s">
        <v>162</v>
      </c>
      <c r="B33" s="232">
        <v>52.219378734944478</v>
      </c>
      <c r="C33" s="232">
        <v>54.231734533771309</v>
      </c>
      <c r="D33" s="232">
        <v>68.996680335741388</v>
      </c>
      <c r="E33" s="232">
        <v>41.612221449940883</v>
      </c>
      <c r="F33" s="232">
        <v>51.903866335526743</v>
      </c>
      <c r="G33" s="232">
        <v>45.67756496516219</v>
      </c>
      <c r="H33" s="232">
        <v>44.419213591289903</v>
      </c>
      <c r="I33" s="232">
        <v>42.371415912801041</v>
      </c>
      <c r="J33" s="232">
        <v>35.884699801953538</v>
      </c>
      <c r="K33" s="232">
        <v>21.53574217194063</v>
      </c>
      <c r="L33" s="232">
        <v>19.37460100994242</v>
      </c>
      <c r="M33" s="232">
        <v>26.035125055568042</v>
      </c>
      <c r="N33" s="232">
        <v>23.283260830631949</v>
      </c>
      <c r="O33" s="232">
        <v>22.511798433928909</v>
      </c>
      <c r="P33" s="232">
        <v>28.352617375800129</v>
      </c>
      <c r="Q33" s="232">
        <v>21.043911641510981</v>
      </c>
      <c r="R33" s="232">
        <v>19.316308331611602</v>
      </c>
      <c r="S33" s="232">
        <v>20.60449664476339</v>
      </c>
      <c r="T33" s="232">
        <v>20.922556638467832</v>
      </c>
      <c r="U33" s="232">
        <v>23.57025886761841</v>
      </c>
      <c r="V33" s="232">
        <v>22.866992760324099</v>
      </c>
      <c r="W33" s="232">
        <v>22.949823761560769</v>
      </c>
      <c r="DA33" s="71" t="s">
        <v>2623</v>
      </c>
    </row>
    <row r="34" spans="1:105" ht="12" customHeight="1" x14ac:dyDescent="0.25">
      <c r="A34" s="60" t="s">
        <v>2580</v>
      </c>
      <c r="B34" s="331">
        <v>20.22642583622434</v>
      </c>
      <c r="C34" s="331">
        <v>15.36558463011446</v>
      </c>
      <c r="D34" s="331">
        <v>13.69376320786821</v>
      </c>
      <c r="E34" s="331">
        <v>15.27923365571484</v>
      </c>
      <c r="F34" s="331">
        <v>11.809468355320609</v>
      </c>
      <c r="G34" s="331">
        <v>10.22783528726921</v>
      </c>
      <c r="H34" s="331">
        <v>8.9431770217787196</v>
      </c>
      <c r="I34" s="331">
        <v>10.67267143356643</v>
      </c>
      <c r="J34" s="331">
        <v>15.9578718480566</v>
      </c>
      <c r="K34" s="331">
        <v>14.22242539115728</v>
      </c>
      <c r="L34" s="331">
        <v>23.43112245290143</v>
      </c>
      <c r="M34" s="331">
        <v>15.15715666666795</v>
      </c>
      <c r="N34" s="331">
        <v>17.556832921326759</v>
      </c>
      <c r="O34" s="331">
        <v>15.58841490605819</v>
      </c>
      <c r="P34" s="331">
        <v>17.074475769833469</v>
      </c>
      <c r="Q34" s="331">
        <v>19.59298582455115</v>
      </c>
      <c r="R34" s="331">
        <v>22.371400659782179</v>
      </c>
      <c r="S34" s="331">
        <v>25.434586802077661</v>
      </c>
      <c r="T34" s="331">
        <v>29.641209855949789</v>
      </c>
      <c r="U34" s="331">
        <v>27.07021179944034</v>
      </c>
      <c r="V34" s="331">
        <v>17.642982442552501</v>
      </c>
      <c r="W34" s="331">
        <v>21.159654298561989</v>
      </c>
      <c r="DA34" s="72" t="s">
        <v>2624</v>
      </c>
    </row>
    <row r="35" spans="1:105" ht="12" customHeight="1" x14ac:dyDescent="0.25">
      <c r="A35" s="39" t="s">
        <v>2582</v>
      </c>
      <c r="B35" s="230">
        <v>103.96734079583899</v>
      </c>
      <c r="C35" s="230">
        <v>127.8904405985916</v>
      </c>
      <c r="D35" s="230">
        <v>118.7141179967895</v>
      </c>
      <c r="E35" s="230">
        <v>94.730312832049151</v>
      </c>
      <c r="F35" s="230">
        <v>89.388585432683215</v>
      </c>
      <c r="G35" s="230">
        <v>70.088166489372853</v>
      </c>
      <c r="H35" s="230">
        <v>76.794208379561539</v>
      </c>
      <c r="I35" s="230">
        <v>63.914485960306678</v>
      </c>
      <c r="J35" s="230">
        <v>61.342930626936749</v>
      </c>
      <c r="K35" s="230">
        <v>46.57241414459277</v>
      </c>
      <c r="L35" s="230">
        <v>41.921003191895082</v>
      </c>
      <c r="M35" s="230">
        <v>42.645794776279573</v>
      </c>
      <c r="N35" s="230">
        <v>43.788452167013688</v>
      </c>
      <c r="O35" s="230">
        <v>44.299232492942302</v>
      </c>
      <c r="P35" s="230">
        <v>49.796245695685762</v>
      </c>
      <c r="Q35" s="230">
        <v>39.971770990890143</v>
      </c>
      <c r="R35" s="230">
        <v>41.225558763692483</v>
      </c>
      <c r="S35" s="230">
        <v>45.065052344188267</v>
      </c>
      <c r="T35" s="230">
        <v>48.500206687519899</v>
      </c>
      <c r="U35" s="230">
        <v>48.837323593121972</v>
      </c>
      <c r="V35" s="230">
        <v>40.359606064236168</v>
      </c>
      <c r="W35" s="230">
        <v>44.310042385013197</v>
      </c>
      <c r="DA35" s="92" t="s">
        <v>2625</v>
      </c>
    </row>
    <row r="36" spans="1:105" ht="12" customHeight="1" x14ac:dyDescent="0.25">
      <c r="A36" s="64" t="s">
        <v>30</v>
      </c>
      <c r="B36" s="231">
        <v>0.46365634746482082</v>
      </c>
      <c r="C36" s="231">
        <v>0.20642388106245271</v>
      </c>
      <c r="D36" s="231">
        <v>0.2230965259032591</v>
      </c>
      <c r="E36" s="231">
        <v>0.1761805369175308</v>
      </c>
      <c r="F36" s="231">
        <v>0.78563244204254112</v>
      </c>
      <c r="G36" s="231">
        <v>0.112242554061723</v>
      </c>
      <c r="H36" s="231">
        <v>0.16539083432674381</v>
      </c>
      <c r="I36" s="231">
        <v>0.11191301782366</v>
      </c>
      <c r="J36" s="231">
        <v>2.8727301505076689E-2</v>
      </c>
      <c r="K36" s="231">
        <v>2.6149039109731959E-2</v>
      </c>
      <c r="L36" s="231">
        <v>3.5848378219238503E-2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9.5379866296663976E-4</v>
      </c>
      <c r="U36" s="231">
        <v>2.5549505388310122E-3</v>
      </c>
      <c r="V36" s="231">
        <v>2.5624556705750872E-3</v>
      </c>
      <c r="W36" s="231">
        <v>3.859074345772694E-3</v>
      </c>
      <c r="DA36" s="73" t="s">
        <v>2626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2627</v>
      </c>
    </row>
    <row r="38" spans="1:105" ht="12" customHeight="1" x14ac:dyDescent="0.25">
      <c r="A38" s="64" t="s">
        <v>33</v>
      </c>
      <c r="B38" s="231">
        <v>0.1687694964658957</v>
      </c>
      <c r="C38" s="231">
        <v>0.86805723220233655</v>
      </c>
      <c r="D38" s="231">
        <v>0.4761983738092026</v>
      </c>
      <c r="E38" s="231">
        <v>1.130208192328952</v>
      </c>
      <c r="F38" s="231">
        <v>0.80232155816688455</v>
      </c>
      <c r="G38" s="231">
        <v>2.4107247674499139</v>
      </c>
      <c r="H38" s="231">
        <v>1.854130712149888</v>
      </c>
      <c r="I38" s="231">
        <v>1.11715492919092</v>
      </c>
      <c r="J38" s="231">
        <v>1.9905753378636999</v>
      </c>
      <c r="K38" s="231">
        <v>0.74226349983340667</v>
      </c>
      <c r="L38" s="231">
        <v>1.3109827625907271</v>
      </c>
      <c r="M38" s="231">
        <v>0.93120060690072104</v>
      </c>
      <c r="N38" s="231">
        <v>1.6185424614053761</v>
      </c>
      <c r="O38" s="231">
        <v>4.0306201428339978</v>
      </c>
      <c r="P38" s="231">
        <v>1.769260623393571</v>
      </c>
      <c r="Q38" s="231">
        <v>1.279295029428223</v>
      </c>
      <c r="R38" s="231">
        <v>1.3082333536093109</v>
      </c>
      <c r="S38" s="231">
        <v>1.294208431035293</v>
      </c>
      <c r="T38" s="231">
        <v>0.6146089481358834</v>
      </c>
      <c r="U38" s="231">
        <v>0.40336109943011228</v>
      </c>
      <c r="V38" s="231">
        <v>0.52868031959970863</v>
      </c>
      <c r="W38" s="231">
        <v>0.36669891238141672</v>
      </c>
      <c r="DA38" s="73" t="s">
        <v>2628</v>
      </c>
    </row>
    <row r="39" spans="1:105" ht="12" customHeight="1" x14ac:dyDescent="0.25">
      <c r="A39" s="64" t="s">
        <v>160</v>
      </c>
      <c r="B39" s="231">
        <v>4.1207670880501039</v>
      </c>
      <c r="C39" s="231">
        <v>9.713529741950083</v>
      </c>
      <c r="D39" s="231">
        <v>8.1540850512847705</v>
      </c>
      <c r="E39" s="231">
        <v>9.5080890041699462</v>
      </c>
      <c r="F39" s="231">
        <v>2.023565535226632</v>
      </c>
      <c r="G39" s="231">
        <v>2.4550087683234549</v>
      </c>
      <c r="H39" s="231">
        <v>2.1686202367224632</v>
      </c>
      <c r="I39" s="231">
        <v>2.4702746532730728</v>
      </c>
      <c r="J39" s="231">
        <v>1.3210655828723039</v>
      </c>
      <c r="K39" s="231">
        <v>1.07708422680029</v>
      </c>
      <c r="L39" s="231">
        <v>0.2186920821821374</v>
      </c>
      <c r="M39" s="231">
        <v>1.9421680077080969</v>
      </c>
      <c r="N39" s="231">
        <v>1.14095714984803</v>
      </c>
      <c r="O39" s="231">
        <v>1.6506519888016331</v>
      </c>
      <c r="P39" s="231">
        <v>1.270661481176244</v>
      </c>
      <c r="Q39" s="231">
        <v>1.4747844601985109</v>
      </c>
      <c r="R39" s="231">
        <v>1.518229062068762</v>
      </c>
      <c r="S39" s="231">
        <v>1.664924600985102</v>
      </c>
      <c r="T39" s="231">
        <v>1.746636644323756</v>
      </c>
      <c r="U39" s="231">
        <v>1.77721699693868</v>
      </c>
      <c r="V39" s="231">
        <v>0.52103833836939584</v>
      </c>
      <c r="W39" s="231">
        <v>2.3933155138535351</v>
      </c>
      <c r="DA39" s="73" t="s">
        <v>2629</v>
      </c>
    </row>
    <row r="40" spans="1:105" ht="12" customHeight="1" x14ac:dyDescent="0.25">
      <c r="A40" s="64" t="s">
        <v>70</v>
      </c>
      <c r="B40" s="231">
        <v>2.5379515689266192</v>
      </c>
      <c r="C40" s="231">
        <v>3.154715961712661</v>
      </c>
      <c r="D40" s="231">
        <v>1.7902648808542161</v>
      </c>
      <c r="E40" s="231">
        <v>2.063834177555361</v>
      </c>
      <c r="F40" s="231">
        <v>1.6891687440180581</v>
      </c>
      <c r="G40" s="231">
        <v>1.370123082081484</v>
      </c>
      <c r="H40" s="231">
        <v>0.57075051402805854</v>
      </c>
      <c r="I40" s="231">
        <v>0.13756463689912099</v>
      </c>
      <c r="J40" s="231">
        <v>0.14707045462452531</v>
      </c>
      <c r="K40" s="231">
        <v>0</v>
      </c>
      <c r="L40" s="231">
        <v>0.56606745396185676</v>
      </c>
      <c r="M40" s="231">
        <v>0.17200193110717449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</v>
      </c>
      <c r="T40" s="231">
        <v>0</v>
      </c>
      <c r="U40" s="231">
        <v>0</v>
      </c>
      <c r="V40" s="231">
        <v>0</v>
      </c>
      <c r="W40" s="231">
        <v>0</v>
      </c>
      <c r="DA40" s="73" t="s">
        <v>2630</v>
      </c>
    </row>
    <row r="41" spans="1:105" ht="12" customHeight="1" x14ac:dyDescent="0.25">
      <c r="A41" s="64" t="s">
        <v>34</v>
      </c>
      <c r="B41" s="231">
        <v>3.1574006284858922</v>
      </c>
      <c r="C41" s="231">
        <v>2.524521533966547</v>
      </c>
      <c r="D41" s="231">
        <v>18.295786277175239</v>
      </c>
      <c r="E41" s="231">
        <v>10.119379264284669</v>
      </c>
      <c r="F41" s="231">
        <v>3.1574006284914469</v>
      </c>
      <c r="G41" s="231">
        <v>5.1245462382474054</v>
      </c>
      <c r="H41" s="231">
        <v>5.1313867843328937</v>
      </c>
      <c r="I41" s="231">
        <v>4.5187721646870127</v>
      </c>
      <c r="J41" s="231">
        <v>3.7512937535964959</v>
      </c>
      <c r="K41" s="231">
        <v>5.0565008061382652</v>
      </c>
      <c r="L41" s="231">
        <v>1.948166951824901</v>
      </c>
      <c r="M41" s="231">
        <v>1.932942879337382</v>
      </c>
      <c r="N41" s="231">
        <v>1.3141563384063819</v>
      </c>
      <c r="O41" s="231">
        <v>1.3232599222909081</v>
      </c>
      <c r="P41" s="231">
        <v>1.3162136454957249</v>
      </c>
      <c r="Q41" s="231">
        <v>1.3232084896153771</v>
      </c>
      <c r="R41" s="231">
        <v>1.322436999454722</v>
      </c>
      <c r="S41" s="231">
        <v>1.33251780421127</v>
      </c>
      <c r="T41" s="231">
        <v>0.47066043022725329</v>
      </c>
      <c r="U41" s="231">
        <v>0.43388606593807189</v>
      </c>
      <c r="V41" s="231">
        <v>0.62907307639544829</v>
      </c>
      <c r="W41" s="231">
        <v>0.72057180936303245</v>
      </c>
      <c r="DA41" s="73" t="s">
        <v>2631</v>
      </c>
    </row>
    <row r="42" spans="1:105" ht="12" customHeight="1" x14ac:dyDescent="0.25">
      <c r="A42" s="64" t="s">
        <v>162</v>
      </c>
      <c r="B42" s="231">
        <v>39.947747264424443</v>
      </c>
      <c r="C42" s="231">
        <v>34.162023401184307</v>
      </c>
      <c r="D42" s="231">
        <v>48.808318102927807</v>
      </c>
      <c r="E42" s="231">
        <v>30.079783411522129</v>
      </c>
      <c r="F42" s="231">
        <v>37.22611573739055</v>
      </c>
      <c r="G42" s="231">
        <v>38.614008051804163</v>
      </c>
      <c r="H42" s="231">
        <v>29.70851917026426</v>
      </c>
      <c r="I42" s="231">
        <v>36.010512779350769</v>
      </c>
      <c r="J42" s="231">
        <v>33.341378801214091</v>
      </c>
      <c r="K42" s="231">
        <v>18.21825374459009</v>
      </c>
      <c r="L42" s="231">
        <v>26.666566050939451</v>
      </c>
      <c r="M42" s="231">
        <v>30.071858253892881</v>
      </c>
      <c r="N42" s="231">
        <v>26.631905539289139</v>
      </c>
      <c r="O42" s="231">
        <v>24.602958140788662</v>
      </c>
      <c r="P42" s="231">
        <v>30.44899621046887</v>
      </c>
      <c r="Q42" s="231">
        <v>27.91480684372965</v>
      </c>
      <c r="R42" s="231">
        <v>26.501807535467961</v>
      </c>
      <c r="S42" s="231">
        <v>28.77323362284984</v>
      </c>
      <c r="T42" s="231">
        <v>30.431386058385161</v>
      </c>
      <c r="U42" s="231">
        <v>32.355748939096891</v>
      </c>
      <c r="V42" s="231">
        <v>27.92701718067859</v>
      </c>
      <c r="W42" s="231">
        <v>29.400618932955599</v>
      </c>
      <c r="DA42" s="73" t="s">
        <v>2632</v>
      </c>
    </row>
    <row r="43" spans="1:105" ht="12" customHeight="1" x14ac:dyDescent="0.25">
      <c r="A43" s="64" t="s">
        <v>36</v>
      </c>
      <c r="B43" s="231">
        <v>8.5850649738441698E-2</v>
      </c>
      <c r="C43" s="231">
        <v>10.550071878828939</v>
      </c>
      <c r="D43" s="231">
        <v>9.0286266641805444</v>
      </c>
      <c r="E43" s="231">
        <v>1.7885552028858489</v>
      </c>
      <c r="F43" s="231">
        <v>1.4737694871791751</v>
      </c>
      <c r="G43" s="231">
        <v>1.216217537961062</v>
      </c>
      <c r="H43" s="231">
        <v>1.8314805277534409</v>
      </c>
      <c r="I43" s="231">
        <v>1.6740876699023739</v>
      </c>
      <c r="J43" s="231">
        <v>0.40063636544656278</v>
      </c>
      <c r="K43" s="231">
        <v>0.34340259895342218</v>
      </c>
      <c r="L43" s="231">
        <v>0.4133422616066259</v>
      </c>
      <c r="M43" s="231">
        <v>0.50875095034951578</v>
      </c>
      <c r="N43" s="231">
        <v>0.20667113080364041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2633</v>
      </c>
    </row>
    <row r="44" spans="1:105" ht="12" customHeight="1" x14ac:dyDescent="0.25">
      <c r="A44" s="64" t="s">
        <v>73</v>
      </c>
      <c r="B44" s="231">
        <v>0.8608113396837892</v>
      </c>
      <c r="C44" s="231">
        <v>1.319007690333637</v>
      </c>
      <c r="D44" s="231">
        <v>1.027405474813704</v>
      </c>
      <c r="E44" s="231">
        <v>0.97187409643636113</v>
      </c>
      <c r="F44" s="231">
        <v>3.2489105260448681</v>
      </c>
      <c r="G44" s="231">
        <v>0.62479048577666019</v>
      </c>
      <c r="H44" s="231">
        <v>8.3999831902160214</v>
      </c>
      <c r="I44" s="231">
        <v>1.7494133601778139</v>
      </c>
      <c r="J44" s="231">
        <v>2.04096559246035</v>
      </c>
      <c r="K44" s="231">
        <v>0.43040566984146261</v>
      </c>
      <c r="L44" s="231">
        <v>1.33285304749551</v>
      </c>
      <c r="M44" s="231">
        <v>1.0690914960213009</v>
      </c>
      <c r="N44" s="231">
        <v>1.9299028357057919</v>
      </c>
      <c r="O44" s="231">
        <v>1.8882667977300389</v>
      </c>
      <c r="P44" s="231">
        <v>2.4019945267517442</v>
      </c>
      <c r="Q44" s="231">
        <v>1.4440157707262129</v>
      </c>
      <c r="R44" s="231">
        <v>1.360693711542327</v>
      </c>
      <c r="S44" s="231">
        <v>2.2088592917933818</v>
      </c>
      <c r="T44" s="231">
        <v>3.4611393582413901</v>
      </c>
      <c r="U44" s="231">
        <v>4.5629698757188928</v>
      </c>
      <c r="V44" s="231">
        <v>2.3558100140400029</v>
      </c>
      <c r="W44" s="231">
        <v>2.484416887637086</v>
      </c>
      <c r="DA44" s="73" t="s">
        <v>2634</v>
      </c>
    </row>
    <row r="45" spans="1:105" ht="12" customHeight="1" x14ac:dyDescent="0.25">
      <c r="A45" s="64" t="s">
        <v>79</v>
      </c>
      <c r="B45" s="231">
        <v>52.624386412599037</v>
      </c>
      <c r="C45" s="231">
        <v>65.392089277350621</v>
      </c>
      <c r="D45" s="231">
        <v>30.91033664584074</v>
      </c>
      <c r="E45" s="231">
        <v>38.892408945948361</v>
      </c>
      <c r="F45" s="231">
        <v>38.981700774123063</v>
      </c>
      <c r="G45" s="231">
        <v>18.160505003667001</v>
      </c>
      <c r="H45" s="231">
        <v>26.963946409767779</v>
      </c>
      <c r="I45" s="231">
        <v>16.124792749001941</v>
      </c>
      <c r="J45" s="231">
        <v>18.321217437353631</v>
      </c>
      <c r="K45" s="231">
        <v>20.678354559326099</v>
      </c>
      <c r="L45" s="231">
        <v>9.4284842030746336</v>
      </c>
      <c r="M45" s="231">
        <v>6.0177806509625054</v>
      </c>
      <c r="N45" s="231">
        <v>10.94631671155533</v>
      </c>
      <c r="O45" s="231">
        <v>10.80347550049706</v>
      </c>
      <c r="P45" s="231">
        <v>12.589119208399611</v>
      </c>
      <c r="Q45" s="231">
        <v>6.5356603971921601</v>
      </c>
      <c r="R45" s="231">
        <v>9.2141581015493959</v>
      </c>
      <c r="S45" s="231">
        <v>9.7913085933133832</v>
      </c>
      <c r="T45" s="231">
        <v>11.7748214495435</v>
      </c>
      <c r="U45" s="231">
        <v>9.3015856654604896</v>
      </c>
      <c r="V45" s="231">
        <v>8.3954246794824474</v>
      </c>
      <c r="W45" s="231">
        <v>8.9405612544767514</v>
      </c>
      <c r="DA45" s="73" t="s">
        <v>2635</v>
      </c>
    </row>
    <row r="46" spans="1:105" ht="12" customHeight="1" x14ac:dyDescent="0.25">
      <c r="A46" s="39" t="s">
        <v>2594</v>
      </c>
      <c r="B46" s="230">
        <v>39.146120680277761</v>
      </c>
      <c r="C46" s="230">
        <v>39.35308814974389</v>
      </c>
      <c r="D46" s="230">
        <v>39.832035570737119</v>
      </c>
      <c r="E46" s="230">
        <v>34.011402000269847</v>
      </c>
      <c r="F46" s="230">
        <v>30.429436648788901</v>
      </c>
      <c r="G46" s="230">
        <v>27.079695141622491</v>
      </c>
      <c r="H46" s="230">
        <v>24.893056625227018</v>
      </c>
      <c r="I46" s="230">
        <v>25.489438186135011</v>
      </c>
      <c r="J46" s="230">
        <v>27.622542622554729</v>
      </c>
      <c r="K46" s="230">
        <v>19.90102435973877</v>
      </c>
      <c r="L46" s="230">
        <v>25.218113431055379</v>
      </c>
      <c r="M46" s="230">
        <v>22.966771410760909</v>
      </c>
      <c r="N46" s="230">
        <v>23.358307996397819</v>
      </c>
      <c r="O46" s="230">
        <v>22.81433958378727</v>
      </c>
      <c r="P46" s="230">
        <v>25.28856704139395</v>
      </c>
      <c r="Q46" s="230">
        <v>23.748736301876711</v>
      </c>
      <c r="R46" s="230">
        <v>24.750672154060929</v>
      </c>
      <c r="S46" s="230">
        <v>27.389863866632091</v>
      </c>
      <c r="T46" s="230">
        <v>29.988804731907141</v>
      </c>
      <c r="U46" s="230">
        <v>29.605628832972119</v>
      </c>
      <c r="V46" s="230">
        <v>22.60315033719926</v>
      </c>
      <c r="W46" s="230">
        <v>25.675177371280181</v>
      </c>
      <c r="DA46" s="92" t="s">
        <v>2636</v>
      </c>
    </row>
    <row r="47" spans="1:105" ht="12" customHeight="1" x14ac:dyDescent="0.25">
      <c r="A47" s="39" t="s">
        <v>2596</v>
      </c>
      <c r="B47" s="230">
        <v>24.51802319282848</v>
      </c>
      <c r="C47" s="230">
        <v>24.64765118989046</v>
      </c>
      <c r="D47" s="230">
        <v>24.947625843112579</v>
      </c>
      <c r="E47" s="230">
        <v>21.302042924609701</v>
      </c>
      <c r="F47" s="230">
        <v>19.058584108324911</v>
      </c>
      <c r="G47" s="230">
        <v>16.960571877854679</v>
      </c>
      <c r="H47" s="230">
        <v>15.591035052042811</v>
      </c>
      <c r="I47" s="230">
        <v>15.964561130438719</v>
      </c>
      <c r="J47" s="230">
        <v>17.300568457244239</v>
      </c>
      <c r="K47" s="230">
        <v>12.46442222968331</v>
      </c>
      <c r="L47" s="230">
        <v>15.794624837334149</v>
      </c>
      <c r="M47" s="230">
        <v>14.384562871823</v>
      </c>
      <c r="N47" s="230">
        <v>14.629790315070601</v>
      </c>
      <c r="O47" s="230">
        <v>14.28909167303962</v>
      </c>
      <c r="P47" s="230">
        <v>15.838751387354449</v>
      </c>
      <c r="Q47" s="230">
        <v>14.874323619585001</v>
      </c>
      <c r="R47" s="230">
        <v>15.501856719536731</v>
      </c>
      <c r="S47" s="230">
        <v>17.154836950902052</v>
      </c>
      <c r="T47" s="230">
        <v>18.782607245998161</v>
      </c>
      <c r="U47" s="230">
        <v>18.542616273361251</v>
      </c>
      <c r="V47" s="230">
        <v>14.156819489846519</v>
      </c>
      <c r="W47" s="230">
        <v>16.08089341496828</v>
      </c>
      <c r="DA47" s="92" t="s">
        <v>2637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102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26</v>
      </c>
      <c r="B51" s="234">
        <f t="shared" ref="B51:W51" si="3">SUM(B$52:B$56,B$58:B$59,B$61:B$62,B$64:B$68)</f>
        <v>1</v>
      </c>
      <c r="C51" s="234">
        <f t="shared" si="3"/>
        <v>1.0000000000000002</v>
      </c>
      <c r="D51" s="234">
        <f t="shared" si="3"/>
        <v>0.99999999999999978</v>
      </c>
      <c r="E51" s="234">
        <f t="shared" si="3"/>
        <v>1.0000000000000002</v>
      </c>
      <c r="F51" s="234">
        <f t="shared" si="3"/>
        <v>0.99999999999999978</v>
      </c>
      <c r="G51" s="234">
        <f t="shared" si="3"/>
        <v>1</v>
      </c>
      <c r="H51" s="234">
        <f t="shared" si="3"/>
        <v>1</v>
      </c>
      <c r="I51" s="234">
        <f t="shared" si="3"/>
        <v>0.99999999999999989</v>
      </c>
      <c r="J51" s="234">
        <f t="shared" si="3"/>
        <v>0.99999999999999989</v>
      </c>
      <c r="K51" s="234">
        <f t="shared" si="3"/>
        <v>1.0000000000000002</v>
      </c>
      <c r="L51" s="234">
        <f t="shared" si="3"/>
        <v>1</v>
      </c>
      <c r="M51" s="234">
        <f t="shared" si="3"/>
        <v>1.0000000000000002</v>
      </c>
      <c r="N51" s="234">
        <f t="shared" si="3"/>
        <v>1</v>
      </c>
      <c r="O51" s="234">
        <f t="shared" si="3"/>
        <v>1</v>
      </c>
      <c r="P51" s="234">
        <f t="shared" si="3"/>
        <v>1</v>
      </c>
      <c r="Q51" s="234">
        <f t="shared" si="3"/>
        <v>1</v>
      </c>
      <c r="R51" s="234">
        <f t="shared" si="3"/>
        <v>1.0000000000000002</v>
      </c>
      <c r="S51" s="234">
        <f t="shared" si="3"/>
        <v>0.99999999999999989</v>
      </c>
      <c r="T51" s="234">
        <f t="shared" si="3"/>
        <v>0.99999999999999978</v>
      </c>
      <c r="U51" s="234">
        <f t="shared" si="3"/>
        <v>1</v>
      </c>
      <c r="V51" s="234">
        <f t="shared" si="3"/>
        <v>1</v>
      </c>
      <c r="W51" s="234">
        <f t="shared" si="3"/>
        <v>0.99999999999999978</v>
      </c>
      <c r="DA51" s="95"/>
    </row>
    <row r="52" spans="1:105" ht="12" customHeight="1" x14ac:dyDescent="0.25">
      <c r="A52" s="202" t="s">
        <v>92</v>
      </c>
      <c r="B52" s="235">
        <f t="shared" ref="B52:W52" si="4">IF(B$6=0,0,B$6/B$5)</f>
        <v>1.6083619117831998E-2</v>
      </c>
      <c r="C52" s="235">
        <f t="shared" si="4"/>
        <v>1.4455362724230062E-2</v>
      </c>
      <c r="D52" s="235">
        <f t="shared" si="4"/>
        <v>1.4432739175623106E-2</v>
      </c>
      <c r="E52" s="235">
        <f t="shared" si="4"/>
        <v>1.5538722577340723E-2</v>
      </c>
      <c r="F52" s="235">
        <f t="shared" si="4"/>
        <v>1.4835545302582775E-2</v>
      </c>
      <c r="G52" s="235">
        <f t="shared" si="4"/>
        <v>1.5328288943390394E-2</v>
      </c>
      <c r="H52" s="235">
        <f t="shared" si="4"/>
        <v>1.4367834878207147E-2</v>
      </c>
      <c r="I52" s="235">
        <f t="shared" si="4"/>
        <v>1.5735830211330612E-2</v>
      </c>
      <c r="J52" s="235">
        <f t="shared" si="4"/>
        <v>1.7169781693130062E-2</v>
      </c>
      <c r="K52" s="235">
        <f t="shared" si="4"/>
        <v>1.7407427958626317E-2</v>
      </c>
      <c r="L52" s="235">
        <f t="shared" si="4"/>
        <v>1.9625970330935775E-2</v>
      </c>
      <c r="M52" s="235">
        <f t="shared" si="4"/>
        <v>1.8335856807929759E-2</v>
      </c>
      <c r="N52" s="235">
        <f t="shared" si="4"/>
        <v>1.8595509865940354E-2</v>
      </c>
      <c r="O52" s="235">
        <f t="shared" si="4"/>
        <v>1.8252755842812673E-2</v>
      </c>
      <c r="P52" s="235">
        <f t="shared" si="4"/>
        <v>1.8130231263819001E-2</v>
      </c>
      <c r="Q52" s="235">
        <f t="shared" si="4"/>
        <v>1.9338392840517131E-2</v>
      </c>
      <c r="R52" s="235">
        <f t="shared" si="4"/>
        <v>1.9437875013753287E-2</v>
      </c>
      <c r="S52" s="235">
        <f t="shared" si="4"/>
        <v>1.9649021360868428E-2</v>
      </c>
      <c r="T52" s="235">
        <f t="shared" si="4"/>
        <v>1.9845777252917845E-2</v>
      </c>
      <c r="U52" s="235">
        <f t="shared" si="4"/>
        <v>1.961675330526165E-2</v>
      </c>
      <c r="V52" s="235">
        <f t="shared" si="4"/>
        <v>1.8912031990137738E-2</v>
      </c>
      <c r="W52" s="235">
        <f t="shared" si="4"/>
        <v>1.9210195488407255E-2</v>
      </c>
      <c r="DA52" s="174"/>
    </row>
    <row r="53" spans="1:105" ht="12" customHeight="1" x14ac:dyDescent="0.25">
      <c r="A53" s="202" t="s">
        <v>93</v>
      </c>
      <c r="B53" s="235">
        <f t="shared" ref="B53:W53" si="5">IF(B$7=0,0,B$7/B$5)</f>
        <v>5.6797219868030433E-3</v>
      </c>
      <c r="C53" s="235">
        <f t="shared" si="5"/>
        <v>5.1047243092815567E-3</v>
      </c>
      <c r="D53" s="235">
        <f t="shared" si="5"/>
        <v>5.0967350958152956E-3</v>
      </c>
      <c r="E53" s="235">
        <f t="shared" si="5"/>
        <v>5.4872988239012318E-3</v>
      </c>
      <c r="F53" s="235">
        <f t="shared" si="5"/>
        <v>5.2389808676748936E-3</v>
      </c>
      <c r="G53" s="235">
        <f t="shared" si="5"/>
        <v>5.4129869088556087E-3</v>
      </c>
      <c r="H53" s="235">
        <f t="shared" si="5"/>
        <v>5.0738149829743515E-3</v>
      </c>
      <c r="I53" s="235">
        <f t="shared" si="5"/>
        <v>5.556904834484875E-3</v>
      </c>
      <c r="J53" s="235">
        <f t="shared" si="5"/>
        <v>6.063286246499002E-3</v>
      </c>
      <c r="K53" s="235">
        <f t="shared" si="5"/>
        <v>6.147207950273007E-3</v>
      </c>
      <c r="L53" s="235">
        <f t="shared" si="5"/>
        <v>6.9306574835120609E-3</v>
      </c>
      <c r="M53" s="235">
        <f t="shared" si="5"/>
        <v>6.4750705855380133E-3</v>
      </c>
      <c r="N53" s="235">
        <f t="shared" si="5"/>
        <v>6.5667637033443409E-3</v>
      </c>
      <c r="O53" s="235">
        <f t="shared" si="5"/>
        <v>6.4457245549436456E-3</v>
      </c>
      <c r="P53" s="235">
        <f t="shared" si="5"/>
        <v>6.4024565852077416E-3</v>
      </c>
      <c r="Q53" s="235">
        <f t="shared" si="5"/>
        <v>6.8291032137128317E-3</v>
      </c>
      <c r="R53" s="235">
        <f t="shared" si="5"/>
        <v>6.8642340559993131E-3</v>
      </c>
      <c r="S53" s="235">
        <f t="shared" si="5"/>
        <v>6.9387976564773517E-3</v>
      </c>
      <c r="T53" s="235">
        <f t="shared" si="5"/>
        <v>7.0082794539458775E-3</v>
      </c>
      <c r="U53" s="235">
        <f t="shared" si="5"/>
        <v>6.9274026101536048E-3</v>
      </c>
      <c r="V53" s="235">
        <f t="shared" si="5"/>
        <v>6.6785393960502376E-3</v>
      </c>
      <c r="W53" s="235">
        <f t="shared" si="5"/>
        <v>6.7838319775504995E-3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3.7596291651637671E-2</v>
      </c>
      <c r="C54" s="235">
        <f t="shared" si="6"/>
        <v>3.3790158106132909E-2</v>
      </c>
      <c r="D54" s="235">
        <f t="shared" si="6"/>
        <v>3.3737274391006898E-2</v>
      </c>
      <c r="E54" s="235">
        <f t="shared" si="6"/>
        <v>3.6322567802161192E-2</v>
      </c>
      <c r="F54" s="235">
        <f t="shared" si="6"/>
        <v>3.4678854548886452E-2</v>
      </c>
      <c r="G54" s="235">
        <f t="shared" si="6"/>
        <v>3.5830668297618773E-2</v>
      </c>
      <c r="H54" s="235">
        <f t="shared" si="6"/>
        <v>3.3585557238466957E-2</v>
      </c>
      <c r="I54" s="235">
        <f t="shared" si="6"/>
        <v>3.6783317092476828E-2</v>
      </c>
      <c r="J54" s="235">
        <f t="shared" si="6"/>
        <v>4.0135252855756538E-2</v>
      </c>
      <c r="K54" s="235">
        <f t="shared" si="6"/>
        <v>4.0690763294176056E-2</v>
      </c>
      <c r="L54" s="235">
        <f t="shared" si="6"/>
        <v>4.5876720848865127E-2</v>
      </c>
      <c r="M54" s="235">
        <f t="shared" si="6"/>
        <v>4.2861013754627891E-2</v>
      </c>
      <c r="N54" s="235">
        <f t="shared" si="6"/>
        <v>4.3467966208903704E-2</v>
      </c>
      <c r="O54" s="235">
        <f t="shared" si="6"/>
        <v>4.2666760950070312E-2</v>
      </c>
      <c r="P54" s="235">
        <f t="shared" si="6"/>
        <v>4.2380353408795403E-2</v>
      </c>
      <c r="Q54" s="235">
        <f t="shared" si="6"/>
        <v>4.5204493589377365E-2</v>
      </c>
      <c r="R54" s="235">
        <f t="shared" si="6"/>
        <v>4.5437038315270455E-2</v>
      </c>
      <c r="S54" s="235">
        <f t="shared" si="6"/>
        <v>4.5930603823702405E-2</v>
      </c>
      <c r="T54" s="235">
        <f t="shared" si="6"/>
        <v>4.6390530899037476E-2</v>
      </c>
      <c r="U54" s="235">
        <f t="shared" si="6"/>
        <v>4.5855175574579132E-2</v>
      </c>
      <c r="V54" s="235">
        <f t="shared" si="6"/>
        <v>4.4207853047079769E-2</v>
      </c>
      <c r="W54" s="235">
        <f t="shared" si="6"/>
        <v>4.4904825647505552E-2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1.6488570750789952E-2</v>
      </c>
      <c r="C55" s="235">
        <f t="shared" si="7"/>
        <v>1.4819318292767896E-2</v>
      </c>
      <c r="D55" s="235">
        <f t="shared" si="7"/>
        <v>1.4796125130886432E-2</v>
      </c>
      <c r="E55" s="235">
        <f t="shared" si="7"/>
        <v>1.5929954863785397E-2</v>
      </c>
      <c r="F55" s="235">
        <f t="shared" si="7"/>
        <v>1.5209073067203979E-2</v>
      </c>
      <c r="G55" s="235">
        <f t="shared" si="7"/>
        <v>1.5714222954423727E-2</v>
      </c>
      <c r="H55" s="235">
        <f t="shared" si="7"/>
        <v>1.4729586680048154E-2</v>
      </c>
      <c r="I55" s="235">
        <f t="shared" si="7"/>
        <v>1.6132025252592344E-2</v>
      </c>
      <c r="J55" s="235">
        <f t="shared" si="7"/>
        <v>1.7602080610632759E-2</v>
      </c>
      <c r="K55" s="235">
        <f t="shared" si="7"/>
        <v>1.7845710308251723E-2</v>
      </c>
      <c r="L55" s="235">
        <f t="shared" si="7"/>
        <v>2.0120110901890063E-2</v>
      </c>
      <c r="M55" s="235">
        <f t="shared" si="7"/>
        <v>1.8797515039305181E-2</v>
      </c>
      <c r="N55" s="235">
        <f t="shared" si="7"/>
        <v>1.9063705614094408E-2</v>
      </c>
      <c r="O55" s="235">
        <f t="shared" si="7"/>
        <v>1.8712321767022772E-2</v>
      </c>
      <c r="P55" s="235">
        <f t="shared" si="7"/>
        <v>1.8586712277352126E-2</v>
      </c>
      <c r="Q55" s="235">
        <f t="shared" si="7"/>
        <v>1.9825292816335841E-2</v>
      </c>
      <c r="R55" s="235">
        <f t="shared" si="7"/>
        <v>1.992727974103416E-2</v>
      </c>
      <c r="S55" s="235">
        <f t="shared" si="7"/>
        <v>2.0143742308176067E-2</v>
      </c>
      <c r="T55" s="235">
        <f t="shared" si="7"/>
        <v>2.0345452098921787E-2</v>
      </c>
      <c r="U55" s="235">
        <f t="shared" si="7"/>
        <v>2.0110661810934457E-2</v>
      </c>
      <c r="V55" s="235">
        <f t="shared" si="7"/>
        <v>1.9388197098304732E-2</v>
      </c>
      <c r="W55" s="235">
        <f t="shared" si="7"/>
        <v>1.969386772507737E-2</v>
      </c>
      <c r="DA55" s="174"/>
    </row>
    <row r="56" spans="1:105" ht="12" customHeight="1" x14ac:dyDescent="0.25">
      <c r="A56" s="202" t="s">
        <v>96</v>
      </c>
      <c r="B56" s="235">
        <f t="shared" ref="B56:W56" si="8">IF(B$10=0,0,B$10/B$5)</f>
        <v>3.5485302060660709E-2</v>
      </c>
      <c r="C56" s="235">
        <f t="shared" si="8"/>
        <v>3.5088174329493869E-2</v>
      </c>
      <c r="D56" s="235">
        <f t="shared" si="8"/>
        <v>3.7410031099401261E-2</v>
      </c>
      <c r="E56" s="235">
        <f t="shared" si="8"/>
        <v>3.5867293756012143E-2</v>
      </c>
      <c r="F56" s="235">
        <f t="shared" si="8"/>
        <v>3.6349655954644837E-2</v>
      </c>
      <c r="G56" s="235">
        <f t="shared" si="8"/>
        <v>3.7487132481043954E-2</v>
      </c>
      <c r="H56" s="235">
        <f t="shared" si="8"/>
        <v>3.6425983433620066E-2</v>
      </c>
      <c r="I56" s="235">
        <f t="shared" si="8"/>
        <v>3.7236158700907976E-2</v>
      </c>
      <c r="J56" s="235">
        <f t="shared" si="8"/>
        <v>3.6217192049028929E-2</v>
      </c>
      <c r="K56" s="235">
        <f t="shared" si="8"/>
        <v>3.4846303504762782E-2</v>
      </c>
      <c r="L56" s="235">
        <f t="shared" si="8"/>
        <v>3.6403820383796519E-2</v>
      </c>
      <c r="M56" s="235">
        <f t="shared" si="8"/>
        <v>3.8749120791720597E-2</v>
      </c>
      <c r="N56" s="235">
        <f t="shared" si="8"/>
        <v>3.7577967877393717E-2</v>
      </c>
      <c r="O56" s="235">
        <f t="shared" si="8"/>
        <v>3.6445608947201114E-2</v>
      </c>
      <c r="P56" s="235">
        <f t="shared" si="8"/>
        <v>3.6702475630939327E-2</v>
      </c>
      <c r="Q56" s="235">
        <f t="shared" si="8"/>
        <v>3.6970590948462535E-2</v>
      </c>
      <c r="R56" s="235">
        <f t="shared" si="8"/>
        <v>4.3015259438025186E-2</v>
      </c>
      <c r="S56" s="235">
        <f t="shared" si="8"/>
        <v>3.7864896226193059E-2</v>
      </c>
      <c r="T56" s="235">
        <f t="shared" si="8"/>
        <v>3.7182250581599449E-2</v>
      </c>
      <c r="U56" s="235">
        <f t="shared" si="8"/>
        <v>3.7027491419296336E-2</v>
      </c>
      <c r="V56" s="235">
        <f t="shared" si="8"/>
        <v>3.7191386302637186E-2</v>
      </c>
      <c r="W56" s="235">
        <f t="shared" si="8"/>
        <v>3.7276279604024458E-2</v>
      </c>
      <c r="DA56" s="174"/>
    </row>
    <row r="57" spans="1:105" ht="12" customHeight="1" x14ac:dyDescent="0.25">
      <c r="A57" s="40" t="s">
        <v>2557</v>
      </c>
      <c r="B57" s="236">
        <f t="shared" ref="B57:W57" si="9">IF(B$16=0,0,B$16/B$5)</f>
        <v>0.17231803464454734</v>
      </c>
      <c r="C57" s="236">
        <f t="shared" si="9"/>
        <v>0.17203255297508319</v>
      </c>
      <c r="D57" s="236">
        <f t="shared" si="9"/>
        <v>0.18095088541413679</v>
      </c>
      <c r="E57" s="236">
        <f t="shared" si="9"/>
        <v>0.17419945219658001</v>
      </c>
      <c r="F57" s="236">
        <f t="shared" si="9"/>
        <v>0.17744669399510807</v>
      </c>
      <c r="G57" s="236">
        <f t="shared" si="9"/>
        <v>0.18367163734726577</v>
      </c>
      <c r="H57" s="236">
        <f t="shared" si="9"/>
        <v>0.17856485208510386</v>
      </c>
      <c r="I57" s="236">
        <f t="shared" si="9"/>
        <v>0.18177181532322287</v>
      </c>
      <c r="J57" s="236">
        <f t="shared" si="9"/>
        <v>0.17686282739818177</v>
      </c>
      <c r="K57" s="236">
        <f t="shared" si="9"/>
        <v>0.16981530072540063</v>
      </c>
      <c r="L57" s="236">
        <f t="shared" si="9"/>
        <v>0.17676377360592146</v>
      </c>
      <c r="M57" s="236">
        <f t="shared" si="9"/>
        <v>0.17904314406132257</v>
      </c>
      <c r="N57" s="236">
        <f t="shared" si="9"/>
        <v>0.17623242053733568</v>
      </c>
      <c r="O57" s="236">
        <f t="shared" si="9"/>
        <v>0.17723043687147552</v>
      </c>
      <c r="P57" s="236">
        <f t="shared" si="9"/>
        <v>0.17706707958185181</v>
      </c>
      <c r="Q57" s="236">
        <f t="shared" si="9"/>
        <v>0.17800453353834617</v>
      </c>
      <c r="R57" s="236">
        <f t="shared" si="9"/>
        <v>0.17583930294772251</v>
      </c>
      <c r="S57" s="236">
        <f t="shared" si="9"/>
        <v>0.17681773149950819</v>
      </c>
      <c r="T57" s="236">
        <f t="shared" si="9"/>
        <v>0.17677111269891599</v>
      </c>
      <c r="U57" s="236">
        <f t="shared" si="9"/>
        <v>0.17713281583021176</v>
      </c>
      <c r="V57" s="236">
        <f t="shared" si="9"/>
        <v>0.17722215370620489</v>
      </c>
      <c r="W57" s="236">
        <f t="shared" si="9"/>
        <v>0.1771191084235508</v>
      </c>
      <c r="DA57" s="96"/>
    </row>
    <row r="58" spans="1:105" ht="12" customHeight="1" x14ac:dyDescent="0.25">
      <c r="A58" s="62" t="s">
        <v>2558</v>
      </c>
      <c r="B58" s="304">
        <f t="shared" ref="B58:W58" si="10">IF(B$17=0,0,B$17/B$5)</f>
        <v>0.12976156350439275</v>
      </c>
      <c r="C58" s="304">
        <f t="shared" si="10"/>
        <v>0.14312903692174134</v>
      </c>
      <c r="D58" s="304">
        <f t="shared" si="10"/>
        <v>0.15554171484720919</v>
      </c>
      <c r="E58" s="304">
        <f t="shared" si="10"/>
        <v>0.13845210952562551</v>
      </c>
      <c r="F58" s="304">
        <f t="shared" si="10"/>
        <v>0.147962357344009</v>
      </c>
      <c r="G58" s="304">
        <f t="shared" si="10"/>
        <v>0.15402434433793077</v>
      </c>
      <c r="H58" s="304">
        <f t="shared" si="10"/>
        <v>0.15213125042375092</v>
      </c>
      <c r="I58" s="304">
        <f t="shared" si="10"/>
        <v>0.14803112608938554</v>
      </c>
      <c r="J58" s="304">
        <f t="shared" si="10"/>
        <v>0.12606706224004935</v>
      </c>
      <c r="K58" s="304">
        <f t="shared" si="10"/>
        <v>0.10610872646951601</v>
      </c>
      <c r="L58" s="304">
        <f t="shared" si="10"/>
        <v>8.3381799556466962E-2</v>
      </c>
      <c r="M58" s="304">
        <f t="shared" si="10"/>
        <v>0.1170747254998951</v>
      </c>
      <c r="N58" s="304">
        <f t="shared" si="10"/>
        <v>0.10465693563672906</v>
      </c>
      <c r="O58" s="304">
        <f t="shared" si="10"/>
        <v>0.11336381988945871</v>
      </c>
      <c r="P58" s="304">
        <f t="shared" si="10"/>
        <v>0.1143800178509044</v>
      </c>
      <c r="Q58" s="304">
        <f t="shared" si="10"/>
        <v>9.630267988768379E-2</v>
      </c>
      <c r="R58" s="304">
        <f t="shared" si="10"/>
        <v>8.586750977764436E-2</v>
      </c>
      <c r="S58" s="304">
        <f t="shared" si="10"/>
        <v>8.3378953430193581E-2</v>
      </c>
      <c r="T58" s="304">
        <f t="shared" si="10"/>
        <v>7.6319643066625809E-2</v>
      </c>
      <c r="U58" s="304">
        <f t="shared" si="10"/>
        <v>8.5279274061924759E-2</v>
      </c>
      <c r="V58" s="304">
        <f t="shared" si="10"/>
        <v>0.10162722969816296</v>
      </c>
      <c r="W58" s="304">
        <f t="shared" si="10"/>
        <v>9.6045722236322004E-2</v>
      </c>
      <c r="DA58" s="72"/>
    </row>
    <row r="59" spans="1:105" ht="12" customHeight="1" x14ac:dyDescent="0.25">
      <c r="A59" s="62" t="s">
        <v>2565</v>
      </c>
      <c r="B59" s="304">
        <f t="shared" ref="B59:W59" si="11">IF(B$23=0,0,B$23/B$5)</f>
        <v>4.2556471140154602E-2</v>
      </c>
      <c r="C59" s="304">
        <f t="shared" si="11"/>
        <v>2.8903516053341863E-2</v>
      </c>
      <c r="D59" s="304">
        <f t="shared" si="11"/>
        <v>2.5409170566927607E-2</v>
      </c>
      <c r="E59" s="304">
        <f t="shared" si="11"/>
        <v>3.5747342670954509E-2</v>
      </c>
      <c r="F59" s="304">
        <f t="shared" si="11"/>
        <v>2.948433665109905E-2</v>
      </c>
      <c r="G59" s="304">
        <f t="shared" si="11"/>
        <v>2.9647293009335007E-2</v>
      </c>
      <c r="H59" s="304">
        <f t="shared" si="11"/>
        <v>2.6433601661352942E-2</v>
      </c>
      <c r="I59" s="304">
        <f t="shared" si="11"/>
        <v>3.3740689233837343E-2</v>
      </c>
      <c r="J59" s="304">
        <f t="shared" si="11"/>
        <v>5.0795765158132417E-2</v>
      </c>
      <c r="K59" s="304">
        <f t="shared" si="11"/>
        <v>6.3706574255884649E-2</v>
      </c>
      <c r="L59" s="304">
        <f t="shared" si="11"/>
        <v>9.3381974049454489E-2</v>
      </c>
      <c r="M59" s="304">
        <f t="shared" si="11"/>
        <v>6.1968418561427499E-2</v>
      </c>
      <c r="N59" s="304">
        <f t="shared" si="11"/>
        <v>7.1575484900606598E-2</v>
      </c>
      <c r="O59" s="304">
        <f t="shared" si="11"/>
        <v>6.3866616982016816E-2</v>
      </c>
      <c r="P59" s="304">
        <f t="shared" si="11"/>
        <v>6.2687061730947402E-2</v>
      </c>
      <c r="Q59" s="304">
        <f t="shared" si="11"/>
        <v>8.1701853650662348E-2</v>
      </c>
      <c r="R59" s="304">
        <f t="shared" si="11"/>
        <v>8.9971793170078126E-2</v>
      </c>
      <c r="S59" s="304">
        <f t="shared" si="11"/>
        <v>9.343877806931461E-2</v>
      </c>
      <c r="T59" s="304">
        <f t="shared" si="11"/>
        <v>0.10045146963229019</v>
      </c>
      <c r="U59" s="304">
        <f t="shared" si="11"/>
        <v>9.1853541768286986E-2</v>
      </c>
      <c r="V59" s="304">
        <f t="shared" si="11"/>
        <v>7.5594924008041936E-2</v>
      </c>
      <c r="W59" s="304">
        <f t="shared" si="11"/>
        <v>8.1073386187228813E-2</v>
      </c>
      <c r="DA59" s="72"/>
    </row>
    <row r="60" spans="1:105" ht="12" customHeight="1" x14ac:dyDescent="0.25">
      <c r="A60" s="203" t="s">
        <v>2567</v>
      </c>
      <c r="B60" s="303">
        <f t="shared" ref="B60:W60" si="12">IF(B$24=0,0,B$24/B$5)</f>
        <v>7.3472621033557783E-2</v>
      </c>
      <c r="C60" s="303">
        <f t="shared" si="12"/>
        <v>7.206828731262041E-2</v>
      </c>
      <c r="D60" s="303">
        <f t="shared" si="12"/>
        <v>7.5091893333989995E-2</v>
      </c>
      <c r="E60" s="303">
        <f t="shared" si="12"/>
        <v>7.3500878901972669E-2</v>
      </c>
      <c r="F60" s="303">
        <f t="shared" si="12"/>
        <v>7.4393464053435984E-2</v>
      </c>
      <c r="G60" s="303">
        <f t="shared" si="12"/>
        <v>7.6562113770666018E-2</v>
      </c>
      <c r="H60" s="303">
        <f t="shared" si="12"/>
        <v>7.4140967721334439E-2</v>
      </c>
      <c r="I60" s="303">
        <f t="shared" si="12"/>
        <v>7.6312778557946728E-2</v>
      </c>
      <c r="J60" s="303">
        <f t="shared" si="12"/>
        <v>7.5190373469916555E-2</v>
      </c>
      <c r="K60" s="303">
        <f t="shared" si="12"/>
        <v>7.2346857715215693E-2</v>
      </c>
      <c r="L60" s="303">
        <f t="shared" si="12"/>
        <v>7.3111907204076731E-2</v>
      </c>
      <c r="M60" s="303">
        <f t="shared" si="12"/>
        <v>7.6020473157312599E-2</v>
      </c>
      <c r="N60" s="303">
        <f t="shared" si="12"/>
        <v>7.4473532129129938E-2</v>
      </c>
      <c r="O60" s="303">
        <f t="shared" si="12"/>
        <v>7.4848328105161843E-2</v>
      </c>
      <c r="P60" s="303">
        <f t="shared" si="12"/>
        <v>7.5159725899065374E-2</v>
      </c>
      <c r="Q60" s="303">
        <f t="shared" si="12"/>
        <v>7.4552434744945315E-2</v>
      </c>
      <c r="R60" s="303">
        <f t="shared" si="12"/>
        <v>7.2920980881462316E-2</v>
      </c>
      <c r="S60" s="303">
        <f t="shared" si="12"/>
        <v>7.3043590640402375E-2</v>
      </c>
      <c r="T60" s="303">
        <f t="shared" si="12"/>
        <v>7.2355216949074139E-2</v>
      </c>
      <c r="U60" s="303">
        <f t="shared" si="12"/>
        <v>7.3468103612557248E-2</v>
      </c>
      <c r="V60" s="303">
        <f t="shared" si="12"/>
        <v>7.4779557412196843E-2</v>
      </c>
      <c r="W60" s="303">
        <f t="shared" si="12"/>
        <v>7.4339912937313873E-2</v>
      </c>
      <c r="DA60" s="175"/>
    </row>
    <row r="61" spans="1:105" ht="12" customHeight="1" x14ac:dyDescent="0.25">
      <c r="A61" s="62" t="s">
        <v>2568</v>
      </c>
      <c r="B61" s="304">
        <f t="shared" ref="B61:W61" si="13">IF(B$25=0,0,B$25/B$5)</f>
        <v>5.4943285623460611E-2</v>
      </c>
      <c r="C61" s="304">
        <f t="shared" si="13"/>
        <v>5.5414805131180918E-2</v>
      </c>
      <c r="D61" s="304">
        <f t="shared" si="13"/>
        <v>5.8464474895868077E-2</v>
      </c>
      <c r="E61" s="304">
        <f t="shared" si="13"/>
        <v>5.5599298395084464E-2</v>
      </c>
      <c r="F61" s="304">
        <f t="shared" si="13"/>
        <v>5.730198775762687E-2</v>
      </c>
      <c r="G61" s="304">
        <f t="shared" si="13"/>
        <v>5.8902965974753183E-2</v>
      </c>
      <c r="H61" s="304">
        <f t="shared" si="13"/>
        <v>5.7588323094228962E-2</v>
      </c>
      <c r="I61" s="304">
        <f t="shared" si="13"/>
        <v>5.8184117725708112E-2</v>
      </c>
      <c r="J61" s="304">
        <f t="shared" si="13"/>
        <v>5.540971082307334E-2</v>
      </c>
      <c r="K61" s="304">
        <f t="shared" si="13"/>
        <v>5.2292411703442197E-2</v>
      </c>
      <c r="L61" s="304">
        <f t="shared" si="13"/>
        <v>5.0501561588061926E-2</v>
      </c>
      <c r="M61" s="304">
        <f t="shared" si="13"/>
        <v>5.4896419028913096E-2</v>
      </c>
      <c r="N61" s="304">
        <f t="shared" si="13"/>
        <v>5.3050341434085338E-2</v>
      </c>
      <c r="O61" s="304">
        <f t="shared" si="13"/>
        <v>5.3820011487348517E-2</v>
      </c>
      <c r="P61" s="304">
        <f t="shared" si="13"/>
        <v>5.4272565261353413E-2</v>
      </c>
      <c r="Q61" s="304">
        <f t="shared" si="13"/>
        <v>5.2273396388653734E-2</v>
      </c>
      <c r="R61" s="304">
        <f t="shared" si="13"/>
        <v>5.0527332838027982E-2</v>
      </c>
      <c r="S61" s="304">
        <f t="shared" si="13"/>
        <v>5.040668879583967E-2</v>
      </c>
      <c r="T61" s="304">
        <f t="shared" si="13"/>
        <v>4.9491640007881331E-2</v>
      </c>
      <c r="U61" s="304">
        <f t="shared" si="13"/>
        <v>5.0868376586733377E-2</v>
      </c>
      <c r="V61" s="304">
        <f t="shared" si="13"/>
        <v>5.2991713428548359E-2</v>
      </c>
      <c r="W61" s="304">
        <f t="shared" si="13"/>
        <v>5.2208565950640509E-2</v>
      </c>
      <c r="DA61" s="72"/>
    </row>
    <row r="62" spans="1:105" ht="12" customHeight="1" x14ac:dyDescent="0.25">
      <c r="A62" s="62" t="s">
        <v>2570</v>
      </c>
      <c r="B62" s="304">
        <f t="shared" ref="B62:W62" si="14">IF(B$26=0,0,B$26/B$5)</f>
        <v>1.8529335410097169E-2</v>
      </c>
      <c r="C62" s="304">
        <f t="shared" si="14"/>
        <v>1.6653482181439496E-2</v>
      </c>
      <c r="D62" s="304">
        <f t="shared" si="14"/>
        <v>1.6627418438121912E-2</v>
      </c>
      <c r="E62" s="304">
        <f t="shared" si="14"/>
        <v>1.7901580506888198E-2</v>
      </c>
      <c r="F62" s="304">
        <f t="shared" si="14"/>
        <v>1.7091476295809111E-2</v>
      </c>
      <c r="G62" s="304">
        <f t="shared" si="14"/>
        <v>1.7659147795912836E-2</v>
      </c>
      <c r="H62" s="304">
        <f t="shared" si="14"/>
        <v>1.6552644627105484E-2</v>
      </c>
      <c r="I62" s="304">
        <f t="shared" si="14"/>
        <v>1.8128660832238613E-2</v>
      </c>
      <c r="J62" s="304">
        <f t="shared" si="14"/>
        <v>1.9780662646843219E-2</v>
      </c>
      <c r="K62" s="304">
        <f t="shared" si="14"/>
        <v>2.0054446011773502E-2</v>
      </c>
      <c r="L62" s="304">
        <f t="shared" si="14"/>
        <v>2.2610345616014806E-2</v>
      </c>
      <c r="M62" s="304">
        <f t="shared" si="14"/>
        <v>2.1124054128399499E-2</v>
      </c>
      <c r="N62" s="304">
        <f t="shared" si="14"/>
        <v>2.14231906950446E-2</v>
      </c>
      <c r="O62" s="304">
        <f t="shared" si="14"/>
        <v>2.102831661781333E-2</v>
      </c>
      <c r="P62" s="304">
        <f t="shared" si="14"/>
        <v>2.0887160637711961E-2</v>
      </c>
      <c r="Q62" s="304">
        <f t="shared" si="14"/>
        <v>2.2279038356291574E-2</v>
      </c>
      <c r="R62" s="304">
        <f t="shared" si="14"/>
        <v>2.2393648043434342E-2</v>
      </c>
      <c r="S62" s="304">
        <f t="shared" si="14"/>
        <v>2.2636901844562695E-2</v>
      </c>
      <c r="T62" s="304">
        <f t="shared" si="14"/>
        <v>2.2863576941192801E-2</v>
      </c>
      <c r="U62" s="304">
        <f t="shared" si="14"/>
        <v>2.2599727025823874E-2</v>
      </c>
      <c r="V62" s="304">
        <f t="shared" si="14"/>
        <v>2.1787843983648483E-2</v>
      </c>
      <c r="W62" s="304">
        <f t="shared" si="14"/>
        <v>2.2131346986673368E-2</v>
      </c>
      <c r="DA62" s="72"/>
    </row>
    <row r="63" spans="1:105" ht="12" customHeight="1" x14ac:dyDescent="0.25">
      <c r="A63" s="203" t="s">
        <v>2572</v>
      </c>
      <c r="B63" s="303">
        <f t="shared" ref="B63:W63" si="15">IF(B$27=0,0,B$27/B$5)</f>
        <v>0.21100167507495587</v>
      </c>
      <c r="C63" s="303">
        <f t="shared" si="15"/>
        <v>0.21065210568377538</v>
      </c>
      <c r="D63" s="303">
        <f t="shared" si="15"/>
        <v>0.22157251275200424</v>
      </c>
      <c r="E63" s="303">
        <f t="shared" si="15"/>
        <v>0.21330545166928161</v>
      </c>
      <c r="F63" s="303">
        <f t="shared" si="15"/>
        <v>0.21728166611645885</v>
      </c>
      <c r="G63" s="303">
        <f t="shared" si="15"/>
        <v>0.2249040457313459</v>
      </c>
      <c r="H63" s="303">
        <f t="shared" si="15"/>
        <v>0.21865083928788226</v>
      </c>
      <c r="I63" s="303">
        <f t="shared" si="15"/>
        <v>0.22257773304884432</v>
      </c>
      <c r="J63" s="303">
        <f t="shared" si="15"/>
        <v>0.216566727426345</v>
      </c>
      <c r="K63" s="303">
        <f t="shared" si="15"/>
        <v>0.20793710292906198</v>
      </c>
      <c r="L63" s="303">
        <f t="shared" si="15"/>
        <v>0.2164454370684753</v>
      </c>
      <c r="M63" s="303">
        <f t="shared" si="15"/>
        <v>0.21923650293223176</v>
      </c>
      <c r="N63" s="303">
        <f t="shared" si="15"/>
        <v>0.21579480065796203</v>
      </c>
      <c r="O63" s="303">
        <f t="shared" si="15"/>
        <v>0.21701686147527616</v>
      </c>
      <c r="P63" s="303">
        <f t="shared" si="15"/>
        <v>0.21681683214104303</v>
      </c>
      <c r="Q63" s="303">
        <f t="shared" si="15"/>
        <v>0.21796473494491372</v>
      </c>
      <c r="R63" s="303">
        <f t="shared" si="15"/>
        <v>0.21531343218088472</v>
      </c>
      <c r="S63" s="303">
        <f t="shared" si="15"/>
        <v>0.21651150795858154</v>
      </c>
      <c r="T63" s="303">
        <f t="shared" si="15"/>
        <v>0.21645442371295831</v>
      </c>
      <c r="U63" s="303">
        <f t="shared" si="15"/>
        <v>0.21689732550638177</v>
      </c>
      <c r="V63" s="303">
        <f t="shared" si="15"/>
        <v>0.21700671882392439</v>
      </c>
      <c r="W63" s="303">
        <f t="shared" si="15"/>
        <v>0.21688054092679679</v>
      </c>
      <c r="DA63" s="175"/>
    </row>
    <row r="64" spans="1:105" ht="12" customHeight="1" x14ac:dyDescent="0.25">
      <c r="A64" s="62" t="s">
        <v>2573</v>
      </c>
      <c r="B64" s="304">
        <f t="shared" ref="B64:W64" si="16">IF(B$28=0,0,B$28/B$5)</f>
        <v>0.15889171041354208</v>
      </c>
      <c r="C64" s="304">
        <f t="shared" si="16"/>
        <v>0.17526004521029553</v>
      </c>
      <c r="D64" s="304">
        <f t="shared" si="16"/>
        <v>0.19045924267005204</v>
      </c>
      <c r="E64" s="304">
        <f t="shared" si="16"/>
        <v>0.16953319533750053</v>
      </c>
      <c r="F64" s="304">
        <f t="shared" si="16"/>
        <v>0.18117839674776615</v>
      </c>
      <c r="G64" s="304">
        <f t="shared" si="16"/>
        <v>0.18860123796481323</v>
      </c>
      <c r="H64" s="304">
        <f t="shared" si="16"/>
        <v>0.1862831637841848</v>
      </c>
      <c r="I64" s="304">
        <f t="shared" si="16"/>
        <v>0.18126260337475777</v>
      </c>
      <c r="J64" s="304">
        <f t="shared" si="16"/>
        <v>0.15436783131434612</v>
      </c>
      <c r="K64" s="304">
        <f t="shared" si="16"/>
        <v>0.12992905281981548</v>
      </c>
      <c r="L64" s="304">
        <f t="shared" si="16"/>
        <v>0.10210016272220446</v>
      </c>
      <c r="M64" s="304">
        <f t="shared" si="16"/>
        <v>0.14335680673456547</v>
      </c>
      <c r="N64" s="304">
        <f t="shared" si="16"/>
        <v>0.12815134975926007</v>
      </c>
      <c r="O64" s="304">
        <f t="shared" si="16"/>
        <v>0.13881284068096983</v>
      </c>
      <c r="P64" s="304">
        <f t="shared" si="16"/>
        <v>0.14005716471539317</v>
      </c>
      <c r="Q64" s="304">
        <f t="shared" si="16"/>
        <v>0.11792164884206183</v>
      </c>
      <c r="R64" s="304">
        <f t="shared" si="16"/>
        <v>0.1051438895236462</v>
      </c>
      <c r="S64" s="304">
        <f t="shared" si="16"/>
        <v>0.1020966776696248</v>
      </c>
      <c r="T64" s="304">
        <f t="shared" si="16"/>
        <v>9.3452624163215231E-2</v>
      </c>
      <c r="U64" s="304">
        <f t="shared" si="16"/>
        <v>0.1044236008921528</v>
      </c>
      <c r="V64" s="304">
        <f t="shared" si="16"/>
        <v>0.12444150575285258</v>
      </c>
      <c r="W64" s="304">
        <f t="shared" si="16"/>
        <v>0.11760700681998604</v>
      </c>
      <c r="DA64" s="72"/>
    </row>
    <row r="65" spans="1:105" ht="12" customHeight="1" x14ac:dyDescent="0.25">
      <c r="A65" s="62" t="s">
        <v>2580</v>
      </c>
      <c r="B65" s="304">
        <f t="shared" ref="B65:W65" si="17">IF(B$34=0,0,B$34/B$5)</f>
        <v>5.2109964661413793E-2</v>
      </c>
      <c r="C65" s="304">
        <f t="shared" si="17"/>
        <v>3.5392060473479842E-2</v>
      </c>
      <c r="D65" s="304">
        <f t="shared" si="17"/>
        <v>3.111327008195218E-2</v>
      </c>
      <c r="E65" s="304">
        <f t="shared" si="17"/>
        <v>4.3772256331781056E-2</v>
      </c>
      <c r="F65" s="304">
        <f t="shared" si="17"/>
        <v>3.6103269368692709E-2</v>
      </c>
      <c r="G65" s="304">
        <f t="shared" si="17"/>
        <v>3.6302807766532677E-2</v>
      </c>
      <c r="H65" s="304">
        <f t="shared" si="17"/>
        <v>3.2367675503697471E-2</v>
      </c>
      <c r="I65" s="304">
        <f t="shared" si="17"/>
        <v>4.131512967408655E-2</v>
      </c>
      <c r="J65" s="304">
        <f t="shared" si="17"/>
        <v>6.21988961119989E-2</v>
      </c>
      <c r="K65" s="304">
        <f t="shared" si="17"/>
        <v>7.8008050109246496E-2</v>
      </c>
      <c r="L65" s="304">
        <f t="shared" si="17"/>
        <v>0.11434527434627081</v>
      </c>
      <c r="M65" s="304">
        <f t="shared" si="17"/>
        <v>7.587969619766631E-2</v>
      </c>
      <c r="N65" s="304">
        <f t="shared" si="17"/>
        <v>8.7643450898701944E-2</v>
      </c>
      <c r="O65" s="304">
        <f t="shared" si="17"/>
        <v>7.8204020794306328E-2</v>
      </c>
      <c r="P65" s="304">
        <f t="shared" si="17"/>
        <v>7.6759667425649852E-2</v>
      </c>
      <c r="Q65" s="304">
        <f t="shared" si="17"/>
        <v>0.1000430861028519</v>
      </c>
      <c r="R65" s="304">
        <f t="shared" si="17"/>
        <v>0.11016954265723854</v>
      </c>
      <c r="S65" s="304">
        <f t="shared" si="17"/>
        <v>0.11441483028895676</v>
      </c>
      <c r="T65" s="304">
        <f t="shared" si="17"/>
        <v>0.12300179954974309</v>
      </c>
      <c r="U65" s="304">
        <f t="shared" si="17"/>
        <v>0.11247372461422897</v>
      </c>
      <c r="V65" s="304">
        <f t="shared" si="17"/>
        <v>9.2565213071071795E-2</v>
      </c>
      <c r="W65" s="304">
        <f t="shared" si="17"/>
        <v>9.9273534106810751E-2</v>
      </c>
      <c r="DA65" s="72"/>
    </row>
    <row r="66" spans="1:105" ht="12" customHeight="1" x14ac:dyDescent="0.25">
      <c r="A66" s="203" t="s">
        <v>2582</v>
      </c>
      <c r="B66" s="303">
        <f t="shared" ref="B66:W66" si="18">IF(B$35=0,0,B$35/B$5)</f>
        <v>0.26785426642751142</v>
      </c>
      <c r="C66" s="303">
        <f t="shared" si="18"/>
        <v>0.29457429161363569</v>
      </c>
      <c r="D66" s="303">
        <f t="shared" si="18"/>
        <v>0.26972749270650298</v>
      </c>
      <c r="E66" s="303">
        <f t="shared" si="18"/>
        <v>0.27138530826271773</v>
      </c>
      <c r="F66" s="303">
        <f t="shared" si="18"/>
        <v>0.27327395961127915</v>
      </c>
      <c r="G66" s="303">
        <f t="shared" si="18"/>
        <v>0.24877182349030413</v>
      </c>
      <c r="H66" s="303">
        <f t="shared" si="18"/>
        <v>0.27793814338459766</v>
      </c>
      <c r="I66" s="303">
        <f t="shared" si="18"/>
        <v>0.24742027260369312</v>
      </c>
      <c r="J66" s="303">
        <f t="shared" si="18"/>
        <v>0.23909595249287913</v>
      </c>
      <c r="K66" s="303">
        <f t="shared" si="18"/>
        <v>0.25544329580795594</v>
      </c>
      <c r="L66" s="303">
        <f t="shared" si="18"/>
        <v>0.20457699457136214</v>
      </c>
      <c r="M66" s="303">
        <f t="shared" si="18"/>
        <v>0.2134932047544435</v>
      </c>
      <c r="N66" s="303">
        <f t="shared" si="18"/>
        <v>0.21859130713535349</v>
      </c>
      <c r="O66" s="303">
        <f t="shared" si="18"/>
        <v>0.22224056261830025</v>
      </c>
      <c r="P66" s="303">
        <f t="shared" si="18"/>
        <v>0.2238629935215907</v>
      </c>
      <c r="Q66" s="303">
        <f t="shared" si="18"/>
        <v>0.20409851580223404</v>
      </c>
      <c r="R66" s="303">
        <f t="shared" si="18"/>
        <v>0.20301817592271107</v>
      </c>
      <c r="S66" s="303">
        <f t="shared" si="18"/>
        <v>0.20272042774062557</v>
      </c>
      <c r="T66" s="303">
        <f t="shared" si="18"/>
        <v>0.20126076938461987</v>
      </c>
      <c r="U66" s="303">
        <f t="shared" si="18"/>
        <v>0.20291365746988174</v>
      </c>
      <c r="V66" s="303">
        <f t="shared" si="18"/>
        <v>0.211749660068247</v>
      </c>
      <c r="W66" s="303">
        <f t="shared" si="18"/>
        <v>0.20788687952627757</v>
      </c>
      <c r="DA66" s="175"/>
    </row>
    <row r="67" spans="1:105" ht="12" customHeight="1" x14ac:dyDescent="0.25">
      <c r="A67" s="203" t="s">
        <v>2594</v>
      </c>
      <c r="B67" s="303">
        <f t="shared" ref="B67:W67" si="19">IF(B$46=0,0,B$46/B$5)</f>
        <v>0.10085335796833504</v>
      </c>
      <c r="C67" s="303">
        <f t="shared" si="19"/>
        <v>9.0643272556271332E-2</v>
      </c>
      <c r="D67" s="303">
        <f t="shared" si="19"/>
        <v>9.0501410153944098E-2</v>
      </c>
      <c r="E67" s="303">
        <f t="shared" si="19"/>
        <v>9.743654950928958E-2</v>
      </c>
      <c r="F67" s="303">
        <f t="shared" si="19"/>
        <v>9.3027231625870274E-2</v>
      </c>
      <c r="G67" s="303">
        <f t="shared" si="19"/>
        <v>9.6117012006076752E-2</v>
      </c>
      <c r="H67" s="303">
        <f t="shared" si="19"/>
        <v>9.0094423623548248E-2</v>
      </c>
      <c r="I67" s="303">
        <f t="shared" si="19"/>
        <v>9.8672525481080298E-2</v>
      </c>
      <c r="J67" s="303">
        <f t="shared" si="19"/>
        <v>0.1076642095693216</v>
      </c>
      <c r="K67" s="303">
        <f t="shared" si="19"/>
        <v>0.10915438561168748</v>
      </c>
      <c r="L67" s="303">
        <f t="shared" si="19"/>
        <v>0.12306589684577134</v>
      </c>
      <c r="M67" s="303">
        <f t="shared" si="19"/>
        <v>0.11497615783850655</v>
      </c>
      <c r="N67" s="303">
        <f t="shared" si="19"/>
        <v>0.11660432887484262</v>
      </c>
      <c r="O67" s="303">
        <f t="shared" si="19"/>
        <v>0.11445506794443064</v>
      </c>
      <c r="P67" s="303">
        <f t="shared" si="19"/>
        <v>0.11368676976883736</v>
      </c>
      <c r="Q67" s="303">
        <f t="shared" si="19"/>
        <v>0.12126262387764501</v>
      </c>
      <c r="R67" s="303">
        <f t="shared" si="19"/>
        <v>0.12188643318047351</v>
      </c>
      <c r="S67" s="303">
        <f t="shared" si="19"/>
        <v>0.12321043979697559</v>
      </c>
      <c r="T67" s="303">
        <f t="shared" si="19"/>
        <v>0.12444421014852781</v>
      </c>
      <c r="U67" s="303">
        <f t="shared" si="19"/>
        <v>0.12300810089929277</v>
      </c>
      <c r="V67" s="303">
        <f t="shared" si="19"/>
        <v>0.11858910101242605</v>
      </c>
      <c r="W67" s="303">
        <f t="shared" si="19"/>
        <v>0.12045875421695428</v>
      </c>
      <c r="DA67" s="175"/>
    </row>
    <row r="68" spans="1:105" ht="12" customHeight="1" x14ac:dyDescent="0.25">
      <c r="A68" s="41" t="s">
        <v>2596</v>
      </c>
      <c r="B68" s="237">
        <f t="shared" ref="B68:W68" si="20">IF(B$47=0,0,B$47/B$5)</f>
        <v>6.3166539283369072E-2</v>
      </c>
      <c r="C68" s="237">
        <f t="shared" si="20"/>
        <v>5.677175209670772E-2</v>
      </c>
      <c r="D68" s="237">
        <f t="shared" si="20"/>
        <v>5.6682900746688726E-2</v>
      </c>
      <c r="E68" s="237">
        <f t="shared" si="20"/>
        <v>6.1026521636958014E-2</v>
      </c>
      <c r="F68" s="237">
        <f t="shared" si="20"/>
        <v>5.8264874856854651E-2</v>
      </c>
      <c r="G68" s="237">
        <f t="shared" si="20"/>
        <v>6.0200068069008988E-2</v>
      </c>
      <c r="H68" s="237">
        <f t="shared" si="20"/>
        <v>5.6427996684216934E-2</v>
      </c>
      <c r="I68" s="237">
        <f t="shared" si="20"/>
        <v>6.1800638893419933E-2</v>
      </c>
      <c r="J68" s="237">
        <f t="shared" si="20"/>
        <v>6.74323161883085E-2</v>
      </c>
      <c r="K68" s="237">
        <f t="shared" si="20"/>
        <v>6.8365644194588612E-2</v>
      </c>
      <c r="L68" s="237">
        <f t="shared" si="20"/>
        <v>7.7078710755393534E-2</v>
      </c>
      <c r="M68" s="237">
        <f t="shared" si="20"/>
        <v>7.201194027706169E-2</v>
      </c>
      <c r="N68" s="237">
        <f t="shared" si="20"/>
        <v>7.3031697395699771E-2</v>
      </c>
      <c r="O68" s="237">
        <f t="shared" si="20"/>
        <v>7.1685570923305034E-2</v>
      </c>
      <c r="P68" s="237">
        <f t="shared" si="20"/>
        <v>7.1204369921498062E-2</v>
      </c>
      <c r="Q68" s="237">
        <f t="shared" si="20"/>
        <v>7.5949283683510033E-2</v>
      </c>
      <c r="R68" s="237">
        <f t="shared" si="20"/>
        <v>7.6339988322663657E-2</v>
      </c>
      <c r="S68" s="237">
        <f t="shared" si="20"/>
        <v>7.7169240988489388E-2</v>
      </c>
      <c r="T68" s="237">
        <f t="shared" si="20"/>
        <v>7.7941976819481257E-2</v>
      </c>
      <c r="U68" s="237">
        <f t="shared" si="20"/>
        <v>7.7042511961449511E-2</v>
      </c>
      <c r="V68" s="237">
        <f t="shared" si="20"/>
        <v>7.427480114279128E-2</v>
      </c>
      <c r="W68" s="237">
        <f t="shared" si="20"/>
        <v>7.5445803526541247E-2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343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26</v>
      </c>
      <c r="B72" s="324">
        <f>IF(B$5=0,0,B$5/MAE_fec!B$5)</f>
        <v>0.55375728424875181</v>
      </c>
      <c r="C72" s="324">
        <f>IF(C$5=0,0,C$5/MAE_fec!C$5)</f>
        <v>0.5497758902281773</v>
      </c>
      <c r="D72" s="324">
        <f>IF(D$5=0,0,D$5/MAE_fec!D$5)</f>
        <v>0.54163993430470159</v>
      </c>
      <c r="E72" s="324">
        <f>IF(E$5=0,0,E$5/MAE_fec!E$5)</f>
        <v>0.5466768501558974</v>
      </c>
      <c r="F72" s="324">
        <f>IF(F$5=0,0,F$5/MAE_fec!F$5)</f>
        <v>0.54816328231648936</v>
      </c>
      <c r="G72" s="324">
        <f>IF(G$5=0,0,G$5/MAE_fec!G$5)</f>
        <v>0.54299741977116267</v>
      </c>
      <c r="H72" s="324">
        <f>IF(H$5=0,0,H$5/MAE_fec!H$5)</f>
        <v>0.54556908109227087</v>
      </c>
      <c r="I72" s="324">
        <f>IF(I$5=0,0,I$5/MAE_fec!I$5)</f>
        <v>0.54545126421247414</v>
      </c>
      <c r="J72" s="324">
        <f>IF(J$5=0,0,J$5/MAE_fec!J$5)</f>
        <v>0.55194316893955642</v>
      </c>
      <c r="K72" s="324">
        <f>IF(K$5=0,0,K$5/MAE_fec!K$5)</f>
        <v>0.56062810161031473</v>
      </c>
      <c r="L72" s="324">
        <f>IF(L$5=0,0,L$5/MAE_fec!L$5)</f>
        <v>0.56158201102227978</v>
      </c>
      <c r="M72" s="324">
        <f>IF(M$5=0,0,M$5/MAE_fec!M$5)</f>
        <v>0.55138696732482451</v>
      </c>
      <c r="N72" s="324">
        <f>IF(N$5=0,0,N$5/MAE_fec!N$5)</f>
        <v>0.55672941538985532</v>
      </c>
      <c r="O72" s="324">
        <f>IF(O$5=0,0,O$5/MAE_fec!O$5)</f>
        <v>0.5533712876316339</v>
      </c>
      <c r="P72" s="324">
        <f>IF(P$5=0,0,P$5/MAE_fec!P$5)</f>
        <v>0.55411119508522477</v>
      </c>
      <c r="Q72" s="324">
        <f>IF(Q$5=0,0,Q$5/MAE_fec!Q$5)</f>
        <v>0.55718016979583207</v>
      </c>
      <c r="R72" s="324">
        <f>IF(R$5=0,0,R$5/MAE_fec!R$5)</f>
        <v>0.5619320212348845</v>
      </c>
      <c r="S72" s="324">
        <f>IF(S$5=0,0,S$5/MAE_fec!S$5)</f>
        <v>0.56157614437441783</v>
      </c>
      <c r="T72" s="324">
        <f>IF(T$5=0,0,T$5/MAE_fec!T$5)</f>
        <v>0.56384181741000217</v>
      </c>
      <c r="U72" s="324">
        <f>IF(U$5=0,0,U$5/MAE_fec!U$5)</f>
        <v>0.56031975933424549</v>
      </c>
      <c r="V72" s="324">
        <f>IF(V$5=0,0,V$5/MAE_fec!V$5)</f>
        <v>0.55713763880119849</v>
      </c>
      <c r="W72" s="324">
        <f>IF(W$5=0,0,W$5/MAE_fec!W$5)</f>
        <v>0.55762181260161947</v>
      </c>
      <c r="DA72" s="95"/>
    </row>
    <row r="73" spans="1:105" ht="12" customHeight="1" x14ac:dyDescent="0.25">
      <c r="A73" s="202" t="s">
        <v>92</v>
      </c>
      <c r="B73" s="337">
        <f>IF(B$6=0,0,B$6/MAE_fec!B$6)</f>
        <v>0.48516324991218063</v>
      </c>
      <c r="C73" s="337">
        <f>IF(C$6=0,0,C$6/MAE_fec!C$6)</f>
        <v>0.48516324991218046</v>
      </c>
      <c r="D73" s="337">
        <f>IF(D$6=0,0,D$6/MAE_fec!D$6)</f>
        <v>0.48516324991218063</v>
      </c>
      <c r="E73" s="337">
        <f>IF(E$6=0,0,E$6/MAE_fec!E$6)</f>
        <v>0.48516324991218046</v>
      </c>
      <c r="F73" s="337">
        <f>IF(F$6=0,0,F$6/MAE_fec!F$6)</f>
        <v>0.48516324991218046</v>
      </c>
      <c r="G73" s="337">
        <f>IF(G$6=0,0,G$6/MAE_fec!G$6)</f>
        <v>0.48516324991218041</v>
      </c>
      <c r="H73" s="337">
        <f>IF(H$6=0,0,H$6/MAE_fec!H$6)</f>
        <v>0.48516324991218035</v>
      </c>
      <c r="I73" s="337">
        <f>IF(I$6=0,0,I$6/MAE_fec!I$6)</f>
        <v>0.48516324991218035</v>
      </c>
      <c r="J73" s="337">
        <f>IF(J$6=0,0,J$6/MAE_fec!J$6)</f>
        <v>0.48516324991218035</v>
      </c>
      <c r="K73" s="337">
        <f>IF(K$6=0,0,K$6/MAE_fec!K$6)</f>
        <v>0.48516324991218046</v>
      </c>
      <c r="L73" s="337">
        <f>IF(L$6=0,0,L$6/MAE_fec!L$6)</f>
        <v>0.48516324991218035</v>
      </c>
      <c r="M73" s="337">
        <f>IF(M$6=0,0,M$6/MAE_fec!M$6)</f>
        <v>0.48516324991218035</v>
      </c>
      <c r="N73" s="337">
        <f>IF(N$6=0,0,N$6/MAE_fec!N$6)</f>
        <v>0.48516324991218035</v>
      </c>
      <c r="O73" s="337">
        <f>IF(O$6=0,0,O$6/MAE_fec!O$6)</f>
        <v>0.48516324991218041</v>
      </c>
      <c r="P73" s="337">
        <f>IF(P$6=0,0,P$6/MAE_fec!P$6)</f>
        <v>0.48516324991218046</v>
      </c>
      <c r="Q73" s="337">
        <f>IF(Q$6=0,0,Q$6/MAE_fec!Q$6)</f>
        <v>0.48516324991218046</v>
      </c>
      <c r="R73" s="337">
        <f>IF(R$6=0,0,R$6/MAE_fec!R$6)</f>
        <v>0.48516324991218035</v>
      </c>
      <c r="S73" s="337">
        <f>IF(S$6=0,0,S$6/MAE_fec!S$6)</f>
        <v>0.48516324991218035</v>
      </c>
      <c r="T73" s="337">
        <f>IF(T$6=0,0,T$6/MAE_fec!T$6)</f>
        <v>0.48516324991218041</v>
      </c>
      <c r="U73" s="337">
        <f>IF(U$6=0,0,U$6/MAE_fec!U$6)</f>
        <v>0.48516324991218046</v>
      </c>
      <c r="V73" s="337">
        <f>IF(V$6=0,0,V$6/MAE_fec!V$6)</f>
        <v>0.48516324991218041</v>
      </c>
      <c r="W73" s="337">
        <f>IF(W$6=0,0,W$6/MAE_fec!W$6)</f>
        <v>0.48516324991218035</v>
      </c>
      <c r="DA73" s="174"/>
    </row>
    <row r="74" spans="1:105" ht="12" customHeight="1" x14ac:dyDescent="0.25">
      <c r="A74" s="202" t="s">
        <v>93</v>
      </c>
      <c r="B74" s="337">
        <f>IF(B$7=0,0,B$7/MAE_fec!B$7)</f>
        <v>0.12597729721916304</v>
      </c>
      <c r="C74" s="337">
        <f>IF(C$7=0,0,C$7/MAE_fec!C$7)</f>
        <v>0.12597729721916298</v>
      </c>
      <c r="D74" s="337">
        <f>IF(D$7=0,0,D$7/MAE_fec!D$7)</f>
        <v>0.12597729721916295</v>
      </c>
      <c r="E74" s="337">
        <f>IF(E$7=0,0,E$7/MAE_fec!E$7)</f>
        <v>0.1259772972191629</v>
      </c>
      <c r="F74" s="337">
        <f>IF(F$7=0,0,F$7/MAE_fec!F$7)</f>
        <v>0.12597729721916293</v>
      </c>
      <c r="G74" s="337">
        <f>IF(G$7=0,0,G$7/MAE_fec!G$7)</f>
        <v>0.12597729721916301</v>
      </c>
      <c r="H74" s="337">
        <f>IF(H$7=0,0,H$7/MAE_fec!H$7)</f>
        <v>0.12597729721916295</v>
      </c>
      <c r="I74" s="337">
        <f>IF(I$7=0,0,I$7/MAE_fec!I$7)</f>
        <v>0.12597729721916301</v>
      </c>
      <c r="J74" s="337">
        <f>IF(J$7=0,0,J$7/MAE_fec!J$7)</f>
        <v>0.12597729721916298</v>
      </c>
      <c r="K74" s="337">
        <f>IF(K$7=0,0,K$7/MAE_fec!K$7)</f>
        <v>0.12597729721916293</v>
      </c>
      <c r="L74" s="337">
        <f>IF(L$7=0,0,L$7/MAE_fec!L$7)</f>
        <v>0.12597729721916295</v>
      </c>
      <c r="M74" s="337">
        <f>IF(M$7=0,0,M$7/MAE_fec!M$7)</f>
        <v>0.12597729721916287</v>
      </c>
      <c r="N74" s="337">
        <f>IF(N$7=0,0,N$7/MAE_fec!N$7)</f>
        <v>0.12597729721916304</v>
      </c>
      <c r="O74" s="337">
        <f>IF(O$7=0,0,O$7/MAE_fec!O$7)</f>
        <v>0.12597729721916293</v>
      </c>
      <c r="P74" s="337">
        <f>IF(P$7=0,0,P$7/MAE_fec!P$7)</f>
        <v>0.12597729721916293</v>
      </c>
      <c r="Q74" s="337">
        <f>IF(Q$7=0,0,Q$7/MAE_fec!Q$7)</f>
        <v>0.12597729721916287</v>
      </c>
      <c r="R74" s="337">
        <f>IF(R$7=0,0,R$7/MAE_fec!R$7)</f>
        <v>0.12597729721916298</v>
      </c>
      <c r="S74" s="337">
        <f>IF(S$7=0,0,S$7/MAE_fec!S$7)</f>
        <v>0.12597729721916295</v>
      </c>
      <c r="T74" s="337">
        <f>IF(T$7=0,0,T$7/MAE_fec!T$7)</f>
        <v>0.12597729721916293</v>
      </c>
      <c r="U74" s="337">
        <f>IF(U$7=0,0,U$7/MAE_fec!U$7)</f>
        <v>0.12597729721916301</v>
      </c>
      <c r="V74" s="337">
        <f>IF(V$7=0,0,V$7/MAE_fec!V$7)</f>
        <v>0.12597729721916306</v>
      </c>
      <c r="W74" s="337">
        <f>IF(W$7=0,0,W$7/MAE_fec!W$7)</f>
        <v>0.12597729721916301</v>
      </c>
      <c r="DA74" s="174"/>
    </row>
    <row r="75" spans="1:105" ht="12" customHeight="1" x14ac:dyDescent="0.25">
      <c r="A75" s="202" t="s">
        <v>94</v>
      </c>
      <c r="B75" s="337">
        <f>IF(B$8=0,0,B$8/MAE_fec!B$8)</f>
        <v>0.6750560672026038</v>
      </c>
      <c r="C75" s="337">
        <f>IF(C$8=0,0,C$8/MAE_fec!C$8)</f>
        <v>0.67505606720260336</v>
      </c>
      <c r="D75" s="337">
        <f>IF(D$8=0,0,D$8/MAE_fec!D$8)</f>
        <v>0.67505606720260325</v>
      </c>
      <c r="E75" s="337">
        <f>IF(E$8=0,0,E$8/MAE_fec!E$8)</f>
        <v>0.67505606720260358</v>
      </c>
      <c r="F75" s="337">
        <f>IF(F$8=0,0,F$8/MAE_fec!F$8)</f>
        <v>0.67505606720260325</v>
      </c>
      <c r="G75" s="337">
        <f>IF(G$8=0,0,G$8/MAE_fec!G$8)</f>
        <v>0.67505606720260347</v>
      </c>
      <c r="H75" s="337">
        <f>IF(H$8=0,0,H$8/MAE_fec!H$8)</f>
        <v>0.67505606720260347</v>
      </c>
      <c r="I75" s="337">
        <f>IF(I$8=0,0,I$8/MAE_fec!I$8)</f>
        <v>0.67505606720260358</v>
      </c>
      <c r="J75" s="337">
        <f>IF(J$8=0,0,J$8/MAE_fec!J$8)</f>
        <v>0.6750560672026038</v>
      </c>
      <c r="K75" s="337">
        <f>IF(K$8=0,0,K$8/MAE_fec!K$8)</f>
        <v>0.67505606720260347</v>
      </c>
      <c r="L75" s="337">
        <f>IF(L$8=0,0,L$8/MAE_fec!L$8)</f>
        <v>0.67505606720260358</v>
      </c>
      <c r="M75" s="337">
        <f>IF(M$8=0,0,M$8/MAE_fec!M$8)</f>
        <v>0.67505606720260347</v>
      </c>
      <c r="N75" s="337">
        <f>IF(N$8=0,0,N$8/MAE_fec!N$8)</f>
        <v>0.67505606720260347</v>
      </c>
      <c r="O75" s="337">
        <f>IF(O$8=0,0,O$8/MAE_fec!O$8)</f>
        <v>0.67505606720260336</v>
      </c>
      <c r="P75" s="337">
        <f>IF(P$8=0,0,P$8/MAE_fec!P$8)</f>
        <v>0.67505606720260358</v>
      </c>
      <c r="Q75" s="337">
        <f>IF(Q$8=0,0,Q$8/MAE_fec!Q$8)</f>
        <v>0.67505606720260347</v>
      </c>
      <c r="R75" s="337">
        <f>IF(R$8=0,0,R$8/MAE_fec!R$8)</f>
        <v>0.6750560672026038</v>
      </c>
      <c r="S75" s="337">
        <f>IF(S$8=0,0,S$8/MAE_fec!S$8)</f>
        <v>0.67505606720260314</v>
      </c>
      <c r="T75" s="337">
        <f>IF(T$8=0,0,T$8/MAE_fec!T$8)</f>
        <v>0.67505606720260325</v>
      </c>
      <c r="U75" s="337">
        <f>IF(U$8=0,0,U$8/MAE_fec!U$8)</f>
        <v>0.67505606720260336</v>
      </c>
      <c r="V75" s="337">
        <f>IF(V$8=0,0,V$8/MAE_fec!V$8)</f>
        <v>0.67505606720260369</v>
      </c>
      <c r="W75" s="337">
        <f>IF(W$8=0,0,W$8/MAE_fec!W$8)</f>
        <v>0.67505606720260336</v>
      </c>
      <c r="DA75" s="174"/>
    </row>
    <row r="76" spans="1:105" ht="12" customHeight="1" x14ac:dyDescent="0.25">
      <c r="A76" s="202" t="s">
        <v>95</v>
      </c>
      <c r="B76" s="337">
        <f>IF(B$9=0,0,B$9/MAE_fec!B$9)</f>
        <v>0.478248690439744</v>
      </c>
      <c r="C76" s="337">
        <f>IF(C$9=0,0,C$9/MAE_fec!C$9)</f>
        <v>0.478248690439744</v>
      </c>
      <c r="D76" s="337">
        <f>IF(D$9=0,0,D$9/MAE_fec!D$9)</f>
        <v>0.478248690439744</v>
      </c>
      <c r="E76" s="337">
        <f>IF(E$9=0,0,E$9/MAE_fec!E$9)</f>
        <v>0.47824869043974366</v>
      </c>
      <c r="F76" s="337">
        <f>IF(F$9=0,0,F$9/MAE_fec!F$9)</f>
        <v>0.47824869043974394</v>
      </c>
      <c r="G76" s="337">
        <f>IF(G$9=0,0,G$9/MAE_fec!G$9)</f>
        <v>0.47824869043974388</v>
      </c>
      <c r="H76" s="337">
        <f>IF(H$9=0,0,H$9/MAE_fec!H$9)</f>
        <v>0.47824869043974372</v>
      </c>
      <c r="I76" s="337">
        <f>IF(I$9=0,0,I$9/MAE_fec!I$9)</f>
        <v>0.47824869043974388</v>
      </c>
      <c r="J76" s="337">
        <f>IF(J$9=0,0,J$9/MAE_fec!J$9)</f>
        <v>0.47824869043974377</v>
      </c>
      <c r="K76" s="337">
        <f>IF(K$9=0,0,K$9/MAE_fec!K$9)</f>
        <v>0.47824869043974388</v>
      </c>
      <c r="L76" s="337">
        <f>IF(L$9=0,0,L$9/MAE_fec!L$9)</f>
        <v>0.47824869043974388</v>
      </c>
      <c r="M76" s="337">
        <f>IF(M$9=0,0,M$9/MAE_fec!M$9)</f>
        <v>0.47824869043974383</v>
      </c>
      <c r="N76" s="337">
        <f>IF(N$9=0,0,N$9/MAE_fec!N$9)</f>
        <v>0.47824869043974383</v>
      </c>
      <c r="O76" s="337">
        <f>IF(O$9=0,0,O$9/MAE_fec!O$9)</f>
        <v>0.47824869043974388</v>
      </c>
      <c r="P76" s="337">
        <f>IF(P$9=0,0,P$9/MAE_fec!P$9)</f>
        <v>0.47824869043974388</v>
      </c>
      <c r="Q76" s="337">
        <f>IF(Q$9=0,0,Q$9/MAE_fec!Q$9)</f>
        <v>0.47824869043974388</v>
      </c>
      <c r="R76" s="337">
        <f>IF(R$9=0,0,R$9/MAE_fec!R$9)</f>
        <v>0.47824869043974394</v>
      </c>
      <c r="S76" s="337">
        <f>IF(S$9=0,0,S$9/MAE_fec!S$9)</f>
        <v>0.47824869043974377</v>
      </c>
      <c r="T76" s="337">
        <f>IF(T$9=0,0,T$9/MAE_fec!T$9)</f>
        <v>0.47824869043974394</v>
      </c>
      <c r="U76" s="337">
        <f>IF(U$9=0,0,U$9/MAE_fec!U$9)</f>
        <v>0.47824869043974394</v>
      </c>
      <c r="V76" s="337">
        <f>IF(V$9=0,0,V$9/MAE_fec!V$9)</f>
        <v>0.47824869043974372</v>
      </c>
      <c r="W76" s="337">
        <f>IF(W$9=0,0,W$9/MAE_fec!W$9)</f>
        <v>0.47824869043974388</v>
      </c>
      <c r="DA76" s="174"/>
    </row>
    <row r="77" spans="1:105" ht="12" customHeight="1" x14ac:dyDescent="0.25">
      <c r="A77" s="202" t="s">
        <v>96</v>
      </c>
      <c r="B77" s="337">
        <f>IF(B$10=0,0,B$10/MAE_fec!B$10)</f>
        <v>0.71833780569718575</v>
      </c>
      <c r="C77" s="337">
        <f>IF(C$10=0,0,C$10/MAE_fec!C$10)</f>
        <v>0.69801756244641011</v>
      </c>
      <c r="D77" s="337">
        <f>IF(D$10=0,0,D$10/MAE_fec!D$10)</f>
        <v>0.69872235586589426</v>
      </c>
      <c r="E77" s="337">
        <f>IF(E$10=0,0,E$10/MAE_fec!E$10)</f>
        <v>0.70411359677375984</v>
      </c>
      <c r="F77" s="337">
        <f>IF(F$10=0,0,F$10/MAE_fec!F$10)</f>
        <v>0.70785846371573846</v>
      </c>
      <c r="G77" s="337">
        <f>IF(G$10=0,0,G$10/MAE_fec!G$10)</f>
        <v>0.70681503554815683</v>
      </c>
      <c r="H77" s="337">
        <f>IF(H$10=0,0,H$10/MAE_fec!H$10)</f>
        <v>0.70393081768392263</v>
      </c>
      <c r="I77" s="337">
        <f>IF(I$10=0,0,I$10/MAE_fec!I$10)</f>
        <v>0.70906096944524966</v>
      </c>
      <c r="J77" s="337">
        <f>IF(J$10=0,0,J$10/MAE_fec!J$10)</f>
        <v>0.72722191340734277</v>
      </c>
      <c r="K77" s="337">
        <f>IF(K$10=0,0,K$10/MAE_fec!K$10)</f>
        <v>0.73971911771292798</v>
      </c>
      <c r="L77" s="337">
        <f>IF(L$10=0,0,L$10/MAE_fec!L$10)</f>
        <v>0.7686982380227857</v>
      </c>
      <c r="M77" s="337">
        <f>IF(M$10=0,0,M$10/MAE_fec!M$10)</f>
        <v>0.73919591222680081</v>
      </c>
      <c r="N77" s="337">
        <f>IF(N$10=0,0,N$10/MAE_fec!N$10)</f>
        <v>0.74894890744842002</v>
      </c>
      <c r="O77" s="337">
        <f>IF(O$10=0,0,O$10/MAE_fec!O$10)</f>
        <v>0.74156736181127336</v>
      </c>
      <c r="P77" s="337">
        <f>IF(P$10=0,0,P$10/MAE_fec!P$10)</f>
        <v>0.73858374804454108</v>
      </c>
      <c r="Q77" s="337">
        <f>IF(Q$10=0,0,Q$10/MAE_fec!Q$10)</f>
        <v>0.75469240625750611</v>
      </c>
      <c r="R77" s="337">
        <f>IF(R$10=0,0,R$10/MAE_fec!R$10)</f>
        <v>0.76949242474618706</v>
      </c>
      <c r="S77" s="337">
        <f>IF(S$10=0,0,S$10/MAE_fec!S$10)</f>
        <v>0.76720118782980173</v>
      </c>
      <c r="T77" s="337">
        <f>IF(T$10=0,0,T$10/MAE_fec!T$10)</f>
        <v>0.77225828120531348</v>
      </c>
      <c r="U77" s="337">
        <f>IF(U$10=0,0,U$10/MAE_fec!U$10)</f>
        <v>0.7634986162268983</v>
      </c>
      <c r="V77" s="337">
        <f>IF(V$10=0,0,V$10/MAE_fec!V$10)</f>
        <v>0.75051774111140168</v>
      </c>
      <c r="W77" s="337">
        <f>IF(W$10=0,0,W$10/MAE_fec!W$10)</f>
        <v>0.75288200939794137</v>
      </c>
      <c r="DA77" s="174"/>
    </row>
    <row r="78" spans="1:105" ht="12" customHeight="1" x14ac:dyDescent="0.25">
      <c r="A78" s="40" t="s">
        <v>2557</v>
      </c>
      <c r="B78" s="355">
        <f>IF(B$16=0,0,B$16/MAE_fec!B$16)</f>
        <v>0.53338927522479862</v>
      </c>
      <c r="C78" s="355">
        <f>IF(C$16=0,0,C$16/MAE_fec!C$16)</f>
        <v>0.51957124878355576</v>
      </c>
      <c r="D78" s="355">
        <f>IF(D$16=0,0,D$16/MAE_fec!D$16)</f>
        <v>0.5215614664284377</v>
      </c>
      <c r="E78" s="355">
        <f>IF(E$16=0,0,E$16/MAE_fec!E$16)</f>
        <v>0.52439287740977614</v>
      </c>
      <c r="F78" s="355">
        <f>IF(F$16=0,0,F$16/MAE_fec!F$16)</f>
        <v>0.52550957203486137</v>
      </c>
      <c r="G78" s="355">
        <f>IF(G$16=0,0,G$16/MAE_fec!G$16)</f>
        <v>0.52631012374494013</v>
      </c>
      <c r="H78" s="355">
        <f>IF(H$16=0,0,H$16/MAE_fec!H$16)</f>
        <v>0.52534115495177047</v>
      </c>
      <c r="I78" s="355">
        <f>IF(I$16=0,0,I$16/MAE_fec!I$16)</f>
        <v>0.5310728476397617</v>
      </c>
      <c r="J78" s="355">
        <f>IF(J$16=0,0,J$16/MAE_fec!J$16)</f>
        <v>0.54315634614778707</v>
      </c>
      <c r="K78" s="355">
        <f>IF(K$16=0,0,K$16/MAE_fec!K$16)</f>
        <v>0.55331329145466257</v>
      </c>
      <c r="L78" s="355">
        <f>IF(L$16=0,0,L$16/MAE_fec!L$16)</f>
        <v>0.57225053663509329</v>
      </c>
      <c r="M78" s="355">
        <f>IF(M$16=0,0,M$16/MAE_fec!M$16)</f>
        <v>0.54961603141599091</v>
      </c>
      <c r="N78" s="355">
        <f>IF(N$16=0,0,N$16/MAE_fec!N$16)</f>
        <v>0.5573298938258775</v>
      </c>
      <c r="O78" s="355">
        <f>IF(O$16=0,0,O$16/MAE_fec!O$16)</f>
        <v>0.55035974056956816</v>
      </c>
      <c r="P78" s="355">
        <f>IF(P$16=0,0,P$16/MAE_fec!P$16)</f>
        <v>0.5511853584632348</v>
      </c>
      <c r="Q78" s="355">
        <f>IF(Q$16=0,0,Q$16/MAE_fec!Q$16)</f>
        <v>0.56366768569835757</v>
      </c>
      <c r="R78" s="355">
        <f>IF(R$16=0,0,R$16/MAE_fec!R$16)</f>
        <v>0.57011416082312505</v>
      </c>
      <c r="S78" s="355">
        <f>IF(S$16=0,0,S$16/MAE_fec!S$16)</f>
        <v>0.57226504453613514</v>
      </c>
      <c r="T78" s="355">
        <f>IF(T$16=0,0,T$16/MAE_fec!T$16)</f>
        <v>0.57757336259435255</v>
      </c>
      <c r="U78" s="355">
        <f>IF(U$16=0,0,U$16/MAE_fec!U$16)</f>
        <v>0.57134120942000599</v>
      </c>
      <c r="V78" s="355">
        <f>IF(V$16=0,0,V$16/MAE_fec!V$16)</f>
        <v>0.56083424896662692</v>
      </c>
      <c r="W78" s="355">
        <f>IF(W$16=0,0,W$16/MAE_fec!W$16)</f>
        <v>0.56314506856966418</v>
      </c>
      <c r="DA78" s="96"/>
    </row>
    <row r="79" spans="1:105" ht="12" customHeight="1" x14ac:dyDescent="0.25">
      <c r="A79" s="203" t="s">
        <v>2567</v>
      </c>
      <c r="B79" s="351">
        <f>IF(B$24=0,0,B$24/MAE_fec!B$24)</f>
        <v>0.46419020518450999</v>
      </c>
      <c r="C79" s="351">
        <f>IF(C$24=0,0,C$24/MAE_fec!C$24)</f>
        <v>0.4621947638613394</v>
      </c>
      <c r="D79" s="351">
        <f>IF(D$24=0,0,D$24/MAE_fec!D$24)</f>
        <v>0.46128833727127971</v>
      </c>
      <c r="E79" s="351">
        <f>IF(E$24=0,0,E$24/MAE_fec!E$24)</f>
        <v>0.46337181222853419</v>
      </c>
      <c r="F79" s="351">
        <f>IF(F$24=0,0,F$24/MAE_fec!F$24)</f>
        <v>0.46206918735114949</v>
      </c>
      <c r="G79" s="351">
        <f>IF(G$24=0,0,G$24/MAE_fec!G$24)</f>
        <v>0.46215449825646376</v>
      </c>
      <c r="H79" s="351">
        <f>IF(H$24=0,0,H$24/MAE_fec!H$24)</f>
        <v>0.46146006641054876</v>
      </c>
      <c r="I79" s="351">
        <f>IF(I$24=0,0,I$24/MAE_fec!I$24)</f>
        <v>0.46280515739339506</v>
      </c>
      <c r="J79" s="351">
        <f>IF(J$24=0,0,J$24/MAE_fec!J$24)</f>
        <v>0.46522522982155617</v>
      </c>
      <c r="K79" s="351">
        <f>IF(K$24=0,0,K$24/MAE_fec!K$24)</f>
        <v>0.46657569899396201</v>
      </c>
      <c r="L79" s="351">
        <f>IF(L$24=0,0,L$24/MAE_fec!L$24)</f>
        <v>0.46967018961960483</v>
      </c>
      <c r="M79" s="351">
        <f>IF(M$24=0,0,M$24/MAE_fec!M$24)</f>
        <v>0.46664040113459376</v>
      </c>
      <c r="N79" s="351">
        <f>IF(N$24=0,0,N$24/MAE_fec!N$24)</f>
        <v>0.46758119674927212</v>
      </c>
      <c r="O79" s="351">
        <f>IF(O$24=0,0,O$24/MAE_fec!O$24)</f>
        <v>0.46693529435191578</v>
      </c>
      <c r="P79" s="351">
        <f>IF(P$24=0,0,P$24/MAE_fec!P$24)</f>
        <v>0.46664331741155646</v>
      </c>
      <c r="Q79" s="351">
        <f>IF(Q$24=0,0,Q$24/MAE_fec!Q$24)</f>
        <v>0.46865992656984629</v>
      </c>
      <c r="R79" s="351">
        <f>IF(R$24=0,0,R$24/MAE_fec!R$24)</f>
        <v>0.46946021058371307</v>
      </c>
      <c r="S79" s="351">
        <f>IF(S$24=0,0,S$24/MAE_fec!S$24)</f>
        <v>0.46973363027550874</v>
      </c>
      <c r="T79" s="351">
        <f>IF(T$24=0,0,T$24/MAE_fec!T$24)</f>
        <v>0.47032543404020655</v>
      </c>
      <c r="U79" s="351">
        <f>IF(U$24=0,0,U$24/MAE_fec!U$24)</f>
        <v>0.46951050917383907</v>
      </c>
      <c r="V79" s="351">
        <f>IF(V$24=0,0,V$24/MAE_fec!V$24)</f>
        <v>0.4679377171542764</v>
      </c>
      <c r="W79" s="351">
        <f>IF(W$24=0,0,W$24/MAE_fec!W$24)</f>
        <v>0.46855039297552059</v>
      </c>
      <c r="DA79" s="175"/>
    </row>
    <row r="80" spans="1:105" ht="12" customHeight="1" x14ac:dyDescent="0.25">
      <c r="A80" s="203" t="s">
        <v>2572</v>
      </c>
      <c r="B80" s="351">
        <f>IF(B$27=0,0,B$27/MAE_fec!B$27)</f>
        <v>0.45719080733554168</v>
      </c>
      <c r="C80" s="351">
        <f>IF(C$27=0,0,C$27/MAE_fec!C$27)</f>
        <v>0.44534678467161948</v>
      </c>
      <c r="D80" s="351">
        <f>IF(D$27=0,0,D$27/MAE_fec!D$27)</f>
        <v>0.44705268551008931</v>
      </c>
      <c r="E80" s="351">
        <f>IF(E$27=0,0,E$27/MAE_fec!E$27)</f>
        <v>0.44947960920837959</v>
      </c>
      <c r="F80" s="351">
        <f>IF(F$27=0,0,F$27/MAE_fec!F$27)</f>
        <v>0.45043677602988114</v>
      </c>
      <c r="G80" s="351">
        <f>IF(G$27=0,0,G$27/MAE_fec!G$27)</f>
        <v>0.45112296320994882</v>
      </c>
      <c r="H80" s="351">
        <f>IF(H$27=0,0,H$27/MAE_fec!H$27)</f>
        <v>0.45029241853008894</v>
      </c>
      <c r="I80" s="351">
        <f>IF(I$27=0,0,I$27/MAE_fec!I$27)</f>
        <v>0.45520529797693871</v>
      </c>
      <c r="J80" s="351">
        <f>IF(J$27=0,0,J$27/MAE_fec!J$27)</f>
        <v>0.4655625824123889</v>
      </c>
      <c r="K80" s="351">
        <f>IF(K$27=0,0,K$27/MAE_fec!K$27)</f>
        <v>0.47426853553256787</v>
      </c>
      <c r="L80" s="351">
        <f>IF(L$27=0,0,L$27/MAE_fec!L$27)</f>
        <v>0.49050045997293712</v>
      </c>
      <c r="M80" s="351">
        <f>IF(M$27=0,0,M$27/MAE_fec!M$27)</f>
        <v>0.47109945549942078</v>
      </c>
      <c r="N80" s="351">
        <f>IF(N$27=0,0,N$27/MAE_fec!N$27)</f>
        <v>0.47771133756503786</v>
      </c>
      <c r="O80" s="351">
        <f>IF(O$27=0,0,O$27/MAE_fec!O$27)</f>
        <v>0.47173692048820109</v>
      </c>
      <c r="P80" s="351">
        <f>IF(P$27=0,0,P$27/MAE_fec!P$27)</f>
        <v>0.47244459296848695</v>
      </c>
      <c r="Q80" s="351">
        <f>IF(Q$27=0,0,Q$27/MAE_fec!Q$27)</f>
        <v>0.48314373059859234</v>
      </c>
      <c r="R80" s="351">
        <f>IF(R$27=0,0,R$27/MAE_fec!R$27)</f>
        <v>0.48866928070553578</v>
      </c>
      <c r="S80" s="351">
        <f>IF(S$27=0,0,S$27/MAE_fec!S$27)</f>
        <v>0.49051289531668735</v>
      </c>
      <c r="T80" s="351">
        <f>IF(T$27=0,0,T$27/MAE_fec!T$27)</f>
        <v>0.49506288222373074</v>
      </c>
      <c r="U80" s="351">
        <f>IF(U$27=0,0,U$27/MAE_fec!U$27)</f>
        <v>0.48972103664571942</v>
      </c>
      <c r="V80" s="351">
        <f>IF(V$27=0,0,V$27/MAE_fec!V$27)</f>
        <v>0.4807150705428232</v>
      </c>
      <c r="W80" s="351">
        <f>IF(W$27=0,0,W$27/MAE_fec!W$27)</f>
        <v>0.48269577305971195</v>
      </c>
      <c r="DA80" s="175"/>
    </row>
    <row r="81" spans="1:105" ht="12" customHeight="1" x14ac:dyDescent="0.25">
      <c r="A81" s="203" t="s">
        <v>2582</v>
      </c>
      <c r="B81" s="351">
        <f>IF(B$35=0,0,B$35/MAE_fec!B$35)</f>
        <v>0.70804483601390777</v>
      </c>
      <c r="C81" s="351">
        <f>IF(C$35=0,0,C$35/MAE_fec!C$35)</f>
        <v>0.70573612482300074</v>
      </c>
      <c r="D81" s="351">
        <f>IF(D$35=0,0,D$35/MAE_fec!D$35)</f>
        <v>0.67985537198651269</v>
      </c>
      <c r="E81" s="351">
        <f>IF(E$35=0,0,E$35/MAE_fec!E$35)</f>
        <v>0.69163409385787222</v>
      </c>
      <c r="F81" s="351">
        <f>IF(F$35=0,0,F$35/MAE_fec!F$35)</f>
        <v>0.70003839735556583</v>
      </c>
      <c r="G81" s="351">
        <f>IF(G$35=0,0,G$35/MAE_fec!G$35)</f>
        <v>0.68994927885938528</v>
      </c>
      <c r="H81" s="351">
        <f>IF(H$35=0,0,H$35/MAE_fec!H$35)</f>
        <v>0.68422248596013557</v>
      </c>
      <c r="I81" s="351">
        <f>IF(I$35=0,0,I$35/MAE_fec!I$35)</f>
        <v>0.68951401703758852</v>
      </c>
      <c r="J81" s="351">
        <f>IF(J$35=0,0,J$35/MAE_fec!J$35)</f>
        <v>0.69326174104120386</v>
      </c>
      <c r="K81" s="351">
        <f>IF(K$35=0,0,K$35/MAE_fec!K$35)</f>
        <v>0.69966714725088164</v>
      </c>
      <c r="L81" s="351">
        <f>IF(L$35=0,0,L$35/MAE_fec!L$35)</f>
        <v>0.69034590169238419</v>
      </c>
      <c r="M81" s="351">
        <f>IF(M$35=0,0,M$35/MAE_fec!M$35)</f>
        <v>0.68667722579974755</v>
      </c>
      <c r="N81" s="351">
        <f>IF(N$35=0,0,N$35/MAE_fec!N$35)</f>
        <v>0.69271575866887125</v>
      </c>
      <c r="O81" s="351">
        <f>IF(O$35=0,0,O$35/MAE_fec!O$35)</f>
        <v>0.69102848788697968</v>
      </c>
      <c r="P81" s="351">
        <f>IF(P$35=0,0,P$35/MAE_fec!P$35)</f>
        <v>0.69288417313545891</v>
      </c>
      <c r="Q81" s="351">
        <f>IF(Q$35=0,0,Q$35/MAE_fec!Q$35)</f>
        <v>0.68863115148825049</v>
      </c>
      <c r="R81" s="351">
        <f>IF(R$35=0,0,R$35/MAE_fec!R$35)</f>
        <v>0.69232239730341405</v>
      </c>
      <c r="S81" s="351">
        <f>IF(S$35=0,0,S$35/MAE_fec!S$35)</f>
        <v>0.69024308217154895</v>
      </c>
      <c r="T81" s="351">
        <f>IF(T$35=0,0,T$35/MAE_fec!T$35)</f>
        <v>0.69120707113529323</v>
      </c>
      <c r="U81" s="351">
        <f>IF(U$35=0,0,U$35/MAE_fec!U$35)</f>
        <v>0.6857806552403124</v>
      </c>
      <c r="V81" s="351">
        <f>IF(V$35=0,0,V$35/MAE_fec!V$35)</f>
        <v>0.69137207737486506</v>
      </c>
      <c r="W81" s="351">
        <f>IF(W$35=0,0,W$35/MAE_fec!W$35)</f>
        <v>0.68966838981446221</v>
      </c>
      <c r="DA81" s="175"/>
    </row>
    <row r="82" spans="1:105" ht="12" customHeight="1" x14ac:dyDescent="0.25">
      <c r="A82" s="203" t="s">
        <v>2594</v>
      </c>
      <c r="B82" s="351">
        <f>IF(B$46=0,0,B$46/MAE_fec!B$46)</f>
        <v>0.63380147007026066</v>
      </c>
      <c r="C82" s="351">
        <f>IF(C$46=0,0,C$46/MAE_fec!C$46)</f>
        <v>0.63380147007026066</v>
      </c>
      <c r="D82" s="351">
        <f>IF(D$46=0,0,D$46/MAE_fec!D$46)</f>
        <v>0.63380147007026078</v>
      </c>
      <c r="E82" s="351">
        <f>IF(E$46=0,0,E$46/MAE_fec!E$46)</f>
        <v>0.63380147007026078</v>
      </c>
      <c r="F82" s="351">
        <f>IF(F$46=0,0,F$46/MAE_fec!F$46)</f>
        <v>0.63380147007026055</v>
      </c>
      <c r="G82" s="351">
        <f>IF(G$46=0,0,G$46/MAE_fec!G$46)</f>
        <v>0.63380147007026066</v>
      </c>
      <c r="H82" s="351">
        <f>IF(H$46=0,0,H$46/MAE_fec!H$46)</f>
        <v>0.63380147007026055</v>
      </c>
      <c r="I82" s="351">
        <f>IF(I$46=0,0,I$46/MAE_fec!I$46)</f>
        <v>0.63380147007026066</v>
      </c>
      <c r="J82" s="351">
        <f>IF(J$46=0,0,J$46/MAE_fec!J$46)</f>
        <v>0.63380147007026066</v>
      </c>
      <c r="K82" s="351">
        <f>IF(K$46=0,0,K$46/MAE_fec!K$46)</f>
        <v>0.63380147007026055</v>
      </c>
      <c r="L82" s="351">
        <f>IF(L$46=0,0,L$46/MAE_fec!L$46)</f>
        <v>0.63380147007026044</v>
      </c>
      <c r="M82" s="351">
        <f>IF(M$46=0,0,M$46/MAE_fec!M$46)</f>
        <v>0.63380147007026055</v>
      </c>
      <c r="N82" s="351">
        <f>IF(N$46=0,0,N$46/MAE_fec!N$46)</f>
        <v>0.63380147007026055</v>
      </c>
      <c r="O82" s="351">
        <f>IF(O$46=0,0,O$46/MAE_fec!O$46)</f>
        <v>0.63380147007026044</v>
      </c>
      <c r="P82" s="351">
        <f>IF(P$46=0,0,P$46/MAE_fec!P$46)</f>
        <v>0.63380147007026066</v>
      </c>
      <c r="Q82" s="351">
        <f>IF(Q$46=0,0,Q$46/MAE_fec!Q$46)</f>
        <v>0.63380147007026078</v>
      </c>
      <c r="R82" s="351">
        <f>IF(R$46=0,0,R$46/MAE_fec!R$46)</f>
        <v>0.63380147007026066</v>
      </c>
      <c r="S82" s="351">
        <f>IF(S$46=0,0,S$46/MAE_fec!S$46)</f>
        <v>0.63380147007026078</v>
      </c>
      <c r="T82" s="351">
        <f>IF(T$46=0,0,T$46/MAE_fec!T$46)</f>
        <v>0.63380147007026078</v>
      </c>
      <c r="U82" s="351">
        <f>IF(U$46=0,0,U$46/MAE_fec!U$46)</f>
        <v>0.63380147007026066</v>
      </c>
      <c r="V82" s="351">
        <f>IF(V$46=0,0,V$46/MAE_fec!V$46)</f>
        <v>0.63380147007026066</v>
      </c>
      <c r="W82" s="351">
        <f>IF(W$46=0,0,W$46/MAE_fec!W$46)</f>
        <v>0.63380147007026033</v>
      </c>
      <c r="DA82" s="175"/>
    </row>
    <row r="83" spans="1:105" ht="12" customHeight="1" x14ac:dyDescent="0.25">
      <c r="A83" s="41" t="s">
        <v>2596</v>
      </c>
      <c r="B83" s="339">
        <f>IF(B$47=0,0,B$47/MAE_fec!B$47)</f>
        <v>0.58622108798825934</v>
      </c>
      <c r="C83" s="339">
        <f>IF(C$47=0,0,C$47/MAE_fec!C$47)</f>
        <v>0.58622108798825923</v>
      </c>
      <c r="D83" s="339">
        <f>IF(D$47=0,0,D$47/MAE_fec!D$47)</f>
        <v>0.58622108798825923</v>
      </c>
      <c r="E83" s="339">
        <f>IF(E$47=0,0,E$47/MAE_fec!E$47)</f>
        <v>0.58622108798825934</v>
      </c>
      <c r="F83" s="339">
        <f>IF(F$47=0,0,F$47/MAE_fec!F$47)</f>
        <v>0.58622108798825945</v>
      </c>
      <c r="G83" s="339">
        <f>IF(G$47=0,0,G$47/MAE_fec!G$47)</f>
        <v>0.58622108798825912</v>
      </c>
      <c r="H83" s="339">
        <f>IF(H$47=0,0,H$47/MAE_fec!H$47)</f>
        <v>0.58622108798825934</v>
      </c>
      <c r="I83" s="339">
        <f>IF(I$47=0,0,I$47/MAE_fec!I$47)</f>
        <v>0.58622108798825934</v>
      </c>
      <c r="J83" s="339">
        <f>IF(J$47=0,0,J$47/MAE_fec!J$47)</f>
        <v>0.58622108798825912</v>
      </c>
      <c r="K83" s="339">
        <f>IF(K$47=0,0,K$47/MAE_fec!K$47)</f>
        <v>0.58622108798825923</v>
      </c>
      <c r="L83" s="339">
        <f>IF(L$47=0,0,L$47/MAE_fec!L$47)</f>
        <v>0.58622108798825923</v>
      </c>
      <c r="M83" s="339">
        <f>IF(M$47=0,0,M$47/MAE_fec!M$47)</f>
        <v>0.58622108798825934</v>
      </c>
      <c r="N83" s="339">
        <f>IF(N$47=0,0,N$47/MAE_fec!N$47)</f>
        <v>0.58622108798825945</v>
      </c>
      <c r="O83" s="339">
        <f>IF(O$47=0,0,O$47/MAE_fec!O$47)</f>
        <v>0.58622108798825923</v>
      </c>
      <c r="P83" s="339">
        <f>IF(P$47=0,0,P$47/MAE_fec!P$47)</f>
        <v>0.58622108798825934</v>
      </c>
      <c r="Q83" s="339">
        <f>IF(Q$47=0,0,Q$47/MAE_fec!Q$47)</f>
        <v>0.58622108798825956</v>
      </c>
      <c r="R83" s="339">
        <f>IF(R$47=0,0,R$47/MAE_fec!R$47)</f>
        <v>0.58622108798825923</v>
      </c>
      <c r="S83" s="339">
        <f>IF(S$47=0,0,S$47/MAE_fec!S$47)</f>
        <v>0.58622108798825934</v>
      </c>
      <c r="T83" s="339">
        <f>IF(T$47=0,0,T$47/MAE_fec!T$47)</f>
        <v>0.58622108798825934</v>
      </c>
      <c r="U83" s="339">
        <f>IF(U$47=0,0,U$47/MAE_fec!U$47)</f>
        <v>0.58622108798825934</v>
      </c>
      <c r="V83" s="339">
        <f>IF(V$47=0,0,V$47/MAE_fec!V$47)</f>
        <v>0.58622108798825934</v>
      </c>
      <c r="W83" s="339">
        <f>IF(W$47=0,0,W$47/MAE_fec!W$47)</f>
        <v>0.58622108798825934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6" tint="0.59999389629810485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Machinery equipment / CO2 emissions"</f>
        <v>RO: Machinery equipment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26</v>
      </c>
      <c r="B5" s="225">
        <v>944.38904780556948</v>
      </c>
      <c r="C5" s="225">
        <v>1315.2281601084269</v>
      </c>
      <c r="D5" s="225">
        <v>1447.537896729237</v>
      </c>
      <c r="E5" s="225">
        <v>965.55084869790483</v>
      </c>
      <c r="F5" s="225">
        <v>881.36885740621562</v>
      </c>
      <c r="G5" s="225">
        <v>815.49363735102531</v>
      </c>
      <c r="H5" s="225">
        <v>760.9399089694009</v>
      </c>
      <c r="I5" s="225">
        <v>715.32538464786398</v>
      </c>
      <c r="J5" s="225">
        <v>621.00606593787279</v>
      </c>
      <c r="K5" s="225">
        <v>383.37812659890932</v>
      </c>
      <c r="L5" s="225">
        <v>377.56518109804432</v>
      </c>
      <c r="M5" s="225">
        <v>475.64644391878892</v>
      </c>
      <c r="N5" s="225">
        <v>421.05972455925962</v>
      </c>
      <c r="O5" s="225">
        <v>448.17333863878099</v>
      </c>
      <c r="P5" s="225">
        <v>494.07685979845633</v>
      </c>
      <c r="Q5" s="225">
        <v>397.16879015914742</v>
      </c>
      <c r="R5" s="225">
        <v>373.05978035917133</v>
      </c>
      <c r="S5" s="225">
        <v>401.47762487916282</v>
      </c>
      <c r="T5" s="225">
        <v>402.00449854260989</v>
      </c>
      <c r="U5" s="225">
        <v>434.75388347641132</v>
      </c>
      <c r="V5" s="225">
        <v>386.74392661473928</v>
      </c>
      <c r="W5" s="225">
        <v>424.55130145367963</v>
      </c>
      <c r="DA5" s="89" t="s">
        <v>2638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2639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2640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2641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2642</v>
      </c>
    </row>
    <row r="10" spans="1:105" ht="12" customHeight="1" x14ac:dyDescent="0.25">
      <c r="A10" s="56" t="s">
        <v>96</v>
      </c>
      <c r="B10" s="262">
        <v>36.035805575618177</v>
      </c>
      <c r="C10" s="262">
        <v>46.801598674689863</v>
      </c>
      <c r="D10" s="262">
        <v>50.253898272420031</v>
      </c>
      <c r="E10" s="262">
        <v>36.347437452896493</v>
      </c>
      <c r="F10" s="262">
        <v>34.213779645695801</v>
      </c>
      <c r="G10" s="262">
        <v>30.63138568615566</v>
      </c>
      <c r="H10" s="262">
        <v>29.860745336575039</v>
      </c>
      <c r="I10" s="262">
        <v>27.377795607190588</v>
      </c>
      <c r="J10" s="262">
        <v>22.622215943785299</v>
      </c>
      <c r="K10" s="262">
        <v>13.697444858949369</v>
      </c>
      <c r="L10" s="262">
        <v>11.62696822641824</v>
      </c>
      <c r="M10" s="262">
        <v>15.85217277122787</v>
      </c>
      <c r="N10" s="262">
        <v>14.096421092029169</v>
      </c>
      <c r="O10" s="262">
        <v>15.226585588717899</v>
      </c>
      <c r="P10" s="262">
        <v>17.61894349297118</v>
      </c>
      <c r="Q10" s="262">
        <v>13.133517126789281</v>
      </c>
      <c r="R10" s="262">
        <v>10.28180449643186</v>
      </c>
      <c r="S10" s="262">
        <v>12.52278633334876</v>
      </c>
      <c r="T10" s="262">
        <v>12.8064831316777</v>
      </c>
      <c r="U10" s="262">
        <v>14.43759249149312</v>
      </c>
      <c r="V10" s="262">
        <v>13.35551627712645</v>
      </c>
      <c r="W10" s="262">
        <v>14.448768171519911</v>
      </c>
      <c r="DA10" s="68" t="s">
        <v>2643</v>
      </c>
    </row>
    <row r="11" spans="1:105" ht="12" customHeight="1" x14ac:dyDescent="0.25">
      <c r="A11" s="37" t="s">
        <v>160</v>
      </c>
      <c r="B11" s="228">
        <v>4.5480594896491731</v>
      </c>
      <c r="C11" s="228">
        <v>13.327334871521609</v>
      </c>
      <c r="D11" s="228">
        <v>9.5270951591899191</v>
      </c>
      <c r="E11" s="228">
        <v>11.151759052721109</v>
      </c>
      <c r="F11" s="228">
        <v>2.4199747936873859</v>
      </c>
      <c r="G11" s="228">
        <v>2.5040105674184669</v>
      </c>
      <c r="H11" s="228">
        <v>2.7690886074750911</v>
      </c>
      <c r="I11" s="228">
        <v>2.3992820981088552</v>
      </c>
      <c r="J11" s="228">
        <v>1.1891169761534151</v>
      </c>
      <c r="K11" s="228">
        <v>1.047224507547333</v>
      </c>
      <c r="L11" s="228">
        <v>0.13199957849434851</v>
      </c>
      <c r="M11" s="228">
        <v>1.314665490376997</v>
      </c>
      <c r="N11" s="228">
        <v>0.79776267133771706</v>
      </c>
      <c r="O11" s="228">
        <v>1.3075990434672551</v>
      </c>
      <c r="P11" s="228">
        <v>0.9726851860997936</v>
      </c>
      <c r="Q11" s="228">
        <v>0.90464680315218671</v>
      </c>
      <c r="R11" s="228">
        <v>0.76351813818748282</v>
      </c>
      <c r="S11" s="228">
        <v>0.93857934960719602</v>
      </c>
      <c r="T11" s="228">
        <v>0.95266027113264762</v>
      </c>
      <c r="U11" s="228">
        <v>1.0311047863451239</v>
      </c>
      <c r="V11" s="228">
        <v>0.34002014087453603</v>
      </c>
      <c r="W11" s="228">
        <v>1.478408007313633</v>
      </c>
      <c r="DA11" s="69" t="s">
        <v>2644</v>
      </c>
    </row>
    <row r="12" spans="1:105" ht="12" customHeight="1" x14ac:dyDescent="0.25">
      <c r="A12" s="37" t="s">
        <v>162</v>
      </c>
      <c r="B12" s="228">
        <v>31.487746085969011</v>
      </c>
      <c r="C12" s="228">
        <v>33.474263803168263</v>
      </c>
      <c r="D12" s="228">
        <v>40.726803113230112</v>
      </c>
      <c r="E12" s="228">
        <v>25.195678400175371</v>
      </c>
      <c r="F12" s="228">
        <v>31.79380485200841</v>
      </c>
      <c r="G12" s="228">
        <v>28.127375118737191</v>
      </c>
      <c r="H12" s="228">
        <v>27.091656729099949</v>
      </c>
      <c r="I12" s="228">
        <v>24.97851350908174</v>
      </c>
      <c r="J12" s="228">
        <v>21.433098967631881</v>
      </c>
      <c r="K12" s="228">
        <v>12.650220351402041</v>
      </c>
      <c r="L12" s="228">
        <v>11.494968647923891</v>
      </c>
      <c r="M12" s="228">
        <v>14.537507280850869</v>
      </c>
      <c r="N12" s="228">
        <v>13.29865842069146</v>
      </c>
      <c r="O12" s="228">
        <v>13.91898654525064</v>
      </c>
      <c r="P12" s="228">
        <v>16.646258306871381</v>
      </c>
      <c r="Q12" s="228">
        <v>12.228870323637089</v>
      </c>
      <c r="R12" s="228">
        <v>9.518286358244378</v>
      </c>
      <c r="S12" s="228">
        <v>11.58420698374157</v>
      </c>
      <c r="T12" s="228">
        <v>11.85382286054505</v>
      </c>
      <c r="U12" s="228">
        <v>13.406487705148001</v>
      </c>
      <c r="V12" s="228">
        <v>13.01549613625191</v>
      </c>
      <c r="W12" s="228">
        <v>12.97036016420628</v>
      </c>
      <c r="DA12" s="69" t="s">
        <v>2645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2646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2647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2648</v>
      </c>
    </row>
    <row r="16" spans="1:105" ht="12" customHeight="1" x14ac:dyDescent="0.25">
      <c r="A16" s="57" t="s">
        <v>2557</v>
      </c>
      <c r="B16" s="263">
        <f t="shared" ref="B16:W16" si="0">B17+B23</f>
        <v>248.20623723408619</v>
      </c>
      <c r="C16" s="263">
        <f t="shared" si="0"/>
        <v>321.06353392925502</v>
      </c>
      <c r="D16" s="263">
        <f t="shared" si="0"/>
        <v>337.72205271990441</v>
      </c>
      <c r="E16" s="263">
        <f t="shared" si="0"/>
        <v>249.437181123089</v>
      </c>
      <c r="F16" s="263">
        <f t="shared" si="0"/>
        <v>235.44327664992079</v>
      </c>
      <c r="G16" s="263">
        <f t="shared" si="0"/>
        <v>208.4108877248203</v>
      </c>
      <c r="H16" s="263">
        <f t="shared" si="0"/>
        <v>201.39304409745051</v>
      </c>
      <c r="I16" s="263">
        <f t="shared" si="0"/>
        <v>180.660586380045</v>
      </c>
      <c r="J16" s="263">
        <f t="shared" si="0"/>
        <v>151.54547141170681</v>
      </c>
      <c r="K16" s="263">
        <f t="shared" si="0"/>
        <v>90.893135607037365</v>
      </c>
      <c r="L16" s="263">
        <f t="shared" si="0"/>
        <v>79.798180279408157</v>
      </c>
      <c r="M16" s="263">
        <f t="shared" si="0"/>
        <v>110.12606683739391</v>
      </c>
      <c r="N16" s="263">
        <f t="shared" si="0"/>
        <v>98.045502443730726</v>
      </c>
      <c r="O16" s="263">
        <f t="shared" si="0"/>
        <v>107.68003563356019</v>
      </c>
      <c r="P16" s="263">
        <f t="shared" si="0"/>
        <v>118.9008741201005</v>
      </c>
      <c r="Q16" s="263">
        <f t="shared" si="0"/>
        <v>88.351378639559414</v>
      </c>
      <c r="R16" s="263">
        <f t="shared" si="0"/>
        <v>81.84250541762222</v>
      </c>
      <c r="S16" s="263">
        <f t="shared" si="0"/>
        <v>86.971593138580204</v>
      </c>
      <c r="T16" s="263">
        <f t="shared" si="0"/>
        <v>86.025039487642516</v>
      </c>
      <c r="U16" s="263">
        <f t="shared" si="0"/>
        <v>95.828341006762543</v>
      </c>
      <c r="V16" s="263">
        <f t="shared" si="0"/>
        <v>89.285253887499948</v>
      </c>
      <c r="W16" s="263">
        <f t="shared" si="0"/>
        <v>96.484518944895399</v>
      </c>
      <c r="DA16" s="70"/>
    </row>
    <row r="17" spans="1:105" ht="12" customHeight="1" x14ac:dyDescent="0.25">
      <c r="A17" s="60" t="s">
        <v>2558</v>
      </c>
      <c r="B17" s="331">
        <v>248.20623723408619</v>
      </c>
      <c r="C17" s="331">
        <v>321.06353392925502</v>
      </c>
      <c r="D17" s="331">
        <v>337.72205271990441</v>
      </c>
      <c r="E17" s="331">
        <v>249.437181123089</v>
      </c>
      <c r="F17" s="331">
        <v>235.44327664992079</v>
      </c>
      <c r="G17" s="331">
        <v>208.4108877248203</v>
      </c>
      <c r="H17" s="331">
        <v>201.39304409745051</v>
      </c>
      <c r="I17" s="331">
        <v>180.660586380045</v>
      </c>
      <c r="J17" s="331">
        <v>151.54547141170681</v>
      </c>
      <c r="K17" s="331">
        <v>90.893135607037365</v>
      </c>
      <c r="L17" s="331">
        <v>79.798180279408157</v>
      </c>
      <c r="M17" s="331">
        <v>110.12606683739391</v>
      </c>
      <c r="N17" s="331">
        <v>98.045502443730726</v>
      </c>
      <c r="O17" s="331">
        <v>107.68003563356019</v>
      </c>
      <c r="P17" s="331">
        <v>118.9008741201005</v>
      </c>
      <c r="Q17" s="331">
        <v>88.351378639559414</v>
      </c>
      <c r="R17" s="331">
        <v>81.84250541762222</v>
      </c>
      <c r="S17" s="331">
        <v>86.971593138580204</v>
      </c>
      <c r="T17" s="331">
        <v>86.025039487642516</v>
      </c>
      <c r="U17" s="331">
        <v>95.828341006762543</v>
      </c>
      <c r="V17" s="331">
        <v>89.285253887499948</v>
      </c>
      <c r="W17" s="331">
        <v>96.484518944895399</v>
      </c>
      <c r="DA17" s="72" t="s">
        <v>2649</v>
      </c>
    </row>
    <row r="18" spans="1:105" ht="12" customHeight="1" x14ac:dyDescent="0.25">
      <c r="A18" s="59" t="s">
        <v>30</v>
      </c>
      <c r="B18" s="232">
        <v>4.6625294161826512</v>
      </c>
      <c r="C18" s="232">
        <v>2.4995714821531831</v>
      </c>
      <c r="D18" s="232">
        <v>2.4509405362565602</v>
      </c>
      <c r="E18" s="232">
        <v>1.873013376847507</v>
      </c>
      <c r="F18" s="232">
        <v>8.3693464901136121</v>
      </c>
      <c r="G18" s="232">
        <v>1.0262475812260039</v>
      </c>
      <c r="H18" s="232">
        <v>1.9002150114231069</v>
      </c>
      <c r="I18" s="232">
        <v>1.0211510860469879</v>
      </c>
      <c r="J18" s="232">
        <v>0.25020503305070679</v>
      </c>
      <c r="K18" s="232">
        <v>0.2442369672536471</v>
      </c>
      <c r="L18" s="232">
        <v>0.20647017028849449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5.1438217043459277E-3</v>
      </c>
      <c r="U18" s="232">
        <v>1.448419098684332E-2</v>
      </c>
      <c r="V18" s="232">
        <v>1.6271920733503861E-2</v>
      </c>
      <c r="W18" s="232">
        <v>2.3186297201889829E-2</v>
      </c>
      <c r="DA18" s="71" t="s">
        <v>2650</v>
      </c>
    </row>
    <row r="19" spans="1:105" ht="12" customHeight="1" x14ac:dyDescent="0.25">
      <c r="A19" s="59" t="s">
        <v>33</v>
      </c>
      <c r="B19" s="232">
        <v>0.9543977673602414</v>
      </c>
      <c r="C19" s="232">
        <v>5.9614831661549541</v>
      </c>
      <c r="D19" s="232">
        <v>2.9121806669398</v>
      </c>
      <c r="E19" s="232">
        <v>6.7639548534653819</v>
      </c>
      <c r="F19" s="232">
        <v>4.839455505872472</v>
      </c>
      <c r="G19" s="232">
        <v>12.3367778373599</v>
      </c>
      <c r="H19" s="232">
        <v>11.99295657978567</v>
      </c>
      <c r="I19" s="232">
        <v>5.6866058881470716</v>
      </c>
      <c r="J19" s="232">
        <v>9.2683074926515108</v>
      </c>
      <c r="K19" s="232">
        <v>3.795834375911153</v>
      </c>
      <c r="L19" s="232">
        <v>4.1205833983667199</v>
      </c>
      <c r="M19" s="232">
        <v>3.4876966630757309</v>
      </c>
      <c r="N19" s="232">
        <v>6.1215543815567779</v>
      </c>
      <c r="O19" s="232">
        <v>15.95477881197141</v>
      </c>
      <c r="P19" s="232">
        <v>7.12702105622982</v>
      </c>
      <c r="Q19" s="232">
        <v>4.1721374530627493</v>
      </c>
      <c r="R19" s="232">
        <v>4.1250565230392979</v>
      </c>
      <c r="S19" s="232">
        <v>4.0093467238739304</v>
      </c>
      <c r="T19" s="232">
        <v>1.8280494961257929</v>
      </c>
      <c r="U19" s="232">
        <v>1.2711680263008489</v>
      </c>
      <c r="V19" s="232">
        <v>1.872723666690377</v>
      </c>
      <c r="W19" s="232">
        <v>1.2383076518031131</v>
      </c>
      <c r="DA19" s="71" t="s">
        <v>2651</v>
      </c>
    </row>
    <row r="20" spans="1:105" ht="12" customHeight="1" x14ac:dyDescent="0.25">
      <c r="A20" s="59" t="s">
        <v>160</v>
      </c>
      <c r="B20" s="232">
        <v>28.093127782377621</v>
      </c>
      <c r="C20" s="232">
        <v>80.421024759778362</v>
      </c>
      <c r="D20" s="232">
        <v>60.116295391797372</v>
      </c>
      <c r="E20" s="232">
        <v>68.59967433773015</v>
      </c>
      <c r="F20" s="232">
        <v>14.71471584471956</v>
      </c>
      <c r="G20" s="232">
        <v>15.145852673828649</v>
      </c>
      <c r="H20" s="232">
        <v>16.91048198315637</v>
      </c>
      <c r="I20" s="232">
        <v>15.159034202514921</v>
      </c>
      <c r="J20" s="232">
        <v>7.4153688672310141</v>
      </c>
      <c r="K20" s="232">
        <v>6.6402645449077706</v>
      </c>
      <c r="L20" s="232">
        <v>0.82866949688774882</v>
      </c>
      <c r="M20" s="232">
        <v>8.769378548522667</v>
      </c>
      <c r="N20" s="232">
        <v>5.2022775062711419</v>
      </c>
      <c r="O20" s="232">
        <v>7.8770028502362903</v>
      </c>
      <c r="P20" s="232">
        <v>6.1706748257575432</v>
      </c>
      <c r="Q20" s="232">
        <v>5.7983311473975219</v>
      </c>
      <c r="R20" s="232">
        <v>5.771232268155396</v>
      </c>
      <c r="S20" s="232">
        <v>6.2179972738578506</v>
      </c>
      <c r="T20" s="232">
        <v>6.2629393389740287</v>
      </c>
      <c r="U20" s="232">
        <v>6.752055024562023</v>
      </c>
      <c r="V20" s="232">
        <v>2.225034767842982</v>
      </c>
      <c r="W20" s="232">
        <v>9.7432861378480897</v>
      </c>
      <c r="DA20" s="71" t="s">
        <v>2652</v>
      </c>
    </row>
    <row r="21" spans="1:105" ht="12" customHeight="1" x14ac:dyDescent="0.25">
      <c r="A21" s="59" t="s">
        <v>70</v>
      </c>
      <c r="B21" s="232">
        <v>19.998006422971681</v>
      </c>
      <c r="C21" s="232">
        <v>30.18798590334336</v>
      </c>
      <c r="D21" s="232">
        <v>15.25511942557123</v>
      </c>
      <c r="E21" s="232">
        <v>17.21016216698488</v>
      </c>
      <c r="F21" s="232">
        <v>14.196751792719381</v>
      </c>
      <c r="G21" s="232">
        <v>9.7697085977861136</v>
      </c>
      <c r="H21" s="232">
        <v>5.1439902659096539</v>
      </c>
      <c r="I21" s="232">
        <v>0.9756958182708213</v>
      </c>
      <c r="J21" s="232">
        <v>0.95414672250220012</v>
      </c>
      <c r="K21" s="232">
        <v>0</v>
      </c>
      <c r="L21" s="232">
        <v>2.479121581521782</v>
      </c>
      <c r="M21" s="232">
        <v>0.89762862064972737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2653</v>
      </c>
    </row>
    <row r="22" spans="1:105" ht="12" customHeight="1" x14ac:dyDescent="0.25">
      <c r="A22" s="59" t="s">
        <v>162</v>
      </c>
      <c r="B22" s="232">
        <v>194.49817584519411</v>
      </c>
      <c r="C22" s="232">
        <v>201.99346861782519</v>
      </c>
      <c r="D22" s="232">
        <v>256.98751669933938</v>
      </c>
      <c r="E22" s="232">
        <v>154.99037638806109</v>
      </c>
      <c r="F22" s="232">
        <v>193.32300701649581</v>
      </c>
      <c r="G22" s="232">
        <v>170.13230103461959</v>
      </c>
      <c r="H22" s="232">
        <v>165.44540025717569</v>
      </c>
      <c r="I22" s="232">
        <v>157.81809938506521</v>
      </c>
      <c r="J22" s="232">
        <v>133.65744329627131</v>
      </c>
      <c r="K22" s="232">
        <v>80.212799718964789</v>
      </c>
      <c r="L22" s="232">
        <v>72.163335632343419</v>
      </c>
      <c r="M22" s="232">
        <v>96.971363005145719</v>
      </c>
      <c r="N22" s="232">
        <v>86.721670555902804</v>
      </c>
      <c r="O22" s="232">
        <v>83.848253971352463</v>
      </c>
      <c r="P22" s="232">
        <v>105.6031782381131</v>
      </c>
      <c r="Q22" s="232">
        <v>78.380910039099135</v>
      </c>
      <c r="R22" s="232">
        <v>71.946216626427528</v>
      </c>
      <c r="S22" s="232">
        <v>76.744249140848424</v>
      </c>
      <c r="T22" s="232">
        <v>77.928906830838343</v>
      </c>
      <c r="U22" s="232">
        <v>87.790633764912826</v>
      </c>
      <c r="V22" s="232">
        <v>85.171223532233086</v>
      </c>
      <c r="W22" s="232">
        <v>85.47973885804231</v>
      </c>
      <c r="DA22" s="71" t="s">
        <v>2654</v>
      </c>
    </row>
    <row r="23" spans="1:105" ht="12" customHeight="1" x14ac:dyDescent="0.25">
      <c r="A23" s="60" t="s">
        <v>2565</v>
      </c>
      <c r="B23" s="331">
        <v>0</v>
      </c>
      <c r="C23" s="331">
        <v>0</v>
      </c>
      <c r="D23" s="331">
        <v>0</v>
      </c>
      <c r="E23" s="331">
        <v>0</v>
      </c>
      <c r="F23" s="331">
        <v>0</v>
      </c>
      <c r="G23" s="331">
        <v>0</v>
      </c>
      <c r="H23" s="331">
        <v>0</v>
      </c>
      <c r="I23" s="331">
        <v>0</v>
      </c>
      <c r="J23" s="331">
        <v>0</v>
      </c>
      <c r="K23" s="331">
        <v>0</v>
      </c>
      <c r="L23" s="331">
        <v>0</v>
      </c>
      <c r="M23" s="331">
        <v>0</v>
      </c>
      <c r="N23" s="331">
        <v>0</v>
      </c>
      <c r="O23" s="331">
        <v>0</v>
      </c>
      <c r="P23" s="331">
        <v>0</v>
      </c>
      <c r="Q23" s="331">
        <v>0</v>
      </c>
      <c r="R23" s="331">
        <v>0</v>
      </c>
      <c r="S23" s="331">
        <v>0</v>
      </c>
      <c r="T23" s="331">
        <v>0</v>
      </c>
      <c r="U23" s="331">
        <v>0</v>
      </c>
      <c r="V23" s="331">
        <v>0</v>
      </c>
      <c r="W23" s="331">
        <v>0</v>
      </c>
      <c r="DA23" s="72" t="s">
        <v>2655</v>
      </c>
    </row>
    <row r="24" spans="1:105" ht="12" customHeight="1" x14ac:dyDescent="0.25">
      <c r="A24" s="57" t="s">
        <v>2567</v>
      </c>
      <c r="B24" s="263">
        <f t="shared" ref="B24:W24" si="1">B25+B26</f>
        <v>113.4746328993029</v>
      </c>
      <c r="C24" s="263">
        <f t="shared" si="1"/>
        <v>128.01322649536289</v>
      </c>
      <c r="D24" s="263">
        <f t="shared" si="1"/>
        <v>136.9162513838393</v>
      </c>
      <c r="E24" s="263">
        <f t="shared" si="1"/>
        <v>103.2660919538952</v>
      </c>
      <c r="F24" s="263">
        <f t="shared" si="1"/>
        <v>99.73309451485872</v>
      </c>
      <c r="G24" s="263">
        <f t="shared" si="1"/>
        <v>88.30117139590044</v>
      </c>
      <c r="H24" s="263">
        <f t="shared" si="1"/>
        <v>84.664342542826034</v>
      </c>
      <c r="I24" s="263">
        <f t="shared" si="1"/>
        <v>79.975002903271303</v>
      </c>
      <c r="J24" s="263">
        <f t="shared" si="1"/>
        <v>75.642168663058243</v>
      </c>
      <c r="K24" s="263">
        <f t="shared" si="1"/>
        <v>50.729280820775031</v>
      </c>
      <c r="L24" s="263">
        <f t="shared" si="1"/>
        <v>55.063710364932007</v>
      </c>
      <c r="M24" s="263">
        <f t="shared" si="1"/>
        <v>58.347461185360018</v>
      </c>
      <c r="N24" s="263">
        <f t="shared" si="1"/>
        <v>56.545842895747498</v>
      </c>
      <c r="O24" s="263">
        <f t="shared" si="1"/>
        <v>57.08242991130728</v>
      </c>
      <c r="P24" s="263">
        <f t="shared" si="1"/>
        <v>64.236287860114885</v>
      </c>
      <c r="Q24" s="263">
        <f t="shared" si="1"/>
        <v>54.472844552493292</v>
      </c>
      <c r="R24" s="263">
        <f t="shared" si="1"/>
        <v>54.593859173243892</v>
      </c>
      <c r="S24" s="263">
        <f t="shared" si="1"/>
        <v>59.623343661909708</v>
      </c>
      <c r="T24" s="263">
        <f t="shared" si="1"/>
        <v>63.460296660866213</v>
      </c>
      <c r="U24" s="263">
        <f t="shared" si="1"/>
        <v>65.143973660409046</v>
      </c>
      <c r="V24" s="263">
        <f t="shared" si="1"/>
        <v>53.742510607371663</v>
      </c>
      <c r="W24" s="263">
        <f t="shared" si="1"/>
        <v>59.211033467835627</v>
      </c>
      <c r="DA24" s="70"/>
    </row>
    <row r="25" spans="1:105" ht="12" customHeight="1" x14ac:dyDescent="0.25">
      <c r="A25" s="60" t="s">
        <v>2568</v>
      </c>
      <c r="B25" s="264">
        <v>113.4746328993029</v>
      </c>
      <c r="C25" s="264">
        <v>128.01322649536289</v>
      </c>
      <c r="D25" s="264">
        <v>136.9162513838393</v>
      </c>
      <c r="E25" s="264">
        <v>103.2660919538952</v>
      </c>
      <c r="F25" s="264">
        <v>99.73309451485872</v>
      </c>
      <c r="G25" s="264">
        <v>88.30117139590044</v>
      </c>
      <c r="H25" s="264">
        <v>84.664342542826034</v>
      </c>
      <c r="I25" s="264">
        <v>79.975002903271303</v>
      </c>
      <c r="J25" s="264">
        <v>75.642168663058243</v>
      </c>
      <c r="K25" s="264">
        <v>50.729280820775031</v>
      </c>
      <c r="L25" s="264">
        <v>55.063710364932007</v>
      </c>
      <c r="M25" s="264">
        <v>58.347461185360018</v>
      </c>
      <c r="N25" s="264">
        <v>56.545842895747498</v>
      </c>
      <c r="O25" s="264">
        <v>57.08242991130728</v>
      </c>
      <c r="P25" s="264">
        <v>64.236287860114885</v>
      </c>
      <c r="Q25" s="264">
        <v>54.472844552493292</v>
      </c>
      <c r="R25" s="264">
        <v>54.593859173243892</v>
      </c>
      <c r="S25" s="264">
        <v>59.623343661909708</v>
      </c>
      <c r="T25" s="264">
        <v>63.460296660866213</v>
      </c>
      <c r="U25" s="264">
        <v>65.143973660409046</v>
      </c>
      <c r="V25" s="264">
        <v>53.742510607371663</v>
      </c>
      <c r="W25" s="264">
        <v>59.211033467835627</v>
      </c>
      <c r="DA25" s="72" t="s">
        <v>2656</v>
      </c>
    </row>
    <row r="26" spans="1:105" ht="12" customHeight="1" x14ac:dyDescent="0.25">
      <c r="A26" s="60" t="s">
        <v>2570</v>
      </c>
      <c r="B26" s="264">
        <v>0</v>
      </c>
      <c r="C26" s="264">
        <v>0</v>
      </c>
      <c r="D26" s="264">
        <v>0</v>
      </c>
      <c r="E26" s="264">
        <v>0</v>
      </c>
      <c r="F26" s="264">
        <v>0</v>
      </c>
      <c r="G26" s="264">
        <v>0</v>
      </c>
      <c r="H26" s="264">
        <v>0</v>
      </c>
      <c r="I26" s="264">
        <v>0</v>
      </c>
      <c r="J26" s="264">
        <v>0</v>
      </c>
      <c r="K26" s="264">
        <v>0</v>
      </c>
      <c r="L26" s="264">
        <v>0</v>
      </c>
      <c r="M26" s="264">
        <v>0</v>
      </c>
      <c r="N26" s="264">
        <v>0</v>
      </c>
      <c r="O26" s="264">
        <v>0</v>
      </c>
      <c r="P26" s="264">
        <v>0</v>
      </c>
      <c r="Q26" s="264">
        <v>0</v>
      </c>
      <c r="R26" s="264">
        <v>0</v>
      </c>
      <c r="S26" s="264">
        <v>0</v>
      </c>
      <c r="T26" s="264">
        <v>0</v>
      </c>
      <c r="U26" s="264">
        <v>0</v>
      </c>
      <c r="V26" s="264">
        <v>0</v>
      </c>
      <c r="W26" s="264">
        <v>0</v>
      </c>
      <c r="DA26" s="72" t="s">
        <v>2657</v>
      </c>
    </row>
    <row r="27" spans="1:105" ht="12" customHeight="1" x14ac:dyDescent="0.25">
      <c r="A27" s="57" t="s">
        <v>2572</v>
      </c>
      <c r="B27" s="263">
        <f t="shared" ref="B27:W27" si="2">B28+B34</f>
        <v>354.58033890583738</v>
      </c>
      <c r="C27" s="263">
        <f t="shared" si="2"/>
        <v>458.66219132750729</v>
      </c>
      <c r="D27" s="263">
        <f t="shared" si="2"/>
        <v>482.46007531414898</v>
      </c>
      <c r="E27" s="263">
        <f t="shared" si="2"/>
        <v>356.33883017584139</v>
      </c>
      <c r="F27" s="263">
        <f t="shared" si="2"/>
        <v>336.34753807131551</v>
      </c>
      <c r="G27" s="263">
        <f t="shared" si="2"/>
        <v>297.72983960688617</v>
      </c>
      <c r="H27" s="263">
        <f t="shared" si="2"/>
        <v>287.70434871064361</v>
      </c>
      <c r="I27" s="263">
        <f t="shared" si="2"/>
        <v>258.0865519714929</v>
      </c>
      <c r="J27" s="263">
        <f t="shared" si="2"/>
        <v>216.49353058815251</v>
      </c>
      <c r="K27" s="263">
        <f t="shared" si="2"/>
        <v>129.8473365814819</v>
      </c>
      <c r="L27" s="263">
        <f t="shared" si="2"/>
        <v>113.9974003991545</v>
      </c>
      <c r="M27" s="263">
        <f t="shared" si="2"/>
        <v>157.3229526248484</v>
      </c>
      <c r="N27" s="263">
        <f t="shared" si="2"/>
        <v>140.06500349104391</v>
      </c>
      <c r="O27" s="263">
        <f t="shared" si="2"/>
        <v>153.82862233365739</v>
      </c>
      <c r="P27" s="263">
        <f t="shared" si="2"/>
        <v>169.85839160014359</v>
      </c>
      <c r="Q27" s="263">
        <f t="shared" si="2"/>
        <v>126.21625519937059</v>
      </c>
      <c r="R27" s="263">
        <f t="shared" si="2"/>
        <v>116.9178648823175</v>
      </c>
      <c r="S27" s="263">
        <f t="shared" si="2"/>
        <v>124.24513305511459</v>
      </c>
      <c r="T27" s="263">
        <f t="shared" si="2"/>
        <v>122.892913553775</v>
      </c>
      <c r="U27" s="263">
        <f t="shared" si="2"/>
        <v>136.89763000966079</v>
      </c>
      <c r="V27" s="263">
        <f t="shared" si="2"/>
        <v>127.55036269642849</v>
      </c>
      <c r="W27" s="263">
        <f t="shared" si="2"/>
        <v>137.83502706413631</v>
      </c>
      <c r="DA27" s="70"/>
    </row>
    <row r="28" spans="1:105" ht="12" customHeight="1" x14ac:dyDescent="0.25">
      <c r="A28" s="60" t="s">
        <v>2573</v>
      </c>
      <c r="B28" s="331">
        <v>354.58033890583738</v>
      </c>
      <c r="C28" s="331">
        <v>458.66219132750729</v>
      </c>
      <c r="D28" s="331">
        <v>482.46007531414898</v>
      </c>
      <c r="E28" s="331">
        <v>356.33883017584139</v>
      </c>
      <c r="F28" s="331">
        <v>336.34753807131551</v>
      </c>
      <c r="G28" s="331">
        <v>297.72983960688617</v>
      </c>
      <c r="H28" s="331">
        <v>287.70434871064361</v>
      </c>
      <c r="I28" s="331">
        <v>258.0865519714929</v>
      </c>
      <c r="J28" s="331">
        <v>216.49353058815251</v>
      </c>
      <c r="K28" s="331">
        <v>129.8473365814819</v>
      </c>
      <c r="L28" s="331">
        <v>113.9974003991545</v>
      </c>
      <c r="M28" s="331">
        <v>157.3229526248484</v>
      </c>
      <c r="N28" s="331">
        <v>140.06500349104391</v>
      </c>
      <c r="O28" s="331">
        <v>153.82862233365739</v>
      </c>
      <c r="P28" s="331">
        <v>169.85839160014359</v>
      </c>
      <c r="Q28" s="331">
        <v>126.21625519937059</v>
      </c>
      <c r="R28" s="331">
        <v>116.9178648823175</v>
      </c>
      <c r="S28" s="331">
        <v>124.24513305511459</v>
      </c>
      <c r="T28" s="331">
        <v>122.892913553775</v>
      </c>
      <c r="U28" s="331">
        <v>136.89763000966079</v>
      </c>
      <c r="V28" s="331">
        <v>127.55036269642849</v>
      </c>
      <c r="W28" s="331">
        <v>137.83502706413631</v>
      </c>
      <c r="DA28" s="72" t="s">
        <v>2658</v>
      </c>
    </row>
    <row r="29" spans="1:105" ht="12" customHeight="1" x14ac:dyDescent="0.25">
      <c r="A29" s="59" t="s">
        <v>30</v>
      </c>
      <c r="B29" s="232">
        <v>6.6607563088323589</v>
      </c>
      <c r="C29" s="232">
        <v>3.570816403075975</v>
      </c>
      <c r="D29" s="232">
        <v>3.5013436232236561</v>
      </c>
      <c r="E29" s="232">
        <v>2.6757333954964388</v>
      </c>
      <c r="F29" s="232">
        <v>11.956209271590881</v>
      </c>
      <c r="G29" s="232">
        <v>1.4660679731800059</v>
      </c>
      <c r="H29" s="232">
        <v>2.714592873461581</v>
      </c>
      <c r="I29" s="232">
        <v>1.4587872657814109</v>
      </c>
      <c r="J29" s="232">
        <v>0.35743576150100992</v>
      </c>
      <c r="K29" s="232">
        <v>0.34890995321949569</v>
      </c>
      <c r="L29" s="232">
        <v>0.29495738612642058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7.3483167204941814E-3</v>
      </c>
      <c r="U29" s="232">
        <v>2.0691701409776182E-2</v>
      </c>
      <c r="V29" s="232">
        <v>2.3245601047862659E-2</v>
      </c>
      <c r="W29" s="232">
        <v>3.3123281716985468E-2</v>
      </c>
      <c r="DA29" s="71" t="s">
        <v>2659</v>
      </c>
    </row>
    <row r="30" spans="1:105" ht="12" customHeight="1" x14ac:dyDescent="0.25">
      <c r="A30" s="59" t="s">
        <v>33</v>
      </c>
      <c r="B30" s="232">
        <v>1.3634253819432021</v>
      </c>
      <c r="C30" s="232">
        <v>8.5164045230785064</v>
      </c>
      <c r="D30" s="232">
        <v>4.1602580956282864</v>
      </c>
      <c r="E30" s="232">
        <v>9.662792647807688</v>
      </c>
      <c r="F30" s="232">
        <v>6.9135078655321029</v>
      </c>
      <c r="G30" s="232">
        <v>17.623968339085579</v>
      </c>
      <c r="H30" s="232">
        <v>17.13279511397953</v>
      </c>
      <c r="I30" s="232">
        <v>8.1237226973529619</v>
      </c>
      <c r="J30" s="232">
        <v>13.240439275216451</v>
      </c>
      <c r="K30" s="232">
        <v>5.4226205370159306</v>
      </c>
      <c r="L30" s="232">
        <v>5.8865477119524581</v>
      </c>
      <c r="M30" s="232">
        <v>4.9824238043939033</v>
      </c>
      <c r="N30" s="232">
        <v>8.7450776879382559</v>
      </c>
      <c r="O30" s="232">
        <v>22.792541159959161</v>
      </c>
      <c r="P30" s="232">
        <v>10.181458651756889</v>
      </c>
      <c r="Q30" s="232">
        <v>5.9601963615182143</v>
      </c>
      <c r="R30" s="232">
        <v>5.8929378900561407</v>
      </c>
      <c r="S30" s="232">
        <v>5.7276381769627589</v>
      </c>
      <c r="T30" s="232">
        <v>2.6114992801797041</v>
      </c>
      <c r="U30" s="232">
        <v>1.815954323286928</v>
      </c>
      <c r="V30" s="232">
        <v>2.6753195238433971</v>
      </c>
      <c r="W30" s="232">
        <v>1.7690109311473039</v>
      </c>
      <c r="DA30" s="71" t="s">
        <v>2660</v>
      </c>
    </row>
    <row r="31" spans="1:105" ht="12" customHeight="1" x14ac:dyDescent="0.25">
      <c r="A31" s="59" t="s">
        <v>160</v>
      </c>
      <c r="B31" s="232">
        <v>40.133039689110888</v>
      </c>
      <c r="C31" s="232">
        <v>114.8871782282548</v>
      </c>
      <c r="D31" s="232">
        <v>85.880421988281967</v>
      </c>
      <c r="E31" s="232">
        <v>97.999534768185924</v>
      </c>
      <c r="F31" s="232">
        <v>21.02102263531366</v>
      </c>
      <c r="G31" s="232">
        <v>21.636932391183802</v>
      </c>
      <c r="H31" s="232">
        <v>24.1578314045091</v>
      </c>
      <c r="I31" s="232">
        <v>21.655763146449878</v>
      </c>
      <c r="J31" s="232">
        <v>10.593384096044311</v>
      </c>
      <c r="K31" s="232">
        <v>9.4860922070110973</v>
      </c>
      <c r="L31" s="232">
        <v>1.1838135669824981</v>
      </c>
      <c r="M31" s="232">
        <v>12.52768364074667</v>
      </c>
      <c r="N31" s="232">
        <v>7.4318250089587741</v>
      </c>
      <c r="O31" s="232">
        <v>11.25286121462327</v>
      </c>
      <c r="P31" s="232">
        <v>8.8152497510822041</v>
      </c>
      <c r="Q31" s="232">
        <v>8.2833302105678897</v>
      </c>
      <c r="R31" s="232">
        <v>8.2446175259362811</v>
      </c>
      <c r="S31" s="232">
        <v>8.8828532483683595</v>
      </c>
      <c r="T31" s="232">
        <v>8.9470561985343267</v>
      </c>
      <c r="U31" s="232">
        <v>9.645792892231464</v>
      </c>
      <c r="V31" s="232">
        <v>3.1786210969185462</v>
      </c>
      <c r="W31" s="232">
        <v>13.91898019692584</v>
      </c>
      <c r="DA31" s="71" t="s">
        <v>2661</v>
      </c>
    </row>
    <row r="32" spans="1:105" ht="12" customHeight="1" x14ac:dyDescent="0.25">
      <c r="A32" s="59" t="s">
        <v>70</v>
      </c>
      <c r="B32" s="232">
        <v>28.568580604245259</v>
      </c>
      <c r="C32" s="232">
        <v>43.125694147633389</v>
      </c>
      <c r="D32" s="232">
        <v>21.793027750816041</v>
      </c>
      <c r="E32" s="232">
        <v>24.585945952835541</v>
      </c>
      <c r="F32" s="232">
        <v>20.281073989599111</v>
      </c>
      <c r="G32" s="232">
        <v>13.95672656826588</v>
      </c>
      <c r="H32" s="232">
        <v>7.3485575227280764</v>
      </c>
      <c r="I32" s="232">
        <v>1.393851168958316</v>
      </c>
      <c r="J32" s="232">
        <v>1.363066746431715</v>
      </c>
      <c r="K32" s="232">
        <v>0</v>
      </c>
      <c r="L32" s="232">
        <v>3.5416022593168308</v>
      </c>
      <c r="M32" s="232">
        <v>1.282326600928182</v>
      </c>
      <c r="N32" s="232">
        <v>0</v>
      </c>
      <c r="O32" s="232">
        <v>0</v>
      </c>
      <c r="P32" s="232">
        <v>0</v>
      </c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2">
        <v>0</v>
      </c>
      <c r="DA32" s="71" t="s">
        <v>2662</v>
      </c>
    </row>
    <row r="33" spans="1:105" ht="12" customHeight="1" x14ac:dyDescent="0.25">
      <c r="A33" s="59" t="s">
        <v>162</v>
      </c>
      <c r="B33" s="232">
        <v>277.85453692170569</v>
      </c>
      <c r="C33" s="232">
        <v>288.56209802546459</v>
      </c>
      <c r="D33" s="232">
        <v>367.12502385619899</v>
      </c>
      <c r="E33" s="232">
        <v>221.41482341151581</v>
      </c>
      <c r="F33" s="232">
        <v>276.17572430927981</v>
      </c>
      <c r="G33" s="232">
        <v>243.04614433517091</v>
      </c>
      <c r="H33" s="232">
        <v>236.35057179596521</v>
      </c>
      <c r="I33" s="232">
        <v>225.4544276929503</v>
      </c>
      <c r="J33" s="232">
        <v>190.93920470895901</v>
      </c>
      <c r="K33" s="232">
        <v>114.58971388423539</v>
      </c>
      <c r="L33" s="232">
        <v>103.0904794747763</v>
      </c>
      <c r="M33" s="232">
        <v>138.53051857877969</v>
      </c>
      <c r="N33" s="232">
        <v>123.88810079414689</v>
      </c>
      <c r="O33" s="232">
        <v>119.783219959075</v>
      </c>
      <c r="P33" s="232">
        <v>150.8616831973045</v>
      </c>
      <c r="Q33" s="232">
        <v>111.9727286272845</v>
      </c>
      <c r="R33" s="232">
        <v>102.78030946632509</v>
      </c>
      <c r="S33" s="232">
        <v>109.6346416297835</v>
      </c>
      <c r="T33" s="232">
        <v>111.32700975834049</v>
      </c>
      <c r="U33" s="232">
        <v>125.4151910927326</v>
      </c>
      <c r="V33" s="232">
        <v>121.6731764746187</v>
      </c>
      <c r="W33" s="232">
        <v>122.11391265434609</v>
      </c>
      <c r="DA33" s="71" t="s">
        <v>2663</v>
      </c>
    </row>
    <row r="34" spans="1:105" ht="12" customHeight="1" x14ac:dyDescent="0.25">
      <c r="A34" s="60" t="s">
        <v>2580</v>
      </c>
      <c r="B34" s="331">
        <v>0</v>
      </c>
      <c r="C34" s="331">
        <v>0</v>
      </c>
      <c r="D34" s="331">
        <v>0</v>
      </c>
      <c r="E34" s="331">
        <v>0</v>
      </c>
      <c r="F34" s="331">
        <v>0</v>
      </c>
      <c r="G34" s="331">
        <v>0</v>
      </c>
      <c r="H34" s="331">
        <v>0</v>
      </c>
      <c r="I34" s="331">
        <v>0</v>
      </c>
      <c r="J34" s="331">
        <v>0</v>
      </c>
      <c r="K34" s="331">
        <v>0</v>
      </c>
      <c r="L34" s="331">
        <v>0</v>
      </c>
      <c r="M34" s="331">
        <v>0</v>
      </c>
      <c r="N34" s="331">
        <v>0</v>
      </c>
      <c r="O34" s="331">
        <v>0</v>
      </c>
      <c r="P34" s="331">
        <v>0</v>
      </c>
      <c r="Q34" s="331">
        <v>0</v>
      </c>
      <c r="R34" s="331">
        <v>0</v>
      </c>
      <c r="S34" s="331">
        <v>0</v>
      </c>
      <c r="T34" s="331">
        <v>0</v>
      </c>
      <c r="U34" s="331">
        <v>0</v>
      </c>
      <c r="V34" s="331">
        <v>0</v>
      </c>
      <c r="W34" s="331">
        <v>0</v>
      </c>
      <c r="DA34" s="72" t="s">
        <v>2664</v>
      </c>
    </row>
    <row r="35" spans="1:105" ht="12" customHeight="1" x14ac:dyDescent="0.25">
      <c r="A35" s="57" t="s">
        <v>2582</v>
      </c>
      <c r="B35" s="263">
        <v>192.09203319072449</v>
      </c>
      <c r="C35" s="263">
        <v>360.68760968161172</v>
      </c>
      <c r="D35" s="263">
        <v>440.18561903892459</v>
      </c>
      <c r="E35" s="263">
        <v>220.16130799218271</v>
      </c>
      <c r="F35" s="263">
        <v>175.63116852442471</v>
      </c>
      <c r="G35" s="263">
        <v>190.42035293726269</v>
      </c>
      <c r="H35" s="263">
        <v>157.31742828190579</v>
      </c>
      <c r="I35" s="263">
        <v>169.22544778586411</v>
      </c>
      <c r="J35" s="263">
        <v>154.70267933116989</v>
      </c>
      <c r="K35" s="263">
        <v>98.210928730665657</v>
      </c>
      <c r="L35" s="263">
        <v>117.0789218281313</v>
      </c>
      <c r="M35" s="263">
        <v>133.99779049995871</v>
      </c>
      <c r="N35" s="263">
        <v>112.3069546367084</v>
      </c>
      <c r="O35" s="263">
        <v>114.35566517153831</v>
      </c>
      <c r="P35" s="263">
        <v>123.4623627251262</v>
      </c>
      <c r="Q35" s="263">
        <v>114.9947946409348</v>
      </c>
      <c r="R35" s="263">
        <v>109.4237463895558</v>
      </c>
      <c r="S35" s="263">
        <v>118.1147686902095</v>
      </c>
      <c r="T35" s="263">
        <v>116.8197657086485</v>
      </c>
      <c r="U35" s="263">
        <v>122.44634630808579</v>
      </c>
      <c r="V35" s="263">
        <v>102.8102831463127</v>
      </c>
      <c r="W35" s="263">
        <v>116.5719538052924</v>
      </c>
      <c r="DA35" s="70" t="s">
        <v>2665</v>
      </c>
    </row>
    <row r="36" spans="1:105" ht="12" customHeight="1" x14ac:dyDescent="0.25">
      <c r="A36" s="46" t="s">
        <v>30</v>
      </c>
      <c r="B36" s="231">
        <v>3.25768180190529</v>
      </c>
      <c r="C36" s="231">
        <v>1.438076985256211</v>
      </c>
      <c r="D36" s="231">
        <v>1.583524931115464</v>
      </c>
      <c r="E36" s="231">
        <v>1.236577006801918</v>
      </c>
      <c r="F36" s="231">
        <v>5.4823410054085988</v>
      </c>
      <c r="G36" s="231">
        <v>0.79235639863986052</v>
      </c>
      <c r="H36" s="231">
        <v>1.1607518059606661</v>
      </c>
      <c r="I36" s="231">
        <v>0.79263421695157577</v>
      </c>
      <c r="J36" s="231">
        <v>0.21232286407724449</v>
      </c>
      <c r="K36" s="231">
        <v>0.1887055989956419</v>
      </c>
      <c r="L36" s="231">
        <v>0.25954826253843288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6.8331251041566978E-3</v>
      </c>
      <c r="U36" s="231">
        <v>1.8159664946089189E-2</v>
      </c>
      <c r="V36" s="231">
        <v>1.8150174380052779E-2</v>
      </c>
      <c r="W36" s="231">
        <v>2.7129075906203198E-2</v>
      </c>
      <c r="DA36" s="73" t="s">
        <v>2666</v>
      </c>
    </row>
    <row r="37" spans="1:105" ht="12" customHeight="1" x14ac:dyDescent="0.25">
      <c r="A37" s="46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2667</v>
      </c>
    </row>
    <row r="38" spans="1:105" ht="12" customHeight="1" x14ac:dyDescent="0.25">
      <c r="A38" s="46" t="s">
        <v>33</v>
      </c>
      <c r="B38" s="231">
        <v>0.66683209069252958</v>
      </c>
      <c r="C38" s="231">
        <v>3.4298165907440872</v>
      </c>
      <c r="D38" s="231">
        <v>1.8815269574246869</v>
      </c>
      <c r="E38" s="231">
        <v>4.4656120187028936</v>
      </c>
      <c r="F38" s="231">
        <v>3.170085668580668</v>
      </c>
      <c r="G38" s="231">
        <v>9.5251136634619016</v>
      </c>
      <c r="H38" s="231">
        <v>7.3259320261702872</v>
      </c>
      <c r="I38" s="231">
        <v>4.414036734478163</v>
      </c>
      <c r="J38" s="231">
        <v>7.8650439920988413</v>
      </c>
      <c r="K38" s="231">
        <v>2.9327878070589919</v>
      </c>
      <c r="L38" s="231">
        <v>5.1798778496497961</v>
      </c>
      <c r="M38" s="231">
        <v>3.679304972502778</v>
      </c>
      <c r="N38" s="231">
        <v>6.3950896104716408</v>
      </c>
      <c r="O38" s="231">
        <v>15.92554882793376</v>
      </c>
      <c r="P38" s="231">
        <v>6.9905983319439056</v>
      </c>
      <c r="Q38" s="231">
        <v>5.0546751453902043</v>
      </c>
      <c r="R38" s="231">
        <v>5.1690145468750739</v>
      </c>
      <c r="S38" s="231">
        <v>5.1136000991361508</v>
      </c>
      <c r="T38" s="231">
        <v>2.4284066636805219</v>
      </c>
      <c r="U38" s="231">
        <v>1.5937366104032451</v>
      </c>
      <c r="V38" s="231">
        <v>2.0888905294441562</v>
      </c>
      <c r="W38" s="231">
        <v>1.448879137038783</v>
      </c>
      <c r="DA38" s="73" t="s">
        <v>2668</v>
      </c>
    </row>
    <row r="39" spans="1:105" ht="12" customHeight="1" x14ac:dyDescent="0.25">
      <c r="A39" s="46" t="s">
        <v>160</v>
      </c>
      <c r="B39" s="231">
        <v>19.628502678741349</v>
      </c>
      <c r="C39" s="231">
        <v>46.26858070013364</v>
      </c>
      <c r="D39" s="231">
        <v>38.840457820576013</v>
      </c>
      <c r="E39" s="231">
        <v>45.290002201112451</v>
      </c>
      <c r="F39" s="231">
        <v>9.6388756462329948</v>
      </c>
      <c r="G39" s="231">
        <v>11.69397472745116</v>
      </c>
      <c r="H39" s="231">
        <v>10.329816564765281</v>
      </c>
      <c r="I39" s="231">
        <v>11.76669091286622</v>
      </c>
      <c r="J39" s="231">
        <v>6.2926486205441003</v>
      </c>
      <c r="K39" s="231">
        <v>5.1304891005095499</v>
      </c>
      <c r="L39" s="231">
        <v>1.041698797629159</v>
      </c>
      <c r="M39" s="231">
        <v>9.2511537602827527</v>
      </c>
      <c r="N39" s="231">
        <v>5.4347358134036918</v>
      </c>
      <c r="O39" s="231">
        <v>7.8625717716052206</v>
      </c>
      <c r="P39" s="231">
        <v>6.0525581169993314</v>
      </c>
      <c r="Q39" s="231">
        <v>7.0248597188418964</v>
      </c>
      <c r="R39" s="231">
        <v>7.2317999476793791</v>
      </c>
      <c r="S39" s="231">
        <v>7.930556688124347</v>
      </c>
      <c r="T39" s="231">
        <v>8.3197767113111301</v>
      </c>
      <c r="U39" s="231">
        <v>8.465440496813482</v>
      </c>
      <c r="V39" s="231">
        <v>2.4818685943373739</v>
      </c>
      <c r="W39" s="231">
        <v>11.40011045782652</v>
      </c>
      <c r="DA39" s="73" t="s">
        <v>2669</v>
      </c>
    </row>
    <row r="40" spans="1:105" ht="12" customHeight="1" x14ac:dyDescent="0.25">
      <c r="A40" s="46" t="s">
        <v>70</v>
      </c>
      <c r="B40" s="231">
        <v>13.97248913269866</v>
      </c>
      <c r="C40" s="231">
        <v>17.36803610890955</v>
      </c>
      <c r="D40" s="231">
        <v>9.8561599435748928</v>
      </c>
      <c r="E40" s="231">
        <v>11.36227380011842</v>
      </c>
      <c r="F40" s="231">
        <v>9.2995832576381883</v>
      </c>
      <c r="G40" s="231">
        <v>7.5431029138746526</v>
      </c>
      <c r="H40" s="231">
        <v>3.1422212513346039</v>
      </c>
      <c r="I40" s="231">
        <v>0.75735109276712165</v>
      </c>
      <c r="J40" s="231">
        <v>0.80968461106266565</v>
      </c>
      <c r="K40" s="231">
        <v>0</v>
      </c>
      <c r="L40" s="231">
        <v>3.1164390391427248</v>
      </c>
      <c r="M40" s="231">
        <v>0.94694285841498926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</v>
      </c>
      <c r="T40" s="231">
        <v>0</v>
      </c>
      <c r="U40" s="231">
        <v>0</v>
      </c>
      <c r="V40" s="231">
        <v>0</v>
      </c>
      <c r="W40" s="231">
        <v>0</v>
      </c>
      <c r="DA40" s="73" t="s">
        <v>2670</v>
      </c>
    </row>
    <row r="41" spans="1:105" ht="12" customHeight="1" x14ac:dyDescent="0.25">
      <c r="A41" s="46" t="s">
        <v>34</v>
      </c>
      <c r="B41" s="231">
        <v>15.42921083993982</v>
      </c>
      <c r="C41" s="231">
        <v>12.359359439957441</v>
      </c>
      <c r="D41" s="231">
        <v>88.906578839860913</v>
      </c>
      <c r="E41" s="231">
        <v>49.199073119853423</v>
      </c>
      <c r="F41" s="231">
        <v>15.429210839966959</v>
      </c>
      <c r="G41" s="231">
        <v>25.11083591989804</v>
      </c>
      <c r="H41" s="231">
        <v>25.320027959901491</v>
      </c>
      <c r="I41" s="231">
        <v>22.17324671995009</v>
      </c>
      <c r="J41" s="231">
        <v>18.547994879950881</v>
      </c>
      <c r="K41" s="231">
        <v>24.655602599879099</v>
      </c>
      <c r="L41" s="231">
        <v>9.5780915999458465</v>
      </c>
      <c r="M41" s="231">
        <v>9.5014749599537929</v>
      </c>
      <c r="N41" s="231">
        <v>6.5004958799735491</v>
      </c>
      <c r="O41" s="231">
        <v>6.5463105599608902</v>
      </c>
      <c r="P41" s="231">
        <v>6.5108494799548344</v>
      </c>
      <c r="Q41" s="231">
        <v>6.546051719969781</v>
      </c>
      <c r="R41" s="231">
        <v>6.5421691199661582</v>
      </c>
      <c r="S41" s="231">
        <v>6.537491279967564</v>
      </c>
      <c r="T41" s="231">
        <v>2.30803883998672</v>
      </c>
      <c r="U41" s="231">
        <v>2.1263947199889381</v>
      </c>
      <c r="V41" s="231">
        <v>3.071400119974439</v>
      </c>
      <c r="W41" s="231">
        <v>3.5138051999783402</v>
      </c>
      <c r="DA41" s="73" t="s">
        <v>2671</v>
      </c>
    </row>
    <row r="42" spans="1:105" ht="12" customHeight="1" x14ac:dyDescent="0.25">
      <c r="A42" s="46" t="s">
        <v>162</v>
      </c>
      <c r="B42" s="231">
        <v>135.89472824675951</v>
      </c>
      <c r="C42" s="231">
        <v>116.21278305717421</v>
      </c>
      <c r="D42" s="231">
        <v>166.03672494658079</v>
      </c>
      <c r="E42" s="231">
        <v>102.3257698456123</v>
      </c>
      <c r="F42" s="231">
        <v>126.6362493066101</v>
      </c>
      <c r="G42" s="231">
        <v>131.35759811395499</v>
      </c>
      <c r="H42" s="231">
        <v>101.0627986738084</v>
      </c>
      <c r="I42" s="231">
        <v>122.50099650886629</v>
      </c>
      <c r="J42" s="231">
        <v>113.42110436345619</v>
      </c>
      <c r="K42" s="231">
        <v>61.97507522423868</v>
      </c>
      <c r="L42" s="231">
        <v>90.714645879266001</v>
      </c>
      <c r="M42" s="231">
        <v>102.29880994884491</v>
      </c>
      <c r="N42" s="231">
        <v>90.596737332873232</v>
      </c>
      <c r="O42" s="231">
        <v>83.694639612040348</v>
      </c>
      <c r="P42" s="231">
        <v>103.5817623962304</v>
      </c>
      <c r="Q42" s="231">
        <v>94.960926456739443</v>
      </c>
      <c r="R42" s="231">
        <v>90.154168375036917</v>
      </c>
      <c r="S42" s="231">
        <v>97.881133022984727</v>
      </c>
      <c r="T42" s="231">
        <v>103.52185596856729</v>
      </c>
      <c r="U42" s="231">
        <v>110.0681768159349</v>
      </c>
      <c r="V42" s="231">
        <v>95.002463728177887</v>
      </c>
      <c r="W42" s="231">
        <v>100.0153799345436</v>
      </c>
      <c r="DA42" s="73" t="s">
        <v>2672</v>
      </c>
    </row>
    <row r="43" spans="1:105" ht="12" customHeight="1" x14ac:dyDescent="0.25">
      <c r="A43" s="46" t="s">
        <v>36</v>
      </c>
      <c r="B43" s="231">
        <v>0.23975999999906489</v>
      </c>
      <c r="C43" s="231">
        <v>158.17672799945541</v>
      </c>
      <c r="D43" s="231">
        <v>131.93675999979371</v>
      </c>
      <c r="E43" s="231">
        <v>4.9949999999851196</v>
      </c>
      <c r="F43" s="231">
        <v>4.1158799999911873</v>
      </c>
      <c r="G43" s="231">
        <v>3.3965999999862082</v>
      </c>
      <c r="H43" s="231">
        <v>5.1148799999801016</v>
      </c>
      <c r="I43" s="231">
        <v>4.6753199999894752</v>
      </c>
      <c r="J43" s="231">
        <v>1.1188799999970369</v>
      </c>
      <c r="K43" s="231">
        <v>2.8994399999857818</v>
      </c>
      <c r="L43" s="231">
        <v>6.7597919999617826</v>
      </c>
      <c r="M43" s="231">
        <v>8.3201039999595405</v>
      </c>
      <c r="N43" s="231">
        <v>3.379895999986247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2673</v>
      </c>
    </row>
    <row r="44" spans="1:105" ht="12" customHeight="1" x14ac:dyDescent="0.25">
      <c r="A44" s="46" t="s">
        <v>73</v>
      </c>
      <c r="B44" s="231">
        <v>3.0028283999882892</v>
      </c>
      <c r="C44" s="231">
        <v>5.4342287999812893</v>
      </c>
      <c r="D44" s="231">
        <v>1.1438855999982109</v>
      </c>
      <c r="E44" s="231">
        <v>1.2869999999961661</v>
      </c>
      <c r="F44" s="231">
        <v>1.85894279999602</v>
      </c>
      <c r="G44" s="231">
        <v>1.0007711999959359</v>
      </c>
      <c r="H44" s="231">
        <v>3.8609999999849789</v>
      </c>
      <c r="I44" s="231">
        <v>2.1451715999951722</v>
      </c>
      <c r="J44" s="231">
        <v>6.4349999999829572</v>
      </c>
      <c r="K44" s="231">
        <v>0.42882839999789701</v>
      </c>
      <c r="L44" s="231">
        <v>0.4288283999975756</v>
      </c>
      <c r="M44" s="231">
        <v>0</v>
      </c>
      <c r="N44" s="231">
        <v>0</v>
      </c>
      <c r="O44" s="231">
        <v>0.32659439999804879</v>
      </c>
      <c r="P44" s="231">
        <v>0.32659439999773437</v>
      </c>
      <c r="Q44" s="231">
        <v>1.4082815999934979</v>
      </c>
      <c r="R44" s="231">
        <v>0.32659439999831041</v>
      </c>
      <c r="S44" s="231">
        <v>0.65198759999676514</v>
      </c>
      <c r="T44" s="231">
        <v>0.23485439999864871</v>
      </c>
      <c r="U44" s="231">
        <v>0.17443799999909251</v>
      </c>
      <c r="V44" s="231">
        <v>0.1475099999987724</v>
      </c>
      <c r="W44" s="231">
        <v>0.16664999999897279</v>
      </c>
      <c r="DA44" s="73" t="s">
        <v>2674</v>
      </c>
    </row>
    <row r="45" spans="1:105" ht="12" customHeight="1" x14ac:dyDescent="0.25">
      <c r="A45" s="46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2675</v>
      </c>
    </row>
    <row r="46" spans="1:105" ht="12" customHeight="1" x14ac:dyDescent="0.25">
      <c r="A46" s="57" t="s">
        <v>2594</v>
      </c>
      <c r="B46" s="263">
        <v>0</v>
      </c>
      <c r="C46" s="263">
        <v>0</v>
      </c>
      <c r="D46" s="263">
        <v>0</v>
      </c>
      <c r="E46" s="263">
        <v>0</v>
      </c>
      <c r="F46" s="263">
        <v>0</v>
      </c>
      <c r="G46" s="263">
        <v>0</v>
      </c>
      <c r="H46" s="263">
        <v>0</v>
      </c>
      <c r="I46" s="263">
        <v>0</v>
      </c>
      <c r="J46" s="263">
        <v>0</v>
      </c>
      <c r="K46" s="263">
        <v>0</v>
      </c>
      <c r="L46" s="263">
        <v>0</v>
      </c>
      <c r="M46" s="263">
        <v>0</v>
      </c>
      <c r="N46" s="263">
        <v>0</v>
      </c>
      <c r="O46" s="263">
        <v>0</v>
      </c>
      <c r="P46" s="263">
        <v>0</v>
      </c>
      <c r="Q46" s="263">
        <v>0</v>
      </c>
      <c r="R46" s="263">
        <v>0</v>
      </c>
      <c r="S46" s="263">
        <v>0</v>
      </c>
      <c r="T46" s="263">
        <v>0</v>
      </c>
      <c r="U46" s="263">
        <v>0</v>
      </c>
      <c r="V46" s="263">
        <v>0</v>
      </c>
      <c r="W46" s="263">
        <v>0</v>
      </c>
      <c r="DA46" s="70" t="s">
        <v>2676</v>
      </c>
    </row>
    <row r="47" spans="1:105" ht="12" customHeight="1" x14ac:dyDescent="0.25">
      <c r="A47" s="41" t="s">
        <v>2596</v>
      </c>
      <c r="B47" s="352">
        <v>0</v>
      </c>
      <c r="C47" s="352">
        <v>0</v>
      </c>
      <c r="D47" s="352">
        <v>0</v>
      </c>
      <c r="E47" s="352">
        <v>0</v>
      </c>
      <c r="F47" s="352">
        <v>0</v>
      </c>
      <c r="G47" s="352">
        <v>0</v>
      </c>
      <c r="H47" s="352">
        <v>0</v>
      </c>
      <c r="I47" s="352">
        <v>0</v>
      </c>
      <c r="J47" s="352">
        <v>0</v>
      </c>
      <c r="K47" s="352">
        <v>0</v>
      </c>
      <c r="L47" s="352">
        <v>0</v>
      </c>
      <c r="M47" s="352">
        <v>0</v>
      </c>
      <c r="N47" s="352">
        <v>0</v>
      </c>
      <c r="O47" s="352">
        <v>0</v>
      </c>
      <c r="P47" s="352">
        <v>0</v>
      </c>
      <c r="Q47" s="352">
        <v>0</v>
      </c>
      <c r="R47" s="352">
        <v>0</v>
      </c>
      <c r="S47" s="352">
        <v>0</v>
      </c>
      <c r="T47" s="352">
        <v>0</v>
      </c>
      <c r="U47" s="352">
        <v>0</v>
      </c>
      <c r="V47" s="352">
        <v>0</v>
      </c>
      <c r="W47" s="352">
        <v>0</v>
      </c>
      <c r="DA47" s="97" t="s">
        <v>2677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431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26</v>
      </c>
      <c r="B51" s="234">
        <f t="shared" ref="B51:W51" si="3">SUM(B$52:B$56,B$58:B$59,B$61:B$62,B$64:B$68)</f>
        <v>0.99999999999999967</v>
      </c>
      <c r="C51" s="234">
        <f t="shared" si="3"/>
        <v>1</v>
      </c>
      <c r="D51" s="234">
        <f t="shared" si="3"/>
        <v>1.0000000000000002</v>
      </c>
      <c r="E51" s="234">
        <f t="shared" si="3"/>
        <v>1</v>
      </c>
      <c r="F51" s="234">
        <f t="shared" si="3"/>
        <v>1</v>
      </c>
      <c r="G51" s="234">
        <f t="shared" si="3"/>
        <v>1</v>
      </c>
      <c r="H51" s="234">
        <f t="shared" si="3"/>
        <v>1</v>
      </c>
      <c r="I51" s="234">
        <f t="shared" si="3"/>
        <v>0.99999999999999978</v>
      </c>
      <c r="J51" s="234">
        <f t="shared" si="3"/>
        <v>0.99999999999999989</v>
      </c>
      <c r="K51" s="234">
        <f t="shared" si="3"/>
        <v>1</v>
      </c>
      <c r="L51" s="234">
        <f t="shared" si="3"/>
        <v>0.99999999999999956</v>
      </c>
      <c r="M51" s="234">
        <f t="shared" si="3"/>
        <v>1</v>
      </c>
      <c r="N51" s="234">
        <f t="shared" si="3"/>
        <v>1.0000000000000002</v>
      </c>
      <c r="O51" s="234">
        <f t="shared" si="3"/>
        <v>1.0000000000000002</v>
      </c>
      <c r="P51" s="234">
        <f t="shared" si="3"/>
        <v>1</v>
      </c>
      <c r="Q51" s="234">
        <f t="shared" si="3"/>
        <v>0.99999999999999978</v>
      </c>
      <c r="R51" s="234">
        <f t="shared" si="3"/>
        <v>0.99999999999999978</v>
      </c>
      <c r="S51" s="234">
        <f t="shared" si="3"/>
        <v>0.99999999999999978</v>
      </c>
      <c r="T51" s="234">
        <f t="shared" si="3"/>
        <v>1</v>
      </c>
      <c r="U51" s="234">
        <f t="shared" si="3"/>
        <v>0.99999999999999989</v>
      </c>
      <c r="V51" s="234">
        <f t="shared" si="3"/>
        <v>1</v>
      </c>
      <c r="W51" s="234">
        <f t="shared" si="3"/>
        <v>1</v>
      </c>
      <c r="DA51" s="95"/>
    </row>
    <row r="52" spans="1:105" ht="12" customHeight="1" x14ac:dyDescent="0.25">
      <c r="A52" s="55" t="s">
        <v>92</v>
      </c>
      <c r="B52" s="301">
        <f t="shared" ref="B52:W52" si="4">IF(B$6=0,0,B$6/B$5)</f>
        <v>0</v>
      </c>
      <c r="C52" s="301">
        <f t="shared" si="4"/>
        <v>0</v>
      </c>
      <c r="D52" s="301">
        <f t="shared" si="4"/>
        <v>0</v>
      </c>
      <c r="E52" s="301">
        <f t="shared" si="4"/>
        <v>0</v>
      </c>
      <c r="F52" s="301">
        <f t="shared" si="4"/>
        <v>0</v>
      </c>
      <c r="G52" s="301">
        <f t="shared" si="4"/>
        <v>0</v>
      </c>
      <c r="H52" s="301">
        <f t="shared" si="4"/>
        <v>0</v>
      </c>
      <c r="I52" s="301">
        <f t="shared" si="4"/>
        <v>0</v>
      </c>
      <c r="J52" s="301">
        <f t="shared" si="4"/>
        <v>0</v>
      </c>
      <c r="K52" s="301">
        <f t="shared" si="4"/>
        <v>0</v>
      </c>
      <c r="L52" s="301">
        <f t="shared" si="4"/>
        <v>0</v>
      </c>
      <c r="M52" s="301">
        <f t="shared" si="4"/>
        <v>0</v>
      </c>
      <c r="N52" s="301">
        <f t="shared" si="4"/>
        <v>0</v>
      </c>
      <c r="O52" s="301">
        <f t="shared" si="4"/>
        <v>0</v>
      </c>
      <c r="P52" s="301">
        <f t="shared" si="4"/>
        <v>0</v>
      </c>
      <c r="Q52" s="301">
        <f t="shared" si="4"/>
        <v>0</v>
      </c>
      <c r="R52" s="301">
        <f t="shared" si="4"/>
        <v>0</v>
      </c>
      <c r="S52" s="301">
        <f t="shared" si="4"/>
        <v>0</v>
      </c>
      <c r="T52" s="301">
        <f t="shared" si="4"/>
        <v>0</v>
      </c>
      <c r="U52" s="301">
        <f t="shared" si="4"/>
        <v>0</v>
      </c>
      <c r="V52" s="301">
        <f t="shared" si="4"/>
        <v>0</v>
      </c>
      <c r="W52" s="301">
        <f t="shared" si="4"/>
        <v>0</v>
      </c>
      <c r="DA52" s="67"/>
    </row>
    <row r="53" spans="1:105" ht="12" customHeight="1" x14ac:dyDescent="0.25">
      <c r="A53" s="202" t="s">
        <v>93</v>
      </c>
      <c r="B53" s="235">
        <f t="shared" ref="B53:W53" si="5">IF(B$7=0,0,B$7/B$5)</f>
        <v>0</v>
      </c>
      <c r="C53" s="235">
        <f t="shared" si="5"/>
        <v>0</v>
      </c>
      <c r="D53" s="235">
        <f t="shared" si="5"/>
        <v>0</v>
      </c>
      <c r="E53" s="235">
        <f t="shared" si="5"/>
        <v>0</v>
      </c>
      <c r="F53" s="235">
        <f t="shared" si="5"/>
        <v>0</v>
      </c>
      <c r="G53" s="235">
        <f t="shared" si="5"/>
        <v>0</v>
      </c>
      <c r="H53" s="235">
        <f t="shared" si="5"/>
        <v>0</v>
      </c>
      <c r="I53" s="235">
        <f t="shared" si="5"/>
        <v>0</v>
      </c>
      <c r="J53" s="235">
        <f t="shared" si="5"/>
        <v>0</v>
      </c>
      <c r="K53" s="235">
        <f t="shared" si="5"/>
        <v>0</v>
      </c>
      <c r="L53" s="235">
        <f t="shared" si="5"/>
        <v>0</v>
      </c>
      <c r="M53" s="235">
        <f t="shared" si="5"/>
        <v>0</v>
      </c>
      <c r="N53" s="235">
        <f t="shared" si="5"/>
        <v>0</v>
      </c>
      <c r="O53" s="235">
        <f t="shared" si="5"/>
        <v>0</v>
      </c>
      <c r="P53" s="235">
        <f t="shared" si="5"/>
        <v>0</v>
      </c>
      <c r="Q53" s="235">
        <f t="shared" si="5"/>
        <v>0</v>
      </c>
      <c r="R53" s="235">
        <f t="shared" si="5"/>
        <v>0</v>
      </c>
      <c r="S53" s="235">
        <f t="shared" si="5"/>
        <v>0</v>
      </c>
      <c r="T53" s="235">
        <f t="shared" si="5"/>
        <v>0</v>
      </c>
      <c r="U53" s="235">
        <f t="shared" si="5"/>
        <v>0</v>
      </c>
      <c r="V53" s="235">
        <f t="shared" si="5"/>
        <v>0</v>
      </c>
      <c r="W53" s="235">
        <f t="shared" si="5"/>
        <v>0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0</v>
      </c>
      <c r="C54" s="235">
        <f t="shared" si="6"/>
        <v>0</v>
      </c>
      <c r="D54" s="235">
        <f t="shared" si="6"/>
        <v>0</v>
      </c>
      <c r="E54" s="235">
        <f t="shared" si="6"/>
        <v>0</v>
      </c>
      <c r="F54" s="235">
        <f t="shared" si="6"/>
        <v>0</v>
      </c>
      <c r="G54" s="235">
        <f t="shared" si="6"/>
        <v>0</v>
      </c>
      <c r="H54" s="235">
        <f t="shared" si="6"/>
        <v>0</v>
      </c>
      <c r="I54" s="235">
        <f t="shared" si="6"/>
        <v>0</v>
      </c>
      <c r="J54" s="235">
        <f t="shared" si="6"/>
        <v>0</v>
      </c>
      <c r="K54" s="235">
        <f t="shared" si="6"/>
        <v>0</v>
      </c>
      <c r="L54" s="235">
        <f t="shared" si="6"/>
        <v>0</v>
      </c>
      <c r="M54" s="235">
        <f t="shared" si="6"/>
        <v>0</v>
      </c>
      <c r="N54" s="235">
        <f t="shared" si="6"/>
        <v>0</v>
      </c>
      <c r="O54" s="235">
        <f t="shared" si="6"/>
        <v>0</v>
      </c>
      <c r="P54" s="235">
        <f t="shared" si="6"/>
        <v>0</v>
      </c>
      <c r="Q54" s="235">
        <f t="shared" si="6"/>
        <v>0</v>
      </c>
      <c r="R54" s="235">
        <f t="shared" si="6"/>
        <v>0</v>
      </c>
      <c r="S54" s="235">
        <f t="shared" si="6"/>
        <v>0</v>
      </c>
      <c r="T54" s="235">
        <f t="shared" si="6"/>
        <v>0</v>
      </c>
      <c r="U54" s="235">
        <f t="shared" si="6"/>
        <v>0</v>
      </c>
      <c r="V54" s="235">
        <f t="shared" si="6"/>
        <v>0</v>
      </c>
      <c r="W54" s="235">
        <f t="shared" si="6"/>
        <v>0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0</v>
      </c>
      <c r="C55" s="235">
        <f t="shared" si="7"/>
        <v>0</v>
      </c>
      <c r="D55" s="235">
        <f t="shared" si="7"/>
        <v>0</v>
      </c>
      <c r="E55" s="235">
        <f t="shared" si="7"/>
        <v>0</v>
      </c>
      <c r="F55" s="235">
        <f t="shared" si="7"/>
        <v>0</v>
      </c>
      <c r="G55" s="235">
        <f t="shared" si="7"/>
        <v>0</v>
      </c>
      <c r="H55" s="235">
        <f t="shared" si="7"/>
        <v>0</v>
      </c>
      <c r="I55" s="235">
        <f t="shared" si="7"/>
        <v>0</v>
      </c>
      <c r="J55" s="235">
        <f t="shared" si="7"/>
        <v>0</v>
      </c>
      <c r="K55" s="235">
        <f t="shared" si="7"/>
        <v>0</v>
      </c>
      <c r="L55" s="235">
        <f t="shared" si="7"/>
        <v>0</v>
      </c>
      <c r="M55" s="235">
        <f t="shared" si="7"/>
        <v>0</v>
      </c>
      <c r="N55" s="235">
        <f t="shared" si="7"/>
        <v>0</v>
      </c>
      <c r="O55" s="235">
        <f t="shared" si="7"/>
        <v>0</v>
      </c>
      <c r="P55" s="235">
        <f t="shared" si="7"/>
        <v>0</v>
      </c>
      <c r="Q55" s="235">
        <f t="shared" si="7"/>
        <v>0</v>
      </c>
      <c r="R55" s="235">
        <f t="shared" si="7"/>
        <v>0</v>
      </c>
      <c r="S55" s="235">
        <f t="shared" si="7"/>
        <v>0</v>
      </c>
      <c r="T55" s="235">
        <f t="shared" si="7"/>
        <v>0</v>
      </c>
      <c r="U55" s="235">
        <f t="shared" si="7"/>
        <v>0</v>
      </c>
      <c r="V55" s="235">
        <f t="shared" si="7"/>
        <v>0</v>
      </c>
      <c r="W55" s="235">
        <f t="shared" si="7"/>
        <v>0</v>
      </c>
      <c r="DA55" s="174"/>
    </row>
    <row r="56" spans="1:105" ht="12" customHeight="1" x14ac:dyDescent="0.25">
      <c r="A56" s="56" t="s">
        <v>96</v>
      </c>
      <c r="B56" s="302">
        <f t="shared" ref="B56:W56" si="8">IF(B$10=0,0,B$10/B$5)</f>
        <v>3.8157797000455282E-2</v>
      </c>
      <c r="C56" s="302">
        <f t="shared" si="8"/>
        <v>3.5584395235904585E-2</v>
      </c>
      <c r="D56" s="302">
        <f t="shared" si="8"/>
        <v>3.4716810099390483E-2</v>
      </c>
      <c r="E56" s="302">
        <f t="shared" si="8"/>
        <v>3.7644249913831973E-2</v>
      </c>
      <c r="F56" s="302">
        <f t="shared" si="8"/>
        <v>3.8818911467309709E-2</v>
      </c>
      <c r="G56" s="302">
        <f t="shared" si="8"/>
        <v>3.7561771524859275E-2</v>
      </c>
      <c r="H56" s="302">
        <f t="shared" si="8"/>
        <v>3.9241923027821909E-2</v>
      </c>
      <c r="I56" s="302">
        <f t="shared" si="8"/>
        <v>3.8273205725346884E-2</v>
      </c>
      <c r="J56" s="302">
        <f t="shared" si="8"/>
        <v>3.6428333287888512E-2</v>
      </c>
      <c r="K56" s="302">
        <f t="shared" si="8"/>
        <v>3.5728289927400195E-2</v>
      </c>
      <c r="L56" s="302">
        <f t="shared" si="8"/>
        <v>3.079459867725198E-2</v>
      </c>
      <c r="M56" s="302">
        <f t="shared" si="8"/>
        <v>3.3327638572515944E-2</v>
      </c>
      <c r="N56" s="302">
        <f t="shared" si="8"/>
        <v>3.3478436121584576E-2</v>
      </c>
      <c r="O56" s="302">
        <f t="shared" si="8"/>
        <v>3.3974768858328341E-2</v>
      </c>
      <c r="P56" s="302">
        <f t="shared" si="8"/>
        <v>3.566032924545038E-2</v>
      </c>
      <c r="Q56" s="302">
        <f t="shared" si="8"/>
        <v>3.3067847857649185E-2</v>
      </c>
      <c r="R56" s="302">
        <f t="shared" si="8"/>
        <v>2.7560742373602513E-2</v>
      </c>
      <c r="S56" s="302">
        <f t="shared" si="8"/>
        <v>3.1191741599841043E-2</v>
      </c>
      <c r="T56" s="302">
        <f t="shared" si="8"/>
        <v>3.1856566725260896E-2</v>
      </c>
      <c r="U56" s="302">
        <f t="shared" si="8"/>
        <v>3.3208656760110269E-2</v>
      </c>
      <c r="V56" s="302">
        <f t="shared" si="8"/>
        <v>3.4533228211313959E-2</v>
      </c>
      <c r="W56" s="302">
        <f t="shared" si="8"/>
        <v>3.4033032338016127E-2</v>
      </c>
      <c r="DA56" s="68"/>
    </row>
    <row r="57" spans="1:105" ht="12" customHeight="1" x14ac:dyDescent="0.25">
      <c r="A57" s="203" t="s">
        <v>2557</v>
      </c>
      <c r="B57" s="303">
        <f t="shared" ref="B57:W57" si="9">IF(B$16=0,0,B$16/B$5)</f>
        <v>0.26282202002536015</v>
      </c>
      <c r="C57" s="303">
        <f t="shared" si="9"/>
        <v>0.24411242373550354</v>
      </c>
      <c r="D57" s="303">
        <f t="shared" si="9"/>
        <v>0.23330791786729682</v>
      </c>
      <c r="E57" s="303">
        <f t="shared" si="9"/>
        <v>0.25833665980353898</v>
      </c>
      <c r="F57" s="303">
        <f t="shared" si="9"/>
        <v>0.26713364634054337</v>
      </c>
      <c r="G57" s="303">
        <f t="shared" si="9"/>
        <v>0.25556408803115016</v>
      </c>
      <c r="H57" s="303">
        <f t="shared" si="9"/>
        <v>0.26466353219692801</v>
      </c>
      <c r="I57" s="303">
        <f t="shared" si="9"/>
        <v>0.2525572141815986</v>
      </c>
      <c r="J57" s="303">
        <f t="shared" si="9"/>
        <v>0.2440321918318715</v>
      </c>
      <c r="K57" s="303">
        <f t="shared" si="9"/>
        <v>0.23708482383537202</v>
      </c>
      <c r="L57" s="303">
        <f t="shared" si="9"/>
        <v>0.21134941534422516</v>
      </c>
      <c r="M57" s="303">
        <f t="shared" si="9"/>
        <v>0.23152925507038302</v>
      </c>
      <c r="N57" s="303">
        <f t="shared" si="9"/>
        <v>0.23285414568291696</v>
      </c>
      <c r="O57" s="303">
        <f t="shared" si="9"/>
        <v>0.2402642601646329</v>
      </c>
      <c r="P57" s="303">
        <f t="shared" si="9"/>
        <v>0.24065258625672634</v>
      </c>
      <c r="Q57" s="303">
        <f t="shared" si="9"/>
        <v>0.22245297422326815</v>
      </c>
      <c r="R57" s="303">
        <f t="shared" si="9"/>
        <v>0.21938174449903602</v>
      </c>
      <c r="S57" s="303">
        <f t="shared" si="9"/>
        <v>0.21662874279670508</v>
      </c>
      <c r="T57" s="303">
        <f t="shared" si="9"/>
        <v>0.21399024090404406</v>
      </c>
      <c r="U57" s="303">
        <f t="shared" si="9"/>
        <v>0.22041974700833686</v>
      </c>
      <c r="V57" s="303">
        <f t="shared" si="9"/>
        <v>0.23086401037770604</v>
      </c>
      <c r="W57" s="303">
        <f t="shared" si="9"/>
        <v>0.22726233228947545</v>
      </c>
      <c r="DA57" s="175"/>
    </row>
    <row r="58" spans="1:105" ht="12" customHeight="1" x14ac:dyDescent="0.25">
      <c r="A58" s="62" t="s">
        <v>2558</v>
      </c>
      <c r="B58" s="304">
        <f t="shared" ref="B58:W58" si="10">IF(B$17=0,0,B$17/B$5)</f>
        <v>0.26282202002536015</v>
      </c>
      <c r="C58" s="304">
        <f t="shared" si="10"/>
        <v>0.24411242373550354</v>
      </c>
      <c r="D58" s="304">
        <f t="shared" si="10"/>
        <v>0.23330791786729682</v>
      </c>
      <c r="E58" s="304">
        <f t="shared" si="10"/>
        <v>0.25833665980353898</v>
      </c>
      <c r="F58" s="304">
        <f t="shared" si="10"/>
        <v>0.26713364634054337</v>
      </c>
      <c r="G58" s="304">
        <f t="shared" si="10"/>
        <v>0.25556408803115016</v>
      </c>
      <c r="H58" s="304">
        <f t="shared" si="10"/>
        <v>0.26466353219692801</v>
      </c>
      <c r="I58" s="304">
        <f t="shared" si="10"/>
        <v>0.2525572141815986</v>
      </c>
      <c r="J58" s="304">
        <f t="shared" si="10"/>
        <v>0.2440321918318715</v>
      </c>
      <c r="K58" s="304">
        <f t="shared" si="10"/>
        <v>0.23708482383537202</v>
      </c>
      <c r="L58" s="304">
        <f t="shared" si="10"/>
        <v>0.21134941534422516</v>
      </c>
      <c r="M58" s="304">
        <f t="shared" si="10"/>
        <v>0.23152925507038302</v>
      </c>
      <c r="N58" s="304">
        <f t="shared" si="10"/>
        <v>0.23285414568291696</v>
      </c>
      <c r="O58" s="304">
        <f t="shared" si="10"/>
        <v>0.2402642601646329</v>
      </c>
      <c r="P58" s="304">
        <f t="shared" si="10"/>
        <v>0.24065258625672634</v>
      </c>
      <c r="Q58" s="304">
        <f t="shared" si="10"/>
        <v>0.22245297422326815</v>
      </c>
      <c r="R58" s="304">
        <f t="shared" si="10"/>
        <v>0.21938174449903602</v>
      </c>
      <c r="S58" s="304">
        <f t="shared" si="10"/>
        <v>0.21662874279670508</v>
      </c>
      <c r="T58" s="304">
        <f t="shared" si="10"/>
        <v>0.21399024090404406</v>
      </c>
      <c r="U58" s="304">
        <f t="shared" si="10"/>
        <v>0.22041974700833686</v>
      </c>
      <c r="V58" s="304">
        <f t="shared" si="10"/>
        <v>0.23086401037770604</v>
      </c>
      <c r="W58" s="304">
        <f t="shared" si="10"/>
        <v>0.22726233228947545</v>
      </c>
      <c r="DA58" s="72"/>
    </row>
    <row r="59" spans="1:105" ht="12" customHeight="1" x14ac:dyDescent="0.25">
      <c r="A59" s="62" t="s">
        <v>2565</v>
      </c>
      <c r="B59" s="304">
        <f t="shared" ref="B59:W59" si="11">IF(B$23=0,0,B$23/B$5)</f>
        <v>0</v>
      </c>
      <c r="C59" s="304">
        <f t="shared" si="11"/>
        <v>0</v>
      </c>
      <c r="D59" s="304">
        <f t="shared" si="11"/>
        <v>0</v>
      </c>
      <c r="E59" s="304">
        <f t="shared" si="11"/>
        <v>0</v>
      </c>
      <c r="F59" s="304">
        <f t="shared" si="11"/>
        <v>0</v>
      </c>
      <c r="G59" s="304">
        <f t="shared" si="11"/>
        <v>0</v>
      </c>
      <c r="H59" s="304">
        <f t="shared" si="11"/>
        <v>0</v>
      </c>
      <c r="I59" s="304">
        <f t="shared" si="11"/>
        <v>0</v>
      </c>
      <c r="J59" s="304">
        <f t="shared" si="11"/>
        <v>0</v>
      </c>
      <c r="K59" s="304">
        <f t="shared" si="11"/>
        <v>0</v>
      </c>
      <c r="L59" s="304">
        <f t="shared" si="11"/>
        <v>0</v>
      </c>
      <c r="M59" s="304">
        <f t="shared" si="11"/>
        <v>0</v>
      </c>
      <c r="N59" s="304">
        <f t="shared" si="11"/>
        <v>0</v>
      </c>
      <c r="O59" s="304">
        <f t="shared" si="11"/>
        <v>0</v>
      </c>
      <c r="P59" s="304">
        <f t="shared" si="11"/>
        <v>0</v>
      </c>
      <c r="Q59" s="304">
        <f t="shared" si="11"/>
        <v>0</v>
      </c>
      <c r="R59" s="304">
        <f t="shared" si="11"/>
        <v>0</v>
      </c>
      <c r="S59" s="304">
        <f t="shared" si="11"/>
        <v>0</v>
      </c>
      <c r="T59" s="304">
        <f t="shared" si="11"/>
        <v>0</v>
      </c>
      <c r="U59" s="304">
        <f t="shared" si="11"/>
        <v>0</v>
      </c>
      <c r="V59" s="304">
        <f t="shared" si="11"/>
        <v>0</v>
      </c>
      <c r="W59" s="304">
        <f t="shared" si="11"/>
        <v>0</v>
      </c>
      <c r="DA59" s="72"/>
    </row>
    <row r="60" spans="1:105" ht="12" customHeight="1" x14ac:dyDescent="0.25">
      <c r="A60" s="203" t="s">
        <v>2567</v>
      </c>
      <c r="B60" s="303">
        <f t="shared" ref="B60:W60" si="12">IF(B$24=0,0,B$24/B$5)</f>
        <v>0.12015665912578968</v>
      </c>
      <c r="C60" s="303">
        <f t="shared" si="12"/>
        <v>9.7331573622031875E-2</v>
      </c>
      <c r="D60" s="303">
        <f t="shared" si="12"/>
        <v>9.4585607529313331E-2</v>
      </c>
      <c r="E60" s="303">
        <f t="shared" si="12"/>
        <v>0.10695044398040233</v>
      </c>
      <c r="F60" s="303">
        <f t="shared" si="12"/>
        <v>0.11315704392864946</v>
      </c>
      <c r="G60" s="303">
        <f t="shared" si="12"/>
        <v>0.10827941182071005</v>
      </c>
      <c r="H60" s="303">
        <f t="shared" si="12"/>
        <v>0.11126284946401803</v>
      </c>
      <c r="I60" s="303">
        <f t="shared" si="12"/>
        <v>0.11180227155316305</v>
      </c>
      <c r="J60" s="303">
        <f t="shared" si="12"/>
        <v>0.12180584508272049</v>
      </c>
      <c r="K60" s="303">
        <f t="shared" si="12"/>
        <v>0.13232179224937388</v>
      </c>
      <c r="L60" s="303">
        <f t="shared" si="12"/>
        <v>0.14583895211098219</v>
      </c>
      <c r="M60" s="303">
        <f t="shared" si="12"/>
        <v>0.1226698147990825</v>
      </c>
      <c r="N60" s="303">
        <f t="shared" si="12"/>
        <v>0.1342941145818122</v>
      </c>
      <c r="O60" s="303">
        <f t="shared" si="12"/>
        <v>0.12736685784272994</v>
      </c>
      <c r="P60" s="303">
        <f t="shared" si="12"/>
        <v>0.13001274313133818</v>
      </c>
      <c r="Q60" s="303">
        <f t="shared" si="12"/>
        <v>0.13715288286037219</v>
      </c>
      <c r="R60" s="303">
        <f t="shared" si="12"/>
        <v>0.14634077980929083</v>
      </c>
      <c r="S60" s="303">
        <f t="shared" si="12"/>
        <v>0.14850975488323964</v>
      </c>
      <c r="T60" s="303">
        <f t="shared" si="12"/>
        <v>0.15785966796622758</v>
      </c>
      <c r="U60" s="303">
        <f t="shared" si="12"/>
        <v>0.14984103911735064</v>
      </c>
      <c r="V60" s="303">
        <f t="shared" si="12"/>
        <v>0.13896148564708571</v>
      </c>
      <c r="W60" s="303">
        <f t="shared" si="12"/>
        <v>0.13946732294800374</v>
      </c>
      <c r="DA60" s="175"/>
    </row>
    <row r="61" spans="1:105" ht="12" customHeight="1" x14ac:dyDescent="0.25">
      <c r="A61" s="62" t="s">
        <v>2568</v>
      </c>
      <c r="B61" s="304">
        <f t="shared" ref="B61:W61" si="13">IF(B$25=0,0,B$25/B$5)</f>
        <v>0.12015665912578968</v>
      </c>
      <c r="C61" s="304">
        <f t="shared" si="13"/>
        <v>9.7331573622031875E-2</v>
      </c>
      <c r="D61" s="304">
        <f t="shared" si="13"/>
        <v>9.4585607529313331E-2</v>
      </c>
      <c r="E61" s="304">
        <f t="shared" si="13"/>
        <v>0.10695044398040233</v>
      </c>
      <c r="F61" s="304">
        <f t="shared" si="13"/>
        <v>0.11315704392864946</v>
      </c>
      <c r="G61" s="304">
        <f t="shared" si="13"/>
        <v>0.10827941182071005</v>
      </c>
      <c r="H61" s="304">
        <f t="shared" si="13"/>
        <v>0.11126284946401803</v>
      </c>
      <c r="I61" s="304">
        <f t="shared" si="13"/>
        <v>0.11180227155316305</v>
      </c>
      <c r="J61" s="304">
        <f t="shared" si="13"/>
        <v>0.12180584508272049</v>
      </c>
      <c r="K61" s="304">
        <f t="shared" si="13"/>
        <v>0.13232179224937388</v>
      </c>
      <c r="L61" s="304">
        <f t="shared" si="13"/>
        <v>0.14583895211098219</v>
      </c>
      <c r="M61" s="304">
        <f t="shared" si="13"/>
        <v>0.1226698147990825</v>
      </c>
      <c r="N61" s="304">
        <f t="shared" si="13"/>
        <v>0.1342941145818122</v>
      </c>
      <c r="O61" s="304">
        <f t="shared" si="13"/>
        <v>0.12736685784272994</v>
      </c>
      <c r="P61" s="304">
        <f t="shared" si="13"/>
        <v>0.13001274313133818</v>
      </c>
      <c r="Q61" s="304">
        <f t="shared" si="13"/>
        <v>0.13715288286037219</v>
      </c>
      <c r="R61" s="304">
        <f t="shared" si="13"/>
        <v>0.14634077980929083</v>
      </c>
      <c r="S61" s="304">
        <f t="shared" si="13"/>
        <v>0.14850975488323964</v>
      </c>
      <c r="T61" s="304">
        <f t="shared" si="13"/>
        <v>0.15785966796622758</v>
      </c>
      <c r="U61" s="304">
        <f t="shared" si="13"/>
        <v>0.14984103911735064</v>
      </c>
      <c r="V61" s="304">
        <f t="shared" si="13"/>
        <v>0.13896148564708571</v>
      </c>
      <c r="W61" s="304">
        <f t="shared" si="13"/>
        <v>0.13946732294800374</v>
      </c>
      <c r="DA61" s="72"/>
    </row>
    <row r="62" spans="1:105" ht="12" customHeight="1" x14ac:dyDescent="0.25">
      <c r="A62" s="62" t="s">
        <v>2570</v>
      </c>
      <c r="B62" s="304">
        <f t="shared" ref="B62:W62" si="14">IF(B$26=0,0,B$26/B$5)</f>
        <v>0</v>
      </c>
      <c r="C62" s="304">
        <f t="shared" si="14"/>
        <v>0</v>
      </c>
      <c r="D62" s="304">
        <f t="shared" si="14"/>
        <v>0</v>
      </c>
      <c r="E62" s="304">
        <f t="shared" si="14"/>
        <v>0</v>
      </c>
      <c r="F62" s="304">
        <f t="shared" si="14"/>
        <v>0</v>
      </c>
      <c r="G62" s="304">
        <f t="shared" si="14"/>
        <v>0</v>
      </c>
      <c r="H62" s="304">
        <f t="shared" si="14"/>
        <v>0</v>
      </c>
      <c r="I62" s="304">
        <f t="shared" si="14"/>
        <v>0</v>
      </c>
      <c r="J62" s="304">
        <f t="shared" si="14"/>
        <v>0</v>
      </c>
      <c r="K62" s="304">
        <f t="shared" si="14"/>
        <v>0</v>
      </c>
      <c r="L62" s="304">
        <f t="shared" si="14"/>
        <v>0</v>
      </c>
      <c r="M62" s="304">
        <f t="shared" si="14"/>
        <v>0</v>
      </c>
      <c r="N62" s="304">
        <f t="shared" si="14"/>
        <v>0</v>
      </c>
      <c r="O62" s="304">
        <f t="shared" si="14"/>
        <v>0</v>
      </c>
      <c r="P62" s="304">
        <f t="shared" si="14"/>
        <v>0</v>
      </c>
      <c r="Q62" s="304">
        <f t="shared" si="14"/>
        <v>0</v>
      </c>
      <c r="R62" s="304">
        <f t="shared" si="14"/>
        <v>0</v>
      </c>
      <c r="S62" s="304">
        <f t="shared" si="14"/>
        <v>0</v>
      </c>
      <c r="T62" s="304">
        <f t="shared" si="14"/>
        <v>0</v>
      </c>
      <c r="U62" s="304">
        <f t="shared" si="14"/>
        <v>0</v>
      </c>
      <c r="V62" s="304">
        <f t="shared" si="14"/>
        <v>0</v>
      </c>
      <c r="W62" s="304">
        <f t="shared" si="14"/>
        <v>0</v>
      </c>
      <c r="DA62" s="72"/>
    </row>
    <row r="63" spans="1:105" ht="12" customHeight="1" x14ac:dyDescent="0.25">
      <c r="A63" s="203" t="s">
        <v>2572</v>
      </c>
      <c r="B63" s="303">
        <f t="shared" ref="B63:W63" si="15">IF(B$27=0,0,B$27/B$5)</f>
        <v>0.37546002860765731</v>
      </c>
      <c r="C63" s="303">
        <f t="shared" si="15"/>
        <v>0.34873203390786234</v>
      </c>
      <c r="D63" s="303">
        <f t="shared" si="15"/>
        <v>0.33329702552470963</v>
      </c>
      <c r="E63" s="303">
        <f t="shared" si="15"/>
        <v>0.36905237114791284</v>
      </c>
      <c r="F63" s="303">
        <f t="shared" si="15"/>
        <v>0.38161949477220491</v>
      </c>
      <c r="G63" s="303">
        <f t="shared" si="15"/>
        <v>0.36509155433021462</v>
      </c>
      <c r="H63" s="303">
        <f t="shared" si="15"/>
        <v>0.37809076028132577</v>
      </c>
      <c r="I63" s="303">
        <f t="shared" si="15"/>
        <v>0.36079602025942664</v>
      </c>
      <c r="J63" s="303">
        <f t="shared" si="15"/>
        <v>0.34861741690267345</v>
      </c>
      <c r="K63" s="303">
        <f t="shared" si="15"/>
        <v>0.33869260547910274</v>
      </c>
      <c r="L63" s="303">
        <f t="shared" si="15"/>
        <v>0.30192773620603591</v>
      </c>
      <c r="M63" s="303">
        <f t="shared" si="15"/>
        <v>0.33075607867197565</v>
      </c>
      <c r="N63" s="303">
        <f t="shared" si="15"/>
        <v>0.33264877954702426</v>
      </c>
      <c r="O63" s="303">
        <f t="shared" si="15"/>
        <v>0.34323465737804693</v>
      </c>
      <c r="P63" s="303">
        <f t="shared" si="15"/>
        <v>0.34378940893818055</v>
      </c>
      <c r="Q63" s="303">
        <f t="shared" si="15"/>
        <v>0.31778996317609737</v>
      </c>
      <c r="R63" s="303">
        <f t="shared" si="15"/>
        <v>0.31340249214148014</v>
      </c>
      <c r="S63" s="303">
        <f t="shared" si="15"/>
        <v>0.30946963256672155</v>
      </c>
      <c r="T63" s="303">
        <f t="shared" si="15"/>
        <v>0.30570034414863428</v>
      </c>
      <c r="U63" s="303">
        <f t="shared" si="15"/>
        <v>0.31488535286905267</v>
      </c>
      <c r="V63" s="303">
        <f t="shared" si="15"/>
        <v>0.32980572911100858</v>
      </c>
      <c r="W63" s="303">
        <f t="shared" si="15"/>
        <v>0.32466047469925069</v>
      </c>
      <c r="DA63" s="175"/>
    </row>
    <row r="64" spans="1:105" ht="12" customHeight="1" x14ac:dyDescent="0.25">
      <c r="A64" s="62" t="s">
        <v>2573</v>
      </c>
      <c r="B64" s="304">
        <f t="shared" ref="B64:W64" si="16">IF(B$28=0,0,B$28/B$5)</f>
        <v>0.37546002860765731</v>
      </c>
      <c r="C64" s="304">
        <f t="shared" si="16"/>
        <v>0.34873203390786234</v>
      </c>
      <c r="D64" s="304">
        <f t="shared" si="16"/>
        <v>0.33329702552470963</v>
      </c>
      <c r="E64" s="304">
        <f t="shared" si="16"/>
        <v>0.36905237114791284</v>
      </c>
      <c r="F64" s="304">
        <f t="shared" si="16"/>
        <v>0.38161949477220491</v>
      </c>
      <c r="G64" s="304">
        <f t="shared" si="16"/>
        <v>0.36509155433021462</v>
      </c>
      <c r="H64" s="304">
        <f t="shared" si="16"/>
        <v>0.37809076028132577</v>
      </c>
      <c r="I64" s="304">
        <f t="shared" si="16"/>
        <v>0.36079602025942664</v>
      </c>
      <c r="J64" s="304">
        <f t="shared" si="16"/>
        <v>0.34861741690267345</v>
      </c>
      <c r="K64" s="304">
        <f t="shared" si="16"/>
        <v>0.33869260547910274</v>
      </c>
      <c r="L64" s="304">
        <f t="shared" si="16"/>
        <v>0.30192773620603591</v>
      </c>
      <c r="M64" s="304">
        <f t="shared" si="16"/>
        <v>0.33075607867197565</v>
      </c>
      <c r="N64" s="304">
        <f t="shared" si="16"/>
        <v>0.33264877954702426</v>
      </c>
      <c r="O64" s="304">
        <f t="shared" si="16"/>
        <v>0.34323465737804693</v>
      </c>
      <c r="P64" s="304">
        <f t="shared" si="16"/>
        <v>0.34378940893818055</v>
      </c>
      <c r="Q64" s="304">
        <f t="shared" si="16"/>
        <v>0.31778996317609737</v>
      </c>
      <c r="R64" s="304">
        <f t="shared" si="16"/>
        <v>0.31340249214148014</v>
      </c>
      <c r="S64" s="304">
        <f t="shared" si="16"/>
        <v>0.30946963256672155</v>
      </c>
      <c r="T64" s="304">
        <f t="shared" si="16"/>
        <v>0.30570034414863428</v>
      </c>
      <c r="U64" s="304">
        <f t="shared" si="16"/>
        <v>0.31488535286905267</v>
      </c>
      <c r="V64" s="304">
        <f t="shared" si="16"/>
        <v>0.32980572911100858</v>
      </c>
      <c r="W64" s="304">
        <f t="shared" si="16"/>
        <v>0.32466047469925069</v>
      </c>
      <c r="DA64" s="72"/>
    </row>
    <row r="65" spans="1:105" ht="12" customHeight="1" x14ac:dyDescent="0.25">
      <c r="A65" s="62" t="s">
        <v>2580</v>
      </c>
      <c r="B65" s="304">
        <f t="shared" ref="B65:W65" si="17">IF(B$34=0,0,B$34/B$5)</f>
        <v>0</v>
      </c>
      <c r="C65" s="304">
        <f t="shared" si="17"/>
        <v>0</v>
      </c>
      <c r="D65" s="304">
        <f t="shared" si="17"/>
        <v>0</v>
      </c>
      <c r="E65" s="304">
        <f t="shared" si="17"/>
        <v>0</v>
      </c>
      <c r="F65" s="304">
        <f t="shared" si="17"/>
        <v>0</v>
      </c>
      <c r="G65" s="304">
        <f t="shared" si="17"/>
        <v>0</v>
      </c>
      <c r="H65" s="304">
        <f t="shared" si="17"/>
        <v>0</v>
      </c>
      <c r="I65" s="304">
        <f t="shared" si="17"/>
        <v>0</v>
      </c>
      <c r="J65" s="304">
        <f t="shared" si="17"/>
        <v>0</v>
      </c>
      <c r="K65" s="304">
        <f t="shared" si="17"/>
        <v>0</v>
      </c>
      <c r="L65" s="304">
        <f t="shared" si="17"/>
        <v>0</v>
      </c>
      <c r="M65" s="304">
        <f t="shared" si="17"/>
        <v>0</v>
      </c>
      <c r="N65" s="304">
        <f t="shared" si="17"/>
        <v>0</v>
      </c>
      <c r="O65" s="304">
        <f t="shared" si="17"/>
        <v>0</v>
      </c>
      <c r="P65" s="304">
        <f t="shared" si="17"/>
        <v>0</v>
      </c>
      <c r="Q65" s="304">
        <f t="shared" si="17"/>
        <v>0</v>
      </c>
      <c r="R65" s="304">
        <f t="shared" si="17"/>
        <v>0</v>
      </c>
      <c r="S65" s="304">
        <f t="shared" si="17"/>
        <v>0</v>
      </c>
      <c r="T65" s="304">
        <f t="shared" si="17"/>
        <v>0</v>
      </c>
      <c r="U65" s="304">
        <f t="shared" si="17"/>
        <v>0</v>
      </c>
      <c r="V65" s="304">
        <f t="shared" si="17"/>
        <v>0</v>
      </c>
      <c r="W65" s="304">
        <f t="shared" si="17"/>
        <v>0</v>
      </c>
      <c r="DA65" s="72"/>
    </row>
    <row r="66" spans="1:105" ht="12" customHeight="1" x14ac:dyDescent="0.25">
      <c r="A66" s="203" t="s">
        <v>2582</v>
      </c>
      <c r="B66" s="303">
        <f t="shared" ref="B66:W66" si="18">IF(B$35=0,0,B$35/B$5)</f>
        <v>0.2034034952407372</v>
      </c>
      <c r="C66" s="303">
        <f t="shared" si="18"/>
        <v>0.2742395734986976</v>
      </c>
      <c r="D66" s="303">
        <f t="shared" si="18"/>
        <v>0.30409263897928995</v>
      </c>
      <c r="E66" s="303">
        <f t="shared" si="18"/>
        <v>0.22801627515431383</v>
      </c>
      <c r="F66" s="303">
        <f t="shared" si="18"/>
        <v>0.19927090349129248</v>
      </c>
      <c r="G66" s="303">
        <f t="shared" si="18"/>
        <v>0.23350317429306583</v>
      </c>
      <c r="H66" s="303">
        <f t="shared" si="18"/>
        <v>0.2067409350299064</v>
      </c>
      <c r="I66" s="303">
        <f t="shared" si="18"/>
        <v>0.23657128828046467</v>
      </c>
      <c r="J66" s="303">
        <f t="shared" si="18"/>
        <v>0.24911621289484601</v>
      </c>
      <c r="K66" s="303">
        <f t="shared" si="18"/>
        <v>0.25617248850875118</v>
      </c>
      <c r="L66" s="303">
        <f t="shared" si="18"/>
        <v>0.31008929766150445</v>
      </c>
      <c r="M66" s="303">
        <f t="shared" si="18"/>
        <v>0.2817172128860429</v>
      </c>
      <c r="N66" s="303">
        <f t="shared" si="18"/>
        <v>0.26672452406666219</v>
      </c>
      <c r="O66" s="303">
        <f t="shared" si="18"/>
        <v>0.25515945575626209</v>
      </c>
      <c r="P66" s="303">
        <f t="shared" si="18"/>
        <v>0.24988493242830462</v>
      </c>
      <c r="Q66" s="303">
        <f t="shared" si="18"/>
        <v>0.28953633188261302</v>
      </c>
      <c r="R66" s="303">
        <f t="shared" si="18"/>
        <v>0.29331424117659033</v>
      </c>
      <c r="S66" s="303">
        <f t="shared" si="18"/>
        <v>0.29420012815349256</v>
      </c>
      <c r="T66" s="303">
        <f t="shared" si="18"/>
        <v>0.29059318025583331</v>
      </c>
      <c r="U66" s="303">
        <f t="shared" si="18"/>
        <v>0.28164520424514949</v>
      </c>
      <c r="V66" s="303">
        <f t="shared" si="18"/>
        <v>0.26583554665288561</v>
      </c>
      <c r="W66" s="303">
        <f t="shared" si="18"/>
        <v>0.27457683772525404</v>
      </c>
      <c r="DA66" s="175"/>
    </row>
    <row r="67" spans="1:105" ht="12" customHeight="1" x14ac:dyDescent="0.25">
      <c r="A67" s="203" t="s">
        <v>2594</v>
      </c>
      <c r="B67" s="303">
        <f t="shared" ref="B67:W67" si="19">IF(B$46=0,0,B$46/B$5)</f>
        <v>0</v>
      </c>
      <c r="C67" s="303">
        <f t="shared" si="19"/>
        <v>0</v>
      </c>
      <c r="D67" s="303">
        <f t="shared" si="19"/>
        <v>0</v>
      </c>
      <c r="E67" s="303">
        <f t="shared" si="19"/>
        <v>0</v>
      </c>
      <c r="F67" s="303">
        <f t="shared" si="19"/>
        <v>0</v>
      </c>
      <c r="G67" s="303">
        <f t="shared" si="19"/>
        <v>0</v>
      </c>
      <c r="H67" s="303">
        <f t="shared" si="19"/>
        <v>0</v>
      </c>
      <c r="I67" s="303">
        <f t="shared" si="19"/>
        <v>0</v>
      </c>
      <c r="J67" s="303">
        <f t="shared" si="19"/>
        <v>0</v>
      </c>
      <c r="K67" s="303">
        <f t="shared" si="19"/>
        <v>0</v>
      </c>
      <c r="L67" s="303">
        <f t="shared" si="19"/>
        <v>0</v>
      </c>
      <c r="M67" s="303">
        <f t="shared" si="19"/>
        <v>0</v>
      </c>
      <c r="N67" s="303">
        <f t="shared" si="19"/>
        <v>0</v>
      </c>
      <c r="O67" s="303">
        <f t="shared" si="19"/>
        <v>0</v>
      </c>
      <c r="P67" s="303">
        <f t="shared" si="19"/>
        <v>0</v>
      </c>
      <c r="Q67" s="303">
        <f t="shared" si="19"/>
        <v>0</v>
      </c>
      <c r="R67" s="303">
        <f t="shared" si="19"/>
        <v>0</v>
      </c>
      <c r="S67" s="303">
        <f t="shared" si="19"/>
        <v>0</v>
      </c>
      <c r="T67" s="303">
        <f t="shared" si="19"/>
        <v>0</v>
      </c>
      <c r="U67" s="303">
        <f t="shared" si="19"/>
        <v>0</v>
      </c>
      <c r="V67" s="303">
        <f t="shared" si="19"/>
        <v>0</v>
      </c>
      <c r="W67" s="303">
        <f t="shared" si="19"/>
        <v>0</v>
      </c>
      <c r="DA67" s="175"/>
    </row>
    <row r="68" spans="1:105" ht="12" customHeight="1" x14ac:dyDescent="0.25">
      <c r="A68" s="41" t="s">
        <v>2596</v>
      </c>
      <c r="B68" s="237">
        <f t="shared" ref="B68:W68" si="20">IF(B$47=0,0,B$47/B$5)</f>
        <v>0</v>
      </c>
      <c r="C68" s="237">
        <f t="shared" si="20"/>
        <v>0</v>
      </c>
      <c r="D68" s="237">
        <f t="shared" si="20"/>
        <v>0</v>
      </c>
      <c r="E68" s="237">
        <f t="shared" si="20"/>
        <v>0</v>
      </c>
      <c r="F68" s="237">
        <f t="shared" si="20"/>
        <v>0</v>
      </c>
      <c r="G68" s="237">
        <f t="shared" si="20"/>
        <v>0</v>
      </c>
      <c r="H68" s="237">
        <f t="shared" si="20"/>
        <v>0</v>
      </c>
      <c r="I68" s="237">
        <f t="shared" si="20"/>
        <v>0</v>
      </c>
      <c r="J68" s="237">
        <f t="shared" si="20"/>
        <v>0</v>
      </c>
      <c r="K68" s="237">
        <f t="shared" si="20"/>
        <v>0</v>
      </c>
      <c r="L68" s="237">
        <f t="shared" si="20"/>
        <v>0</v>
      </c>
      <c r="M68" s="237">
        <f t="shared" si="20"/>
        <v>0</v>
      </c>
      <c r="N68" s="237">
        <f t="shared" si="20"/>
        <v>0</v>
      </c>
      <c r="O68" s="237">
        <f t="shared" si="20"/>
        <v>0</v>
      </c>
      <c r="P68" s="237">
        <f t="shared" si="20"/>
        <v>0</v>
      </c>
      <c r="Q68" s="237">
        <f t="shared" si="20"/>
        <v>0</v>
      </c>
      <c r="R68" s="237">
        <f t="shared" si="20"/>
        <v>0</v>
      </c>
      <c r="S68" s="237">
        <f t="shared" si="20"/>
        <v>0</v>
      </c>
      <c r="T68" s="237">
        <f t="shared" si="20"/>
        <v>0</v>
      </c>
      <c r="U68" s="237">
        <f t="shared" si="20"/>
        <v>0</v>
      </c>
      <c r="V68" s="237">
        <f t="shared" si="20"/>
        <v>0</v>
      </c>
      <c r="W68" s="237">
        <f t="shared" si="20"/>
        <v>0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432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26</v>
      </c>
      <c r="B72" s="322">
        <f>IF(B$5=0,0,B$5/MAE_fec!B$5)</f>
        <v>1.3473239386246789</v>
      </c>
      <c r="C72" s="322">
        <f>IF(C$5=0,0,C$5/MAE_fec!C$5)</f>
        <v>1.665495822684802</v>
      </c>
      <c r="D72" s="322">
        <f>IF(D$5=0,0,D$5/MAE_fec!D$5)</f>
        <v>1.7814082707060628</v>
      </c>
      <c r="E72" s="322">
        <f>IF(E$5=0,0,E$5/MAE_fec!E$5)</f>
        <v>1.512178972849328</v>
      </c>
      <c r="F72" s="322">
        <f>IF(F$5=0,0,F$5/MAE_fec!F$5)</f>
        <v>1.477011332953831</v>
      </c>
      <c r="G72" s="322">
        <f>IF(G$5=0,0,G$5/MAE_fec!G$5)</f>
        <v>1.5717187472892251</v>
      </c>
      <c r="H72" s="322">
        <f>IF(H$5=0,0,H$5/MAE_fec!H$5)</f>
        <v>1.5025183892299829</v>
      </c>
      <c r="I72" s="322">
        <f>IF(I$5=0,0,I$5/MAE_fec!I$5)</f>
        <v>1.5104124973909687</v>
      </c>
      <c r="J72" s="322">
        <f>IF(J$5=0,0,J$5/MAE_fec!J$5)</f>
        <v>1.3359737009588313</v>
      </c>
      <c r="K72" s="322">
        <f>IF(K$5=0,0,K$5/MAE_fec!K$5)</f>
        <v>1.1788755273372906</v>
      </c>
      <c r="L72" s="322">
        <f>IF(L$5=0,0,L$5/MAE_fec!L$5)</f>
        <v>1.0347376505820567</v>
      </c>
      <c r="M72" s="322">
        <f>IF(M$5=0,0,M$5/MAE_fec!M$5)</f>
        <v>1.3129512314478566</v>
      </c>
      <c r="N72" s="322">
        <f>IF(N$5=0,0,N$5/MAE_fec!N$5)</f>
        <v>1.1702028820899542</v>
      </c>
      <c r="O72" s="322">
        <f>IF(O$5=0,0,O$5/MAE_fec!O$5)</f>
        <v>1.244198761345183</v>
      </c>
      <c r="P72" s="322">
        <f>IF(P$5=0,0,P$5/MAE_fec!P$5)</f>
        <v>1.2307706878162645</v>
      </c>
      <c r="Q72" s="322">
        <f>IF(Q$5=0,0,Q$5/MAE_fec!Q$5)</f>
        <v>1.129944782937562</v>
      </c>
      <c r="R72" s="322">
        <f>IF(R$5=0,0,R$5/MAE_fec!R$5)</f>
        <v>1.0323586038608499</v>
      </c>
      <c r="S72" s="322">
        <f>IF(S$5=0,0,S$5/MAE_fec!S$5)</f>
        <v>1.0142093992018417</v>
      </c>
      <c r="T72" s="322">
        <f>IF(T$5=0,0,T$5/MAE_fec!T$5)</f>
        <v>0.94059731444724404</v>
      </c>
      <c r="U72" s="322">
        <f>IF(U$5=0,0,U$5/MAE_fec!U$5)</f>
        <v>1.0121359047952292</v>
      </c>
      <c r="V72" s="322">
        <f>IF(V$5=0,0,V$5/MAE_fec!V$5)</f>
        <v>1.1304771924435193</v>
      </c>
      <c r="W72" s="322">
        <f>IF(W$5=0,0,W$5/MAE_fec!W$5)</f>
        <v>1.1106950726634657</v>
      </c>
      <c r="DA72" s="95"/>
    </row>
    <row r="73" spans="1:105" ht="12" customHeight="1" x14ac:dyDescent="0.25">
      <c r="A73" s="55" t="s">
        <v>92</v>
      </c>
      <c r="B73" s="332">
        <f>IF(B$6=0,0,B$6/MAE_fec!B$6)</f>
        <v>0</v>
      </c>
      <c r="C73" s="332">
        <f>IF(C$6=0,0,C$6/MAE_fec!C$6)</f>
        <v>0</v>
      </c>
      <c r="D73" s="332">
        <f>IF(D$6=0,0,D$6/MAE_fec!D$6)</f>
        <v>0</v>
      </c>
      <c r="E73" s="332">
        <f>IF(E$6=0,0,E$6/MAE_fec!E$6)</f>
        <v>0</v>
      </c>
      <c r="F73" s="332">
        <f>IF(F$6=0,0,F$6/MAE_fec!F$6)</f>
        <v>0</v>
      </c>
      <c r="G73" s="332">
        <f>IF(G$6=0,0,G$6/MAE_fec!G$6)</f>
        <v>0</v>
      </c>
      <c r="H73" s="332">
        <f>IF(H$6=0,0,H$6/MAE_fec!H$6)</f>
        <v>0</v>
      </c>
      <c r="I73" s="332">
        <f>IF(I$6=0,0,I$6/MAE_fec!I$6)</f>
        <v>0</v>
      </c>
      <c r="J73" s="332">
        <f>IF(J$6=0,0,J$6/MAE_fec!J$6)</f>
        <v>0</v>
      </c>
      <c r="K73" s="332">
        <f>IF(K$6=0,0,K$6/MAE_fec!K$6)</f>
        <v>0</v>
      </c>
      <c r="L73" s="332">
        <f>IF(L$6=0,0,L$6/MAE_fec!L$6)</f>
        <v>0</v>
      </c>
      <c r="M73" s="332">
        <f>IF(M$6=0,0,M$6/MAE_fec!M$6)</f>
        <v>0</v>
      </c>
      <c r="N73" s="332">
        <f>IF(N$6=0,0,N$6/MAE_fec!N$6)</f>
        <v>0</v>
      </c>
      <c r="O73" s="332">
        <f>IF(O$6=0,0,O$6/MAE_fec!O$6)</f>
        <v>0</v>
      </c>
      <c r="P73" s="332">
        <f>IF(P$6=0,0,P$6/MAE_fec!P$6)</f>
        <v>0</v>
      </c>
      <c r="Q73" s="332">
        <f>IF(Q$6=0,0,Q$6/MAE_fec!Q$6)</f>
        <v>0</v>
      </c>
      <c r="R73" s="332">
        <f>IF(R$6=0,0,R$6/MAE_fec!R$6)</f>
        <v>0</v>
      </c>
      <c r="S73" s="332">
        <f>IF(S$6=0,0,S$6/MAE_fec!S$6)</f>
        <v>0</v>
      </c>
      <c r="T73" s="332">
        <f>IF(T$6=0,0,T$6/MAE_fec!T$6)</f>
        <v>0</v>
      </c>
      <c r="U73" s="332">
        <f>IF(U$6=0,0,U$6/MAE_fec!U$6)</f>
        <v>0</v>
      </c>
      <c r="V73" s="332">
        <f>IF(V$6=0,0,V$6/MAE_fec!V$6)</f>
        <v>0</v>
      </c>
      <c r="W73" s="332">
        <f>IF(W$6=0,0,W$6/MAE_fec!W$6)</f>
        <v>0</v>
      </c>
      <c r="DA73" s="67"/>
    </row>
    <row r="74" spans="1:105" ht="12" customHeight="1" x14ac:dyDescent="0.25">
      <c r="A74" s="202" t="s">
        <v>93</v>
      </c>
      <c r="B74" s="333">
        <f>IF(B$7=0,0,B$7/MAE_fec!B$7)</f>
        <v>0</v>
      </c>
      <c r="C74" s="333">
        <f>IF(C$7=0,0,C$7/MAE_fec!C$7)</f>
        <v>0</v>
      </c>
      <c r="D74" s="333">
        <f>IF(D$7=0,0,D$7/MAE_fec!D$7)</f>
        <v>0</v>
      </c>
      <c r="E74" s="333">
        <f>IF(E$7=0,0,E$7/MAE_fec!E$7)</f>
        <v>0</v>
      </c>
      <c r="F74" s="333">
        <f>IF(F$7=0,0,F$7/MAE_fec!F$7)</f>
        <v>0</v>
      </c>
      <c r="G74" s="333">
        <f>IF(G$7=0,0,G$7/MAE_fec!G$7)</f>
        <v>0</v>
      </c>
      <c r="H74" s="333">
        <f>IF(H$7=0,0,H$7/MAE_fec!H$7)</f>
        <v>0</v>
      </c>
      <c r="I74" s="333">
        <f>IF(I$7=0,0,I$7/MAE_fec!I$7)</f>
        <v>0</v>
      </c>
      <c r="J74" s="333">
        <f>IF(J$7=0,0,J$7/MAE_fec!J$7)</f>
        <v>0</v>
      </c>
      <c r="K74" s="333">
        <f>IF(K$7=0,0,K$7/MAE_fec!K$7)</f>
        <v>0</v>
      </c>
      <c r="L74" s="333">
        <f>IF(L$7=0,0,L$7/MAE_fec!L$7)</f>
        <v>0</v>
      </c>
      <c r="M74" s="333">
        <f>IF(M$7=0,0,M$7/MAE_fec!M$7)</f>
        <v>0</v>
      </c>
      <c r="N74" s="333">
        <f>IF(N$7=0,0,N$7/MAE_fec!N$7)</f>
        <v>0</v>
      </c>
      <c r="O74" s="333">
        <f>IF(O$7=0,0,O$7/MAE_fec!O$7)</f>
        <v>0</v>
      </c>
      <c r="P74" s="333">
        <f>IF(P$7=0,0,P$7/MAE_fec!P$7)</f>
        <v>0</v>
      </c>
      <c r="Q74" s="333">
        <f>IF(Q$7=0,0,Q$7/MAE_fec!Q$7)</f>
        <v>0</v>
      </c>
      <c r="R74" s="333">
        <f>IF(R$7=0,0,R$7/MAE_fec!R$7)</f>
        <v>0</v>
      </c>
      <c r="S74" s="333">
        <f>IF(S$7=0,0,S$7/MAE_fec!S$7)</f>
        <v>0</v>
      </c>
      <c r="T74" s="333">
        <f>IF(T$7=0,0,T$7/MAE_fec!T$7)</f>
        <v>0</v>
      </c>
      <c r="U74" s="333">
        <f>IF(U$7=0,0,U$7/MAE_fec!U$7)</f>
        <v>0</v>
      </c>
      <c r="V74" s="333">
        <f>IF(V$7=0,0,V$7/MAE_fec!V$7)</f>
        <v>0</v>
      </c>
      <c r="W74" s="333">
        <f>IF(W$7=0,0,W$7/MAE_fec!W$7)</f>
        <v>0</v>
      </c>
      <c r="DA74" s="174"/>
    </row>
    <row r="75" spans="1:105" ht="12" customHeight="1" x14ac:dyDescent="0.25">
      <c r="A75" s="202" t="s">
        <v>94</v>
      </c>
      <c r="B75" s="333">
        <f>IF(B$8=0,0,B$8/MAE_fec!B$8)</f>
        <v>0</v>
      </c>
      <c r="C75" s="333">
        <f>IF(C$8=0,0,C$8/MAE_fec!C$8)</f>
        <v>0</v>
      </c>
      <c r="D75" s="333">
        <f>IF(D$8=0,0,D$8/MAE_fec!D$8)</f>
        <v>0</v>
      </c>
      <c r="E75" s="333">
        <f>IF(E$8=0,0,E$8/MAE_fec!E$8)</f>
        <v>0</v>
      </c>
      <c r="F75" s="333">
        <f>IF(F$8=0,0,F$8/MAE_fec!F$8)</f>
        <v>0</v>
      </c>
      <c r="G75" s="333">
        <f>IF(G$8=0,0,G$8/MAE_fec!G$8)</f>
        <v>0</v>
      </c>
      <c r="H75" s="333">
        <f>IF(H$8=0,0,H$8/MAE_fec!H$8)</f>
        <v>0</v>
      </c>
      <c r="I75" s="333">
        <f>IF(I$8=0,0,I$8/MAE_fec!I$8)</f>
        <v>0</v>
      </c>
      <c r="J75" s="333">
        <f>IF(J$8=0,0,J$8/MAE_fec!J$8)</f>
        <v>0</v>
      </c>
      <c r="K75" s="333">
        <f>IF(K$8=0,0,K$8/MAE_fec!K$8)</f>
        <v>0</v>
      </c>
      <c r="L75" s="333">
        <f>IF(L$8=0,0,L$8/MAE_fec!L$8)</f>
        <v>0</v>
      </c>
      <c r="M75" s="333">
        <f>IF(M$8=0,0,M$8/MAE_fec!M$8)</f>
        <v>0</v>
      </c>
      <c r="N75" s="333">
        <f>IF(N$8=0,0,N$8/MAE_fec!N$8)</f>
        <v>0</v>
      </c>
      <c r="O75" s="333">
        <f>IF(O$8=0,0,O$8/MAE_fec!O$8)</f>
        <v>0</v>
      </c>
      <c r="P75" s="333">
        <f>IF(P$8=0,0,P$8/MAE_fec!P$8)</f>
        <v>0</v>
      </c>
      <c r="Q75" s="333">
        <f>IF(Q$8=0,0,Q$8/MAE_fec!Q$8)</f>
        <v>0</v>
      </c>
      <c r="R75" s="333">
        <f>IF(R$8=0,0,R$8/MAE_fec!R$8)</f>
        <v>0</v>
      </c>
      <c r="S75" s="333">
        <f>IF(S$8=0,0,S$8/MAE_fec!S$8)</f>
        <v>0</v>
      </c>
      <c r="T75" s="333">
        <f>IF(T$8=0,0,T$8/MAE_fec!T$8)</f>
        <v>0</v>
      </c>
      <c r="U75" s="333">
        <f>IF(U$8=0,0,U$8/MAE_fec!U$8)</f>
        <v>0</v>
      </c>
      <c r="V75" s="333">
        <f>IF(V$8=0,0,V$8/MAE_fec!V$8)</f>
        <v>0</v>
      </c>
      <c r="W75" s="333">
        <f>IF(W$8=0,0,W$8/MAE_fec!W$8)</f>
        <v>0</v>
      </c>
      <c r="DA75" s="174"/>
    </row>
    <row r="76" spans="1:105" ht="12" customHeight="1" x14ac:dyDescent="0.25">
      <c r="A76" s="202" t="s">
        <v>95</v>
      </c>
      <c r="B76" s="333">
        <f>IF(B$9=0,0,B$9/MAE_fec!B$9)</f>
        <v>0</v>
      </c>
      <c r="C76" s="333">
        <f>IF(C$9=0,0,C$9/MAE_fec!C$9)</f>
        <v>0</v>
      </c>
      <c r="D76" s="333">
        <f>IF(D$9=0,0,D$9/MAE_fec!D$9)</f>
        <v>0</v>
      </c>
      <c r="E76" s="333">
        <f>IF(E$9=0,0,E$9/MAE_fec!E$9)</f>
        <v>0</v>
      </c>
      <c r="F76" s="333">
        <f>IF(F$9=0,0,F$9/MAE_fec!F$9)</f>
        <v>0</v>
      </c>
      <c r="G76" s="333">
        <f>IF(G$9=0,0,G$9/MAE_fec!G$9)</f>
        <v>0</v>
      </c>
      <c r="H76" s="333">
        <f>IF(H$9=0,0,H$9/MAE_fec!H$9)</f>
        <v>0</v>
      </c>
      <c r="I76" s="333">
        <f>IF(I$9=0,0,I$9/MAE_fec!I$9)</f>
        <v>0</v>
      </c>
      <c r="J76" s="333">
        <f>IF(J$9=0,0,J$9/MAE_fec!J$9)</f>
        <v>0</v>
      </c>
      <c r="K76" s="333">
        <f>IF(K$9=0,0,K$9/MAE_fec!K$9)</f>
        <v>0</v>
      </c>
      <c r="L76" s="333">
        <f>IF(L$9=0,0,L$9/MAE_fec!L$9)</f>
        <v>0</v>
      </c>
      <c r="M76" s="333">
        <f>IF(M$9=0,0,M$9/MAE_fec!M$9)</f>
        <v>0</v>
      </c>
      <c r="N76" s="333">
        <f>IF(N$9=0,0,N$9/MAE_fec!N$9)</f>
        <v>0</v>
      </c>
      <c r="O76" s="333">
        <f>IF(O$9=0,0,O$9/MAE_fec!O$9)</f>
        <v>0</v>
      </c>
      <c r="P76" s="333">
        <f>IF(P$9=0,0,P$9/MAE_fec!P$9)</f>
        <v>0</v>
      </c>
      <c r="Q76" s="333">
        <f>IF(Q$9=0,0,Q$9/MAE_fec!Q$9)</f>
        <v>0</v>
      </c>
      <c r="R76" s="333">
        <f>IF(R$9=0,0,R$9/MAE_fec!R$9)</f>
        <v>0</v>
      </c>
      <c r="S76" s="333">
        <f>IF(S$9=0,0,S$9/MAE_fec!S$9)</f>
        <v>0</v>
      </c>
      <c r="T76" s="333">
        <f>IF(T$9=0,0,T$9/MAE_fec!T$9)</f>
        <v>0</v>
      </c>
      <c r="U76" s="333">
        <f>IF(U$9=0,0,U$9/MAE_fec!U$9)</f>
        <v>0</v>
      </c>
      <c r="V76" s="333">
        <f>IF(V$9=0,0,V$9/MAE_fec!V$9)</f>
        <v>0</v>
      </c>
      <c r="W76" s="333">
        <f>IF(W$9=0,0,W$9/MAE_fec!W$9)</f>
        <v>0</v>
      </c>
      <c r="DA76" s="174"/>
    </row>
    <row r="77" spans="1:105" ht="12" customHeight="1" x14ac:dyDescent="0.25">
      <c r="A77" s="56" t="s">
        <v>96</v>
      </c>
      <c r="B77" s="334">
        <f>IF(B$10=0,0,B$10/MAE_fec!B$10)</f>
        <v>1.8793864208970992</v>
      </c>
      <c r="C77" s="334">
        <f>IF(C$10=0,0,C$10/MAE_fec!C$10)</f>
        <v>2.1444850569069307</v>
      </c>
      <c r="D77" s="334">
        <f>IF(D$10=0,0,D$10/MAE_fec!D$10)</f>
        <v>2.1325988520037522</v>
      </c>
      <c r="E77" s="334">
        <f>IF(E$10=0,0,E$10/MAE_fec!E$10)</f>
        <v>2.0441618577300513</v>
      </c>
      <c r="F77" s="334">
        <f>IF(F$10=0,0,F$10/MAE_fec!F$10)</f>
        <v>2.0368702424087468</v>
      </c>
      <c r="G77" s="334">
        <f>IF(G$10=0,0,G$10/MAE_fec!G$10)</f>
        <v>2.0499661627516219</v>
      </c>
      <c r="H77" s="334">
        <f>IF(H$10=0,0,H$10/MAE_fec!H$10)</f>
        <v>2.0885218392431257</v>
      </c>
      <c r="I77" s="334">
        <f>IF(I$10=0,0,I$10/MAE_fec!I$10)</f>
        <v>2.0181487118306993</v>
      </c>
      <c r="J77" s="334">
        <f>IF(J$10=0,0,J$10/MAE_fec!J$10)</f>
        <v>1.7704963208194129</v>
      </c>
      <c r="K77" s="334">
        <f>IF(K$10=0,0,K$10/MAE_fec!K$10)</f>
        <v>1.5948338579890273</v>
      </c>
      <c r="L77" s="334">
        <f>IF(L$10=0,0,L$10/MAE_fec!L$10)</f>
        <v>1.1981206004603211</v>
      </c>
      <c r="M77" s="334">
        <f>IF(M$10=0,0,M$10/MAE_fec!M$10)</f>
        <v>1.5138900845508014</v>
      </c>
      <c r="N77" s="334">
        <f>IF(N$10=0,0,N$10/MAE_fec!N$10)</f>
        <v>1.40249414991258</v>
      </c>
      <c r="O77" s="334">
        <f>IF(O$10=0,0,O$10/MAE_fec!O$10)</f>
        <v>1.5543007270452032</v>
      </c>
      <c r="P77" s="334">
        <f>IF(P$10=0,0,P$10/MAE_fec!P$10)</f>
        <v>1.5939326128081976</v>
      </c>
      <c r="Q77" s="334">
        <f>IF(Q$10=0,0,Q$10/MAE_fec!Q$10)</f>
        <v>1.3689295185051671</v>
      </c>
      <c r="R77" s="334">
        <f>IF(R$10=0,0,R$10/MAE_fec!R$10)</f>
        <v>0.90577330000841394</v>
      </c>
      <c r="S77" s="334">
        <f>IF(S$10=0,0,S$10/MAE_fec!S$10)</f>
        <v>1.1413822129460647</v>
      </c>
      <c r="T77" s="334">
        <f>IF(T$10=0,0,T$10/MAE_fec!T$10)</f>
        <v>1.1037540794196969</v>
      </c>
      <c r="U77" s="334">
        <f>IF(U$10=0,0,U$10/MAE_fec!U$10)</f>
        <v>1.2369101896652135</v>
      </c>
      <c r="V77" s="334">
        <f>IF(V$10=0,0,V$10/MAE_fec!V$10)</f>
        <v>1.4140184627302557</v>
      </c>
      <c r="W77" s="334">
        <f>IF(W$10=0,0,W$10/MAE_fec!W$10)</f>
        <v>1.3691470552560763</v>
      </c>
      <c r="DA77" s="68"/>
    </row>
    <row r="78" spans="1:105" ht="12" customHeight="1" x14ac:dyDescent="0.25">
      <c r="A78" s="203" t="s">
        <v>2557</v>
      </c>
      <c r="B78" s="350">
        <f>IF(B$16=0,0,B$16/MAE_fec!B$16)</f>
        <v>1.9793740373681863</v>
      </c>
      <c r="C78" s="350">
        <f>IF(C$16=0,0,C$16/MAE_fec!C$16)</f>
        <v>2.2334807641178793</v>
      </c>
      <c r="D78" s="350">
        <f>IF(D$16=0,0,D$16/MAE_fec!D$16)</f>
        <v>2.2117042408225362</v>
      </c>
      <c r="E78" s="350">
        <f>IF(E$16=0,0,E$16/MAE_fec!E$16)</f>
        <v>2.1511393794371472</v>
      </c>
      <c r="F78" s="350">
        <f>IF(F$16=0,0,F$16/MAE_fec!F$16)</f>
        <v>2.1316465551958794</v>
      </c>
      <c r="G78" s="350">
        <f>IF(G$16=0,0,G$16/MAE_fec!G$16)</f>
        <v>2.1197103501574843</v>
      </c>
      <c r="H78" s="350">
        <f>IF(H$16=0,0,H$16/MAE_fec!H$16)</f>
        <v>2.1444187545526727</v>
      </c>
      <c r="I78" s="350">
        <f>IF(I$16=0,0,I$16/MAE_fec!I$16)</f>
        <v>2.0432756023505201</v>
      </c>
      <c r="J78" s="350">
        <f>IF(J$16=0,0,J$16/MAE_fec!J$16)</f>
        <v>1.8140070122160665</v>
      </c>
      <c r="K78" s="350">
        <f>IF(K$16=0,0,K$16/MAE_fec!K$16)</f>
        <v>1.6243930709881709</v>
      </c>
      <c r="L78" s="350">
        <f>IF(L$16=0,0,L$16/MAE_fec!L$16)</f>
        <v>1.2606979861757439</v>
      </c>
      <c r="M78" s="350">
        <f>IF(M$16=0,0,M$16/MAE_fec!M$16)</f>
        <v>1.6923869536981884</v>
      </c>
      <c r="N78" s="350">
        <f>IF(N$16=0,0,N$16/MAE_fec!N$16)</f>
        <v>1.5478451169229606</v>
      </c>
      <c r="O78" s="350">
        <f>IF(O$16=0,0,O$16/MAE_fec!O$16)</f>
        <v>1.6775314299072925</v>
      </c>
      <c r="P78" s="350">
        <f>IF(P$16=0,0,P$16/MAE_fec!P$16)</f>
        <v>1.6639129484294879</v>
      </c>
      <c r="Q78" s="350">
        <f>IF(Q$16=0,0,Q$16/MAE_fec!Q$16)</f>
        <v>1.4285382103231155</v>
      </c>
      <c r="R78" s="350">
        <f>IF(R$16=0,0,R$16/MAE_fec!R$16)</f>
        <v>1.30675196383003</v>
      </c>
      <c r="S78" s="350">
        <f>IF(S$16=0,0,S$16/MAE_fec!S$16)</f>
        <v>1.2662121135318165</v>
      </c>
      <c r="T78" s="350">
        <f>IF(T$16=0,0,T$16/MAE_fec!T$16)</f>
        <v>1.166369836399308</v>
      </c>
      <c r="U78" s="350">
        <f>IF(U$16=0,0,U$16/MAE_fec!U$16)</f>
        <v>1.2842510112250989</v>
      </c>
      <c r="V78" s="350">
        <f>IF(V$16=0,0,V$16/MAE_fec!V$16)</f>
        <v>1.4824227057116763</v>
      </c>
      <c r="W78" s="350">
        <f>IF(W$16=0,0,W$16/MAE_fec!W$16)</f>
        <v>1.4392539124960388</v>
      </c>
      <c r="DA78" s="175"/>
    </row>
    <row r="79" spans="1:105" ht="12" customHeight="1" x14ac:dyDescent="0.25">
      <c r="A79" s="203" t="s">
        <v>2567</v>
      </c>
      <c r="B79" s="350">
        <f>IF(B$24=0,0,B$24/MAE_fec!B$24)</f>
        <v>1.8470168520752042</v>
      </c>
      <c r="C79" s="350">
        <f>IF(C$24=0,0,C$24/MAE_fec!C$24)</f>
        <v>1.8910038893695635</v>
      </c>
      <c r="D79" s="350">
        <f>IF(D$24=0,0,D$24/MAE_fec!D$24)</f>
        <v>1.9109849430635928</v>
      </c>
      <c r="E79" s="350">
        <f>IF(E$24=0,0,E$24/MAE_fec!E$24)</f>
        <v>1.8650573131290793</v>
      </c>
      <c r="F79" s="350">
        <f>IF(F$24=0,0,F$24/MAE_fec!F$24)</f>
        <v>1.8937720683046602</v>
      </c>
      <c r="G79" s="350">
        <f>IF(G$24=0,0,G$24/MAE_fec!G$24)</f>
        <v>1.8918914948545149</v>
      </c>
      <c r="H79" s="350">
        <f>IF(H$24=0,0,H$24/MAE_fec!H$24)</f>
        <v>1.9071993864722552</v>
      </c>
      <c r="I79" s="350">
        <f>IF(I$24=0,0,I$24/MAE_fec!I$24)</f>
        <v>1.8775485184964646</v>
      </c>
      <c r="J79" s="350">
        <f>IF(J$24=0,0,J$24/MAE_fec!J$24)</f>
        <v>1.8242010134024846</v>
      </c>
      <c r="K79" s="350">
        <f>IF(K$24=0,0,K$24/MAE_fec!K$24)</f>
        <v>1.7944315898861349</v>
      </c>
      <c r="L79" s="350">
        <f>IF(L$24=0,0,L$24/MAE_fec!L$24)</f>
        <v>1.7262173693141558</v>
      </c>
      <c r="M79" s="350">
        <f>IF(M$24=0,0,M$24/MAE_fec!M$24)</f>
        <v>1.7930053111777844</v>
      </c>
      <c r="N79" s="350">
        <f>IF(N$24=0,0,N$24/MAE_fec!N$24)</f>
        <v>1.7722666348214882</v>
      </c>
      <c r="O79" s="350">
        <f>IF(O$24=0,0,O$24/MAE_fec!O$24)</f>
        <v>1.7865047547356774</v>
      </c>
      <c r="P79" s="350">
        <f>IF(P$24=0,0,P$24/MAE_fec!P$24)</f>
        <v>1.792941025457117</v>
      </c>
      <c r="Q79" s="350">
        <f>IF(Q$24=0,0,Q$24/MAE_fec!Q$24)</f>
        <v>1.7484873694042826</v>
      </c>
      <c r="R79" s="350">
        <f>IF(R$24=0,0,R$24/MAE_fec!R$24)</f>
        <v>1.7308460975937385</v>
      </c>
      <c r="S79" s="350">
        <f>IF(S$24=0,0,S$24/MAE_fec!S$24)</f>
        <v>1.7248188984772403</v>
      </c>
      <c r="T79" s="350">
        <f>IF(T$24=0,0,T$24/MAE_fec!T$24)</f>
        <v>1.7117733160457151</v>
      </c>
      <c r="U79" s="350">
        <f>IF(U$24=0,0,U$24/MAE_fec!U$24)</f>
        <v>1.7297373273512637</v>
      </c>
      <c r="V79" s="350">
        <f>IF(V$24=0,0,V$24/MAE_fec!V$24)</f>
        <v>1.76440758320768</v>
      </c>
      <c r="W79" s="350">
        <f>IF(W$24=0,0,W$24/MAE_fec!W$24)</f>
        <v>1.7509019020906793</v>
      </c>
      <c r="DA79" s="175"/>
    </row>
    <row r="80" spans="1:105" ht="12" customHeight="1" x14ac:dyDescent="0.25">
      <c r="A80" s="203" t="s">
        <v>2572</v>
      </c>
      <c r="B80" s="350">
        <f>IF(B$27=0,0,B$27/MAE_fec!B$27)</f>
        <v>1.9793740373681867</v>
      </c>
      <c r="C80" s="350">
        <f>IF(C$27=0,0,C$27/MAE_fec!C$27)</f>
        <v>2.2334807641178807</v>
      </c>
      <c r="D80" s="350">
        <f>IF(D$27=0,0,D$27/MAE_fec!D$27)</f>
        <v>2.2117042408225345</v>
      </c>
      <c r="E80" s="350">
        <f>IF(E$27=0,0,E$27/MAE_fec!E$27)</f>
        <v>2.1511393794371472</v>
      </c>
      <c r="F80" s="350">
        <f>IF(F$27=0,0,F$27/MAE_fec!F$27)</f>
        <v>2.1316465551958794</v>
      </c>
      <c r="G80" s="350">
        <f>IF(G$27=0,0,G$27/MAE_fec!G$27)</f>
        <v>2.1197103501574848</v>
      </c>
      <c r="H80" s="350">
        <f>IF(H$27=0,0,H$27/MAE_fec!H$27)</f>
        <v>2.1444187545526732</v>
      </c>
      <c r="I80" s="350">
        <f>IF(I$27=0,0,I$27/MAE_fec!I$27)</f>
        <v>2.0432756023505214</v>
      </c>
      <c r="J80" s="350">
        <f>IF(J$27=0,0,J$27/MAE_fec!J$27)</f>
        <v>1.8140070122160656</v>
      </c>
      <c r="K80" s="350">
        <f>IF(K$27=0,0,K$27/MAE_fec!K$27)</f>
        <v>1.6243930709881704</v>
      </c>
      <c r="L80" s="350">
        <f>IF(L$27=0,0,L$27/MAE_fec!L$27)</f>
        <v>1.2606979861757437</v>
      </c>
      <c r="M80" s="350">
        <f>IF(M$27=0,0,M$27/MAE_fec!M$27)</f>
        <v>1.6923869536981877</v>
      </c>
      <c r="N80" s="350">
        <f>IF(N$27=0,0,N$27/MAE_fec!N$27)</f>
        <v>1.5478451169229608</v>
      </c>
      <c r="O80" s="350">
        <f>IF(O$27=0,0,O$27/MAE_fec!O$27)</f>
        <v>1.6775314299072914</v>
      </c>
      <c r="P80" s="350">
        <f>IF(P$27=0,0,P$27/MAE_fec!P$27)</f>
        <v>1.6639129484294879</v>
      </c>
      <c r="Q80" s="350">
        <f>IF(Q$27=0,0,Q$27/MAE_fec!Q$27)</f>
        <v>1.4285382103231155</v>
      </c>
      <c r="R80" s="350">
        <f>IF(R$27=0,0,R$27/MAE_fec!R$27)</f>
        <v>1.3067519638300304</v>
      </c>
      <c r="S80" s="350">
        <f>IF(S$27=0,0,S$27/MAE_fec!S$27)</f>
        <v>1.2662121135318163</v>
      </c>
      <c r="T80" s="350">
        <f>IF(T$27=0,0,T$27/MAE_fec!T$27)</f>
        <v>1.166369836399308</v>
      </c>
      <c r="U80" s="350">
        <f>IF(U$27=0,0,U$27/MAE_fec!U$27)</f>
        <v>1.2842510112250989</v>
      </c>
      <c r="V80" s="350">
        <f>IF(V$27=0,0,V$27/MAE_fec!V$27)</f>
        <v>1.4824227057116766</v>
      </c>
      <c r="W80" s="350">
        <f>IF(W$27=0,0,W$27/MAE_fec!W$27)</f>
        <v>1.4392539124960395</v>
      </c>
      <c r="DA80" s="175"/>
    </row>
    <row r="81" spans="1:105" ht="12" customHeight="1" x14ac:dyDescent="0.25">
      <c r="A81" s="203" t="s">
        <v>2582</v>
      </c>
      <c r="B81" s="350">
        <f>IF(B$35=0,0,B$35/MAE_fec!B$35)</f>
        <v>1.3081970847671047</v>
      </c>
      <c r="C81" s="350">
        <f>IF(C$35=0,0,C$35/MAE_fec!C$35)</f>
        <v>1.9903776602609886</v>
      </c>
      <c r="D81" s="350">
        <f>IF(D$35=0,0,D$35/MAE_fec!D$35)</f>
        <v>2.5208674656784686</v>
      </c>
      <c r="E81" s="350">
        <f>IF(E$35=0,0,E$35/MAE_fec!E$35)</f>
        <v>1.6074164879588666</v>
      </c>
      <c r="F81" s="350">
        <f>IF(F$35=0,0,F$35/MAE_fec!F$35)</f>
        <v>1.37543916982682</v>
      </c>
      <c r="G81" s="350">
        <f>IF(G$35=0,0,G$35/MAE_fec!G$35)</f>
        <v>1.8745016708224866</v>
      </c>
      <c r="H81" s="350">
        <f>IF(H$35=0,0,H$35/MAE_fec!H$35)</f>
        <v>1.4016697891054619</v>
      </c>
      <c r="I81" s="350">
        <f>IF(I$35=0,0,I$35/MAE_fec!I$35)</f>
        <v>1.8256161578187553</v>
      </c>
      <c r="J81" s="350">
        <f>IF(J$35=0,0,J$35/MAE_fec!J$35)</f>
        <v>1.7483587386640247</v>
      </c>
      <c r="K81" s="350">
        <f>IF(K$35=0,0,K$35/MAE_fec!K$35)</f>
        <v>1.4754433841566823</v>
      </c>
      <c r="L81" s="350">
        <f>IF(L$35=0,0,L$35/MAE_fec!L$35)</f>
        <v>1.9280300494869833</v>
      </c>
      <c r="M81" s="350">
        <f>IF(M$35=0,0,M$35/MAE_fec!M$35)</f>
        <v>2.1576155756156048</v>
      </c>
      <c r="N81" s="350">
        <f>IF(N$35=0,0,N$35/MAE_fec!N$35)</f>
        <v>1.7766509989490591</v>
      </c>
      <c r="O81" s="350">
        <f>IF(O$35=0,0,O$35/MAE_fec!O$35)</f>
        <v>1.7838463092422134</v>
      </c>
      <c r="P81" s="350">
        <f>IF(P$35=0,0,P$35/MAE_fec!P$35)</f>
        <v>1.71790294459007</v>
      </c>
      <c r="Q81" s="350">
        <f>IF(Q$35=0,0,Q$35/MAE_fec!Q$35)</f>
        <v>1.9811230747516684</v>
      </c>
      <c r="R81" s="350">
        <f>IF(R$35=0,0,R$35/MAE_fec!R$35)</f>
        <v>1.8376102761051509</v>
      </c>
      <c r="S81" s="350">
        <f>IF(S$35=0,0,S$35/MAE_fec!S$35)</f>
        <v>1.809115883590533</v>
      </c>
      <c r="T81" s="350">
        <f>IF(T$35=0,0,T$35/MAE_fec!T$35)</f>
        <v>1.6648722473787698</v>
      </c>
      <c r="U81" s="350">
        <f>IF(U$35=0,0,U$35/MAE_fec!U$35)</f>
        <v>1.7194090385159317</v>
      </c>
      <c r="V81" s="350">
        <f>IF(V$35=0,0,V$35/MAE_fec!V$35)</f>
        <v>1.7611707835114501</v>
      </c>
      <c r="W81" s="350">
        <f>IF(W$35=0,0,W$35/MAE_fec!W$35)</f>
        <v>1.8143966322544949</v>
      </c>
      <c r="DA81" s="175"/>
    </row>
    <row r="82" spans="1:105" ht="12" customHeight="1" x14ac:dyDescent="0.25">
      <c r="A82" s="203" t="s">
        <v>2594</v>
      </c>
      <c r="B82" s="350">
        <f>IF(B$46=0,0,B$46/MAE_fec!B$46)</f>
        <v>0</v>
      </c>
      <c r="C82" s="350">
        <f>IF(C$46=0,0,C$46/MAE_fec!C$46)</f>
        <v>0</v>
      </c>
      <c r="D82" s="350">
        <f>IF(D$46=0,0,D$46/MAE_fec!D$46)</f>
        <v>0</v>
      </c>
      <c r="E82" s="350">
        <f>IF(E$46=0,0,E$46/MAE_fec!E$46)</f>
        <v>0</v>
      </c>
      <c r="F82" s="350">
        <f>IF(F$46=0,0,F$46/MAE_fec!F$46)</f>
        <v>0</v>
      </c>
      <c r="G82" s="350">
        <f>IF(G$46=0,0,G$46/MAE_fec!G$46)</f>
        <v>0</v>
      </c>
      <c r="H82" s="350">
        <f>IF(H$46=0,0,H$46/MAE_fec!H$46)</f>
        <v>0</v>
      </c>
      <c r="I82" s="350">
        <f>IF(I$46=0,0,I$46/MAE_fec!I$46)</f>
        <v>0</v>
      </c>
      <c r="J82" s="350">
        <f>IF(J$46=0,0,J$46/MAE_fec!J$46)</f>
        <v>0</v>
      </c>
      <c r="K82" s="350">
        <f>IF(K$46=0,0,K$46/MAE_fec!K$46)</f>
        <v>0</v>
      </c>
      <c r="L82" s="350">
        <f>IF(L$46=0,0,L$46/MAE_fec!L$46)</f>
        <v>0</v>
      </c>
      <c r="M82" s="350">
        <f>IF(M$46=0,0,M$46/MAE_fec!M$46)</f>
        <v>0</v>
      </c>
      <c r="N82" s="350">
        <f>IF(N$46=0,0,N$46/MAE_fec!N$46)</f>
        <v>0</v>
      </c>
      <c r="O82" s="350">
        <f>IF(O$46=0,0,O$46/MAE_fec!O$46)</f>
        <v>0</v>
      </c>
      <c r="P82" s="350">
        <f>IF(P$46=0,0,P$46/MAE_fec!P$46)</f>
        <v>0</v>
      </c>
      <c r="Q82" s="350">
        <f>IF(Q$46=0,0,Q$46/MAE_fec!Q$46)</f>
        <v>0</v>
      </c>
      <c r="R82" s="350">
        <f>IF(R$46=0,0,R$46/MAE_fec!R$46)</f>
        <v>0</v>
      </c>
      <c r="S82" s="350">
        <f>IF(S$46=0,0,S$46/MAE_fec!S$46)</f>
        <v>0</v>
      </c>
      <c r="T82" s="350">
        <f>IF(T$46=0,0,T$46/MAE_fec!T$46)</f>
        <v>0</v>
      </c>
      <c r="U82" s="350">
        <f>IF(U$46=0,0,U$46/MAE_fec!U$46)</f>
        <v>0</v>
      </c>
      <c r="V82" s="350">
        <f>IF(V$46=0,0,V$46/MAE_fec!V$46)</f>
        <v>0</v>
      </c>
      <c r="W82" s="350">
        <f>IF(W$46=0,0,W$46/MAE_fec!W$46)</f>
        <v>0</v>
      </c>
      <c r="DA82" s="175"/>
    </row>
    <row r="83" spans="1:105" ht="12" customHeight="1" x14ac:dyDescent="0.25">
      <c r="A83" s="41" t="s">
        <v>2596</v>
      </c>
      <c r="B83" s="335">
        <f>IF(B$47=0,0,B$47/MAE_fec!B$47)</f>
        <v>0</v>
      </c>
      <c r="C83" s="335">
        <f>IF(C$47=0,0,C$47/MAE_fec!C$47)</f>
        <v>0</v>
      </c>
      <c r="D83" s="335">
        <f>IF(D$47=0,0,D$47/MAE_fec!D$47)</f>
        <v>0</v>
      </c>
      <c r="E83" s="335">
        <f>IF(E$47=0,0,E$47/MAE_fec!E$47)</f>
        <v>0</v>
      </c>
      <c r="F83" s="335">
        <f>IF(F$47=0,0,F$47/MAE_fec!F$47)</f>
        <v>0</v>
      </c>
      <c r="G83" s="335">
        <f>IF(G$47=0,0,G$47/MAE_fec!G$47)</f>
        <v>0</v>
      </c>
      <c r="H83" s="335">
        <f>IF(H$47=0,0,H$47/MAE_fec!H$47)</f>
        <v>0</v>
      </c>
      <c r="I83" s="335">
        <f>IF(I$47=0,0,I$47/MAE_fec!I$47)</f>
        <v>0</v>
      </c>
      <c r="J83" s="335">
        <f>IF(J$47=0,0,J$47/MAE_fec!J$47)</f>
        <v>0</v>
      </c>
      <c r="K83" s="335">
        <f>IF(K$47=0,0,K$47/MAE_fec!K$47)</f>
        <v>0</v>
      </c>
      <c r="L83" s="335">
        <f>IF(L$47=0,0,L$47/MAE_fec!L$47)</f>
        <v>0</v>
      </c>
      <c r="M83" s="335">
        <f>IF(M$47=0,0,M$47/MAE_fec!M$47)</f>
        <v>0</v>
      </c>
      <c r="N83" s="335">
        <f>IF(N$47=0,0,N$47/MAE_fec!N$47)</f>
        <v>0</v>
      </c>
      <c r="O83" s="335">
        <f>IF(O$47=0,0,O$47/MAE_fec!O$47)</f>
        <v>0</v>
      </c>
      <c r="P83" s="335">
        <f>IF(P$47=0,0,P$47/MAE_fec!P$47)</f>
        <v>0</v>
      </c>
      <c r="Q83" s="335">
        <f>IF(Q$47=0,0,Q$47/MAE_fec!Q$47)</f>
        <v>0</v>
      </c>
      <c r="R83" s="335">
        <f>IF(R$47=0,0,R$47/MAE_fec!R$47)</f>
        <v>0</v>
      </c>
      <c r="S83" s="335">
        <f>IF(S$47=0,0,S$47/MAE_fec!S$47)</f>
        <v>0</v>
      </c>
      <c r="T83" s="335">
        <f>IF(T$47=0,0,T$47/MAE_fec!T$47)</f>
        <v>0</v>
      </c>
      <c r="U83" s="335">
        <f>IF(U$47=0,0,U$47/MAE_fec!U$47)</f>
        <v>0</v>
      </c>
      <c r="V83" s="335">
        <f>IF(V$47=0,0,V$47/MAE_fec!V$47)</f>
        <v>0</v>
      </c>
      <c r="W83" s="335">
        <f>IF(W$47=0,0,W$47/MAE_fec!W$47)</f>
        <v>0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  <pageSetUpPr fitToPage="1"/>
  </sheetPr>
  <dimension ref="A1:DA3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Textiles and leather"</f>
        <v>RO: Textiles and leather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2074.1286205203728</v>
      </c>
      <c r="C3" s="205">
        <v>2566.4314984580292</v>
      </c>
      <c r="D3" s="205">
        <v>2780.0392602541579</v>
      </c>
      <c r="E3" s="205">
        <v>2835.5927020691061</v>
      </c>
      <c r="F3" s="205">
        <v>2957.0943317456399</v>
      </c>
      <c r="G3" s="205">
        <v>2766.851366985326</v>
      </c>
      <c r="H3" s="205">
        <v>2734.3153154360621</v>
      </c>
      <c r="I3" s="205">
        <v>2788.1540023360149</v>
      </c>
      <c r="J3" s="205">
        <v>3002.595307766278</v>
      </c>
      <c r="K3" s="205">
        <v>2361.6817310325941</v>
      </c>
      <c r="L3" s="205">
        <v>3437.771695379166</v>
      </c>
      <c r="M3" s="205">
        <v>4379.816109788957</v>
      </c>
      <c r="N3" s="205">
        <v>3274.6377660197381</v>
      </c>
      <c r="O3" s="205">
        <v>3198.1106443455178</v>
      </c>
      <c r="P3" s="205">
        <v>3044.8130215308538</v>
      </c>
      <c r="Q3" s="205">
        <v>3039.1</v>
      </c>
      <c r="R3" s="205">
        <v>2954.9645218902351</v>
      </c>
      <c r="S3" s="205">
        <v>2976.1372943191132</v>
      </c>
      <c r="T3" s="205">
        <v>2823.5461548040489</v>
      </c>
      <c r="U3" s="205">
        <v>2709.514487410911</v>
      </c>
      <c r="V3" s="205">
        <v>2327.535389596912</v>
      </c>
      <c r="W3" s="205">
        <v>2249.3817081662551</v>
      </c>
      <c r="DA3" s="112" t="s">
        <v>2678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2782.397435262822</v>
      </c>
      <c r="C5" s="205">
        <v>3142.6823529568901</v>
      </c>
      <c r="D5" s="205">
        <v>3975.333007112054</v>
      </c>
      <c r="E5" s="205">
        <v>3165.0968838496019</v>
      </c>
      <c r="F5" s="205">
        <v>3128.372707042889</v>
      </c>
      <c r="G5" s="205">
        <v>2044.1368196983231</v>
      </c>
      <c r="H5" s="205">
        <v>3065.073932070296</v>
      </c>
      <c r="I5" s="205">
        <v>3772.4981731282078</v>
      </c>
      <c r="J5" s="205">
        <v>3410.5995762984162</v>
      </c>
      <c r="K5" s="205">
        <v>2482.785131929249</v>
      </c>
      <c r="L5" s="205">
        <v>2609.7771079976419</v>
      </c>
      <c r="M5" s="205">
        <v>2859.716912586885</v>
      </c>
      <c r="N5" s="205">
        <v>2596.5921888394282</v>
      </c>
      <c r="O5" s="205">
        <v>2805.1619896626898</v>
      </c>
      <c r="P5" s="205">
        <v>3088.0924910885828</v>
      </c>
      <c r="Q5" s="205">
        <v>2991.146817054675</v>
      </c>
      <c r="R5" s="205">
        <v>2645.2155684517579</v>
      </c>
      <c r="S5" s="205">
        <v>2927.0683489184548</v>
      </c>
      <c r="T5" s="205">
        <v>2640.5314703316139</v>
      </c>
      <c r="U5" s="205">
        <v>3064.3817807417222</v>
      </c>
      <c r="V5" s="205">
        <v>2270.7325275662879</v>
      </c>
      <c r="W5" s="205">
        <v>2507.1289857745041</v>
      </c>
      <c r="DA5" s="112" t="s">
        <v>2679</v>
      </c>
    </row>
    <row r="6" spans="1:105" ht="12" customHeight="1" x14ac:dyDescent="0.25">
      <c r="A6" s="154" t="s">
        <v>2114</v>
      </c>
      <c r="B6" s="340">
        <v>3477.9967940785268</v>
      </c>
      <c r="C6" s="340">
        <v>3477.9967940785268</v>
      </c>
      <c r="D6" s="340">
        <v>4347.4959925981593</v>
      </c>
      <c r="E6" s="340">
        <v>4347.4959925981593</v>
      </c>
      <c r="F6" s="340">
        <v>4173.5961528942325</v>
      </c>
      <c r="G6" s="340">
        <v>4173.5961528942325</v>
      </c>
      <c r="H6" s="340">
        <v>3999.6963131903058</v>
      </c>
      <c r="I6" s="340">
        <v>3999.6963131903058</v>
      </c>
      <c r="J6" s="340">
        <v>3999.6963131903058</v>
      </c>
      <c r="K6" s="340">
        <v>3825.7964734863799</v>
      </c>
      <c r="L6" s="340">
        <v>3651.896633782454</v>
      </c>
      <c r="M6" s="340">
        <v>3651.896633782454</v>
      </c>
      <c r="N6" s="340">
        <v>3477.9967940785268</v>
      </c>
      <c r="O6" s="340">
        <v>3304.096954374601</v>
      </c>
      <c r="P6" s="340">
        <v>3304.096954374601</v>
      </c>
      <c r="Q6" s="340">
        <v>3304.096954374601</v>
      </c>
      <c r="R6" s="340">
        <v>3130.1971146706751</v>
      </c>
      <c r="S6" s="340">
        <v>3130.1971146706751</v>
      </c>
      <c r="T6" s="340">
        <v>2956.2972749667479</v>
      </c>
      <c r="U6" s="340">
        <v>3304.096954374601</v>
      </c>
      <c r="V6" s="340">
        <v>3304.096954374601</v>
      </c>
      <c r="W6" s="340">
        <v>3130.1971146706751</v>
      </c>
      <c r="DA6" s="160" t="s">
        <v>2680</v>
      </c>
    </row>
    <row r="7" spans="1:105" ht="12" customHeight="1" x14ac:dyDescent="0.25">
      <c r="A7" s="156" t="s">
        <v>2116</v>
      </c>
      <c r="B7" s="341">
        <v>0</v>
      </c>
      <c r="C7" s="342">
        <v>173.8998397039264</v>
      </c>
      <c r="D7" s="342">
        <v>1043.3990382235579</v>
      </c>
      <c r="E7" s="342">
        <v>0</v>
      </c>
      <c r="F7" s="342">
        <v>0</v>
      </c>
      <c r="G7" s="342">
        <v>0</v>
      </c>
      <c r="H7" s="342">
        <v>0</v>
      </c>
      <c r="I7" s="342">
        <v>173.8998397039264</v>
      </c>
      <c r="J7" s="342">
        <v>0</v>
      </c>
      <c r="K7" s="342">
        <v>0</v>
      </c>
      <c r="L7" s="342">
        <v>0</v>
      </c>
      <c r="M7" s="342">
        <v>0</v>
      </c>
      <c r="N7" s="342">
        <v>0</v>
      </c>
      <c r="O7" s="342">
        <v>0</v>
      </c>
      <c r="P7" s="342">
        <v>0</v>
      </c>
      <c r="Q7" s="342">
        <v>173.8998397039264</v>
      </c>
      <c r="R7" s="342">
        <v>0</v>
      </c>
      <c r="S7" s="342">
        <v>0</v>
      </c>
      <c r="T7" s="342">
        <v>0</v>
      </c>
      <c r="U7" s="342">
        <v>521.69951911177918</v>
      </c>
      <c r="V7" s="342">
        <v>0</v>
      </c>
      <c r="W7" s="342">
        <v>0</v>
      </c>
      <c r="DA7" s="161" t="s">
        <v>2681</v>
      </c>
    </row>
    <row r="8" spans="1:105" ht="12" customHeight="1" x14ac:dyDescent="0.25">
      <c r="A8" s="157" t="s">
        <v>2118</v>
      </c>
      <c r="B8" s="343"/>
      <c r="C8" s="344">
        <f t="shared" ref="C8:W8" si="0">B6+C7-C6</f>
        <v>173.89983970392632</v>
      </c>
      <c r="D8" s="344">
        <f t="shared" si="0"/>
        <v>173.89983970392586</v>
      </c>
      <c r="E8" s="344">
        <f t="shared" si="0"/>
        <v>0</v>
      </c>
      <c r="F8" s="344">
        <f t="shared" si="0"/>
        <v>173.89983970392677</v>
      </c>
      <c r="G8" s="344">
        <f t="shared" si="0"/>
        <v>0</v>
      </c>
      <c r="H8" s="344">
        <f t="shared" si="0"/>
        <v>173.89983970392677</v>
      </c>
      <c r="I8" s="344">
        <f t="shared" si="0"/>
        <v>173.89983970392677</v>
      </c>
      <c r="J8" s="344">
        <f t="shared" si="0"/>
        <v>0</v>
      </c>
      <c r="K8" s="344">
        <f t="shared" si="0"/>
        <v>173.89983970392586</v>
      </c>
      <c r="L8" s="344">
        <f t="shared" si="0"/>
        <v>173.89983970392586</v>
      </c>
      <c r="M8" s="344">
        <f t="shared" si="0"/>
        <v>0</v>
      </c>
      <c r="N8" s="344">
        <f t="shared" si="0"/>
        <v>173.89983970392723</v>
      </c>
      <c r="O8" s="344">
        <f t="shared" si="0"/>
        <v>173.89983970392586</v>
      </c>
      <c r="P8" s="344">
        <f t="shared" si="0"/>
        <v>0</v>
      </c>
      <c r="Q8" s="344">
        <f t="shared" si="0"/>
        <v>173.89983970392632</v>
      </c>
      <c r="R8" s="344">
        <f t="shared" si="0"/>
        <v>173.89983970392586</v>
      </c>
      <c r="S8" s="344">
        <f t="shared" si="0"/>
        <v>0</v>
      </c>
      <c r="T8" s="344">
        <f t="shared" si="0"/>
        <v>173.89983970392723</v>
      </c>
      <c r="U8" s="344">
        <f t="shared" si="0"/>
        <v>173.89983970392632</v>
      </c>
      <c r="V8" s="344">
        <f t="shared" si="0"/>
        <v>0</v>
      </c>
      <c r="W8" s="344">
        <f t="shared" si="0"/>
        <v>173.89983970392586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695.59935881570482</v>
      </c>
      <c r="C9" s="345">
        <f t="shared" si="1"/>
        <v>335.31444112163672</v>
      </c>
      <c r="D9" s="345">
        <f t="shared" si="1"/>
        <v>372.1629854861053</v>
      </c>
      <c r="E9" s="345">
        <f t="shared" si="1"/>
        <v>1182.3991087485574</v>
      </c>
      <c r="F9" s="345">
        <f t="shared" si="1"/>
        <v>1045.2234458513435</v>
      </c>
      <c r="G9" s="345">
        <f t="shared" si="1"/>
        <v>2129.4593331959095</v>
      </c>
      <c r="H9" s="345">
        <f t="shared" si="1"/>
        <v>934.62238112000978</v>
      </c>
      <c r="I9" s="345">
        <f t="shared" si="1"/>
        <v>227.19814006209799</v>
      </c>
      <c r="J9" s="345">
        <f t="shared" si="1"/>
        <v>589.09673689188958</v>
      </c>
      <c r="K9" s="345">
        <f t="shared" si="1"/>
        <v>1343.0113415571309</v>
      </c>
      <c r="L9" s="345">
        <f t="shared" si="1"/>
        <v>1042.1195257848121</v>
      </c>
      <c r="M9" s="345">
        <f t="shared" si="1"/>
        <v>792.17972119556907</v>
      </c>
      <c r="N9" s="345">
        <f t="shared" si="1"/>
        <v>881.4046052390986</v>
      </c>
      <c r="O9" s="345">
        <f t="shared" si="1"/>
        <v>498.93496471191111</v>
      </c>
      <c r="P9" s="345">
        <f t="shared" si="1"/>
        <v>216.00446328601811</v>
      </c>
      <c r="Q9" s="345">
        <f t="shared" si="1"/>
        <v>312.95013731992594</v>
      </c>
      <c r="R9" s="345">
        <f t="shared" si="1"/>
        <v>484.98154621891717</v>
      </c>
      <c r="S9" s="345">
        <f t="shared" si="1"/>
        <v>203.12876575222026</v>
      </c>
      <c r="T9" s="345">
        <f t="shared" si="1"/>
        <v>315.76580463513392</v>
      </c>
      <c r="U9" s="345">
        <f t="shared" si="1"/>
        <v>239.71517363287876</v>
      </c>
      <c r="V9" s="345">
        <f t="shared" si="1"/>
        <v>1033.3644268083131</v>
      </c>
      <c r="W9" s="345">
        <f t="shared" si="1"/>
        <v>623.06812889617095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67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287.22656921754083</v>
      </c>
      <c r="C12" s="212">
        <v>320.42854686156488</v>
      </c>
      <c r="D12" s="212">
        <v>421.0503869303526</v>
      </c>
      <c r="E12" s="212">
        <v>349.79226139294917</v>
      </c>
      <c r="F12" s="212">
        <v>338.61177987962162</v>
      </c>
      <c r="G12" s="212">
        <v>191.72398968185729</v>
      </c>
      <c r="H12" s="212">
        <v>266.88331900257953</v>
      </c>
      <c r="I12" s="212">
        <v>297.12717110920039</v>
      </c>
      <c r="J12" s="212">
        <v>251.6213241616509</v>
      </c>
      <c r="K12" s="212">
        <v>182.6655202063628</v>
      </c>
      <c r="L12" s="212">
        <v>180.76672398968191</v>
      </c>
      <c r="M12" s="212">
        <v>176.74058469475489</v>
      </c>
      <c r="N12" s="212">
        <v>162.78727429062769</v>
      </c>
      <c r="O12" s="212">
        <v>171.3856405846947</v>
      </c>
      <c r="P12" s="212">
        <v>178.27162510748059</v>
      </c>
      <c r="Q12" s="212">
        <v>171.30137575236449</v>
      </c>
      <c r="R12" s="212">
        <v>149.59647463456579</v>
      </c>
      <c r="S12" s="212">
        <v>164.6619948409286</v>
      </c>
      <c r="T12" s="212">
        <v>148.0316423043852</v>
      </c>
      <c r="U12" s="212">
        <v>170.41186586414449</v>
      </c>
      <c r="V12" s="212">
        <v>132.55055889939811</v>
      </c>
      <c r="W12" s="212">
        <v>139.6885640584695</v>
      </c>
      <c r="DA12" s="109" t="s">
        <v>2682</v>
      </c>
    </row>
    <row r="13" spans="1:105" ht="12" customHeight="1" x14ac:dyDescent="0.25">
      <c r="A13" s="24" t="s">
        <v>30</v>
      </c>
      <c r="B13" s="215">
        <v>0</v>
      </c>
      <c r="C13" s="215">
        <v>0</v>
      </c>
      <c r="D13" s="215">
        <v>20.79724849527085</v>
      </c>
      <c r="E13" s="215">
        <v>0</v>
      </c>
      <c r="F13" s="215">
        <v>0</v>
      </c>
      <c r="G13" s="215">
        <v>0</v>
      </c>
      <c r="H13" s="215">
        <v>0.18306104901117801</v>
      </c>
      <c r="I13" s="215">
        <v>0</v>
      </c>
      <c r="J13" s="215">
        <v>0</v>
      </c>
      <c r="K13" s="215">
        <v>0.1899398108340499</v>
      </c>
      <c r="L13" s="215">
        <v>0</v>
      </c>
      <c r="M13" s="215">
        <v>0.35442820292347382</v>
      </c>
      <c r="N13" s="215">
        <v>0</v>
      </c>
      <c r="O13" s="215">
        <v>0</v>
      </c>
      <c r="P13" s="215">
        <v>0</v>
      </c>
      <c r="Q13" s="215">
        <v>0</v>
      </c>
      <c r="R13" s="215">
        <v>0</v>
      </c>
      <c r="S13" s="215">
        <v>0</v>
      </c>
      <c r="T13" s="215">
        <v>0</v>
      </c>
      <c r="U13" s="215">
        <v>0</v>
      </c>
      <c r="V13" s="215">
        <v>0</v>
      </c>
      <c r="W13" s="215">
        <v>0</v>
      </c>
      <c r="DA13" s="85" t="s">
        <v>2683</v>
      </c>
    </row>
    <row r="14" spans="1:105" ht="12" customHeight="1" x14ac:dyDescent="0.25">
      <c r="A14" s="14" t="s">
        <v>31</v>
      </c>
      <c r="B14" s="206">
        <f t="shared" ref="B14:W14" si="2">B15+B16+B17+B18+B19</f>
        <v>34.577815993121234</v>
      </c>
      <c r="C14" s="206">
        <f t="shared" si="2"/>
        <v>42.79406706792777</v>
      </c>
      <c r="D14" s="206">
        <f t="shared" si="2"/>
        <v>46.419604471195186</v>
      </c>
      <c r="E14" s="206">
        <f t="shared" si="2"/>
        <v>19.368013757523642</v>
      </c>
      <c r="F14" s="206">
        <f t="shared" si="2"/>
        <v>62.830782459157341</v>
      </c>
      <c r="G14" s="206">
        <f t="shared" si="2"/>
        <v>12.888134135855545</v>
      </c>
      <c r="H14" s="206">
        <f t="shared" si="2"/>
        <v>17.667583834909713</v>
      </c>
      <c r="I14" s="206">
        <f t="shared" si="2"/>
        <v>41.096302665520206</v>
      </c>
      <c r="J14" s="206">
        <f t="shared" si="2"/>
        <v>16.570679277730015</v>
      </c>
      <c r="K14" s="206">
        <f t="shared" si="2"/>
        <v>4.3538263112639717</v>
      </c>
      <c r="L14" s="206">
        <f t="shared" si="2"/>
        <v>3.2159071367153911</v>
      </c>
      <c r="M14" s="206">
        <f t="shared" si="2"/>
        <v>3.2037833190025786</v>
      </c>
      <c r="N14" s="206">
        <f t="shared" si="2"/>
        <v>5.203869303525364</v>
      </c>
      <c r="O14" s="206">
        <f t="shared" si="2"/>
        <v>2.1632846087704207</v>
      </c>
      <c r="P14" s="206">
        <f t="shared" si="2"/>
        <v>2.1632846087704207</v>
      </c>
      <c r="Q14" s="206">
        <f t="shared" si="2"/>
        <v>4.1903697334479793</v>
      </c>
      <c r="R14" s="206">
        <f t="shared" si="2"/>
        <v>3.1767841788478073</v>
      </c>
      <c r="S14" s="206">
        <f t="shared" si="2"/>
        <v>2.3180567497850388</v>
      </c>
      <c r="T14" s="206">
        <f t="shared" si="2"/>
        <v>2.844024075666379</v>
      </c>
      <c r="U14" s="206">
        <f t="shared" si="2"/>
        <v>2.4629406706792771</v>
      </c>
      <c r="V14" s="206">
        <f t="shared" si="2"/>
        <v>3.1498710232158209</v>
      </c>
      <c r="W14" s="206">
        <f t="shared" si="2"/>
        <v>5.3710232158211522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2684</v>
      </c>
    </row>
    <row r="16" spans="1:105" ht="12" customHeight="1" x14ac:dyDescent="0.25">
      <c r="A16" s="18" t="s">
        <v>33</v>
      </c>
      <c r="B16" s="206">
        <v>0</v>
      </c>
      <c r="C16" s="206">
        <v>0</v>
      </c>
      <c r="D16" s="206">
        <v>5.6486672398968194</v>
      </c>
      <c r="E16" s="206">
        <v>1.129750644883921</v>
      </c>
      <c r="F16" s="206">
        <v>2.259501289767841</v>
      </c>
      <c r="G16" s="206">
        <v>5.7485812553740319</v>
      </c>
      <c r="H16" s="206">
        <v>1.1497850386930351</v>
      </c>
      <c r="I16" s="206">
        <v>1.149699054170249</v>
      </c>
      <c r="J16" s="206">
        <v>1.149699054170249</v>
      </c>
      <c r="K16" s="206">
        <v>2.2997420464316418</v>
      </c>
      <c r="L16" s="206">
        <v>1.149699054170249</v>
      </c>
      <c r="M16" s="206">
        <v>1.149699054170249</v>
      </c>
      <c r="N16" s="206">
        <v>1.149699054170249</v>
      </c>
      <c r="O16" s="206">
        <v>1.149699054170249</v>
      </c>
      <c r="P16" s="206">
        <v>1.149699054170249</v>
      </c>
      <c r="Q16" s="206">
        <v>1.149699054170249</v>
      </c>
      <c r="R16" s="206">
        <v>1.149699054170249</v>
      </c>
      <c r="S16" s="206">
        <v>0.46104901117798802</v>
      </c>
      <c r="T16" s="206">
        <v>0.76689595872742911</v>
      </c>
      <c r="U16" s="206">
        <v>0.33000859845227859</v>
      </c>
      <c r="V16" s="206">
        <v>0.13568357695614791</v>
      </c>
      <c r="W16" s="206">
        <v>0.15640584694754939</v>
      </c>
      <c r="DA16" s="71" t="s">
        <v>2685</v>
      </c>
    </row>
    <row r="17" spans="1:105" ht="12" customHeight="1" x14ac:dyDescent="0.25">
      <c r="A17" s="18" t="s">
        <v>69</v>
      </c>
      <c r="B17" s="206">
        <v>24.648925193465171</v>
      </c>
      <c r="C17" s="206">
        <v>32.865176268271711</v>
      </c>
      <c r="D17" s="206">
        <v>32.865176268271711</v>
      </c>
      <c r="E17" s="206">
        <v>11.297420464316421</v>
      </c>
      <c r="F17" s="206">
        <v>9.2433361994840926</v>
      </c>
      <c r="G17" s="206">
        <v>5.135167669819432</v>
      </c>
      <c r="H17" s="206">
        <v>11.297420464316421</v>
      </c>
      <c r="I17" s="206">
        <v>36.97334479793637</v>
      </c>
      <c r="J17" s="206">
        <v>14.378503869303531</v>
      </c>
      <c r="K17" s="206">
        <v>2.0540842648323299</v>
      </c>
      <c r="L17" s="206">
        <v>1.026999140154772</v>
      </c>
      <c r="M17" s="206">
        <v>2.0540842648323299</v>
      </c>
      <c r="N17" s="206">
        <v>4.0541702493551153</v>
      </c>
      <c r="O17" s="206">
        <v>1.013585554600172</v>
      </c>
      <c r="P17" s="206">
        <v>1.013585554600172</v>
      </c>
      <c r="Q17" s="206">
        <v>3.04067067927773</v>
      </c>
      <c r="R17" s="206">
        <v>2.0270851246775581</v>
      </c>
      <c r="S17" s="206">
        <v>1.644969905417025</v>
      </c>
      <c r="T17" s="206">
        <v>1.899398108340498</v>
      </c>
      <c r="U17" s="206">
        <v>1.8834909716251069</v>
      </c>
      <c r="V17" s="206">
        <v>2.7771281169389508</v>
      </c>
      <c r="W17" s="206">
        <v>4.2104041272570933</v>
      </c>
      <c r="DA17" s="71" t="s">
        <v>2686</v>
      </c>
    </row>
    <row r="18" spans="1:105" ht="12" customHeight="1" x14ac:dyDescent="0.25">
      <c r="A18" s="18" t="s">
        <v>70</v>
      </c>
      <c r="B18" s="206">
        <v>6.7546001719690452</v>
      </c>
      <c r="C18" s="206">
        <v>6.7546001719690452</v>
      </c>
      <c r="D18" s="206">
        <v>5.7895958727429058</v>
      </c>
      <c r="E18" s="206">
        <v>4.8246775580395527</v>
      </c>
      <c r="F18" s="206">
        <v>49.211779879621659</v>
      </c>
      <c r="G18" s="206">
        <v>0.96491831470335332</v>
      </c>
      <c r="H18" s="206">
        <v>0</v>
      </c>
      <c r="I18" s="206">
        <v>1.9298366294067071</v>
      </c>
      <c r="J18" s="206">
        <v>0</v>
      </c>
      <c r="K18" s="206">
        <v>0</v>
      </c>
      <c r="L18" s="206">
        <v>0</v>
      </c>
      <c r="M18" s="206">
        <v>0</v>
      </c>
      <c r="N18" s="206">
        <v>0</v>
      </c>
      <c r="O18" s="206">
        <v>0</v>
      </c>
      <c r="P18" s="206">
        <v>0</v>
      </c>
      <c r="Q18" s="206">
        <v>0</v>
      </c>
      <c r="R18" s="206">
        <v>0</v>
      </c>
      <c r="S18" s="206">
        <v>0</v>
      </c>
      <c r="T18" s="206">
        <v>0</v>
      </c>
      <c r="U18" s="206">
        <v>0</v>
      </c>
      <c r="V18" s="206">
        <v>0</v>
      </c>
      <c r="W18" s="206">
        <v>0</v>
      </c>
      <c r="DA18" s="71" t="s">
        <v>2687</v>
      </c>
    </row>
    <row r="19" spans="1:105" ht="12" customHeight="1" x14ac:dyDescent="0.25">
      <c r="A19" s="18" t="s">
        <v>34</v>
      </c>
      <c r="B19" s="206">
        <v>3.1742906276870162</v>
      </c>
      <c r="C19" s="206">
        <v>3.1742906276870162</v>
      </c>
      <c r="D19" s="206">
        <v>2.116165090283749</v>
      </c>
      <c r="E19" s="206">
        <v>2.116165090283749</v>
      </c>
      <c r="F19" s="206">
        <v>2.116165090283749</v>
      </c>
      <c r="G19" s="206">
        <v>1.039466895958727</v>
      </c>
      <c r="H19" s="206">
        <v>5.2203783319002586</v>
      </c>
      <c r="I19" s="206">
        <v>1.0434221840068789</v>
      </c>
      <c r="J19" s="206">
        <v>1.0424763542562341</v>
      </c>
      <c r="K19" s="206">
        <v>0</v>
      </c>
      <c r="L19" s="206">
        <v>1.0392089423903701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v>0</v>
      </c>
      <c r="S19" s="206">
        <v>0.21203783319002581</v>
      </c>
      <c r="T19" s="206">
        <v>0.17773000859845231</v>
      </c>
      <c r="U19" s="206">
        <v>0.24944110060189159</v>
      </c>
      <c r="V19" s="206">
        <v>0.2370593293207223</v>
      </c>
      <c r="W19" s="206">
        <v>1.004213241616509</v>
      </c>
      <c r="DA19" s="71" t="s">
        <v>2688</v>
      </c>
    </row>
    <row r="20" spans="1:105" ht="12" customHeight="1" x14ac:dyDescent="0.25">
      <c r="A20" s="14" t="s">
        <v>35</v>
      </c>
      <c r="B20" s="206">
        <f t="shared" ref="B20:W20" si="3">B21+B22</f>
        <v>138.9724849527085</v>
      </c>
      <c r="C20" s="206">
        <f t="shared" si="3"/>
        <v>157.86758383490971</v>
      </c>
      <c r="D20" s="206">
        <f t="shared" si="3"/>
        <v>221.04471195184871</v>
      </c>
      <c r="E20" s="206">
        <f t="shared" si="3"/>
        <v>208.68443680137571</v>
      </c>
      <c r="F20" s="206">
        <f t="shared" si="3"/>
        <v>170.12037833190021</v>
      </c>
      <c r="G20" s="206">
        <f t="shared" si="3"/>
        <v>98.129836629406697</v>
      </c>
      <c r="H20" s="206">
        <f t="shared" si="3"/>
        <v>163.52106620808249</v>
      </c>
      <c r="I20" s="206">
        <f t="shared" si="3"/>
        <v>165.92863284608774</v>
      </c>
      <c r="J20" s="206">
        <f t="shared" si="3"/>
        <v>119.6689595872743</v>
      </c>
      <c r="K20" s="206">
        <f t="shared" si="3"/>
        <v>109.8022355975924</v>
      </c>
      <c r="L20" s="206">
        <f t="shared" si="3"/>
        <v>94.604471195184857</v>
      </c>
      <c r="M20" s="206">
        <f t="shared" si="3"/>
        <v>95.657781599312116</v>
      </c>
      <c r="N20" s="206">
        <f t="shared" si="3"/>
        <v>86.908856405846947</v>
      </c>
      <c r="O20" s="206">
        <f t="shared" si="3"/>
        <v>92.304385210662076</v>
      </c>
      <c r="P20" s="206">
        <f t="shared" si="3"/>
        <v>97.22699914015476</v>
      </c>
      <c r="Q20" s="206">
        <f t="shared" si="3"/>
        <v>96.603611349957006</v>
      </c>
      <c r="R20" s="206">
        <f t="shared" si="3"/>
        <v>81.663800515907127</v>
      </c>
      <c r="S20" s="206">
        <f t="shared" si="3"/>
        <v>99.333619948409279</v>
      </c>
      <c r="T20" s="206">
        <f t="shared" si="3"/>
        <v>81.683576956147888</v>
      </c>
      <c r="U20" s="206">
        <f t="shared" si="3"/>
        <v>105.2897678417885</v>
      </c>
      <c r="V20" s="206">
        <f t="shared" si="3"/>
        <v>74.838607050730872</v>
      </c>
      <c r="W20" s="206">
        <f t="shared" si="3"/>
        <v>73.231814273430786</v>
      </c>
      <c r="DA20" s="71"/>
    </row>
    <row r="21" spans="1:105" ht="12" customHeight="1" x14ac:dyDescent="0.25">
      <c r="A21" s="18" t="s">
        <v>72</v>
      </c>
      <c r="B21" s="206">
        <v>138.9724849527085</v>
      </c>
      <c r="C21" s="206">
        <v>157.86758383490971</v>
      </c>
      <c r="D21" s="206">
        <v>221.04471195184871</v>
      </c>
      <c r="E21" s="206">
        <v>208.68443680137571</v>
      </c>
      <c r="F21" s="206">
        <v>170.12037833190021</v>
      </c>
      <c r="G21" s="206">
        <v>98.129836629406697</v>
      </c>
      <c r="H21" s="206">
        <v>163.52106620808249</v>
      </c>
      <c r="I21" s="206">
        <v>165.86414445399831</v>
      </c>
      <c r="J21" s="206">
        <v>119.6689595872743</v>
      </c>
      <c r="K21" s="206">
        <v>109.8022355975924</v>
      </c>
      <c r="L21" s="206">
        <v>94.604471195184857</v>
      </c>
      <c r="M21" s="206">
        <v>95.657781599312116</v>
      </c>
      <c r="N21" s="206">
        <v>86.908856405846947</v>
      </c>
      <c r="O21" s="206">
        <v>92.304385210662076</v>
      </c>
      <c r="P21" s="206">
        <v>97.22699914015476</v>
      </c>
      <c r="Q21" s="206">
        <v>96.603611349957006</v>
      </c>
      <c r="R21" s="206">
        <v>81.663800515907127</v>
      </c>
      <c r="S21" s="206">
        <v>99.333619948409279</v>
      </c>
      <c r="T21" s="206">
        <v>81.683576956147888</v>
      </c>
      <c r="U21" s="206">
        <v>105.2897678417885</v>
      </c>
      <c r="V21" s="206">
        <v>74.838607050730872</v>
      </c>
      <c r="W21" s="206">
        <v>73.231814273430786</v>
      </c>
      <c r="DA21" s="71" t="s">
        <v>2689</v>
      </c>
    </row>
    <row r="22" spans="1:105" ht="12" customHeight="1" x14ac:dyDescent="0.25">
      <c r="A22" s="18" t="s">
        <v>36</v>
      </c>
      <c r="B22" s="206">
        <v>0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6.4488392089423904E-2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2690</v>
      </c>
    </row>
    <row r="23" spans="1:105" ht="12" customHeight="1" x14ac:dyDescent="0.25">
      <c r="A23" s="14" t="s">
        <v>37</v>
      </c>
      <c r="B23" s="206">
        <f t="shared" ref="B23:W23" si="4">B24+B25+B26+B27+B28+B29</f>
        <v>5.1351676698194328</v>
      </c>
      <c r="C23" s="206">
        <f t="shared" si="4"/>
        <v>9.4822012037833172</v>
      </c>
      <c r="D23" s="206">
        <f t="shared" si="4"/>
        <v>1.0270851246775581</v>
      </c>
      <c r="E23" s="206">
        <f t="shared" si="4"/>
        <v>2.2452278589853814</v>
      </c>
      <c r="F23" s="206">
        <f t="shared" si="4"/>
        <v>2.6033533963886493</v>
      </c>
      <c r="G23" s="206">
        <f t="shared" si="4"/>
        <v>2.9855546001719682</v>
      </c>
      <c r="H23" s="206">
        <f t="shared" si="4"/>
        <v>0.35829750644883929</v>
      </c>
      <c r="I23" s="206">
        <f t="shared" si="4"/>
        <v>1.480825451418744</v>
      </c>
      <c r="J23" s="206">
        <f t="shared" si="4"/>
        <v>2.507910576096303</v>
      </c>
      <c r="K23" s="206">
        <f t="shared" si="4"/>
        <v>2.0540842648323299</v>
      </c>
      <c r="L23" s="206">
        <f t="shared" si="4"/>
        <v>1.5763542562338779</v>
      </c>
      <c r="M23" s="206">
        <f t="shared" si="4"/>
        <v>3.9648323301805681</v>
      </c>
      <c r="N23" s="206">
        <f t="shared" si="4"/>
        <v>2.0540842648323303</v>
      </c>
      <c r="O23" s="206">
        <f t="shared" si="4"/>
        <v>5.6368013757523636</v>
      </c>
      <c r="P23" s="206">
        <f t="shared" si="4"/>
        <v>2.2213241616509025</v>
      </c>
      <c r="Q23" s="206">
        <f t="shared" si="4"/>
        <v>0.83602751504729145</v>
      </c>
      <c r="R23" s="206">
        <f t="shared" si="4"/>
        <v>0.54935511607910581</v>
      </c>
      <c r="S23" s="206">
        <f t="shared" si="4"/>
        <v>0.77721410146173675</v>
      </c>
      <c r="T23" s="206">
        <f t="shared" si="4"/>
        <v>1.8401547721410152</v>
      </c>
      <c r="U23" s="206">
        <f t="shared" si="4"/>
        <v>1.1647463456577818</v>
      </c>
      <c r="V23" s="206">
        <f t="shared" si="4"/>
        <v>0.89999999999999991</v>
      </c>
      <c r="W23" s="206">
        <f t="shared" si="4"/>
        <v>0.97747205503009449</v>
      </c>
      <c r="DA23" s="71"/>
    </row>
    <row r="24" spans="1:105" ht="12" customHeight="1" x14ac:dyDescent="0.25">
      <c r="A24" s="18" t="s">
        <v>73</v>
      </c>
      <c r="B24" s="206">
        <v>5.0635425623387791</v>
      </c>
      <c r="C24" s="206">
        <v>9.3627687016337049</v>
      </c>
      <c r="D24" s="206">
        <v>0.97927773000859841</v>
      </c>
      <c r="E24" s="206">
        <v>2.1974204643164219</v>
      </c>
      <c r="F24" s="206">
        <v>2.5317282889079959</v>
      </c>
      <c r="G24" s="206">
        <v>2.9139294926913148</v>
      </c>
      <c r="H24" s="206">
        <v>0.23886500429922619</v>
      </c>
      <c r="I24" s="206">
        <v>1.361392949269131</v>
      </c>
      <c r="J24" s="206">
        <v>2.36457437661221</v>
      </c>
      <c r="K24" s="206">
        <v>1.9107480653482369</v>
      </c>
      <c r="L24" s="206">
        <v>1.5763542562338779</v>
      </c>
      <c r="M24" s="206">
        <v>3.8214961306964752</v>
      </c>
      <c r="N24" s="206">
        <v>1.958555460017197</v>
      </c>
      <c r="O24" s="206">
        <v>5.6128976784178839</v>
      </c>
      <c r="P24" s="206">
        <v>2.1974204643164228</v>
      </c>
      <c r="Q24" s="206">
        <v>0.81212381771281161</v>
      </c>
      <c r="R24" s="206">
        <v>0.52545141874462598</v>
      </c>
      <c r="S24" s="206">
        <v>0.74084264832330171</v>
      </c>
      <c r="T24" s="206">
        <v>1.653998280309545</v>
      </c>
      <c r="U24" s="206">
        <v>1.1577815993121241</v>
      </c>
      <c r="V24" s="206">
        <v>0.8950988822012037</v>
      </c>
      <c r="W24" s="206">
        <v>0.97558039552880471</v>
      </c>
      <c r="DA24" s="71" t="s">
        <v>2691</v>
      </c>
    </row>
    <row r="25" spans="1:105" ht="12" customHeight="1" x14ac:dyDescent="0.25">
      <c r="A25" s="18" t="s">
        <v>74</v>
      </c>
      <c r="B25" s="206">
        <v>0</v>
      </c>
      <c r="C25" s="206">
        <v>0</v>
      </c>
      <c r="D25" s="206">
        <v>0</v>
      </c>
      <c r="E25" s="206">
        <v>0</v>
      </c>
      <c r="F25" s="206">
        <v>0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>
        <v>0</v>
      </c>
      <c r="M25" s="206">
        <v>0</v>
      </c>
      <c r="N25" s="206">
        <v>0</v>
      </c>
      <c r="O25" s="206">
        <v>0</v>
      </c>
      <c r="P25" s="206">
        <v>0</v>
      </c>
      <c r="Q25" s="206">
        <v>0</v>
      </c>
      <c r="R25" s="206">
        <v>0</v>
      </c>
      <c r="S25" s="206">
        <v>0</v>
      </c>
      <c r="T25" s="206">
        <v>0</v>
      </c>
      <c r="U25" s="206">
        <v>0</v>
      </c>
      <c r="V25" s="206">
        <v>0</v>
      </c>
      <c r="W25" s="206">
        <v>0</v>
      </c>
      <c r="DA25" s="71" t="s">
        <v>2692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</v>
      </c>
      <c r="Q26" s="206">
        <v>0</v>
      </c>
      <c r="R26" s="206">
        <v>0</v>
      </c>
      <c r="S26" s="206">
        <v>0</v>
      </c>
      <c r="T26" s="206">
        <v>0</v>
      </c>
      <c r="U26" s="206">
        <v>0</v>
      </c>
      <c r="V26" s="206">
        <v>0</v>
      </c>
      <c r="W26" s="206">
        <v>0</v>
      </c>
      <c r="DA26" s="71" t="s">
        <v>2693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0</v>
      </c>
      <c r="P27" s="206">
        <v>0</v>
      </c>
      <c r="Q27" s="206">
        <v>0</v>
      </c>
      <c r="R27" s="206">
        <v>0</v>
      </c>
      <c r="S27" s="206">
        <v>0</v>
      </c>
      <c r="T27" s="206">
        <v>0</v>
      </c>
      <c r="U27" s="206">
        <v>0</v>
      </c>
      <c r="V27" s="206">
        <v>0</v>
      </c>
      <c r="W27" s="206">
        <v>0</v>
      </c>
      <c r="DA27" s="71" t="s">
        <v>2694</v>
      </c>
    </row>
    <row r="28" spans="1:105" ht="12" customHeight="1" x14ac:dyDescent="0.25">
      <c r="A28" s="18" t="s">
        <v>77</v>
      </c>
      <c r="B28" s="206">
        <v>7.1625107480653469E-2</v>
      </c>
      <c r="C28" s="206">
        <v>0.1194325021496131</v>
      </c>
      <c r="D28" s="206">
        <v>4.7807394668959592E-2</v>
      </c>
      <c r="E28" s="206">
        <v>4.7807394668959592E-2</v>
      </c>
      <c r="F28" s="206">
        <v>7.1625107480653469E-2</v>
      </c>
      <c r="G28" s="206">
        <v>7.1625107480653469E-2</v>
      </c>
      <c r="H28" s="206">
        <v>0.1194325021496131</v>
      </c>
      <c r="I28" s="206">
        <v>0.1194325021496131</v>
      </c>
      <c r="J28" s="206">
        <v>0.14333619948409279</v>
      </c>
      <c r="K28" s="206">
        <v>0.14333619948409279</v>
      </c>
      <c r="L28" s="206">
        <v>0</v>
      </c>
      <c r="M28" s="206">
        <v>0.14333619948409279</v>
      </c>
      <c r="N28" s="206">
        <v>9.5528804815133275E-2</v>
      </c>
      <c r="O28" s="206">
        <v>2.3903697334479789E-2</v>
      </c>
      <c r="P28" s="206">
        <v>2.3903697334479789E-2</v>
      </c>
      <c r="Q28" s="206">
        <v>2.3903697334479789E-2</v>
      </c>
      <c r="R28" s="206">
        <v>2.3903697334479789E-2</v>
      </c>
      <c r="S28" s="206">
        <v>3.6371453138435081E-2</v>
      </c>
      <c r="T28" s="206">
        <v>0.18615649183147029</v>
      </c>
      <c r="U28" s="206">
        <v>6.964746345657781E-3</v>
      </c>
      <c r="V28" s="206">
        <v>4.9011177987962166E-3</v>
      </c>
      <c r="W28" s="206">
        <v>1.8916595012897679E-3</v>
      </c>
      <c r="DA28" s="71" t="s">
        <v>2695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2696</v>
      </c>
    </row>
    <row r="30" spans="1:105" ht="12" customHeight="1" x14ac:dyDescent="0.25">
      <c r="A30" s="14" t="s">
        <v>79</v>
      </c>
      <c r="B30" s="206">
        <v>44.998538263112643</v>
      </c>
      <c r="C30" s="206">
        <v>39.863370593293197</v>
      </c>
      <c r="D30" s="206">
        <v>28.064402407566639</v>
      </c>
      <c r="E30" s="206">
        <v>34.369905417024931</v>
      </c>
      <c r="F30" s="206">
        <v>17.244711951848672</v>
      </c>
      <c r="G30" s="206">
        <v>25.699828030954428</v>
      </c>
      <c r="H30" s="206">
        <v>14.474032674118661</v>
      </c>
      <c r="I30" s="206">
        <v>15.62055030094583</v>
      </c>
      <c r="J30" s="206">
        <v>15.45331040412726</v>
      </c>
      <c r="K30" s="206">
        <v>9.6016337059329313</v>
      </c>
      <c r="L30" s="206">
        <v>11.464574376612211</v>
      </c>
      <c r="M30" s="206">
        <v>6.6638005159071358</v>
      </c>
      <c r="N30" s="206">
        <v>5.8517626827171103</v>
      </c>
      <c r="O30" s="206">
        <v>3.0094582975064492</v>
      </c>
      <c r="P30" s="206">
        <v>3.4871883061049012</v>
      </c>
      <c r="Q30" s="206">
        <v>5.6128976784178848</v>
      </c>
      <c r="R30" s="206">
        <v>3.415477214101462</v>
      </c>
      <c r="S30" s="206">
        <v>3.7020636285468611</v>
      </c>
      <c r="T30" s="206">
        <v>4.6391229578675839</v>
      </c>
      <c r="U30" s="206">
        <v>4.2367153912295787</v>
      </c>
      <c r="V30" s="206">
        <v>4.4788478073946676</v>
      </c>
      <c r="W30" s="206">
        <v>8.9583834909716256</v>
      </c>
      <c r="DA30" s="71" t="s">
        <v>2697</v>
      </c>
    </row>
    <row r="31" spans="1:105" ht="12" customHeight="1" x14ac:dyDescent="0.25">
      <c r="A31" s="21" t="s">
        <v>38</v>
      </c>
      <c r="B31" s="209">
        <v>63.542562338779007</v>
      </c>
      <c r="C31" s="209">
        <v>70.421324161650901</v>
      </c>
      <c r="D31" s="209">
        <v>103.6973344797936</v>
      </c>
      <c r="E31" s="209">
        <v>85.124677558039551</v>
      </c>
      <c r="F31" s="209">
        <v>85.812553740326734</v>
      </c>
      <c r="G31" s="209">
        <v>52.020636285468612</v>
      </c>
      <c r="H31" s="209">
        <v>70.679277730008593</v>
      </c>
      <c r="I31" s="209">
        <v>73.000859845227851</v>
      </c>
      <c r="J31" s="209">
        <v>97.420464316423036</v>
      </c>
      <c r="K31" s="209">
        <v>56.663800515907127</v>
      </c>
      <c r="L31" s="209">
        <v>69.905417024935502</v>
      </c>
      <c r="M31" s="209">
        <v>66.895958727429061</v>
      </c>
      <c r="N31" s="209">
        <v>62.76870163370593</v>
      </c>
      <c r="O31" s="209">
        <v>68.271711092003429</v>
      </c>
      <c r="P31" s="209">
        <v>73.17282889079965</v>
      </c>
      <c r="Q31" s="209">
        <v>64.058469475494405</v>
      </c>
      <c r="R31" s="209">
        <v>60.791057609630258</v>
      </c>
      <c r="S31" s="209">
        <v>58.531040412725709</v>
      </c>
      <c r="T31" s="209">
        <v>57.024763542562333</v>
      </c>
      <c r="U31" s="209">
        <v>57.257695614789327</v>
      </c>
      <c r="V31" s="209">
        <v>49.183233018056747</v>
      </c>
      <c r="W31" s="209">
        <v>51.149871023215823</v>
      </c>
      <c r="DA31" s="86" t="s">
        <v>2698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TEL_emi!B5</f>
        <v>435.13192151893372</v>
      </c>
      <c r="C33" s="205">
        <f>TEL_emi!C5</f>
        <v>504.14522651873432</v>
      </c>
      <c r="D33" s="205">
        <f>TEL_emi!D5</f>
        <v>743.90444880729603</v>
      </c>
      <c r="E33" s="205">
        <f>TEL_emi!E5</f>
        <v>550.25185499871804</v>
      </c>
      <c r="F33" s="205">
        <f>TEL_emi!F5</f>
        <v>599.83868987877008</v>
      </c>
      <c r="G33" s="205">
        <f>TEL_emi!G5</f>
        <v>268.0343902789939</v>
      </c>
      <c r="H33" s="205">
        <f>TEL_emi!H5</f>
        <v>438.71917564195212</v>
      </c>
      <c r="I33" s="205">
        <f>TEL_emi!I5</f>
        <v>516.72611231876249</v>
      </c>
      <c r="J33" s="205">
        <f>TEL_emi!J5</f>
        <v>331.74802259797673</v>
      </c>
      <c r="K33" s="205">
        <f>TEL_emi!K5</f>
        <v>271.13302351772393</v>
      </c>
      <c r="L33" s="205">
        <f>TEL_emi!L5</f>
        <v>231.4452430785953</v>
      </c>
      <c r="M33" s="205">
        <f>TEL_emi!M5</f>
        <v>235.49646816868281</v>
      </c>
      <c r="N33" s="205">
        <f>TEL_emi!N5</f>
        <v>220.30727915857881</v>
      </c>
      <c r="O33" s="205">
        <f>TEL_emi!O5</f>
        <v>223.12909763876809</v>
      </c>
      <c r="P33" s="205">
        <f>TEL_emi!P5</f>
        <v>234.69130763884959</v>
      </c>
      <c r="Q33" s="205">
        <f>TEL_emi!Q5</f>
        <v>239.515964638215</v>
      </c>
      <c r="R33" s="205">
        <f>TEL_emi!R5</f>
        <v>201.2808477578069</v>
      </c>
      <c r="S33" s="205">
        <f>TEL_emi!S5</f>
        <v>240.3580035577846</v>
      </c>
      <c r="T33" s="205">
        <f>TEL_emi!T5</f>
        <v>202.30939079867241</v>
      </c>
      <c r="U33" s="205">
        <f>TEL_emi!U5</f>
        <v>257.31753335861998</v>
      </c>
      <c r="V33" s="205">
        <f>TEL_emi!V5</f>
        <v>185.44262039857369</v>
      </c>
      <c r="W33" s="205">
        <f>TEL_emi!W5</f>
        <v>188.395822438549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138.48059680381795</v>
      </c>
      <c r="C35" s="286">
        <f t="shared" si="5"/>
        <v>124.85373058041318</v>
      </c>
      <c r="D35" s="286">
        <f t="shared" si="5"/>
        <v>151.45483481116707</v>
      </c>
      <c r="E35" s="286">
        <f t="shared" si="5"/>
        <v>123.35772381474567</v>
      </c>
      <c r="F35" s="286">
        <f t="shared" si="5"/>
        <v>114.5082780229508</v>
      </c>
      <c r="G35" s="286">
        <f t="shared" si="5"/>
        <v>69.293201640518078</v>
      </c>
      <c r="H35" s="286">
        <f t="shared" si="5"/>
        <v>97.605172854769179</v>
      </c>
      <c r="I35" s="286">
        <f t="shared" si="5"/>
        <v>106.56770424454913</v>
      </c>
      <c r="J35" s="286">
        <f t="shared" si="5"/>
        <v>83.8012780179956</v>
      </c>
      <c r="K35" s="286">
        <f t="shared" si="5"/>
        <v>77.345527894860012</v>
      </c>
      <c r="L35" s="286">
        <f t="shared" si="5"/>
        <v>52.582527290179577</v>
      </c>
      <c r="M35" s="286">
        <f t="shared" si="5"/>
        <v>40.353425866382139</v>
      </c>
      <c r="N35" s="286">
        <f t="shared" si="5"/>
        <v>49.711536335358588</v>
      </c>
      <c r="O35" s="286">
        <f t="shared" si="5"/>
        <v>53.589653280982141</v>
      </c>
      <c r="P35" s="286">
        <f t="shared" si="5"/>
        <v>58.54928491400441</v>
      </c>
      <c r="Q35" s="286">
        <f t="shared" si="5"/>
        <v>56.365824011175839</v>
      </c>
      <c r="R35" s="286">
        <f t="shared" si="5"/>
        <v>50.625472328470373</v>
      </c>
      <c r="S35" s="286">
        <f t="shared" si="5"/>
        <v>55.327418918219067</v>
      </c>
      <c r="T35" s="286">
        <f t="shared" si="5"/>
        <v>52.427562429790861</v>
      </c>
      <c r="U35" s="286">
        <f t="shared" si="5"/>
        <v>62.893875141070879</v>
      </c>
      <c r="V35" s="286">
        <f t="shared" si="5"/>
        <v>56.948890870507249</v>
      </c>
      <c r="W35" s="286">
        <f t="shared" si="5"/>
        <v>62.100871342261712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103.22988570121713</v>
      </c>
      <c r="C36" s="346">
        <f t="shared" si="6"/>
        <v>101.96020815151101</v>
      </c>
      <c r="D36" s="346">
        <f t="shared" si="6"/>
        <v>105.91575251106613</v>
      </c>
      <c r="E36" s="346">
        <f t="shared" si="6"/>
        <v>110.51549896555093</v>
      </c>
      <c r="F36" s="346">
        <f t="shared" si="6"/>
        <v>108.23895091441844</v>
      </c>
      <c r="G36" s="346">
        <f t="shared" si="6"/>
        <v>93.792151207448143</v>
      </c>
      <c r="H36" s="346">
        <f t="shared" si="6"/>
        <v>87.072392026222317</v>
      </c>
      <c r="I36" s="346">
        <f t="shared" si="6"/>
        <v>78.761382371411045</v>
      </c>
      <c r="J36" s="346">
        <f t="shared" si="6"/>
        <v>73.776272626744415</v>
      </c>
      <c r="K36" s="346">
        <f t="shared" si="6"/>
        <v>73.572826684531691</v>
      </c>
      <c r="L36" s="346">
        <f t="shared" si="6"/>
        <v>69.265196416860149</v>
      </c>
      <c r="M36" s="346">
        <f t="shared" si="6"/>
        <v>61.80352464848567</v>
      </c>
      <c r="N36" s="346">
        <f t="shared" si="6"/>
        <v>62.692661169633666</v>
      </c>
      <c r="O36" s="346">
        <f t="shared" si="6"/>
        <v>61.096521775308659</v>
      </c>
      <c r="P36" s="346">
        <f t="shared" si="6"/>
        <v>57.728719467414045</v>
      </c>
      <c r="Q36" s="346">
        <f t="shared" si="6"/>
        <v>57.26946426556276</v>
      </c>
      <c r="R36" s="346">
        <f t="shared" si="6"/>
        <v>56.553604333322617</v>
      </c>
      <c r="S36" s="346">
        <f t="shared" si="6"/>
        <v>56.2549196713397</v>
      </c>
      <c r="T36" s="346">
        <f t="shared" si="6"/>
        <v>56.061305827116115</v>
      </c>
      <c r="U36" s="346">
        <f t="shared" si="6"/>
        <v>55.610520508608737</v>
      </c>
      <c r="V36" s="346">
        <f t="shared" si="6"/>
        <v>58.37347961076788</v>
      </c>
      <c r="W36" s="346">
        <f t="shared" si="6"/>
        <v>55.716544641725648</v>
      </c>
      <c r="DA36" s="119"/>
    </row>
    <row r="37" spans="1:105" ht="12" customHeight="1" x14ac:dyDescent="0.25">
      <c r="A37" s="158" t="s">
        <v>2138</v>
      </c>
      <c r="B37" s="346">
        <f>IF(TEL_ued!B$5=0,"",TEL_ued!B$5/B$5*1000)</f>
        <v>50.514552530927403</v>
      </c>
      <c r="C37" s="346">
        <f>IF(TEL_ued!C$5=0,"",TEL_ued!C$5/C$5*1000)</f>
        <v>49.725279703042496</v>
      </c>
      <c r="D37" s="346">
        <f>IF(TEL_ued!D$5=0,"",TEL_ued!D$5/D$5*1000)</f>
        <v>51.40946975723817</v>
      </c>
      <c r="E37" s="346">
        <f>IF(TEL_ued!E$5=0,"",TEL_ued!E$5/E$5*1000)</f>
        <v>54.335620853401963</v>
      </c>
      <c r="F37" s="346">
        <f>IF(TEL_ued!F$5=0,"",TEL_ued!F$5/F$5*1000)</f>
        <v>52.03371871370431</v>
      </c>
      <c r="G37" s="346">
        <f>IF(TEL_ued!G$5=0,"",TEL_ued!G$5/G$5*1000)</f>
        <v>46.053126051461852</v>
      </c>
      <c r="H37" s="346">
        <f>IF(TEL_ued!H$5=0,"",TEL_ued!H$5/H$5*1000)</f>
        <v>42.711571806523274</v>
      </c>
      <c r="I37" s="346">
        <f>IF(TEL_ued!I$5=0,"",TEL_ued!I$5/I$5*1000)</f>
        <v>38.487511890716462</v>
      </c>
      <c r="J37" s="346">
        <f>IF(TEL_ued!J$5=0,"",TEL_ued!J$5/J$5*1000)</f>
        <v>36.04517328262807</v>
      </c>
      <c r="K37" s="346">
        <f>IF(TEL_ued!K$5=0,"",TEL_ued!K$5/K$5*1000)</f>
        <v>36.118649461323812</v>
      </c>
      <c r="L37" s="346">
        <f>IF(TEL_ued!L$5=0,"",TEL_ued!L$5/L$5*1000)</f>
        <v>33.949423808120855</v>
      </c>
      <c r="M37" s="346">
        <f>IF(TEL_ued!M$5=0,"",TEL_ued!M$5/M$5*1000)</f>
        <v>30.212835060140875</v>
      </c>
      <c r="N37" s="346">
        <f>IF(TEL_ued!N$5=0,"",TEL_ued!N$5/N$5*1000)</f>
        <v>30.670338657945738</v>
      </c>
      <c r="O37" s="346">
        <f>IF(TEL_ued!O$5=0,"",TEL_ued!O$5/O$5*1000)</f>
        <v>29.799307565461966</v>
      </c>
      <c r="P37" s="346">
        <f>IF(TEL_ued!P$5=0,"",TEL_ued!P$5/P$5*1000)</f>
        <v>28.250366303543561</v>
      </c>
      <c r="Q37" s="346">
        <f>IF(TEL_ued!Q$5=0,"",TEL_ued!Q$5/Q$5*1000)</f>
        <v>28.061595991422074</v>
      </c>
      <c r="R37" s="346">
        <f>IF(TEL_ued!R$5=0,"",TEL_ued!R$5/R$5*1000)</f>
        <v>27.702717402793375</v>
      </c>
      <c r="S37" s="346">
        <f>IF(TEL_ued!S$5=0,"",TEL_ued!S$5/S$5*1000)</f>
        <v>27.58094915923056</v>
      </c>
      <c r="T37" s="346">
        <f>IF(TEL_ued!T$5=0,"",TEL_ued!T$5/T$5*1000)</f>
        <v>27.451372723704402</v>
      </c>
      <c r="U37" s="346">
        <f>IF(TEL_ued!U$5=0,"",TEL_ued!U$5/U$5*1000)</f>
        <v>27.269509960942074</v>
      </c>
      <c r="V37" s="346">
        <f>IF(TEL_ued!V$5=0,"",TEL_ued!V$5/V$5*1000)</f>
        <v>28.587771101445313</v>
      </c>
      <c r="W37" s="346">
        <f>IF(TEL_ued!W$5=0,"",TEL_ued!W$5/W$5*1000)</f>
        <v>27.280089258907648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1.5149431429840035</v>
      </c>
      <c r="C38" s="347">
        <f t="shared" si="7"/>
        <v>1.5733467927766771</v>
      </c>
      <c r="D38" s="347">
        <f t="shared" si="7"/>
        <v>1.7667824847061542</v>
      </c>
      <c r="E38" s="347">
        <f t="shared" si="7"/>
        <v>1.5730818423697968</v>
      </c>
      <c r="F38" s="347">
        <f t="shared" si="7"/>
        <v>1.7714643303077526</v>
      </c>
      <c r="G38" s="347">
        <f t="shared" si="7"/>
        <v>1.3980221813856704</v>
      </c>
      <c r="H38" s="347">
        <f t="shared" si="7"/>
        <v>1.6438613596442562</v>
      </c>
      <c r="I38" s="347">
        <f t="shared" si="7"/>
        <v>1.7390739136706381</v>
      </c>
      <c r="J38" s="347">
        <f t="shared" si="7"/>
        <v>1.3184416054692147</v>
      </c>
      <c r="K38" s="347">
        <f t="shared" si="7"/>
        <v>1.4843141891880673</v>
      </c>
      <c r="L38" s="347">
        <f t="shared" si="7"/>
        <v>1.2803531422730552</v>
      </c>
      <c r="M38" s="347">
        <f t="shared" si="7"/>
        <v>1.3324413777141455</v>
      </c>
      <c r="N38" s="347">
        <f t="shared" si="7"/>
        <v>1.3533446033702818</v>
      </c>
      <c r="O38" s="347">
        <f t="shared" si="7"/>
        <v>1.301912440724595</v>
      </c>
      <c r="P38" s="347">
        <f t="shared" si="7"/>
        <v>1.3164815628811</v>
      </c>
      <c r="Q38" s="347">
        <f t="shared" si="7"/>
        <v>1.3982138998373392</v>
      </c>
      <c r="R38" s="347">
        <f t="shared" si="7"/>
        <v>1.3454919191745371</v>
      </c>
      <c r="S38" s="347">
        <f t="shared" si="7"/>
        <v>1.4597054031197787</v>
      </c>
      <c r="T38" s="347">
        <f t="shared" si="7"/>
        <v>1.366663151535402</v>
      </c>
      <c r="U38" s="347">
        <f t="shared" si="7"/>
        <v>1.5099742735271633</v>
      </c>
      <c r="V38" s="347">
        <f t="shared" si="7"/>
        <v>1.3990331081087259</v>
      </c>
      <c r="W38" s="347">
        <f t="shared" si="7"/>
        <v>1.3486846522360421</v>
      </c>
      <c r="DA38" s="16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CY48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34" width="9.140625" style="1" hidden="1" customWidth="1"/>
    <col min="35" max="103" width="13" style="1" hidden="1" customWidth="1"/>
    <col min="104" max="104" width="2.7109375" style="1" customWidth="1"/>
    <col min="105" max="107" width="9.140625" style="1" customWidth="1"/>
    <col min="108" max="16384" width="9.140625" style="1"/>
  </cols>
  <sheetData>
    <row r="1" spans="1:23" ht="15" customHeight="1" x14ac:dyDescent="0.25">
      <c r="A1" s="9" t="str">
        <f>index!$A$1&amp;": Industry Summary / final energy consumption"</f>
        <v>RO: Industry Summary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</row>
    <row r="3" spans="1:23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5" spans="1:23" ht="15" customHeight="1" x14ac:dyDescent="0.25">
      <c r="A5" s="34" t="s">
        <v>91</v>
      </c>
      <c r="B5" s="225">
        <f t="shared" ref="B5:W5" si="0">SUM(B6:B10,B16,B27)</f>
        <v>8601.7515047283687</v>
      </c>
      <c r="C5" s="225">
        <f t="shared" si="0"/>
        <v>9060.6646603602821</v>
      </c>
      <c r="D5" s="225">
        <f t="shared" si="0"/>
        <v>9665.0314703346776</v>
      </c>
      <c r="E5" s="225">
        <f t="shared" si="0"/>
        <v>9345.834393808389</v>
      </c>
      <c r="F5" s="225">
        <f t="shared" si="0"/>
        <v>9250.757781598526</v>
      </c>
      <c r="G5" s="225">
        <f t="shared" si="0"/>
        <v>8997.6510748055898</v>
      </c>
      <c r="H5" s="225">
        <f t="shared" si="0"/>
        <v>8653.8023215814646</v>
      </c>
      <c r="I5" s="225">
        <f t="shared" si="0"/>
        <v>8336.5711951842986</v>
      </c>
      <c r="J5" s="225">
        <f t="shared" si="0"/>
        <v>8318.6811693892505</v>
      </c>
      <c r="K5" s="225">
        <f t="shared" si="0"/>
        <v>6144.6257953563354</v>
      </c>
      <c r="L5" s="225">
        <f t="shared" si="0"/>
        <v>6484.1955288042445</v>
      </c>
      <c r="M5" s="225">
        <f t="shared" si="0"/>
        <v>7059.69208942362</v>
      </c>
      <c r="N5" s="225">
        <f t="shared" si="0"/>
        <v>6748.2555460013446</v>
      </c>
      <c r="O5" s="225">
        <f t="shared" si="0"/>
        <v>6272.844969905088</v>
      </c>
      <c r="P5" s="225">
        <f t="shared" si="0"/>
        <v>6427.4260533099005</v>
      </c>
      <c r="Q5" s="225">
        <f t="shared" si="0"/>
        <v>6418.8982803090694</v>
      </c>
      <c r="R5" s="225">
        <f t="shared" si="0"/>
        <v>6263.7963886495418</v>
      </c>
      <c r="S5" s="225">
        <f t="shared" si="0"/>
        <v>6437.7290627681141</v>
      </c>
      <c r="T5" s="225">
        <f t="shared" si="0"/>
        <v>6612.4335339634072</v>
      </c>
      <c r="U5" s="225">
        <f t="shared" si="0"/>
        <v>6661.0636285463643</v>
      </c>
      <c r="V5" s="225">
        <f t="shared" si="0"/>
        <v>6437.0311263966287</v>
      </c>
      <c r="W5" s="225">
        <f t="shared" si="0"/>
        <v>6856.343250214506</v>
      </c>
    </row>
    <row r="6" spans="1:23" ht="12" customHeight="1" x14ac:dyDescent="0.25">
      <c r="A6" s="202" t="s">
        <v>92</v>
      </c>
      <c r="B6" s="226">
        <v>63.640940861962534</v>
      </c>
      <c r="C6" s="226">
        <v>64.793852507597592</v>
      </c>
      <c r="D6" s="226">
        <v>74.879452177925117</v>
      </c>
      <c r="E6" s="226">
        <v>71.185552673039709</v>
      </c>
      <c r="F6" s="226">
        <v>71.190106228214347</v>
      </c>
      <c r="G6" s="226">
        <v>65.04694828962829</v>
      </c>
      <c r="H6" s="226">
        <v>61.098096913090217</v>
      </c>
      <c r="I6" s="226">
        <v>58.527071541771349</v>
      </c>
      <c r="J6" s="226">
        <v>59.223335981732014</v>
      </c>
      <c r="K6" s="226">
        <v>47.84845265863963</v>
      </c>
      <c r="L6" s="226">
        <v>50.675595941550476</v>
      </c>
      <c r="M6" s="226">
        <v>52.623912833797647</v>
      </c>
      <c r="N6" s="226">
        <v>52.940254292197046</v>
      </c>
      <c r="O6" s="226">
        <v>51.180661340518611</v>
      </c>
      <c r="P6" s="226">
        <v>53.572971354628166</v>
      </c>
      <c r="Q6" s="226">
        <v>53.930298153751892</v>
      </c>
      <c r="R6" s="226">
        <v>54.689312180253275</v>
      </c>
      <c r="S6" s="226">
        <v>55.879095318342692</v>
      </c>
      <c r="T6" s="226">
        <v>57.789799694571954</v>
      </c>
      <c r="U6" s="226">
        <v>58.463627787453795</v>
      </c>
      <c r="V6" s="226">
        <v>57.02423597779304</v>
      </c>
      <c r="W6" s="226">
        <v>59.461319264765805</v>
      </c>
    </row>
    <row r="7" spans="1:23" ht="12" customHeight="1" x14ac:dyDescent="0.25">
      <c r="A7" s="202" t="s">
        <v>93</v>
      </c>
      <c r="B7" s="226">
        <v>101.67435058079906</v>
      </c>
      <c r="C7" s="226">
        <v>102.24869387761237</v>
      </c>
      <c r="D7" s="226">
        <v>117.80196103468222</v>
      </c>
      <c r="E7" s="226">
        <v>110.32731081109256</v>
      </c>
      <c r="F7" s="226">
        <v>110.45106556058228</v>
      </c>
      <c r="G7" s="226">
        <v>101.78568289755917</v>
      </c>
      <c r="H7" s="226">
        <v>112.41114147764043</v>
      </c>
      <c r="I7" s="226">
        <v>100.39198293856194</v>
      </c>
      <c r="J7" s="226">
        <v>107.19665144181343</v>
      </c>
      <c r="K7" s="226">
        <v>85.086959580154556</v>
      </c>
      <c r="L7" s="226">
        <v>90.538966480719807</v>
      </c>
      <c r="M7" s="226">
        <v>99.936972110553697</v>
      </c>
      <c r="N7" s="226">
        <v>95.914991308200214</v>
      </c>
      <c r="O7" s="226">
        <v>86.19713006341162</v>
      </c>
      <c r="P7" s="226">
        <v>96.271756437647639</v>
      </c>
      <c r="Q7" s="226">
        <v>93.753926819615401</v>
      </c>
      <c r="R7" s="226">
        <v>95.296230394893811</v>
      </c>
      <c r="S7" s="226">
        <v>98.576258684279026</v>
      </c>
      <c r="T7" s="226">
        <v>102.84091487481805</v>
      </c>
      <c r="U7" s="226">
        <v>102.69951683846088</v>
      </c>
      <c r="V7" s="226">
        <v>100.81360804344514</v>
      </c>
      <c r="W7" s="226">
        <v>105.12987486842607</v>
      </c>
    </row>
    <row r="8" spans="1:23" ht="12" customHeight="1" x14ac:dyDescent="0.25">
      <c r="A8" s="202" t="s">
        <v>94</v>
      </c>
      <c r="B8" s="226">
        <v>203.78190831660328</v>
      </c>
      <c r="C8" s="226">
        <v>204.01379738791258</v>
      </c>
      <c r="D8" s="226">
        <v>224.91213929041496</v>
      </c>
      <c r="E8" s="226">
        <v>226.24468028966319</v>
      </c>
      <c r="F8" s="226">
        <v>240.1650696561255</v>
      </c>
      <c r="G8" s="226">
        <v>228.85073467174905</v>
      </c>
      <c r="H8" s="226">
        <v>241.4671992861841</v>
      </c>
      <c r="I8" s="226">
        <v>217.11406300430087</v>
      </c>
      <c r="J8" s="226">
        <v>210.6903445221534</v>
      </c>
      <c r="K8" s="226">
        <v>162.74758008926716</v>
      </c>
      <c r="L8" s="226">
        <v>178.10121205180997</v>
      </c>
      <c r="M8" s="226">
        <v>186.6837393532569</v>
      </c>
      <c r="N8" s="226">
        <v>180.14691156105872</v>
      </c>
      <c r="O8" s="226">
        <v>167.54679767655512</v>
      </c>
      <c r="P8" s="226">
        <v>181.62193240304046</v>
      </c>
      <c r="Q8" s="226">
        <v>187.03711954236476</v>
      </c>
      <c r="R8" s="226">
        <v>186.24947973061387</v>
      </c>
      <c r="S8" s="226">
        <v>185.42302505495113</v>
      </c>
      <c r="T8" s="226">
        <v>184.18386153122856</v>
      </c>
      <c r="U8" s="226">
        <v>186.45302306917202</v>
      </c>
      <c r="V8" s="226">
        <v>178.88758689678204</v>
      </c>
      <c r="W8" s="226">
        <v>185.70634758451973</v>
      </c>
    </row>
    <row r="9" spans="1:23" ht="12" customHeight="1" x14ac:dyDescent="0.25">
      <c r="A9" s="202" t="s">
        <v>95</v>
      </c>
      <c r="B9" s="226">
        <v>151.29020911232891</v>
      </c>
      <c r="C9" s="226">
        <v>150.17265486383079</v>
      </c>
      <c r="D9" s="226">
        <v>183.60883942329423</v>
      </c>
      <c r="E9" s="226">
        <v>173.0517565002566</v>
      </c>
      <c r="F9" s="226">
        <v>181.20353989581551</v>
      </c>
      <c r="G9" s="226">
        <v>165.599638828526</v>
      </c>
      <c r="H9" s="226">
        <v>190.11781282083766</v>
      </c>
      <c r="I9" s="226">
        <v>166.87031626603573</v>
      </c>
      <c r="J9" s="226">
        <v>181.63187829652657</v>
      </c>
      <c r="K9" s="226">
        <v>145.00778066886878</v>
      </c>
      <c r="L9" s="226">
        <v>154.06697500149397</v>
      </c>
      <c r="M9" s="226">
        <v>168.25303996331672</v>
      </c>
      <c r="N9" s="226">
        <v>164.04531659640159</v>
      </c>
      <c r="O9" s="226">
        <v>147.7039321557337</v>
      </c>
      <c r="P9" s="226">
        <v>164.04612773239145</v>
      </c>
      <c r="Q9" s="226">
        <v>161.17450624255042</v>
      </c>
      <c r="R9" s="226">
        <v>162.70592893766806</v>
      </c>
      <c r="S9" s="226">
        <v>169.67633249640667</v>
      </c>
      <c r="T9" s="226">
        <v>173.6759037711555</v>
      </c>
      <c r="U9" s="226">
        <v>171.47228819281943</v>
      </c>
      <c r="V9" s="226">
        <v>169.70975808230926</v>
      </c>
      <c r="W9" s="226">
        <v>176.84756398691022</v>
      </c>
    </row>
    <row r="10" spans="1:23" ht="12" customHeight="1" x14ac:dyDescent="0.25">
      <c r="A10" s="36" t="s">
        <v>96</v>
      </c>
      <c r="B10" s="227">
        <f t="shared" ref="B10:W10" si="1">SUM(B11:B15)</f>
        <v>206.59236547838972</v>
      </c>
      <c r="C10" s="227">
        <f t="shared" si="1"/>
        <v>230.20023250657704</v>
      </c>
      <c r="D10" s="227">
        <f t="shared" si="1"/>
        <v>260.12002965559032</v>
      </c>
      <c r="E10" s="227">
        <f t="shared" si="1"/>
        <v>276.96037932661147</v>
      </c>
      <c r="F10" s="227">
        <f t="shared" si="1"/>
        <v>217.31605198347069</v>
      </c>
      <c r="G10" s="227">
        <f t="shared" si="1"/>
        <v>195.7436051860011</v>
      </c>
      <c r="H10" s="227">
        <f t="shared" si="1"/>
        <v>181.13755355532911</v>
      </c>
      <c r="I10" s="227">
        <f t="shared" si="1"/>
        <v>187.22339621815954</v>
      </c>
      <c r="J10" s="227">
        <f t="shared" si="1"/>
        <v>179.19248090099114</v>
      </c>
      <c r="K10" s="227">
        <f t="shared" si="1"/>
        <v>134.28898159334597</v>
      </c>
      <c r="L10" s="227">
        <f t="shared" si="1"/>
        <v>140.83895066247851</v>
      </c>
      <c r="M10" s="227">
        <f t="shared" si="1"/>
        <v>145.14865038312723</v>
      </c>
      <c r="N10" s="227">
        <f t="shared" si="1"/>
        <v>132.32978439391269</v>
      </c>
      <c r="O10" s="227">
        <f t="shared" si="1"/>
        <v>118.97025682755813</v>
      </c>
      <c r="P10" s="227">
        <f t="shared" si="1"/>
        <v>121.58825756034844</v>
      </c>
      <c r="Q10" s="227">
        <f t="shared" si="1"/>
        <v>113.75861313699052</v>
      </c>
      <c r="R10" s="227">
        <f t="shared" si="1"/>
        <v>108.12477955560642</v>
      </c>
      <c r="S10" s="227">
        <f t="shared" si="1"/>
        <v>116.81217767932458</v>
      </c>
      <c r="T10" s="227">
        <f t="shared" si="1"/>
        <v>117.90409434145278</v>
      </c>
      <c r="U10" s="227">
        <f t="shared" si="1"/>
        <v>120.68234341805694</v>
      </c>
      <c r="V10" s="227">
        <f t="shared" si="1"/>
        <v>117.1315833573598</v>
      </c>
      <c r="W10" s="227">
        <f t="shared" si="1"/>
        <v>128.64507081943725</v>
      </c>
    </row>
    <row r="11" spans="1:23" ht="12" customHeight="1" x14ac:dyDescent="0.25">
      <c r="A11" s="37" t="s">
        <v>83</v>
      </c>
      <c r="B11" s="228">
        <v>13.548910185141748</v>
      </c>
      <c r="C11" s="228">
        <v>18.277567731092372</v>
      </c>
      <c r="D11" s="228">
        <v>16.897014139355559</v>
      </c>
      <c r="E11" s="228">
        <v>9.7941123293625409</v>
      </c>
      <c r="F11" s="228">
        <v>8.3428154512447694</v>
      </c>
      <c r="G11" s="228">
        <v>7.0531958769878882</v>
      </c>
      <c r="H11" s="228">
        <v>8.2743052256201093</v>
      </c>
      <c r="I11" s="228">
        <v>18.002065342847722</v>
      </c>
      <c r="J11" s="228">
        <v>8.9092478486991755</v>
      </c>
      <c r="K11" s="228">
        <v>2.8297233604577445</v>
      </c>
      <c r="L11" s="228">
        <v>2.8526260713599791</v>
      </c>
      <c r="M11" s="228">
        <v>3.8197103764020062</v>
      </c>
      <c r="N11" s="228">
        <v>4.1430556579243838</v>
      </c>
      <c r="O11" s="228">
        <v>3.6232265289213421</v>
      </c>
      <c r="P11" s="228">
        <v>3.5170523218724927</v>
      </c>
      <c r="Q11" s="228">
        <v>4.7535323030594832</v>
      </c>
      <c r="R11" s="228">
        <v>4.5134385211765347</v>
      </c>
      <c r="S11" s="228">
        <v>4.5692559754054738</v>
      </c>
      <c r="T11" s="228">
        <v>4.8148394480939887</v>
      </c>
      <c r="U11" s="228">
        <v>4.8380685651850186</v>
      </c>
      <c r="V11" s="228">
        <v>4.6987225550542728</v>
      </c>
      <c r="W11" s="228">
        <v>5.5743564693197634</v>
      </c>
    </row>
    <row r="12" spans="1:23" ht="12" customHeight="1" x14ac:dyDescent="0.25">
      <c r="A12" s="37" t="s">
        <v>72</v>
      </c>
      <c r="B12" s="228">
        <v>175.35321882272117</v>
      </c>
      <c r="C12" s="228">
        <v>194.66009235543163</v>
      </c>
      <c r="D12" s="228">
        <v>220.82870250175606</v>
      </c>
      <c r="E12" s="228">
        <v>242.54770023642894</v>
      </c>
      <c r="F12" s="228">
        <v>181.35974305991033</v>
      </c>
      <c r="G12" s="228">
        <v>165.52835374909523</v>
      </c>
      <c r="H12" s="228">
        <v>146.98189784326632</v>
      </c>
      <c r="I12" s="228">
        <v>148.24485536061508</v>
      </c>
      <c r="J12" s="228">
        <v>145.37847051215567</v>
      </c>
      <c r="K12" s="228">
        <v>108.92801422428397</v>
      </c>
      <c r="L12" s="228">
        <v>110.38041799061233</v>
      </c>
      <c r="M12" s="228">
        <v>112.70913807341067</v>
      </c>
      <c r="N12" s="228">
        <v>100.17599815211983</v>
      </c>
      <c r="O12" s="228">
        <v>86.840254406510141</v>
      </c>
      <c r="P12" s="228">
        <v>86.798545755217006</v>
      </c>
      <c r="Q12" s="228">
        <v>75.360701252833763</v>
      </c>
      <c r="R12" s="228">
        <v>65.419661355000727</v>
      </c>
      <c r="S12" s="228">
        <v>74.815443207409274</v>
      </c>
      <c r="T12" s="228">
        <v>74.91623109088809</v>
      </c>
      <c r="U12" s="228">
        <v>78.628339077117147</v>
      </c>
      <c r="V12" s="228">
        <v>79.834502786384249</v>
      </c>
      <c r="W12" s="228">
        <v>90.231257698978482</v>
      </c>
    </row>
    <row r="13" spans="1:23" ht="12" customHeight="1" x14ac:dyDescent="0.25">
      <c r="A13" s="37" t="s">
        <v>97</v>
      </c>
      <c r="B13" s="228">
        <v>0.28658641444493754</v>
      </c>
      <c r="C13" s="228">
        <v>0.74041272570871164</v>
      </c>
      <c r="D13" s="228">
        <v>0.45382631126365586</v>
      </c>
      <c r="E13" s="228">
        <v>1.2420464316405302</v>
      </c>
      <c r="F13" s="228">
        <v>0.54935511607802234</v>
      </c>
      <c r="G13" s="228">
        <v>0.549355116078729</v>
      </c>
      <c r="H13" s="228">
        <v>0.59716251074872928</v>
      </c>
      <c r="I13" s="228">
        <v>0.64496990541842569</v>
      </c>
      <c r="J13" s="228">
        <v>0.35829750644766023</v>
      </c>
      <c r="K13" s="228">
        <v>0.16723989681774243</v>
      </c>
      <c r="L13" s="228">
        <v>2.6512467755728277</v>
      </c>
      <c r="M13" s="228">
        <v>1.5047291487495329</v>
      </c>
      <c r="N13" s="228">
        <v>0.81212381771197339</v>
      </c>
      <c r="O13" s="228">
        <v>0.26276870163280985</v>
      </c>
      <c r="P13" s="228">
        <v>0.57325881341316853</v>
      </c>
      <c r="Q13" s="228">
        <v>0.54935511607875398</v>
      </c>
      <c r="R13" s="228">
        <v>3.6543422183997283</v>
      </c>
      <c r="S13" s="228">
        <v>1.2260533104038844</v>
      </c>
      <c r="T13" s="228">
        <v>1.062424763541896</v>
      </c>
      <c r="U13" s="228">
        <v>0.70825451418736884</v>
      </c>
      <c r="V13" s="228">
        <v>0.74789337919138477</v>
      </c>
      <c r="W13" s="228">
        <v>0.94127257093685079</v>
      </c>
    </row>
    <row r="14" spans="1:23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</row>
    <row r="15" spans="1:23" ht="12" customHeight="1" x14ac:dyDescent="0.25">
      <c r="A15" s="38" t="s">
        <v>38</v>
      </c>
      <c r="B15" s="229">
        <v>17.403650056081858</v>
      </c>
      <c r="C15" s="229">
        <v>16.522159694344325</v>
      </c>
      <c r="D15" s="229">
        <v>21.940486703215019</v>
      </c>
      <c r="E15" s="229">
        <v>23.376520329179492</v>
      </c>
      <c r="F15" s="229">
        <v>27.064138356237553</v>
      </c>
      <c r="G15" s="229">
        <v>22.612700443839245</v>
      </c>
      <c r="H15" s="229">
        <v>25.284187975693943</v>
      </c>
      <c r="I15" s="229">
        <v>20.33150560927832</v>
      </c>
      <c r="J15" s="229">
        <v>24.54646503368863</v>
      </c>
      <c r="K15" s="229">
        <v>22.364004111786493</v>
      </c>
      <c r="L15" s="229">
        <v>24.95465982493338</v>
      </c>
      <c r="M15" s="229">
        <v>27.115072784565029</v>
      </c>
      <c r="N15" s="229">
        <v>27.198606766156516</v>
      </c>
      <c r="O15" s="229">
        <v>28.244007190493853</v>
      </c>
      <c r="P15" s="229">
        <v>30.699400669845765</v>
      </c>
      <c r="Q15" s="229">
        <v>33.095024465018511</v>
      </c>
      <c r="R15" s="229">
        <v>34.537337461029423</v>
      </c>
      <c r="S15" s="229">
        <v>36.201425186105944</v>
      </c>
      <c r="T15" s="229">
        <v>37.110599038928804</v>
      </c>
      <c r="U15" s="229">
        <v>36.507681261567413</v>
      </c>
      <c r="V15" s="229">
        <v>31.850464636729903</v>
      </c>
      <c r="W15" s="229">
        <v>31.898184080202164</v>
      </c>
    </row>
    <row r="16" spans="1:23" ht="12" customHeight="1" x14ac:dyDescent="0.25">
      <c r="A16" s="39" t="s">
        <v>98</v>
      </c>
      <c r="B16" s="230">
        <f t="shared" ref="B16:W16" si="2">SUM(B17:B26)</f>
        <v>2691.4718366270172</v>
      </c>
      <c r="C16" s="230">
        <f t="shared" si="2"/>
        <v>3037.1695226012298</v>
      </c>
      <c r="D16" s="230">
        <f t="shared" si="2"/>
        <v>3301.857355349528</v>
      </c>
      <c r="E16" s="230">
        <f t="shared" si="2"/>
        <v>3335.5486306731527</v>
      </c>
      <c r="F16" s="230">
        <f t="shared" si="2"/>
        <v>2925.101695049947</v>
      </c>
      <c r="G16" s="230">
        <f t="shared" si="2"/>
        <v>2814.0379931273092</v>
      </c>
      <c r="H16" s="230">
        <f t="shared" si="2"/>
        <v>2463.5962917586921</v>
      </c>
      <c r="I16" s="230">
        <f t="shared" si="2"/>
        <v>2580.6326073432992</v>
      </c>
      <c r="J16" s="230">
        <f t="shared" si="2"/>
        <v>2624.6600985667446</v>
      </c>
      <c r="K16" s="230">
        <f t="shared" si="2"/>
        <v>1945.2136704458628</v>
      </c>
      <c r="L16" s="230">
        <f t="shared" si="2"/>
        <v>2137.1407707523931</v>
      </c>
      <c r="M16" s="230">
        <f t="shared" si="2"/>
        <v>2149.6836636010876</v>
      </c>
      <c r="N16" s="230">
        <f t="shared" si="2"/>
        <v>2004.195737985762</v>
      </c>
      <c r="O16" s="230">
        <f t="shared" si="2"/>
        <v>1807.5207166282976</v>
      </c>
      <c r="P16" s="230">
        <f t="shared" si="2"/>
        <v>1839.9344593527298</v>
      </c>
      <c r="Q16" s="230">
        <f t="shared" si="2"/>
        <v>1756.9493412526685</v>
      </c>
      <c r="R16" s="230">
        <f t="shared" si="2"/>
        <v>1706.0737317918067</v>
      </c>
      <c r="S16" s="230">
        <f t="shared" si="2"/>
        <v>1800.5437502120194</v>
      </c>
      <c r="T16" s="230">
        <f t="shared" si="2"/>
        <v>1847.7514922251339</v>
      </c>
      <c r="U16" s="230">
        <f t="shared" si="2"/>
        <v>1939.8402273778529</v>
      </c>
      <c r="V16" s="230">
        <f t="shared" si="2"/>
        <v>1777.4265249562034</v>
      </c>
      <c r="W16" s="230">
        <f t="shared" si="2"/>
        <v>1924.1978575341889</v>
      </c>
    </row>
    <row r="17" spans="1:23" ht="12" customHeight="1" x14ac:dyDescent="0.25">
      <c r="A17" s="46" t="s">
        <v>30</v>
      </c>
      <c r="B17" s="231">
        <v>87.145315173888193</v>
      </c>
      <c r="C17" s="231">
        <v>95.063363743506343</v>
      </c>
      <c r="D17" s="231">
        <v>110.83404191438431</v>
      </c>
      <c r="E17" s="231">
        <v>96.930937520794004</v>
      </c>
      <c r="F17" s="231">
        <v>112.22785041019795</v>
      </c>
      <c r="G17" s="231">
        <v>150.47345546444024</v>
      </c>
      <c r="H17" s="231">
        <v>136.95210123742231</v>
      </c>
      <c r="I17" s="231">
        <v>90.725442470274686</v>
      </c>
      <c r="J17" s="231">
        <v>89.898400960031196</v>
      </c>
      <c r="K17" s="231">
        <v>93.180396081580639</v>
      </c>
      <c r="L17" s="231">
        <v>112.9010170121694</v>
      </c>
      <c r="M17" s="231">
        <v>136.04537668190918</v>
      </c>
      <c r="N17" s="231">
        <v>136.16025981661426</v>
      </c>
      <c r="O17" s="231">
        <v>121.45082933648388</v>
      </c>
      <c r="P17" s="231">
        <v>115.55699905574932</v>
      </c>
      <c r="Q17" s="231">
        <v>129.01737113958728</v>
      </c>
      <c r="R17" s="231">
        <v>109.59114324514883</v>
      </c>
      <c r="S17" s="231">
        <v>96.482871674557899</v>
      </c>
      <c r="T17" s="231">
        <v>89.897479979700321</v>
      </c>
      <c r="U17" s="231">
        <v>87.451176393723642</v>
      </c>
      <c r="V17" s="231">
        <v>69.979311862374317</v>
      </c>
      <c r="W17" s="231">
        <v>81.314417334845061</v>
      </c>
    </row>
    <row r="18" spans="1:23" ht="12" customHeight="1" x14ac:dyDescent="0.25">
      <c r="A18" s="46" t="s">
        <v>32</v>
      </c>
      <c r="B18" s="231">
        <v>53.202923473751667</v>
      </c>
      <c r="C18" s="231">
        <v>191.53052450550987</v>
      </c>
      <c r="D18" s="231">
        <v>346.41014617357263</v>
      </c>
      <c r="E18" s="231">
        <v>250.64488392080963</v>
      </c>
      <c r="F18" s="231">
        <v>92.218400687848529</v>
      </c>
      <c r="G18" s="231">
        <v>34.492003439366499</v>
      </c>
      <c r="H18" s="231">
        <v>0</v>
      </c>
      <c r="I18" s="231">
        <v>172.45984522779091</v>
      </c>
      <c r="J18" s="231">
        <v>175.92003439374221</v>
      </c>
      <c r="K18" s="231">
        <v>167.87136715382928</v>
      </c>
      <c r="L18" s="231">
        <v>148.32476354250116</v>
      </c>
      <c r="M18" s="231">
        <v>178.21960447110155</v>
      </c>
      <c r="N18" s="231">
        <v>151.774118658578</v>
      </c>
      <c r="O18" s="231">
        <v>180.51926053301793</v>
      </c>
      <c r="P18" s="231">
        <v>185.11848667229734</v>
      </c>
      <c r="Q18" s="231">
        <v>217.31298366280294</v>
      </c>
      <c r="R18" s="231">
        <v>169.02123817698106</v>
      </c>
      <c r="S18" s="231">
        <v>198.32699914003283</v>
      </c>
      <c r="T18" s="231">
        <v>257.8368873601209</v>
      </c>
      <c r="U18" s="231">
        <v>420.04178847785374</v>
      </c>
      <c r="V18" s="231">
        <v>361.93585554568517</v>
      </c>
      <c r="W18" s="231">
        <v>355.94041272544513</v>
      </c>
    </row>
    <row r="19" spans="1:23" ht="12" customHeight="1" x14ac:dyDescent="0.25">
      <c r="A19" s="46" t="s">
        <v>33</v>
      </c>
      <c r="B19" s="231">
        <v>2.5815466383752401</v>
      </c>
      <c r="C19" s="231">
        <v>8.9278407092156975</v>
      </c>
      <c r="D19" s="231">
        <v>13.802692221805399</v>
      </c>
      <c r="E19" s="231">
        <v>16.378052746581979</v>
      </c>
      <c r="F19" s="231">
        <v>7.650966329580692</v>
      </c>
      <c r="G19" s="231">
        <v>17.357964966441607</v>
      </c>
      <c r="H19" s="231">
        <v>39.599503998140847</v>
      </c>
      <c r="I19" s="231">
        <v>60.643074859022505</v>
      </c>
      <c r="J19" s="231">
        <v>61.792817296180189</v>
      </c>
      <c r="K19" s="231">
        <v>69.011539491629023</v>
      </c>
      <c r="L19" s="231">
        <v>77.391879675892582</v>
      </c>
      <c r="M19" s="231">
        <v>70.285207278438136</v>
      </c>
      <c r="N19" s="231">
        <v>65.73857757760922</v>
      </c>
      <c r="O19" s="231">
        <v>57.643077518845509</v>
      </c>
      <c r="P19" s="231">
        <v>67.588778046089246</v>
      </c>
      <c r="Q19" s="231">
        <v>33.512054150231378</v>
      </c>
      <c r="R19" s="231">
        <v>33.642335349464076</v>
      </c>
      <c r="S19" s="231">
        <v>34.539019149589642</v>
      </c>
      <c r="T19" s="231">
        <v>32.100271047105267</v>
      </c>
      <c r="U19" s="231">
        <v>32.16979495207935</v>
      </c>
      <c r="V19" s="231">
        <v>27.741666402007294</v>
      </c>
      <c r="W19" s="231">
        <v>30.65806943809644</v>
      </c>
    </row>
    <row r="20" spans="1:23" ht="12" customHeight="1" x14ac:dyDescent="0.25">
      <c r="A20" s="46" t="s">
        <v>83</v>
      </c>
      <c r="B20" s="231">
        <v>117.15018005975263</v>
      </c>
      <c r="C20" s="231">
        <v>177.90720204645547</v>
      </c>
      <c r="D20" s="231">
        <v>160.61027614521535</v>
      </c>
      <c r="E20" s="231">
        <v>86.441580703263369</v>
      </c>
      <c r="F20" s="231">
        <v>113.59470064411967</v>
      </c>
      <c r="G20" s="231">
        <v>74.055156976712453</v>
      </c>
      <c r="H20" s="231">
        <v>79.582094150422165</v>
      </c>
      <c r="I20" s="231">
        <v>190.15525558353335</v>
      </c>
      <c r="J20" s="231">
        <v>136.52579444711955</v>
      </c>
      <c r="K20" s="231">
        <v>37.582451182928914</v>
      </c>
      <c r="L20" s="231">
        <v>40.005771310088839</v>
      </c>
      <c r="M20" s="231">
        <v>40.669686712554885</v>
      </c>
      <c r="N20" s="231">
        <v>45.554360855537709</v>
      </c>
      <c r="O20" s="231">
        <v>41.517819691359335</v>
      </c>
      <c r="P20" s="231">
        <v>41.113252105617335</v>
      </c>
      <c r="Q20" s="231">
        <v>53.040857708896567</v>
      </c>
      <c r="R20" s="231">
        <v>53.99820983844814</v>
      </c>
      <c r="S20" s="231">
        <v>52.163595961406578</v>
      </c>
      <c r="T20" s="231">
        <v>53.759286962258358</v>
      </c>
      <c r="U20" s="231">
        <v>55.080238420553144</v>
      </c>
      <c r="V20" s="231">
        <v>55.480019894180927</v>
      </c>
      <c r="W20" s="231">
        <v>62.673115864312507</v>
      </c>
    </row>
    <row r="21" spans="1:23" ht="12" customHeight="1" x14ac:dyDescent="0.25">
      <c r="A21" s="46" t="s">
        <v>70</v>
      </c>
      <c r="B21" s="231">
        <v>215.96395996909371</v>
      </c>
      <c r="C21" s="231">
        <v>240.62443005727596</v>
      </c>
      <c r="D21" s="231">
        <v>114.09803310415714</v>
      </c>
      <c r="E21" s="231">
        <v>91.637237683696128</v>
      </c>
      <c r="F21" s="231">
        <v>131.20406600621567</v>
      </c>
      <c r="G21" s="231">
        <v>72.417942028768792</v>
      </c>
      <c r="H21" s="231">
        <v>82.184972979972343</v>
      </c>
      <c r="I21" s="231">
        <v>62.659464973635338</v>
      </c>
      <c r="J21" s="231">
        <v>19.199284053607624</v>
      </c>
      <c r="K21" s="231">
        <v>18.739067892606307</v>
      </c>
      <c r="L21" s="231">
        <v>14.692316267742971</v>
      </c>
      <c r="M21" s="231">
        <v>25.241871925371051</v>
      </c>
      <c r="N21" s="231">
        <v>24.91749239791945</v>
      </c>
      <c r="O21" s="231">
        <v>6.6637575779376226</v>
      </c>
      <c r="P21" s="231">
        <v>3.7442053760061889</v>
      </c>
      <c r="Q21" s="231">
        <v>1.7886217608196127</v>
      </c>
      <c r="R21" s="231">
        <v>6.7918466411907286</v>
      </c>
      <c r="S21" s="231">
        <v>6.1529986321009176</v>
      </c>
      <c r="T21" s="231">
        <v>0.27175316152198536</v>
      </c>
      <c r="U21" s="231">
        <v>0.22294937816919519</v>
      </c>
      <c r="V21" s="231">
        <v>0.34248245615882528</v>
      </c>
      <c r="W21" s="231">
        <v>0.4398926105190763</v>
      </c>
    </row>
    <row r="22" spans="1:23" ht="12" customHeight="1" x14ac:dyDescent="0.25">
      <c r="A22" s="46" t="s">
        <v>34</v>
      </c>
      <c r="B22" s="231">
        <v>52.147828638118511</v>
      </c>
      <c r="C22" s="231">
        <v>43.078790292493139</v>
      </c>
      <c r="D22" s="231">
        <v>160.2597021220032</v>
      </c>
      <c r="E22" s="231">
        <v>51.83669556464141</v>
      </c>
      <c r="F22" s="231">
        <v>68.010391295993657</v>
      </c>
      <c r="G22" s="231">
        <v>117.94954767640199</v>
      </c>
      <c r="H22" s="231">
        <v>108.4157962707871</v>
      </c>
      <c r="I22" s="231">
        <v>130.35337916530426</v>
      </c>
      <c r="J22" s="231">
        <v>112.37897655674327</v>
      </c>
      <c r="K22" s="231">
        <v>52.078607110797833</v>
      </c>
      <c r="L22" s="231">
        <v>28.288667421542925</v>
      </c>
      <c r="M22" s="231">
        <v>16.855257039422366</v>
      </c>
      <c r="N22" s="231">
        <v>14.115093348708921</v>
      </c>
      <c r="O22" s="231">
        <v>17.06413476574102</v>
      </c>
      <c r="P22" s="231">
        <v>18.60400075632808</v>
      </c>
      <c r="Q22" s="231">
        <v>28.037798210562116</v>
      </c>
      <c r="R22" s="231">
        <v>26.883266076579858</v>
      </c>
      <c r="S22" s="231">
        <v>31.128041770630631</v>
      </c>
      <c r="T22" s="231">
        <v>32.689173457449783</v>
      </c>
      <c r="U22" s="231">
        <v>53.130363571499188</v>
      </c>
      <c r="V22" s="231">
        <v>54.514820440291622</v>
      </c>
      <c r="W22" s="231">
        <v>47.560136994043781</v>
      </c>
    </row>
    <row r="23" spans="1:23" ht="12" customHeight="1" x14ac:dyDescent="0.25">
      <c r="A23" s="46" t="s">
        <v>72</v>
      </c>
      <c r="B23" s="231">
        <v>1368.3152516426285</v>
      </c>
      <c r="C23" s="231">
        <v>1512.2265643087678</v>
      </c>
      <c r="D23" s="231">
        <v>1489.4787288487712</v>
      </c>
      <c r="E23" s="231">
        <v>1821.3519221660076</v>
      </c>
      <c r="F23" s="231">
        <v>1547.3465422664829</v>
      </c>
      <c r="G23" s="231">
        <v>1652.2212621347203</v>
      </c>
      <c r="H23" s="231">
        <v>1291.9971694054771</v>
      </c>
      <c r="I23" s="231">
        <v>1147.4511442776427</v>
      </c>
      <c r="J23" s="231">
        <v>1446.1474896303944</v>
      </c>
      <c r="K23" s="231">
        <v>1059.0560490322666</v>
      </c>
      <c r="L23" s="231">
        <v>1180.9689379743861</v>
      </c>
      <c r="M23" s="231">
        <v>1183.484713365212</v>
      </c>
      <c r="N23" s="231">
        <v>1040.789061507216</v>
      </c>
      <c r="O23" s="231">
        <v>871.06809277706873</v>
      </c>
      <c r="P23" s="231">
        <v>885.67987661827362</v>
      </c>
      <c r="Q23" s="231">
        <v>776.24257581148208</v>
      </c>
      <c r="R23" s="231">
        <v>746.53290487731522</v>
      </c>
      <c r="S23" s="231">
        <v>831.03908408715176</v>
      </c>
      <c r="T23" s="231">
        <v>808.23562255600837</v>
      </c>
      <c r="U23" s="231">
        <v>771.24321992592161</v>
      </c>
      <c r="V23" s="231">
        <v>826.79626658855682</v>
      </c>
      <c r="W23" s="231">
        <v>959.52179874296985</v>
      </c>
    </row>
    <row r="24" spans="1:23" ht="12" customHeight="1" x14ac:dyDescent="0.25">
      <c r="A24" s="46" t="s">
        <v>36</v>
      </c>
      <c r="B24" s="231">
        <v>34.286699668403699</v>
      </c>
      <c r="C24" s="231">
        <v>48.88232591047683</v>
      </c>
      <c r="D24" s="231">
        <v>56.690789653065359</v>
      </c>
      <c r="E24" s="231">
        <v>47.209410448933355</v>
      </c>
      <c r="F24" s="231">
        <v>46.584974063890286</v>
      </c>
      <c r="G24" s="231">
        <v>50.20780687731758</v>
      </c>
      <c r="H24" s="231">
        <v>54.364663809360259</v>
      </c>
      <c r="I24" s="231">
        <v>49.925612552143924</v>
      </c>
      <c r="J24" s="231">
        <v>35.053594521195528</v>
      </c>
      <c r="K24" s="231">
        <v>19.259303882868167</v>
      </c>
      <c r="L24" s="231">
        <v>18.956033960183017</v>
      </c>
      <c r="M24" s="231">
        <v>18.527102349667729</v>
      </c>
      <c r="N24" s="231">
        <v>21.523489014996446</v>
      </c>
      <c r="O24" s="231">
        <v>19.905818151432577</v>
      </c>
      <c r="P24" s="231">
        <v>17.931844446482252</v>
      </c>
      <c r="Q24" s="231">
        <v>16.599057864557942</v>
      </c>
      <c r="R24" s="231">
        <v>16.493054520976724</v>
      </c>
      <c r="S24" s="231">
        <v>14.94358943999282</v>
      </c>
      <c r="T24" s="231">
        <v>16.592650669547499</v>
      </c>
      <c r="U24" s="231">
        <v>16.249280887100653</v>
      </c>
      <c r="V24" s="231">
        <v>15.115335847108435</v>
      </c>
      <c r="W24" s="231">
        <v>16.344829593561773</v>
      </c>
    </row>
    <row r="25" spans="1:23" ht="12" customHeight="1" x14ac:dyDescent="0.25">
      <c r="A25" s="46" t="s">
        <v>73</v>
      </c>
      <c r="B25" s="231">
        <v>292.30134718491217</v>
      </c>
      <c r="C25" s="231">
        <v>279.16545437309975</v>
      </c>
      <c r="D25" s="231">
        <v>402.67285918257522</v>
      </c>
      <c r="E25" s="231">
        <v>529.63355910221151</v>
      </c>
      <c r="F25" s="231">
        <v>327.2821180497271</v>
      </c>
      <c r="G25" s="231">
        <v>289.77059217111912</v>
      </c>
      <c r="H25" s="231">
        <v>327.82784889314377</v>
      </c>
      <c r="I25" s="231">
        <v>368.50633578389278</v>
      </c>
      <c r="J25" s="231">
        <v>224.2270257105009</v>
      </c>
      <c r="K25" s="231">
        <v>190.85483702705869</v>
      </c>
      <c r="L25" s="231">
        <v>232.96108264255841</v>
      </c>
      <c r="M25" s="231">
        <v>188.96284033821541</v>
      </c>
      <c r="N25" s="231">
        <v>224.93773020871919</v>
      </c>
      <c r="O25" s="231">
        <v>233.01776290606017</v>
      </c>
      <c r="P25" s="231">
        <v>240.91103175350247</v>
      </c>
      <c r="Q25" s="231">
        <v>230.54668818396263</v>
      </c>
      <c r="R25" s="231">
        <v>268.27983624748356</v>
      </c>
      <c r="S25" s="231">
        <v>264.45611441549033</v>
      </c>
      <c r="T25" s="231">
        <v>268.03887434042929</v>
      </c>
      <c r="U25" s="231">
        <v>261.71667762402387</v>
      </c>
      <c r="V25" s="231">
        <v>209.05172034834564</v>
      </c>
      <c r="W25" s="231">
        <v>212.74363650917601</v>
      </c>
    </row>
    <row r="26" spans="1:23" ht="12" customHeight="1" x14ac:dyDescent="0.25">
      <c r="A26" s="46" t="s">
        <v>79</v>
      </c>
      <c r="B26" s="231">
        <v>468.37678417809292</v>
      </c>
      <c r="C26" s="231">
        <v>439.76302665442859</v>
      </c>
      <c r="D26" s="231">
        <v>447.00008598397835</v>
      </c>
      <c r="E26" s="231">
        <v>343.48435081621363</v>
      </c>
      <c r="F26" s="231">
        <v>478.98168529589077</v>
      </c>
      <c r="G26" s="231">
        <v>355.09226139202059</v>
      </c>
      <c r="H26" s="231">
        <v>342.67214101396627</v>
      </c>
      <c r="I26" s="231">
        <v>307.75305245005882</v>
      </c>
      <c r="J26" s="231">
        <v>323.51668099722974</v>
      </c>
      <c r="K26" s="231">
        <v>237.58005159029719</v>
      </c>
      <c r="L26" s="231">
        <v>282.65030094532722</v>
      </c>
      <c r="M26" s="231">
        <v>291.39200343919543</v>
      </c>
      <c r="N26" s="231">
        <v>278.68555459986288</v>
      </c>
      <c r="O26" s="231">
        <v>258.67016337035085</v>
      </c>
      <c r="P26" s="231">
        <v>263.68598452238382</v>
      </c>
      <c r="Q26" s="231">
        <v>270.85133275976602</v>
      </c>
      <c r="R26" s="231">
        <v>274.83989681821845</v>
      </c>
      <c r="S26" s="231">
        <v>271.31143594106607</v>
      </c>
      <c r="T26" s="231">
        <v>288.32949269099214</v>
      </c>
      <c r="U26" s="231">
        <v>242.53473774692847</v>
      </c>
      <c r="V26" s="231">
        <v>156.46904557149438</v>
      </c>
      <c r="W26" s="231">
        <v>157.00154772121908</v>
      </c>
    </row>
    <row r="27" spans="1:23" ht="12" customHeight="1" x14ac:dyDescent="0.25">
      <c r="A27" s="39" t="s">
        <v>99</v>
      </c>
      <c r="B27" s="230">
        <f t="shared" ref="B27:W27" si="3">SUM(B28:B37)</f>
        <v>5183.2998937512675</v>
      </c>
      <c r="C27" s="230">
        <f t="shared" si="3"/>
        <v>5272.0659066155222</v>
      </c>
      <c r="D27" s="230">
        <f t="shared" si="3"/>
        <v>5501.8516934032432</v>
      </c>
      <c r="E27" s="230">
        <f t="shared" si="3"/>
        <v>5152.5160835345723</v>
      </c>
      <c r="F27" s="230">
        <f t="shared" si="3"/>
        <v>5505.3302532243706</v>
      </c>
      <c r="G27" s="230">
        <f t="shared" si="3"/>
        <v>5426.5864718048169</v>
      </c>
      <c r="H27" s="230">
        <f t="shared" si="3"/>
        <v>5403.9742257696907</v>
      </c>
      <c r="I27" s="230">
        <f t="shared" si="3"/>
        <v>5025.8117578721703</v>
      </c>
      <c r="J27" s="230">
        <f t="shared" si="3"/>
        <v>4956.0863796792892</v>
      </c>
      <c r="K27" s="230">
        <f t="shared" si="3"/>
        <v>3624.4323703201962</v>
      </c>
      <c r="L27" s="230">
        <f t="shared" si="3"/>
        <v>3732.8330579137983</v>
      </c>
      <c r="M27" s="230">
        <f t="shared" si="3"/>
        <v>4257.3621111784805</v>
      </c>
      <c r="N27" s="230">
        <f t="shared" si="3"/>
        <v>4118.6825498638127</v>
      </c>
      <c r="O27" s="230">
        <f t="shared" si="3"/>
        <v>3893.7254752130129</v>
      </c>
      <c r="P27" s="230">
        <f t="shared" si="3"/>
        <v>3970.390548469114</v>
      </c>
      <c r="Q27" s="230">
        <f t="shared" si="3"/>
        <v>4052.2944751611276</v>
      </c>
      <c r="R27" s="230">
        <f t="shared" si="3"/>
        <v>3950.6569260586989</v>
      </c>
      <c r="S27" s="230">
        <f t="shared" si="3"/>
        <v>4010.8184233227903</v>
      </c>
      <c r="T27" s="230">
        <f t="shared" si="3"/>
        <v>4128.2874675250459</v>
      </c>
      <c r="U27" s="230">
        <f t="shared" si="3"/>
        <v>4081.4526018625479</v>
      </c>
      <c r="V27" s="230">
        <f t="shared" si="3"/>
        <v>4036.0378290827357</v>
      </c>
      <c r="W27" s="230">
        <f t="shared" si="3"/>
        <v>4276.3552161562584</v>
      </c>
    </row>
    <row r="28" spans="1:23" ht="12" customHeight="1" x14ac:dyDescent="0.25">
      <c r="A28" s="18" t="s">
        <v>30</v>
      </c>
      <c r="B28" s="232">
        <v>66.662595402208083</v>
      </c>
      <c r="C28" s="232">
        <v>82.898201174808335</v>
      </c>
      <c r="D28" s="232">
        <v>87.593043210293203</v>
      </c>
      <c r="E28" s="232">
        <v>76.487721120650519</v>
      </c>
      <c r="F28" s="232">
        <v>246.59579533356822</v>
      </c>
      <c r="G28" s="232">
        <v>352.52611461294583</v>
      </c>
      <c r="H28" s="232">
        <v>284.88693573592241</v>
      </c>
      <c r="I28" s="232">
        <v>259.75581290375811</v>
      </c>
      <c r="J28" s="232">
        <v>256.34278562638337</v>
      </c>
      <c r="K28" s="232">
        <v>207.40206307577103</v>
      </c>
      <c r="L28" s="232">
        <v>211.06794257510478</v>
      </c>
      <c r="M28" s="232">
        <v>240.08248230347354</v>
      </c>
      <c r="N28" s="232">
        <v>354.20990355397907</v>
      </c>
      <c r="O28" s="232">
        <v>319.73790669103113</v>
      </c>
      <c r="P28" s="232">
        <v>277.92907145155925</v>
      </c>
      <c r="Q28" s="232">
        <v>326.14496763943248</v>
      </c>
      <c r="R28" s="232">
        <v>307.36921788984682</v>
      </c>
      <c r="S28" s="232">
        <v>283.67112660575157</v>
      </c>
      <c r="T28" s="232">
        <v>286.10002646913875</v>
      </c>
      <c r="U28" s="232">
        <v>313.65836788830552</v>
      </c>
      <c r="V28" s="232">
        <v>286.55697360624129</v>
      </c>
      <c r="W28" s="232">
        <v>362.01928859808692</v>
      </c>
    </row>
    <row r="29" spans="1:23" ht="12" customHeight="1" x14ac:dyDescent="0.25">
      <c r="A29" s="18" t="s">
        <v>40</v>
      </c>
      <c r="B29" s="232">
        <v>140.5387790197764</v>
      </c>
      <c r="C29" s="232">
        <v>16.375752364574371</v>
      </c>
      <c r="D29" s="232">
        <v>8.8230438521066201</v>
      </c>
      <c r="E29" s="232">
        <v>105.18271711092</v>
      </c>
      <c r="F29" s="232">
        <v>78.099742046431629</v>
      </c>
      <c r="G29" s="232">
        <v>66.76268271711092</v>
      </c>
      <c r="H29" s="232">
        <v>178.87360275150471</v>
      </c>
      <c r="I29" s="232">
        <v>142.34307824591571</v>
      </c>
      <c r="J29" s="232">
        <v>209.10576096302671</v>
      </c>
      <c r="K29" s="232">
        <v>149.83293207222701</v>
      </c>
      <c r="L29" s="232">
        <v>200.2880481513327</v>
      </c>
      <c r="M29" s="232">
        <v>393.01805674978499</v>
      </c>
      <c r="N29" s="232">
        <v>247.52579535683569</v>
      </c>
      <c r="O29" s="232">
        <v>222.33233018056751</v>
      </c>
      <c r="P29" s="232">
        <v>204.69690455717969</v>
      </c>
      <c r="Q29" s="232">
        <v>241.1907996560619</v>
      </c>
      <c r="R29" s="232">
        <v>254.97747205503009</v>
      </c>
      <c r="S29" s="232">
        <v>213.29793637145309</v>
      </c>
      <c r="T29" s="232">
        <v>206.82312983662939</v>
      </c>
      <c r="U29" s="232">
        <v>217.52665520206361</v>
      </c>
      <c r="V29" s="232">
        <v>201.2522785898538</v>
      </c>
      <c r="W29" s="232">
        <v>244.0974204643164</v>
      </c>
    </row>
    <row r="30" spans="1:23" ht="12" customHeight="1" x14ac:dyDescent="0.25">
      <c r="A30" s="18" t="s">
        <v>33</v>
      </c>
      <c r="B30" s="232">
        <v>3.0672065860443629</v>
      </c>
      <c r="C30" s="232">
        <v>10.277748284765384</v>
      </c>
      <c r="D30" s="232">
        <v>6.5326474170596018</v>
      </c>
      <c r="E30" s="232">
        <v>10.735790761586554</v>
      </c>
      <c r="F30" s="232">
        <v>7.0356200848647088</v>
      </c>
      <c r="G30" s="232">
        <v>21.732146813438014</v>
      </c>
      <c r="H30" s="232">
        <v>159.31666109214291</v>
      </c>
      <c r="I30" s="232">
        <v>69.274036061011884</v>
      </c>
      <c r="J30" s="232">
        <v>77.321886057216219</v>
      </c>
      <c r="K30" s="232">
        <v>100.02018879727895</v>
      </c>
      <c r="L30" s="232">
        <v>110.01061387526825</v>
      </c>
      <c r="M30" s="232">
        <v>94.123047235749297</v>
      </c>
      <c r="N30" s="232">
        <v>86.02298734070547</v>
      </c>
      <c r="O30" s="232">
        <v>86.070422051231873</v>
      </c>
      <c r="P30" s="232">
        <v>89.921368127599479</v>
      </c>
      <c r="Q30" s="232">
        <v>60.764128136956927</v>
      </c>
      <c r="R30" s="232">
        <v>59.48406189903119</v>
      </c>
      <c r="S30" s="232">
        <v>58.258401314726775</v>
      </c>
      <c r="T30" s="232">
        <v>58.859832134322076</v>
      </c>
      <c r="U30" s="232">
        <v>58.989276415074549</v>
      </c>
      <c r="V30" s="232">
        <v>52.303045549841357</v>
      </c>
      <c r="W30" s="232">
        <v>53.039608979788348</v>
      </c>
    </row>
    <row r="31" spans="1:23" ht="12" customHeight="1" x14ac:dyDescent="0.25">
      <c r="A31" s="18" t="s">
        <v>83</v>
      </c>
      <c r="B31" s="232">
        <v>273.95370425209614</v>
      </c>
      <c r="C31" s="232">
        <v>287.5497960006121</v>
      </c>
      <c r="D31" s="232">
        <v>329.84920154689939</v>
      </c>
      <c r="E31" s="232">
        <v>296.09250989084791</v>
      </c>
      <c r="F31" s="232">
        <v>221.09309439474731</v>
      </c>
      <c r="G31" s="232">
        <v>288.62509512566339</v>
      </c>
      <c r="H31" s="232">
        <v>304.47188953195428</v>
      </c>
      <c r="I31" s="232">
        <v>398.82178483458193</v>
      </c>
      <c r="J31" s="232">
        <v>283.86659141011421</v>
      </c>
      <c r="K31" s="232">
        <v>198.88739553399944</v>
      </c>
      <c r="L31" s="232">
        <v>178.98158542164649</v>
      </c>
      <c r="M31" s="232">
        <v>231.78360377088831</v>
      </c>
      <c r="N31" s="232">
        <v>260.44686551577263</v>
      </c>
      <c r="O31" s="232">
        <v>227.50211801015772</v>
      </c>
      <c r="P31" s="232">
        <v>223.95868955359356</v>
      </c>
      <c r="Q31" s="232">
        <v>257.41756183671117</v>
      </c>
      <c r="R31" s="232">
        <v>244.53779274097718</v>
      </c>
      <c r="S31" s="232">
        <v>247.81951263756443</v>
      </c>
      <c r="T31" s="232">
        <v>247.19956232567509</v>
      </c>
      <c r="U31" s="232">
        <v>256.95925105381468</v>
      </c>
      <c r="V31" s="232">
        <v>264.37473992393757</v>
      </c>
      <c r="W31" s="232">
        <v>295.90214073601521</v>
      </c>
    </row>
    <row r="32" spans="1:23" ht="12" customHeight="1" x14ac:dyDescent="0.25">
      <c r="A32" s="18" t="s">
        <v>70</v>
      </c>
      <c r="B32" s="232">
        <v>496.16011569728641</v>
      </c>
      <c r="C32" s="232">
        <v>500.44753898829572</v>
      </c>
      <c r="D32" s="232">
        <v>265.1221732586975</v>
      </c>
      <c r="E32" s="232">
        <v>156.35175629738728</v>
      </c>
      <c r="F32" s="232">
        <v>190.12009564468707</v>
      </c>
      <c r="G32" s="232">
        <v>211.27363148799816</v>
      </c>
      <c r="H32" s="232">
        <v>275.80668652131737</v>
      </c>
      <c r="I32" s="232">
        <v>44.448531586983748</v>
      </c>
      <c r="J32" s="232">
        <v>29.047577511310696</v>
      </c>
      <c r="K32" s="232">
        <v>42.05190373250116</v>
      </c>
      <c r="L32" s="232">
        <v>21.962197919703289</v>
      </c>
      <c r="M32" s="232">
        <v>27.829667197586808</v>
      </c>
      <c r="N32" s="232">
        <v>19.241321015666106</v>
      </c>
      <c r="O32" s="232">
        <v>14.954041218279055</v>
      </c>
      <c r="P32" s="232">
        <v>8.4736794047332769</v>
      </c>
      <c r="Q32" s="232">
        <v>4.7902260465750555</v>
      </c>
      <c r="R32" s="232">
        <v>12.944782765516061</v>
      </c>
      <c r="S32" s="232">
        <v>2.764284256979046</v>
      </c>
      <c r="T32" s="232">
        <v>3.0490550929922016</v>
      </c>
      <c r="U32" s="232">
        <v>2.7472139924240975</v>
      </c>
      <c r="V32" s="232">
        <v>3.1513266582005897</v>
      </c>
      <c r="W32" s="232">
        <v>3.6776482321292465</v>
      </c>
    </row>
    <row r="33" spans="1:23" ht="12" customHeight="1" x14ac:dyDescent="0.25">
      <c r="A33" s="18" t="s">
        <v>34</v>
      </c>
      <c r="B33" s="232">
        <v>185.98647918647299</v>
      </c>
      <c r="C33" s="232">
        <v>246.85869895944148</v>
      </c>
      <c r="D33" s="232">
        <v>337.71011731049884</v>
      </c>
      <c r="E33" s="232">
        <v>236.17087107336371</v>
      </c>
      <c r="F33" s="232">
        <v>376.53930775817656</v>
      </c>
      <c r="G33" s="232">
        <v>284.08553400889457</v>
      </c>
      <c r="H33" s="232">
        <v>153.50836538011583</v>
      </c>
      <c r="I33" s="232">
        <v>173.61540845292438</v>
      </c>
      <c r="J33" s="232">
        <v>195.31208105288692</v>
      </c>
      <c r="K33" s="232">
        <v>110.54779013769743</v>
      </c>
      <c r="L33" s="232">
        <v>53.416147711733075</v>
      </c>
      <c r="M33" s="232">
        <v>167.70673780150631</v>
      </c>
      <c r="N33" s="232">
        <v>241.12600725318276</v>
      </c>
      <c r="O33" s="232">
        <v>199.05478182927189</v>
      </c>
      <c r="P33" s="232">
        <v>262.60941282922647</v>
      </c>
      <c r="Q33" s="232">
        <v>306.80141073182835</v>
      </c>
      <c r="R33" s="232">
        <v>300.36970038945628</v>
      </c>
      <c r="S33" s="232">
        <v>309.37195822936928</v>
      </c>
      <c r="T33" s="232">
        <v>298.4428987695494</v>
      </c>
      <c r="U33" s="232">
        <v>319.27152808800207</v>
      </c>
      <c r="V33" s="232">
        <v>304.23290096985465</v>
      </c>
      <c r="W33" s="232">
        <v>232.40581313493306</v>
      </c>
    </row>
    <row r="34" spans="1:23" ht="12" customHeight="1" x14ac:dyDescent="0.25">
      <c r="A34" s="18" t="s">
        <v>72</v>
      </c>
      <c r="B34" s="232">
        <v>2432.5353128536517</v>
      </c>
      <c r="C34" s="232">
        <v>2524.0247792773316</v>
      </c>
      <c r="D34" s="232">
        <v>2717.4440733786214</v>
      </c>
      <c r="E34" s="232">
        <v>2497.2568694290335</v>
      </c>
      <c r="F34" s="232">
        <v>2372.1750560321616</v>
      </c>
      <c r="G34" s="232">
        <v>2216.7946661454184</v>
      </c>
      <c r="H34" s="232">
        <v>2077.5299611261489</v>
      </c>
      <c r="I34" s="232">
        <v>2035.9773451596782</v>
      </c>
      <c r="J34" s="232">
        <v>2146.9521138041391</v>
      </c>
      <c r="K34" s="232">
        <v>1512.9751800796487</v>
      </c>
      <c r="L34" s="232">
        <v>1502.2735159180627</v>
      </c>
      <c r="M34" s="232">
        <v>1655.0433798597433</v>
      </c>
      <c r="N34" s="232">
        <v>1448.5281475633633</v>
      </c>
      <c r="O34" s="232">
        <v>1432.9104834269115</v>
      </c>
      <c r="P34" s="232">
        <v>1485.8166765087103</v>
      </c>
      <c r="Q34" s="232">
        <v>1388.1765165728295</v>
      </c>
      <c r="R34" s="232">
        <v>1276.1409849284751</v>
      </c>
      <c r="S34" s="232">
        <v>1326.0843377097381</v>
      </c>
      <c r="T34" s="232">
        <v>1401.3503819506955</v>
      </c>
      <c r="U34" s="232">
        <v>1325.8325682540549</v>
      </c>
      <c r="V34" s="232">
        <v>1323.7111050876554</v>
      </c>
      <c r="W34" s="232">
        <v>1391.7410106259792</v>
      </c>
    </row>
    <row r="35" spans="1:23" ht="12" customHeight="1" x14ac:dyDescent="0.25">
      <c r="A35" s="18" t="s">
        <v>36</v>
      </c>
      <c r="B35" s="232">
        <v>400.29103034019477</v>
      </c>
      <c r="C35" s="232">
        <v>343.87107047817312</v>
      </c>
      <c r="D35" s="232">
        <v>414.26080106060613</v>
      </c>
      <c r="E35" s="232">
        <v>451.59402893197802</v>
      </c>
      <c r="F35" s="232">
        <v>475.86171553198233</v>
      </c>
      <c r="G35" s="232">
        <v>517.44292399112601</v>
      </c>
      <c r="H35" s="232">
        <v>502.65975579511093</v>
      </c>
      <c r="I35" s="232">
        <v>480.60843731887911</v>
      </c>
      <c r="J35" s="232">
        <v>336.52370556478894</v>
      </c>
      <c r="K35" s="232">
        <v>163.94748889443184</v>
      </c>
      <c r="L35" s="232">
        <v>153.01301161161405</v>
      </c>
      <c r="M35" s="232">
        <v>123.18020633476903</v>
      </c>
      <c r="N35" s="232">
        <v>167.23644219738532</v>
      </c>
      <c r="O35" s="232">
        <v>175.78059629396722</v>
      </c>
      <c r="P35" s="232">
        <v>155.70908418636387</v>
      </c>
      <c r="Q35" s="232">
        <v>152.38443310706714</v>
      </c>
      <c r="R35" s="232">
        <v>142.48278382812038</v>
      </c>
      <c r="S35" s="232">
        <v>135.29346988932787</v>
      </c>
      <c r="T35" s="232">
        <v>131.4203329933932</v>
      </c>
      <c r="U35" s="232">
        <v>131.95269675692344</v>
      </c>
      <c r="V35" s="232">
        <v>129.90521445383737</v>
      </c>
      <c r="W35" s="232">
        <v>134.13152466267212</v>
      </c>
    </row>
    <row r="36" spans="1:23" ht="12" customHeight="1" x14ac:dyDescent="0.25">
      <c r="A36" s="18" t="s">
        <v>73</v>
      </c>
      <c r="B36" s="232">
        <v>10.029865196859078</v>
      </c>
      <c r="C36" s="232">
        <v>12.990693520279422</v>
      </c>
      <c r="D36" s="232">
        <v>7.186556122669856</v>
      </c>
      <c r="E36" s="232">
        <v>6.1933540534204212</v>
      </c>
      <c r="F36" s="232">
        <v>4.8570908926632796</v>
      </c>
      <c r="G36" s="232">
        <v>14.78194437230303</v>
      </c>
      <c r="H36" s="232">
        <v>9.8525466356609854</v>
      </c>
      <c r="I36" s="232">
        <v>20.573715806820871</v>
      </c>
      <c r="J36" s="232">
        <v>28.37632768588773</v>
      </c>
      <c r="K36" s="232">
        <v>38.36562728936434</v>
      </c>
      <c r="L36" s="232">
        <v>47.706845130442417</v>
      </c>
      <c r="M36" s="232">
        <v>46.395973075370136</v>
      </c>
      <c r="N36" s="232">
        <v>60.07697314467714</v>
      </c>
      <c r="O36" s="232">
        <v>77.768651539339658</v>
      </c>
      <c r="P36" s="232">
        <v>80.265150533685812</v>
      </c>
      <c r="Q36" s="232">
        <v>78.782976476398545</v>
      </c>
      <c r="R36" s="232">
        <v>95.888607432654055</v>
      </c>
      <c r="S36" s="232">
        <v>112.09324070058869</v>
      </c>
      <c r="T36" s="232">
        <v>139.65097948588192</v>
      </c>
      <c r="U36" s="232">
        <v>122.85881678698217</v>
      </c>
      <c r="V36" s="232">
        <v>268.19428137134457</v>
      </c>
      <c r="W36" s="232">
        <v>303.8239473257338</v>
      </c>
    </row>
    <row r="37" spans="1:23" ht="12" customHeight="1" x14ac:dyDescent="0.25">
      <c r="A37" s="47" t="s">
        <v>38</v>
      </c>
      <c r="B37" s="233">
        <v>1174.0748052166782</v>
      </c>
      <c r="C37" s="233">
        <v>1246.7716275672408</v>
      </c>
      <c r="D37" s="233">
        <v>1327.3300362457912</v>
      </c>
      <c r="E37" s="233">
        <v>1316.450464865384</v>
      </c>
      <c r="F37" s="233">
        <v>1532.9527355050882</v>
      </c>
      <c r="G37" s="233">
        <v>1452.5617325299188</v>
      </c>
      <c r="H37" s="233">
        <v>1457.0678211998124</v>
      </c>
      <c r="I37" s="233">
        <v>1400.3936075016168</v>
      </c>
      <c r="J37" s="233">
        <v>1393.2375500035353</v>
      </c>
      <c r="K37" s="233">
        <v>1100.4018007072764</v>
      </c>
      <c r="L37" s="233">
        <v>1254.1131495988909</v>
      </c>
      <c r="M37" s="233">
        <v>1278.1989568496092</v>
      </c>
      <c r="N37" s="233">
        <v>1234.2681069222454</v>
      </c>
      <c r="O37" s="233">
        <v>1137.6141439722551</v>
      </c>
      <c r="P37" s="233">
        <v>1181.010511316462</v>
      </c>
      <c r="Q37" s="233">
        <v>1235.8414549572663</v>
      </c>
      <c r="R37" s="233">
        <v>1256.4615221295917</v>
      </c>
      <c r="S37" s="233">
        <v>1322.1641556072918</v>
      </c>
      <c r="T37" s="233">
        <v>1355.3912684667689</v>
      </c>
      <c r="U37" s="233">
        <v>1331.6562274249031</v>
      </c>
      <c r="V37" s="233">
        <v>1202.355962871969</v>
      </c>
      <c r="W37" s="233">
        <v>1255.5168133966031</v>
      </c>
    </row>
    <row r="39" spans="1:23" ht="15" customHeight="1" x14ac:dyDescent="0.25">
      <c r="A39" s="32" t="s">
        <v>100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1" spans="1:23" ht="12" customHeight="1" x14ac:dyDescent="0.25">
      <c r="A41" s="35" t="str">
        <f>$A$5</f>
        <v>All industrial sectors</v>
      </c>
      <c r="B41" s="234">
        <f t="shared" ref="B41:W41" si="4">SUM(B42:B46,B47,B48)</f>
        <v>0.99999999999999989</v>
      </c>
      <c r="C41" s="234">
        <f t="shared" si="4"/>
        <v>1</v>
      </c>
      <c r="D41" s="234">
        <f t="shared" si="4"/>
        <v>1</v>
      </c>
      <c r="E41" s="234">
        <f t="shared" si="4"/>
        <v>1</v>
      </c>
      <c r="F41" s="234">
        <f t="shared" si="4"/>
        <v>1</v>
      </c>
      <c r="G41" s="234">
        <f t="shared" si="4"/>
        <v>1</v>
      </c>
      <c r="H41" s="234">
        <f t="shared" si="4"/>
        <v>1</v>
      </c>
      <c r="I41" s="234">
        <f t="shared" si="4"/>
        <v>1</v>
      </c>
      <c r="J41" s="234">
        <f t="shared" si="4"/>
        <v>0.99999999999999989</v>
      </c>
      <c r="K41" s="234">
        <f t="shared" si="4"/>
        <v>1</v>
      </c>
      <c r="L41" s="234">
        <f t="shared" si="4"/>
        <v>0.99999999999999989</v>
      </c>
      <c r="M41" s="234">
        <f t="shared" si="4"/>
        <v>1</v>
      </c>
      <c r="N41" s="234">
        <f t="shared" si="4"/>
        <v>1</v>
      </c>
      <c r="O41" s="234">
        <f t="shared" si="4"/>
        <v>0.99999999999999989</v>
      </c>
      <c r="P41" s="234">
        <f t="shared" si="4"/>
        <v>1</v>
      </c>
      <c r="Q41" s="234">
        <f t="shared" si="4"/>
        <v>1</v>
      </c>
      <c r="R41" s="234">
        <f t="shared" si="4"/>
        <v>0.99999999999999989</v>
      </c>
      <c r="S41" s="234">
        <f t="shared" si="4"/>
        <v>1</v>
      </c>
      <c r="T41" s="234">
        <f t="shared" si="4"/>
        <v>1</v>
      </c>
      <c r="U41" s="234">
        <f t="shared" si="4"/>
        <v>1</v>
      </c>
      <c r="V41" s="234">
        <f t="shared" si="4"/>
        <v>0.99999999999999989</v>
      </c>
      <c r="W41" s="234">
        <f t="shared" si="4"/>
        <v>1</v>
      </c>
    </row>
    <row r="42" spans="1:23" ht="12" customHeight="1" x14ac:dyDescent="0.25">
      <c r="A42" s="202" t="s">
        <v>92</v>
      </c>
      <c r="B42" s="235">
        <f t="shared" ref="B42:W42" si="5">IF(B6=0,0,B6/B$5)</f>
        <v>7.3986025784375676E-3</v>
      </c>
      <c r="C42" s="235">
        <f t="shared" si="5"/>
        <v>7.1511147290403273E-3</v>
      </c>
      <c r="D42" s="235">
        <f t="shared" si="5"/>
        <v>7.7474607721408914E-3</v>
      </c>
      <c r="E42" s="235">
        <f t="shared" si="5"/>
        <v>7.6168215349717841E-3</v>
      </c>
      <c r="F42" s="235">
        <f t="shared" si="5"/>
        <v>7.6955972590510022E-3</v>
      </c>
      <c r="G42" s="235">
        <f t="shared" si="5"/>
        <v>7.2293254927129685E-3</v>
      </c>
      <c r="H42" s="235">
        <f t="shared" si="5"/>
        <v>7.0602602928332972E-3</v>
      </c>
      <c r="I42" s="235">
        <f t="shared" si="5"/>
        <v>7.0205208078328507E-3</v>
      </c>
      <c r="J42" s="235">
        <f t="shared" si="5"/>
        <v>7.119317927420956E-3</v>
      </c>
      <c r="K42" s="235">
        <f t="shared" si="5"/>
        <v>7.7870409447553402E-3</v>
      </c>
      <c r="L42" s="235">
        <f t="shared" si="5"/>
        <v>7.8152479696884779E-3</v>
      </c>
      <c r="M42" s="235">
        <f t="shared" si="5"/>
        <v>7.4541371163531949E-3</v>
      </c>
      <c r="N42" s="235">
        <f t="shared" si="5"/>
        <v>7.8450280863424943E-3</v>
      </c>
      <c r="O42" s="235">
        <f t="shared" si="5"/>
        <v>8.1590827744134429E-3</v>
      </c>
      <c r="P42" s="235">
        <f t="shared" si="5"/>
        <v>8.3350583748902016E-3</v>
      </c>
      <c r="Q42" s="235">
        <f t="shared" si="5"/>
        <v>8.4017997791289434E-3</v>
      </c>
      <c r="R42" s="235">
        <f t="shared" si="5"/>
        <v>8.73101690842862E-3</v>
      </c>
      <c r="S42" s="235">
        <f t="shared" si="5"/>
        <v>8.6799389619412835E-3</v>
      </c>
      <c r="T42" s="235">
        <f t="shared" si="5"/>
        <v>8.7395660610797097E-3</v>
      </c>
      <c r="U42" s="235">
        <f t="shared" si="5"/>
        <v>8.7769207813756071E-3</v>
      </c>
      <c r="V42" s="235">
        <f t="shared" si="5"/>
        <v>8.8587789709375711E-3</v>
      </c>
      <c r="W42" s="235">
        <f t="shared" si="5"/>
        <v>8.6724536819106184E-3</v>
      </c>
    </row>
    <row r="43" spans="1:23" ht="12" customHeight="1" x14ac:dyDescent="0.25">
      <c r="A43" s="202" t="s">
        <v>93</v>
      </c>
      <c r="B43" s="235">
        <f t="shared" ref="B43:W43" si="6">IF(B7=0,0,B7/B$5)</f>
        <v>1.1820191565044495E-2</v>
      </c>
      <c r="C43" s="235">
        <f t="shared" si="6"/>
        <v>1.1284899917435707E-2</v>
      </c>
      <c r="D43" s="235">
        <f t="shared" si="6"/>
        <v>1.2188471542618063E-2</v>
      </c>
      <c r="E43" s="235">
        <f t="shared" si="6"/>
        <v>1.1804971729884744E-2</v>
      </c>
      <c r="F43" s="235">
        <f t="shared" si="6"/>
        <v>1.1939677610010494E-2</v>
      </c>
      <c r="G43" s="235">
        <f t="shared" si="6"/>
        <v>1.1312472783321221E-2</v>
      </c>
      <c r="H43" s="235">
        <f t="shared" si="6"/>
        <v>1.2989797698209671E-2</v>
      </c>
      <c r="I43" s="235">
        <f t="shared" si="6"/>
        <v>1.2042358973261615E-2</v>
      </c>
      <c r="J43" s="235">
        <f t="shared" si="6"/>
        <v>1.2886255556502317E-2</v>
      </c>
      <c r="K43" s="235">
        <f t="shared" si="6"/>
        <v>1.3847378573396144E-2</v>
      </c>
      <c r="L43" s="235">
        <f t="shared" si="6"/>
        <v>1.3963022255964599E-2</v>
      </c>
      <c r="M43" s="235">
        <f t="shared" si="6"/>
        <v>1.4155995876969321E-2</v>
      </c>
      <c r="N43" s="235">
        <f t="shared" si="6"/>
        <v>1.4213301593925901E-2</v>
      </c>
      <c r="O43" s="235">
        <f t="shared" si="6"/>
        <v>1.3741313626744363E-2</v>
      </c>
      <c r="P43" s="235">
        <f t="shared" si="6"/>
        <v>1.4978275228552966E-2</v>
      </c>
      <c r="Q43" s="235">
        <f t="shared" si="6"/>
        <v>1.460592187715758E-2</v>
      </c>
      <c r="R43" s="235">
        <f t="shared" si="6"/>
        <v>1.5213813553642574E-2</v>
      </c>
      <c r="S43" s="235">
        <f t="shared" si="6"/>
        <v>1.5312272033065788E-2</v>
      </c>
      <c r="T43" s="235">
        <f t="shared" si="6"/>
        <v>1.5552657633017679E-2</v>
      </c>
      <c r="U43" s="235">
        <f t="shared" si="6"/>
        <v>1.5417885575861535E-2</v>
      </c>
      <c r="V43" s="235">
        <f t="shared" si="6"/>
        <v>1.5661506999715157E-2</v>
      </c>
      <c r="W43" s="235">
        <f t="shared" si="6"/>
        <v>1.5333228082642595E-2</v>
      </c>
    </row>
    <row r="44" spans="1:23" ht="12" customHeight="1" x14ac:dyDescent="0.25">
      <c r="A44" s="202" t="s">
        <v>94</v>
      </c>
      <c r="B44" s="235">
        <f t="shared" ref="B44:W44" si="7">IF(B8=0,0,B8/B$5)</f>
        <v>2.3690745798060395E-2</v>
      </c>
      <c r="C44" s="235">
        <f t="shared" si="7"/>
        <v>2.2516427330155745E-2</v>
      </c>
      <c r="D44" s="235">
        <f t="shared" si="7"/>
        <v>2.3270709462327985E-2</v>
      </c>
      <c r="E44" s="235">
        <f t="shared" si="7"/>
        <v>2.420807717709509E-2</v>
      </c>
      <c r="F44" s="235">
        <f t="shared" si="7"/>
        <v>2.5961664474002163E-2</v>
      </c>
      <c r="G44" s="235">
        <f t="shared" si="7"/>
        <v>2.54344976004411E-2</v>
      </c>
      <c r="H44" s="235">
        <f t="shared" si="7"/>
        <v>2.7903017692465209E-2</v>
      </c>
      <c r="I44" s="235">
        <f t="shared" si="7"/>
        <v>2.6043568503285729E-2</v>
      </c>
      <c r="J44" s="235">
        <f t="shared" si="7"/>
        <v>2.5327373442011851E-2</v>
      </c>
      <c r="K44" s="235">
        <f t="shared" si="7"/>
        <v>2.64861662059649E-2</v>
      </c>
      <c r="L44" s="235">
        <f t="shared" si="7"/>
        <v>2.7466971231919921E-2</v>
      </c>
      <c r="M44" s="235">
        <f t="shared" si="7"/>
        <v>2.6443609294651046E-2</v>
      </c>
      <c r="N44" s="235">
        <f t="shared" si="7"/>
        <v>2.6695330420289751E-2</v>
      </c>
      <c r="O44" s="235">
        <f t="shared" si="7"/>
        <v>2.6709857884322973E-2</v>
      </c>
      <c r="P44" s="235">
        <f t="shared" si="7"/>
        <v>2.8257335190890527E-2</v>
      </c>
      <c r="Q44" s="235">
        <f t="shared" si="7"/>
        <v>2.9138508101324661E-2</v>
      </c>
      <c r="R44" s="235">
        <f t="shared" si="7"/>
        <v>2.9734280646176746E-2</v>
      </c>
      <c r="S44" s="235">
        <f t="shared" si="7"/>
        <v>2.8802551838865733E-2</v>
      </c>
      <c r="T44" s="235">
        <f t="shared" si="7"/>
        <v>2.7854172081308033E-2</v>
      </c>
      <c r="U44" s="235">
        <f t="shared" si="7"/>
        <v>2.7991479059007493E-2</v>
      </c>
      <c r="V44" s="235">
        <f t="shared" si="7"/>
        <v>2.7790387118559908E-2</v>
      </c>
      <c r="W44" s="235">
        <f t="shared" si="7"/>
        <v>2.7085334092442025E-2</v>
      </c>
    </row>
    <row r="45" spans="1:23" ht="12" customHeight="1" x14ac:dyDescent="0.25">
      <c r="A45" s="202" t="s">
        <v>95</v>
      </c>
      <c r="B45" s="235">
        <f t="shared" ref="B45:W45" si="8">IF(B9=0,0,B9/B$5)</f>
        <v>1.7588302688024054E-2</v>
      </c>
      <c r="C45" s="235">
        <f t="shared" si="8"/>
        <v>1.6574132306300299E-2</v>
      </c>
      <c r="D45" s="235">
        <f t="shared" si="8"/>
        <v>1.8997231409628952E-2</v>
      </c>
      <c r="E45" s="235">
        <f t="shared" si="8"/>
        <v>1.8516458692538283E-2</v>
      </c>
      <c r="F45" s="235">
        <f t="shared" si="8"/>
        <v>1.9587967188619184E-2</v>
      </c>
      <c r="G45" s="235">
        <f t="shared" si="8"/>
        <v>1.8404763360097744E-2</v>
      </c>
      <c r="H45" s="235">
        <f t="shared" si="8"/>
        <v>2.1969280757281502E-2</v>
      </c>
      <c r="I45" s="235">
        <f t="shared" si="8"/>
        <v>2.0016660610111505E-2</v>
      </c>
      <c r="J45" s="235">
        <f t="shared" si="8"/>
        <v>2.1834215616399422E-2</v>
      </c>
      <c r="K45" s="235">
        <f t="shared" si="8"/>
        <v>2.3599123119662582E-2</v>
      </c>
      <c r="L45" s="235">
        <f t="shared" si="8"/>
        <v>2.3760383892973934E-2</v>
      </c>
      <c r="M45" s="235">
        <f t="shared" si="8"/>
        <v>2.3832914783264086E-2</v>
      </c>
      <c r="N45" s="235">
        <f t="shared" si="8"/>
        <v>2.4309292302009233E-2</v>
      </c>
      <c r="O45" s="235">
        <f t="shared" si="8"/>
        <v>2.354656186536817E-2</v>
      </c>
      <c r="P45" s="235">
        <f t="shared" si="8"/>
        <v>2.5522833926329407E-2</v>
      </c>
      <c r="Q45" s="235">
        <f t="shared" si="8"/>
        <v>2.5109372232455737E-2</v>
      </c>
      <c r="R45" s="235">
        <f t="shared" si="8"/>
        <v>2.5975609493390166E-2</v>
      </c>
      <c r="S45" s="235">
        <f t="shared" si="8"/>
        <v>2.6356550709428075E-2</v>
      </c>
      <c r="T45" s="235">
        <f t="shared" si="8"/>
        <v>2.6265050964838419E-2</v>
      </c>
      <c r="U45" s="235">
        <f t="shared" si="8"/>
        <v>2.5742478642294491E-2</v>
      </c>
      <c r="V45" s="235">
        <f t="shared" si="8"/>
        <v>2.6364601125878153E-2</v>
      </c>
      <c r="W45" s="235">
        <f t="shared" si="8"/>
        <v>2.5793277485250961E-2</v>
      </c>
    </row>
    <row r="46" spans="1:23" ht="12" customHeight="1" x14ac:dyDescent="0.25">
      <c r="A46" s="202" t="s">
        <v>96</v>
      </c>
      <c r="B46" s="235">
        <f t="shared" ref="B46:W46" si="9">IF(B10=0,0,B10/B$5)</f>
        <v>2.4017476599367725E-2</v>
      </c>
      <c r="C46" s="235">
        <f t="shared" si="9"/>
        <v>2.5406550306809779E-2</v>
      </c>
      <c r="D46" s="235">
        <f t="shared" si="9"/>
        <v>2.6913521228977742E-2</v>
      </c>
      <c r="E46" s="235">
        <f t="shared" si="9"/>
        <v>2.9634633747640297E-2</v>
      </c>
      <c r="F46" s="235">
        <f t="shared" si="9"/>
        <v>2.3491702746314756E-2</v>
      </c>
      <c r="G46" s="235">
        <f t="shared" si="9"/>
        <v>2.1754967330763101E-2</v>
      </c>
      <c r="H46" s="235">
        <f t="shared" si="9"/>
        <v>2.0931556652686121E-2</v>
      </c>
      <c r="I46" s="235">
        <f t="shared" si="9"/>
        <v>2.2458081606297677E-2</v>
      </c>
      <c r="J46" s="235">
        <f t="shared" si="9"/>
        <v>2.1540972331092152E-2</v>
      </c>
      <c r="K46" s="235">
        <f t="shared" si="9"/>
        <v>2.1854704593212475E-2</v>
      </c>
      <c r="L46" s="235">
        <f t="shared" si="9"/>
        <v>2.1720342953391897E-2</v>
      </c>
      <c r="M46" s="235">
        <f t="shared" si="9"/>
        <v>2.0560195621078102E-2</v>
      </c>
      <c r="N46" s="235">
        <f t="shared" si="9"/>
        <v>1.9609480330412835E-2</v>
      </c>
      <c r="O46" s="235">
        <f t="shared" si="9"/>
        <v>1.8965916964046734E-2</v>
      </c>
      <c r="P46" s="235">
        <f t="shared" si="9"/>
        <v>1.8917099403692825E-2</v>
      </c>
      <c r="Q46" s="235">
        <f t="shared" si="9"/>
        <v>1.7722451450268666E-2</v>
      </c>
      <c r="R46" s="235">
        <f t="shared" si="9"/>
        <v>1.7261860515060234E-2</v>
      </c>
      <c r="S46" s="235">
        <f t="shared" si="9"/>
        <v>1.8144935355371622E-2</v>
      </c>
      <c r="T46" s="235">
        <f t="shared" si="9"/>
        <v>1.7830666083199567E-2</v>
      </c>
      <c r="U46" s="235">
        <f t="shared" si="9"/>
        <v>1.8117578535185575E-2</v>
      </c>
      <c r="V46" s="235">
        <f t="shared" si="9"/>
        <v>1.8196522753639165E-2</v>
      </c>
      <c r="W46" s="235">
        <f t="shared" si="9"/>
        <v>1.8762927427154772E-2</v>
      </c>
    </row>
    <row r="47" spans="1:23" ht="12" customHeight="1" x14ac:dyDescent="0.25">
      <c r="A47" s="40" t="str">
        <f>$A$16</f>
        <v>Steam processes</v>
      </c>
      <c r="B47" s="236">
        <f t="shared" ref="B47:W47" si="10">IF(B16=0,0,B16/B$5)</f>
        <v>0.31289811559279751</v>
      </c>
      <c r="C47" s="236">
        <f t="shared" si="10"/>
        <v>0.33520383288089395</v>
      </c>
      <c r="D47" s="236">
        <f t="shared" si="10"/>
        <v>0.34162923995478645</v>
      </c>
      <c r="E47" s="236">
        <f t="shared" si="10"/>
        <v>0.3569021758916413</v>
      </c>
      <c r="F47" s="236">
        <f t="shared" si="10"/>
        <v>0.31620130632633331</v>
      </c>
      <c r="G47" s="236">
        <f t="shared" si="10"/>
        <v>0.31275251393187764</v>
      </c>
      <c r="H47" s="236">
        <f t="shared" si="10"/>
        <v>0.28468368009918615</v>
      </c>
      <c r="I47" s="236">
        <f t="shared" si="10"/>
        <v>0.30955563707463168</v>
      </c>
      <c r="J47" s="236">
        <f t="shared" si="10"/>
        <v>0.31551396731309567</v>
      </c>
      <c r="K47" s="236">
        <f t="shared" si="10"/>
        <v>0.31657154320380498</v>
      </c>
      <c r="L47" s="236">
        <f t="shared" si="10"/>
        <v>0.32959227729311008</v>
      </c>
      <c r="M47" s="236">
        <f t="shared" si="10"/>
        <v>0.30450105137327538</v>
      </c>
      <c r="N47" s="236">
        <f t="shared" si="10"/>
        <v>0.29699464170015633</v>
      </c>
      <c r="O47" s="236">
        <f t="shared" si="10"/>
        <v>0.28815006991247966</v>
      </c>
      <c r="P47" s="236">
        <f t="shared" si="10"/>
        <v>0.28626303034715239</v>
      </c>
      <c r="Q47" s="236">
        <f t="shared" si="10"/>
        <v>0.27371509323373661</v>
      </c>
      <c r="R47" s="236">
        <f t="shared" si="10"/>
        <v>0.27237056026970119</v>
      </c>
      <c r="S47" s="236">
        <f t="shared" si="10"/>
        <v>0.27968616458640094</v>
      </c>
      <c r="T47" s="236">
        <f t="shared" si="10"/>
        <v>0.27943592668788847</v>
      </c>
      <c r="U47" s="236">
        <f t="shared" si="10"/>
        <v>0.29122079228676906</v>
      </c>
      <c r="V47" s="236">
        <f t="shared" si="10"/>
        <v>0.27612520276116559</v>
      </c>
      <c r="W47" s="236">
        <f t="shared" si="10"/>
        <v>0.28064491337623576</v>
      </c>
    </row>
    <row r="48" spans="1:23" ht="12" customHeight="1" x14ac:dyDescent="0.25">
      <c r="A48" s="41" t="str">
        <f>$A$27</f>
        <v>Other processes</v>
      </c>
      <c r="B48" s="237">
        <f t="shared" ref="B48:W48" si="11">IF(B27=0,0,B27/B$5)</f>
        <v>0.60258656517826814</v>
      </c>
      <c r="C48" s="237">
        <f t="shared" si="11"/>
        <v>0.58186304252936416</v>
      </c>
      <c r="D48" s="237">
        <f t="shared" si="11"/>
        <v>0.56925336562952</v>
      </c>
      <c r="E48" s="237">
        <f t="shared" si="11"/>
        <v>0.55131686122622847</v>
      </c>
      <c r="F48" s="237">
        <f t="shared" si="11"/>
        <v>0.59512208439566905</v>
      </c>
      <c r="G48" s="237">
        <f t="shared" si="11"/>
        <v>0.60311145950078615</v>
      </c>
      <c r="H48" s="237">
        <f t="shared" si="11"/>
        <v>0.624462406807338</v>
      </c>
      <c r="I48" s="237">
        <f t="shared" si="11"/>
        <v>0.60286317242457899</v>
      </c>
      <c r="J48" s="237">
        <f t="shared" si="11"/>
        <v>0.59577789781347756</v>
      </c>
      <c r="K48" s="237">
        <f t="shared" si="11"/>
        <v>0.58985404335920355</v>
      </c>
      <c r="L48" s="237">
        <f t="shared" si="11"/>
        <v>0.575681754402951</v>
      </c>
      <c r="M48" s="237">
        <f t="shared" si="11"/>
        <v>0.60305209593440889</v>
      </c>
      <c r="N48" s="237">
        <f t="shared" si="11"/>
        <v>0.61033292556686358</v>
      </c>
      <c r="O48" s="237">
        <f t="shared" si="11"/>
        <v>0.62072719697262457</v>
      </c>
      <c r="P48" s="237">
        <f t="shared" si="11"/>
        <v>0.61772636752849164</v>
      </c>
      <c r="Q48" s="237">
        <f t="shared" si="11"/>
        <v>0.63130685332592773</v>
      </c>
      <c r="R48" s="237">
        <f t="shared" si="11"/>
        <v>0.63071285861360038</v>
      </c>
      <c r="S48" s="237">
        <f t="shared" si="11"/>
        <v>0.62301758651492656</v>
      </c>
      <c r="T48" s="237">
        <f t="shared" si="11"/>
        <v>0.62432196048866806</v>
      </c>
      <c r="U48" s="237">
        <f t="shared" si="11"/>
        <v>0.6127328651195062</v>
      </c>
      <c r="V48" s="237">
        <f t="shared" si="11"/>
        <v>0.62700300027010436</v>
      </c>
      <c r="W48" s="237">
        <f t="shared" si="11"/>
        <v>0.62370786585436333</v>
      </c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6" tint="-0.249977111117893"/>
    <pageSetUpPr fitToPage="1"/>
  </sheetPr>
  <dimension ref="A1:DA9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Textiles and leather / final energy consumption"</f>
        <v>RO: Textiles and leather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27</v>
      </c>
      <c r="B5" s="225">
        <v>287.22656921754071</v>
      </c>
      <c r="C5" s="225">
        <v>320.42854686156471</v>
      </c>
      <c r="D5" s="225">
        <v>421.0503869303526</v>
      </c>
      <c r="E5" s="225">
        <v>349.79226139294917</v>
      </c>
      <c r="F5" s="225">
        <v>338.61177987962162</v>
      </c>
      <c r="G5" s="225">
        <v>191.7239896818572</v>
      </c>
      <c r="H5" s="225">
        <v>266.88331900257941</v>
      </c>
      <c r="I5" s="225">
        <v>297.12717110920028</v>
      </c>
      <c r="J5" s="225">
        <v>251.62132416165079</v>
      </c>
      <c r="K5" s="225">
        <v>182.66552020636269</v>
      </c>
      <c r="L5" s="225">
        <v>180.76672398968179</v>
      </c>
      <c r="M5" s="225">
        <v>176.74058469475489</v>
      </c>
      <c r="N5" s="225">
        <v>162.78727429062761</v>
      </c>
      <c r="O5" s="225">
        <v>171.3856405846947</v>
      </c>
      <c r="P5" s="225">
        <v>178.27162510748059</v>
      </c>
      <c r="Q5" s="225">
        <v>171.30137575236449</v>
      </c>
      <c r="R5" s="225">
        <v>149.59647463456571</v>
      </c>
      <c r="S5" s="225">
        <v>164.66199484092849</v>
      </c>
      <c r="T5" s="225">
        <v>148.0316423043852</v>
      </c>
      <c r="U5" s="225">
        <v>170.4118658641444</v>
      </c>
      <c r="V5" s="225">
        <v>132.55055889939811</v>
      </c>
      <c r="W5" s="225">
        <v>139.68856405846941</v>
      </c>
      <c r="DA5" s="89" t="s">
        <v>2682</v>
      </c>
    </row>
    <row r="6" spans="1:105" ht="12" customHeight="1" x14ac:dyDescent="0.25">
      <c r="A6" s="55" t="s">
        <v>92</v>
      </c>
      <c r="B6" s="261">
        <v>4.3892905078903874</v>
      </c>
      <c r="C6" s="261">
        <v>4.8671188580562079</v>
      </c>
      <c r="D6" s="261">
        <v>7.1510005042539131</v>
      </c>
      <c r="E6" s="261">
        <v>5.8741183600945792</v>
      </c>
      <c r="F6" s="261">
        <v>5.9048290300959394</v>
      </c>
      <c r="G6" s="261">
        <v>3.5726513594122391</v>
      </c>
      <c r="H6" s="261">
        <v>4.8696823865053096</v>
      </c>
      <c r="I6" s="261">
        <v>5.0407135615262009</v>
      </c>
      <c r="J6" s="261">
        <v>6.5828728624412554</v>
      </c>
      <c r="K6" s="261">
        <v>3.88143933246065</v>
      </c>
      <c r="L6" s="261">
        <v>4.7227162073514508</v>
      </c>
      <c r="M6" s="261">
        <v>4.5306413168821837</v>
      </c>
      <c r="N6" s="261">
        <v>4.2474056830890374</v>
      </c>
      <c r="O6" s="261">
        <v>4.6072400652279066</v>
      </c>
      <c r="P6" s="261">
        <v>4.929872091719556</v>
      </c>
      <c r="Q6" s="261">
        <v>4.3460238473844219</v>
      </c>
      <c r="R6" s="261">
        <v>4.100004742288764</v>
      </c>
      <c r="S6" s="261">
        <v>3.9859495207038149</v>
      </c>
      <c r="T6" s="261">
        <v>3.8602945440011811</v>
      </c>
      <c r="U6" s="261">
        <v>3.9110772788312662</v>
      </c>
      <c r="V6" s="261">
        <v>3.3386352663818051</v>
      </c>
      <c r="W6" s="261">
        <v>3.4703762356270071</v>
      </c>
      <c r="DA6" s="67" t="s">
        <v>2699</v>
      </c>
    </row>
    <row r="7" spans="1:105" ht="12" customHeight="1" x14ac:dyDescent="0.25">
      <c r="A7" s="202" t="s">
        <v>93</v>
      </c>
      <c r="B7" s="226">
        <v>3.601469134679292</v>
      </c>
      <c r="C7" s="226">
        <v>3.9935334219948362</v>
      </c>
      <c r="D7" s="226">
        <v>5.8674875932339807</v>
      </c>
      <c r="E7" s="226">
        <v>4.8197894236673458</v>
      </c>
      <c r="F7" s="226">
        <v>4.8449879221300014</v>
      </c>
      <c r="G7" s="226">
        <v>2.931406243620299</v>
      </c>
      <c r="H7" s="226">
        <v>3.9956368299530758</v>
      </c>
      <c r="I7" s="226">
        <v>4.1359701017650883</v>
      </c>
      <c r="J7" s="226">
        <v>5.4013315794389767</v>
      </c>
      <c r="K7" s="226">
        <v>3.1847707343266869</v>
      </c>
      <c r="L7" s="226">
        <v>3.8750491957755502</v>
      </c>
      <c r="M7" s="226">
        <v>3.7174492856469201</v>
      </c>
      <c r="N7" s="226">
        <v>3.485050816893569</v>
      </c>
      <c r="O7" s="226">
        <v>3.7802995406998199</v>
      </c>
      <c r="P7" s="226">
        <v>4.0450232547442502</v>
      </c>
      <c r="Q7" s="226">
        <v>3.5659682850333718</v>
      </c>
      <c r="R7" s="226">
        <v>3.3641064552112931</v>
      </c>
      <c r="S7" s="226">
        <v>3.2705226836544119</v>
      </c>
      <c r="T7" s="226">
        <v>3.1674211643086609</v>
      </c>
      <c r="U7" s="226">
        <v>3.209089049297448</v>
      </c>
      <c r="V7" s="226">
        <v>2.7393930390825059</v>
      </c>
      <c r="W7" s="226">
        <v>2.8474881933349798</v>
      </c>
      <c r="DA7" s="174" t="s">
        <v>2700</v>
      </c>
    </row>
    <row r="8" spans="1:105" ht="12" customHeight="1" x14ac:dyDescent="0.25">
      <c r="A8" s="202" t="s">
        <v>94</v>
      </c>
      <c r="B8" s="226">
        <v>2.5885559405507408</v>
      </c>
      <c r="C8" s="226">
        <v>2.8703521470587892</v>
      </c>
      <c r="D8" s="226">
        <v>4.2172567076369223</v>
      </c>
      <c r="E8" s="226">
        <v>3.464223648260905</v>
      </c>
      <c r="F8" s="226">
        <v>3.4823350690309391</v>
      </c>
      <c r="G8" s="226">
        <v>2.10694823760209</v>
      </c>
      <c r="H8" s="226">
        <v>2.8718639715287728</v>
      </c>
      <c r="I8" s="226">
        <v>2.9727285106436572</v>
      </c>
      <c r="J8" s="226">
        <v>3.8822070727217648</v>
      </c>
      <c r="K8" s="226">
        <v>2.289053965297307</v>
      </c>
      <c r="L8" s="226">
        <v>2.7851916094636771</v>
      </c>
      <c r="M8" s="226">
        <v>2.6719166740587239</v>
      </c>
      <c r="N8" s="226">
        <v>2.5048802746422529</v>
      </c>
      <c r="O8" s="226">
        <v>2.717090294877996</v>
      </c>
      <c r="P8" s="226">
        <v>2.90736046434743</v>
      </c>
      <c r="Q8" s="226">
        <v>2.563039704867736</v>
      </c>
      <c r="R8" s="226">
        <v>2.417951514683117</v>
      </c>
      <c r="S8" s="226">
        <v>2.350688178876609</v>
      </c>
      <c r="T8" s="226">
        <v>2.2765839618468511</v>
      </c>
      <c r="U8" s="226">
        <v>2.3065327541825411</v>
      </c>
      <c r="V8" s="226">
        <v>1.968938746840551</v>
      </c>
      <c r="W8" s="226">
        <v>2.0466321389595161</v>
      </c>
      <c r="DA8" s="174" t="s">
        <v>2701</v>
      </c>
    </row>
    <row r="9" spans="1:105" ht="12" customHeight="1" x14ac:dyDescent="0.25">
      <c r="A9" s="202" t="s">
        <v>95</v>
      </c>
      <c r="B9" s="226">
        <v>5.0645659706427546</v>
      </c>
      <c r="C9" s="226">
        <v>5.6159063746802378</v>
      </c>
      <c r="D9" s="226">
        <v>8.2511544279852842</v>
      </c>
      <c r="E9" s="226">
        <v>6.7778288770322064</v>
      </c>
      <c r="F9" s="226">
        <v>6.8132642654953157</v>
      </c>
      <c r="G9" s="226">
        <v>4.1222900300910448</v>
      </c>
      <c r="H9" s="226">
        <v>5.6188642921215113</v>
      </c>
      <c r="I9" s="226">
        <v>5.8162079556071546</v>
      </c>
      <c r="J9" s="226">
        <v>7.5956225335860621</v>
      </c>
      <c r="K9" s="226">
        <v>4.4785838451469031</v>
      </c>
      <c r="L9" s="226">
        <v>5.4492879315593674</v>
      </c>
      <c r="M9" s="226">
        <v>5.2276630579409824</v>
      </c>
      <c r="N9" s="226">
        <v>4.9008527112565821</v>
      </c>
      <c r="O9" s="226">
        <v>5.3160462291091228</v>
      </c>
      <c r="P9" s="226">
        <v>5.6883139519841022</v>
      </c>
      <c r="Q9" s="226">
        <v>5.0146429008281803</v>
      </c>
      <c r="R9" s="226">
        <v>4.7307747026408826</v>
      </c>
      <c r="S9" s="226">
        <v>4.5991725238890169</v>
      </c>
      <c r="T9" s="226">
        <v>4.4541860123090551</v>
      </c>
      <c r="U9" s="226">
        <v>4.5127814755745383</v>
      </c>
      <c r="V9" s="226">
        <v>3.8522714612097739</v>
      </c>
      <c r="W9" s="226">
        <v>4.0042802718773141</v>
      </c>
      <c r="DA9" s="174" t="s">
        <v>2702</v>
      </c>
    </row>
    <row r="10" spans="1:105" ht="12" customHeight="1" x14ac:dyDescent="0.25">
      <c r="A10" s="56" t="s">
        <v>96</v>
      </c>
      <c r="B10" s="262">
        <v>32.504938556430581</v>
      </c>
      <c r="C10" s="262">
        <v>36.776977060537327</v>
      </c>
      <c r="D10" s="262">
        <v>46.932798693920667</v>
      </c>
      <c r="E10" s="262">
        <v>39.347072067466392</v>
      </c>
      <c r="F10" s="262">
        <v>36.404617084388583</v>
      </c>
      <c r="G10" s="262">
        <v>19.972325317942659</v>
      </c>
      <c r="H10" s="262">
        <v>29.430982798751788</v>
      </c>
      <c r="I10" s="262">
        <v>34.004797223007976</v>
      </c>
      <c r="J10" s="262">
        <v>22.576358354184499</v>
      </c>
      <c r="K10" s="262">
        <v>18.663792288986642</v>
      </c>
      <c r="L10" s="262">
        <v>16.161683323763171</v>
      </c>
      <c r="M10" s="262">
        <v>16.17520237478908</v>
      </c>
      <c r="N10" s="262">
        <v>14.796967917359749</v>
      </c>
      <c r="O10" s="262">
        <v>15.23849595649963</v>
      </c>
      <c r="P10" s="262">
        <v>15.68592594777941</v>
      </c>
      <c r="Q10" s="262">
        <v>15.89575723505372</v>
      </c>
      <c r="R10" s="262">
        <v>13.26603578982802</v>
      </c>
      <c r="S10" s="262">
        <v>15.820272676635041</v>
      </c>
      <c r="T10" s="262">
        <v>13.531225979652911</v>
      </c>
      <c r="U10" s="262">
        <v>16.87065666991705</v>
      </c>
      <c r="V10" s="262">
        <v>12.34937369724539</v>
      </c>
      <c r="W10" s="262">
        <v>12.922020912129859</v>
      </c>
      <c r="DA10" s="68" t="s">
        <v>2703</v>
      </c>
    </row>
    <row r="11" spans="1:105" ht="12" customHeight="1" x14ac:dyDescent="0.25">
      <c r="A11" s="37" t="s">
        <v>160</v>
      </c>
      <c r="B11" s="228">
        <v>4.7911353555476426</v>
      </c>
      <c r="C11" s="228">
        <v>6.2028624390425344</v>
      </c>
      <c r="D11" s="228">
        <v>5.9133437349902946</v>
      </c>
      <c r="E11" s="228">
        <v>1.970549901942364</v>
      </c>
      <c r="F11" s="228">
        <v>1.8117471273168411</v>
      </c>
      <c r="G11" s="228">
        <v>0.94921240629092862</v>
      </c>
      <c r="H11" s="228">
        <v>1.837320360435045</v>
      </c>
      <c r="I11" s="228">
        <v>6.039819844777452</v>
      </c>
      <c r="J11" s="228">
        <v>2.077394584285555</v>
      </c>
      <c r="K11" s="228">
        <v>0.32119066681840869</v>
      </c>
      <c r="L11" s="228">
        <v>0.14979514855663001</v>
      </c>
      <c r="M11" s="228">
        <v>0.29588464485007709</v>
      </c>
      <c r="N11" s="228">
        <v>0.57103329504020184</v>
      </c>
      <c r="O11" s="228">
        <v>0.14098387487876421</v>
      </c>
      <c r="P11" s="228">
        <v>0.13568071529974071</v>
      </c>
      <c r="Q11" s="228">
        <v>0.43046016605349968</v>
      </c>
      <c r="R11" s="228">
        <v>0.27170765164380312</v>
      </c>
      <c r="S11" s="228">
        <v>0.23433254129097589</v>
      </c>
      <c r="T11" s="228">
        <v>0.26476990801866679</v>
      </c>
      <c r="U11" s="228">
        <v>0.27529678947978919</v>
      </c>
      <c r="V11" s="228">
        <v>0.39412238598698879</v>
      </c>
      <c r="W11" s="228">
        <v>0.62590548881238528</v>
      </c>
      <c r="DA11" s="69" t="s">
        <v>2704</v>
      </c>
    </row>
    <row r="12" spans="1:105" ht="12" customHeight="1" x14ac:dyDescent="0.25">
      <c r="A12" s="37" t="s">
        <v>162</v>
      </c>
      <c r="B12" s="228">
        <v>27.01277970050225</v>
      </c>
      <c r="C12" s="228">
        <v>29.795394922537419</v>
      </c>
      <c r="D12" s="228">
        <v>39.771986978055438</v>
      </c>
      <c r="E12" s="228">
        <v>36.399733706886572</v>
      </c>
      <c r="F12" s="228">
        <v>33.3445738734546</v>
      </c>
      <c r="G12" s="228">
        <v>18.138854336417442</v>
      </c>
      <c r="H12" s="228">
        <v>26.593733078548009</v>
      </c>
      <c r="I12" s="228">
        <v>27.094912745524908</v>
      </c>
      <c r="J12" s="228">
        <v>17.289674281370999</v>
      </c>
      <c r="K12" s="228">
        <v>17.169428671233948</v>
      </c>
      <c r="L12" s="228">
        <v>13.79873678829807</v>
      </c>
      <c r="M12" s="228">
        <v>13.779215010913431</v>
      </c>
      <c r="N12" s="228">
        <v>12.24118564076106</v>
      </c>
      <c r="O12" s="228">
        <v>12.83900489331128</v>
      </c>
      <c r="P12" s="228">
        <v>13.01501262514266</v>
      </c>
      <c r="Q12" s="228">
        <v>13.67593237454704</v>
      </c>
      <c r="R12" s="228">
        <v>10.946101469722249</v>
      </c>
      <c r="S12" s="228">
        <v>14.150471398588669</v>
      </c>
      <c r="T12" s="228">
        <v>11.38642450065972</v>
      </c>
      <c r="U12" s="228">
        <v>15.389473848609519</v>
      </c>
      <c r="V12" s="228">
        <v>10.62088932623239</v>
      </c>
      <c r="W12" s="228">
        <v>10.886412117235389</v>
      </c>
      <c r="DA12" s="69" t="s">
        <v>2705</v>
      </c>
    </row>
    <row r="13" spans="1:105" ht="12" customHeight="1" x14ac:dyDescent="0.25">
      <c r="A13" s="37" t="s">
        <v>97</v>
      </c>
      <c r="B13" s="228">
        <v>7.1625107480491626E-2</v>
      </c>
      <c r="C13" s="228">
        <v>0.1194325021493348</v>
      </c>
      <c r="D13" s="228">
        <v>4.7807394668861539E-2</v>
      </c>
      <c r="E13" s="228">
        <v>4.7807394668857708E-2</v>
      </c>
      <c r="F13" s="228">
        <v>7.1625107480524183E-2</v>
      </c>
      <c r="G13" s="228">
        <v>7.1625107480421085E-2</v>
      </c>
      <c r="H13" s="228">
        <v>0.11943250214914559</v>
      </c>
      <c r="I13" s="228">
        <v>0.1194325021493494</v>
      </c>
      <c r="J13" s="228">
        <v>0.14333619948350279</v>
      </c>
      <c r="K13" s="228">
        <v>0.14333619948331669</v>
      </c>
      <c r="L13" s="228">
        <v>0</v>
      </c>
      <c r="M13" s="228">
        <v>0.14333619948339829</v>
      </c>
      <c r="N13" s="228">
        <v>9.552880481470491E-2</v>
      </c>
      <c r="O13" s="228">
        <v>2.390369733439264E-2</v>
      </c>
      <c r="P13" s="228">
        <v>2.390369733440488E-2</v>
      </c>
      <c r="Q13" s="228">
        <v>2.390369733434972E-2</v>
      </c>
      <c r="R13" s="228">
        <v>2.390369733430953E-2</v>
      </c>
      <c r="S13" s="228">
        <v>3.6371453138174803E-2</v>
      </c>
      <c r="T13" s="228">
        <v>0.18615649183061631</v>
      </c>
      <c r="U13" s="228">
        <v>6.9647463456274667E-3</v>
      </c>
      <c r="V13" s="228">
        <v>4.9011177987684229E-3</v>
      </c>
      <c r="W13" s="228">
        <v>1.8916595012791501E-3</v>
      </c>
      <c r="DA13" s="69" t="s">
        <v>2706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2707</v>
      </c>
    </row>
    <row r="15" spans="1:105" ht="12" customHeight="1" x14ac:dyDescent="0.25">
      <c r="A15" s="37" t="s">
        <v>38</v>
      </c>
      <c r="B15" s="228">
        <v>0.62939839290019317</v>
      </c>
      <c r="C15" s="228">
        <v>0.65928719680804104</v>
      </c>
      <c r="D15" s="228">
        <v>1.1996605862060761</v>
      </c>
      <c r="E15" s="228">
        <v>0.92898106396859348</v>
      </c>
      <c r="F15" s="228">
        <v>1.176670976136615</v>
      </c>
      <c r="G15" s="228">
        <v>0.8126334677538698</v>
      </c>
      <c r="H15" s="228">
        <v>0.88049685761959062</v>
      </c>
      <c r="I15" s="228">
        <v>0.75063213055627032</v>
      </c>
      <c r="J15" s="228">
        <v>3.065953289044439</v>
      </c>
      <c r="K15" s="228">
        <v>1.029836751450961</v>
      </c>
      <c r="L15" s="228">
        <v>2.213151386908474</v>
      </c>
      <c r="M15" s="228">
        <v>1.9567665195421811</v>
      </c>
      <c r="N15" s="228">
        <v>1.8892201767437871</v>
      </c>
      <c r="O15" s="228">
        <v>2.2346034909751959</v>
      </c>
      <c r="P15" s="228">
        <v>2.5113289100026059</v>
      </c>
      <c r="Q15" s="228">
        <v>1.7654609971188351</v>
      </c>
      <c r="R15" s="228">
        <v>2.0243229711276549</v>
      </c>
      <c r="S15" s="228">
        <v>1.399097283617214</v>
      </c>
      <c r="T15" s="228">
        <v>1.693875079143911</v>
      </c>
      <c r="U15" s="228">
        <v>1.1989212854821121</v>
      </c>
      <c r="V15" s="228">
        <v>1.3294608672272501</v>
      </c>
      <c r="W15" s="228">
        <v>1.407811646580809</v>
      </c>
      <c r="DA15" s="69" t="s">
        <v>2708</v>
      </c>
    </row>
    <row r="16" spans="1:105" ht="12" customHeight="1" x14ac:dyDescent="0.25">
      <c r="A16" s="57" t="s">
        <v>2709</v>
      </c>
      <c r="B16" s="263">
        <v>15.87665223418268</v>
      </c>
      <c r="C16" s="263">
        <v>17.686419993574109</v>
      </c>
      <c r="D16" s="263">
        <v>22.380210002572419</v>
      </c>
      <c r="E16" s="263">
        <v>18.668689425518121</v>
      </c>
      <c r="F16" s="263">
        <v>17.920271549496579</v>
      </c>
      <c r="G16" s="263">
        <v>9.9666010514522014</v>
      </c>
      <c r="H16" s="263">
        <v>13.81537371715908</v>
      </c>
      <c r="I16" s="263">
        <v>15.7200190041873</v>
      </c>
      <c r="J16" s="263">
        <v>11.10269711287259</v>
      </c>
      <c r="K16" s="263">
        <v>8.926863038899878</v>
      </c>
      <c r="L16" s="263">
        <v>7.9896465245288031</v>
      </c>
      <c r="M16" s="263">
        <v>7.8772397403509764</v>
      </c>
      <c r="N16" s="263">
        <v>7.1726139405507627</v>
      </c>
      <c r="O16" s="263">
        <v>7.4204244920846634</v>
      </c>
      <c r="P16" s="263">
        <v>7.5644033160363033</v>
      </c>
      <c r="Q16" s="263">
        <v>7.6635542634719211</v>
      </c>
      <c r="R16" s="263">
        <v>6.3812938163848161</v>
      </c>
      <c r="S16" s="263">
        <v>7.5453475674905759</v>
      </c>
      <c r="T16" s="263">
        <v>6.5176281921696599</v>
      </c>
      <c r="U16" s="263">
        <v>8.0215695605461814</v>
      </c>
      <c r="V16" s="263">
        <v>5.9555923210183526</v>
      </c>
      <c r="W16" s="263">
        <v>6.3498026419430849</v>
      </c>
      <c r="DA16" s="70" t="s">
        <v>2710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1.680604077466074</v>
      </c>
      <c r="E17" s="231">
        <v>0</v>
      </c>
      <c r="F17" s="231">
        <v>0</v>
      </c>
      <c r="G17" s="231">
        <v>0</v>
      </c>
      <c r="H17" s="231">
        <v>1.478283806152428E-2</v>
      </c>
      <c r="I17" s="231">
        <v>0</v>
      </c>
      <c r="J17" s="231">
        <v>0</v>
      </c>
      <c r="K17" s="231">
        <v>1.5369587569868859E-2</v>
      </c>
      <c r="L17" s="231">
        <v>0</v>
      </c>
      <c r="M17" s="231">
        <v>2.8660928308087211E-2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2711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2712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0.45646294017106692</v>
      </c>
      <c r="E19" s="231">
        <v>9.039517635450571E-2</v>
      </c>
      <c r="F19" s="231">
        <v>0.18300163162289779</v>
      </c>
      <c r="G19" s="231">
        <v>0.45287029495455883</v>
      </c>
      <c r="H19" s="231">
        <v>9.2849276918131801E-2</v>
      </c>
      <c r="I19" s="231">
        <v>9.3209995034219478E-2</v>
      </c>
      <c r="J19" s="231">
        <v>9.2486081415071336E-2</v>
      </c>
      <c r="K19" s="231">
        <v>0.18609098648425179</v>
      </c>
      <c r="L19" s="231">
        <v>9.2399679599233966E-2</v>
      </c>
      <c r="M19" s="231">
        <v>9.2970711404035414E-2</v>
      </c>
      <c r="N19" s="231">
        <v>9.3272431110297996E-2</v>
      </c>
      <c r="O19" s="231">
        <v>9.3181021768597536E-2</v>
      </c>
      <c r="P19" s="231">
        <v>9.3672491585784237E-2</v>
      </c>
      <c r="Q19" s="231">
        <v>9.3574075429992964E-2</v>
      </c>
      <c r="R19" s="231">
        <v>9.3826636174238878E-2</v>
      </c>
      <c r="S19" s="231">
        <v>3.7627647691761378E-2</v>
      </c>
      <c r="T19" s="231">
        <v>6.2294233929312798E-2</v>
      </c>
      <c r="U19" s="231">
        <v>2.6905063053503479E-2</v>
      </c>
      <c r="V19" s="231">
        <v>1.1028863569619071E-2</v>
      </c>
      <c r="W19" s="231">
        <v>1.257811831643206E-2</v>
      </c>
      <c r="DA19" s="73" t="s">
        <v>2713</v>
      </c>
    </row>
    <row r="20" spans="1:105" ht="12" customHeight="1" x14ac:dyDescent="0.25">
      <c r="A20" s="46" t="s">
        <v>160</v>
      </c>
      <c r="B20" s="231">
        <v>1.5531904158736429</v>
      </c>
      <c r="C20" s="231">
        <v>2.101328371429859</v>
      </c>
      <c r="D20" s="231">
        <v>2.1779496292932699</v>
      </c>
      <c r="E20" s="231">
        <v>0.74627451034356151</v>
      </c>
      <c r="F20" s="231">
        <v>0.6018996014366701</v>
      </c>
      <c r="G20" s="231">
        <v>0.32976741749751998</v>
      </c>
      <c r="H20" s="231">
        <v>0.7639371053360553</v>
      </c>
      <c r="I20" s="231">
        <v>2.50788560433715</v>
      </c>
      <c r="J20" s="231">
        <v>0.98954712600868355</v>
      </c>
      <c r="K20" s="231">
        <v>0.1402226304583577</v>
      </c>
      <c r="L20" s="231">
        <v>7.0499638555654928E-2</v>
      </c>
      <c r="M20" s="231">
        <v>0.14217726705698061</v>
      </c>
      <c r="N20" s="231">
        <v>0.28257886308630747</v>
      </c>
      <c r="O20" s="231">
        <v>7.0722782469426052E-2</v>
      </c>
      <c r="P20" s="231">
        <v>7.1527877990470667E-2</v>
      </c>
      <c r="Q20" s="231">
        <v>0.21244519125803951</v>
      </c>
      <c r="R20" s="231">
        <v>0.14325589197729491</v>
      </c>
      <c r="S20" s="231">
        <v>0.1151265146898138</v>
      </c>
      <c r="T20" s="231">
        <v>0.1327793038148162</v>
      </c>
      <c r="U20" s="231">
        <v>0.13111345000037</v>
      </c>
      <c r="V20" s="231">
        <v>0.193699530052624</v>
      </c>
      <c r="W20" s="231">
        <v>0.28826446619046547</v>
      </c>
      <c r="DA20" s="73" t="s">
        <v>2714</v>
      </c>
    </row>
    <row r="21" spans="1:105" ht="12" customHeight="1" x14ac:dyDescent="0.25">
      <c r="A21" s="46" t="s">
        <v>70</v>
      </c>
      <c r="B21" s="231">
        <v>0.52831560489849061</v>
      </c>
      <c r="C21" s="231">
        <v>0.53234813264673064</v>
      </c>
      <c r="D21" s="231">
        <v>0.46785123680303298</v>
      </c>
      <c r="E21" s="231">
        <v>0.38603879598353519</v>
      </c>
      <c r="F21" s="231">
        <v>3.985762722871907</v>
      </c>
      <c r="G21" s="231">
        <v>7.6015771957342007E-2</v>
      </c>
      <c r="H21" s="231">
        <v>0</v>
      </c>
      <c r="I21" s="231">
        <v>0.15645838969022691</v>
      </c>
      <c r="J21" s="231">
        <v>0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2715</v>
      </c>
    </row>
    <row r="22" spans="1:105" ht="12" customHeight="1" x14ac:dyDescent="0.25">
      <c r="A22" s="46" t="s">
        <v>34</v>
      </c>
      <c r="B22" s="231">
        <v>0.30040605309265911</v>
      </c>
      <c r="C22" s="231">
        <v>0.3004060530926419</v>
      </c>
      <c r="D22" s="231">
        <v>0.2002679896162978</v>
      </c>
      <c r="E22" s="231">
        <v>0.20026798961628381</v>
      </c>
      <c r="F22" s="231">
        <v>0.20026798961633979</v>
      </c>
      <c r="G22" s="231">
        <v>9.8372261446818085E-2</v>
      </c>
      <c r="H22" s="231">
        <v>0.494042113426859</v>
      </c>
      <c r="I22" s="231">
        <v>9.8746578927855724E-2</v>
      </c>
      <c r="J22" s="231">
        <v>9.8657068225507058E-2</v>
      </c>
      <c r="K22" s="231">
        <v>0</v>
      </c>
      <c r="L22" s="231">
        <v>9.8347849436944357E-2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2.0066671910536179E-2</v>
      </c>
      <c r="T22" s="231">
        <v>1.6819874630652661E-2</v>
      </c>
      <c r="U22" s="231">
        <v>2.3606413306042049E-2</v>
      </c>
      <c r="V22" s="231">
        <v>2.2434636844052291E-2</v>
      </c>
      <c r="W22" s="231">
        <v>9.5035953464518028E-2</v>
      </c>
      <c r="DA22" s="73" t="s">
        <v>2716</v>
      </c>
    </row>
    <row r="23" spans="1:105" ht="12" customHeight="1" x14ac:dyDescent="0.25">
      <c r="A23" s="46" t="s">
        <v>162</v>
      </c>
      <c r="B23" s="231">
        <v>8.7570038046087468</v>
      </c>
      <c r="C23" s="231">
        <v>10.09371226654986</v>
      </c>
      <c r="D23" s="231">
        <v>14.64846086699791</v>
      </c>
      <c r="E23" s="231">
        <v>13.785082743637769</v>
      </c>
      <c r="F23" s="231">
        <v>11.077752199464671</v>
      </c>
      <c r="G23" s="231">
        <v>6.3016487260815914</v>
      </c>
      <c r="H23" s="231">
        <v>11.05737459051247</v>
      </c>
      <c r="I23" s="231">
        <v>11.25049146689852</v>
      </c>
      <c r="J23" s="231">
        <v>8.235771684482815</v>
      </c>
      <c r="K23" s="231">
        <v>7.4956799822229003</v>
      </c>
      <c r="L23" s="231">
        <v>6.4942420730793158</v>
      </c>
      <c r="M23" s="231">
        <v>6.6211314664025656</v>
      </c>
      <c r="N23" s="231">
        <v>6.0576158189710574</v>
      </c>
      <c r="O23" s="231">
        <v>6.4405248541677018</v>
      </c>
      <c r="P23" s="231">
        <v>6.8612273530475649</v>
      </c>
      <c r="Q23" s="231">
        <v>6.7494887984166301</v>
      </c>
      <c r="R23" s="231">
        <v>5.7712527425423481</v>
      </c>
      <c r="S23" s="231">
        <v>6.9520624167794391</v>
      </c>
      <c r="T23" s="231">
        <v>5.7101712556812663</v>
      </c>
      <c r="U23" s="231">
        <v>7.3294244142640093</v>
      </c>
      <c r="V23" s="231">
        <v>5.2198538940644168</v>
      </c>
      <c r="W23" s="231">
        <v>5.013801338695302</v>
      </c>
      <c r="DA23" s="73" t="s">
        <v>2717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6.1030024059243321E-3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2718</v>
      </c>
    </row>
    <row r="25" spans="1:105" ht="12" customHeight="1" x14ac:dyDescent="0.25">
      <c r="A25" s="46" t="s">
        <v>73</v>
      </c>
      <c r="B25" s="231">
        <v>0.47919961157660701</v>
      </c>
      <c r="C25" s="231">
        <v>0.88606643863815271</v>
      </c>
      <c r="D25" s="231">
        <v>9.2676125868108375E-2</v>
      </c>
      <c r="E25" s="231">
        <v>0.20795777264774881</v>
      </c>
      <c r="F25" s="231">
        <v>0.23959573712012949</v>
      </c>
      <c r="G25" s="231">
        <v>0.27576619804543129</v>
      </c>
      <c r="H25" s="231">
        <v>2.2605520911498599E-2</v>
      </c>
      <c r="I25" s="231">
        <v>0.12883844945733319</v>
      </c>
      <c r="J25" s="231">
        <v>0.22377675488299609</v>
      </c>
      <c r="K25" s="231">
        <v>0.18082789261850871</v>
      </c>
      <c r="L25" s="231">
        <v>0.14918179080982141</v>
      </c>
      <c r="M25" s="231">
        <v>0.36165578523680653</v>
      </c>
      <c r="N25" s="231">
        <v>0.185352251735388</v>
      </c>
      <c r="O25" s="231">
        <v>0.53118905473676903</v>
      </c>
      <c r="P25" s="231">
        <v>0.20795777264716611</v>
      </c>
      <c r="Q25" s="231">
        <v>7.6857143631529123E-2</v>
      </c>
      <c r="R25" s="231">
        <v>4.9727263603021772E-2</v>
      </c>
      <c r="S25" s="231">
        <v>7.0111291638758996E-2</v>
      </c>
      <c r="T25" s="231">
        <v>0.1565298057064512</v>
      </c>
      <c r="U25" s="231">
        <v>0.1095692365273548</v>
      </c>
      <c r="V25" s="231">
        <v>8.4709673393755625E-2</v>
      </c>
      <c r="W25" s="231">
        <v>9.232622039630288E-2</v>
      </c>
      <c r="DA25" s="73" t="s">
        <v>2719</v>
      </c>
    </row>
    <row r="26" spans="1:105" ht="12" customHeight="1" x14ac:dyDescent="0.25">
      <c r="A26" s="46" t="s">
        <v>79</v>
      </c>
      <c r="B26" s="231">
        <v>4.2585367441325293</v>
      </c>
      <c r="C26" s="231">
        <v>3.77255873121686</v>
      </c>
      <c r="D26" s="231">
        <v>2.6559371363566631</v>
      </c>
      <c r="E26" s="231">
        <v>3.2526724369347111</v>
      </c>
      <c r="F26" s="231">
        <v>1.6319916673639701</v>
      </c>
      <c r="G26" s="231">
        <v>2.432160381468941</v>
      </c>
      <c r="H26" s="231">
        <v>1.3697822719925461</v>
      </c>
      <c r="I26" s="231">
        <v>1.4782855174360741</v>
      </c>
      <c r="J26" s="231">
        <v>1.462458397857521</v>
      </c>
      <c r="K26" s="231">
        <v>0.90867195954599089</v>
      </c>
      <c r="L26" s="231">
        <v>1.084975493047833</v>
      </c>
      <c r="M26" s="231">
        <v>0.6306435819425007</v>
      </c>
      <c r="N26" s="231">
        <v>0.55379457564771117</v>
      </c>
      <c r="O26" s="231">
        <v>0.28480677894216921</v>
      </c>
      <c r="P26" s="231">
        <v>0.33001782076531821</v>
      </c>
      <c r="Q26" s="231">
        <v>0.53118905473572875</v>
      </c>
      <c r="R26" s="231">
        <v>0.32323128208791208</v>
      </c>
      <c r="S26" s="231">
        <v>0.3503530247802657</v>
      </c>
      <c r="T26" s="231">
        <v>0.43903371840716149</v>
      </c>
      <c r="U26" s="231">
        <v>0.40095098339490171</v>
      </c>
      <c r="V26" s="231">
        <v>0.42386572309388421</v>
      </c>
      <c r="W26" s="231">
        <v>0.84779654488006473</v>
      </c>
      <c r="DA26" s="73" t="s">
        <v>2720</v>
      </c>
    </row>
    <row r="27" spans="1:105" ht="12" customHeight="1" x14ac:dyDescent="0.25">
      <c r="A27" s="57" t="s">
        <v>2721</v>
      </c>
      <c r="B27" s="263">
        <v>134.95154399055269</v>
      </c>
      <c r="C27" s="263">
        <v>150.33456994537991</v>
      </c>
      <c r="D27" s="263">
        <v>190.23178502186559</v>
      </c>
      <c r="E27" s="263">
        <v>158.6838601169041</v>
      </c>
      <c r="F27" s="263">
        <v>152.32230817072099</v>
      </c>
      <c r="G27" s="263">
        <v>84.716108937343748</v>
      </c>
      <c r="H27" s="263">
        <v>117.4306765958522</v>
      </c>
      <c r="I27" s="263">
        <v>133.6201615355921</v>
      </c>
      <c r="J27" s="263">
        <v>94.372925459417075</v>
      </c>
      <c r="K27" s="263">
        <v>75.878335830648965</v>
      </c>
      <c r="L27" s="263">
        <v>67.911995458494829</v>
      </c>
      <c r="M27" s="263">
        <v>66.956537792983312</v>
      </c>
      <c r="N27" s="263">
        <v>60.967218494681489</v>
      </c>
      <c r="O27" s="263">
        <v>63.073608182719653</v>
      </c>
      <c r="P27" s="263">
        <v>64.297428186308593</v>
      </c>
      <c r="Q27" s="263">
        <v>65.140211239511331</v>
      </c>
      <c r="R27" s="263">
        <v>54.240997439270942</v>
      </c>
      <c r="S27" s="263">
        <v>64.135454323669862</v>
      </c>
      <c r="T27" s="263">
        <v>55.399839633442113</v>
      </c>
      <c r="U27" s="263">
        <v>68.183341264642564</v>
      </c>
      <c r="V27" s="263">
        <v>50.622534728655992</v>
      </c>
      <c r="W27" s="263">
        <v>53.973322456516208</v>
      </c>
      <c r="DA27" s="70" t="s">
        <v>2722</v>
      </c>
    </row>
    <row r="28" spans="1:105" ht="12" customHeight="1" x14ac:dyDescent="0.25">
      <c r="A28" s="46" t="s">
        <v>30</v>
      </c>
      <c r="B28" s="231">
        <v>0</v>
      </c>
      <c r="C28" s="231">
        <v>0</v>
      </c>
      <c r="D28" s="231">
        <v>14.285134658461629</v>
      </c>
      <c r="E28" s="231">
        <v>0</v>
      </c>
      <c r="F28" s="231">
        <v>0</v>
      </c>
      <c r="G28" s="231">
        <v>0</v>
      </c>
      <c r="H28" s="231">
        <v>0.12565412352295641</v>
      </c>
      <c r="I28" s="231">
        <v>0</v>
      </c>
      <c r="J28" s="231">
        <v>0</v>
      </c>
      <c r="K28" s="231">
        <v>0.13064149434388531</v>
      </c>
      <c r="L28" s="231">
        <v>0</v>
      </c>
      <c r="M28" s="231">
        <v>0.24361789061874131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DA28" s="73" t="s">
        <v>2723</v>
      </c>
    </row>
    <row r="29" spans="1:105" ht="12" customHeight="1" x14ac:dyDescent="0.25">
      <c r="A29" s="46" t="s">
        <v>32</v>
      </c>
      <c r="B29" s="231">
        <v>0</v>
      </c>
      <c r="C29" s="231">
        <v>0</v>
      </c>
      <c r="D29" s="231">
        <v>0</v>
      </c>
      <c r="E29" s="231">
        <v>0</v>
      </c>
      <c r="F29" s="231">
        <v>0</v>
      </c>
      <c r="G29" s="231">
        <v>0</v>
      </c>
      <c r="H29" s="231">
        <v>0</v>
      </c>
      <c r="I29" s="231">
        <v>0</v>
      </c>
      <c r="J29" s="231">
        <v>0</v>
      </c>
      <c r="K29" s="231">
        <v>0</v>
      </c>
      <c r="L29" s="231">
        <v>0</v>
      </c>
      <c r="M29" s="231">
        <v>0</v>
      </c>
      <c r="N29" s="231">
        <v>0</v>
      </c>
      <c r="O29" s="231">
        <v>0</v>
      </c>
      <c r="P29" s="231">
        <v>0</v>
      </c>
      <c r="Q29" s="231">
        <v>0</v>
      </c>
      <c r="R29" s="231">
        <v>0</v>
      </c>
      <c r="S29" s="231">
        <v>0</v>
      </c>
      <c r="T29" s="231">
        <v>0</v>
      </c>
      <c r="U29" s="231">
        <v>0</v>
      </c>
      <c r="V29" s="231">
        <v>0</v>
      </c>
      <c r="W29" s="231">
        <v>0</v>
      </c>
      <c r="DA29" s="73" t="s">
        <v>2724</v>
      </c>
    </row>
    <row r="30" spans="1:105" ht="12" customHeight="1" x14ac:dyDescent="0.25">
      <c r="A30" s="46" t="s">
        <v>33</v>
      </c>
      <c r="B30" s="231">
        <v>0</v>
      </c>
      <c r="C30" s="231">
        <v>0</v>
      </c>
      <c r="D30" s="231">
        <v>3.8799349914540699</v>
      </c>
      <c r="E30" s="231">
        <v>0.76835899901329885</v>
      </c>
      <c r="F30" s="231">
        <v>1.5555138687946319</v>
      </c>
      <c r="G30" s="231">
        <v>3.849397507113749</v>
      </c>
      <c r="H30" s="231">
        <v>0.7892188538041206</v>
      </c>
      <c r="I30" s="231">
        <v>0.79228495779086572</v>
      </c>
      <c r="J30" s="231">
        <v>0.78613169202810662</v>
      </c>
      <c r="K30" s="231">
        <v>1.5817733851161411</v>
      </c>
      <c r="L30" s="231">
        <v>0.78539727659348879</v>
      </c>
      <c r="M30" s="231">
        <v>0.79025104693430126</v>
      </c>
      <c r="N30" s="231">
        <v>0.79281566443753315</v>
      </c>
      <c r="O30" s="231">
        <v>0.79203868503307917</v>
      </c>
      <c r="P30" s="231">
        <v>0.79621617847916615</v>
      </c>
      <c r="Q30" s="231">
        <v>0.79537964115494009</v>
      </c>
      <c r="R30" s="231">
        <v>0.79752640748103054</v>
      </c>
      <c r="S30" s="231">
        <v>0.31983500537997173</v>
      </c>
      <c r="T30" s="231">
        <v>0.52950098839915871</v>
      </c>
      <c r="U30" s="231">
        <v>0.22869303595477969</v>
      </c>
      <c r="V30" s="231">
        <v>9.3745340341762087E-2</v>
      </c>
      <c r="W30" s="231">
        <v>0.10691400568967251</v>
      </c>
      <c r="DA30" s="73" t="s">
        <v>2725</v>
      </c>
    </row>
    <row r="31" spans="1:105" ht="12" customHeight="1" x14ac:dyDescent="0.25">
      <c r="A31" s="46" t="s">
        <v>160</v>
      </c>
      <c r="B31" s="231">
        <v>13.20211853492596</v>
      </c>
      <c r="C31" s="231">
        <v>17.861291157153801</v>
      </c>
      <c r="D31" s="231">
        <v>18.512571848992799</v>
      </c>
      <c r="E31" s="231">
        <v>6.3433333379202743</v>
      </c>
      <c r="F31" s="231">
        <v>5.116146612211697</v>
      </c>
      <c r="G31" s="231">
        <v>2.8030230487289209</v>
      </c>
      <c r="H31" s="231">
        <v>6.4934653953564716</v>
      </c>
      <c r="I31" s="231">
        <v>21.317027636865781</v>
      </c>
      <c r="J31" s="231">
        <v>8.4111505710738133</v>
      </c>
      <c r="K31" s="231">
        <v>1.1918923588960411</v>
      </c>
      <c r="L31" s="231">
        <v>0.59924692772306698</v>
      </c>
      <c r="M31" s="231">
        <v>1.208506769984335</v>
      </c>
      <c r="N31" s="231">
        <v>2.4019203362336139</v>
      </c>
      <c r="O31" s="231">
        <v>0.60114365099012146</v>
      </c>
      <c r="P31" s="231">
        <v>0.60798696291900078</v>
      </c>
      <c r="Q31" s="231">
        <v>1.805784125693336</v>
      </c>
      <c r="R31" s="231">
        <v>1.217675081807007</v>
      </c>
      <c r="S31" s="231">
        <v>0.97857537486341728</v>
      </c>
      <c r="T31" s="231">
        <v>1.1286240824259379</v>
      </c>
      <c r="U31" s="231">
        <v>1.114464325003145</v>
      </c>
      <c r="V31" s="231">
        <v>1.646446005447304</v>
      </c>
      <c r="W31" s="231">
        <v>2.4502479626189571</v>
      </c>
      <c r="DA31" s="73" t="s">
        <v>2726</v>
      </c>
    </row>
    <row r="32" spans="1:105" ht="12" customHeight="1" x14ac:dyDescent="0.25">
      <c r="A32" s="46" t="s">
        <v>70</v>
      </c>
      <c r="B32" s="231">
        <v>4.4906826416371706</v>
      </c>
      <c r="C32" s="231">
        <v>4.524959127497211</v>
      </c>
      <c r="D32" s="231">
        <v>3.9767355128257802</v>
      </c>
      <c r="E32" s="231">
        <v>3.2813297658600509</v>
      </c>
      <c r="F32" s="231">
        <v>33.878983144411208</v>
      </c>
      <c r="G32" s="231">
        <v>0.64613406163740739</v>
      </c>
      <c r="H32" s="231">
        <v>0</v>
      </c>
      <c r="I32" s="231">
        <v>1.329896312366929</v>
      </c>
      <c r="J32" s="231">
        <v>0</v>
      </c>
      <c r="K32" s="231">
        <v>0</v>
      </c>
      <c r="L32" s="231">
        <v>0</v>
      </c>
      <c r="M32" s="231">
        <v>0</v>
      </c>
      <c r="N32" s="231">
        <v>0</v>
      </c>
      <c r="O32" s="231">
        <v>0</v>
      </c>
      <c r="P32" s="231">
        <v>0</v>
      </c>
      <c r="Q32" s="231">
        <v>0</v>
      </c>
      <c r="R32" s="231">
        <v>0</v>
      </c>
      <c r="S32" s="231">
        <v>0</v>
      </c>
      <c r="T32" s="231">
        <v>0</v>
      </c>
      <c r="U32" s="231">
        <v>0</v>
      </c>
      <c r="V32" s="231">
        <v>0</v>
      </c>
      <c r="W32" s="231">
        <v>0</v>
      </c>
      <c r="DA32" s="73" t="s">
        <v>2727</v>
      </c>
    </row>
    <row r="33" spans="1:105" ht="12" customHeight="1" x14ac:dyDescent="0.25">
      <c r="A33" s="46" t="s">
        <v>34</v>
      </c>
      <c r="B33" s="231">
        <v>2.5534514512876019</v>
      </c>
      <c r="C33" s="231">
        <v>2.5534514512874562</v>
      </c>
      <c r="D33" s="231">
        <v>1.702277911738532</v>
      </c>
      <c r="E33" s="231">
        <v>1.702277911738413</v>
      </c>
      <c r="F33" s="231">
        <v>1.702277911738888</v>
      </c>
      <c r="G33" s="231">
        <v>0.83616422229795395</v>
      </c>
      <c r="H33" s="231">
        <v>4.1993579641283034</v>
      </c>
      <c r="I33" s="231">
        <v>0.83934592088677384</v>
      </c>
      <c r="J33" s="231">
        <v>0.83858507991681019</v>
      </c>
      <c r="K33" s="231">
        <v>0</v>
      </c>
      <c r="L33" s="231">
        <v>0.83595672021402723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0.17056671123955749</v>
      </c>
      <c r="T33" s="231">
        <v>0.14296893436054761</v>
      </c>
      <c r="U33" s="231">
        <v>0.20065451310135751</v>
      </c>
      <c r="V33" s="231">
        <v>0.19069441317444441</v>
      </c>
      <c r="W33" s="231">
        <v>0.80780560444840321</v>
      </c>
      <c r="DA33" s="73" t="s">
        <v>2728</v>
      </c>
    </row>
    <row r="34" spans="1:105" ht="12" customHeight="1" x14ac:dyDescent="0.25">
      <c r="A34" s="46" t="s">
        <v>162</v>
      </c>
      <c r="B34" s="231">
        <v>74.434532339174325</v>
      </c>
      <c r="C34" s="231">
        <v>85.796554265673834</v>
      </c>
      <c r="D34" s="231">
        <v>124.51191736948221</v>
      </c>
      <c r="E34" s="231">
        <v>117.1732033209211</v>
      </c>
      <c r="F34" s="231">
        <v>94.160893695449673</v>
      </c>
      <c r="G34" s="231">
        <v>53.564014171693543</v>
      </c>
      <c r="H34" s="231">
        <v>93.98768401935601</v>
      </c>
      <c r="I34" s="231">
        <v>95.629177468637408</v>
      </c>
      <c r="J34" s="231">
        <v>70.004059318103941</v>
      </c>
      <c r="K34" s="231">
        <v>63.713279848894658</v>
      </c>
      <c r="L34" s="231">
        <v>55.201057621174193</v>
      </c>
      <c r="M34" s="231">
        <v>56.279617464421818</v>
      </c>
      <c r="N34" s="231">
        <v>51.489734461254002</v>
      </c>
      <c r="O34" s="231">
        <v>54.744461260425467</v>
      </c>
      <c r="P34" s="231">
        <v>58.320432500904303</v>
      </c>
      <c r="Q34" s="231">
        <v>57.370654786541358</v>
      </c>
      <c r="R34" s="231">
        <v>49.055648311609957</v>
      </c>
      <c r="S34" s="231">
        <v>59.092530542625212</v>
      </c>
      <c r="T34" s="231">
        <v>48.53645567329076</v>
      </c>
      <c r="U34" s="231">
        <v>62.300107521244087</v>
      </c>
      <c r="V34" s="231">
        <v>44.368758099547549</v>
      </c>
      <c r="W34" s="231">
        <v>42.61731137891006</v>
      </c>
      <c r="DA34" s="73" t="s">
        <v>2729</v>
      </c>
    </row>
    <row r="35" spans="1:105" ht="12" customHeight="1" x14ac:dyDescent="0.25">
      <c r="A35" s="46" t="s">
        <v>36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5.187552045035683E-2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2730</v>
      </c>
    </row>
    <row r="36" spans="1:105" ht="12" customHeight="1" x14ac:dyDescent="0.25">
      <c r="A36" s="46" t="s">
        <v>73</v>
      </c>
      <c r="B36" s="231">
        <v>4.0731966984011576</v>
      </c>
      <c r="C36" s="231">
        <v>7.5315647284242981</v>
      </c>
      <c r="D36" s="231">
        <v>0.78774706987892118</v>
      </c>
      <c r="E36" s="231">
        <v>1.767641067505866</v>
      </c>
      <c r="F36" s="231">
        <v>2.0365637655211009</v>
      </c>
      <c r="G36" s="231">
        <v>2.344012683386167</v>
      </c>
      <c r="H36" s="231">
        <v>0.1921469277477382</v>
      </c>
      <c r="I36" s="231">
        <v>1.0951268203873319</v>
      </c>
      <c r="J36" s="231">
        <v>1.902102416505467</v>
      </c>
      <c r="K36" s="231">
        <v>1.537037087257324</v>
      </c>
      <c r="L36" s="231">
        <v>1.2680452218834819</v>
      </c>
      <c r="M36" s="231">
        <v>3.0740741745128561</v>
      </c>
      <c r="N36" s="231">
        <v>1.575494139750798</v>
      </c>
      <c r="O36" s="231">
        <v>4.5151069652625369</v>
      </c>
      <c r="P36" s="231">
        <v>1.767641067500912</v>
      </c>
      <c r="Q36" s="231">
        <v>0.65328572086799752</v>
      </c>
      <c r="R36" s="231">
        <v>0.42268174062568509</v>
      </c>
      <c r="S36" s="231">
        <v>0.59594597892945134</v>
      </c>
      <c r="T36" s="231">
        <v>1.330503348504835</v>
      </c>
      <c r="U36" s="231">
        <v>0.93133851048251604</v>
      </c>
      <c r="V36" s="231">
        <v>0.72003222384692278</v>
      </c>
      <c r="W36" s="231">
        <v>0.78477287336857438</v>
      </c>
      <c r="DA36" s="73" t="s">
        <v>2731</v>
      </c>
    </row>
    <row r="37" spans="1:105" ht="12" customHeight="1" x14ac:dyDescent="0.25">
      <c r="A37" s="46" t="s">
        <v>79</v>
      </c>
      <c r="B37" s="231">
        <v>36.197562325126491</v>
      </c>
      <c r="C37" s="231">
        <v>32.066749215343307</v>
      </c>
      <c r="D37" s="231">
        <v>22.575465659031639</v>
      </c>
      <c r="E37" s="231">
        <v>27.64771571394505</v>
      </c>
      <c r="F37" s="231">
        <v>13.871929172593751</v>
      </c>
      <c r="G37" s="231">
        <v>20.673363242486001</v>
      </c>
      <c r="H37" s="231">
        <v>11.64314931193665</v>
      </c>
      <c r="I37" s="231">
        <v>12.56542689820663</v>
      </c>
      <c r="J37" s="231">
        <v>12.43089638178893</v>
      </c>
      <c r="K37" s="231">
        <v>7.7237116561409254</v>
      </c>
      <c r="L37" s="231">
        <v>9.2222916909065766</v>
      </c>
      <c r="M37" s="231">
        <v>5.3604704465112567</v>
      </c>
      <c r="N37" s="231">
        <v>4.7072538930055456</v>
      </c>
      <c r="O37" s="231">
        <v>2.4208576210084378</v>
      </c>
      <c r="P37" s="231">
        <v>2.8051514765052041</v>
      </c>
      <c r="Q37" s="231">
        <v>4.5151069652536933</v>
      </c>
      <c r="R37" s="231">
        <v>2.747465897747253</v>
      </c>
      <c r="S37" s="231">
        <v>2.9780007106322581</v>
      </c>
      <c r="T37" s="231">
        <v>3.7317866064608731</v>
      </c>
      <c r="U37" s="231">
        <v>3.4080833588566648</v>
      </c>
      <c r="V37" s="231">
        <v>3.6028586462980159</v>
      </c>
      <c r="W37" s="231">
        <v>7.2062706314805496</v>
      </c>
      <c r="DA37" s="73" t="s">
        <v>2732</v>
      </c>
    </row>
    <row r="38" spans="1:105" ht="12" customHeight="1" x14ac:dyDescent="0.25">
      <c r="A38" s="57" t="s">
        <v>2733</v>
      </c>
      <c r="B38" s="263">
        <v>15.98151928513936</v>
      </c>
      <c r="C38" s="263">
        <v>17.72130456010208</v>
      </c>
      <c r="D38" s="263">
        <v>26.036976194975789</v>
      </c>
      <c r="E38" s="263">
        <v>21.387815567523852</v>
      </c>
      <c r="F38" s="263">
        <v>21.49963390445188</v>
      </c>
      <c r="G38" s="263">
        <v>13.008115206065071</v>
      </c>
      <c r="H38" s="263">
        <v>17.730638432916759</v>
      </c>
      <c r="I38" s="263">
        <v>18.353367326582571</v>
      </c>
      <c r="J38" s="263">
        <v>23.968408883760461</v>
      </c>
      <c r="K38" s="263">
        <v>14.132420133574669</v>
      </c>
      <c r="L38" s="263">
        <v>17.195530806253998</v>
      </c>
      <c r="M38" s="263">
        <v>16.4961812050582</v>
      </c>
      <c r="N38" s="263">
        <v>15.464912999965209</v>
      </c>
      <c r="O38" s="263">
        <v>16.775079211855449</v>
      </c>
      <c r="P38" s="263">
        <v>17.949790692927621</v>
      </c>
      <c r="Q38" s="263">
        <v>15.823984264835589</v>
      </c>
      <c r="R38" s="263">
        <v>14.928222395000111</v>
      </c>
      <c r="S38" s="263">
        <v>14.512944408716461</v>
      </c>
      <c r="T38" s="263">
        <v>14.05543141661968</v>
      </c>
      <c r="U38" s="263">
        <v>14.240332656257429</v>
      </c>
      <c r="V38" s="263">
        <v>12.156056610928619</v>
      </c>
      <c r="W38" s="263">
        <v>12.63572885792397</v>
      </c>
      <c r="DA38" s="70" t="s">
        <v>2734</v>
      </c>
    </row>
    <row r="39" spans="1:105" ht="12" customHeight="1" x14ac:dyDescent="0.25">
      <c r="A39" s="57" t="s">
        <v>2735</v>
      </c>
      <c r="B39" s="263">
        <f t="shared" ref="B39:W39" si="0">B40+B46+B57+B58</f>
        <v>66.403487546279706</v>
      </c>
      <c r="C39" s="263">
        <f t="shared" si="0"/>
        <v>74.059390357005483</v>
      </c>
      <c r="D39" s="263">
        <f t="shared" si="0"/>
        <v>100.427241566417</v>
      </c>
      <c r="E39" s="263">
        <f t="shared" si="0"/>
        <v>82.920434286477601</v>
      </c>
      <c r="F39" s="263">
        <f t="shared" si="0"/>
        <v>81.530070632642307</v>
      </c>
      <c r="G39" s="263">
        <f t="shared" si="0"/>
        <v>46.554111604876681</v>
      </c>
      <c r="H39" s="263">
        <f t="shared" si="0"/>
        <v>64.613200695491543</v>
      </c>
      <c r="I39" s="263">
        <f t="shared" si="0"/>
        <v>70.72829127041976</v>
      </c>
      <c r="J39" s="263">
        <f t="shared" si="0"/>
        <v>67.343501369953415</v>
      </c>
      <c r="K39" s="263">
        <f t="shared" si="0"/>
        <v>46.044256677271818</v>
      </c>
      <c r="L39" s="263">
        <f t="shared" si="0"/>
        <v>48.365585664523152</v>
      </c>
      <c r="M39" s="263">
        <f t="shared" si="0"/>
        <v>47.03434789678866</v>
      </c>
      <c r="N39" s="263">
        <f t="shared" si="0"/>
        <v>43.572398200408401</v>
      </c>
      <c r="O39" s="263">
        <f t="shared" si="0"/>
        <v>46.301607411867785</v>
      </c>
      <c r="P39" s="263">
        <f t="shared" si="0"/>
        <v>48.616688248455063</v>
      </c>
      <c r="Q39" s="263">
        <f t="shared" si="0"/>
        <v>45.481456693183077</v>
      </c>
      <c r="R39" s="263">
        <f t="shared" si="0"/>
        <v>40.689057428330635</v>
      </c>
      <c r="S39" s="263">
        <f t="shared" si="0"/>
        <v>43.116002177792097</v>
      </c>
      <c r="T39" s="263">
        <f t="shared" si="0"/>
        <v>39.611278664424262</v>
      </c>
      <c r="U39" s="263">
        <f t="shared" si="0"/>
        <v>43.930881433691169</v>
      </c>
      <c r="V39" s="263">
        <f t="shared" si="0"/>
        <v>35.10700103640248</v>
      </c>
      <c r="W39" s="263">
        <f t="shared" si="0"/>
        <v>36.80213079919551</v>
      </c>
      <c r="DA39" s="70"/>
    </row>
    <row r="40" spans="1:105" ht="12" customHeight="1" x14ac:dyDescent="0.25">
      <c r="A40" s="60" t="s">
        <v>2736</v>
      </c>
      <c r="B40" s="331">
        <v>24.04517477348432</v>
      </c>
      <c r="C40" s="331">
        <v>27.00302823678874</v>
      </c>
      <c r="D40" s="331">
        <v>35.135695314943888</v>
      </c>
      <c r="E40" s="331">
        <v>28.983674567819019</v>
      </c>
      <c r="F40" s="331">
        <v>28.21374399084398</v>
      </c>
      <c r="G40" s="331">
        <v>15.229910435327531</v>
      </c>
      <c r="H40" s="331">
        <v>21.67110638593719</v>
      </c>
      <c r="I40" s="331">
        <v>24.76394536007092</v>
      </c>
      <c r="J40" s="331">
        <v>17.3719552864546</v>
      </c>
      <c r="K40" s="331">
        <v>14.04057804106472</v>
      </c>
      <c r="L40" s="331">
        <v>12.48884341802683</v>
      </c>
      <c r="M40" s="331">
        <v>12.390023521612539</v>
      </c>
      <c r="N40" s="331">
        <v>11.32020427717196</v>
      </c>
      <c r="O40" s="331">
        <v>11.70088489356711</v>
      </c>
      <c r="P40" s="331">
        <v>11.99367080560396</v>
      </c>
      <c r="Q40" s="331">
        <v>12.13438665411406</v>
      </c>
      <c r="R40" s="331">
        <v>10.134699545465891</v>
      </c>
      <c r="S40" s="331">
        <v>11.98060640438843</v>
      </c>
      <c r="T40" s="331">
        <v>10.29992329678924</v>
      </c>
      <c r="U40" s="331">
        <v>12.721183174541251</v>
      </c>
      <c r="V40" s="331">
        <v>9.4166541919196121</v>
      </c>
      <c r="W40" s="331">
        <v>9.9282358524872247</v>
      </c>
      <c r="DA40" s="72" t="s">
        <v>2737</v>
      </c>
    </row>
    <row r="41" spans="1:105" ht="12" customHeight="1" x14ac:dyDescent="0.25">
      <c r="A41" s="59" t="s">
        <v>30</v>
      </c>
      <c r="B41" s="232">
        <v>0</v>
      </c>
      <c r="C41" s="232">
        <v>0</v>
      </c>
      <c r="D41" s="232">
        <v>3.0388654099981629</v>
      </c>
      <c r="E41" s="232">
        <v>0</v>
      </c>
      <c r="F41" s="232">
        <v>0</v>
      </c>
      <c r="G41" s="232">
        <v>0</v>
      </c>
      <c r="H41" s="232">
        <v>2.6855726826927911E-2</v>
      </c>
      <c r="I41" s="232">
        <v>0</v>
      </c>
      <c r="J41" s="232">
        <v>0</v>
      </c>
      <c r="K41" s="232">
        <v>2.753450217784428E-2</v>
      </c>
      <c r="L41" s="232">
        <v>0</v>
      </c>
      <c r="M41" s="232">
        <v>5.1577727132132538E-2</v>
      </c>
      <c r="N41" s="232">
        <v>0</v>
      </c>
      <c r="O41" s="232">
        <v>0</v>
      </c>
      <c r="P41" s="232">
        <v>0</v>
      </c>
      <c r="Q41" s="232">
        <v>0</v>
      </c>
      <c r="R41" s="232">
        <v>0</v>
      </c>
      <c r="S41" s="232">
        <v>0</v>
      </c>
      <c r="T41" s="232">
        <v>0</v>
      </c>
      <c r="U41" s="232">
        <v>0</v>
      </c>
      <c r="V41" s="232">
        <v>0</v>
      </c>
      <c r="W41" s="232">
        <v>0</v>
      </c>
      <c r="DA41" s="71" t="s">
        <v>2738</v>
      </c>
    </row>
    <row r="42" spans="1:105" ht="12" customHeight="1" x14ac:dyDescent="0.25">
      <c r="A42" s="59" t="s">
        <v>33</v>
      </c>
      <c r="B42" s="297">
        <v>0</v>
      </c>
      <c r="C42" s="297">
        <v>0</v>
      </c>
      <c r="D42" s="297">
        <v>0.82537550540955296</v>
      </c>
      <c r="E42" s="297">
        <v>0.17457494806863369</v>
      </c>
      <c r="F42" s="297">
        <v>0.3257840489478312</v>
      </c>
      <c r="G42" s="297">
        <v>0.96325180533201604</v>
      </c>
      <c r="H42" s="297">
        <v>0.16867767925302021</v>
      </c>
      <c r="I42" s="297">
        <v>0.16478010663920181</v>
      </c>
      <c r="J42" s="297">
        <v>0.17242946054360561</v>
      </c>
      <c r="K42" s="297">
        <v>0.33338062256614898</v>
      </c>
      <c r="L42" s="297">
        <v>0.17334243973098801</v>
      </c>
      <c r="M42" s="297">
        <v>0.1673085369926598</v>
      </c>
      <c r="N42" s="297">
        <v>0.16412036543031991</v>
      </c>
      <c r="O42" s="297">
        <v>0.1650862574753777</v>
      </c>
      <c r="P42" s="297">
        <v>0.15989305974118409</v>
      </c>
      <c r="Q42" s="297">
        <v>0.16093299045104639</v>
      </c>
      <c r="R42" s="297">
        <v>0.15826426524927181</v>
      </c>
      <c r="S42" s="297">
        <v>6.3450200563970341E-2</v>
      </c>
      <c r="T42" s="297">
        <v>0.10865355353575221</v>
      </c>
      <c r="U42" s="297">
        <v>4.5711765518432347E-2</v>
      </c>
      <c r="V42" s="297">
        <v>1.9145251902751081E-2</v>
      </c>
      <c r="W42" s="297">
        <v>2.3497063402656851E-2</v>
      </c>
      <c r="DA42" s="122" t="s">
        <v>2739</v>
      </c>
    </row>
    <row r="43" spans="1:105" ht="12" customHeight="1" x14ac:dyDescent="0.25">
      <c r="A43" s="59" t="s">
        <v>160</v>
      </c>
      <c r="B43" s="297">
        <v>3.4457444434590561</v>
      </c>
      <c r="C43" s="297">
        <v>4.4582773710378998</v>
      </c>
      <c r="D43" s="297">
        <v>3.9381647836750808</v>
      </c>
      <c r="E43" s="297">
        <v>1.4412365697174561</v>
      </c>
      <c r="F43" s="297">
        <v>1.071516616967632</v>
      </c>
      <c r="G43" s="297">
        <v>0.70141288528547885</v>
      </c>
      <c r="H43" s="297">
        <v>1.387831357447997</v>
      </c>
      <c r="I43" s="297">
        <v>4.4335337339078427</v>
      </c>
      <c r="J43" s="297">
        <v>1.8448946534386059</v>
      </c>
      <c r="K43" s="297">
        <v>0.25120780282405802</v>
      </c>
      <c r="L43" s="297">
        <v>0.13225781085383079</v>
      </c>
      <c r="M43" s="297">
        <v>0.25585983139939289</v>
      </c>
      <c r="N43" s="297">
        <v>0.49722030101013182</v>
      </c>
      <c r="O43" s="297">
        <v>0.12529761162221401</v>
      </c>
      <c r="P43" s="297">
        <v>0.1220935951961602</v>
      </c>
      <c r="Q43" s="297">
        <v>0.36537299224163261</v>
      </c>
      <c r="R43" s="297">
        <v>0.24164021445160311</v>
      </c>
      <c r="S43" s="297">
        <v>0.19413385888852569</v>
      </c>
      <c r="T43" s="297">
        <v>0.23159355666615519</v>
      </c>
      <c r="U43" s="297">
        <v>0.2227620604646445</v>
      </c>
      <c r="V43" s="297">
        <v>0.33624736337454569</v>
      </c>
      <c r="W43" s="297">
        <v>0.5385041123330564</v>
      </c>
      <c r="DA43" s="122" t="s">
        <v>2740</v>
      </c>
    </row>
    <row r="44" spans="1:105" ht="12" customHeight="1" x14ac:dyDescent="0.25">
      <c r="A44" s="59" t="s">
        <v>70</v>
      </c>
      <c r="B44" s="297">
        <v>1.172065280191493</v>
      </c>
      <c r="C44" s="297">
        <v>1.129454903651369</v>
      </c>
      <c r="D44" s="297">
        <v>0.84596780384420867</v>
      </c>
      <c r="E44" s="297">
        <v>0.74553428046876535</v>
      </c>
      <c r="F44" s="297">
        <v>7.0955537745056354</v>
      </c>
      <c r="G44" s="297">
        <v>0.16168499101704981</v>
      </c>
      <c r="H44" s="297">
        <v>0</v>
      </c>
      <c r="I44" s="297">
        <v>0.27659297834195251</v>
      </c>
      <c r="J44" s="297">
        <v>0</v>
      </c>
      <c r="K44" s="297">
        <v>0</v>
      </c>
      <c r="L44" s="297">
        <v>0</v>
      </c>
      <c r="M44" s="297">
        <v>0</v>
      </c>
      <c r="N44" s="297">
        <v>0</v>
      </c>
      <c r="O44" s="297">
        <v>0</v>
      </c>
      <c r="P44" s="297">
        <v>0</v>
      </c>
      <c r="Q44" s="297">
        <v>0</v>
      </c>
      <c r="R44" s="297">
        <v>0</v>
      </c>
      <c r="S44" s="297">
        <v>0</v>
      </c>
      <c r="T44" s="297">
        <v>0</v>
      </c>
      <c r="U44" s="297">
        <v>0</v>
      </c>
      <c r="V44" s="297">
        <v>0</v>
      </c>
      <c r="W44" s="297">
        <v>0</v>
      </c>
      <c r="DA44" s="122" t="s">
        <v>2741</v>
      </c>
    </row>
    <row r="45" spans="1:105" ht="12" customHeight="1" x14ac:dyDescent="0.25">
      <c r="A45" s="59" t="s">
        <v>162</v>
      </c>
      <c r="B45" s="297">
        <v>19.427365049833771</v>
      </c>
      <c r="C45" s="297">
        <v>21.415295962099471</v>
      </c>
      <c r="D45" s="297">
        <v>26.48732181201688</v>
      </c>
      <c r="E45" s="297">
        <v>26.62232876956416</v>
      </c>
      <c r="F45" s="297">
        <v>19.720889550422879</v>
      </c>
      <c r="G45" s="297">
        <v>13.403560753692989</v>
      </c>
      <c r="H45" s="297">
        <v>20.08774162240924</v>
      </c>
      <c r="I45" s="297">
        <v>19.889038541181929</v>
      </c>
      <c r="J45" s="297">
        <v>15.35463117247239</v>
      </c>
      <c r="K45" s="297">
        <v>13.428455113496669</v>
      </c>
      <c r="L45" s="297">
        <v>12.18324316744201</v>
      </c>
      <c r="M45" s="297">
        <v>11.91527742608835</v>
      </c>
      <c r="N45" s="297">
        <v>10.65886361073151</v>
      </c>
      <c r="O45" s="297">
        <v>11.41050102446952</v>
      </c>
      <c r="P45" s="297">
        <v>11.71168415066662</v>
      </c>
      <c r="Q45" s="297">
        <v>11.60808067142138</v>
      </c>
      <c r="R45" s="297">
        <v>9.7347950657650095</v>
      </c>
      <c r="S45" s="297">
        <v>11.72302234493594</v>
      </c>
      <c r="T45" s="297">
        <v>9.9596761865873358</v>
      </c>
      <c r="U45" s="297">
        <v>12.452709348558169</v>
      </c>
      <c r="V45" s="297">
        <v>9.0612615766423161</v>
      </c>
      <c r="W45" s="297">
        <v>9.3662346767515121</v>
      </c>
      <c r="DA45" s="122" t="s">
        <v>2742</v>
      </c>
    </row>
    <row r="46" spans="1:105" ht="12" customHeight="1" x14ac:dyDescent="0.25">
      <c r="A46" s="60" t="s">
        <v>2743</v>
      </c>
      <c r="B46" s="331">
        <v>16.935095716461529</v>
      </c>
      <c r="C46" s="331">
        <v>18.86551465981238</v>
      </c>
      <c r="D46" s="331">
        <v>23.87222400274392</v>
      </c>
      <c r="E46" s="331">
        <v>19.913268720552669</v>
      </c>
      <c r="F46" s="331">
        <v>19.114956319463019</v>
      </c>
      <c r="G46" s="331">
        <v>10.631041121549019</v>
      </c>
      <c r="H46" s="331">
        <v>14.73639863163636</v>
      </c>
      <c r="I46" s="331">
        <v>16.768020271133121</v>
      </c>
      <c r="J46" s="331">
        <v>11.84287692039744</v>
      </c>
      <c r="K46" s="331">
        <v>9.5219872414932052</v>
      </c>
      <c r="L46" s="331">
        <v>8.5222896261640599</v>
      </c>
      <c r="M46" s="331">
        <v>8.4023890563743784</v>
      </c>
      <c r="N46" s="331">
        <v>7.6507882032541499</v>
      </c>
      <c r="O46" s="331">
        <v>7.9151194582236437</v>
      </c>
      <c r="P46" s="331">
        <v>8.0686968704387265</v>
      </c>
      <c r="Q46" s="331">
        <v>8.1744578810367194</v>
      </c>
      <c r="R46" s="331">
        <v>6.8067134041438058</v>
      </c>
      <c r="S46" s="331">
        <v>8.0483707386566117</v>
      </c>
      <c r="T46" s="331">
        <v>6.952136738314306</v>
      </c>
      <c r="U46" s="331">
        <v>8.5563408645825962</v>
      </c>
      <c r="V46" s="331">
        <v>6.3526318090862448</v>
      </c>
      <c r="W46" s="331">
        <v>6.7731228180726264</v>
      </c>
      <c r="DA46" s="72" t="s">
        <v>2744</v>
      </c>
    </row>
    <row r="47" spans="1:105" ht="12" customHeight="1" x14ac:dyDescent="0.25">
      <c r="A47" s="64" t="s">
        <v>30</v>
      </c>
      <c r="B47" s="231">
        <v>0</v>
      </c>
      <c r="C47" s="231">
        <v>0</v>
      </c>
      <c r="D47" s="231">
        <v>1.792644349297146</v>
      </c>
      <c r="E47" s="231">
        <v>0</v>
      </c>
      <c r="F47" s="231">
        <v>0</v>
      </c>
      <c r="G47" s="231">
        <v>0</v>
      </c>
      <c r="H47" s="231">
        <v>1.5768360598959232E-2</v>
      </c>
      <c r="I47" s="231">
        <v>0</v>
      </c>
      <c r="J47" s="231">
        <v>0</v>
      </c>
      <c r="K47" s="231">
        <v>1.6394226741193459E-2</v>
      </c>
      <c r="L47" s="231">
        <v>0</v>
      </c>
      <c r="M47" s="231">
        <v>3.0571656861959711E-2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2745</v>
      </c>
    </row>
    <row r="48" spans="1:105" ht="12" customHeight="1" x14ac:dyDescent="0.25">
      <c r="A48" s="64" t="s">
        <v>32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2746</v>
      </c>
    </row>
    <row r="49" spans="1:105" ht="12" customHeight="1" x14ac:dyDescent="0.25">
      <c r="A49" s="64" t="s">
        <v>33</v>
      </c>
      <c r="B49" s="231">
        <v>0</v>
      </c>
      <c r="C49" s="231">
        <v>0</v>
      </c>
      <c r="D49" s="231">
        <v>0.48689380284913808</v>
      </c>
      <c r="E49" s="231">
        <v>9.6421521444806105E-2</v>
      </c>
      <c r="F49" s="231">
        <v>0.1952017403977577</v>
      </c>
      <c r="G49" s="231">
        <v>0.48306164795152939</v>
      </c>
      <c r="H49" s="231">
        <v>9.9039228712673955E-2</v>
      </c>
      <c r="I49" s="231">
        <v>9.9423994703167484E-2</v>
      </c>
      <c r="J49" s="231">
        <v>9.8651820176076183E-2</v>
      </c>
      <c r="K49" s="231">
        <v>0.19849705224986861</v>
      </c>
      <c r="L49" s="231">
        <v>9.8559658239182946E-2</v>
      </c>
      <c r="M49" s="231">
        <v>9.9168758830971163E-2</v>
      </c>
      <c r="N49" s="231">
        <v>9.949059318431791E-2</v>
      </c>
      <c r="O49" s="231">
        <v>9.9393089886504096E-2</v>
      </c>
      <c r="P49" s="231">
        <v>9.9917324358169871E-2</v>
      </c>
      <c r="Q49" s="231">
        <v>9.9812347125325857E-2</v>
      </c>
      <c r="R49" s="231">
        <v>0.1000817452525215</v>
      </c>
      <c r="S49" s="231">
        <v>4.0136157537878803E-2</v>
      </c>
      <c r="T49" s="231">
        <v>6.6447182857933648E-2</v>
      </c>
      <c r="U49" s="231">
        <v>2.869873392373706E-2</v>
      </c>
      <c r="V49" s="231">
        <v>1.176412114092701E-2</v>
      </c>
      <c r="W49" s="231">
        <v>1.341665953752753E-2</v>
      </c>
      <c r="DA49" s="73" t="s">
        <v>2747</v>
      </c>
    </row>
    <row r="50" spans="1:105" ht="12" customHeight="1" x14ac:dyDescent="0.25">
      <c r="A50" s="64" t="s">
        <v>160</v>
      </c>
      <c r="B50" s="231">
        <v>1.656736443598553</v>
      </c>
      <c r="C50" s="231">
        <v>2.2414169295251831</v>
      </c>
      <c r="D50" s="231">
        <v>2.3231462712461548</v>
      </c>
      <c r="E50" s="231">
        <v>0.79602614436646579</v>
      </c>
      <c r="F50" s="231">
        <v>0.64202624153244836</v>
      </c>
      <c r="G50" s="231">
        <v>0.35175191199735478</v>
      </c>
      <c r="H50" s="231">
        <v>0.81486624569179245</v>
      </c>
      <c r="I50" s="231">
        <v>2.675077977959627</v>
      </c>
      <c r="J50" s="231">
        <v>1.055516934409263</v>
      </c>
      <c r="K50" s="231">
        <v>0.1495708058222483</v>
      </c>
      <c r="L50" s="231">
        <v>7.519961445936528E-2</v>
      </c>
      <c r="M50" s="231">
        <v>0.15165575152744601</v>
      </c>
      <c r="N50" s="231">
        <v>0.30141745395872821</v>
      </c>
      <c r="O50" s="231">
        <v>7.5437634634054479E-2</v>
      </c>
      <c r="P50" s="231">
        <v>7.6296403189835382E-2</v>
      </c>
      <c r="Q50" s="231">
        <v>0.22660820400857551</v>
      </c>
      <c r="R50" s="231">
        <v>0.15280628477578129</v>
      </c>
      <c r="S50" s="231">
        <v>0.12280161566913481</v>
      </c>
      <c r="T50" s="231">
        <v>0.14163125740247071</v>
      </c>
      <c r="U50" s="231">
        <v>0.13985434666706131</v>
      </c>
      <c r="V50" s="231">
        <v>0.20661283205613229</v>
      </c>
      <c r="W50" s="231">
        <v>0.30748209726983</v>
      </c>
      <c r="DA50" s="73" t="s">
        <v>2748</v>
      </c>
    </row>
    <row r="51" spans="1:105" ht="12" customHeight="1" x14ac:dyDescent="0.25">
      <c r="A51" s="64" t="s">
        <v>70</v>
      </c>
      <c r="B51" s="231">
        <v>0.56353664522505698</v>
      </c>
      <c r="C51" s="231">
        <v>0.56783800815651286</v>
      </c>
      <c r="D51" s="231">
        <v>0.49904131925656853</v>
      </c>
      <c r="E51" s="231">
        <v>0.41177471571577112</v>
      </c>
      <c r="F51" s="231">
        <v>4.2514802377300356</v>
      </c>
      <c r="G51" s="231">
        <v>8.1083490087831486E-2</v>
      </c>
      <c r="H51" s="231">
        <v>0</v>
      </c>
      <c r="I51" s="231">
        <v>0.16688894900290871</v>
      </c>
      <c r="J51" s="231">
        <v>0</v>
      </c>
      <c r="K51" s="231">
        <v>0</v>
      </c>
      <c r="L51" s="231">
        <v>0</v>
      </c>
      <c r="M51" s="231">
        <v>0</v>
      </c>
      <c r="N51" s="231">
        <v>0</v>
      </c>
      <c r="O51" s="231">
        <v>0</v>
      </c>
      <c r="P51" s="231">
        <v>0</v>
      </c>
      <c r="Q51" s="231">
        <v>0</v>
      </c>
      <c r="R51" s="231">
        <v>0</v>
      </c>
      <c r="S51" s="231">
        <v>0</v>
      </c>
      <c r="T51" s="231">
        <v>0</v>
      </c>
      <c r="U51" s="231">
        <v>0</v>
      </c>
      <c r="V51" s="231">
        <v>0</v>
      </c>
      <c r="W51" s="231">
        <v>0</v>
      </c>
      <c r="DA51" s="73" t="s">
        <v>2749</v>
      </c>
    </row>
    <row r="52" spans="1:105" ht="12" customHeight="1" x14ac:dyDescent="0.25">
      <c r="A52" s="64" t="s">
        <v>34</v>
      </c>
      <c r="B52" s="231">
        <v>0.32043312329883639</v>
      </c>
      <c r="C52" s="231">
        <v>0.32043312329881818</v>
      </c>
      <c r="D52" s="231">
        <v>0.21361918892405099</v>
      </c>
      <c r="E52" s="231">
        <v>0.21361918892403611</v>
      </c>
      <c r="F52" s="231">
        <v>0.21361918892409579</v>
      </c>
      <c r="G52" s="231">
        <v>0.1049304122099393</v>
      </c>
      <c r="H52" s="231">
        <v>0.52697825432198298</v>
      </c>
      <c r="I52" s="231">
        <v>0.10532968418971279</v>
      </c>
      <c r="J52" s="231">
        <v>0.1052342061072076</v>
      </c>
      <c r="K52" s="231">
        <v>0</v>
      </c>
      <c r="L52" s="231">
        <v>0.1049043727327407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2.1404450037905261E-2</v>
      </c>
      <c r="T52" s="231">
        <v>1.7941199606029499E-2</v>
      </c>
      <c r="U52" s="231">
        <v>2.5180174193111519E-2</v>
      </c>
      <c r="V52" s="231">
        <v>2.3930279300322439E-2</v>
      </c>
      <c r="W52" s="231">
        <v>0.1013716836954859</v>
      </c>
      <c r="DA52" s="73" t="s">
        <v>2750</v>
      </c>
    </row>
    <row r="53" spans="1:105" ht="12" customHeight="1" x14ac:dyDescent="0.25">
      <c r="A53" s="64" t="s">
        <v>162</v>
      </c>
      <c r="B53" s="231">
        <v>9.3408040582493328</v>
      </c>
      <c r="C53" s="231">
        <v>10.766626417653191</v>
      </c>
      <c r="D53" s="231">
        <v>15.625024924797771</v>
      </c>
      <c r="E53" s="231">
        <v>14.704088259880301</v>
      </c>
      <c r="F53" s="231">
        <v>11.816269012762319</v>
      </c>
      <c r="G53" s="231">
        <v>6.7217586411536976</v>
      </c>
      <c r="H53" s="231">
        <v>11.794532896546629</v>
      </c>
      <c r="I53" s="231">
        <v>12.000524231358421</v>
      </c>
      <c r="J53" s="231">
        <v>8.7848231301150097</v>
      </c>
      <c r="K53" s="231">
        <v>7.9953919810377627</v>
      </c>
      <c r="L53" s="231">
        <v>6.9271915446179397</v>
      </c>
      <c r="M53" s="231">
        <v>7.0625402308294074</v>
      </c>
      <c r="N53" s="231">
        <v>6.4614568735691309</v>
      </c>
      <c r="O53" s="231">
        <v>6.8698931777788843</v>
      </c>
      <c r="P53" s="231">
        <v>7.3186425099174039</v>
      </c>
      <c r="Q53" s="231">
        <v>7.1994547183110766</v>
      </c>
      <c r="R53" s="231">
        <v>6.1560029253785062</v>
      </c>
      <c r="S53" s="231">
        <v>7.4155332445647346</v>
      </c>
      <c r="T53" s="231">
        <v>6.0908493393933512</v>
      </c>
      <c r="U53" s="231">
        <v>7.8180527085482794</v>
      </c>
      <c r="V53" s="231">
        <v>5.5678441536687142</v>
      </c>
      <c r="W53" s="231">
        <v>5.3480547612749891</v>
      </c>
      <c r="DA53" s="73" t="s">
        <v>2751</v>
      </c>
    </row>
    <row r="54" spans="1:105" ht="12" customHeight="1" x14ac:dyDescent="0.25">
      <c r="A54" s="64" t="s">
        <v>36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6.5098692329859558E-3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2752</v>
      </c>
    </row>
    <row r="55" spans="1:105" ht="12" customHeight="1" x14ac:dyDescent="0.25">
      <c r="A55" s="64" t="s">
        <v>73</v>
      </c>
      <c r="B55" s="231">
        <v>0.51114625234838096</v>
      </c>
      <c r="C55" s="231">
        <v>0.94513753454736338</v>
      </c>
      <c r="D55" s="231">
        <v>9.8854534259315591E-2</v>
      </c>
      <c r="E55" s="231">
        <v>0.22182162415759879</v>
      </c>
      <c r="F55" s="231">
        <v>0.25556878626147161</v>
      </c>
      <c r="G55" s="231">
        <v>0.29415061124846009</v>
      </c>
      <c r="H55" s="231">
        <v>2.4112555638931849E-2</v>
      </c>
      <c r="I55" s="231">
        <v>0.13742767942115541</v>
      </c>
      <c r="J55" s="231">
        <v>0.23869520520852941</v>
      </c>
      <c r="K55" s="231">
        <v>0.19288308545974259</v>
      </c>
      <c r="L55" s="231">
        <v>0.15912724353047619</v>
      </c>
      <c r="M55" s="231">
        <v>0.38576617091926052</v>
      </c>
      <c r="N55" s="231">
        <v>0.19770906851774719</v>
      </c>
      <c r="O55" s="231">
        <v>0.56660165838588727</v>
      </c>
      <c r="P55" s="231">
        <v>0.22182162415697709</v>
      </c>
      <c r="Q55" s="231">
        <v>8.1980953206964413E-2</v>
      </c>
      <c r="R55" s="231">
        <v>5.3042414509889897E-2</v>
      </c>
      <c r="S55" s="231">
        <v>7.4785377748009599E-2</v>
      </c>
      <c r="T55" s="231">
        <v>0.16696512608688119</v>
      </c>
      <c r="U55" s="231">
        <v>0.1168738522958451</v>
      </c>
      <c r="V55" s="231">
        <v>9.0356984953339367E-2</v>
      </c>
      <c r="W55" s="231">
        <v>9.8481301756056419E-2</v>
      </c>
      <c r="DA55" s="73" t="s">
        <v>2753</v>
      </c>
    </row>
    <row r="56" spans="1:105" ht="12" customHeight="1" x14ac:dyDescent="0.25">
      <c r="A56" s="64" t="s">
        <v>79</v>
      </c>
      <c r="B56" s="231">
        <v>4.5424391937413651</v>
      </c>
      <c r="C56" s="231">
        <v>4.0240626466313181</v>
      </c>
      <c r="D56" s="231">
        <v>2.8329996121137739</v>
      </c>
      <c r="E56" s="231">
        <v>3.4695172660636922</v>
      </c>
      <c r="F56" s="231">
        <v>1.740791111854902</v>
      </c>
      <c r="G56" s="231">
        <v>2.594304406900203</v>
      </c>
      <c r="H56" s="231">
        <v>1.4611010901253829</v>
      </c>
      <c r="I56" s="231">
        <v>1.5768378852651459</v>
      </c>
      <c r="J56" s="231">
        <v>1.559955624381357</v>
      </c>
      <c r="K56" s="231">
        <v>0.96925009018239061</v>
      </c>
      <c r="L56" s="231">
        <v>1.157307192584355</v>
      </c>
      <c r="M56" s="231">
        <v>0.67268648740533432</v>
      </c>
      <c r="N56" s="231">
        <v>0.59071421402422541</v>
      </c>
      <c r="O56" s="231">
        <v>0.30379389753831387</v>
      </c>
      <c r="P56" s="231">
        <v>0.35201900881633941</v>
      </c>
      <c r="Q56" s="231">
        <v>0.56660165838477738</v>
      </c>
      <c r="R56" s="231">
        <v>0.3447800342271064</v>
      </c>
      <c r="S56" s="231">
        <v>0.37370989309895009</v>
      </c>
      <c r="T56" s="231">
        <v>0.46830263296763908</v>
      </c>
      <c r="U56" s="231">
        <v>0.42768104895456199</v>
      </c>
      <c r="V56" s="231">
        <v>0.45212343796680998</v>
      </c>
      <c r="W56" s="231">
        <v>0.90431631453873584</v>
      </c>
      <c r="DA56" s="73" t="s">
        <v>2754</v>
      </c>
    </row>
    <row r="57" spans="1:105" ht="12" customHeight="1" x14ac:dyDescent="0.25">
      <c r="A57" s="60" t="s">
        <v>2755</v>
      </c>
      <c r="B57" s="331">
        <v>0</v>
      </c>
      <c r="C57" s="331">
        <v>0</v>
      </c>
      <c r="D57" s="331">
        <v>0</v>
      </c>
      <c r="E57" s="331">
        <v>0</v>
      </c>
      <c r="F57" s="331">
        <v>0</v>
      </c>
      <c r="G57" s="331">
        <v>0</v>
      </c>
      <c r="H57" s="331">
        <v>0</v>
      </c>
      <c r="I57" s="331">
        <v>0</v>
      </c>
      <c r="J57" s="331">
        <v>0</v>
      </c>
      <c r="K57" s="331">
        <v>0</v>
      </c>
      <c r="L57" s="331">
        <v>0</v>
      </c>
      <c r="M57" s="331">
        <v>0</v>
      </c>
      <c r="N57" s="331">
        <v>0</v>
      </c>
      <c r="O57" s="331">
        <v>0</v>
      </c>
      <c r="P57" s="331">
        <v>0</v>
      </c>
      <c r="Q57" s="331">
        <v>0</v>
      </c>
      <c r="R57" s="331">
        <v>0</v>
      </c>
      <c r="S57" s="331">
        <v>0</v>
      </c>
      <c r="T57" s="331">
        <v>0</v>
      </c>
      <c r="U57" s="331">
        <v>0</v>
      </c>
      <c r="V57" s="331">
        <v>0</v>
      </c>
      <c r="W57" s="331">
        <v>0</v>
      </c>
      <c r="DA57" s="72" t="s">
        <v>2756</v>
      </c>
    </row>
    <row r="58" spans="1:105" ht="12" customHeight="1" x14ac:dyDescent="0.25">
      <c r="A58" s="60" t="s">
        <v>2757</v>
      </c>
      <c r="B58" s="331">
        <v>25.423217056333851</v>
      </c>
      <c r="C58" s="331">
        <v>28.19084746040436</v>
      </c>
      <c r="D58" s="331">
        <v>41.419322248729181</v>
      </c>
      <c r="E58" s="331">
        <v>34.023490998105913</v>
      </c>
      <c r="F58" s="331">
        <v>34.201370322335308</v>
      </c>
      <c r="G58" s="331">
        <v>20.693160048000131</v>
      </c>
      <c r="H58" s="331">
        <v>28.205695677917991</v>
      </c>
      <c r="I58" s="331">
        <v>29.196325639215711</v>
      </c>
      <c r="J58" s="331">
        <v>38.128669163101371</v>
      </c>
      <c r="K58" s="331">
        <v>22.481691394713891</v>
      </c>
      <c r="L58" s="331">
        <v>27.35445262033226</v>
      </c>
      <c r="M58" s="331">
        <v>26.24193531880174</v>
      </c>
      <c r="N58" s="331">
        <v>24.601405719982289</v>
      </c>
      <c r="O58" s="331">
        <v>26.685603060077032</v>
      </c>
      <c r="P58" s="331">
        <v>28.554320572412379</v>
      </c>
      <c r="Q58" s="331">
        <v>25.172612158032301</v>
      </c>
      <c r="R58" s="331">
        <v>23.74764447872094</v>
      </c>
      <c r="S58" s="331">
        <v>23.087025034747061</v>
      </c>
      <c r="T58" s="331">
        <v>22.359218629320711</v>
      </c>
      <c r="U58" s="331">
        <v>22.653357394567319</v>
      </c>
      <c r="V58" s="331">
        <v>19.33771503539662</v>
      </c>
      <c r="W58" s="331">
        <v>20.100772128635661</v>
      </c>
      <c r="DA58" s="72" t="s">
        <v>2758</v>
      </c>
    </row>
    <row r="59" spans="1:105" ht="12" customHeight="1" x14ac:dyDescent="0.25">
      <c r="A59" s="132" t="s">
        <v>2759</v>
      </c>
      <c r="B59" s="318">
        <v>5.8645460511924927</v>
      </c>
      <c r="C59" s="318">
        <v>6.5029741431757726</v>
      </c>
      <c r="D59" s="318">
        <v>9.5544762174910272</v>
      </c>
      <c r="E59" s="318">
        <v>7.8484296200041532</v>
      </c>
      <c r="F59" s="318">
        <v>7.889462251169074</v>
      </c>
      <c r="G59" s="318">
        <v>4.7734316934512124</v>
      </c>
      <c r="H59" s="318">
        <v>6.5063992822993484</v>
      </c>
      <c r="I59" s="318">
        <v>6.7349146198684826</v>
      </c>
      <c r="J59" s="318">
        <v>8.7953989332747469</v>
      </c>
      <c r="K59" s="318">
        <v>5.1860043597492007</v>
      </c>
      <c r="L59" s="318">
        <v>6.3100372679678198</v>
      </c>
      <c r="M59" s="318">
        <v>6.0534053502558702</v>
      </c>
      <c r="N59" s="318">
        <v>5.6749732517805862</v>
      </c>
      <c r="O59" s="318">
        <v>6.1557491997526519</v>
      </c>
      <c r="P59" s="318">
        <v>6.5868189531782972</v>
      </c>
      <c r="Q59" s="318">
        <v>5.8067373181951201</v>
      </c>
      <c r="R59" s="318">
        <v>5.4780303509271704</v>
      </c>
      <c r="S59" s="318">
        <v>5.3256407795006524</v>
      </c>
      <c r="T59" s="318">
        <v>5.1577527356107726</v>
      </c>
      <c r="U59" s="318">
        <v>5.2256037212042701</v>
      </c>
      <c r="V59" s="318">
        <v>4.4607619916326504</v>
      </c>
      <c r="W59" s="318">
        <v>4.6367815509619676</v>
      </c>
      <c r="DA59" s="139" t="s">
        <v>2760</v>
      </c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2" t="s">
        <v>100</v>
      </c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DA61" s="88"/>
    </row>
    <row r="62" spans="1:105" ht="12" customHeight="1" x14ac:dyDescent="0.25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DA62" s="173"/>
    </row>
    <row r="63" spans="1:105" ht="12" customHeight="1" x14ac:dyDescent="0.25">
      <c r="A63" s="35" t="s">
        <v>27</v>
      </c>
      <c r="B63" s="234">
        <f t="shared" ref="B63:W63" si="1">SUM(B$64:B$71,B$73:B$77)</f>
        <v>0.99999999999999989</v>
      </c>
      <c r="C63" s="234">
        <f t="shared" si="1"/>
        <v>1.0000000000000002</v>
      </c>
      <c r="D63" s="234">
        <f t="shared" si="1"/>
        <v>1</v>
      </c>
      <c r="E63" s="234">
        <f t="shared" si="1"/>
        <v>1.0000000000000002</v>
      </c>
      <c r="F63" s="234">
        <f t="shared" si="1"/>
        <v>0.99999999999999989</v>
      </c>
      <c r="G63" s="234">
        <f t="shared" si="1"/>
        <v>1.0000000000000002</v>
      </c>
      <c r="H63" s="234">
        <f t="shared" si="1"/>
        <v>0.99999999999999989</v>
      </c>
      <c r="I63" s="234">
        <f t="shared" si="1"/>
        <v>1</v>
      </c>
      <c r="J63" s="234">
        <f t="shared" si="1"/>
        <v>1.0000000000000002</v>
      </c>
      <c r="K63" s="234">
        <f t="shared" si="1"/>
        <v>1</v>
      </c>
      <c r="L63" s="234">
        <f t="shared" si="1"/>
        <v>1</v>
      </c>
      <c r="M63" s="234">
        <f t="shared" si="1"/>
        <v>1.0000000000000002</v>
      </c>
      <c r="N63" s="234">
        <f t="shared" si="1"/>
        <v>1.0000000000000002</v>
      </c>
      <c r="O63" s="234">
        <f t="shared" si="1"/>
        <v>0.99999999999999989</v>
      </c>
      <c r="P63" s="234">
        <f t="shared" si="1"/>
        <v>1.0000000000000002</v>
      </c>
      <c r="Q63" s="234">
        <f t="shared" si="1"/>
        <v>0.99999999999999989</v>
      </c>
      <c r="R63" s="234">
        <f t="shared" si="1"/>
        <v>1.0000000000000002</v>
      </c>
      <c r="S63" s="234">
        <f t="shared" si="1"/>
        <v>1.0000000000000002</v>
      </c>
      <c r="T63" s="234">
        <f t="shared" si="1"/>
        <v>0.99999999999999967</v>
      </c>
      <c r="U63" s="234">
        <f t="shared" si="1"/>
        <v>1.0000000000000002</v>
      </c>
      <c r="V63" s="234">
        <f t="shared" si="1"/>
        <v>1</v>
      </c>
      <c r="W63" s="234">
        <f t="shared" si="1"/>
        <v>1</v>
      </c>
      <c r="DA63" s="95"/>
    </row>
    <row r="64" spans="1:105" ht="12" customHeight="1" x14ac:dyDescent="0.25">
      <c r="A64" s="55" t="s">
        <v>92</v>
      </c>
      <c r="B64" s="301">
        <f t="shared" ref="B64:W64" si="2">IF(B$6=0,0,B$6/B$5)</f>
        <v>1.528163122181782E-2</v>
      </c>
      <c r="C64" s="301">
        <f t="shared" si="2"/>
        <v>1.518940464489563E-2</v>
      </c>
      <c r="D64" s="301">
        <f t="shared" si="2"/>
        <v>1.6983716738483333E-2</v>
      </c>
      <c r="E64" s="301">
        <f t="shared" si="2"/>
        <v>1.6793162709496653E-2</v>
      </c>
      <c r="F64" s="301">
        <f t="shared" si="2"/>
        <v>1.7438344974871043E-2</v>
      </c>
      <c r="G64" s="301">
        <f t="shared" si="2"/>
        <v>1.863434703888972E-2</v>
      </c>
      <c r="H64" s="301">
        <f t="shared" si="2"/>
        <v>1.8246484661179757E-2</v>
      </c>
      <c r="I64" s="301">
        <f t="shared" si="2"/>
        <v>1.6964835436317726E-2</v>
      </c>
      <c r="J64" s="301">
        <f t="shared" si="2"/>
        <v>2.6161824258631498E-2</v>
      </c>
      <c r="K64" s="301">
        <f t="shared" si="2"/>
        <v>2.1248888832855112E-2</v>
      </c>
      <c r="L64" s="301">
        <f t="shared" si="2"/>
        <v>2.6126026422988252E-2</v>
      </c>
      <c r="M64" s="301">
        <f t="shared" si="2"/>
        <v>2.5634413989899171E-2</v>
      </c>
      <c r="N64" s="301">
        <f t="shared" si="2"/>
        <v>2.6091755031821793E-2</v>
      </c>
      <c r="O64" s="301">
        <f t="shared" si="2"/>
        <v>2.6882299179265944E-2</v>
      </c>
      <c r="P64" s="301">
        <f t="shared" si="2"/>
        <v>2.7653711513244573E-2</v>
      </c>
      <c r="Q64" s="301">
        <f t="shared" si="2"/>
        <v>2.5370630144074795E-2</v>
      </c>
      <c r="R64" s="301">
        <f t="shared" si="2"/>
        <v>2.7407094667867383E-2</v>
      </c>
      <c r="S64" s="301">
        <f t="shared" si="2"/>
        <v>2.4206857961088329E-2</v>
      </c>
      <c r="T64" s="301">
        <f t="shared" si="2"/>
        <v>2.6077495891476885E-2</v>
      </c>
      <c r="U64" s="301">
        <f t="shared" si="2"/>
        <v>2.2950733266128613E-2</v>
      </c>
      <c r="V64" s="301">
        <f t="shared" si="2"/>
        <v>2.5187636280852868E-2</v>
      </c>
      <c r="W64" s="301">
        <f t="shared" si="2"/>
        <v>2.4843667475702682E-2</v>
      </c>
      <c r="DA64" s="67"/>
    </row>
    <row r="65" spans="1:105" ht="12" customHeight="1" x14ac:dyDescent="0.25">
      <c r="A65" s="202" t="s">
        <v>93</v>
      </c>
      <c r="B65" s="235">
        <f t="shared" ref="B65:W65" si="3">IF(B$7=0,0,B$7/B$5)</f>
        <v>1.2538774335850518E-2</v>
      </c>
      <c r="C65" s="235">
        <f t="shared" si="3"/>
        <v>1.2463101247093846E-2</v>
      </c>
      <c r="D65" s="235">
        <f t="shared" si="3"/>
        <v>1.3935357323883761E-2</v>
      </c>
      <c r="E65" s="235">
        <f t="shared" si="3"/>
        <v>1.3779005300099813E-2</v>
      </c>
      <c r="F65" s="235">
        <f t="shared" si="3"/>
        <v>1.4308385620407009E-2</v>
      </c>
      <c r="G65" s="235">
        <f t="shared" si="3"/>
        <v>1.5289720647294131E-2</v>
      </c>
      <c r="H65" s="235">
        <f t="shared" si="3"/>
        <v>1.4971474593788524E-2</v>
      </c>
      <c r="I65" s="235">
        <f t="shared" si="3"/>
        <v>1.3919864973388903E-2</v>
      </c>
      <c r="J65" s="235">
        <f t="shared" si="3"/>
        <v>2.146611221221045E-2</v>
      </c>
      <c r="K65" s="235">
        <f t="shared" si="3"/>
        <v>1.743498570900932E-2</v>
      </c>
      <c r="L65" s="235">
        <f t="shared" si="3"/>
        <v>2.143673962911857E-2</v>
      </c>
      <c r="M65" s="235">
        <f t="shared" si="3"/>
        <v>2.1033365325045475E-2</v>
      </c>
      <c r="N65" s="235">
        <f t="shared" si="3"/>
        <v>2.1408619513289675E-2</v>
      </c>
      <c r="O65" s="235">
        <f t="shared" si="3"/>
        <v>2.2057271121448976E-2</v>
      </c>
      <c r="P65" s="235">
        <f t="shared" si="3"/>
        <v>2.2690224831380158E-2</v>
      </c>
      <c r="Q65" s="235">
        <f t="shared" si="3"/>
        <v>2.0816927297702396E-2</v>
      </c>
      <c r="R65" s="235">
        <f t="shared" si="3"/>
        <v>2.2487872547993747E-2</v>
      </c>
      <c r="S65" s="235">
        <f t="shared" si="3"/>
        <v>1.9862037301405806E-2</v>
      </c>
      <c r="T65" s="235">
        <f t="shared" si="3"/>
        <v>2.1396919705827185E-2</v>
      </c>
      <c r="U65" s="235">
        <f t="shared" si="3"/>
        <v>1.8831370885028599E-2</v>
      </c>
      <c r="V65" s="235">
        <f t="shared" si="3"/>
        <v>2.0666778486853631E-2</v>
      </c>
      <c r="W65" s="235">
        <f t="shared" si="3"/>
        <v>2.0384547672371429E-2</v>
      </c>
      <c r="DA65" s="174"/>
    </row>
    <row r="66" spans="1:105" ht="12" customHeight="1" x14ac:dyDescent="0.25">
      <c r="A66" s="202" t="s">
        <v>94</v>
      </c>
      <c r="B66" s="235">
        <f t="shared" ref="B66:W66" si="4">IF(B$8=0,0,B$8/B$5)</f>
        <v>9.0122440538925597E-3</v>
      </c>
      <c r="C66" s="235">
        <f t="shared" si="4"/>
        <v>8.9578540213487035E-3</v>
      </c>
      <c r="D66" s="235">
        <f t="shared" si="4"/>
        <v>1.001603807654145E-2</v>
      </c>
      <c r="E66" s="235">
        <f t="shared" si="4"/>
        <v>9.9036600594467408E-3</v>
      </c>
      <c r="F66" s="235">
        <f t="shared" si="4"/>
        <v>1.028415216466754E-2</v>
      </c>
      <c r="G66" s="235">
        <f t="shared" si="4"/>
        <v>1.0989486715242656E-2</v>
      </c>
      <c r="H66" s="235">
        <f t="shared" si="4"/>
        <v>1.07607473642855E-2</v>
      </c>
      <c r="I66" s="235">
        <f t="shared" si="4"/>
        <v>1.0004902949623274E-2</v>
      </c>
      <c r="J66" s="235">
        <f t="shared" si="4"/>
        <v>1.5428768152526263E-2</v>
      </c>
      <c r="K66" s="235">
        <f t="shared" si="4"/>
        <v>1.2531395978350453E-2</v>
      </c>
      <c r="L66" s="235">
        <f t="shared" si="4"/>
        <v>1.5407656608428974E-2</v>
      </c>
      <c r="M66" s="235">
        <f t="shared" si="4"/>
        <v>1.5117731327376434E-2</v>
      </c>
      <c r="N66" s="235">
        <f t="shared" si="4"/>
        <v>1.5387445275176955E-2</v>
      </c>
      <c r="O66" s="235">
        <f t="shared" si="4"/>
        <v>1.5853663618541455E-2</v>
      </c>
      <c r="P66" s="235">
        <f t="shared" si="4"/>
        <v>1.6308599097554489E-2</v>
      </c>
      <c r="Q66" s="235">
        <f t="shared" si="4"/>
        <v>1.4962166495223597E-2</v>
      </c>
      <c r="R66" s="235">
        <f t="shared" si="4"/>
        <v>1.6163158393870506E-2</v>
      </c>
      <c r="S66" s="235">
        <f t="shared" si="4"/>
        <v>1.4275839310385426E-2</v>
      </c>
      <c r="T66" s="235">
        <f t="shared" si="4"/>
        <v>1.5379036038563297E-2</v>
      </c>
      <c r="U66" s="235">
        <f t="shared" si="4"/>
        <v>1.3535047823614308E-2</v>
      </c>
      <c r="V66" s="235">
        <f t="shared" si="4"/>
        <v>1.4854247037426046E-2</v>
      </c>
      <c r="W66" s="235">
        <f t="shared" si="4"/>
        <v>1.4651393639516961E-2</v>
      </c>
      <c r="DA66" s="174"/>
    </row>
    <row r="67" spans="1:105" ht="12" customHeight="1" x14ac:dyDescent="0.25">
      <c r="A67" s="202" t="s">
        <v>95</v>
      </c>
      <c r="B67" s="235">
        <f t="shared" ref="B67:W67" si="5">IF(B$9=0,0,B$9/B$5)</f>
        <v>1.7632651409789792E-2</v>
      </c>
      <c r="C67" s="235">
        <f t="shared" si="5"/>
        <v>1.7526236128725718E-2</v>
      </c>
      <c r="D67" s="235">
        <f t="shared" si="5"/>
        <v>1.9596596236711537E-2</v>
      </c>
      <c r="E67" s="235">
        <f t="shared" si="5"/>
        <v>1.9376726203265367E-2</v>
      </c>
      <c r="F67" s="235">
        <f t="shared" si="5"/>
        <v>2.0121167278697359E-2</v>
      </c>
      <c r="G67" s="235">
        <f t="shared" si="5"/>
        <v>2.1501169660257367E-2</v>
      </c>
      <c r="H67" s="235">
        <f t="shared" si="5"/>
        <v>2.1053636147515108E-2</v>
      </c>
      <c r="I67" s="235">
        <f t="shared" si="5"/>
        <v>1.9574810118828143E-2</v>
      </c>
      <c r="J67" s="235">
        <f t="shared" si="5"/>
        <v>3.0186720298420951E-2</v>
      </c>
      <c r="K67" s="235">
        <f t="shared" si="5"/>
        <v>2.4517948653294357E-2</v>
      </c>
      <c r="L67" s="235">
        <f t="shared" si="5"/>
        <v>3.0145415103447988E-2</v>
      </c>
      <c r="M67" s="235">
        <f t="shared" si="5"/>
        <v>2.9578169988345202E-2</v>
      </c>
      <c r="N67" s="235">
        <f t="shared" si="5"/>
        <v>3.0105871190563609E-2</v>
      </c>
      <c r="O67" s="235">
        <f t="shared" si="5"/>
        <v>3.101803751453763E-2</v>
      </c>
      <c r="P67" s="235">
        <f t="shared" si="5"/>
        <v>3.1908128669128344E-2</v>
      </c>
      <c r="Q67" s="235">
        <f t="shared" si="5"/>
        <v>2.9273804012394003E-2</v>
      </c>
      <c r="R67" s="235">
        <f t="shared" si="5"/>
        <v>3.162357077061622E-2</v>
      </c>
      <c r="S67" s="235">
        <f t="shared" si="5"/>
        <v>2.7930989955101914E-2</v>
      </c>
      <c r="T67" s="235">
        <f t="shared" si="5"/>
        <v>3.0089418336319482E-2</v>
      </c>
      <c r="U67" s="235">
        <f t="shared" si="5"/>
        <v>2.6481615307071479E-2</v>
      </c>
      <c r="V67" s="235">
        <f t="shared" si="5"/>
        <v>2.9062657247137916E-2</v>
      </c>
      <c r="W67" s="235">
        <f t="shared" si="5"/>
        <v>2.8665770164272311E-2</v>
      </c>
      <c r="DA67" s="174"/>
    </row>
    <row r="68" spans="1:105" ht="12" customHeight="1" x14ac:dyDescent="0.25">
      <c r="A68" s="56" t="s">
        <v>96</v>
      </c>
      <c r="B68" s="302">
        <f t="shared" ref="B68:W68" si="6">IF(B$10=0,0,B$10/B$5)</f>
        <v>0.11316828608502395</v>
      </c>
      <c r="C68" s="302">
        <f t="shared" si="6"/>
        <v>0.11477434648301216</v>
      </c>
      <c r="D68" s="302">
        <f t="shared" si="6"/>
        <v>0.11146599112776491</v>
      </c>
      <c r="E68" s="302">
        <f t="shared" si="6"/>
        <v>0.11248697129770041</v>
      </c>
      <c r="F68" s="302">
        <f t="shared" si="6"/>
        <v>0.1075113721599722</v>
      </c>
      <c r="G68" s="302">
        <f t="shared" si="6"/>
        <v>0.10417228094973571</v>
      </c>
      <c r="H68" s="302">
        <f t="shared" si="6"/>
        <v>0.11027659169087049</v>
      </c>
      <c r="I68" s="302">
        <f t="shared" si="6"/>
        <v>0.11444526293595184</v>
      </c>
      <c r="J68" s="302">
        <f t="shared" si="6"/>
        <v>8.9723549581515669E-2</v>
      </c>
      <c r="K68" s="302">
        <f t="shared" si="6"/>
        <v>0.10217468665077897</v>
      </c>
      <c r="L68" s="302">
        <f t="shared" si="6"/>
        <v>8.940629650778914E-2</v>
      </c>
      <c r="M68" s="302">
        <f t="shared" si="6"/>
        <v>9.1519457190463338E-2</v>
      </c>
      <c r="N68" s="302">
        <f t="shared" si="6"/>
        <v>9.0897571581316644E-2</v>
      </c>
      <c r="O68" s="302">
        <f t="shared" si="6"/>
        <v>8.8913493012088896E-2</v>
      </c>
      <c r="P68" s="302">
        <f t="shared" si="6"/>
        <v>8.7988909835327464E-2</v>
      </c>
      <c r="Q68" s="302">
        <f t="shared" si="6"/>
        <v>9.2794101420602917E-2</v>
      </c>
      <c r="R68" s="302">
        <f t="shared" si="6"/>
        <v>8.8678799565526489E-2</v>
      </c>
      <c r="S68" s="302">
        <f t="shared" si="6"/>
        <v>9.607725627226972E-2</v>
      </c>
      <c r="T68" s="302">
        <f t="shared" si="6"/>
        <v>9.1407659666639191E-2</v>
      </c>
      <c r="U68" s="302">
        <f t="shared" si="6"/>
        <v>9.8999307262832625E-2</v>
      </c>
      <c r="V68" s="302">
        <f t="shared" si="6"/>
        <v>9.3167269906558395E-2</v>
      </c>
      <c r="W68" s="302">
        <f t="shared" si="6"/>
        <v>9.2505932745654773E-2</v>
      </c>
      <c r="DA68" s="68"/>
    </row>
    <row r="69" spans="1:105" ht="12" customHeight="1" x14ac:dyDescent="0.25">
      <c r="A69" s="203" t="s">
        <v>2709</v>
      </c>
      <c r="B69" s="303">
        <f t="shared" ref="B69:W69" si="7">IF(B$16=0,0,B$16/B$5)</f>
        <v>5.5275708920082399E-2</v>
      </c>
      <c r="C69" s="303">
        <f t="shared" si="7"/>
        <v>5.5196143311211289E-2</v>
      </c>
      <c r="D69" s="303">
        <f t="shared" si="7"/>
        <v>5.3153282118404525E-2</v>
      </c>
      <c r="E69" s="303">
        <f t="shared" si="7"/>
        <v>5.3370790283282205E-2</v>
      </c>
      <c r="F69" s="303">
        <f t="shared" si="7"/>
        <v>5.2922764694917988E-2</v>
      </c>
      <c r="G69" s="303">
        <f t="shared" si="7"/>
        <v>5.1984110428697897E-2</v>
      </c>
      <c r="H69" s="303">
        <f t="shared" si="7"/>
        <v>5.1765594675572645E-2</v>
      </c>
      <c r="I69" s="303">
        <f t="shared" si="7"/>
        <v>5.2906703030568263E-2</v>
      </c>
      <c r="J69" s="303">
        <f t="shared" si="7"/>
        <v>4.412462715496962E-2</v>
      </c>
      <c r="K69" s="303">
        <f t="shared" si="7"/>
        <v>4.8869994889100772E-2</v>
      </c>
      <c r="L69" s="303">
        <f t="shared" si="7"/>
        <v>4.4198657519427378E-2</v>
      </c>
      <c r="M69" s="303">
        <f t="shared" si="7"/>
        <v>4.4569501419018158E-2</v>
      </c>
      <c r="N69" s="303">
        <f t="shared" si="7"/>
        <v>4.4061269357857431E-2</v>
      </c>
      <c r="O69" s="303">
        <f t="shared" si="7"/>
        <v>4.3296652314449104E-2</v>
      </c>
      <c r="P69" s="303">
        <f t="shared" si="7"/>
        <v>4.2431897456904302E-2</v>
      </c>
      <c r="Q69" s="303">
        <f t="shared" si="7"/>
        <v>4.4737260455808919E-2</v>
      </c>
      <c r="R69" s="303">
        <f t="shared" si="7"/>
        <v>4.2656712546021165E-2</v>
      </c>
      <c r="S69" s="303">
        <f t="shared" si="7"/>
        <v>4.5823248860672128E-2</v>
      </c>
      <c r="T69" s="303">
        <f t="shared" si="7"/>
        <v>4.4028615036020485E-2</v>
      </c>
      <c r="U69" s="303">
        <f t="shared" si="7"/>
        <v>4.7071660883879589E-2</v>
      </c>
      <c r="V69" s="303">
        <f t="shared" si="7"/>
        <v>4.4930722061598156E-2</v>
      </c>
      <c r="W69" s="303">
        <f t="shared" si="7"/>
        <v>4.5456853857308244E-2</v>
      </c>
      <c r="DA69" s="175"/>
    </row>
    <row r="70" spans="1:105" ht="12" customHeight="1" x14ac:dyDescent="0.25">
      <c r="A70" s="203" t="s">
        <v>2721</v>
      </c>
      <c r="B70" s="303">
        <f t="shared" ref="B70:W70" si="8">IF(B$27=0,0,B$27/B$5)</f>
        <v>0.4698435258207001</v>
      </c>
      <c r="C70" s="303">
        <f t="shared" si="8"/>
        <v>0.46916721814529594</v>
      </c>
      <c r="D70" s="303">
        <f t="shared" si="8"/>
        <v>0.45180289800643858</v>
      </c>
      <c r="E70" s="303">
        <f t="shared" si="8"/>
        <v>0.45365171740789895</v>
      </c>
      <c r="F70" s="303">
        <f t="shared" si="8"/>
        <v>0.44984349990680306</v>
      </c>
      <c r="G70" s="303">
        <f t="shared" si="8"/>
        <v>0.44186493864393234</v>
      </c>
      <c r="H70" s="303">
        <f t="shared" si="8"/>
        <v>0.44000755474236758</v>
      </c>
      <c r="I70" s="303">
        <f t="shared" si="8"/>
        <v>0.44970697575983037</v>
      </c>
      <c r="J70" s="303">
        <f t="shared" si="8"/>
        <v>0.37505933081724202</v>
      </c>
      <c r="K70" s="303">
        <f t="shared" si="8"/>
        <v>0.41539495655735653</v>
      </c>
      <c r="L70" s="303">
        <f t="shared" si="8"/>
        <v>0.37568858891513274</v>
      </c>
      <c r="M70" s="303">
        <f t="shared" si="8"/>
        <v>0.3788407620616544</v>
      </c>
      <c r="N70" s="303">
        <f t="shared" si="8"/>
        <v>0.37452078954178819</v>
      </c>
      <c r="O70" s="303">
        <f t="shared" si="8"/>
        <v>0.36802154467281745</v>
      </c>
      <c r="P70" s="303">
        <f t="shared" si="8"/>
        <v>0.3606711283836867</v>
      </c>
      <c r="Q70" s="303">
        <f t="shared" si="8"/>
        <v>0.38026671387437583</v>
      </c>
      <c r="R70" s="303">
        <f t="shared" si="8"/>
        <v>0.36258205664117993</v>
      </c>
      <c r="S70" s="303">
        <f t="shared" si="8"/>
        <v>0.38949761531571286</v>
      </c>
      <c r="T70" s="303">
        <f t="shared" si="8"/>
        <v>0.37424322780617414</v>
      </c>
      <c r="U70" s="303">
        <f t="shared" si="8"/>
        <v>0.40010911751297662</v>
      </c>
      <c r="V70" s="303">
        <f t="shared" si="8"/>
        <v>0.3819111375235843</v>
      </c>
      <c r="W70" s="303">
        <f t="shared" si="8"/>
        <v>0.38638325778711996</v>
      </c>
      <c r="DA70" s="175"/>
    </row>
    <row r="71" spans="1:105" ht="12" customHeight="1" x14ac:dyDescent="0.25">
      <c r="A71" s="203" t="s">
        <v>2733</v>
      </c>
      <c r="B71" s="303">
        <f t="shared" ref="B71:W71" si="9">IF(B$38=0,0,B$38/B$5)</f>
        <v>5.5640811115336683E-2</v>
      </c>
      <c r="C71" s="303">
        <f t="shared" si="9"/>
        <v>5.5305011783978925E-2</v>
      </c>
      <c r="D71" s="303">
        <f t="shared" si="9"/>
        <v>6.1838148124734191E-2</v>
      </c>
      <c r="E71" s="303">
        <f t="shared" si="9"/>
        <v>6.1144336019192932E-2</v>
      </c>
      <c r="F71" s="303">
        <f t="shared" si="9"/>
        <v>6.34934611905561E-2</v>
      </c>
      <c r="G71" s="303">
        <f t="shared" si="9"/>
        <v>6.7848135372367668E-2</v>
      </c>
      <c r="H71" s="303">
        <f t="shared" si="9"/>
        <v>6.643591850993652E-2</v>
      </c>
      <c r="I71" s="303">
        <f t="shared" si="9"/>
        <v>6.1769400819413234E-2</v>
      </c>
      <c r="J71" s="303">
        <f t="shared" si="9"/>
        <v>9.5255872941683889E-2</v>
      </c>
      <c r="K71" s="303">
        <f t="shared" si="9"/>
        <v>7.7367749083728843E-2</v>
      </c>
      <c r="L71" s="303">
        <f t="shared" si="9"/>
        <v>9.5125532104213623E-2</v>
      </c>
      <c r="M71" s="303">
        <f t="shared" si="9"/>
        <v>9.3335558629889237E-2</v>
      </c>
      <c r="N71" s="303">
        <f t="shared" si="9"/>
        <v>9.5000749090222922E-2</v>
      </c>
      <c r="O71" s="303">
        <f t="shared" si="9"/>
        <v>9.7879140601429812E-2</v>
      </c>
      <c r="P71" s="303">
        <f t="shared" si="9"/>
        <v>0.1006878726892495</v>
      </c>
      <c r="Q71" s="303">
        <f t="shared" si="9"/>
        <v>9.2375114883554391E-2</v>
      </c>
      <c r="R71" s="303">
        <f t="shared" si="9"/>
        <v>9.9789934431722238E-2</v>
      </c>
      <c r="S71" s="303">
        <f t="shared" si="9"/>
        <v>8.813779052498831E-2</v>
      </c>
      <c r="T71" s="303">
        <f t="shared" si="9"/>
        <v>9.4948831194608119E-2</v>
      </c>
      <c r="U71" s="303">
        <f t="shared" si="9"/>
        <v>8.3564208302314438E-2</v>
      </c>
      <c r="V71" s="303">
        <f t="shared" si="9"/>
        <v>9.1708829535412983E-2</v>
      </c>
      <c r="W71" s="303">
        <f t="shared" si="9"/>
        <v>9.0456430296148194E-2</v>
      </c>
      <c r="DA71" s="175"/>
    </row>
    <row r="72" spans="1:105" ht="12" customHeight="1" x14ac:dyDescent="0.25">
      <c r="A72" s="203" t="s">
        <v>2735</v>
      </c>
      <c r="B72" s="303">
        <f t="shared" ref="B72:W72" si="10">IF(B$39=0,0,B$39/B$5)</f>
        <v>0.23118852732592016</v>
      </c>
      <c r="C72" s="303">
        <f t="shared" si="10"/>
        <v>0.23112606876752928</v>
      </c>
      <c r="D72" s="303">
        <f t="shared" si="10"/>
        <v>0.23851597025851687</v>
      </c>
      <c r="E72" s="303">
        <f t="shared" si="10"/>
        <v>0.23705622862058276</v>
      </c>
      <c r="F72" s="303">
        <f t="shared" si="10"/>
        <v>0.2407774196799258</v>
      </c>
      <c r="G72" s="303">
        <f t="shared" si="10"/>
        <v>0.24281839576845654</v>
      </c>
      <c r="H72" s="303">
        <f t="shared" si="10"/>
        <v>0.24210280708801835</v>
      </c>
      <c r="I72" s="303">
        <f t="shared" si="10"/>
        <v>0.23804046935992157</v>
      </c>
      <c r="J72" s="303">
        <f t="shared" si="10"/>
        <v>0.26763829176373571</v>
      </c>
      <c r="K72" s="303">
        <f t="shared" si="10"/>
        <v>0.25206868064237986</v>
      </c>
      <c r="L72" s="303">
        <f t="shared" si="10"/>
        <v>0.26755801398095741</v>
      </c>
      <c r="M72" s="303">
        <f t="shared" si="10"/>
        <v>0.26612081191210685</v>
      </c>
      <c r="N72" s="303">
        <f t="shared" si="10"/>
        <v>0.26766464633235193</v>
      </c>
      <c r="O72" s="303">
        <f t="shared" si="10"/>
        <v>0.2701603661421485</v>
      </c>
      <c r="P72" s="303">
        <f t="shared" si="10"/>
        <v>0.27271130904395968</v>
      </c>
      <c r="Q72" s="303">
        <f t="shared" si="10"/>
        <v>0.2655054957581407</v>
      </c>
      <c r="R72" s="303">
        <f t="shared" si="10"/>
        <v>0.27199208756573889</v>
      </c>
      <c r="S72" s="303">
        <f t="shared" si="10"/>
        <v>0.2618454988319816</v>
      </c>
      <c r="T72" s="303">
        <f t="shared" si="10"/>
        <v>0.26758656492491567</v>
      </c>
      <c r="U72" s="303">
        <f t="shared" si="10"/>
        <v>0.25779238558841733</v>
      </c>
      <c r="V72" s="303">
        <f t="shared" si="10"/>
        <v>0.26485743498861924</v>
      </c>
      <c r="W72" s="303">
        <f t="shared" si="10"/>
        <v>0.26345843732627428</v>
      </c>
      <c r="DA72" s="175"/>
    </row>
    <row r="73" spans="1:105" ht="12" customHeight="1" x14ac:dyDescent="0.25">
      <c r="A73" s="62" t="s">
        <v>2736</v>
      </c>
      <c r="B73" s="304">
        <f t="shared" ref="B73:W73" si="11">IF(B$40=0,0,B$40/B$5)</f>
        <v>8.3715008813383479E-2</v>
      </c>
      <c r="C73" s="304">
        <f t="shared" si="11"/>
        <v>8.4271605951684772E-2</v>
      </c>
      <c r="D73" s="304">
        <f t="shared" si="11"/>
        <v>8.3447721236165978E-2</v>
      </c>
      <c r="E73" s="304">
        <f t="shared" si="11"/>
        <v>8.2859679206165673E-2</v>
      </c>
      <c r="F73" s="304">
        <f t="shared" si="11"/>
        <v>8.3321802923909269E-2</v>
      </c>
      <c r="G73" s="304">
        <f t="shared" si="11"/>
        <v>7.943664462960387E-2</v>
      </c>
      <c r="H73" s="304">
        <f t="shared" si="11"/>
        <v>8.1200677760335183E-2</v>
      </c>
      <c r="I73" s="304">
        <f t="shared" si="11"/>
        <v>8.3344600453822734E-2</v>
      </c>
      <c r="J73" s="304">
        <f t="shared" si="11"/>
        <v>6.9040075773920573E-2</v>
      </c>
      <c r="K73" s="304">
        <f t="shared" si="11"/>
        <v>7.6864960750133132E-2</v>
      </c>
      <c r="L73" s="304">
        <f t="shared" si="11"/>
        <v>6.9088176974096721E-2</v>
      </c>
      <c r="M73" s="304">
        <f t="shared" si="11"/>
        <v>7.0102877293356819E-2</v>
      </c>
      <c r="N73" s="304">
        <f t="shared" si="11"/>
        <v>6.9539860081211005E-2</v>
      </c>
      <c r="O73" s="304">
        <f t="shared" si="11"/>
        <v>6.8272259295753618E-2</v>
      </c>
      <c r="P73" s="304">
        <f t="shared" si="11"/>
        <v>6.7277508680211637E-2</v>
      </c>
      <c r="Q73" s="304">
        <f t="shared" si="11"/>
        <v>7.0836481031277224E-2</v>
      </c>
      <c r="R73" s="304">
        <f t="shared" si="11"/>
        <v>6.7746914292084334E-2</v>
      </c>
      <c r="S73" s="304">
        <f t="shared" si="11"/>
        <v>7.2758783324362614E-2</v>
      </c>
      <c r="T73" s="304">
        <f t="shared" si="11"/>
        <v>6.9579200341575359E-2</v>
      </c>
      <c r="U73" s="304">
        <f t="shared" si="11"/>
        <v>7.4649632582996422E-2</v>
      </c>
      <c r="V73" s="304">
        <f t="shared" si="11"/>
        <v>7.1041980283663458E-2</v>
      </c>
      <c r="W73" s="304">
        <f t="shared" si="11"/>
        <v>7.1074077677049971E-2</v>
      </c>
      <c r="DA73" s="72"/>
    </row>
    <row r="74" spans="1:105" ht="12" customHeight="1" x14ac:dyDescent="0.25">
      <c r="A74" s="62" t="s">
        <v>2743</v>
      </c>
      <c r="B74" s="304">
        <f t="shared" ref="B74:W74" si="12">IF(B$46=0,0,B$46/B$5)</f>
        <v>5.8960756181421235E-2</v>
      </c>
      <c r="C74" s="304">
        <f t="shared" si="12"/>
        <v>5.8875886198625368E-2</v>
      </c>
      <c r="D74" s="304">
        <f t="shared" si="12"/>
        <v>5.6696834259631512E-2</v>
      </c>
      <c r="E74" s="304">
        <f t="shared" si="12"/>
        <v>5.6928842968834367E-2</v>
      </c>
      <c r="F74" s="304">
        <f t="shared" si="12"/>
        <v>5.6450949007912518E-2</v>
      </c>
      <c r="G74" s="304">
        <f t="shared" si="12"/>
        <v>5.5449717790611114E-2</v>
      </c>
      <c r="H74" s="304">
        <f t="shared" si="12"/>
        <v>5.5216634320610851E-2</v>
      </c>
      <c r="I74" s="304">
        <f t="shared" si="12"/>
        <v>5.6433816565939481E-2</v>
      </c>
      <c r="J74" s="304">
        <f t="shared" si="12"/>
        <v>4.7066268965300972E-2</v>
      </c>
      <c r="K74" s="304">
        <f t="shared" si="12"/>
        <v>5.2127994548374169E-2</v>
      </c>
      <c r="L74" s="304">
        <f t="shared" si="12"/>
        <v>4.7145234687389223E-2</v>
      </c>
      <c r="M74" s="304">
        <f t="shared" si="12"/>
        <v>4.7540801513619384E-2</v>
      </c>
      <c r="N74" s="304">
        <f t="shared" si="12"/>
        <v>4.6998687315047943E-2</v>
      </c>
      <c r="O74" s="304">
        <f t="shared" si="12"/>
        <v>4.6183095802079056E-2</v>
      </c>
      <c r="P74" s="304">
        <f t="shared" si="12"/>
        <v>4.5260690620697944E-2</v>
      </c>
      <c r="Q74" s="304">
        <f t="shared" si="12"/>
        <v>4.7719744486196203E-2</v>
      </c>
      <c r="R74" s="304">
        <f t="shared" si="12"/>
        <v>4.550049338242259E-2</v>
      </c>
      <c r="S74" s="304">
        <f t="shared" si="12"/>
        <v>4.8878132118050255E-2</v>
      </c>
      <c r="T74" s="304">
        <f t="shared" si="12"/>
        <v>4.6963856038421861E-2</v>
      </c>
      <c r="U74" s="304">
        <f t="shared" si="12"/>
        <v>5.0209771609471578E-2</v>
      </c>
      <c r="V74" s="304">
        <f t="shared" si="12"/>
        <v>4.7926103532371381E-2</v>
      </c>
      <c r="W74" s="304">
        <f t="shared" si="12"/>
        <v>4.8487310781128813E-2</v>
      </c>
      <c r="DA74" s="72"/>
    </row>
    <row r="75" spans="1:105" ht="12" customHeight="1" x14ac:dyDescent="0.25">
      <c r="A75" s="62" t="s">
        <v>2755</v>
      </c>
      <c r="B75" s="304">
        <f t="shared" ref="B75:W75" si="13">IF(B$57=0,0,B$57/B$5)</f>
        <v>0</v>
      </c>
      <c r="C75" s="304">
        <f t="shared" si="13"/>
        <v>0</v>
      </c>
      <c r="D75" s="304">
        <f t="shared" si="13"/>
        <v>0</v>
      </c>
      <c r="E75" s="304">
        <f t="shared" si="13"/>
        <v>0</v>
      </c>
      <c r="F75" s="304">
        <f t="shared" si="13"/>
        <v>0</v>
      </c>
      <c r="G75" s="304">
        <f t="shared" si="13"/>
        <v>0</v>
      </c>
      <c r="H75" s="304">
        <f t="shared" si="13"/>
        <v>0</v>
      </c>
      <c r="I75" s="304">
        <f t="shared" si="13"/>
        <v>0</v>
      </c>
      <c r="J75" s="304">
        <f t="shared" si="13"/>
        <v>0</v>
      </c>
      <c r="K75" s="304">
        <f t="shared" si="13"/>
        <v>0</v>
      </c>
      <c r="L75" s="304">
        <f t="shared" si="13"/>
        <v>0</v>
      </c>
      <c r="M75" s="304">
        <f t="shared" si="13"/>
        <v>0</v>
      </c>
      <c r="N75" s="304">
        <f t="shared" si="13"/>
        <v>0</v>
      </c>
      <c r="O75" s="304">
        <f t="shared" si="13"/>
        <v>0</v>
      </c>
      <c r="P75" s="304">
        <f t="shared" si="13"/>
        <v>0</v>
      </c>
      <c r="Q75" s="304">
        <f t="shared" si="13"/>
        <v>0</v>
      </c>
      <c r="R75" s="304">
        <f t="shared" si="13"/>
        <v>0</v>
      </c>
      <c r="S75" s="304">
        <f t="shared" si="13"/>
        <v>0</v>
      </c>
      <c r="T75" s="304">
        <f t="shared" si="13"/>
        <v>0</v>
      </c>
      <c r="U75" s="304">
        <f t="shared" si="13"/>
        <v>0</v>
      </c>
      <c r="V75" s="304">
        <f t="shared" si="13"/>
        <v>0</v>
      </c>
      <c r="W75" s="304">
        <f t="shared" si="13"/>
        <v>0</v>
      </c>
      <c r="DA75" s="72"/>
    </row>
    <row r="76" spans="1:105" ht="12" customHeight="1" x14ac:dyDescent="0.25">
      <c r="A76" s="62" t="s">
        <v>2757</v>
      </c>
      <c r="B76" s="304">
        <f t="shared" ref="B76:W76" si="14">IF(B$58=0,0,B$58/B$5)</f>
        <v>8.8512762331115408E-2</v>
      </c>
      <c r="C76" s="304">
        <f t="shared" si="14"/>
        <v>8.7978576617219126E-2</v>
      </c>
      <c r="D76" s="304">
        <f t="shared" si="14"/>
        <v>9.837141476271935E-2</v>
      </c>
      <c r="E76" s="304">
        <f t="shared" si="14"/>
        <v>9.7267706445582705E-2</v>
      </c>
      <c r="F76" s="304">
        <f t="shared" si="14"/>
        <v>0.101004667748104</v>
      </c>
      <c r="G76" s="304">
        <f t="shared" si="14"/>
        <v>0.10793203334824156</v>
      </c>
      <c r="H76" s="304">
        <f t="shared" si="14"/>
        <v>0.10568549500707231</v>
      </c>
      <c r="I76" s="304">
        <f t="shared" si="14"/>
        <v>9.826205234015932E-2</v>
      </c>
      <c r="J76" s="304">
        <f t="shared" si="14"/>
        <v>0.15153194702451414</v>
      </c>
      <c r="K76" s="304">
        <f t="shared" si="14"/>
        <v>0.12307572534387252</v>
      </c>
      <c r="L76" s="304">
        <f t="shared" si="14"/>
        <v>0.15132460231947148</v>
      </c>
      <c r="M76" s="304">
        <f t="shared" si="14"/>
        <v>0.14847713310513067</v>
      </c>
      <c r="N76" s="304">
        <f t="shared" si="14"/>
        <v>0.15112609893609294</v>
      </c>
      <c r="O76" s="304">
        <f t="shared" si="14"/>
        <v>0.15570501104431583</v>
      </c>
      <c r="P76" s="304">
        <f t="shared" si="14"/>
        <v>0.16017310974305013</v>
      </c>
      <c r="Q76" s="304">
        <f t="shared" si="14"/>
        <v>0.14694927024066728</v>
      </c>
      <c r="R76" s="304">
        <f t="shared" si="14"/>
        <v>0.15874467989123198</v>
      </c>
      <c r="S76" s="304">
        <f t="shared" si="14"/>
        <v>0.14020858338956874</v>
      </c>
      <c r="T76" s="304">
        <f t="shared" si="14"/>
        <v>0.15104350854491841</v>
      </c>
      <c r="U76" s="304">
        <f t="shared" si="14"/>
        <v>0.13293298139594933</v>
      </c>
      <c r="V76" s="304">
        <f t="shared" si="14"/>
        <v>0.14588935117258436</v>
      </c>
      <c r="W76" s="304">
        <f t="shared" si="14"/>
        <v>0.14389704886809551</v>
      </c>
      <c r="DA76" s="72"/>
    </row>
    <row r="77" spans="1:105" ht="12" customHeight="1" x14ac:dyDescent="0.25">
      <c r="A77" s="41" t="s">
        <v>2759</v>
      </c>
      <c r="B77" s="237">
        <f t="shared" ref="B77:W77" si="15">IF(B$59=0,0,B$59/B$5)</f>
        <v>2.0417839711585947E-2</v>
      </c>
      <c r="C77" s="237">
        <f t="shared" si="15"/>
        <v>2.0294615466908646E-2</v>
      </c>
      <c r="D77" s="237">
        <f t="shared" si="15"/>
        <v>2.2692001988520831E-2</v>
      </c>
      <c r="E77" s="237">
        <f t="shared" si="15"/>
        <v>2.2437402099034418E-2</v>
      </c>
      <c r="F77" s="237">
        <f t="shared" si="15"/>
        <v>2.3299432329181878E-2</v>
      </c>
      <c r="G77" s="237">
        <f t="shared" si="15"/>
        <v>2.4897414775126189E-2</v>
      </c>
      <c r="H77" s="237">
        <f t="shared" si="15"/>
        <v>2.4379190526465481E-2</v>
      </c>
      <c r="I77" s="237">
        <f t="shared" si="15"/>
        <v>2.2666774616156744E-2</v>
      </c>
      <c r="J77" s="237">
        <f t="shared" si="15"/>
        <v>3.4954902819064174E-2</v>
      </c>
      <c r="K77" s="237">
        <f t="shared" si="15"/>
        <v>2.839071300314595E-2</v>
      </c>
      <c r="L77" s="237">
        <f t="shared" si="15"/>
        <v>3.4907073208496044E-2</v>
      </c>
      <c r="M77" s="237">
        <f t="shared" si="15"/>
        <v>3.4250228156201844E-2</v>
      </c>
      <c r="N77" s="237">
        <f t="shared" si="15"/>
        <v>3.4861283085611074E-2</v>
      </c>
      <c r="O77" s="237">
        <f t="shared" si="15"/>
        <v>3.5917531823272134E-2</v>
      </c>
      <c r="P77" s="237">
        <f t="shared" si="15"/>
        <v>3.6948218479564997E-2</v>
      </c>
      <c r="Q77" s="237">
        <f t="shared" si="15"/>
        <v>3.3897785658122299E-2</v>
      </c>
      <c r="R77" s="237">
        <f t="shared" si="15"/>
        <v>3.6618712869463693E-2</v>
      </c>
      <c r="S77" s="237">
        <f t="shared" si="15"/>
        <v>3.2342865666394244E-2</v>
      </c>
      <c r="T77" s="237">
        <f t="shared" si="15"/>
        <v>3.4842231399455213E-2</v>
      </c>
      <c r="U77" s="237">
        <f t="shared" si="15"/>
        <v>3.0664553167736697E-2</v>
      </c>
      <c r="V77" s="237">
        <f t="shared" si="15"/>
        <v>3.3653286931956544E-2</v>
      </c>
      <c r="W77" s="237">
        <f t="shared" si="15"/>
        <v>3.3193709035631229E-2</v>
      </c>
      <c r="DA77" s="97"/>
    </row>
    <row r="78" spans="1:105" ht="12" customHeight="1" x14ac:dyDescent="0.25">
      <c r="A78" s="171"/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DA78" s="172"/>
    </row>
    <row r="79" spans="1:105" ht="15" customHeight="1" x14ac:dyDescent="0.25">
      <c r="A79" s="32" t="s">
        <v>54</v>
      </c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DA79" s="88"/>
    </row>
    <row r="80" spans="1:105" ht="12" customHeight="1" x14ac:dyDescent="0.25">
      <c r="A80" s="201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DA80" s="173"/>
    </row>
    <row r="81" spans="1:105" ht="12" customHeight="1" x14ac:dyDescent="0.25">
      <c r="A81" s="35" t="s">
        <v>27</v>
      </c>
      <c r="B81" s="324">
        <f t="shared" ref="B81:W81" si="16">SUM(B$82:B$91)</f>
        <v>103.22988570121707</v>
      </c>
      <c r="C81" s="324">
        <f t="shared" si="16"/>
        <v>101.96020815151095</v>
      </c>
      <c r="D81" s="324">
        <f t="shared" si="16"/>
        <v>105.91575251106612</v>
      </c>
      <c r="E81" s="324">
        <f t="shared" si="16"/>
        <v>110.51549896555096</v>
      </c>
      <c r="F81" s="324">
        <f t="shared" si="16"/>
        <v>108.23895091441845</v>
      </c>
      <c r="G81" s="324">
        <f t="shared" si="16"/>
        <v>93.792151207448143</v>
      </c>
      <c r="H81" s="324">
        <f t="shared" si="16"/>
        <v>87.072392026222275</v>
      </c>
      <c r="I81" s="324">
        <f t="shared" si="16"/>
        <v>78.761382371411003</v>
      </c>
      <c r="J81" s="324">
        <f t="shared" si="16"/>
        <v>73.776272626744387</v>
      </c>
      <c r="K81" s="324">
        <f t="shared" si="16"/>
        <v>73.572826684531663</v>
      </c>
      <c r="L81" s="324">
        <f t="shared" si="16"/>
        <v>69.265196416860121</v>
      </c>
      <c r="M81" s="324">
        <f t="shared" si="16"/>
        <v>61.803524648485677</v>
      </c>
      <c r="N81" s="324">
        <f t="shared" si="16"/>
        <v>62.692661169633638</v>
      </c>
      <c r="O81" s="324">
        <f t="shared" si="16"/>
        <v>61.096521775308652</v>
      </c>
      <c r="P81" s="324">
        <f t="shared" si="16"/>
        <v>57.728719467414059</v>
      </c>
      <c r="Q81" s="324">
        <f t="shared" si="16"/>
        <v>57.269464265562746</v>
      </c>
      <c r="R81" s="324">
        <f t="shared" si="16"/>
        <v>56.553604333322596</v>
      </c>
      <c r="S81" s="324">
        <f t="shared" si="16"/>
        <v>56.254919671339678</v>
      </c>
      <c r="T81" s="324">
        <f t="shared" si="16"/>
        <v>56.061305827116094</v>
      </c>
      <c r="U81" s="324">
        <f t="shared" si="16"/>
        <v>55.61052050860873</v>
      </c>
      <c r="V81" s="324">
        <f t="shared" si="16"/>
        <v>58.373479610767873</v>
      </c>
      <c r="W81" s="324">
        <f t="shared" si="16"/>
        <v>55.716544641725619</v>
      </c>
      <c r="DA81" s="95"/>
    </row>
    <row r="82" spans="1:105" ht="12" customHeight="1" x14ac:dyDescent="0.25">
      <c r="A82" s="55" t="s">
        <v>92</v>
      </c>
      <c r="B82" s="336">
        <f>IF(B$6=0,0,B$6/TEL!B$5*1000)</f>
        <v>1.5775210443564041</v>
      </c>
      <c r="C82" s="336">
        <f>IF(C$6=0,0,C$6/TEL!C$5*1000)</f>
        <v>1.5487148592910855</v>
      </c>
      <c r="D82" s="336">
        <f>IF(D$6=0,0,D$6/TEL!D$5*1000)</f>
        <v>1.7988431387912518</v>
      </c>
      <c r="E82" s="336">
        <f>IF(E$6=0,0,E$6/TEL!E$5*1000)</f>
        <v>1.8559047560497057</v>
      </c>
      <c r="F82" s="336">
        <f>IF(F$6=0,0,F$6/TEL!F$5*1000)</f>
        <v>1.8875081657637622</v>
      </c>
      <c r="G82" s="336">
        <f>IF(G$6=0,0,G$6/TEL!G$5*1000)</f>
        <v>1.7477554951236076</v>
      </c>
      <c r="H82" s="336">
        <f>IF(H$6=0,0,H$6/TEL!H$5*1000)</f>
        <v>1.5887650655186956</v>
      </c>
      <c r="I82" s="336">
        <f>IF(I$6=0,0,I$6/TEL!I$5*1000)</f>
        <v>1.3361738906678835</v>
      </c>
      <c r="J82" s="336">
        <f>IF(J$6=0,0,J$6/TEL!J$5*1000)</f>
        <v>1.9301218789177719</v>
      </c>
      <c r="K82" s="336">
        <f>IF(K$6=0,0,K$6/TEL!K$5*1000)</f>
        <v>1.5633408153385293</v>
      </c>
      <c r="L82" s="336">
        <f>IF(L$6=0,0,L$6/TEL!L$5*1000)</f>
        <v>1.8096243517803583</v>
      </c>
      <c r="M82" s="336">
        <f>IF(M$6=0,0,M$6/TEL!M$5*1000)</f>
        <v>1.5842971368742194</v>
      </c>
      <c r="N82" s="336">
        <f>IF(N$6=0,0,N$6/TEL!N$5*1000)</f>
        <v>1.6357615575310869</v>
      </c>
      <c r="O82" s="336">
        <f>IF(O$6=0,0,O$6/TEL!O$5*1000)</f>
        <v>1.6424149771763839</v>
      </c>
      <c r="P82" s="336">
        <f>IF(P$6=0,0,P$6/TEL!P$5*1000)</f>
        <v>1.5964133541808936</v>
      </c>
      <c r="Q82" s="336">
        <f>IF(Q$6=0,0,Q$6/TEL!Q$5*1000)</f>
        <v>1.4529623964309009</v>
      </c>
      <c r="R82" s="336">
        <f>IF(R$6=0,0,R$6/TEL!R$5*1000)</f>
        <v>1.5499699877724873</v>
      </c>
      <c r="S82" s="336">
        <f>IF(S$6=0,0,S$6/TEL!S$5*1000)</f>
        <v>1.3617548500965528</v>
      </c>
      <c r="T82" s="336">
        <f>IF(T$6=0,0,T$6/TEL!T$5*1000)</f>
        <v>1.4619384723774498</v>
      </c>
      <c r="U82" s="336">
        <f>IF(U$6=0,0,U$6/TEL!U$5*1000)</f>
        <v>1.2763022229836531</v>
      </c>
      <c r="V82" s="336">
        <f>IF(V$6=0,0,V$6/TEL!V$5*1000)</f>
        <v>1.4702899728838021</v>
      </c>
      <c r="W82" s="336">
        <f>IF(W$6=0,0,W$6/TEL!W$5*1000)</f>
        <v>1.3842033079741751</v>
      </c>
      <c r="DA82" s="67"/>
    </row>
    <row r="83" spans="1:105" ht="12" customHeight="1" x14ac:dyDescent="0.25">
      <c r="A83" s="202" t="s">
        <v>93</v>
      </c>
      <c r="B83" s="337">
        <f>IF(B$7=0,0,B$7/TEL!B$5*1000)</f>
        <v>1.2943762415232034</v>
      </c>
      <c r="C83" s="337">
        <f>IF(C$7=0,0,C$7/TEL!C$5*1000)</f>
        <v>1.2707403973670441</v>
      </c>
      <c r="D83" s="337">
        <f>IF(D$7=0,0,D$7/TEL!D$5*1000)</f>
        <v>1.4759738574697454</v>
      </c>
      <c r="E83" s="337">
        <f>IF(E$7=0,0,E$7/TEL!E$5*1000)</f>
        <v>1.5227936459895017</v>
      </c>
      <c r="F83" s="337">
        <f>IF(F$7=0,0,F$7/TEL!F$5*1000)</f>
        <v>1.5487246488318049</v>
      </c>
      <c r="G83" s="337">
        <f>IF(G$7=0,0,G$7/TEL!G$5*1000)</f>
        <v>1.4340557908706524</v>
      </c>
      <c r="H83" s="337">
        <f>IF(H$7=0,0,H$7/TEL!H$5*1000)</f>
        <v>1.3036021050409814</v>
      </c>
      <c r="I83" s="337">
        <f>IF(I$7=0,0,I$7/TEL!I$5*1000)</f>
        <v>1.0963478077274944</v>
      </c>
      <c r="J83" s="337">
        <f>IF(J$7=0,0,J$7/TEL!J$5*1000)</f>
        <v>1.5836897468043249</v>
      </c>
      <c r="K83" s="337">
        <f>IF(K$7=0,0,K$7/TEL!K$5*1000)</f>
        <v>1.2827411818162289</v>
      </c>
      <c r="L83" s="337">
        <f>IF(L$7=0,0,L$7/TEL!L$5*1000)</f>
        <v>1.4848199809479865</v>
      </c>
      <c r="M83" s="337">
        <f>IF(M$7=0,0,M$7/TEL!M$5*1000)</f>
        <v>1.2999361123070516</v>
      </c>
      <c r="N83" s="337">
        <f>IF(N$7=0,0,N$7/TEL!N$5*1000)</f>
        <v>1.3421633292562765</v>
      </c>
      <c r="O83" s="337">
        <f>IF(O$7=0,0,O$7/TEL!O$5*1000)</f>
        <v>1.3476225453754942</v>
      </c>
      <c r="P83" s="337">
        <f>IF(P$7=0,0,P$7/TEL!P$5*1000)</f>
        <v>1.309877623943297</v>
      </c>
      <c r="Q83" s="337">
        <f>IF(Q$7=0,0,Q$7/TEL!Q$5*1000)</f>
        <v>1.1921742739945853</v>
      </c>
      <c r="R83" s="337">
        <f>IF(R$7=0,0,R$7/TEL!R$5*1000)</f>
        <v>1.2717702463774252</v>
      </c>
      <c r="S83" s="337">
        <f>IF(S$7=0,0,S$7/TEL!S$5*1000)</f>
        <v>1.1173373128997355</v>
      </c>
      <c r="T83" s="337">
        <f>IF(T$7=0,0,T$7/TEL!T$5*1000)</f>
        <v>1.1995392593866254</v>
      </c>
      <c r="U83" s="337">
        <f>IF(U$7=0,0,U$7/TEL!U$5*1000)</f>
        <v>1.0472223368070999</v>
      </c>
      <c r="V83" s="337">
        <f>IF(V$7=0,0,V$7/TEL!V$5*1000)</f>
        <v>1.2063917726226066</v>
      </c>
      <c r="W83" s="337">
        <f>IF(W$7=0,0,W$7/TEL!W$5*1000)</f>
        <v>1.1357565603890667</v>
      </c>
      <c r="DA83" s="174"/>
    </row>
    <row r="84" spans="1:105" ht="12" customHeight="1" x14ac:dyDescent="0.25">
      <c r="A84" s="202" t="s">
        <v>94</v>
      </c>
      <c r="B84" s="337">
        <f>IF(B$8=0,0,B$8/TEL!B$5*1000)</f>
        <v>0.93033292359480224</v>
      </c>
      <c r="C84" s="337">
        <f>IF(C$8=0,0,C$8/TEL!C$5*1000)</f>
        <v>0.91334466060756325</v>
      </c>
      <c r="D84" s="337">
        <f>IF(D$8=0,0,D$8/TEL!D$5*1000)</f>
        <v>1.0608562100563792</v>
      </c>
      <c r="E84" s="337">
        <f>IF(E$8=0,0,E$8/TEL!E$5*1000)</f>
        <v>1.0945079330549545</v>
      </c>
      <c r="F84" s="337">
        <f>IF(F$8=0,0,F$8/TEL!F$5*1000)</f>
        <v>1.1131458413478599</v>
      </c>
      <c r="G84" s="337">
        <f>IF(G$8=0,0,G$8/TEL!G$5*1000)</f>
        <v>1.0307275996882816</v>
      </c>
      <c r="H84" s="337">
        <f>IF(H$8=0,0,H$8/TEL!H$5*1000)</f>
        <v>0.9369640129982052</v>
      </c>
      <c r="I84" s="337">
        <f>IF(I$8=0,0,I$8/TEL!I$5*1000)</f>
        <v>0.78799998680413663</v>
      </c>
      <c r="J84" s="337">
        <f>IF(J$8=0,0,J$8/TEL!J$5*1000)</f>
        <v>1.1382770055156086</v>
      </c>
      <c r="K84" s="337">
        <f>IF(K$8=0,0,K$8/TEL!K$5*1000)</f>
        <v>0.92197022443041499</v>
      </c>
      <c r="L84" s="337">
        <f>IF(L$8=0,0,L$8/TEL!L$5*1000)</f>
        <v>1.0672143613063654</v>
      </c>
      <c r="M84" s="337">
        <f>IF(M$8=0,0,M$8/TEL!M$5*1000)</f>
        <v>0.93432908072069354</v>
      </c>
      <c r="N84" s="337">
        <f>IF(N$8=0,0,N$8/TEL!N$5*1000)</f>
        <v>0.96467989290294887</v>
      </c>
      <c r="O84" s="337">
        <f>IF(O$8=0,0,O$8/TEL!O$5*1000)</f>
        <v>0.96860370448863664</v>
      </c>
      <c r="P84" s="337">
        <f>IF(P$8=0,0,P$8/TEL!P$5*1000)</f>
        <v>0.94147454220924487</v>
      </c>
      <c r="Q84" s="337">
        <f>IF(Q$8=0,0,Q$8/TEL!Q$5*1000)</f>
        <v>0.85687525943360821</v>
      </c>
      <c r="R84" s="337">
        <f>IF(R$8=0,0,R$8/TEL!R$5*1000)</f>
        <v>0.91408486458377436</v>
      </c>
      <c r="S84" s="337">
        <f>IF(S$8=0,0,S$8/TEL!S$5*1000)</f>
        <v>0.8030861936466851</v>
      </c>
      <c r="T84" s="337">
        <f>IF(T$8=0,0,T$8/TEL!T$5*1000)</f>
        <v>0.86216884268413729</v>
      </c>
      <c r="U84" s="337">
        <f>IF(U$8=0,0,U$8/TEL!U$5*1000)</f>
        <v>0.7526910545801031</v>
      </c>
      <c r="V84" s="337">
        <f>IF(V$8=0,0,V$8/TEL!V$5*1000)</f>
        <v>0.86709408657249842</v>
      </c>
      <c r="W84" s="337">
        <f>IF(W$8=0,0,W$8/TEL!W$5*1000)</f>
        <v>0.81632502777964133</v>
      </c>
      <c r="DA84" s="174"/>
    </row>
    <row r="85" spans="1:105" ht="12" customHeight="1" x14ac:dyDescent="0.25">
      <c r="A85" s="202" t="s">
        <v>95</v>
      </c>
      <c r="B85" s="337">
        <f>IF(B$9=0,0,B$9/TEL!B$5*1000)</f>
        <v>1.8202165896420048</v>
      </c>
      <c r="C85" s="337">
        <f>IF(C$9=0,0,C$9/TEL!C$5*1000)</f>
        <v>1.786978683797406</v>
      </c>
      <c r="D85" s="337">
        <f>IF(D$9=0,0,D$9/TEL!D$5*1000)</f>
        <v>2.075588237066829</v>
      </c>
      <c r="E85" s="337">
        <f>IF(E$9=0,0,E$9/TEL!E$5*1000)</f>
        <v>2.1414285646727373</v>
      </c>
      <c r="F85" s="337">
        <f>IF(F$9=0,0,F$9/TEL!F$5*1000)</f>
        <v>2.1778940374197262</v>
      </c>
      <c r="G85" s="337">
        <f>IF(G$9=0,0,G$9/TEL!G$5*1000)</f>
        <v>2.0166409559118543</v>
      </c>
      <c r="H85" s="337">
        <f>IF(H$9=0,0,H$9/TEL!H$5*1000)</f>
        <v>1.8331904602138795</v>
      </c>
      <c r="I85" s="337">
        <f>IF(I$9=0,0,I$9/TEL!I$5*1000)</f>
        <v>1.5417391046167888</v>
      </c>
      <c r="J85" s="337">
        <f>IF(J$9=0,0,J$9/TEL!J$5*1000)</f>
        <v>2.2270637064435825</v>
      </c>
      <c r="K85" s="337">
        <f>IF(K$9=0,0,K$9/TEL!K$5*1000)</f>
        <v>1.803854786929072</v>
      </c>
      <c r="L85" s="337">
        <f>IF(L$9=0,0,L$9/TEL!L$5*1000)</f>
        <v>2.0880280982081061</v>
      </c>
      <c r="M85" s="337">
        <f>IF(M$9=0,0,M$9/TEL!M$5*1000)</f>
        <v>1.8280351579317917</v>
      </c>
      <c r="N85" s="337">
        <f>IF(N$9=0,0,N$9/TEL!N$5*1000)</f>
        <v>1.887417181766639</v>
      </c>
      <c r="O85" s="337">
        <f>IF(O$9=0,0,O$9/TEL!O$5*1000)</f>
        <v>1.8950942044342891</v>
      </c>
      <c r="P85" s="337">
        <f>IF(P$9=0,0,P$9/TEL!P$5*1000)</f>
        <v>1.8420154086702618</v>
      </c>
      <c r="Q85" s="337">
        <f>IF(Q$9=0,0,Q$9/TEL!Q$5*1000)</f>
        <v>1.676495072804886</v>
      </c>
      <c r="R85" s="337">
        <f>IF(R$9=0,0,R$9/TEL!R$5*1000)</f>
        <v>1.788426908968255</v>
      </c>
      <c r="S85" s="337">
        <f>IF(S$9=0,0,S$9/TEL!S$5*1000)</f>
        <v>1.5712555962652532</v>
      </c>
      <c r="T85" s="337">
        <f>IF(T$9=0,0,T$9/TEL!T$5*1000)</f>
        <v>1.6868520835124421</v>
      </c>
      <c r="U85" s="337">
        <f>IF(U$9=0,0,U$9/TEL!U$5*1000)</f>
        <v>1.4726564111349847</v>
      </c>
      <c r="V85" s="337">
        <f>IF(V$9=0,0,V$9/TEL!V$5*1000)</f>
        <v>1.6964884302505403</v>
      </c>
      <c r="W85" s="337">
        <f>IF(W$9=0,0,W$9/TEL!W$5*1000)</f>
        <v>1.5971576630471243</v>
      </c>
      <c r="DA85" s="174"/>
    </row>
    <row r="86" spans="1:105" ht="12" customHeight="1" x14ac:dyDescent="0.25">
      <c r="A86" s="56" t="s">
        <v>96</v>
      </c>
      <c r="B86" s="338">
        <f>IF(B$10=0,0,B$10/TEL!B$5*1000)</f>
        <v>11.682349237559659</v>
      </c>
      <c r="C86" s="338">
        <f>IF(C$10=0,0,C$10/TEL!C$5*1000)</f>
        <v>11.702416257861559</v>
      </c>
      <c r="D86" s="338">
        <f>IF(D$10=0,0,D$10/TEL!D$5*1000)</f>
        <v>11.806004329689042</v>
      </c>
      <c r="E86" s="338">
        <f>IF(E$10=0,0,E$10/TEL!E$5*1000)</f>
        <v>12.431553760088967</v>
      </c>
      <c r="F86" s="338">
        <f>IF(F$10=0,0,F$10/TEL!F$5*1000)</f>
        <v>11.636918133965004</v>
      </c>
      <c r="G86" s="338">
        <f>IF(G$10=0,0,G$10/TEL!G$5*1000)</f>
        <v>9.7705423264623779</v>
      </c>
      <c r="H86" s="338">
        <f>IF(H$10=0,0,H$10/TEL!H$5*1000)</f>
        <v>9.6020466230231225</v>
      </c>
      <c r="I86" s="338">
        <f>IF(I$10=0,0,I$10/TEL!I$5*1000)</f>
        <v>9.0138671146951754</v>
      </c>
      <c r="J86" s="338">
        <f>IF(J$10=0,0,J$10/TEL!J$5*1000)</f>
        <v>6.6194690549651147</v>
      </c>
      <c r="K86" s="338">
        <f>IF(K$10=0,0,K$10/TEL!K$5*1000)</f>
        <v>7.5172805125040911</v>
      </c>
      <c r="L86" s="338">
        <f>IF(L$10=0,0,L$10/TEL!L$5*1000)</f>
        <v>6.1927446885160489</v>
      </c>
      <c r="M86" s="338">
        <f>IF(M$10=0,0,M$10/TEL!M$5*1000)</f>
        <v>5.6562250282868307</v>
      </c>
      <c r="N86" s="338">
        <f>IF(N$10=0,0,N$10/TEL!N$5*1000)</f>
        <v>5.6986106562900032</v>
      </c>
      <c r="O86" s="338">
        <f>IF(O$10=0,0,O$10/TEL!O$5*1000)</f>
        <v>5.4323051619318434</v>
      </c>
      <c r="P86" s="338">
        <f>IF(P$10=0,0,P$10/TEL!P$5*1000)</f>
        <v>5.0794870921272075</v>
      </c>
      <c r="Q86" s="338">
        <f>IF(Q$10=0,0,Q$10/TEL!Q$5*1000)</f>
        <v>5.3142684753622245</v>
      </c>
      <c r="R86" s="338">
        <f>IF(R$10=0,0,R$10/TEL!R$5*1000)</f>
        <v>5.0151057433828035</v>
      </c>
      <c r="S86" s="338">
        <f>IF(S$10=0,0,S$10/TEL!S$5*1000)</f>
        <v>5.4048183338392475</v>
      </c>
      <c r="T86" s="338">
        <f>IF(T$10=0,0,T$10/TEL!T$5*1000)</f>
        <v>5.1244327635124067</v>
      </c>
      <c r="U86" s="338">
        <f>IF(U$10=0,0,U$10/TEL!U$5*1000)</f>
        <v>5.5054030068778079</v>
      </c>
      <c r="V86" s="338">
        <f>IF(V$10=0,0,V$10/TEL!V$5*1000)</f>
        <v>5.4384977302813944</v>
      </c>
      <c r="W86" s="338">
        <f>IF(W$10=0,0,W$10/TEL!W$5*1000)</f>
        <v>5.1541109314477414</v>
      </c>
      <c r="DA86" s="68"/>
    </row>
    <row r="87" spans="1:105" ht="12" customHeight="1" x14ac:dyDescent="0.25">
      <c r="A87" s="203" t="s">
        <v>2709</v>
      </c>
      <c r="B87" s="351">
        <f>IF(B$16=0,0,B$16/TEL!B$5*1000)</f>
        <v>5.7061051138738526</v>
      </c>
      <c r="C87" s="351">
        <f>IF(C$16=0,0,C$16/TEL!C$5*1000)</f>
        <v>5.6278102611717324</v>
      </c>
      <c r="D87" s="351">
        <f>IF(D$16=0,0,D$16/TEL!D$5*1000)</f>
        <v>5.6297698740038111</v>
      </c>
      <c r="E87" s="351">
        <f>IF(E$16=0,0,E$16/TEL!E$5*1000)</f>
        <v>5.8982995183427107</v>
      </c>
      <c r="F87" s="351">
        <f>IF(F$16=0,0,F$16/TEL!F$5*1000)</f>
        <v>5.7283045300685451</v>
      </c>
      <c r="G87" s="351">
        <f>IF(G$16=0,0,G$16/TEL!G$5*1000)</f>
        <v>4.8757015457131132</v>
      </c>
      <c r="H87" s="351">
        <f>IF(H$16=0,0,H$16/TEL!H$5*1000)</f>
        <v>4.5073541530619856</v>
      </c>
      <c r="I87" s="351">
        <f>IF(I$16=0,0,I$16/TEL!I$5*1000)</f>
        <v>4.1670050674012771</v>
      </c>
      <c r="J87" s="351">
        <f>IF(J$16=0,0,J$16/TEL!J$5*1000)</f>
        <v>3.2553505225384867</v>
      </c>
      <c r="K87" s="351">
        <f>IF(K$16=0,0,K$16/TEL!K$5*1000)</f>
        <v>3.5955036640497586</v>
      </c>
      <c r="L87" s="351">
        <f>IF(L$16=0,0,L$16/TEL!L$5*1000)</f>
        <v>3.0614286944446683</v>
      </c>
      <c r="M87" s="351">
        <f>IF(M$16=0,0,M$16/TEL!M$5*1000)</f>
        <v>2.7545522795210058</v>
      </c>
      <c r="N87" s="351">
        <f>IF(N$16=0,0,N$16/TEL!N$5*1000)</f>
        <v>2.7623182305561165</v>
      </c>
      <c r="O87" s="351">
        <f>IF(O$16=0,0,O$16/TEL!O$5*1000)</f>
        <v>2.6452748609277075</v>
      </c>
      <c r="P87" s="351">
        <f>IF(P$16=0,0,P$16/TEL!P$5*1000)</f>
        <v>2.4495391047597082</v>
      </c>
      <c r="Q87" s="351">
        <f>IF(Q$16=0,0,Q$16/TEL!Q$5*1000)</f>
        <v>2.5620789390131224</v>
      </c>
      <c r="R87" s="351">
        <f>IF(R$16=0,0,R$16/TEL!R$5*1000)</f>
        <v>2.4123908434879588</v>
      </c>
      <c r="S87" s="351">
        <f>IF(S$16=0,0,S$16/TEL!S$5*1000)</f>
        <v>2.5777831837369174</v>
      </c>
      <c r="T87" s="351">
        <f>IF(T$16=0,0,T$16/TEL!T$5*1000)</f>
        <v>2.4683016526787074</v>
      </c>
      <c r="U87" s="351">
        <f>IF(U$16=0,0,U$16/TEL!U$5*1000)</f>
        <v>2.6176795629572602</v>
      </c>
      <c r="V87" s="351">
        <f>IF(V$16=0,0,V$16/TEL!V$5*1000)</f>
        <v>2.6227625881597785</v>
      </c>
      <c r="W87" s="351">
        <f>IF(W$16=0,0,W$16/TEL!W$5*1000)</f>
        <v>2.5326988272131117</v>
      </c>
      <c r="DA87" s="175"/>
    </row>
    <row r="88" spans="1:105" ht="12" customHeight="1" x14ac:dyDescent="0.25">
      <c r="A88" s="203" t="s">
        <v>2721</v>
      </c>
      <c r="B88" s="351">
        <f>IF(B$27=0,0,B$27/TEL!B$5*1000)</f>
        <v>48.501893467927715</v>
      </c>
      <c r="C88" s="351">
        <f>IF(C$27=0,0,C$27/TEL!C$5*1000)</f>
        <v>47.836387219959718</v>
      </c>
      <c r="D88" s="351">
        <f>IF(D$27=0,0,D$27/TEL!D$5*1000)</f>
        <v>47.853043929032395</v>
      </c>
      <c r="E88" s="351">
        <f>IF(E$27=0,0,E$27/TEL!E$5*1000)</f>
        <v>50.135545905913062</v>
      </c>
      <c r="F88" s="351">
        <f>IF(F$27=0,0,F$27/TEL!F$5*1000)</f>
        <v>48.690588505582653</v>
      </c>
      <c r="G88" s="351">
        <f>IF(G$27=0,0,G$27/TEL!G$5*1000)</f>
        <v>41.443463138561484</v>
      </c>
      <c r="H88" s="351">
        <f>IF(H$27=0,0,H$27/TEL!H$5*1000)</f>
        <v>38.31251030102689</v>
      </c>
      <c r="I88" s="351">
        <f>IF(I$27=0,0,I$27/TEL!I$5*1000)</f>
        <v>35.419543072910862</v>
      </c>
      <c r="J88" s="351">
        <f>IF(J$27=0,0,J$27/TEL!J$5*1000)</f>
        <v>27.670479441577154</v>
      </c>
      <c r="K88" s="351">
        <f>IF(K$27=0,0,K$27/TEL!K$5*1000)</f>
        <v>30.561781144422948</v>
      </c>
      <c r="L88" s="351">
        <f>IF(L$27=0,0,L$27/TEL!L$5*1000)</f>
        <v>26.022143902779682</v>
      </c>
      <c r="M88" s="351">
        <f>IF(M$27=0,0,M$27/TEL!M$5*1000)</f>
        <v>23.41369437592855</v>
      </c>
      <c r="N88" s="351">
        <f>IF(N$27=0,0,N$27/TEL!N$5*1000)</f>
        <v>23.479704959726991</v>
      </c>
      <c r="O88" s="351">
        <f>IF(O$27=0,0,O$27/TEL!O$5*1000)</f>
        <v>22.48483631788552</v>
      </c>
      <c r="P88" s="351">
        <f>IF(P$27=0,0,P$27/TEL!P$5*1000)</f>
        <v>20.821082390457523</v>
      </c>
      <c r="Q88" s="351">
        <f>IF(Q$27=0,0,Q$27/TEL!Q$5*1000)</f>
        <v>21.777670981611543</v>
      </c>
      <c r="R88" s="351">
        <f>IF(R$27=0,0,R$27/TEL!R$5*1000)</f>
        <v>20.505322169647648</v>
      </c>
      <c r="S88" s="351">
        <f>IF(S$27=0,0,S$27/TEL!S$5*1000)</f>
        <v>21.911157061763785</v>
      </c>
      <c r="T88" s="351">
        <f>IF(T$27=0,0,T$27/TEL!T$5*1000)</f>
        <v>20.980564047769015</v>
      </c>
      <c r="U88" s="351">
        <f>IF(U$27=0,0,U$27/TEL!U$5*1000)</f>
        <v>22.250276285136717</v>
      </c>
      <c r="V88" s="351">
        <f>IF(V$27=0,0,V$27/TEL!V$5*1000)</f>
        <v>22.293481999358114</v>
      </c>
      <c r="W88" s="351">
        <f>IF(W$27=0,0,W$27/TEL!W$5*1000)</f>
        <v>21.527940031311445</v>
      </c>
      <c r="DA88" s="175"/>
    </row>
    <row r="89" spans="1:105" ht="12" customHeight="1" x14ac:dyDescent="0.25">
      <c r="A89" s="203" t="s">
        <v>2733</v>
      </c>
      <c r="B89" s="351">
        <f>IF(B$38=0,0,B$38/TEL!B$5*1000)</f>
        <v>5.7437945717592154</v>
      </c>
      <c r="C89" s="351">
        <f>IF(C$38=0,0,C$38/TEL!C$5*1000)</f>
        <v>5.6389105133162571</v>
      </c>
      <c r="D89" s="351">
        <f>IF(D$38=0,0,D$38/TEL!D$5*1000)</f>
        <v>6.5496339925219944</v>
      </c>
      <c r="E89" s="351">
        <f>IF(E$38=0,0,E$38/TEL!E$5*1000)</f>
        <v>6.7573968040784154</v>
      </c>
      <c r="F89" s="351">
        <f>IF(F$38=0,0,F$38/TEL!F$5*1000)</f>
        <v>6.8724656291911348</v>
      </c>
      <c r="G89" s="351">
        <f>IF(G$38=0,0,G$38/TEL!G$5*1000)</f>
        <v>6.3636225719885173</v>
      </c>
      <c r="H89" s="351">
        <f>IF(H$38=0,0,H$38/TEL!H$5*1000)</f>
        <v>5.7847343411193499</v>
      </c>
      <c r="I89" s="351">
        <f>IF(I$38=0,0,I$38/TEL!I$5*1000)</f>
        <v>4.865043396790754</v>
      </c>
      <c r="J89" s="351">
        <f>IF(J$38=0,0,J$38/TEL!J$5*1000)</f>
        <v>7.0276232514441919</v>
      </c>
      <c r="K89" s="351">
        <f>IF(K$38=0,0,K$38/TEL!K$5*1000)</f>
        <v>5.6921639943095146</v>
      </c>
      <c r="L89" s="351">
        <f>IF(L$38=0,0,L$38/TEL!L$5*1000)</f>
        <v>6.5888886654566878</v>
      </c>
      <c r="M89" s="351">
        <f>IF(M$38=0,0,M$38/TEL!M$5*1000)</f>
        <v>5.7684664983625398</v>
      </c>
      <c r="N89" s="351">
        <f>IF(N$38=0,0,N$38/TEL!N$5*1000)</f>
        <v>5.9558497735747249</v>
      </c>
      <c r="O89" s="351">
        <f>IF(O$38=0,0,O$38/TEL!O$5*1000)</f>
        <v>5.9800750451037548</v>
      </c>
      <c r="P89" s="351">
        <f>IF(P$38=0,0,P$38/TEL!P$5*1000)</f>
        <v>5.8125819562483843</v>
      </c>
      <c r="Q89" s="351">
        <f>IF(Q$38=0,0,Q$38/TEL!Q$5*1000)</f>
        <v>5.2902733408509732</v>
      </c>
      <c r="R89" s="351">
        <f>IF(R$38=0,0,R$38/TEL!R$5*1000)</f>
        <v>5.6434804682998232</v>
      </c>
      <c r="S89" s="351">
        <f>IF(S$38=0,0,S$38/TEL!S$5*1000)</f>
        <v>4.9581843259925797</v>
      </c>
      <c r="T89" s="351">
        <f>IF(T$38=0,0,T$38/TEL!T$5*1000)</f>
        <v>5.3229554635281486</v>
      </c>
      <c r="U89" s="351">
        <f>IF(U$38=0,0,U$38/TEL!U$5*1000)</f>
        <v>4.6470491195815065</v>
      </c>
      <c r="V89" s="351">
        <f>IF(V$38=0,0,V$38/TEL!V$5*1000)</f>
        <v>5.3533634910128161</v>
      </c>
      <c r="W89" s="351">
        <f>IF(W$38=0,0,W$38/TEL!W$5*1000)</f>
        <v>5.0399197367264819</v>
      </c>
      <c r="DA89" s="175"/>
    </row>
    <row r="90" spans="1:105" ht="12" customHeight="1" x14ac:dyDescent="0.25">
      <c r="A90" s="203" t="s">
        <v>2735</v>
      </c>
      <c r="B90" s="351">
        <f>IF(B$39=0,0,B$39/TEL!B$5*1000)</f>
        <v>23.865565251287443</v>
      </c>
      <c r="C90" s="351">
        <f>IF(C$39=0,0,C$39/TEL!C$5*1000)</f>
        <v>23.56566208077772</v>
      </c>
      <c r="D90" s="351">
        <f>IF(D$39=0,0,D$39/TEL!D$5*1000)</f>
        <v>25.26259847583788</v>
      </c>
      <c r="E90" s="351">
        <f>IF(E$39=0,0,E$39/TEL!E$5*1000)</f>
        <v>26.198387388895419</v>
      </c>
      <c r="F90" s="351">
        <f>IF(F$39=0,0,F$39/TEL!F$5*1000)</f>
        <v>26.061495310035816</v>
      </c>
      <c r="G90" s="351">
        <f>IF(G$39=0,0,G$39/TEL!G$5*1000)</f>
        <v>22.774459691865054</v>
      </c>
      <c r="H90" s="351">
        <f>IF(H$39=0,0,H$39/TEL!H$5*1000)</f>
        <v>21.0804705294168</v>
      </c>
      <c r="I90" s="351">
        <f>IF(I$39=0,0,I$39/TEL!I$5*1000)</f>
        <v>18.748396427126927</v>
      </c>
      <c r="J90" s="351">
        <f>IF(J$39=0,0,J$39/TEL!J$5*1000)</f>
        <v>19.745355578517518</v>
      </c>
      <c r="K90" s="351">
        <f>IF(K$39=0,0,K$39/TEL!K$5*1000)</f>
        <v>18.545405353500367</v>
      </c>
      <c r="L90" s="351">
        <f>IF(L$39=0,0,L$39/TEL!L$5*1000)</f>
        <v>18.532458391296018</v>
      </c>
      <c r="M90" s="351">
        <f>IF(M$39=0,0,M$39/TEL!M$5*1000)</f>
        <v>16.447204158484915</v>
      </c>
      <c r="N90" s="351">
        <f>IF(N$39=0,0,N$39/TEL!N$5*1000)</f>
        <v>16.780608979603954</v>
      </c>
      <c r="O90" s="351">
        <f>IF(O$39=0,0,O$39/TEL!O$5*1000)</f>
        <v>16.505858692829136</v>
      </c>
      <c r="P90" s="351">
        <f>IF(P$39=0,0,P$39/TEL!P$5*1000)</f>
        <v>15.743274655390001</v>
      </c>
      <c r="Q90" s="351">
        <f>IF(Q$39=0,0,Q$39/TEL!Q$5*1000)</f>
        <v>15.205357501631362</v>
      </c>
      <c r="R90" s="351">
        <f>IF(R$39=0,0,R$39/TEL!R$5*1000)</f>
        <v>15.382132901987228</v>
      </c>
      <c r="S90" s="351">
        <f>IF(S$39=0,0,S$39/TEL!S$5*1000)</f>
        <v>14.730097503094987</v>
      </c>
      <c r="T90" s="351">
        <f>IF(T$39=0,0,T$39/TEL!T$5*1000)</f>
        <v>15.001252251483161</v>
      </c>
      <c r="U90" s="351">
        <f>IF(U$39=0,0,U$39/TEL!U$5*1000)</f>
        <v>14.335968745727845</v>
      </c>
      <c r="V90" s="351">
        <f>IF(V$39=0,0,V$39/TEL!V$5*1000)</f>
        <v>15.460650081068444</v>
      </c>
      <c r="W90" s="351">
        <f>IF(W$39=0,0,W$39/TEL!W$5*1000)</f>
        <v>14.678993784528627</v>
      </c>
      <c r="DA90" s="175"/>
    </row>
    <row r="91" spans="1:105" ht="12" customHeight="1" x14ac:dyDescent="0.25">
      <c r="A91" s="41" t="s">
        <v>2759</v>
      </c>
      <c r="B91" s="339">
        <f>IF(B$59=0,0,B$59/TEL!B$5*1000)</f>
        <v>2.1077312596927888</v>
      </c>
      <c r="C91" s="339">
        <f>IF(C$59=0,0,C$59/TEL!C$5*1000)</f>
        <v>2.0692432173608788</v>
      </c>
      <c r="D91" s="339">
        <f>IF(D$59=0,0,D$59/TEL!D$5*1000)</f>
        <v>2.403440466596793</v>
      </c>
      <c r="E91" s="339">
        <f>IF(E$59=0,0,E$59/TEL!E$5*1000)</f>
        <v>2.4796806884654883</v>
      </c>
      <c r="F91" s="339">
        <f>IF(F$59=0,0,F$59/TEL!F$5*1000)</f>
        <v>2.5219061122121316</v>
      </c>
      <c r="G91" s="339">
        <f>IF(G$59=0,0,G$59/TEL!G$5*1000)</f>
        <v>2.3351820912631878</v>
      </c>
      <c r="H91" s="339">
        <f>IF(H$59=0,0,H$59/TEL!H$5*1000)</f>
        <v>2.1227544348023666</v>
      </c>
      <c r="I91" s="339">
        <f>IF(I$59=0,0,I$59/TEL!I$5*1000)</f>
        <v>1.7852665026697143</v>
      </c>
      <c r="J91" s="339">
        <f>IF(J$59=0,0,J$59/TEL!J$5*1000)</f>
        <v>2.5788424400206336</v>
      </c>
      <c r="K91" s="339">
        <f>IF(K$59=0,0,K$59/TEL!K$5*1000)</f>
        <v>2.0887850072307361</v>
      </c>
      <c r="L91" s="339">
        <f>IF(L$59=0,0,L$59/TEL!L$5*1000)</f>
        <v>2.4178452821241936</v>
      </c>
      <c r="M91" s="339">
        <f>IF(M$59=0,0,M$59/TEL!M$5*1000)</f>
        <v>2.1167848200680788</v>
      </c>
      <c r="N91" s="339">
        <f>IF(N$59=0,0,N$59/TEL!N$5*1000)</f>
        <v>2.1855466084248949</v>
      </c>
      <c r="O91" s="339">
        <f>IF(O$59=0,0,O$59/TEL!O$5*1000)</f>
        <v>2.194436265155888</v>
      </c>
      <c r="P91" s="339">
        <f>IF(P$59=0,0,P$59/TEL!P$5*1000)</f>
        <v>2.1329733394275312</v>
      </c>
      <c r="Q91" s="339">
        <f>IF(Q$59=0,0,Q$59/TEL!Q$5*1000)</f>
        <v>1.9413080244295406</v>
      </c>
      <c r="R91" s="339">
        <f>IF(R$59=0,0,R$59/TEL!R$5*1000)</f>
        <v>2.0709201988151977</v>
      </c>
      <c r="S91" s="339">
        <f>IF(S$59=0,0,S$59/TEL!S$5*1000)</f>
        <v>1.8194453100039376</v>
      </c>
      <c r="T91" s="339">
        <f>IF(T$59=0,0,T$59/TEL!T$5*1000)</f>
        <v>1.9533009901840066</v>
      </c>
      <c r="U91" s="339">
        <f>IF(U$59=0,0,U$59/TEL!U$5*1000)</f>
        <v>1.7052717628217435</v>
      </c>
      <c r="V91" s="339">
        <f>IF(V$59=0,0,V$59/TEL!V$5*1000)</f>
        <v>1.9644594585578861</v>
      </c>
      <c r="W91" s="339">
        <f>IF(W$59=0,0,W$59/TEL!W$5*1000)</f>
        <v>1.8494387713081979</v>
      </c>
      <c r="DA91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-0.249977111117893"/>
    <pageSetUpPr fitToPage="1"/>
  </sheetPr>
  <dimension ref="A1:DA9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Textiles and leather / useful energy demand"</f>
        <v>RO: Textiles and leather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27</v>
      </c>
      <c r="B5" s="225">
        <v>140.5515614055015</v>
      </c>
      <c r="C5" s="225">
        <v>156.27075901859709</v>
      </c>
      <c r="D5" s="225">
        <v>204.36976200407781</v>
      </c>
      <c r="E5" s="225">
        <v>171.977504245136</v>
      </c>
      <c r="F5" s="225">
        <v>162.7808654698994</v>
      </c>
      <c r="G5" s="225">
        <v>94.13889062400122</v>
      </c>
      <c r="H5" s="225">
        <v>130.9141253419231</v>
      </c>
      <c r="I5" s="225">
        <v>145.19406829597801</v>
      </c>
      <c r="J5" s="225">
        <v>122.93565272533429</v>
      </c>
      <c r="K5" s="225">
        <v>89.674845867939155</v>
      </c>
      <c r="L5" s="225">
        <v>88.60042908414394</v>
      </c>
      <c r="M5" s="225">
        <v>86.400155398682855</v>
      </c>
      <c r="N5" s="225">
        <v>79.638361788281856</v>
      </c>
      <c r="O5" s="225">
        <v>83.591884900901732</v>
      </c>
      <c r="P5" s="225">
        <v>87.239744052474791</v>
      </c>
      <c r="Q5" s="225">
        <v>83.936353531216369</v>
      </c>
      <c r="R5" s="225">
        <v>73.279659362288484</v>
      </c>
      <c r="S5" s="225">
        <v>80.731323317112839</v>
      </c>
      <c r="T5" s="225">
        <v>72.486213580744348</v>
      </c>
      <c r="U5" s="225">
        <v>83.564189494065801</v>
      </c>
      <c r="V5" s="225">
        <v>64.915181730671392</v>
      </c>
      <c r="W5" s="225">
        <v>68.394702515523079</v>
      </c>
      <c r="DA5" s="89" t="s">
        <v>2761</v>
      </c>
    </row>
    <row r="6" spans="1:105" ht="12" customHeight="1" x14ac:dyDescent="0.25">
      <c r="A6" s="55" t="s">
        <v>92</v>
      </c>
      <c r="B6" s="261">
        <v>2.1199287316089821</v>
      </c>
      <c r="C6" s="261">
        <v>2.3507090926884988</v>
      </c>
      <c r="D6" s="261">
        <v>3.4537726316967601</v>
      </c>
      <c r="E6" s="261">
        <v>2.837067234909783</v>
      </c>
      <c r="F6" s="261">
        <v>2.8518997987571311</v>
      </c>
      <c r="G6" s="261">
        <v>1.725510364653456</v>
      </c>
      <c r="H6" s="261">
        <v>2.3519472193524278</v>
      </c>
      <c r="I6" s="261">
        <v>2.434551435518082</v>
      </c>
      <c r="J6" s="261">
        <v>3.179379740878792</v>
      </c>
      <c r="K6" s="261">
        <v>1.8746480202412721</v>
      </c>
      <c r="L6" s="261">
        <v>2.2809658556894421</v>
      </c>
      <c r="M6" s="261">
        <v>2.1881979976052088</v>
      </c>
      <c r="N6" s="261">
        <v>2.051401547970765</v>
      </c>
      <c r="O6" s="261">
        <v>2.2251934726441651</v>
      </c>
      <c r="P6" s="261">
        <v>2.3810174951068759</v>
      </c>
      <c r="Q6" s="261">
        <v>2.0990319063561351</v>
      </c>
      <c r="R6" s="261">
        <v>1.9802102041973311</v>
      </c>
      <c r="S6" s="261">
        <v>1.925124093858243</v>
      </c>
      <c r="T6" s="261">
        <v>1.8644355623284401</v>
      </c>
      <c r="U6" s="261">
        <v>1.8889624826684019</v>
      </c>
      <c r="V6" s="261">
        <v>1.6124858477338559</v>
      </c>
      <c r="W6" s="261">
        <v>1.676113776969997</v>
      </c>
      <c r="DA6" s="67" t="s">
        <v>2762</v>
      </c>
    </row>
    <row r="7" spans="1:105" ht="12" customHeight="1" x14ac:dyDescent="0.25">
      <c r="A7" s="202" t="s">
        <v>93</v>
      </c>
      <c r="B7" s="226">
        <v>0.44681874735820881</v>
      </c>
      <c r="C7" s="226">
        <v>0.49546047305158208</v>
      </c>
      <c r="D7" s="226">
        <v>0.72795388729108179</v>
      </c>
      <c r="E7" s="226">
        <v>0.59797049267372415</v>
      </c>
      <c r="F7" s="226">
        <v>0.60109676173153004</v>
      </c>
      <c r="G7" s="226">
        <v>0.36368693352389142</v>
      </c>
      <c r="H7" s="226">
        <v>0.49572143380785633</v>
      </c>
      <c r="I7" s="226">
        <v>0.51313197777724284</v>
      </c>
      <c r="J7" s="226">
        <v>0.67011992054908243</v>
      </c>
      <c r="K7" s="226">
        <v>0.39512077347336533</v>
      </c>
      <c r="L7" s="226">
        <v>0.48076064596401152</v>
      </c>
      <c r="M7" s="226">
        <v>0.46120790462593769</v>
      </c>
      <c r="N7" s="226">
        <v>0.43237522862256972</v>
      </c>
      <c r="O7" s="226">
        <v>0.46900546478367078</v>
      </c>
      <c r="P7" s="226">
        <v>0.50184859459599329</v>
      </c>
      <c r="Q7" s="226">
        <v>0.44241431000896181</v>
      </c>
      <c r="R7" s="226">
        <v>0.41737018313528562</v>
      </c>
      <c r="S7" s="226">
        <v>0.40575964809627679</v>
      </c>
      <c r="T7" s="226">
        <v>0.39296828712605458</v>
      </c>
      <c r="U7" s="226">
        <v>0.39813784196035251</v>
      </c>
      <c r="V7" s="226">
        <v>0.33986468312566548</v>
      </c>
      <c r="W7" s="226">
        <v>0.35327558284808769</v>
      </c>
      <c r="DA7" s="174" t="s">
        <v>2763</v>
      </c>
    </row>
    <row r="8" spans="1:105" ht="12" customHeight="1" x14ac:dyDescent="0.25">
      <c r="A8" s="202" t="s">
        <v>94</v>
      </c>
      <c r="B8" s="226">
        <v>1.7313893436405909</v>
      </c>
      <c r="C8" s="226">
        <v>1.9198724053288669</v>
      </c>
      <c r="D8" s="226">
        <v>2.8207670572674051</v>
      </c>
      <c r="E8" s="226">
        <v>2.317091091070083</v>
      </c>
      <c r="F8" s="226">
        <v>2.3292051506614539</v>
      </c>
      <c r="G8" s="226">
        <v>1.409259761027396</v>
      </c>
      <c r="H8" s="226">
        <v>1.9208836088094561</v>
      </c>
      <c r="I8" s="226">
        <v>1.988348169045143</v>
      </c>
      <c r="J8" s="226">
        <v>2.5966647466334098</v>
      </c>
      <c r="K8" s="226">
        <v>1.5310635479991901</v>
      </c>
      <c r="L8" s="226">
        <v>1.8629116709745961</v>
      </c>
      <c r="M8" s="226">
        <v>1.787146255597873</v>
      </c>
      <c r="N8" s="226">
        <v>1.675421785046836</v>
      </c>
      <c r="O8" s="226">
        <v>1.81736122003998</v>
      </c>
      <c r="P8" s="226">
        <v>1.9446259001928761</v>
      </c>
      <c r="Q8" s="226">
        <v>1.714322477184548</v>
      </c>
      <c r="R8" s="226">
        <v>1.617278352142266</v>
      </c>
      <c r="S8" s="226">
        <v>1.5722883942245209</v>
      </c>
      <c r="T8" s="226">
        <v>1.522722823832847</v>
      </c>
      <c r="U8" s="226">
        <v>1.542754463517592</v>
      </c>
      <c r="V8" s="226">
        <v>1.316950316258374</v>
      </c>
      <c r="W8" s="226">
        <v>1.368916553139252</v>
      </c>
      <c r="DA8" s="174" t="s">
        <v>2764</v>
      </c>
    </row>
    <row r="9" spans="1:105" ht="12" customHeight="1" x14ac:dyDescent="0.25">
      <c r="A9" s="202" t="s">
        <v>95</v>
      </c>
      <c r="B9" s="226">
        <v>2.4351563322726761</v>
      </c>
      <c r="C9" s="226">
        <v>2.7002531014553002</v>
      </c>
      <c r="D9" s="226">
        <v>3.96733916989891</v>
      </c>
      <c r="E9" s="226">
        <v>3.2589313683815799</v>
      </c>
      <c r="F9" s="226">
        <v>3.2759694938799302</v>
      </c>
      <c r="G9" s="226">
        <v>1.9820890335774879</v>
      </c>
      <c r="H9" s="226">
        <v>2.7016753341657052</v>
      </c>
      <c r="I9" s="226">
        <v>2.7965625712076521</v>
      </c>
      <c r="J9" s="226">
        <v>3.6521448071625562</v>
      </c>
      <c r="K9" s="226">
        <v>2.153403050397916</v>
      </c>
      <c r="L9" s="226">
        <v>2.62013923598467</v>
      </c>
      <c r="M9" s="226">
        <v>2.5135770512862541</v>
      </c>
      <c r="N9" s="226">
        <v>2.3564393439696012</v>
      </c>
      <c r="O9" s="226">
        <v>2.5560736522159342</v>
      </c>
      <c r="P9" s="226">
        <v>2.7350682803666042</v>
      </c>
      <c r="Q9" s="226">
        <v>2.411152206294231</v>
      </c>
      <c r="R9" s="226">
        <v>2.2746620422103581</v>
      </c>
      <c r="S9" s="226">
        <v>2.2113847780210598</v>
      </c>
      <c r="T9" s="226">
        <v>2.1416720279424468</v>
      </c>
      <c r="U9" s="226">
        <v>2.1698460342127781</v>
      </c>
      <c r="V9" s="226">
        <v>1.852258080312408</v>
      </c>
      <c r="W9" s="226">
        <v>1.92534730849188</v>
      </c>
      <c r="DA9" s="174" t="s">
        <v>2765</v>
      </c>
    </row>
    <row r="10" spans="1:105" ht="12" customHeight="1" x14ac:dyDescent="0.25">
      <c r="A10" s="56" t="s">
        <v>96</v>
      </c>
      <c r="B10" s="262">
        <v>21.62138473711823</v>
      </c>
      <c r="C10" s="262">
        <v>24.40624226492784</v>
      </c>
      <c r="D10" s="262">
        <v>31.327561932294319</v>
      </c>
      <c r="E10" s="262">
        <v>26.450000353629601</v>
      </c>
      <c r="F10" s="262">
        <v>24.527835336263401</v>
      </c>
      <c r="G10" s="262">
        <v>13.49019201242394</v>
      </c>
      <c r="H10" s="262">
        <v>19.798925687113911</v>
      </c>
      <c r="I10" s="262">
        <v>22.5705539524979</v>
      </c>
      <c r="J10" s="262">
        <v>15.54337102324862</v>
      </c>
      <c r="K10" s="262">
        <v>12.695942543788311</v>
      </c>
      <c r="L10" s="262">
        <v>11.20860637565541</v>
      </c>
      <c r="M10" s="262">
        <v>11.17960907088932</v>
      </c>
      <c r="N10" s="262">
        <v>10.220059362298469</v>
      </c>
      <c r="O10" s="262">
        <v>10.595121440767899</v>
      </c>
      <c r="P10" s="262">
        <v>10.94164696400926</v>
      </c>
      <c r="Q10" s="262">
        <v>10.93981086640118</v>
      </c>
      <c r="R10" s="262">
        <v>9.2271764179036015</v>
      </c>
      <c r="S10" s="262">
        <v>10.842800616474021</v>
      </c>
      <c r="T10" s="262">
        <v>9.3669228492959284</v>
      </c>
      <c r="U10" s="262">
        <v>11.509509911952261</v>
      </c>
      <c r="V10" s="262">
        <v>8.486868212821868</v>
      </c>
      <c r="W10" s="262">
        <v>8.8687126443773003</v>
      </c>
      <c r="DA10" s="68" t="s">
        <v>2766</v>
      </c>
    </row>
    <row r="11" spans="1:105" ht="12" customHeight="1" x14ac:dyDescent="0.25">
      <c r="A11" s="37" t="s">
        <v>160</v>
      </c>
      <c r="B11" s="228">
        <v>2.9000326137185399</v>
      </c>
      <c r="C11" s="228">
        <v>3.754538754745103</v>
      </c>
      <c r="D11" s="228">
        <v>3.5792955980138199</v>
      </c>
      <c r="E11" s="228">
        <v>1.1927567389586979</v>
      </c>
      <c r="F11" s="228">
        <v>1.096634798878303</v>
      </c>
      <c r="G11" s="228">
        <v>0.57455002443263237</v>
      </c>
      <c r="H11" s="228">
        <v>1.112114054749282</v>
      </c>
      <c r="I11" s="228">
        <v>3.6558504886650112</v>
      </c>
      <c r="J11" s="228">
        <v>1.2574288971015219</v>
      </c>
      <c r="K11" s="228">
        <v>0.1944139206830906</v>
      </c>
      <c r="L11" s="228">
        <v>9.0669702263376353E-2</v>
      </c>
      <c r="M11" s="228">
        <v>0.17909640540006619</v>
      </c>
      <c r="N11" s="228">
        <v>0.34564149335047512</v>
      </c>
      <c r="O11" s="228">
        <v>8.5336314843080949E-2</v>
      </c>
      <c r="P11" s="228">
        <v>8.2126358414462308E-2</v>
      </c>
      <c r="Q11" s="228">
        <v>0.26055379942801832</v>
      </c>
      <c r="R11" s="228">
        <v>0.16446228141969041</v>
      </c>
      <c r="S11" s="228">
        <v>0.1418394517726371</v>
      </c>
      <c r="T11" s="228">
        <v>0.1602629254663637</v>
      </c>
      <c r="U11" s="228">
        <v>0.16663475537566799</v>
      </c>
      <c r="V11" s="228">
        <v>0.23855885679276309</v>
      </c>
      <c r="W11" s="228">
        <v>0.37885515560724231</v>
      </c>
      <c r="DA11" s="69" t="s">
        <v>2767</v>
      </c>
    </row>
    <row r="12" spans="1:105" ht="12" customHeight="1" x14ac:dyDescent="0.25">
      <c r="A12" s="37" t="s">
        <v>162</v>
      </c>
      <c r="B12" s="228">
        <v>18.139648681275339</v>
      </c>
      <c r="C12" s="228">
        <v>20.00823322172338</v>
      </c>
      <c r="D12" s="228">
        <v>26.707724237826941</v>
      </c>
      <c r="E12" s="228">
        <v>24.443185368391472</v>
      </c>
      <c r="F12" s="228">
        <v>22.39158139952745</v>
      </c>
      <c r="G12" s="228">
        <v>12.18062149810234</v>
      </c>
      <c r="H12" s="228">
        <v>17.858250077073802</v>
      </c>
      <c r="I12" s="228">
        <v>18.194802745327731</v>
      </c>
      <c r="J12" s="228">
        <v>11.6103792632611</v>
      </c>
      <c r="K12" s="228">
        <v>11.529631811590621</v>
      </c>
      <c r="L12" s="228">
        <v>9.266141447133732</v>
      </c>
      <c r="M12" s="228">
        <v>9.2530321637753499</v>
      </c>
      <c r="N12" s="228">
        <v>8.2202131519826303</v>
      </c>
      <c r="O12" s="228">
        <v>8.6216613308222954</v>
      </c>
      <c r="P12" s="228">
        <v>8.7398542178930771</v>
      </c>
      <c r="Q12" s="228">
        <v>9.1836757051163644</v>
      </c>
      <c r="R12" s="228">
        <v>7.3505369418409598</v>
      </c>
      <c r="S12" s="228">
        <v>9.5023386223395949</v>
      </c>
      <c r="T12" s="228">
        <v>7.6462231013564672</v>
      </c>
      <c r="U12" s="228">
        <v>10.334354779425411</v>
      </c>
      <c r="V12" s="228">
        <v>7.1321501599104424</v>
      </c>
      <c r="W12" s="228">
        <v>7.3104542885143058</v>
      </c>
      <c r="DA12" s="69" t="s">
        <v>2768</v>
      </c>
    </row>
    <row r="13" spans="1:105" ht="12" customHeight="1" x14ac:dyDescent="0.25">
      <c r="A13" s="37" t="s">
        <v>97</v>
      </c>
      <c r="B13" s="228">
        <v>5.5071171832466168E-2</v>
      </c>
      <c r="C13" s="228">
        <v>9.1829360954730099E-2</v>
      </c>
      <c r="D13" s="228">
        <v>3.6758189122278018E-2</v>
      </c>
      <c r="E13" s="228">
        <v>3.6758189122275083E-2</v>
      </c>
      <c r="F13" s="228">
        <v>5.507117183249121E-2</v>
      </c>
      <c r="G13" s="228">
        <v>5.507117183241194E-2</v>
      </c>
      <c r="H13" s="228">
        <v>9.1829360954584618E-2</v>
      </c>
      <c r="I13" s="228">
        <v>9.1829360954741299E-2</v>
      </c>
      <c r="J13" s="228">
        <v>0.11020845551566701</v>
      </c>
      <c r="K13" s="228">
        <v>0.110208455515524</v>
      </c>
      <c r="L13" s="228">
        <v>0</v>
      </c>
      <c r="M13" s="228">
        <v>0.1102084555155867</v>
      </c>
      <c r="N13" s="228">
        <v>7.3450266393437963E-2</v>
      </c>
      <c r="O13" s="228">
        <v>1.8379094561109699E-2</v>
      </c>
      <c r="P13" s="228">
        <v>1.8379094561119101E-2</v>
      </c>
      <c r="Q13" s="228">
        <v>1.8379094561076691E-2</v>
      </c>
      <c r="R13" s="228">
        <v>1.8379094561045788E-2</v>
      </c>
      <c r="S13" s="228">
        <v>2.796531294720183E-2</v>
      </c>
      <c r="T13" s="228">
        <v>0.1431321572833274</v>
      </c>
      <c r="U13" s="228">
        <v>5.3550599260749404E-3</v>
      </c>
      <c r="V13" s="228">
        <v>3.7683755035292491E-3</v>
      </c>
      <c r="W13" s="228">
        <v>1.454460720660496E-3</v>
      </c>
      <c r="DA13" s="69" t="s">
        <v>2769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2770</v>
      </c>
    </row>
    <row r="15" spans="1:105" ht="12" customHeight="1" x14ac:dyDescent="0.25">
      <c r="A15" s="37" t="s">
        <v>38</v>
      </c>
      <c r="B15" s="228">
        <v>0.52663227029187543</v>
      </c>
      <c r="C15" s="228">
        <v>0.55164092750462834</v>
      </c>
      <c r="D15" s="228">
        <v>1.003783907331286</v>
      </c>
      <c r="E15" s="228">
        <v>0.777300057157156</v>
      </c>
      <c r="F15" s="228">
        <v>0.98454796602514916</v>
      </c>
      <c r="G15" s="228">
        <v>0.67994931805655801</v>
      </c>
      <c r="H15" s="228">
        <v>0.73673219433624781</v>
      </c>
      <c r="I15" s="228">
        <v>0.62807135755041854</v>
      </c>
      <c r="J15" s="228">
        <v>2.565354407370334</v>
      </c>
      <c r="K15" s="228">
        <v>0.86168835599907778</v>
      </c>
      <c r="L15" s="228">
        <v>1.8517952262582971</v>
      </c>
      <c r="M15" s="228">
        <v>1.637272046198315</v>
      </c>
      <c r="N15" s="228">
        <v>1.5807544505719271</v>
      </c>
      <c r="O15" s="228">
        <v>1.8697447005414121</v>
      </c>
      <c r="P15" s="228">
        <v>2.101287293140603</v>
      </c>
      <c r="Q15" s="228">
        <v>1.4772022672957239</v>
      </c>
      <c r="R15" s="228">
        <v>1.6937981000819049</v>
      </c>
      <c r="S15" s="228">
        <v>1.1706572294145789</v>
      </c>
      <c r="T15" s="228">
        <v>1.4173046651897709</v>
      </c>
      <c r="U15" s="228">
        <v>1.003165317225112</v>
      </c>
      <c r="V15" s="228">
        <v>1.1123908206151341</v>
      </c>
      <c r="W15" s="228">
        <v>1.1779487395350909</v>
      </c>
      <c r="DA15" s="69" t="s">
        <v>2771</v>
      </c>
    </row>
    <row r="16" spans="1:105" ht="12" customHeight="1" x14ac:dyDescent="0.25">
      <c r="A16" s="57" t="s">
        <v>2709</v>
      </c>
      <c r="B16" s="263">
        <v>8.6039583504869839</v>
      </c>
      <c r="C16" s="263">
        <v>9.5260110262976294</v>
      </c>
      <c r="D16" s="263">
        <v>11.967995906894521</v>
      </c>
      <c r="E16" s="263">
        <v>10.16633824672479</v>
      </c>
      <c r="F16" s="263">
        <v>9.4293469033073052</v>
      </c>
      <c r="G16" s="263">
        <v>5.4366315578919409</v>
      </c>
      <c r="H16" s="263">
        <v>7.4985533964428193</v>
      </c>
      <c r="I16" s="263">
        <v>8.4937219619628479</v>
      </c>
      <c r="J16" s="263">
        <v>6.0283333080315842</v>
      </c>
      <c r="K16" s="263">
        <v>4.862932231404292</v>
      </c>
      <c r="L16" s="263">
        <v>4.3572735893726549</v>
      </c>
      <c r="M16" s="263">
        <v>4.2687497354829116</v>
      </c>
      <c r="N16" s="263">
        <v>3.8964000096169991</v>
      </c>
      <c r="O16" s="263">
        <v>4.0015881734921974</v>
      </c>
      <c r="P16" s="263">
        <v>4.108984010325428</v>
      </c>
      <c r="Q16" s="263">
        <v>4.1749152391483726</v>
      </c>
      <c r="R16" s="263">
        <v>3.4754357410341288</v>
      </c>
      <c r="S16" s="263">
        <v>4.109131725205736</v>
      </c>
      <c r="T16" s="263">
        <v>3.5430276451407079</v>
      </c>
      <c r="U16" s="263">
        <v>4.365951441719214</v>
      </c>
      <c r="V16" s="263">
        <v>3.241124172624577</v>
      </c>
      <c r="W16" s="263">
        <v>3.4575082400468138</v>
      </c>
      <c r="DA16" s="70" t="s">
        <v>2772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0.75667118252826504</v>
      </c>
      <c r="E17" s="231">
        <v>0</v>
      </c>
      <c r="F17" s="231">
        <v>0</v>
      </c>
      <c r="G17" s="231">
        <v>0</v>
      </c>
      <c r="H17" s="231">
        <v>6.6557898478996286E-3</v>
      </c>
      <c r="I17" s="231">
        <v>0</v>
      </c>
      <c r="J17" s="231">
        <v>0</v>
      </c>
      <c r="K17" s="231">
        <v>6.9199665509553391E-3</v>
      </c>
      <c r="L17" s="231">
        <v>0</v>
      </c>
      <c r="M17" s="231">
        <v>1.290422819153011E-2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2773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2774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0.24091095828294201</v>
      </c>
      <c r="E19" s="231">
        <v>4.7708557789068601E-2</v>
      </c>
      <c r="F19" s="231">
        <v>9.6584179265663705E-2</v>
      </c>
      <c r="G19" s="231">
        <v>0.239014840272671</v>
      </c>
      <c r="H19" s="231">
        <v>4.9003777327119809E-2</v>
      </c>
      <c r="I19" s="231">
        <v>4.9194156302867838E-2</v>
      </c>
      <c r="J19" s="231">
        <v>4.88120908417864E-2</v>
      </c>
      <c r="K19" s="231">
        <v>9.8214671852522833E-2</v>
      </c>
      <c r="L19" s="231">
        <v>4.8766489890605197E-2</v>
      </c>
      <c r="M19" s="231">
        <v>4.906786774014802E-2</v>
      </c>
      <c r="N19" s="231">
        <v>4.9227108671167162E-2</v>
      </c>
      <c r="O19" s="231">
        <v>4.9178864859529749E-2</v>
      </c>
      <c r="P19" s="231">
        <v>4.9438251666662908E-2</v>
      </c>
      <c r="Q19" s="231">
        <v>4.9386309814837402E-2</v>
      </c>
      <c r="R19" s="231">
        <v>4.9519605742209143E-2</v>
      </c>
      <c r="S19" s="231">
        <v>1.9859033156027831E-2</v>
      </c>
      <c r="T19" s="231">
        <v>3.2877507176789098E-2</v>
      </c>
      <c r="U19" s="231">
        <v>1.419989215434087E-2</v>
      </c>
      <c r="V19" s="231">
        <v>5.8207881900182584E-3</v>
      </c>
      <c r="W19" s="231">
        <v>6.6384502888060387E-3</v>
      </c>
      <c r="DA19" s="73" t="s">
        <v>2775</v>
      </c>
    </row>
    <row r="20" spans="1:105" ht="12" customHeight="1" x14ac:dyDescent="0.25">
      <c r="A20" s="46" t="s">
        <v>160</v>
      </c>
      <c r="B20" s="231">
        <v>0.79850569203765365</v>
      </c>
      <c r="C20" s="231">
        <v>1.0803071202851531</v>
      </c>
      <c r="D20" s="231">
        <v>1.1196986268961471</v>
      </c>
      <c r="E20" s="231">
        <v>0.38366477042466213</v>
      </c>
      <c r="F20" s="231">
        <v>0.30944065381193808</v>
      </c>
      <c r="G20" s="231">
        <v>0.16953565849311111</v>
      </c>
      <c r="H20" s="231">
        <v>0.39274522990569039</v>
      </c>
      <c r="I20" s="231">
        <v>1.289320941963255</v>
      </c>
      <c r="J20" s="231">
        <v>0.5087328666092652</v>
      </c>
      <c r="K20" s="231">
        <v>7.2089402193813254E-2</v>
      </c>
      <c r="L20" s="231">
        <v>3.6244340744031101E-2</v>
      </c>
      <c r="M20" s="231">
        <v>7.3094294082093142E-2</v>
      </c>
      <c r="N20" s="231">
        <v>0.14527570368571091</v>
      </c>
      <c r="O20" s="231">
        <v>3.6359060538506252E-2</v>
      </c>
      <c r="P20" s="231">
        <v>3.6772965588149853E-2</v>
      </c>
      <c r="Q20" s="231">
        <v>0.1092195089100866</v>
      </c>
      <c r="R20" s="231">
        <v>7.3648822444901868E-2</v>
      </c>
      <c r="S20" s="231">
        <v>5.9187319432797487E-2</v>
      </c>
      <c r="T20" s="231">
        <v>6.8262737651062833E-2</v>
      </c>
      <c r="U20" s="231">
        <v>6.7406310944238393E-2</v>
      </c>
      <c r="V20" s="231">
        <v>9.9582237767697951E-2</v>
      </c>
      <c r="W20" s="231">
        <v>0.14819871067502671</v>
      </c>
      <c r="DA20" s="73" t="s">
        <v>2776</v>
      </c>
    </row>
    <row r="21" spans="1:105" ht="12" customHeight="1" x14ac:dyDescent="0.25">
      <c r="A21" s="46" t="s">
        <v>70</v>
      </c>
      <c r="B21" s="231">
        <v>0.24546419878922021</v>
      </c>
      <c r="C21" s="231">
        <v>0.2473377781112</v>
      </c>
      <c r="D21" s="231">
        <v>0.2173714498107007</v>
      </c>
      <c r="E21" s="231">
        <v>0.17936003191853561</v>
      </c>
      <c r="F21" s="231">
        <v>1.851851515008105</v>
      </c>
      <c r="G21" s="231">
        <v>3.531818932821066E-2</v>
      </c>
      <c r="H21" s="231">
        <v>0</v>
      </c>
      <c r="I21" s="231">
        <v>7.2693164678605635E-2</v>
      </c>
      <c r="J21" s="231">
        <v>0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2777</v>
      </c>
    </row>
    <row r="22" spans="1:105" ht="12" customHeight="1" x14ac:dyDescent="0.25">
      <c r="A22" s="46" t="s">
        <v>34</v>
      </c>
      <c r="B22" s="231">
        <v>0.14183699457266269</v>
      </c>
      <c r="C22" s="231">
        <v>0.14183699457265461</v>
      </c>
      <c r="D22" s="231">
        <v>9.4556715698146623E-2</v>
      </c>
      <c r="E22" s="231">
        <v>9.455671569813999E-2</v>
      </c>
      <c r="F22" s="231">
        <v>9.4556715698166441E-2</v>
      </c>
      <c r="G22" s="231">
        <v>4.644655382036926E-2</v>
      </c>
      <c r="H22" s="231">
        <v>0.2332624387537835</v>
      </c>
      <c r="I22" s="231">
        <v>4.6623288163701593E-2</v>
      </c>
      <c r="J22" s="231">
        <v>4.6581025603168867E-2</v>
      </c>
      <c r="K22" s="231">
        <v>0</v>
      </c>
      <c r="L22" s="231">
        <v>4.6435027667429532E-2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9.4744976193546458E-3</v>
      </c>
      <c r="T22" s="231">
        <v>7.9415192941032203E-3</v>
      </c>
      <c r="U22" s="231">
        <v>1.114578977853139E-2</v>
      </c>
      <c r="V22" s="231">
        <v>1.0592534443065991E-2</v>
      </c>
      <c r="W22" s="231">
        <v>4.487131293455307E-2</v>
      </c>
      <c r="DA22" s="73" t="s">
        <v>2778</v>
      </c>
    </row>
    <row r="23" spans="1:105" ht="12" customHeight="1" x14ac:dyDescent="0.25">
      <c r="A23" s="46" t="s">
        <v>162</v>
      </c>
      <c r="B23" s="231">
        <v>4.7725698502480194</v>
      </c>
      <c r="C23" s="231">
        <v>5.5010763858594416</v>
      </c>
      <c r="D23" s="231">
        <v>7.9834158173573728</v>
      </c>
      <c r="E23" s="231">
        <v>7.51287446635971</v>
      </c>
      <c r="F23" s="231">
        <v>6.0373784613247512</v>
      </c>
      <c r="G23" s="231">
        <v>3.43440055388837</v>
      </c>
      <c r="H23" s="231">
        <v>6.0262726579843173</v>
      </c>
      <c r="I23" s="231">
        <v>6.131521416849659</v>
      </c>
      <c r="J23" s="231">
        <v>4.4884981795032077</v>
      </c>
      <c r="K23" s="231">
        <v>4.0851479670977433</v>
      </c>
      <c r="L23" s="231">
        <v>3.539363989071068</v>
      </c>
      <c r="M23" s="231">
        <v>3.6085187486672772</v>
      </c>
      <c r="N23" s="231">
        <v>3.3014025421333502</v>
      </c>
      <c r="O23" s="231">
        <v>3.5100880877311811</v>
      </c>
      <c r="P23" s="231">
        <v>3.7393710830202012</v>
      </c>
      <c r="Q23" s="231">
        <v>3.6784735353154452</v>
      </c>
      <c r="R23" s="231">
        <v>3.1453345746775572</v>
      </c>
      <c r="S23" s="231">
        <v>3.788876221556734</v>
      </c>
      <c r="T23" s="231">
        <v>3.1120451449700939</v>
      </c>
      <c r="U23" s="231">
        <v>3.9945386298425891</v>
      </c>
      <c r="V23" s="231">
        <v>2.844822027415415</v>
      </c>
      <c r="W23" s="231">
        <v>2.7325233194025622</v>
      </c>
      <c r="DA23" s="73" t="s">
        <v>2779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3.2065467589028731E-3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2780</v>
      </c>
    </row>
    <row r="25" spans="1:105" ht="12" customHeight="1" x14ac:dyDescent="0.25">
      <c r="A25" s="46" t="s">
        <v>73</v>
      </c>
      <c r="B25" s="231">
        <v>0.21987839630284459</v>
      </c>
      <c r="C25" s="231">
        <v>0.40656724846777959</v>
      </c>
      <c r="D25" s="231">
        <v>4.2523986746142439E-2</v>
      </c>
      <c r="E25" s="231">
        <v>9.5420406118565282E-2</v>
      </c>
      <c r="F25" s="231">
        <v>0.109937331262945</v>
      </c>
      <c r="G25" s="231">
        <v>0.12653397022019219</v>
      </c>
      <c r="H25" s="231">
        <v>1.0372432626265041E-2</v>
      </c>
      <c r="I25" s="231">
        <v>5.911689192655941E-2</v>
      </c>
      <c r="J25" s="231">
        <v>0.1026788686903224</v>
      </c>
      <c r="K25" s="231">
        <v>8.2971993455851226E-2</v>
      </c>
      <c r="L25" s="231">
        <v>6.8451334534535849E-2</v>
      </c>
      <c r="M25" s="231">
        <v>0.1659439869116057</v>
      </c>
      <c r="N25" s="231">
        <v>8.5047973491904613E-2</v>
      </c>
      <c r="O25" s="231">
        <v>0.24373349783167139</v>
      </c>
      <c r="P25" s="231">
        <v>9.5420406118297885E-2</v>
      </c>
      <c r="Q25" s="231">
        <v>3.5265524173774133E-2</v>
      </c>
      <c r="R25" s="231">
        <v>2.2817111511396319E-2</v>
      </c>
      <c r="S25" s="231">
        <v>3.2170223004838357E-2</v>
      </c>
      <c r="T25" s="231">
        <v>7.182293520458792E-2</v>
      </c>
      <c r="U25" s="231">
        <v>5.0275307887870428E-2</v>
      </c>
      <c r="V25" s="231">
        <v>3.8868619020529238E-2</v>
      </c>
      <c r="W25" s="231">
        <v>4.2363434333036229E-2</v>
      </c>
      <c r="DA25" s="73" t="s">
        <v>2781</v>
      </c>
    </row>
    <row r="26" spans="1:105" ht="12" customHeight="1" x14ac:dyDescent="0.25">
      <c r="A26" s="46" t="s">
        <v>79</v>
      </c>
      <c r="B26" s="231">
        <v>2.425703218536583</v>
      </c>
      <c r="C26" s="231">
        <v>2.1488854990013988</v>
      </c>
      <c r="D26" s="231">
        <v>1.5128471695748029</v>
      </c>
      <c r="E26" s="231">
        <v>1.852753298416113</v>
      </c>
      <c r="F26" s="231">
        <v>0.92959804693573578</v>
      </c>
      <c r="G26" s="231">
        <v>1.385381791869017</v>
      </c>
      <c r="H26" s="231">
        <v>0.7802410699977439</v>
      </c>
      <c r="I26" s="231">
        <v>0.84204555531929604</v>
      </c>
      <c r="J26" s="231">
        <v>0.8330302767838329</v>
      </c>
      <c r="K26" s="231">
        <v>0.51758823025340517</v>
      </c>
      <c r="L26" s="231">
        <v>0.61801240746498509</v>
      </c>
      <c r="M26" s="231">
        <v>0.35922060989025861</v>
      </c>
      <c r="N26" s="231">
        <v>0.31544668163486628</v>
      </c>
      <c r="O26" s="231">
        <v>0.1622286625313093</v>
      </c>
      <c r="P26" s="231">
        <v>0.18798130393211621</v>
      </c>
      <c r="Q26" s="231">
        <v>0.30257036093423051</v>
      </c>
      <c r="R26" s="231">
        <v>0.18411562665806461</v>
      </c>
      <c r="S26" s="231">
        <v>0.19956443043598401</v>
      </c>
      <c r="T26" s="231">
        <v>0.25007780084407161</v>
      </c>
      <c r="U26" s="231">
        <v>0.22838551111164329</v>
      </c>
      <c r="V26" s="231">
        <v>0.24143796578784979</v>
      </c>
      <c r="W26" s="231">
        <v>0.48291301241283069</v>
      </c>
      <c r="DA26" s="73" t="s">
        <v>2782</v>
      </c>
    </row>
    <row r="27" spans="1:105" ht="12" customHeight="1" x14ac:dyDescent="0.25">
      <c r="A27" s="57" t="s">
        <v>2721</v>
      </c>
      <c r="B27" s="263">
        <v>64.695148366161703</v>
      </c>
      <c r="C27" s="263">
        <v>71.628275216968703</v>
      </c>
      <c r="D27" s="263">
        <v>89.990123069149192</v>
      </c>
      <c r="E27" s="263">
        <v>76.443043355180691</v>
      </c>
      <c r="F27" s="263">
        <v>70.901435369099147</v>
      </c>
      <c r="G27" s="263">
        <v>40.879287291072103</v>
      </c>
      <c r="H27" s="263">
        <v>56.38335342325275</v>
      </c>
      <c r="I27" s="263">
        <v>63.86625552168217</v>
      </c>
      <c r="J27" s="263">
        <v>45.328429296929791</v>
      </c>
      <c r="K27" s="263">
        <v>36.565509663059188</v>
      </c>
      <c r="L27" s="263">
        <v>32.763345643167462</v>
      </c>
      <c r="M27" s="263">
        <v>32.097714357188821</v>
      </c>
      <c r="N27" s="263">
        <v>29.297930841543199</v>
      </c>
      <c r="O27" s="263">
        <v>30.088864919912481</v>
      </c>
      <c r="P27" s="263">
        <v>30.89639900071619</v>
      </c>
      <c r="Q27" s="263">
        <v>31.39215112513488</v>
      </c>
      <c r="R27" s="263">
        <v>26.13260336046816</v>
      </c>
      <c r="S27" s="263">
        <v>30.897509702989272</v>
      </c>
      <c r="T27" s="263">
        <v>26.640842485577242</v>
      </c>
      <c r="U27" s="263">
        <v>32.828596417542542</v>
      </c>
      <c r="V27" s="263">
        <v>24.370760605696329</v>
      </c>
      <c r="W27" s="263">
        <v>25.997802343428919</v>
      </c>
      <c r="DA27" s="70" t="s">
        <v>2783</v>
      </c>
    </row>
    <row r="28" spans="1:105" ht="12" customHeight="1" x14ac:dyDescent="0.25">
      <c r="A28" s="46" t="s">
        <v>30</v>
      </c>
      <c r="B28" s="231">
        <v>0</v>
      </c>
      <c r="C28" s="231">
        <v>0</v>
      </c>
      <c r="D28" s="231">
        <v>5.689585237856762</v>
      </c>
      <c r="E28" s="231">
        <v>0</v>
      </c>
      <c r="F28" s="231">
        <v>0</v>
      </c>
      <c r="G28" s="231">
        <v>0</v>
      </c>
      <c r="H28" s="231">
        <v>5.0046419817860691E-2</v>
      </c>
      <c r="I28" s="231">
        <v>0</v>
      </c>
      <c r="J28" s="231">
        <v>0</v>
      </c>
      <c r="K28" s="231">
        <v>5.2032825411991127E-2</v>
      </c>
      <c r="L28" s="231">
        <v>0</v>
      </c>
      <c r="M28" s="231">
        <v>9.7029869670928359E-2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DA28" s="73" t="s">
        <v>2784</v>
      </c>
    </row>
    <row r="29" spans="1:105" ht="12" customHeight="1" x14ac:dyDescent="0.25">
      <c r="A29" s="46" t="s">
        <v>32</v>
      </c>
      <c r="B29" s="231">
        <v>0</v>
      </c>
      <c r="C29" s="231">
        <v>0</v>
      </c>
      <c r="D29" s="231">
        <v>0</v>
      </c>
      <c r="E29" s="231">
        <v>0</v>
      </c>
      <c r="F29" s="231">
        <v>0</v>
      </c>
      <c r="G29" s="231">
        <v>0</v>
      </c>
      <c r="H29" s="231">
        <v>0</v>
      </c>
      <c r="I29" s="231">
        <v>0</v>
      </c>
      <c r="J29" s="231">
        <v>0</v>
      </c>
      <c r="K29" s="231">
        <v>0</v>
      </c>
      <c r="L29" s="231">
        <v>0</v>
      </c>
      <c r="M29" s="231">
        <v>0</v>
      </c>
      <c r="N29" s="231">
        <v>0</v>
      </c>
      <c r="O29" s="231">
        <v>0</v>
      </c>
      <c r="P29" s="231">
        <v>0</v>
      </c>
      <c r="Q29" s="231">
        <v>0</v>
      </c>
      <c r="R29" s="231">
        <v>0</v>
      </c>
      <c r="S29" s="231">
        <v>0</v>
      </c>
      <c r="T29" s="231">
        <v>0</v>
      </c>
      <c r="U29" s="231">
        <v>0</v>
      </c>
      <c r="V29" s="231">
        <v>0</v>
      </c>
      <c r="W29" s="231">
        <v>0</v>
      </c>
      <c r="DA29" s="73" t="s">
        <v>2785</v>
      </c>
    </row>
    <row r="30" spans="1:105" ht="12" customHeight="1" x14ac:dyDescent="0.25">
      <c r="A30" s="46" t="s">
        <v>33</v>
      </c>
      <c r="B30" s="231">
        <v>0</v>
      </c>
      <c r="C30" s="231">
        <v>0</v>
      </c>
      <c r="D30" s="231">
        <v>1.8114650901659679</v>
      </c>
      <c r="E30" s="231">
        <v>0.35873165568318899</v>
      </c>
      <c r="F30" s="231">
        <v>0.72623873255527904</v>
      </c>
      <c r="G30" s="231">
        <v>1.797207741281045</v>
      </c>
      <c r="H30" s="231">
        <v>0.36847071028661249</v>
      </c>
      <c r="I30" s="231">
        <v>0.36990221373887172</v>
      </c>
      <c r="J30" s="231">
        <v>0.36702937536804769</v>
      </c>
      <c r="K30" s="231">
        <v>0.73849878258339297</v>
      </c>
      <c r="L30" s="231">
        <v>0.36668649129281983</v>
      </c>
      <c r="M30" s="231">
        <v>0.36895262089226699</v>
      </c>
      <c r="N30" s="231">
        <v>0.37014999020050687</v>
      </c>
      <c r="O30" s="231">
        <v>0.36978723384761791</v>
      </c>
      <c r="P30" s="231">
        <v>0.37173762310894609</v>
      </c>
      <c r="Q30" s="231">
        <v>0.37134706033848891</v>
      </c>
      <c r="R30" s="231">
        <v>0.3723493431769957</v>
      </c>
      <c r="S30" s="231">
        <v>0.14932465315397839</v>
      </c>
      <c r="T30" s="231">
        <v>0.24721356357931801</v>
      </c>
      <c r="U30" s="231">
        <v>0.1067722660066785</v>
      </c>
      <c r="V30" s="231">
        <v>4.3767849659560383E-2</v>
      </c>
      <c r="W30" s="231">
        <v>4.9916039671599251E-2</v>
      </c>
      <c r="DA30" s="73" t="s">
        <v>2786</v>
      </c>
    </row>
    <row r="31" spans="1:105" ht="12" customHeight="1" x14ac:dyDescent="0.25">
      <c r="A31" s="46" t="s">
        <v>160</v>
      </c>
      <c r="B31" s="231">
        <v>6.0041485689754319</v>
      </c>
      <c r="C31" s="231">
        <v>8.1230785390672082</v>
      </c>
      <c r="D31" s="231">
        <v>8.4192723676229519</v>
      </c>
      <c r="E31" s="231">
        <v>2.8848639468469779</v>
      </c>
      <c r="F31" s="231">
        <v>2.326755685393612</v>
      </c>
      <c r="G31" s="231">
        <v>1.274777739823201</v>
      </c>
      <c r="H31" s="231">
        <v>2.953142017175479</v>
      </c>
      <c r="I31" s="231">
        <v>9.6947016982237049</v>
      </c>
      <c r="J31" s="231">
        <v>3.8252798239273589</v>
      </c>
      <c r="K31" s="231">
        <v>0.54205685111117274</v>
      </c>
      <c r="L31" s="231">
        <v>0.27252956213300311</v>
      </c>
      <c r="M31" s="231">
        <v>0.54961286511727714</v>
      </c>
      <c r="N31" s="231">
        <v>1.092361541175249</v>
      </c>
      <c r="O31" s="231">
        <v>0.27339216674146039</v>
      </c>
      <c r="P31" s="231">
        <v>0.27650441432628059</v>
      </c>
      <c r="Q31" s="231">
        <v>0.82124669199699729</v>
      </c>
      <c r="R31" s="231">
        <v>0.5537824918453198</v>
      </c>
      <c r="S31" s="231">
        <v>0.4450431134273809</v>
      </c>
      <c r="T31" s="231">
        <v>0.51328327733779922</v>
      </c>
      <c r="U31" s="231">
        <v>0.50684360729225408</v>
      </c>
      <c r="V31" s="231">
        <v>0.74878182629172885</v>
      </c>
      <c r="W31" s="231">
        <v>1.114340305267989</v>
      </c>
      <c r="DA31" s="73" t="s">
        <v>2787</v>
      </c>
    </row>
    <row r="32" spans="1:105" ht="12" customHeight="1" x14ac:dyDescent="0.25">
      <c r="A32" s="46" t="s">
        <v>70</v>
      </c>
      <c r="B32" s="231">
        <v>1.8457019562804831</v>
      </c>
      <c r="C32" s="231">
        <v>1.859789831566907</v>
      </c>
      <c r="D32" s="231">
        <v>1.6344660937689219</v>
      </c>
      <c r="E32" s="231">
        <v>1.348649470772066</v>
      </c>
      <c r="F32" s="231">
        <v>13.92449889169556</v>
      </c>
      <c r="G32" s="231">
        <v>0.2655656159101995</v>
      </c>
      <c r="H32" s="231">
        <v>0</v>
      </c>
      <c r="I32" s="231">
        <v>0.54659668056413091</v>
      </c>
      <c r="J32" s="231">
        <v>0</v>
      </c>
      <c r="K32" s="231">
        <v>0</v>
      </c>
      <c r="L32" s="231">
        <v>0</v>
      </c>
      <c r="M32" s="231">
        <v>0</v>
      </c>
      <c r="N32" s="231">
        <v>0</v>
      </c>
      <c r="O32" s="231">
        <v>0</v>
      </c>
      <c r="P32" s="231">
        <v>0</v>
      </c>
      <c r="Q32" s="231">
        <v>0</v>
      </c>
      <c r="R32" s="231">
        <v>0</v>
      </c>
      <c r="S32" s="231">
        <v>0</v>
      </c>
      <c r="T32" s="231">
        <v>0</v>
      </c>
      <c r="U32" s="231">
        <v>0</v>
      </c>
      <c r="V32" s="231">
        <v>0</v>
      </c>
      <c r="W32" s="231">
        <v>0</v>
      </c>
      <c r="DA32" s="73" t="s">
        <v>2788</v>
      </c>
    </row>
    <row r="33" spans="1:105" ht="12" customHeight="1" x14ac:dyDescent="0.25">
      <c r="A33" s="46" t="s">
        <v>34</v>
      </c>
      <c r="B33" s="231">
        <v>1.066505093805983</v>
      </c>
      <c r="C33" s="231">
        <v>1.066505093805922</v>
      </c>
      <c r="D33" s="231">
        <v>0.71099376611491028</v>
      </c>
      <c r="E33" s="231">
        <v>0.71099376611486054</v>
      </c>
      <c r="F33" s="231">
        <v>0.71099376611505916</v>
      </c>
      <c r="G33" s="231">
        <v>0.34924235661085351</v>
      </c>
      <c r="H33" s="231">
        <v>1.7539541067832569</v>
      </c>
      <c r="I33" s="231">
        <v>0.35057126292321777</v>
      </c>
      <c r="J33" s="231">
        <v>0.35025348097767373</v>
      </c>
      <c r="K33" s="231">
        <v>0</v>
      </c>
      <c r="L33" s="231">
        <v>0.34915568880701819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7.1240934022455099E-2</v>
      </c>
      <c r="T33" s="231">
        <v>5.9714116230660752E-2</v>
      </c>
      <c r="U33" s="231">
        <v>8.3807765450111066E-2</v>
      </c>
      <c r="V33" s="231">
        <v>7.9647710908438515E-2</v>
      </c>
      <c r="W33" s="231">
        <v>0.337397756873274</v>
      </c>
      <c r="DA33" s="73" t="s">
        <v>2789</v>
      </c>
    </row>
    <row r="34" spans="1:105" ht="12" customHeight="1" x14ac:dyDescent="0.25">
      <c r="A34" s="46" t="s">
        <v>162</v>
      </c>
      <c r="B34" s="231">
        <v>35.886054066287969</v>
      </c>
      <c r="C34" s="231">
        <v>41.36386282444311</v>
      </c>
      <c r="D34" s="231">
        <v>60.029145857437179</v>
      </c>
      <c r="E34" s="231">
        <v>56.491036852820137</v>
      </c>
      <c r="F34" s="231">
        <v>45.39644189188418</v>
      </c>
      <c r="G34" s="231">
        <v>25.824050318660628</v>
      </c>
      <c r="H34" s="231">
        <v>45.312934793689777</v>
      </c>
      <c r="I34" s="231">
        <v>46.104324499773391</v>
      </c>
      <c r="J34" s="231">
        <v>33.750053618956812</v>
      </c>
      <c r="K34" s="231">
        <v>30.71717029106188</v>
      </c>
      <c r="L34" s="231">
        <v>26.613294610130531</v>
      </c>
      <c r="M34" s="231">
        <v>27.133285206325109</v>
      </c>
      <c r="N34" s="231">
        <v>24.82400757642576</v>
      </c>
      <c r="O34" s="231">
        <v>26.393162351978681</v>
      </c>
      <c r="P34" s="231">
        <v>28.11719410501728</v>
      </c>
      <c r="Q34" s="231">
        <v>27.659291390544979</v>
      </c>
      <c r="R34" s="231">
        <v>23.65049651344086</v>
      </c>
      <c r="S34" s="231">
        <v>28.489434665936191</v>
      </c>
      <c r="T34" s="231">
        <v>23.400185609294351</v>
      </c>
      <c r="U34" s="231">
        <v>30.03585777439331</v>
      </c>
      <c r="V34" s="231">
        <v>21.39087332152744</v>
      </c>
      <c r="W34" s="231">
        <v>20.54647342089233</v>
      </c>
      <c r="DA34" s="73" t="s">
        <v>2790</v>
      </c>
    </row>
    <row r="35" spans="1:105" ht="12" customHeight="1" x14ac:dyDescent="0.25">
      <c r="A35" s="46" t="s">
        <v>36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2.4110765052519679E-2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2791</v>
      </c>
    </row>
    <row r="36" spans="1:105" ht="12" customHeight="1" x14ac:dyDescent="0.25">
      <c r="A36" s="46" t="s">
        <v>73</v>
      </c>
      <c r="B36" s="231">
        <v>1.653316402969466</v>
      </c>
      <c r="C36" s="231">
        <v>3.0570729644404202</v>
      </c>
      <c r="D36" s="231">
        <v>0.31974766957195561</v>
      </c>
      <c r="E36" s="231">
        <v>0.71748805369921209</v>
      </c>
      <c r="F36" s="231">
        <v>0.82664416391945172</v>
      </c>
      <c r="G36" s="231">
        <v>0.95143812223259938</v>
      </c>
      <c r="H36" s="231">
        <v>7.7992714555185208E-2</v>
      </c>
      <c r="I36" s="231">
        <v>0.4445135527554756</v>
      </c>
      <c r="J36" s="231">
        <v>0.77206610880607829</v>
      </c>
      <c r="K36" s="231">
        <v>0.62388556617765067</v>
      </c>
      <c r="L36" s="231">
        <v>0.51470138082699068</v>
      </c>
      <c r="M36" s="231">
        <v>1.247771132354573</v>
      </c>
      <c r="N36" s="231">
        <v>0.63949533914105217</v>
      </c>
      <c r="O36" s="231">
        <v>1.8326884163881441</v>
      </c>
      <c r="P36" s="231">
        <v>0.71748805369720126</v>
      </c>
      <c r="Q36" s="231">
        <v>0.26516961446049392</v>
      </c>
      <c r="R36" s="231">
        <v>0.17156712694146081</v>
      </c>
      <c r="S36" s="231">
        <v>0.241895330670996</v>
      </c>
      <c r="T36" s="231">
        <v>0.54005322432680503</v>
      </c>
      <c r="U36" s="231">
        <v>0.3780316420030258</v>
      </c>
      <c r="V36" s="231">
        <v>0.29226211609667169</v>
      </c>
      <c r="W36" s="231">
        <v>0.31854043892725309</v>
      </c>
      <c r="DA36" s="73" t="s">
        <v>2792</v>
      </c>
    </row>
    <row r="37" spans="1:105" ht="12" customHeight="1" x14ac:dyDescent="0.25">
      <c r="A37" s="46" t="s">
        <v>79</v>
      </c>
      <c r="B37" s="231">
        <v>18.23942227784238</v>
      </c>
      <c r="C37" s="231">
        <v>16.157965963645129</v>
      </c>
      <c r="D37" s="231">
        <v>11.375446986610539</v>
      </c>
      <c r="E37" s="231">
        <v>13.931279609244241</v>
      </c>
      <c r="F37" s="231">
        <v>6.9898622375360127</v>
      </c>
      <c r="G37" s="231">
        <v>10.41700539655357</v>
      </c>
      <c r="H37" s="231">
        <v>5.866812660944575</v>
      </c>
      <c r="I37" s="231">
        <v>6.3315348486508602</v>
      </c>
      <c r="J37" s="231">
        <v>6.2637468888938201</v>
      </c>
      <c r="K37" s="231">
        <v>3.8918653467131041</v>
      </c>
      <c r="L37" s="231">
        <v>4.6469779099770978</v>
      </c>
      <c r="M37" s="231">
        <v>2.7010626628286749</v>
      </c>
      <c r="N37" s="231">
        <v>2.3719163946006301</v>
      </c>
      <c r="O37" s="231">
        <v>1.2198347509565759</v>
      </c>
      <c r="P37" s="231">
        <v>1.4134748045664891</v>
      </c>
      <c r="Q37" s="231">
        <v>2.2750963677939251</v>
      </c>
      <c r="R37" s="231">
        <v>1.384407885063524</v>
      </c>
      <c r="S37" s="231">
        <v>1.500571005778264</v>
      </c>
      <c r="T37" s="231">
        <v>1.880392694808307</v>
      </c>
      <c r="U37" s="231">
        <v>1.7172833623971639</v>
      </c>
      <c r="V37" s="231">
        <v>1.8154277812124859</v>
      </c>
      <c r="W37" s="231">
        <v>3.6311343817964761</v>
      </c>
      <c r="DA37" s="73" t="s">
        <v>2793</v>
      </c>
    </row>
    <row r="38" spans="1:105" ht="12" customHeight="1" x14ac:dyDescent="0.25">
      <c r="A38" s="57" t="s">
        <v>2733</v>
      </c>
      <c r="B38" s="263">
        <v>9.4328645975298926</v>
      </c>
      <c r="C38" s="263">
        <v>10.45974812685491</v>
      </c>
      <c r="D38" s="263">
        <v>15.367955110794339</v>
      </c>
      <c r="E38" s="263">
        <v>12.62385413337973</v>
      </c>
      <c r="F38" s="263">
        <v>12.689853317371201</v>
      </c>
      <c r="G38" s="263">
        <v>7.6778551036746148</v>
      </c>
      <c r="H38" s="263">
        <v>10.46525731261257</v>
      </c>
      <c r="I38" s="263">
        <v>10.832814190661161</v>
      </c>
      <c r="J38" s="263">
        <v>14.14701265786281</v>
      </c>
      <c r="K38" s="263">
        <v>8.3414601063225984</v>
      </c>
      <c r="L38" s="263">
        <v>10.14941764196818</v>
      </c>
      <c r="M38" s="263">
        <v>9.7366364803829502</v>
      </c>
      <c r="N38" s="263">
        <v>9.1279450807220037</v>
      </c>
      <c r="O38" s="263">
        <v>9.9012520646525726</v>
      </c>
      <c r="P38" s="263">
        <v>10.594608819064611</v>
      </c>
      <c r="Q38" s="263">
        <v>9.3398817909905691</v>
      </c>
      <c r="R38" s="263">
        <v>8.8111710796350344</v>
      </c>
      <c r="S38" s="263">
        <v>8.5660591509718351</v>
      </c>
      <c r="T38" s="263">
        <v>8.296018610453725</v>
      </c>
      <c r="U38" s="263">
        <v>8.4051539389728411</v>
      </c>
      <c r="V38" s="263">
        <v>7.1749396290139957</v>
      </c>
      <c r="W38" s="263">
        <v>7.4580593547654406</v>
      </c>
      <c r="DA38" s="70" t="s">
        <v>2794</v>
      </c>
    </row>
    <row r="39" spans="1:105" ht="12" customHeight="1" x14ac:dyDescent="0.25">
      <c r="A39" s="57" t="s">
        <v>2735</v>
      </c>
      <c r="B39" s="263">
        <f t="shared" ref="B39:W39" si="0">B40+B46+B57+B58</f>
        <v>26.726458722510294</v>
      </c>
      <c r="C39" s="263">
        <f t="shared" si="0"/>
        <v>29.747619434062596</v>
      </c>
      <c r="D39" s="263">
        <f t="shared" si="0"/>
        <v>40.284824543937361</v>
      </c>
      <c r="E39" s="263">
        <f t="shared" si="0"/>
        <v>33.618378808869366</v>
      </c>
      <c r="F39" s="263">
        <f t="shared" si="0"/>
        <v>32.490233965513809</v>
      </c>
      <c r="G39" s="263">
        <f t="shared" si="0"/>
        <v>18.945421626751433</v>
      </c>
      <c r="H39" s="263">
        <f t="shared" si="0"/>
        <v>26.259640678530733</v>
      </c>
      <c r="I39" s="263">
        <f t="shared" si="0"/>
        <v>28.553255886810135</v>
      </c>
      <c r="J39" s="263">
        <f t="shared" si="0"/>
        <v>27.683180145726151</v>
      </c>
      <c r="K39" s="263">
        <f t="shared" si="0"/>
        <v>18.833157925149997</v>
      </c>
      <c r="L39" s="263">
        <f t="shared" si="0"/>
        <v>19.930532543951514</v>
      </c>
      <c r="M39" s="263">
        <f t="shared" si="0"/>
        <v>19.340675100016433</v>
      </c>
      <c r="N39" s="263">
        <f t="shared" si="0"/>
        <v>17.930456249908318</v>
      </c>
      <c r="O39" s="263">
        <f t="shared" si="0"/>
        <v>19.062993521724657</v>
      </c>
      <c r="P39" s="263">
        <f t="shared" si="0"/>
        <v>20.059825724232116</v>
      </c>
      <c r="Q39" s="263">
        <f t="shared" si="0"/>
        <v>18.711213957211093</v>
      </c>
      <c r="R39" s="263">
        <f t="shared" si="0"/>
        <v>16.785782254725817</v>
      </c>
      <c r="S39" s="263">
        <f t="shared" si="0"/>
        <v>17.714453886910562</v>
      </c>
      <c r="T39" s="263">
        <f t="shared" si="0"/>
        <v>16.309187396650984</v>
      </c>
      <c r="U39" s="263">
        <f t="shared" si="0"/>
        <v>18.01517800861383</v>
      </c>
      <c r="V39" s="263">
        <f t="shared" si="0"/>
        <v>14.436974558114491</v>
      </c>
      <c r="W39" s="263">
        <f t="shared" si="0"/>
        <v>15.12381864225798</v>
      </c>
      <c r="DA39" s="70"/>
    </row>
    <row r="40" spans="1:105" ht="12" customHeight="1" x14ac:dyDescent="0.25">
      <c r="A40" s="60" t="s">
        <v>2736</v>
      </c>
      <c r="B40" s="331">
        <v>9.2115013634392557</v>
      </c>
      <c r="C40" s="331">
        <v>10.337199414309699</v>
      </c>
      <c r="D40" s="331">
        <v>13.33033321027467</v>
      </c>
      <c r="E40" s="331">
        <v>11.21823254048086</v>
      </c>
      <c r="F40" s="331">
        <v>10.582399341400791</v>
      </c>
      <c r="G40" s="331">
        <v>5.8974108312825351</v>
      </c>
      <c r="H40" s="331">
        <v>8.4066086201989823</v>
      </c>
      <c r="I40" s="331">
        <v>9.5087665439748665</v>
      </c>
      <c r="J40" s="331">
        <v>6.7179511975746848</v>
      </c>
      <c r="K40" s="331">
        <v>5.4622985707908862</v>
      </c>
      <c r="L40" s="331">
        <v>4.8645696368712557</v>
      </c>
      <c r="M40" s="331">
        <v>4.8190476395923589</v>
      </c>
      <c r="N40" s="331">
        <v>4.3980164000660542</v>
      </c>
      <c r="O40" s="331">
        <v>4.5575725938454177</v>
      </c>
      <c r="P40" s="331">
        <v>4.6719272063321498</v>
      </c>
      <c r="Q40" s="331">
        <v>4.7195346910636182</v>
      </c>
      <c r="R40" s="331">
        <v>3.94335856641466</v>
      </c>
      <c r="S40" s="331">
        <v>4.6659583033297416</v>
      </c>
      <c r="T40" s="331">
        <v>4.00875422417369</v>
      </c>
      <c r="U40" s="331">
        <v>4.9541732172599788</v>
      </c>
      <c r="V40" s="331">
        <v>3.662329271977006</v>
      </c>
      <c r="W40" s="331">
        <v>3.8557595504586959</v>
      </c>
      <c r="DA40" s="72" t="s">
        <v>2795</v>
      </c>
    </row>
    <row r="41" spans="1:105" ht="12" customHeight="1" x14ac:dyDescent="0.25">
      <c r="A41" s="59" t="s">
        <v>30</v>
      </c>
      <c r="B41" s="232">
        <v>0</v>
      </c>
      <c r="C41" s="232">
        <v>0</v>
      </c>
      <c r="D41" s="232">
        <v>0.98650279798713492</v>
      </c>
      <c r="E41" s="232">
        <v>0</v>
      </c>
      <c r="F41" s="232">
        <v>0</v>
      </c>
      <c r="G41" s="232">
        <v>0</v>
      </c>
      <c r="H41" s="232">
        <v>8.7181385426209294E-3</v>
      </c>
      <c r="I41" s="232">
        <v>0</v>
      </c>
      <c r="J41" s="232">
        <v>0</v>
      </c>
      <c r="K41" s="232">
        <v>8.9384884734472862E-3</v>
      </c>
      <c r="L41" s="232">
        <v>0</v>
      </c>
      <c r="M41" s="232">
        <v>1.6743608309292141E-2</v>
      </c>
      <c r="N41" s="232">
        <v>0</v>
      </c>
      <c r="O41" s="232">
        <v>0</v>
      </c>
      <c r="P41" s="232">
        <v>0</v>
      </c>
      <c r="Q41" s="232">
        <v>0</v>
      </c>
      <c r="R41" s="232">
        <v>0</v>
      </c>
      <c r="S41" s="232">
        <v>0</v>
      </c>
      <c r="T41" s="232">
        <v>0</v>
      </c>
      <c r="U41" s="232">
        <v>0</v>
      </c>
      <c r="V41" s="232">
        <v>0</v>
      </c>
      <c r="W41" s="232">
        <v>0</v>
      </c>
      <c r="DA41" s="71" t="s">
        <v>2796</v>
      </c>
    </row>
    <row r="42" spans="1:105" ht="12" customHeight="1" x14ac:dyDescent="0.25">
      <c r="A42" s="59" t="s">
        <v>33</v>
      </c>
      <c r="B42" s="297">
        <v>0</v>
      </c>
      <c r="C42" s="297">
        <v>0</v>
      </c>
      <c r="D42" s="297">
        <v>0.31098556821284817</v>
      </c>
      <c r="E42" s="297">
        <v>6.5776472726693749E-2</v>
      </c>
      <c r="F42" s="297">
        <v>0.1227491449803218</v>
      </c>
      <c r="G42" s="297">
        <v>0.36293469826753327</v>
      </c>
      <c r="H42" s="297">
        <v>6.3554495600515945E-2</v>
      </c>
      <c r="I42" s="297">
        <v>6.2085965427261379E-2</v>
      </c>
      <c r="J42" s="297">
        <v>6.4968094415620195E-2</v>
      </c>
      <c r="K42" s="297">
        <v>0.125611387375062</v>
      </c>
      <c r="L42" s="297">
        <v>6.5312087361247717E-2</v>
      </c>
      <c r="M42" s="297">
        <v>6.3038629208780547E-2</v>
      </c>
      <c r="N42" s="297">
        <v>6.1837387666747672E-2</v>
      </c>
      <c r="O42" s="297">
        <v>6.2201317156411327E-2</v>
      </c>
      <c r="P42" s="297">
        <v>6.0244620431556997E-2</v>
      </c>
      <c r="Q42" s="297">
        <v>6.063644626184745E-2</v>
      </c>
      <c r="R42" s="297">
        <v>5.9630922087894653E-2</v>
      </c>
      <c r="S42" s="297">
        <v>2.390681156186528E-2</v>
      </c>
      <c r="T42" s="297">
        <v>4.0938562948865907E-2</v>
      </c>
      <c r="U42" s="297">
        <v>1.7223311426849661E-2</v>
      </c>
      <c r="V42" s="297">
        <v>7.2135615880687216E-3</v>
      </c>
      <c r="W42" s="297">
        <v>8.8532402109300443E-3</v>
      </c>
      <c r="DA42" s="122" t="s">
        <v>2797</v>
      </c>
    </row>
    <row r="43" spans="1:105" ht="12" customHeight="1" x14ac:dyDescent="0.25">
      <c r="A43" s="59" t="s">
        <v>160</v>
      </c>
      <c r="B43" s="297">
        <v>1.241059613329436</v>
      </c>
      <c r="C43" s="297">
        <v>1.605745313097366</v>
      </c>
      <c r="D43" s="297">
        <v>1.4184154814304859</v>
      </c>
      <c r="E43" s="297">
        <v>0.5190926167856541</v>
      </c>
      <c r="F43" s="297">
        <v>0.3859299550941051</v>
      </c>
      <c r="G43" s="297">
        <v>0.25262906709437299</v>
      </c>
      <c r="H43" s="297">
        <v>0.49985757101354938</v>
      </c>
      <c r="I43" s="297">
        <v>1.5968333553962419</v>
      </c>
      <c r="J43" s="297">
        <v>0.66447883260071117</v>
      </c>
      <c r="K43" s="297">
        <v>9.04779398919075E-2</v>
      </c>
      <c r="L43" s="297">
        <v>4.7635519781402902E-2</v>
      </c>
      <c r="M43" s="297">
        <v>9.2153468904473193E-2</v>
      </c>
      <c r="N43" s="297">
        <v>0.17908467811144929</v>
      </c>
      <c r="O43" s="297">
        <v>4.5128653033497827E-2</v>
      </c>
      <c r="P43" s="297">
        <v>4.3974657009687147E-2</v>
      </c>
      <c r="Q43" s="297">
        <v>0.13159700956151529</v>
      </c>
      <c r="R43" s="297">
        <v>8.703196538020104E-2</v>
      </c>
      <c r="S43" s="297">
        <v>6.9921520820761363E-2</v>
      </c>
      <c r="T43" s="297">
        <v>8.3413443626468062E-2</v>
      </c>
      <c r="U43" s="297">
        <v>8.0232588678918748E-2</v>
      </c>
      <c r="V43" s="297">
        <v>0.1211067824733227</v>
      </c>
      <c r="W43" s="297">
        <v>0.1939539383708552</v>
      </c>
      <c r="DA43" s="122" t="s">
        <v>2798</v>
      </c>
    </row>
    <row r="44" spans="1:105" ht="12" customHeight="1" x14ac:dyDescent="0.25">
      <c r="A44" s="59" t="s">
        <v>70</v>
      </c>
      <c r="B44" s="297">
        <v>0.39351871888779932</v>
      </c>
      <c r="C44" s="297">
        <v>0.37921236490668242</v>
      </c>
      <c r="D44" s="297">
        <v>0.28403210300258003</v>
      </c>
      <c r="E44" s="297">
        <v>0.25031173595473521</v>
      </c>
      <c r="F44" s="297">
        <v>2.3823188676715579</v>
      </c>
      <c r="G44" s="297">
        <v>5.4285432393338599E-2</v>
      </c>
      <c r="H44" s="297">
        <v>0</v>
      </c>
      <c r="I44" s="297">
        <v>9.2865573556366085E-2</v>
      </c>
      <c r="J44" s="297">
        <v>0</v>
      </c>
      <c r="K44" s="297">
        <v>0</v>
      </c>
      <c r="L44" s="297">
        <v>0</v>
      </c>
      <c r="M44" s="297">
        <v>0</v>
      </c>
      <c r="N44" s="297">
        <v>0</v>
      </c>
      <c r="O44" s="297">
        <v>0</v>
      </c>
      <c r="P44" s="297">
        <v>0</v>
      </c>
      <c r="Q44" s="297">
        <v>0</v>
      </c>
      <c r="R44" s="297">
        <v>0</v>
      </c>
      <c r="S44" s="297">
        <v>0</v>
      </c>
      <c r="T44" s="297">
        <v>0</v>
      </c>
      <c r="U44" s="297">
        <v>0</v>
      </c>
      <c r="V44" s="297">
        <v>0</v>
      </c>
      <c r="W44" s="297">
        <v>0</v>
      </c>
      <c r="DA44" s="122" t="s">
        <v>2799</v>
      </c>
    </row>
    <row r="45" spans="1:105" ht="12" customHeight="1" x14ac:dyDescent="0.25">
      <c r="A45" s="59" t="s">
        <v>162</v>
      </c>
      <c r="B45" s="297">
        <v>7.5769230312220186</v>
      </c>
      <c r="C45" s="297">
        <v>8.352241736305654</v>
      </c>
      <c r="D45" s="297">
        <v>10.33039725964162</v>
      </c>
      <c r="E45" s="297">
        <v>10.38305171501378</v>
      </c>
      <c r="F45" s="297">
        <v>7.6914013736548039</v>
      </c>
      <c r="G45" s="297">
        <v>5.2275616335272899</v>
      </c>
      <c r="H45" s="297">
        <v>7.8344784150422946</v>
      </c>
      <c r="I45" s="297">
        <v>7.756981649594997</v>
      </c>
      <c r="J45" s="297">
        <v>5.9885042705583533</v>
      </c>
      <c r="K45" s="297">
        <v>5.2372707550504698</v>
      </c>
      <c r="L45" s="297">
        <v>4.7516220297286047</v>
      </c>
      <c r="M45" s="297">
        <v>4.6471119331698132</v>
      </c>
      <c r="N45" s="297">
        <v>4.1570943342878568</v>
      </c>
      <c r="O45" s="297">
        <v>4.4502426236555088</v>
      </c>
      <c r="P45" s="297">
        <v>4.5677079288909059</v>
      </c>
      <c r="Q45" s="297">
        <v>4.5273012352402553</v>
      </c>
      <c r="R45" s="297">
        <v>3.796695678946564</v>
      </c>
      <c r="S45" s="297">
        <v>4.572129970947115</v>
      </c>
      <c r="T45" s="297">
        <v>3.8844022175983559</v>
      </c>
      <c r="U45" s="297">
        <v>4.8567173171542102</v>
      </c>
      <c r="V45" s="297">
        <v>3.5340089279156151</v>
      </c>
      <c r="W45" s="297">
        <v>3.652952371876911</v>
      </c>
      <c r="DA45" s="122" t="s">
        <v>2800</v>
      </c>
    </row>
    <row r="46" spans="1:105" ht="12" customHeight="1" x14ac:dyDescent="0.25">
      <c r="A46" s="60" t="s">
        <v>2743</v>
      </c>
      <c r="B46" s="331">
        <v>6.6360786457089356</v>
      </c>
      <c r="C46" s="331">
        <v>7.3472413248982749</v>
      </c>
      <c r="D46" s="331">
        <v>9.2307004328047988</v>
      </c>
      <c r="E46" s="331">
        <v>7.8411142169610706</v>
      </c>
      <c r="F46" s="331">
        <v>7.2726860218329179</v>
      </c>
      <c r="G46" s="331">
        <v>4.1931763400356301</v>
      </c>
      <c r="H46" s="331">
        <v>5.7834996452564109</v>
      </c>
      <c r="I46" s="331">
        <v>6.5510552978421153</v>
      </c>
      <c r="J46" s="331">
        <v>4.6495452796305159</v>
      </c>
      <c r="K46" s="331">
        <v>3.7506923466831048</v>
      </c>
      <c r="L46" s="331">
        <v>3.360686912008449</v>
      </c>
      <c r="M46" s="331">
        <v>3.292410052392976</v>
      </c>
      <c r="N46" s="331">
        <v>3.005223392032804</v>
      </c>
      <c r="O46" s="331">
        <v>3.0863531348370601</v>
      </c>
      <c r="P46" s="331">
        <v>3.1691856161689449</v>
      </c>
      <c r="Q46" s="331">
        <v>3.2200371895790552</v>
      </c>
      <c r="R46" s="331">
        <v>2.6805412074437589</v>
      </c>
      <c r="S46" s="331">
        <v>3.169299546004833</v>
      </c>
      <c r="T46" s="331">
        <v>2.73267362989314</v>
      </c>
      <c r="U46" s="331">
        <v>3.367379983767024</v>
      </c>
      <c r="V46" s="331">
        <v>2.4998209003217249</v>
      </c>
      <c r="W46" s="331">
        <v>2.666714047707901</v>
      </c>
      <c r="DA46" s="72" t="s">
        <v>2801</v>
      </c>
    </row>
    <row r="47" spans="1:105" ht="12" customHeight="1" x14ac:dyDescent="0.25">
      <c r="A47" s="64" t="s">
        <v>30</v>
      </c>
      <c r="B47" s="231">
        <v>0</v>
      </c>
      <c r="C47" s="231">
        <v>0</v>
      </c>
      <c r="D47" s="231">
        <v>0.58360690180641572</v>
      </c>
      <c r="E47" s="231">
        <v>0</v>
      </c>
      <c r="F47" s="231">
        <v>0</v>
      </c>
      <c r="G47" s="231">
        <v>0</v>
      </c>
      <c r="H47" s="231">
        <v>5.1334912467902779E-3</v>
      </c>
      <c r="I47" s="231">
        <v>0</v>
      </c>
      <c r="J47" s="231">
        <v>0</v>
      </c>
      <c r="K47" s="231">
        <v>5.3372459962240174E-3</v>
      </c>
      <c r="L47" s="231">
        <v>0</v>
      </c>
      <c r="M47" s="231">
        <v>9.9527995897750257E-3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2802</v>
      </c>
    </row>
    <row r="48" spans="1:105" ht="12" customHeight="1" x14ac:dyDescent="0.25">
      <c r="A48" s="64" t="s">
        <v>32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2803</v>
      </c>
    </row>
    <row r="49" spans="1:105" ht="12" customHeight="1" x14ac:dyDescent="0.25">
      <c r="A49" s="64" t="s">
        <v>33</v>
      </c>
      <c r="B49" s="231">
        <v>0</v>
      </c>
      <c r="C49" s="231">
        <v>0</v>
      </c>
      <c r="D49" s="231">
        <v>0.18581029808079219</v>
      </c>
      <c r="E49" s="231">
        <v>3.6796754315261117E-2</v>
      </c>
      <c r="F49" s="231">
        <v>7.4493643905414478E-2</v>
      </c>
      <c r="G49" s="231">
        <v>0.1843478562923575</v>
      </c>
      <c r="H49" s="231">
        <v>3.7795733897429858E-2</v>
      </c>
      <c r="I49" s="231">
        <v>3.7942569784365769E-2</v>
      </c>
      <c r="J49" s="231">
        <v>3.7647889551818872E-2</v>
      </c>
      <c r="K49" s="231">
        <v>7.5751213572407369E-2</v>
      </c>
      <c r="L49" s="231">
        <v>3.7612718356651413E-2</v>
      </c>
      <c r="M49" s="231">
        <v>3.7845165682657778E-2</v>
      </c>
      <c r="N49" s="231">
        <v>3.7967985354582269E-2</v>
      </c>
      <c r="O49" s="231">
        <v>3.7930775768580907E-2</v>
      </c>
      <c r="P49" s="231">
        <v>3.8130836157262073E-2</v>
      </c>
      <c r="Q49" s="231">
        <v>3.8090774339238707E-2</v>
      </c>
      <c r="R49" s="231">
        <v>3.8193583095529518E-2</v>
      </c>
      <c r="S49" s="231">
        <v>1.531691582905941E-2</v>
      </c>
      <c r="T49" s="231">
        <v>2.5357831176354251E-2</v>
      </c>
      <c r="U49" s="231">
        <v>1.0952121948783941E-2</v>
      </c>
      <c r="V49" s="231">
        <v>4.489469455275623E-3</v>
      </c>
      <c r="W49" s="231">
        <v>5.1201175560842476E-3</v>
      </c>
      <c r="DA49" s="73" t="s">
        <v>2804</v>
      </c>
    </row>
    <row r="50" spans="1:105" ht="12" customHeight="1" x14ac:dyDescent="0.25">
      <c r="A50" s="64" t="s">
        <v>160</v>
      </c>
      <c r="B50" s="231">
        <v>0.61587310811519536</v>
      </c>
      <c r="C50" s="231">
        <v>0.83322149174813875</v>
      </c>
      <c r="D50" s="231">
        <v>0.86360345377015646</v>
      </c>
      <c r="E50" s="231">
        <v>0.29591375113779073</v>
      </c>
      <c r="F50" s="231">
        <v>0.23866602222213079</v>
      </c>
      <c r="G50" s="231">
        <v>0.13075981044801999</v>
      </c>
      <c r="H50" s="231">
        <v>0.3029173465529017</v>
      </c>
      <c r="I50" s="231">
        <v>0.99443010087832584</v>
      </c>
      <c r="J50" s="231">
        <v>0.39237652891299241</v>
      </c>
      <c r="K50" s="231">
        <v>5.5601261999741088E-2</v>
      </c>
      <c r="L50" s="231">
        <v>2.7954609476421938E-2</v>
      </c>
      <c r="M50" s="231">
        <v>5.6376317076650313E-2</v>
      </c>
      <c r="N50" s="231">
        <v>0.1120485427401585</v>
      </c>
      <c r="O50" s="231">
        <v>2.8043090794827391E-2</v>
      </c>
      <c r="P50" s="231">
        <v>2.8362328330552501E-2</v>
      </c>
      <c r="Q50" s="231">
        <v>8.4239046872189888E-2</v>
      </c>
      <c r="R50" s="231">
        <v>5.6804014849811513E-2</v>
      </c>
      <c r="S50" s="231">
        <v>4.5650117142014057E-2</v>
      </c>
      <c r="T50" s="231">
        <v>5.2649824321640261E-2</v>
      </c>
      <c r="U50" s="231">
        <v>5.1989277774427967E-2</v>
      </c>
      <c r="V50" s="231">
        <v>7.6805992616727076E-2</v>
      </c>
      <c r="W50" s="231">
        <v>0.11430300556678991</v>
      </c>
      <c r="DA50" s="73" t="s">
        <v>2805</v>
      </c>
    </row>
    <row r="51" spans="1:105" ht="12" customHeight="1" x14ac:dyDescent="0.25">
      <c r="A51" s="64" t="s">
        <v>70</v>
      </c>
      <c r="B51" s="231">
        <v>0.18932213075845511</v>
      </c>
      <c r="C51" s="231">
        <v>0.19076718886115121</v>
      </c>
      <c r="D51" s="231">
        <v>0.16765469770015071</v>
      </c>
      <c r="E51" s="231">
        <v>0.1383371733361424</v>
      </c>
      <c r="F51" s="231">
        <v>1.4282998351652261</v>
      </c>
      <c r="G51" s="231">
        <v>2.724028551263017E-2</v>
      </c>
      <c r="H51" s="231">
        <v>0</v>
      </c>
      <c r="I51" s="231">
        <v>5.6066933167498931E-2</v>
      </c>
      <c r="J51" s="231">
        <v>0</v>
      </c>
      <c r="K51" s="231">
        <v>0</v>
      </c>
      <c r="L51" s="231">
        <v>0</v>
      </c>
      <c r="M51" s="231">
        <v>0</v>
      </c>
      <c r="N51" s="231">
        <v>0</v>
      </c>
      <c r="O51" s="231">
        <v>0</v>
      </c>
      <c r="P51" s="231">
        <v>0</v>
      </c>
      <c r="Q51" s="231">
        <v>0</v>
      </c>
      <c r="R51" s="231">
        <v>0</v>
      </c>
      <c r="S51" s="231">
        <v>0</v>
      </c>
      <c r="T51" s="231">
        <v>0</v>
      </c>
      <c r="U51" s="231">
        <v>0</v>
      </c>
      <c r="V51" s="231">
        <v>0</v>
      </c>
      <c r="W51" s="231">
        <v>0</v>
      </c>
      <c r="DA51" s="73" t="s">
        <v>2806</v>
      </c>
    </row>
    <row r="52" spans="1:105" ht="12" customHeight="1" x14ac:dyDescent="0.25">
      <c r="A52" s="64" t="s">
        <v>34</v>
      </c>
      <c r="B52" s="231">
        <v>0.1093963281216845</v>
      </c>
      <c r="C52" s="231">
        <v>0.10939632812167829</v>
      </c>
      <c r="D52" s="231">
        <v>7.2929897646160258E-2</v>
      </c>
      <c r="E52" s="231">
        <v>7.2929897646155178E-2</v>
      </c>
      <c r="F52" s="231">
        <v>7.2929897646175565E-2</v>
      </c>
      <c r="G52" s="231">
        <v>3.5823393305556603E-2</v>
      </c>
      <c r="H52" s="231">
        <v>0.17991113224907199</v>
      </c>
      <c r="I52" s="231">
        <v>3.5959705332413952E-2</v>
      </c>
      <c r="J52" s="231">
        <v>3.5927108978033848E-2</v>
      </c>
      <c r="K52" s="231">
        <v>0</v>
      </c>
      <c r="L52" s="231">
        <v>3.5814503390673859E-2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7.3075099587227603E-3</v>
      </c>
      <c r="T52" s="231">
        <v>6.1251512914519187E-3</v>
      </c>
      <c r="U52" s="231">
        <v>8.5965476035442141E-3</v>
      </c>
      <c r="V52" s="231">
        <v>8.1698316935237218E-3</v>
      </c>
      <c r="W52" s="231">
        <v>3.4608438283880931E-2</v>
      </c>
      <c r="DA52" s="73" t="s">
        <v>2807</v>
      </c>
    </row>
    <row r="53" spans="1:105" ht="12" customHeight="1" x14ac:dyDescent="0.25">
      <c r="A53" s="64" t="s">
        <v>162</v>
      </c>
      <c r="B53" s="231">
        <v>3.6809974639861651</v>
      </c>
      <c r="C53" s="231">
        <v>4.2428814791449243</v>
      </c>
      <c r="D53" s="231">
        <v>6.1574653278489686</v>
      </c>
      <c r="E53" s="231">
        <v>5.7945452294384632</v>
      </c>
      <c r="F53" s="231">
        <v>4.6565216440166299</v>
      </c>
      <c r="G53" s="231">
        <v>2.648891504127235</v>
      </c>
      <c r="H53" s="231">
        <v>4.6479559372350838</v>
      </c>
      <c r="I53" s="231">
        <v>4.7291324158676353</v>
      </c>
      <c r="J53" s="231">
        <v>3.4618980830629891</v>
      </c>
      <c r="K53" s="231">
        <v>3.15080130385385</v>
      </c>
      <c r="L53" s="231">
        <v>2.729847917724558</v>
      </c>
      <c r="M53" s="231">
        <v>2.7831857425618391</v>
      </c>
      <c r="N53" s="231">
        <v>2.5463125248043892</v>
      </c>
      <c r="O53" s="231">
        <v>2.7072679404859992</v>
      </c>
      <c r="P53" s="231">
        <v>2.8841097994166072</v>
      </c>
      <c r="Q53" s="231">
        <v>2.837140613904837</v>
      </c>
      <c r="R53" s="231">
        <v>2.4259401027256651</v>
      </c>
      <c r="S53" s="231">
        <v>2.922292224216064</v>
      </c>
      <c r="T53" s="231">
        <v>2.4002645630948818</v>
      </c>
      <c r="U53" s="231">
        <v>3.0809159483503872</v>
      </c>
      <c r="V53" s="231">
        <v>2.194160168837326</v>
      </c>
      <c r="W53" s="231">
        <v>2.1075461909648481</v>
      </c>
      <c r="DA53" s="73" t="s">
        <v>2808</v>
      </c>
    </row>
    <row r="54" spans="1:105" ht="12" customHeight="1" x14ac:dyDescent="0.25">
      <c r="A54" s="64" t="s">
        <v>36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2.4731519617384218E-3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2809</v>
      </c>
    </row>
    <row r="55" spans="1:105" ht="12" customHeight="1" x14ac:dyDescent="0.25">
      <c r="A55" s="64" t="s">
        <v>73</v>
      </c>
      <c r="B55" s="231">
        <v>0.1695882605330658</v>
      </c>
      <c r="C55" s="231">
        <v>0.31357802138232871</v>
      </c>
      <c r="D55" s="231">
        <v>3.2797987726255487E-2</v>
      </c>
      <c r="E55" s="231">
        <v>7.3596046565293435E-2</v>
      </c>
      <c r="F55" s="231">
        <v>8.4792690368958618E-2</v>
      </c>
      <c r="G55" s="231">
        <v>9.7593380108291855E-2</v>
      </c>
      <c r="H55" s="231">
        <v>8.0000711127705734E-3</v>
      </c>
      <c r="I55" s="231">
        <v>4.5595797670536092E-2</v>
      </c>
      <c r="J55" s="231">
        <v>7.9194368466792314E-2</v>
      </c>
      <c r="K55" s="231">
        <v>6.3994809311589865E-2</v>
      </c>
      <c r="L55" s="231">
        <v>5.279528571279074E-2</v>
      </c>
      <c r="M55" s="231">
        <v>0.12798961862310521</v>
      </c>
      <c r="N55" s="231">
        <v>6.5595975452217722E-2</v>
      </c>
      <c r="O55" s="231">
        <v>0.18798727217376099</v>
      </c>
      <c r="P55" s="231">
        <v>7.3596046565087184E-2</v>
      </c>
      <c r="Q55" s="231">
        <v>2.719966582428528E-2</v>
      </c>
      <c r="R55" s="231">
        <v>1.7598428570841061E-2</v>
      </c>
      <c r="S55" s="231">
        <v>2.481231558937276E-2</v>
      </c>
      <c r="T55" s="231">
        <v>5.5395740793692402E-2</v>
      </c>
      <c r="U55" s="231">
        <v>3.8776442596593387E-2</v>
      </c>
      <c r="V55" s="231">
        <v>2.9978668208654361E-2</v>
      </c>
      <c r="W55" s="231">
        <v>3.2674156531736658E-2</v>
      </c>
      <c r="DA55" s="73" t="s">
        <v>2810</v>
      </c>
    </row>
    <row r="56" spans="1:105" ht="12" customHeight="1" x14ac:dyDescent="0.25">
      <c r="A56" s="64" t="s">
        <v>79</v>
      </c>
      <c r="B56" s="231">
        <v>1.87090135419437</v>
      </c>
      <c r="C56" s="231">
        <v>1.657396815640054</v>
      </c>
      <c r="D56" s="231">
        <v>1.1668318682258989</v>
      </c>
      <c r="E56" s="231">
        <v>1.428995364521966</v>
      </c>
      <c r="F56" s="231">
        <v>0.71698228850838297</v>
      </c>
      <c r="G56" s="231">
        <v>1.0685201102415389</v>
      </c>
      <c r="H56" s="231">
        <v>0.60178593296236249</v>
      </c>
      <c r="I56" s="231">
        <v>0.64945462317960068</v>
      </c>
      <c r="J56" s="231">
        <v>0.64250130065789013</v>
      </c>
      <c r="K56" s="231">
        <v>0.39920651194929307</v>
      </c>
      <c r="L56" s="231">
        <v>0.47666187734735271</v>
      </c>
      <c r="M56" s="231">
        <v>0.27706040885894823</v>
      </c>
      <c r="N56" s="231">
        <v>0.24329836368145591</v>
      </c>
      <c r="O56" s="231">
        <v>0.12512405561389189</v>
      </c>
      <c r="P56" s="231">
        <v>0.1449866056994373</v>
      </c>
      <c r="Q56" s="231">
        <v>0.23336708863850389</v>
      </c>
      <c r="R56" s="231">
        <v>0.14200507820191241</v>
      </c>
      <c r="S56" s="231">
        <v>0.15392046326959991</v>
      </c>
      <c r="T56" s="231">
        <v>0.19288051921511981</v>
      </c>
      <c r="U56" s="231">
        <v>0.17614964549328799</v>
      </c>
      <c r="V56" s="231">
        <v>0.18621676951021859</v>
      </c>
      <c r="W56" s="231">
        <v>0.37246213880456269</v>
      </c>
      <c r="DA56" s="73" t="s">
        <v>2811</v>
      </c>
    </row>
    <row r="57" spans="1:105" ht="12" customHeight="1" x14ac:dyDescent="0.25">
      <c r="A57" s="60" t="s">
        <v>2755</v>
      </c>
      <c r="B57" s="331">
        <v>0</v>
      </c>
      <c r="C57" s="331">
        <v>0</v>
      </c>
      <c r="D57" s="331">
        <v>0</v>
      </c>
      <c r="E57" s="331">
        <v>0</v>
      </c>
      <c r="F57" s="331">
        <v>0</v>
      </c>
      <c r="G57" s="331">
        <v>0</v>
      </c>
      <c r="H57" s="331">
        <v>0</v>
      </c>
      <c r="I57" s="331">
        <v>0</v>
      </c>
      <c r="J57" s="331">
        <v>0</v>
      </c>
      <c r="K57" s="331">
        <v>0</v>
      </c>
      <c r="L57" s="331">
        <v>0</v>
      </c>
      <c r="M57" s="331">
        <v>0</v>
      </c>
      <c r="N57" s="331">
        <v>0</v>
      </c>
      <c r="O57" s="331">
        <v>0</v>
      </c>
      <c r="P57" s="331">
        <v>0</v>
      </c>
      <c r="Q57" s="331">
        <v>0</v>
      </c>
      <c r="R57" s="331">
        <v>0</v>
      </c>
      <c r="S57" s="331">
        <v>0</v>
      </c>
      <c r="T57" s="331">
        <v>0</v>
      </c>
      <c r="U57" s="331">
        <v>0</v>
      </c>
      <c r="V57" s="331">
        <v>0</v>
      </c>
      <c r="W57" s="331">
        <v>0</v>
      </c>
      <c r="DA57" s="72" t="s">
        <v>2812</v>
      </c>
    </row>
    <row r="58" spans="1:105" ht="12" customHeight="1" x14ac:dyDescent="0.25">
      <c r="A58" s="60" t="s">
        <v>2757</v>
      </c>
      <c r="B58" s="331">
        <v>10.8788787133621</v>
      </c>
      <c r="C58" s="331">
        <v>12.063178694854621</v>
      </c>
      <c r="D58" s="331">
        <v>17.723790900857889</v>
      </c>
      <c r="E58" s="331">
        <v>14.55903205142744</v>
      </c>
      <c r="F58" s="331">
        <v>14.635148602280101</v>
      </c>
      <c r="G58" s="331">
        <v>8.8548344554332683</v>
      </c>
      <c r="H58" s="331">
        <v>12.06953241307534</v>
      </c>
      <c r="I58" s="331">
        <v>12.493434044993149</v>
      </c>
      <c r="J58" s="331">
        <v>16.315683668520951</v>
      </c>
      <c r="K58" s="331">
        <v>9.6201670076760077</v>
      </c>
      <c r="L58" s="331">
        <v>11.70527599507181</v>
      </c>
      <c r="M58" s="331">
        <v>11.229217408031101</v>
      </c>
      <c r="N58" s="331">
        <v>10.527216457809461</v>
      </c>
      <c r="O58" s="331">
        <v>11.41906779304218</v>
      </c>
      <c r="P58" s="331">
        <v>12.218712901731021</v>
      </c>
      <c r="Q58" s="331">
        <v>10.771642076568421</v>
      </c>
      <c r="R58" s="331">
        <v>10.1618824808674</v>
      </c>
      <c r="S58" s="331">
        <v>9.8791960375759871</v>
      </c>
      <c r="T58" s="331">
        <v>9.5677595425841524</v>
      </c>
      <c r="U58" s="331">
        <v>9.6936248075868257</v>
      </c>
      <c r="V58" s="331">
        <v>8.2748243858157604</v>
      </c>
      <c r="W58" s="331">
        <v>8.6013450440913832</v>
      </c>
      <c r="DA58" s="72" t="s">
        <v>2813</v>
      </c>
    </row>
    <row r="59" spans="1:105" ht="12" customHeight="1" x14ac:dyDescent="0.25">
      <c r="A59" s="132" t="s">
        <v>2759</v>
      </c>
      <c r="B59" s="318">
        <v>2.7384534768139641</v>
      </c>
      <c r="C59" s="318">
        <v>3.036567876961239</v>
      </c>
      <c r="D59" s="318">
        <v>4.4614686948539468</v>
      </c>
      <c r="E59" s="318">
        <v>3.6648291603166441</v>
      </c>
      <c r="F59" s="318">
        <v>3.6839893733144691</v>
      </c>
      <c r="G59" s="318">
        <v>2.2289569394049562</v>
      </c>
      <c r="H59" s="318">
        <v>3.0381672478349011</v>
      </c>
      <c r="I59" s="318">
        <v>3.1448726288156279</v>
      </c>
      <c r="J59" s="318">
        <v>4.1070170783115394</v>
      </c>
      <c r="K59" s="318">
        <v>2.4216080061030172</v>
      </c>
      <c r="L59" s="318">
        <v>2.9464758814160068</v>
      </c>
      <c r="M59" s="318">
        <v>2.826641445607148</v>
      </c>
      <c r="N59" s="318">
        <v>2.6499323385830982</v>
      </c>
      <c r="O59" s="318">
        <v>2.874430970668171</v>
      </c>
      <c r="P59" s="318">
        <v>3.0757192638648392</v>
      </c>
      <c r="Q59" s="318">
        <v>2.711459652486389</v>
      </c>
      <c r="R59" s="318">
        <v>2.557969726836498</v>
      </c>
      <c r="S59" s="318">
        <v>2.486811320361324</v>
      </c>
      <c r="T59" s="318">
        <v>2.4084158923959751</v>
      </c>
      <c r="U59" s="318">
        <v>2.4400989529060011</v>
      </c>
      <c r="V59" s="318">
        <v>2.0829556249698311</v>
      </c>
      <c r="W59" s="318">
        <v>2.165148069197397</v>
      </c>
      <c r="DA59" s="139" t="s">
        <v>2814</v>
      </c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2" t="s">
        <v>102</v>
      </c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DA61" s="88"/>
    </row>
    <row r="62" spans="1:105" ht="12" customHeight="1" x14ac:dyDescent="0.25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DA62" s="173"/>
    </row>
    <row r="63" spans="1:105" ht="12" customHeight="1" x14ac:dyDescent="0.25">
      <c r="A63" s="35" t="s">
        <v>27</v>
      </c>
      <c r="B63" s="234">
        <f t="shared" ref="B63:W63" si="1">SUM(B$64:B$71,B$73:B$77)</f>
        <v>1.0000000000000002</v>
      </c>
      <c r="C63" s="234">
        <f t="shared" si="1"/>
        <v>1.0000000000000004</v>
      </c>
      <c r="D63" s="234">
        <f t="shared" si="1"/>
        <v>1.0000000000000002</v>
      </c>
      <c r="E63" s="234">
        <f t="shared" si="1"/>
        <v>1</v>
      </c>
      <c r="F63" s="234">
        <f t="shared" si="1"/>
        <v>0.99999999999999989</v>
      </c>
      <c r="G63" s="234">
        <f t="shared" si="1"/>
        <v>1</v>
      </c>
      <c r="H63" s="234">
        <f t="shared" si="1"/>
        <v>1.0000000000000002</v>
      </c>
      <c r="I63" s="234">
        <f t="shared" si="1"/>
        <v>0.99999999999999978</v>
      </c>
      <c r="J63" s="234">
        <f t="shared" si="1"/>
        <v>1.0000000000000004</v>
      </c>
      <c r="K63" s="234">
        <f t="shared" si="1"/>
        <v>1</v>
      </c>
      <c r="L63" s="234">
        <f t="shared" si="1"/>
        <v>1</v>
      </c>
      <c r="M63" s="234">
        <f t="shared" si="1"/>
        <v>1</v>
      </c>
      <c r="N63" s="234">
        <f t="shared" si="1"/>
        <v>0.99999999999999989</v>
      </c>
      <c r="O63" s="234">
        <f t="shared" si="1"/>
        <v>1</v>
      </c>
      <c r="P63" s="234">
        <f t="shared" si="1"/>
        <v>1</v>
      </c>
      <c r="Q63" s="234">
        <f t="shared" si="1"/>
        <v>0.99999999999999989</v>
      </c>
      <c r="R63" s="234">
        <f t="shared" si="1"/>
        <v>1</v>
      </c>
      <c r="S63" s="234">
        <f t="shared" si="1"/>
        <v>1.0000000000000002</v>
      </c>
      <c r="T63" s="234">
        <f t="shared" si="1"/>
        <v>1</v>
      </c>
      <c r="U63" s="234">
        <f t="shared" si="1"/>
        <v>1.0000000000000002</v>
      </c>
      <c r="V63" s="234">
        <f t="shared" si="1"/>
        <v>1</v>
      </c>
      <c r="W63" s="234">
        <f t="shared" si="1"/>
        <v>0.99999999999999978</v>
      </c>
      <c r="DA63" s="95"/>
    </row>
    <row r="64" spans="1:105" ht="12" customHeight="1" x14ac:dyDescent="0.25">
      <c r="A64" s="55" t="s">
        <v>92</v>
      </c>
      <c r="B64" s="301">
        <f t="shared" ref="B64:W64" si="2">IF(B$6=0,0,B$6/B$5)</f>
        <v>1.5082925514379973E-2</v>
      </c>
      <c r="C64" s="301">
        <f t="shared" si="2"/>
        <v>1.5042539675696791E-2</v>
      </c>
      <c r="D64" s="301">
        <f t="shared" si="2"/>
        <v>1.6899626431173542E-2</v>
      </c>
      <c r="E64" s="301">
        <f t="shared" si="2"/>
        <v>1.6496734543058836E-2</v>
      </c>
      <c r="F64" s="301">
        <f t="shared" si="2"/>
        <v>1.7519871211671926E-2</v>
      </c>
      <c r="G64" s="301">
        <f t="shared" si="2"/>
        <v>1.8329410440423521E-2</v>
      </c>
      <c r="H64" s="301">
        <f t="shared" si="2"/>
        <v>1.796557257064189E-2</v>
      </c>
      <c r="I64" s="301">
        <f t="shared" si="2"/>
        <v>1.6767568152682728E-2</v>
      </c>
      <c r="J64" s="301">
        <f t="shared" si="2"/>
        <v>2.5862145524067265E-2</v>
      </c>
      <c r="K64" s="301">
        <f t="shared" si="2"/>
        <v>2.0904948339716102E-2</v>
      </c>
      <c r="L64" s="301">
        <f t="shared" si="2"/>
        <v>2.5744410938723625E-2</v>
      </c>
      <c r="M64" s="301">
        <f t="shared" si="2"/>
        <v>2.5326320161208497E-2</v>
      </c>
      <c r="N64" s="301">
        <f t="shared" si="2"/>
        <v>2.5758962162285615E-2</v>
      </c>
      <c r="O64" s="301">
        <f t="shared" si="2"/>
        <v>2.6619730794228823E-2</v>
      </c>
      <c r="P64" s="301">
        <f t="shared" si="2"/>
        <v>2.7292806976539175E-2</v>
      </c>
      <c r="Q64" s="301">
        <f t="shared" si="2"/>
        <v>2.5007423101546748E-2</v>
      </c>
      <c r="R64" s="301">
        <f t="shared" si="2"/>
        <v>2.7022644775234805E-2</v>
      </c>
      <c r="S64" s="301">
        <f t="shared" si="2"/>
        <v>2.3846061414060447E-2</v>
      </c>
      <c r="T64" s="301">
        <f t="shared" si="2"/>
        <v>2.5721243671413391E-2</v>
      </c>
      <c r="U64" s="301">
        <f t="shared" si="2"/>
        <v>2.2604927949460268E-2</v>
      </c>
      <c r="V64" s="301">
        <f t="shared" si="2"/>
        <v>2.4839888062301797E-2</v>
      </c>
      <c r="W64" s="301">
        <f t="shared" si="2"/>
        <v>2.4506485375670444E-2</v>
      </c>
      <c r="DA64" s="67"/>
    </row>
    <row r="65" spans="1:105" ht="12" customHeight="1" x14ac:dyDescent="0.25">
      <c r="A65" s="202" t="s">
        <v>93</v>
      </c>
      <c r="B65" s="235">
        <f t="shared" ref="B65:W65" si="3">IF(B$7=0,0,B$7/B$5)</f>
        <v>3.1790379479962102E-3</v>
      </c>
      <c r="C65" s="235">
        <f t="shared" si="3"/>
        <v>3.1705257987044112E-3</v>
      </c>
      <c r="D65" s="235">
        <f t="shared" si="3"/>
        <v>3.5619451730660471E-3</v>
      </c>
      <c r="E65" s="235">
        <f t="shared" si="3"/>
        <v>3.4770273897066187E-3</v>
      </c>
      <c r="F65" s="235">
        <f t="shared" si="3"/>
        <v>3.6926745658732341E-3</v>
      </c>
      <c r="G65" s="235">
        <f t="shared" si="3"/>
        <v>3.8633016717446581E-3</v>
      </c>
      <c r="H65" s="235">
        <f t="shared" si="3"/>
        <v>3.7866153290420351E-3</v>
      </c>
      <c r="I65" s="235">
        <f t="shared" si="3"/>
        <v>3.5341111644535206E-3</v>
      </c>
      <c r="J65" s="235">
        <f t="shared" si="3"/>
        <v>5.4509811083549541E-3</v>
      </c>
      <c r="K65" s="235">
        <f t="shared" si="3"/>
        <v>4.4061494575105839E-3</v>
      </c>
      <c r="L65" s="235">
        <f t="shared" si="3"/>
        <v>5.4261661137942402E-3</v>
      </c>
      <c r="M65" s="235">
        <f t="shared" si="3"/>
        <v>5.3380448507036908E-3</v>
      </c>
      <c r="N65" s="235">
        <f t="shared" si="3"/>
        <v>5.4292330845784704E-3</v>
      </c>
      <c r="O65" s="235">
        <f t="shared" si="3"/>
        <v>5.6106578448335892E-3</v>
      </c>
      <c r="P65" s="235">
        <f t="shared" si="3"/>
        <v>5.7525225463079177E-3</v>
      </c>
      <c r="Q65" s="235">
        <f t="shared" si="3"/>
        <v>5.270830711563204E-3</v>
      </c>
      <c r="R65" s="235">
        <f t="shared" si="3"/>
        <v>5.6955802847259767E-3</v>
      </c>
      <c r="S65" s="235">
        <f t="shared" si="3"/>
        <v>5.0260497589325014E-3</v>
      </c>
      <c r="T65" s="235">
        <f t="shared" si="3"/>
        <v>5.4212831339067891E-3</v>
      </c>
      <c r="U65" s="235">
        <f t="shared" si="3"/>
        <v>4.7644552573399366E-3</v>
      </c>
      <c r="V65" s="235">
        <f t="shared" si="3"/>
        <v>5.2355192431832141E-3</v>
      </c>
      <c r="W65" s="235">
        <f t="shared" si="3"/>
        <v>5.1652477436817147E-3</v>
      </c>
      <c r="DA65" s="174"/>
    </row>
    <row r="66" spans="1:105" ht="12" customHeight="1" x14ac:dyDescent="0.25">
      <c r="A66" s="202" t="s">
        <v>94</v>
      </c>
      <c r="B66" s="235">
        <f t="shared" ref="B66:W66" si="4">IF(B$8=0,0,B$8/B$5)</f>
        <v>1.2318535107876933E-2</v>
      </c>
      <c r="C66" s="235">
        <f t="shared" si="4"/>
        <v>1.2285551163800205E-2</v>
      </c>
      <c r="D66" s="235">
        <f t="shared" si="4"/>
        <v>1.380227206611476E-2</v>
      </c>
      <c r="E66" s="235">
        <f t="shared" si="4"/>
        <v>1.3473221984703949E-2</v>
      </c>
      <c r="F66" s="235">
        <f t="shared" si="4"/>
        <v>1.430883871969681E-2</v>
      </c>
      <c r="G66" s="235">
        <f t="shared" si="4"/>
        <v>1.4970006037739493E-2</v>
      </c>
      <c r="H66" s="235">
        <f t="shared" si="4"/>
        <v>1.4672852175366631E-2</v>
      </c>
      <c r="I66" s="235">
        <f t="shared" si="4"/>
        <v>1.3694417357270386E-2</v>
      </c>
      <c r="J66" s="235">
        <f t="shared" si="4"/>
        <v>2.1122145521404918E-2</v>
      </c>
      <c r="K66" s="235">
        <f t="shared" si="4"/>
        <v>1.7073500747957025E-2</v>
      </c>
      <c r="L66" s="235">
        <f t="shared" si="4"/>
        <v>2.1025989266997641E-2</v>
      </c>
      <c r="M66" s="235">
        <f t="shared" si="4"/>
        <v>2.0684525940391045E-2</v>
      </c>
      <c r="N66" s="235">
        <f t="shared" si="4"/>
        <v>2.1037873550198528E-2</v>
      </c>
      <c r="O66" s="235">
        <f t="shared" si="4"/>
        <v>2.1740880974205373E-2</v>
      </c>
      <c r="P66" s="235">
        <f t="shared" si="4"/>
        <v>2.2290596118933838E-2</v>
      </c>
      <c r="Q66" s="235">
        <f t="shared" si="4"/>
        <v>2.0424076160837537E-2</v>
      </c>
      <c r="R66" s="235">
        <f t="shared" si="4"/>
        <v>2.2069949099334341E-2</v>
      </c>
      <c r="S66" s="235">
        <f t="shared" si="4"/>
        <v>1.9475568213450041E-2</v>
      </c>
      <c r="T66" s="235">
        <f t="shared" si="4"/>
        <v>2.1007068083872874E-2</v>
      </c>
      <c r="U66" s="235">
        <f t="shared" si="4"/>
        <v>1.8461909016985665E-2</v>
      </c>
      <c r="V66" s="235">
        <f t="shared" si="4"/>
        <v>2.0287246852705582E-2</v>
      </c>
      <c r="W66" s="235">
        <f t="shared" si="4"/>
        <v>2.0014950029624858E-2</v>
      </c>
      <c r="DA66" s="174"/>
    </row>
    <row r="67" spans="1:105" ht="12" customHeight="1" x14ac:dyDescent="0.25">
      <c r="A67" s="202" t="s">
        <v>95</v>
      </c>
      <c r="B67" s="235">
        <f t="shared" ref="B67:W67" si="5">IF(B$9=0,0,B$9/B$5)</f>
        <v>1.7325715260089303E-2</v>
      </c>
      <c r="C67" s="235">
        <f t="shared" si="5"/>
        <v>1.7279324157720096E-2</v>
      </c>
      <c r="D67" s="235">
        <f t="shared" si="5"/>
        <v>1.9412554631343892E-2</v>
      </c>
      <c r="E67" s="235">
        <f t="shared" si="5"/>
        <v>1.894975382208311E-2</v>
      </c>
      <c r="F67" s="235">
        <f t="shared" si="5"/>
        <v>2.0125028113244094E-2</v>
      </c>
      <c r="G67" s="235">
        <f t="shared" si="5"/>
        <v>2.105494360980013E-2</v>
      </c>
      <c r="H67" s="235">
        <f t="shared" si="5"/>
        <v>2.0637004044517251E-2</v>
      </c>
      <c r="I67" s="235">
        <f t="shared" si="5"/>
        <v>1.9260859648252717E-2</v>
      </c>
      <c r="J67" s="235">
        <f t="shared" si="5"/>
        <v>2.9707775785127715E-2</v>
      </c>
      <c r="K67" s="235">
        <f t="shared" si="5"/>
        <v>2.4013456946100062E-2</v>
      </c>
      <c r="L67" s="235">
        <f t="shared" si="5"/>
        <v>2.9572534389154262E-2</v>
      </c>
      <c r="M67" s="235">
        <f t="shared" si="5"/>
        <v>2.9092274657234851E-2</v>
      </c>
      <c r="N67" s="235">
        <f t="shared" si="5"/>
        <v>2.9589249339836775E-2</v>
      </c>
      <c r="O67" s="235">
        <f t="shared" si="5"/>
        <v>3.0578011911636664E-2</v>
      </c>
      <c r="P67" s="235">
        <f t="shared" si="5"/>
        <v>3.1351172680211647E-2</v>
      </c>
      <c r="Q67" s="235">
        <f t="shared" si="5"/>
        <v>2.8725958477544666E-2</v>
      </c>
      <c r="R67" s="235">
        <f t="shared" si="5"/>
        <v>3.1040838098941207E-2</v>
      </c>
      <c r="S67" s="235">
        <f t="shared" si="5"/>
        <v>2.7391905485492106E-2</v>
      </c>
      <c r="T67" s="235">
        <f t="shared" si="5"/>
        <v>2.9545922212598132E-2</v>
      </c>
      <c r="U67" s="235">
        <f t="shared" si="5"/>
        <v>2.5966218871384696E-2</v>
      </c>
      <c r="V67" s="235">
        <f t="shared" si="5"/>
        <v>2.8533511436466416E-2</v>
      </c>
      <c r="W67" s="235">
        <f t="shared" si="5"/>
        <v>2.8150532682774621E-2</v>
      </c>
      <c r="DA67" s="174"/>
    </row>
    <row r="68" spans="1:105" ht="12" customHeight="1" x14ac:dyDescent="0.25">
      <c r="A68" s="56" t="s">
        <v>96</v>
      </c>
      <c r="B68" s="302">
        <f t="shared" ref="B68:W68" si="6">IF(B$10=0,0,B$10/B$5)</f>
        <v>0.15383240513948443</v>
      </c>
      <c r="C68" s="302">
        <f t="shared" si="6"/>
        <v>0.15617920088315027</v>
      </c>
      <c r="D68" s="302">
        <f t="shared" si="6"/>
        <v>0.15328863538858178</v>
      </c>
      <c r="E68" s="302">
        <f t="shared" si="6"/>
        <v>0.15379918710721538</v>
      </c>
      <c r="F68" s="302">
        <f t="shared" si="6"/>
        <v>0.15068008924426662</v>
      </c>
      <c r="G68" s="302">
        <f t="shared" si="6"/>
        <v>0.14330094526294049</v>
      </c>
      <c r="H68" s="302">
        <f t="shared" si="6"/>
        <v>0.15123597728971444</v>
      </c>
      <c r="I68" s="302">
        <f t="shared" si="6"/>
        <v>0.155450936924557</v>
      </c>
      <c r="J68" s="302">
        <f t="shared" si="6"/>
        <v>0.12643501440526764</v>
      </c>
      <c r="K68" s="302">
        <f t="shared" si="6"/>
        <v>0.14157752289293207</v>
      </c>
      <c r="L68" s="302">
        <f t="shared" si="6"/>
        <v>0.12650735997012591</v>
      </c>
      <c r="M68" s="302">
        <f t="shared" si="6"/>
        <v>0.12939339077924564</v>
      </c>
      <c r="N68" s="302">
        <f t="shared" si="6"/>
        <v>0.12833085880732253</v>
      </c>
      <c r="O68" s="302">
        <f t="shared" si="6"/>
        <v>0.12674820592128563</v>
      </c>
      <c r="P68" s="302">
        <f t="shared" si="6"/>
        <v>0.12542043861829591</v>
      </c>
      <c r="Q68" s="302">
        <f t="shared" si="6"/>
        <v>0.13033459765836272</v>
      </c>
      <c r="R68" s="302">
        <f t="shared" si="6"/>
        <v>0.12591729407863669</v>
      </c>
      <c r="S68" s="302">
        <f t="shared" si="6"/>
        <v>0.13430723257047916</v>
      </c>
      <c r="T68" s="302">
        <f t="shared" si="6"/>
        <v>0.12922350867260932</v>
      </c>
      <c r="U68" s="302">
        <f t="shared" si="6"/>
        <v>0.13773256201772402</v>
      </c>
      <c r="V68" s="302">
        <f t="shared" si="6"/>
        <v>0.1307378025687935</v>
      </c>
      <c r="W68" s="302">
        <f t="shared" si="6"/>
        <v>0.12966958431268019</v>
      </c>
      <c r="DA68" s="68"/>
    </row>
    <row r="69" spans="1:105" ht="12" customHeight="1" x14ac:dyDescent="0.25">
      <c r="A69" s="203" t="s">
        <v>2709</v>
      </c>
      <c r="B69" s="303">
        <f t="shared" ref="B69:W69" si="7">IF(B$16=0,0,B$16/B$5)</f>
        <v>6.1215672486653751E-2</v>
      </c>
      <c r="C69" s="303">
        <f t="shared" si="7"/>
        <v>6.0958371778075136E-2</v>
      </c>
      <c r="D69" s="303">
        <f t="shared" si="7"/>
        <v>5.8560502246196883E-2</v>
      </c>
      <c r="E69" s="303">
        <f t="shared" si="7"/>
        <v>5.9114349236245076E-2</v>
      </c>
      <c r="F69" s="303">
        <f t="shared" si="7"/>
        <v>5.7926629620057721E-2</v>
      </c>
      <c r="G69" s="303">
        <f t="shared" si="7"/>
        <v>5.7751175118541734E-2</v>
      </c>
      <c r="H69" s="303">
        <f t="shared" si="7"/>
        <v>5.7278413439787394E-2</v>
      </c>
      <c r="I69" s="303">
        <f t="shared" si="7"/>
        <v>5.8499097529579526E-2</v>
      </c>
      <c r="J69" s="303">
        <f t="shared" si="7"/>
        <v>4.9036493274251587E-2</v>
      </c>
      <c r="K69" s="303">
        <f t="shared" si="7"/>
        <v>5.4228498352433784E-2</v>
      </c>
      <c r="L69" s="303">
        <f t="shared" si="7"/>
        <v>4.9178921980553236E-2</v>
      </c>
      <c r="M69" s="303">
        <f t="shared" si="7"/>
        <v>4.9406736779410786E-2</v>
      </c>
      <c r="N69" s="303">
        <f t="shared" si="7"/>
        <v>4.8926169777017227E-2</v>
      </c>
      <c r="O69" s="303">
        <f t="shared" si="7"/>
        <v>4.7870534062440205E-2</v>
      </c>
      <c r="P69" s="303">
        <f t="shared" si="7"/>
        <v>4.7099909048952164E-2</v>
      </c>
      <c r="Q69" s="303">
        <f t="shared" si="7"/>
        <v>4.9739058983491576E-2</v>
      </c>
      <c r="R69" s="303">
        <f t="shared" si="7"/>
        <v>4.7427018237787735E-2</v>
      </c>
      <c r="S69" s="303">
        <f t="shared" si="7"/>
        <v>5.0898852593621639E-2</v>
      </c>
      <c r="T69" s="303">
        <f t="shared" si="7"/>
        <v>4.8878641470133266E-2</v>
      </c>
      <c r="U69" s="303">
        <f t="shared" si="7"/>
        <v>5.2246679686030535E-2</v>
      </c>
      <c r="V69" s="303">
        <f t="shared" si="7"/>
        <v>4.9928600463167112E-2</v>
      </c>
      <c r="W69" s="303">
        <f t="shared" si="7"/>
        <v>5.0552281286143273E-2</v>
      </c>
      <c r="DA69" s="175"/>
    </row>
    <row r="70" spans="1:105" ht="12" customHeight="1" x14ac:dyDescent="0.25">
      <c r="A70" s="203" t="s">
        <v>2721</v>
      </c>
      <c r="B70" s="303">
        <f t="shared" ref="B70:W70" si="8">IF(B$27=0,0,B$27/B$5)</f>
        <v>0.46029476812080006</v>
      </c>
      <c r="C70" s="303">
        <f t="shared" si="8"/>
        <v>0.45836006471591106</v>
      </c>
      <c r="D70" s="303">
        <f t="shared" si="8"/>
        <v>0.44032993035121121</v>
      </c>
      <c r="E70" s="303">
        <f t="shared" si="8"/>
        <v>0.44449443368022773</v>
      </c>
      <c r="F70" s="303">
        <f t="shared" si="8"/>
        <v>0.43556369579697241</v>
      </c>
      <c r="G70" s="303">
        <f t="shared" si="8"/>
        <v>0.43424441291057353</v>
      </c>
      <c r="H70" s="303">
        <f t="shared" si="8"/>
        <v>0.43068960874917067</v>
      </c>
      <c r="I70" s="303">
        <f t="shared" si="8"/>
        <v>0.43986821411664595</v>
      </c>
      <c r="J70" s="303">
        <f t="shared" si="8"/>
        <v>0.36871670904293019</v>
      </c>
      <c r="K70" s="303">
        <f t="shared" si="8"/>
        <v>0.40775659338080011</v>
      </c>
      <c r="L70" s="303">
        <f t="shared" si="8"/>
        <v>0.36978766335377533</v>
      </c>
      <c r="M70" s="303">
        <f t="shared" si="8"/>
        <v>0.37150065539903115</v>
      </c>
      <c r="N70" s="303">
        <f t="shared" si="8"/>
        <v>0.36788716120795634</v>
      </c>
      <c r="O70" s="303">
        <f t="shared" si="8"/>
        <v>0.35994959266180998</v>
      </c>
      <c r="P70" s="303">
        <f t="shared" si="8"/>
        <v>0.35415508534885176</v>
      </c>
      <c r="Q70" s="303">
        <f t="shared" si="8"/>
        <v>0.37399946274125401</v>
      </c>
      <c r="R70" s="303">
        <f t="shared" si="8"/>
        <v>0.35661469482644237</v>
      </c>
      <c r="S70" s="303">
        <f t="shared" si="8"/>
        <v>0.38272021854050103</v>
      </c>
      <c r="T70" s="303">
        <f t="shared" si="8"/>
        <v>0.36752978490042509</v>
      </c>
      <c r="U70" s="303">
        <f t="shared" si="8"/>
        <v>0.39285484148534489</v>
      </c>
      <c r="V70" s="303">
        <f t="shared" si="8"/>
        <v>0.37542466886727566</v>
      </c>
      <c r="W70" s="303">
        <f t="shared" si="8"/>
        <v>0.38011426890157723</v>
      </c>
      <c r="DA70" s="175"/>
    </row>
    <row r="71" spans="1:105" ht="12" customHeight="1" x14ac:dyDescent="0.25">
      <c r="A71" s="203" t="s">
        <v>2733</v>
      </c>
      <c r="B71" s="303">
        <f t="shared" ref="B71:W71" si="9">IF(B$38=0,0,B$38/B$5)</f>
        <v>6.7113196774210071E-2</v>
      </c>
      <c r="C71" s="303">
        <f t="shared" si="9"/>
        <v>6.6933495380349067E-2</v>
      </c>
      <c r="D71" s="303">
        <f t="shared" si="9"/>
        <v>7.5196814636833115E-2</v>
      </c>
      <c r="E71" s="303">
        <f t="shared" si="9"/>
        <v>7.340410124446127E-2</v>
      </c>
      <c r="F71" s="303">
        <f t="shared" si="9"/>
        <v>7.7956664505618709E-2</v>
      </c>
      <c r="G71" s="303">
        <f t="shared" si="9"/>
        <v>8.1558801604542208E-2</v>
      </c>
      <c r="H71" s="303">
        <f t="shared" si="9"/>
        <v>7.993986351953454E-2</v>
      </c>
      <c r="I71" s="303">
        <f t="shared" si="9"/>
        <v>7.4609206269904055E-2</v>
      </c>
      <c r="J71" s="303">
        <f t="shared" si="9"/>
        <v>0.11507656521310702</v>
      </c>
      <c r="K71" s="303">
        <f t="shared" si="9"/>
        <v>9.3018951140510009E-2</v>
      </c>
      <c r="L71" s="303">
        <f t="shared" si="9"/>
        <v>0.11455269175196957</v>
      </c>
      <c r="M71" s="303">
        <f t="shared" si="9"/>
        <v>0.11269234916829075</v>
      </c>
      <c r="N71" s="303">
        <f t="shared" si="9"/>
        <v>0.11461743908028389</v>
      </c>
      <c r="O71" s="303">
        <f t="shared" si="9"/>
        <v>0.11844752724969078</v>
      </c>
      <c r="P71" s="303">
        <f t="shared" si="9"/>
        <v>0.12144245646447499</v>
      </c>
      <c r="Q71" s="303">
        <f t="shared" si="9"/>
        <v>0.11127338034189224</v>
      </c>
      <c r="R71" s="303">
        <f t="shared" si="9"/>
        <v>0.12024033894690127</v>
      </c>
      <c r="S71" s="303">
        <f t="shared" si="9"/>
        <v>0.10610576909936598</v>
      </c>
      <c r="T71" s="303">
        <f t="shared" si="9"/>
        <v>0.11444960635462861</v>
      </c>
      <c r="U71" s="303">
        <f t="shared" si="9"/>
        <v>0.10058320423929586</v>
      </c>
      <c r="V71" s="303">
        <f t="shared" si="9"/>
        <v>0.11052791408306188</v>
      </c>
      <c r="W71" s="303">
        <f t="shared" si="9"/>
        <v>0.10904440081558561</v>
      </c>
      <c r="DA71" s="175"/>
    </row>
    <row r="72" spans="1:105" ht="12" customHeight="1" x14ac:dyDescent="0.25">
      <c r="A72" s="203" t="s">
        <v>2735</v>
      </c>
      <c r="B72" s="303">
        <f t="shared" ref="B72:W72" si="10">IF(B$39=0,0,B$39/B$5)</f>
        <v>0.19015412177031965</v>
      </c>
      <c r="C72" s="303">
        <f t="shared" si="10"/>
        <v>0.19035947365253703</v>
      </c>
      <c r="D72" s="303">
        <f t="shared" si="10"/>
        <v>0.19711734333347</v>
      </c>
      <c r="E72" s="303">
        <f t="shared" si="10"/>
        <v>0.19548125760070265</v>
      </c>
      <c r="F72" s="303">
        <f t="shared" si="10"/>
        <v>0.19959492088780997</v>
      </c>
      <c r="G72" s="303">
        <f t="shared" si="10"/>
        <v>0.20124968013932804</v>
      </c>
      <c r="H72" s="303">
        <f t="shared" si="10"/>
        <v>0.20058676334540285</v>
      </c>
      <c r="I72" s="303">
        <f t="shared" si="10"/>
        <v>0.19665580158966509</v>
      </c>
      <c r="J72" s="303">
        <f t="shared" si="10"/>
        <v>0.22518431010063905</v>
      </c>
      <c r="K72" s="303">
        <f t="shared" si="10"/>
        <v>0.21001606128082892</v>
      </c>
      <c r="L72" s="303">
        <f t="shared" si="10"/>
        <v>0.22494848783433613</v>
      </c>
      <c r="M72" s="303">
        <f t="shared" si="10"/>
        <v>0.22385000363449897</v>
      </c>
      <c r="N72" s="303">
        <f t="shared" si="10"/>
        <v>0.22514848180298255</v>
      </c>
      <c r="O72" s="303">
        <f t="shared" si="10"/>
        <v>0.22804837508238815</v>
      </c>
      <c r="P72" s="303">
        <f t="shared" si="10"/>
        <v>0.22993907125823423</v>
      </c>
      <c r="Q72" s="303">
        <f t="shared" si="10"/>
        <v>0.22292145381622153</v>
      </c>
      <c r="R72" s="303">
        <f t="shared" si="10"/>
        <v>0.22906468726523849</v>
      </c>
      <c r="S72" s="303">
        <f t="shared" si="10"/>
        <v>0.21942479274529098</v>
      </c>
      <c r="T72" s="303">
        <f t="shared" si="10"/>
        <v>0.22499709380575852</v>
      </c>
      <c r="U72" s="303">
        <f t="shared" si="10"/>
        <v>0.21558490685646098</v>
      </c>
      <c r="V72" s="303">
        <f t="shared" si="10"/>
        <v>0.22239750661120386</v>
      </c>
      <c r="W72" s="303">
        <f t="shared" si="10"/>
        <v>0.22112558554992515</v>
      </c>
      <c r="DA72" s="175"/>
    </row>
    <row r="73" spans="1:105" ht="12" customHeight="1" x14ac:dyDescent="0.25">
      <c r="A73" s="62" t="s">
        <v>2736</v>
      </c>
      <c r="B73" s="304">
        <f t="shared" ref="B73:W73" si="11">IF(B$40=0,0,B$40/B$5)</f>
        <v>6.553823572876151E-2</v>
      </c>
      <c r="C73" s="304">
        <f t="shared" si="11"/>
        <v>6.6149287808089E-2</v>
      </c>
      <c r="D73" s="304">
        <f t="shared" si="11"/>
        <v>6.5226543690003844E-2</v>
      </c>
      <c r="E73" s="304">
        <f t="shared" si="11"/>
        <v>6.5230813702764512E-2</v>
      </c>
      <c r="F73" s="304">
        <f t="shared" si="11"/>
        <v>6.5010093851341724E-2</v>
      </c>
      <c r="G73" s="304">
        <f t="shared" si="11"/>
        <v>6.2645850107128392E-2</v>
      </c>
      <c r="H73" s="304">
        <f t="shared" si="11"/>
        <v>6.4214679647765283E-2</v>
      </c>
      <c r="I73" s="304">
        <f t="shared" si="11"/>
        <v>6.5490048288964889E-2</v>
      </c>
      <c r="J73" s="304">
        <f t="shared" si="11"/>
        <v>5.4646077428686116E-2</v>
      </c>
      <c r="K73" s="304">
        <f t="shared" si="11"/>
        <v>6.091227164008748E-2</v>
      </c>
      <c r="L73" s="304">
        <f t="shared" si="11"/>
        <v>5.4904583275227341E-2</v>
      </c>
      <c r="M73" s="304">
        <f t="shared" si="11"/>
        <v>5.5775914028805371E-2</v>
      </c>
      <c r="N73" s="304">
        <f t="shared" si="11"/>
        <v>5.5224847690339945E-2</v>
      </c>
      <c r="O73" s="304">
        <f t="shared" si="11"/>
        <v>5.4521711039874562E-2</v>
      </c>
      <c r="P73" s="304">
        <f t="shared" si="11"/>
        <v>5.355273857202035E-2</v>
      </c>
      <c r="Q73" s="304">
        <f t="shared" si="11"/>
        <v>5.622754018386561E-2</v>
      </c>
      <c r="R73" s="304">
        <f t="shared" si="11"/>
        <v>5.3812457655118544E-2</v>
      </c>
      <c r="S73" s="304">
        <f t="shared" si="11"/>
        <v>5.7796133044937782E-2</v>
      </c>
      <c r="T73" s="304">
        <f t="shared" si="11"/>
        <v>5.5303678122298812E-2</v>
      </c>
      <c r="U73" s="304">
        <f t="shared" si="11"/>
        <v>5.9285840588590794E-2</v>
      </c>
      <c r="V73" s="304">
        <f t="shared" si="11"/>
        <v>5.6417145794519334E-2</v>
      </c>
      <c r="W73" s="304">
        <f t="shared" si="11"/>
        <v>5.6375119835978239E-2</v>
      </c>
      <c r="DA73" s="72"/>
    </row>
    <row r="74" spans="1:105" ht="12" customHeight="1" x14ac:dyDescent="0.25">
      <c r="A74" s="62" t="s">
        <v>2743</v>
      </c>
      <c r="B74" s="304">
        <f t="shared" ref="B74:W74" si="12">IF(B$46=0,0,B$46/B$5)</f>
        <v>4.7214549446116541E-2</v>
      </c>
      <c r="C74" s="304">
        <f t="shared" si="12"/>
        <v>4.70160980278077E-2</v>
      </c>
      <c r="D74" s="304">
        <f t="shared" si="12"/>
        <v>4.5166664296553895E-2</v>
      </c>
      <c r="E74" s="304">
        <f t="shared" si="12"/>
        <v>4.5593836539134673E-2</v>
      </c>
      <c r="F74" s="304">
        <f t="shared" si="12"/>
        <v>4.467776971721376E-2</v>
      </c>
      <c r="G74" s="304">
        <f t="shared" si="12"/>
        <v>4.4542444809377829E-2</v>
      </c>
      <c r="H74" s="304">
        <f t="shared" si="12"/>
        <v>4.4177812212020641E-2</v>
      </c>
      <c r="I74" s="304">
        <f t="shared" si="12"/>
        <v>4.5119303940762877E-2</v>
      </c>
      <c r="J74" s="304">
        <f t="shared" si="12"/>
        <v>3.7820967120243291E-2</v>
      </c>
      <c r="K74" s="304">
        <f t="shared" si="12"/>
        <v>4.1825467447210461E-2</v>
      </c>
      <c r="L74" s="304">
        <f t="shared" si="12"/>
        <v>3.7930819825001079E-2</v>
      </c>
      <c r="M74" s="304">
        <f t="shared" si="12"/>
        <v>3.8106529290376341E-2</v>
      </c>
      <c r="N74" s="304">
        <f t="shared" si="12"/>
        <v>3.7735876586991755E-2</v>
      </c>
      <c r="O74" s="304">
        <f t="shared" si="12"/>
        <v>3.6921683707646202E-2</v>
      </c>
      <c r="P74" s="304">
        <f t="shared" si="12"/>
        <v>3.6327314466473866E-2</v>
      </c>
      <c r="Q74" s="304">
        <f t="shared" si="12"/>
        <v>3.8362843441626354E-2</v>
      </c>
      <c r="R74" s="304">
        <f t="shared" si="12"/>
        <v>3.6579607912632185E-2</v>
      </c>
      <c r="S74" s="304">
        <f t="shared" si="12"/>
        <v>3.9257371436311236E-2</v>
      </c>
      <c r="T74" s="304">
        <f t="shared" si="12"/>
        <v>3.7699218856964312E-2</v>
      </c>
      <c r="U74" s="304">
        <f t="shared" si="12"/>
        <v>4.0296926280917904E-2</v>
      </c>
      <c r="V74" s="304">
        <f t="shared" si="12"/>
        <v>3.8509033382873502E-2</v>
      </c>
      <c r="W74" s="304">
        <f t="shared" si="12"/>
        <v>3.8990067207363831E-2</v>
      </c>
      <c r="DA74" s="72"/>
    </row>
    <row r="75" spans="1:105" ht="12" customHeight="1" x14ac:dyDescent="0.25">
      <c r="A75" s="62" t="s">
        <v>2755</v>
      </c>
      <c r="B75" s="304">
        <f t="shared" ref="B75:W75" si="13">IF(B$57=0,0,B$57/B$5)</f>
        <v>0</v>
      </c>
      <c r="C75" s="304">
        <f t="shared" si="13"/>
        <v>0</v>
      </c>
      <c r="D75" s="304">
        <f t="shared" si="13"/>
        <v>0</v>
      </c>
      <c r="E75" s="304">
        <f t="shared" si="13"/>
        <v>0</v>
      </c>
      <c r="F75" s="304">
        <f t="shared" si="13"/>
        <v>0</v>
      </c>
      <c r="G75" s="304">
        <f t="shared" si="13"/>
        <v>0</v>
      </c>
      <c r="H75" s="304">
        <f t="shared" si="13"/>
        <v>0</v>
      </c>
      <c r="I75" s="304">
        <f t="shared" si="13"/>
        <v>0</v>
      </c>
      <c r="J75" s="304">
        <f t="shared" si="13"/>
        <v>0</v>
      </c>
      <c r="K75" s="304">
        <f t="shared" si="13"/>
        <v>0</v>
      </c>
      <c r="L75" s="304">
        <f t="shared" si="13"/>
        <v>0</v>
      </c>
      <c r="M75" s="304">
        <f t="shared" si="13"/>
        <v>0</v>
      </c>
      <c r="N75" s="304">
        <f t="shared" si="13"/>
        <v>0</v>
      </c>
      <c r="O75" s="304">
        <f t="shared" si="13"/>
        <v>0</v>
      </c>
      <c r="P75" s="304">
        <f t="shared" si="13"/>
        <v>0</v>
      </c>
      <c r="Q75" s="304">
        <f t="shared" si="13"/>
        <v>0</v>
      </c>
      <c r="R75" s="304">
        <f t="shared" si="13"/>
        <v>0</v>
      </c>
      <c r="S75" s="304">
        <f t="shared" si="13"/>
        <v>0</v>
      </c>
      <c r="T75" s="304">
        <f t="shared" si="13"/>
        <v>0</v>
      </c>
      <c r="U75" s="304">
        <f t="shared" si="13"/>
        <v>0</v>
      </c>
      <c r="V75" s="304">
        <f t="shared" si="13"/>
        <v>0</v>
      </c>
      <c r="W75" s="304">
        <f t="shared" si="13"/>
        <v>0</v>
      </c>
      <c r="DA75" s="72"/>
    </row>
    <row r="76" spans="1:105" ht="12" customHeight="1" x14ac:dyDescent="0.25">
      <c r="A76" s="62" t="s">
        <v>2757</v>
      </c>
      <c r="B76" s="304">
        <f t="shared" ref="B76:W76" si="14">IF(B$58=0,0,B$58/B$5)</f>
        <v>7.74013365954416E-2</v>
      </c>
      <c r="C76" s="304">
        <f t="shared" si="14"/>
        <v>7.7194087816640319E-2</v>
      </c>
      <c r="D76" s="304">
        <f t="shared" si="14"/>
        <v>8.6724135346912257E-2</v>
      </c>
      <c r="E76" s="304">
        <f t="shared" si="14"/>
        <v>8.4656607358803496E-2</v>
      </c>
      <c r="F76" s="304">
        <f t="shared" si="14"/>
        <v>8.9907057319254496E-2</v>
      </c>
      <c r="G76" s="304">
        <f t="shared" si="14"/>
        <v>9.4061385222821828E-2</v>
      </c>
      <c r="H76" s="304">
        <f t="shared" si="14"/>
        <v>9.2194271485616916E-2</v>
      </c>
      <c r="I76" s="304">
        <f t="shared" si="14"/>
        <v>8.6046449359937299E-2</v>
      </c>
      <c r="J76" s="304">
        <f t="shared" si="14"/>
        <v>0.13271726555170965</v>
      </c>
      <c r="K76" s="304">
        <f t="shared" si="14"/>
        <v>0.10727832219353099</v>
      </c>
      <c r="L76" s="304">
        <f t="shared" si="14"/>
        <v>0.13211308473410771</v>
      </c>
      <c r="M76" s="304">
        <f t="shared" si="14"/>
        <v>0.12996756031531728</v>
      </c>
      <c r="N76" s="304">
        <f t="shared" si="14"/>
        <v>0.13218775752565087</v>
      </c>
      <c r="O76" s="304">
        <f t="shared" si="14"/>
        <v>0.1366049803348674</v>
      </c>
      <c r="P76" s="304">
        <f t="shared" si="14"/>
        <v>0.14005901821973998</v>
      </c>
      <c r="Q76" s="304">
        <f t="shared" si="14"/>
        <v>0.12833107019072959</v>
      </c>
      <c r="R76" s="304">
        <f t="shared" si="14"/>
        <v>0.13867262169748779</v>
      </c>
      <c r="S76" s="304">
        <f t="shared" si="14"/>
        <v>0.12237128826404195</v>
      </c>
      <c r="T76" s="304">
        <f t="shared" si="14"/>
        <v>0.13199419682649538</v>
      </c>
      <c r="U76" s="304">
        <f t="shared" si="14"/>
        <v>0.11600213998695225</v>
      </c>
      <c r="V76" s="304">
        <f t="shared" si="14"/>
        <v>0.12747132743381101</v>
      </c>
      <c r="W76" s="304">
        <f t="shared" si="14"/>
        <v>0.12576039850658308</v>
      </c>
      <c r="DA76" s="72"/>
    </row>
    <row r="77" spans="1:105" ht="12" customHeight="1" x14ac:dyDescent="0.25">
      <c r="A77" s="41" t="s">
        <v>2759</v>
      </c>
      <c r="B77" s="237">
        <f t="shared" ref="B77:W77" si="15">IF(B$59=0,0,B$59/B$5)</f>
        <v>1.9483621878189784E-2</v>
      </c>
      <c r="C77" s="237">
        <f t="shared" si="15"/>
        <v>1.943145279405644E-2</v>
      </c>
      <c r="D77" s="237">
        <f t="shared" si="15"/>
        <v>2.1830375742008874E-2</v>
      </c>
      <c r="E77" s="237">
        <f t="shared" si="15"/>
        <v>2.1309933391595287E-2</v>
      </c>
      <c r="F77" s="237">
        <f t="shared" si="15"/>
        <v>2.2631587334788397E-2</v>
      </c>
      <c r="G77" s="237">
        <f t="shared" si="15"/>
        <v>2.3677323204366205E-2</v>
      </c>
      <c r="H77" s="237">
        <f t="shared" si="15"/>
        <v>2.3207329536822547E-2</v>
      </c>
      <c r="I77" s="237">
        <f t="shared" si="15"/>
        <v>2.1659787246988679E-2</v>
      </c>
      <c r="J77" s="237">
        <f t="shared" si="15"/>
        <v>3.3407860024850015E-2</v>
      </c>
      <c r="K77" s="237">
        <f t="shared" si="15"/>
        <v>2.7004317461211253E-2</v>
      </c>
      <c r="L77" s="237">
        <f t="shared" si="15"/>
        <v>3.3255774400570169E-2</v>
      </c>
      <c r="M77" s="237">
        <f t="shared" si="15"/>
        <v>3.2715698629984635E-2</v>
      </c>
      <c r="N77" s="237">
        <f t="shared" si="15"/>
        <v>3.3274571187538092E-2</v>
      </c>
      <c r="O77" s="237">
        <f t="shared" si="15"/>
        <v>3.4386483497480788E-2</v>
      </c>
      <c r="P77" s="237">
        <f t="shared" si="15"/>
        <v>3.5255940939198434E-2</v>
      </c>
      <c r="Q77" s="237">
        <f t="shared" si="15"/>
        <v>3.2303758007285639E-2</v>
      </c>
      <c r="R77" s="237">
        <f t="shared" si="15"/>
        <v>3.4906954386757047E-2</v>
      </c>
      <c r="S77" s="237">
        <f t="shared" si="15"/>
        <v>3.080354957880627E-2</v>
      </c>
      <c r="T77" s="237">
        <f t="shared" si="15"/>
        <v>3.3225847694654038E-2</v>
      </c>
      <c r="U77" s="237">
        <f t="shared" si="15"/>
        <v>2.9200294619973324E-2</v>
      </c>
      <c r="V77" s="237">
        <f t="shared" si="15"/>
        <v>3.208734181184103E-2</v>
      </c>
      <c r="W77" s="237">
        <f t="shared" si="15"/>
        <v>3.1656663302336727E-2</v>
      </c>
      <c r="DA77" s="97"/>
    </row>
    <row r="78" spans="1:105" ht="12" customHeight="1" x14ac:dyDescent="0.25">
      <c r="A78" s="171"/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DA78" s="172"/>
    </row>
    <row r="79" spans="1:105" ht="15" customHeight="1" x14ac:dyDescent="0.25">
      <c r="A79" s="32" t="s">
        <v>343</v>
      </c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DA79" s="88"/>
    </row>
    <row r="80" spans="1:105" ht="12" customHeight="1" x14ac:dyDescent="0.25">
      <c r="A80" s="201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DA80" s="173"/>
    </row>
    <row r="81" spans="1:105" ht="12" customHeight="1" x14ac:dyDescent="0.25">
      <c r="A81" s="35" t="s">
        <v>27</v>
      </c>
      <c r="B81" s="324">
        <f>IF(B$5=0,0,B$5/TEL_fec!B$5)</f>
        <v>0.48934039002168372</v>
      </c>
      <c r="C81" s="324">
        <f>IF(C$5=0,0,C$5/TEL_fec!C$5)</f>
        <v>0.48769299910757019</v>
      </c>
      <c r="D81" s="324">
        <f>IF(D$5=0,0,D$5/TEL_fec!D$5)</f>
        <v>0.48538077234419769</v>
      </c>
      <c r="E81" s="324">
        <f>IF(E$5=0,0,E$5/TEL_fec!E$5)</f>
        <v>0.49165611486167254</v>
      </c>
      <c r="F81" s="324">
        <f>IF(F$5=0,0,F$5/TEL_fec!F$5)</f>
        <v>0.48073007243802596</v>
      </c>
      <c r="G81" s="324">
        <f>IF(G$5=0,0,G$5/TEL_fec!G$5)</f>
        <v>0.49101257896945155</v>
      </c>
      <c r="H81" s="324">
        <f>IF(H$5=0,0,H$5/TEL_fec!H$5)</f>
        <v>0.49052944122243108</v>
      </c>
      <c r="I81" s="324">
        <f>IF(I$5=0,0,I$5/TEL_fec!I$5)</f>
        <v>0.48865967980631514</v>
      </c>
      <c r="J81" s="324">
        <f>IF(J$5=0,0,J$5/TEL_fec!J$5)</f>
        <v>0.4885740631678574</v>
      </c>
      <c r="K81" s="324">
        <f>IF(K$5=0,0,K$5/TEL_fec!K$5)</f>
        <v>0.49092377021471162</v>
      </c>
      <c r="L81" s="324">
        <f>IF(L$5=0,0,L$5/TEL_fec!L$5)</f>
        <v>0.49013683010154718</v>
      </c>
      <c r="M81" s="324">
        <f>IF(M$5=0,0,M$5/TEL_fec!M$5)</f>
        <v>0.48885294539396723</v>
      </c>
      <c r="N81" s="324">
        <f>IF(N$5=0,0,N$5/TEL_fec!N$5)</f>
        <v>0.48921736748354039</v>
      </c>
      <c r="O81" s="324">
        <f>IF(O$5=0,0,O$5/TEL_fec!O$5)</f>
        <v>0.48774147364809489</v>
      </c>
      <c r="P81" s="324">
        <f>IF(P$5=0,0,P$5/TEL_fec!P$5)</f>
        <v>0.48936415988734966</v>
      </c>
      <c r="Q81" s="324">
        <f>IF(Q$5=0,0,Q$5/TEL_fec!Q$5)</f>
        <v>0.48999229085326118</v>
      </c>
      <c r="R81" s="324">
        <f>IF(R$5=0,0,R$5/TEL_fec!R$5)</f>
        <v>0.48984883862601741</v>
      </c>
      <c r="S81" s="324">
        <f>IF(S$5=0,0,S$5/TEL_fec!S$5)</f>
        <v>0.49028510431385963</v>
      </c>
      <c r="T81" s="324">
        <f>IF(T$5=0,0,T$5/TEL_fec!T$5)</f>
        <v>0.48966702289026121</v>
      </c>
      <c r="U81" s="324">
        <f>IF(U$5=0,0,U$5/TEL_fec!U$5)</f>
        <v>0.49036602627592124</v>
      </c>
      <c r="V81" s="324">
        <f>IF(V$5=0,0,V$5/TEL_fec!V$5)</f>
        <v>0.48973902690172783</v>
      </c>
      <c r="W81" s="324">
        <f>IF(W$5=0,0,W$5/TEL_fec!W$5)</f>
        <v>0.48962277604124504</v>
      </c>
      <c r="DA81" s="95"/>
    </row>
    <row r="82" spans="1:105" ht="12" customHeight="1" x14ac:dyDescent="0.25">
      <c r="A82" s="55" t="s">
        <v>92</v>
      </c>
      <c r="B82" s="336">
        <f>IF(B$6=0,0,B$6/TEL_fec!B$6)</f>
        <v>0.48297753994594395</v>
      </c>
      <c r="C82" s="336">
        <f>IF(C$6=0,0,C$6/TEL_fec!C$6)</f>
        <v>0.48297753994594383</v>
      </c>
      <c r="D82" s="336">
        <f>IF(D$6=0,0,D$6/TEL_fec!D$6)</f>
        <v>0.482977539945944</v>
      </c>
      <c r="E82" s="336">
        <f>IF(E$6=0,0,E$6/TEL_fec!E$6)</f>
        <v>0.48297753994594406</v>
      </c>
      <c r="F82" s="336">
        <f>IF(F$6=0,0,F$6/TEL_fec!F$6)</f>
        <v>0.48297753994594395</v>
      </c>
      <c r="G82" s="336">
        <f>IF(G$6=0,0,G$6/TEL_fec!G$6)</f>
        <v>0.48297753994594406</v>
      </c>
      <c r="H82" s="336">
        <f>IF(H$6=0,0,H$6/TEL_fec!H$6)</f>
        <v>0.48297753994594395</v>
      </c>
      <c r="I82" s="336">
        <f>IF(I$6=0,0,I$6/TEL_fec!I$6)</f>
        <v>0.48297753994594395</v>
      </c>
      <c r="J82" s="336">
        <f>IF(J$6=0,0,J$6/TEL_fec!J$6)</f>
        <v>0.482977539945944</v>
      </c>
      <c r="K82" s="336">
        <f>IF(K$6=0,0,K$6/TEL_fec!K$6)</f>
        <v>0.48297753994594406</v>
      </c>
      <c r="L82" s="336">
        <f>IF(L$6=0,0,L$6/TEL_fec!L$6)</f>
        <v>0.48297753994594395</v>
      </c>
      <c r="M82" s="336">
        <f>IF(M$6=0,0,M$6/TEL_fec!M$6)</f>
        <v>0.48297753994594389</v>
      </c>
      <c r="N82" s="336">
        <f>IF(N$6=0,0,N$6/TEL_fec!N$6)</f>
        <v>0.48297753994594395</v>
      </c>
      <c r="O82" s="336">
        <f>IF(O$6=0,0,O$6/TEL_fec!O$6)</f>
        <v>0.48297753994594406</v>
      </c>
      <c r="P82" s="336">
        <f>IF(P$6=0,0,P$6/TEL_fec!P$6)</f>
        <v>0.48297753994594389</v>
      </c>
      <c r="Q82" s="336">
        <f>IF(Q$6=0,0,Q$6/TEL_fec!Q$6)</f>
        <v>0.48297753994594406</v>
      </c>
      <c r="R82" s="336">
        <f>IF(R$6=0,0,R$6/TEL_fec!R$6)</f>
        <v>0.48297753994594395</v>
      </c>
      <c r="S82" s="336">
        <f>IF(S$6=0,0,S$6/TEL_fec!S$6)</f>
        <v>0.482977539945944</v>
      </c>
      <c r="T82" s="336">
        <f>IF(T$6=0,0,T$6/TEL_fec!T$6)</f>
        <v>0.482977539945944</v>
      </c>
      <c r="U82" s="336">
        <f>IF(U$6=0,0,U$6/TEL_fec!U$6)</f>
        <v>0.482977539945944</v>
      </c>
      <c r="V82" s="336">
        <f>IF(V$6=0,0,V$6/TEL_fec!V$6)</f>
        <v>0.48297753994594411</v>
      </c>
      <c r="W82" s="336">
        <f>IF(W$6=0,0,W$6/TEL_fec!W$6)</f>
        <v>0.48297753994594383</v>
      </c>
      <c r="DA82" s="67"/>
    </row>
    <row r="83" spans="1:105" ht="12" customHeight="1" x14ac:dyDescent="0.25">
      <c r="A83" s="202" t="s">
        <v>93</v>
      </c>
      <c r="B83" s="337">
        <f>IF(B$7=0,0,B$7/TEL_fec!B$7)</f>
        <v>0.12406568837580713</v>
      </c>
      <c r="C83" s="337">
        <f>IF(C$7=0,0,C$7/TEL_fec!C$7)</f>
        <v>0.12406568837580714</v>
      </c>
      <c r="D83" s="337">
        <f>IF(D$7=0,0,D$7/TEL_fec!D$7)</f>
        <v>0.12406568837580716</v>
      </c>
      <c r="E83" s="337">
        <f>IF(E$7=0,0,E$7/TEL_fec!E$7)</f>
        <v>0.12406568837580717</v>
      </c>
      <c r="F83" s="337">
        <f>IF(F$7=0,0,F$7/TEL_fec!F$7)</f>
        <v>0.12406568837580713</v>
      </c>
      <c r="G83" s="337">
        <f>IF(G$7=0,0,G$7/TEL_fec!G$7)</f>
        <v>0.12406568837580714</v>
      </c>
      <c r="H83" s="337">
        <f>IF(H$7=0,0,H$7/TEL_fec!H$7)</f>
        <v>0.12406568837580717</v>
      </c>
      <c r="I83" s="337">
        <f>IF(I$7=0,0,I$7/TEL_fec!I$7)</f>
        <v>0.12406568837580716</v>
      </c>
      <c r="J83" s="337">
        <f>IF(J$7=0,0,J$7/TEL_fec!J$7)</f>
        <v>0.12406568837580717</v>
      </c>
      <c r="K83" s="337">
        <f>IF(K$7=0,0,K$7/TEL_fec!K$7)</f>
        <v>0.12406568837580718</v>
      </c>
      <c r="L83" s="337">
        <f>IF(L$7=0,0,L$7/TEL_fec!L$7)</f>
        <v>0.12406568837580716</v>
      </c>
      <c r="M83" s="337">
        <f>IF(M$7=0,0,M$7/TEL_fec!M$7)</f>
        <v>0.12406568837580716</v>
      </c>
      <c r="N83" s="337">
        <f>IF(N$7=0,0,N$7/TEL_fec!N$7)</f>
        <v>0.12406568837580716</v>
      </c>
      <c r="O83" s="337">
        <f>IF(O$7=0,0,O$7/TEL_fec!O$7)</f>
        <v>0.12406568837580716</v>
      </c>
      <c r="P83" s="337">
        <f>IF(P$7=0,0,P$7/TEL_fec!P$7)</f>
        <v>0.12406568837580714</v>
      </c>
      <c r="Q83" s="337">
        <f>IF(Q$7=0,0,Q$7/TEL_fec!Q$7)</f>
        <v>0.12406568837580717</v>
      </c>
      <c r="R83" s="337">
        <f>IF(R$7=0,0,R$7/TEL_fec!R$7)</f>
        <v>0.12406568837580718</v>
      </c>
      <c r="S83" s="337">
        <f>IF(S$7=0,0,S$7/TEL_fec!S$7)</f>
        <v>0.12406568837580716</v>
      </c>
      <c r="T83" s="337">
        <f>IF(T$7=0,0,T$7/TEL_fec!T$7)</f>
        <v>0.12406568837580714</v>
      </c>
      <c r="U83" s="337">
        <f>IF(U$7=0,0,U$7/TEL_fec!U$7)</f>
        <v>0.12406568837580718</v>
      </c>
      <c r="V83" s="337">
        <f>IF(V$7=0,0,V$7/TEL_fec!V$7)</f>
        <v>0.12406568837580716</v>
      </c>
      <c r="W83" s="337">
        <f>IF(W$7=0,0,W$7/TEL_fec!W$7)</f>
        <v>0.12406568837580714</v>
      </c>
      <c r="DA83" s="174"/>
    </row>
    <row r="84" spans="1:105" ht="12" customHeight="1" x14ac:dyDescent="0.25">
      <c r="A84" s="202" t="s">
        <v>94</v>
      </c>
      <c r="B84" s="337">
        <f>IF(B$8=0,0,B$8/TEL_fec!B$8)</f>
        <v>0.66886301992462283</v>
      </c>
      <c r="C84" s="337">
        <f>IF(C$8=0,0,C$8/TEL_fec!C$8)</f>
        <v>0.66886301992462283</v>
      </c>
      <c r="D84" s="337">
        <f>IF(D$8=0,0,D$8/TEL_fec!D$8)</f>
        <v>0.66886301992462305</v>
      </c>
      <c r="E84" s="337">
        <f>IF(E$8=0,0,E$8/TEL_fec!E$8)</f>
        <v>0.66886301992462271</v>
      </c>
      <c r="F84" s="337">
        <f>IF(F$8=0,0,F$8/TEL_fec!F$8)</f>
        <v>0.66886301992462283</v>
      </c>
      <c r="G84" s="337">
        <f>IF(G$8=0,0,G$8/TEL_fec!G$8)</f>
        <v>0.66886301992462294</v>
      </c>
      <c r="H84" s="337">
        <f>IF(H$8=0,0,H$8/TEL_fec!H$8)</f>
        <v>0.66886301992462283</v>
      </c>
      <c r="I84" s="337">
        <f>IF(I$8=0,0,I$8/TEL_fec!I$8)</f>
        <v>0.66886301992462294</v>
      </c>
      <c r="J84" s="337">
        <f>IF(J$8=0,0,J$8/TEL_fec!J$8)</f>
        <v>0.66886301992462294</v>
      </c>
      <c r="K84" s="337">
        <f>IF(K$8=0,0,K$8/TEL_fec!K$8)</f>
        <v>0.66886301992462305</v>
      </c>
      <c r="L84" s="337">
        <f>IF(L$8=0,0,L$8/TEL_fec!L$8)</f>
        <v>0.66886301992462294</v>
      </c>
      <c r="M84" s="337">
        <f>IF(M$8=0,0,M$8/TEL_fec!M$8)</f>
        <v>0.66886301992462316</v>
      </c>
      <c r="N84" s="337">
        <f>IF(N$8=0,0,N$8/TEL_fec!N$8)</f>
        <v>0.66886301992462283</v>
      </c>
      <c r="O84" s="337">
        <f>IF(O$8=0,0,O$8/TEL_fec!O$8)</f>
        <v>0.66886301992462271</v>
      </c>
      <c r="P84" s="337">
        <f>IF(P$8=0,0,P$8/TEL_fec!P$8)</f>
        <v>0.66886301992462294</v>
      </c>
      <c r="Q84" s="337">
        <f>IF(Q$8=0,0,Q$8/TEL_fec!Q$8)</f>
        <v>0.66886301992462283</v>
      </c>
      <c r="R84" s="337">
        <f>IF(R$8=0,0,R$8/TEL_fec!R$8)</f>
        <v>0.66886301992462294</v>
      </c>
      <c r="S84" s="337">
        <f>IF(S$8=0,0,S$8/TEL_fec!S$8)</f>
        <v>0.66886301992462294</v>
      </c>
      <c r="T84" s="337">
        <f>IF(T$8=0,0,T$8/TEL_fec!T$8)</f>
        <v>0.66886301992462271</v>
      </c>
      <c r="U84" s="337">
        <f>IF(U$8=0,0,U$8/TEL_fec!U$8)</f>
        <v>0.66886301992462283</v>
      </c>
      <c r="V84" s="337">
        <f>IF(V$8=0,0,V$8/TEL_fec!V$8)</f>
        <v>0.66886301992462316</v>
      </c>
      <c r="W84" s="337">
        <f>IF(W$8=0,0,W$8/TEL_fec!W$8)</f>
        <v>0.66886301992462271</v>
      </c>
      <c r="DA84" s="174"/>
    </row>
    <row r="85" spans="1:105" ht="12" customHeight="1" x14ac:dyDescent="0.25">
      <c r="A85" s="202" t="s">
        <v>95</v>
      </c>
      <c r="B85" s="337">
        <f>IF(B$9=0,0,B$9/TEL_fec!B$9)</f>
        <v>0.4808223145652154</v>
      </c>
      <c r="C85" s="337">
        <f>IF(C$9=0,0,C$9/TEL_fec!C$9)</f>
        <v>0.48082231456521546</v>
      </c>
      <c r="D85" s="337">
        <f>IF(D$9=0,0,D$9/TEL_fec!D$9)</f>
        <v>0.48082231456521535</v>
      </c>
      <c r="E85" s="337">
        <f>IF(E$9=0,0,E$9/TEL_fec!E$9)</f>
        <v>0.48082231456521535</v>
      </c>
      <c r="F85" s="337">
        <f>IF(F$9=0,0,F$9/TEL_fec!F$9)</f>
        <v>0.48082231456521546</v>
      </c>
      <c r="G85" s="337">
        <f>IF(G$9=0,0,G$9/TEL_fec!G$9)</f>
        <v>0.48082231456521546</v>
      </c>
      <c r="H85" s="337">
        <f>IF(H$9=0,0,H$9/TEL_fec!H$9)</f>
        <v>0.48082231456521529</v>
      </c>
      <c r="I85" s="337">
        <f>IF(I$9=0,0,I$9/TEL_fec!I$9)</f>
        <v>0.48082231456521546</v>
      </c>
      <c r="J85" s="337">
        <f>IF(J$9=0,0,J$9/TEL_fec!J$9)</f>
        <v>0.48082231456521546</v>
      </c>
      <c r="K85" s="337">
        <f>IF(K$9=0,0,K$9/TEL_fec!K$9)</f>
        <v>0.48082231456521535</v>
      </c>
      <c r="L85" s="337">
        <f>IF(L$9=0,0,L$9/TEL_fec!L$9)</f>
        <v>0.4808223145652154</v>
      </c>
      <c r="M85" s="337">
        <f>IF(M$9=0,0,M$9/TEL_fec!M$9)</f>
        <v>0.48082231456521524</v>
      </c>
      <c r="N85" s="337">
        <f>IF(N$9=0,0,N$9/TEL_fec!N$9)</f>
        <v>0.4808223145652154</v>
      </c>
      <c r="O85" s="337">
        <f>IF(O$9=0,0,O$9/TEL_fec!O$9)</f>
        <v>0.48082231456521546</v>
      </c>
      <c r="P85" s="337">
        <f>IF(P$9=0,0,P$9/TEL_fec!P$9)</f>
        <v>0.48082231456521551</v>
      </c>
      <c r="Q85" s="337">
        <f>IF(Q$9=0,0,Q$9/TEL_fec!Q$9)</f>
        <v>0.48082231456521529</v>
      </c>
      <c r="R85" s="337">
        <f>IF(R$9=0,0,R$9/TEL_fec!R$9)</f>
        <v>0.48082231456521546</v>
      </c>
      <c r="S85" s="337">
        <f>IF(S$9=0,0,S$9/TEL_fec!S$9)</f>
        <v>0.48082231456521524</v>
      </c>
      <c r="T85" s="337">
        <f>IF(T$9=0,0,T$9/TEL_fec!T$9)</f>
        <v>0.4808223145652154</v>
      </c>
      <c r="U85" s="337">
        <f>IF(U$9=0,0,U$9/TEL_fec!U$9)</f>
        <v>0.48082231456521551</v>
      </c>
      <c r="V85" s="337">
        <f>IF(V$9=0,0,V$9/TEL_fec!V$9)</f>
        <v>0.48082231456521546</v>
      </c>
      <c r="W85" s="337">
        <f>IF(W$9=0,0,W$9/TEL_fec!W$9)</f>
        <v>0.48082231456521535</v>
      </c>
      <c r="DA85" s="174"/>
    </row>
    <row r="86" spans="1:105" ht="12" customHeight="1" x14ac:dyDescent="0.25">
      <c r="A86" s="56" t="s">
        <v>96</v>
      </c>
      <c r="B86" s="338">
        <f>IF(B$10=0,0,B$10/TEL_fec!B$10)</f>
        <v>0.66517229988243698</v>
      </c>
      <c r="C86" s="338">
        <f>IF(C$10=0,0,C$10/TEL_fec!C$10)</f>
        <v>0.66362828638018723</v>
      </c>
      <c r="D86" s="338">
        <f>IF(D$10=0,0,D$10/TEL_fec!D$10)</f>
        <v>0.66749826995406225</v>
      </c>
      <c r="E86" s="338">
        <f>IF(E$10=0,0,E$10/TEL_fec!E$10)</f>
        <v>0.67222283549528539</v>
      </c>
      <c r="F86" s="338">
        <f>IF(F$10=0,0,F$10/TEL_fec!F$10)</f>
        <v>0.67375616887841649</v>
      </c>
      <c r="G86" s="338">
        <f>IF(G$10=0,0,G$10/TEL_fec!G$10)</f>
        <v>0.67544423584492064</v>
      </c>
      <c r="H86" s="338">
        <f>IF(H$10=0,0,H$10/TEL_fec!H$10)</f>
        <v>0.67272390536525384</v>
      </c>
      <c r="I86" s="338">
        <f>IF(I$10=0,0,I$10/TEL_fec!I$10)</f>
        <v>0.66374617100279143</v>
      </c>
      <c r="J86" s="338">
        <f>IF(J$10=0,0,J$10/TEL_fec!J$10)</f>
        <v>0.68847999218473055</v>
      </c>
      <c r="K86" s="338">
        <f>IF(K$10=0,0,K$10/TEL_fec!K$10)</f>
        <v>0.68024452625740417</v>
      </c>
      <c r="L86" s="338">
        <f>IF(L$10=0,0,L$10/TEL_fec!L$10)</f>
        <v>0.69352963742179918</v>
      </c>
      <c r="M86" s="338">
        <f>IF(M$10=0,0,M$10/TEL_fec!M$10)</f>
        <v>0.69115729199864795</v>
      </c>
      <c r="N86" s="338">
        <f>IF(N$10=0,0,N$10/TEL_fec!N$10)</f>
        <v>0.69068605266815053</v>
      </c>
      <c r="O86" s="338">
        <f>IF(O$10=0,0,O$10/TEL_fec!O$10)</f>
        <v>0.69528656049869497</v>
      </c>
      <c r="P86" s="338">
        <f>IF(P$10=0,0,P$10/TEL_fec!P$10)</f>
        <v>0.69754549399477583</v>
      </c>
      <c r="Q86" s="338">
        <f>IF(Q$10=0,0,Q$10/TEL_fec!Q$10)</f>
        <v>0.68822206483352899</v>
      </c>
      <c r="R86" s="338">
        <f>IF(R$10=0,0,R$10/TEL_fec!R$10)</f>
        <v>0.69554888619995359</v>
      </c>
      <c r="S86" s="338">
        <f>IF(S$10=0,0,S$10/TEL_fec!S$10)</f>
        <v>0.68537381359347571</v>
      </c>
      <c r="T86" s="338">
        <f>IF(T$10=0,0,T$10/TEL_fec!T$10)</f>
        <v>0.69224494982059259</v>
      </c>
      <c r="U86" s="338">
        <f>IF(U$10=0,0,U$10/TEL_fec!U$10)</f>
        <v>0.68222062348500456</v>
      </c>
      <c r="V86" s="338">
        <f>IF(V$10=0,0,V$10/TEL_fec!V$10)</f>
        <v>0.68723065807903438</v>
      </c>
      <c r="W86" s="338">
        <f>IF(W$10=0,0,W$10/TEL_fec!W$10)</f>
        <v>0.68632551399543618</v>
      </c>
      <c r="DA86" s="68"/>
    </row>
    <row r="87" spans="1:105" ht="12" customHeight="1" x14ac:dyDescent="0.25">
      <c r="A87" s="203" t="s">
        <v>2709</v>
      </c>
      <c r="B87" s="351">
        <f>IF(B$16=0,0,B$16/TEL_fec!B$16)</f>
        <v>0.54192522602230508</v>
      </c>
      <c r="C87" s="351">
        <f>IF(C$16=0,0,C$16/TEL_fec!C$16)</f>
        <v>0.53860594907045367</v>
      </c>
      <c r="D87" s="351">
        <f>IF(D$16=0,0,D$16/TEL_fec!D$16)</f>
        <v>0.53475798062301017</v>
      </c>
      <c r="E87" s="351">
        <f>IF(E$16=0,0,E$16/TEL_fec!E$16)</f>
        <v>0.54456625288481586</v>
      </c>
      <c r="F87" s="351">
        <f>IF(F$16=0,0,F$16/TEL_fec!F$16)</f>
        <v>0.52618325996138138</v>
      </c>
      <c r="G87" s="351">
        <f>IF(G$16=0,0,G$16/TEL_fec!G$16)</f>
        <v>0.54548501839549268</v>
      </c>
      <c r="H87" s="351">
        <f>IF(H$16=0,0,H$16/TEL_fec!H$16)</f>
        <v>0.54276876977489263</v>
      </c>
      <c r="I87" s="351">
        <f>IF(I$16=0,0,I$16/TEL_fec!I$16)</f>
        <v>0.54031244871271455</v>
      </c>
      <c r="J87" s="351">
        <f>IF(J$16=0,0,J$16/TEL_fec!J$16)</f>
        <v>0.54296116040509357</v>
      </c>
      <c r="K87" s="351">
        <f>IF(K$16=0,0,K$16/TEL_fec!K$16)</f>
        <v>0.54475264269357337</v>
      </c>
      <c r="L87" s="351">
        <f>IF(L$16=0,0,L$16/TEL_fec!L$16)</f>
        <v>0.54536500156740408</v>
      </c>
      <c r="M87" s="351">
        <f>IF(M$16=0,0,M$16/TEL_fec!M$16)</f>
        <v>0.54190933324224488</v>
      </c>
      <c r="N87" s="351">
        <f>IF(N$16=0,0,N$16/TEL_fec!N$16)</f>
        <v>0.54323291925534845</v>
      </c>
      <c r="O87" s="351">
        <f>IF(O$16=0,0,O$16/TEL_fec!O$16)</f>
        <v>0.53926674649956685</v>
      </c>
      <c r="P87" s="351">
        <f>IF(P$16=0,0,P$16/TEL_fec!P$16)</f>
        <v>0.54320001706076515</v>
      </c>
      <c r="Q87" s="351">
        <f>IF(Q$16=0,0,Q$16/TEL_fec!Q$16)</f>
        <v>0.54477532168695775</v>
      </c>
      <c r="R87" s="351">
        <f>IF(R$16=0,0,R$16/TEL_fec!R$16)</f>
        <v>0.54462869772748712</v>
      </c>
      <c r="S87" s="351">
        <f>IF(S$16=0,0,S$16/TEL_fec!S$16)</f>
        <v>0.54459144372753487</v>
      </c>
      <c r="T87" s="351">
        <f>IF(T$16=0,0,T$16/TEL_fec!T$16)</f>
        <v>0.54360689819608532</v>
      </c>
      <c r="U87" s="351">
        <f>IF(U$16=0,0,U$16/TEL_fec!U$16)</f>
        <v>0.54427645472190367</v>
      </c>
      <c r="V87" s="351">
        <f>IF(V$16=0,0,V$16/TEL_fec!V$16)</f>
        <v>0.54421525146811489</v>
      </c>
      <c r="W87" s="351">
        <f>IF(W$16=0,0,W$16/TEL_fec!W$16)</f>
        <v>0.54450640988564514</v>
      </c>
      <c r="DA87" s="175"/>
    </row>
    <row r="88" spans="1:105" ht="12" customHeight="1" x14ac:dyDescent="0.25">
      <c r="A88" s="203" t="s">
        <v>2721</v>
      </c>
      <c r="B88" s="351">
        <f>IF(B$27=0,0,B$27/TEL_fec!B$27)</f>
        <v>0.47939539225050065</v>
      </c>
      <c r="C88" s="351">
        <f>IF(C$27=0,0,C$27/TEL_fec!C$27)</f>
        <v>0.47645910879309356</v>
      </c>
      <c r="D88" s="351">
        <f>IF(D$27=0,0,D$27/TEL_fec!D$27)</f>
        <v>0.47305513670497051</v>
      </c>
      <c r="E88" s="351">
        <f>IF(E$27=0,0,E$27/TEL_fec!E$27)</f>
        <v>0.48173168524426041</v>
      </c>
      <c r="F88" s="351">
        <f>IF(F$27=0,0,F$27/TEL_fec!F$27)</f>
        <v>0.46546980688891404</v>
      </c>
      <c r="G88" s="351">
        <f>IF(G$27=0,0,G$27/TEL_fec!G$27)</f>
        <v>0.4825444393498588</v>
      </c>
      <c r="H88" s="351">
        <f>IF(H$27=0,0,H$27/TEL_fec!H$27)</f>
        <v>0.4801416040316358</v>
      </c>
      <c r="I88" s="351">
        <f>IF(I$27=0,0,I$27/TEL_fec!I$27)</f>
        <v>0.47796870463047791</v>
      </c>
      <c r="J88" s="351">
        <f>IF(J$27=0,0,J$27/TEL_fec!J$27)</f>
        <v>0.48031179574296706</v>
      </c>
      <c r="K88" s="351">
        <f>IF(K$27=0,0,K$27/TEL_fec!K$27)</f>
        <v>0.48189656853662249</v>
      </c>
      <c r="L88" s="351">
        <f>IF(L$27=0,0,L$27/TEL_fec!L$27)</f>
        <v>0.48243827061731892</v>
      </c>
      <c r="M88" s="351">
        <f>IF(M$27=0,0,M$27/TEL_fec!M$27)</f>
        <v>0.47938133325275506</v>
      </c>
      <c r="N88" s="351">
        <f>IF(N$27=0,0,N$27/TEL_fec!N$27)</f>
        <v>0.48055219780280811</v>
      </c>
      <c r="O88" s="351">
        <f>IF(O$27=0,0,O$27/TEL_fec!O$27)</f>
        <v>0.47704366036500129</v>
      </c>
      <c r="P88" s="351">
        <f>IF(P$27=0,0,P$27/TEL_fec!P$27)</f>
        <v>0.48052309201529197</v>
      </c>
      <c r="Q88" s="351">
        <f>IF(Q$27=0,0,Q$27/TEL_fec!Q$27)</f>
        <v>0.48191663072307805</v>
      </c>
      <c r="R88" s="351">
        <f>IF(R$27=0,0,R$27/TEL_fec!R$27)</f>
        <v>0.48178692491277703</v>
      </c>
      <c r="S88" s="351">
        <f>IF(S$27=0,0,S$27/TEL_fec!S$27)</f>
        <v>0.48175396945128091</v>
      </c>
      <c r="T88" s="351">
        <f>IF(T$27=0,0,T$27/TEL_fec!T$27)</f>
        <v>0.48088302532730615</v>
      </c>
      <c r="U88" s="351">
        <f>IF(U$27=0,0,U$27/TEL_fec!U$27)</f>
        <v>0.48147532533091442</v>
      </c>
      <c r="V88" s="351">
        <f>IF(V$27=0,0,V$27/TEL_fec!V$27)</f>
        <v>0.48142118399102463</v>
      </c>
      <c r="W88" s="351">
        <f>IF(W$27=0,0,W$27/TEL_fec!W$27)</f>
        <v>0.4816787472065322</v>
      </c>
      <c r="DA88" s="175"/>
    </row>
    <row r="89" spans="1:105" ht="12" customHeight="1" x14ac:dyDescent="0.25">
      <c r="A89" s="203" t="s">
        <v>2733</v>
      </c>
      <c r="B89" s="351">
        <f>IF(B$38=0,0,B$38/TEL_fec!B$38)</f>
        <v>0.5902357860495262</v>
      </c>
      <c r="C89" s="351">
        <f>IF(C$38=0,0,C$38/TEL_fec!C$38)</f>
        <v>0.59023578604952653</v>
      </c>
      <c r="D89" s="351">
        <f>IF(D$38=0,0,D$38/TEL_fec!D$38)</f>
        <v>0.59023578604952631</v>
      </c>
      <c r="E89" s="351">
        <f>IF(E$38=0,0,E$38/TEL_fec!E$38)</f>
        <v>0.59023578604952598</v>
      </c>
      <c r="F89" s="351">
        <f>IF(F$38=0,0,F$38/TEL_fec!F$38)</f>
        <v>0.59023578604952631</v>
      </c>
      <c r="G89" s="351">
        <f>IF(G$38=0,0,G$38/TEL_fec!G$38)</f>
        <v>0.59023578604952642</v>
      </c>
      <c r="H89" s="351">
        <f>IF(H$38=0,0,H$38/TEL_fec!H$38)</f>
        <v>0.59023578604952665</v>
      </c>
      <c r="I89" s="351">
        <f>IF(I$38=0,0,I$38/TEL_fec!I$38)</f>
        <v>0.59023578604952653</v>
      </c>
      <c r="J89" s="351">
        <f>IF(J$38=0,0,J$38/TEL_fec!J$38)</f>
        <v>0.59023578604952653</v>
      </c>
      <c r="K89" s="351">
        <f>IF(K$38=0,0,K$38/TEL_fec!K$38)</f>
        <v>0.59023578604952642</v>
      </c>
      <c r="L89" s="351">
        <f>IF(L$38=0,0,L$38/TEL_fec!L$38)</f>
        <v>0.59023578604952665</v>
      </c>
      <c r="M89" s="351">
        <f>IF(M$38=0,0,M$38/TEL_fec!M$38)</f>
        <v>0.59023578604952642</v>
      </c>
      <c r="N89" s="351">
        <f>IF(N$38=0,0,N$38/TEL_fec!N$38)</f>
        <v>0.59023578604952631</v>
      </c>
      <c r="O89" s="351">
        <f>IF(O$38=0,0,O$38/TEL_fec!O$38)</f>
        <v>0.59023578604952653</v>
      </c>
      <c r="P89" s="351">
        <f>IF(P$38=0,0,P$38/TEL_fec!P$38)</f>
        <v>0.59023578604952653</v>
      </c>
      <c r="Q89" s="351">
        <f>IF(Q$38=0,0,Q$38/TEL_fec!Q$38)</f>
        <v>0.59023578604952631</v>
      </c>
      <c r="R89" s="351">
        <f>IF(R$38=0,0,R$38/TEL_fec!R$38)</f>
        <v>0.59023578604952642</v>
      </c>
      <c r="S89" s="351">
        <f>IF(S$38=0,0,S$38/TEL_fec!S$38)</f>
        <v>0.59023578604952609</v>
      </c>
      <c r="T89" s="351">
        <f>IF(T$38=0,0,T$38/TEL_fec!T$38)</f>
        <v>0.59023578604952642</v>
      </c>
      <c r="U89" s="351">
        <f>IF(U$38=0,0,U$38/TEL_fec!U$38)</f>
        <v>0.5902357860495262</v>
      </c>
      <c r="V89" s="351">
        <f>IF(V$38=0,0,V$38/TEL_fec!V$38)</f>
        <v>0.59023578604952642</v>
      </c>
      <c r="W89" s="351">
        <f>IF(W$38=0,0,W$38/TEL_fec!W$38)</f>
        <v>0.59023578604952653</v>
      </c>
      <c r="DA89" s="175"/>
    </row>
    <row r="90" spans="1:105" ht="12" customHeight="1" x14ac:dyDescent="0.25">
      <c r="A90" s="203" t="s">
        <v>2735</v>
      </c>
      <c r="B90" s="351">
        <f>IF(B$39=0,0,B$39/TEL_fec!B$39)</f>
        <v>0.40248576859586438</v>
      </c>
      <c r="C90" s="351">
        <f>IF(C$39=0,0,C$39/TEL_fec!C$39)</f>
        <v>0.40167248596921085</v>
      </c>
      <c r="D90" s="351">
        <f>IF(D$39=0,0,D$39/TEL_fec!D$39)</f>
        <v>0.40113443240692037</v>
      </c>
      <c r="E90" s="351">
        <f>IF(E$39=0,0,E$39/TEL_fec!E$39)</f>
        <v>0.40542936247442862</v>
      </c>
      <c r="F90" s="351">
        <f>IF(F$39=0,0,F$39/TEL_fec!F$39)</f>
        <v>0.39850614274465807</v>
      </c>
      <c r="G90" s="351">
        <f>IF(G$39=0,0,G$39/TEL_fec!G$39)</f>
        <v>0.40695485261428216</v>
      </c>
      <c r="H90" s="351">
        <f>IF(H$39=0,0,H$39/TEL_fec!H$39)</f>
        <v>0.40641293723068928</v>
      </c>
      <c r="I90" s="351">
        <f>IF(I$39=0,0,I$39/TEL_fec!I$39)</f>
        <v>0.40370345973212818</v>
      </c>
      <c r="J90" s="351">
        <f>IF(J$39=0,0,J$39/TEL_fec!J$39)</f>
        <v>0.4110742622906971</v>
      </c>
      <c r="K90" s="351">
        <f>IF(K$39=0,0,K$39/TEL_fec!K$39)</f>
        <v>0.40902295496164121</v>
      </c>
      <c r="L90" s="351">
        <f>IF(L$39=0,0,L$39/TEL_fec!L$39)</f>
        <v>0.41208086845458886</v>
      </c>
      <c r="M90" s="351">
        <f>IF(M$39=0,0,M$39/TEL_fec!M$39)</f>
        <v>0.41120321562567996</v>
      </c>
      <c r="N90" s="351">
        <f>IF(N$39=0,0,N$39/TEL_fec!N$39)</f>
        <v>0.41150951038862621</v>
      </c>
      <c r="O90" s="351">
        <f>IF(O$39=0,0,O$39/TEL_fec!O$39)</f>
        <v>0.41171342826509583</v>
      </c>
      <c r="P90" s="351">
        <f>IF(P$39=0,0,P$39/TEL_fec!P$39)</f>
        <v>0.4126119332052523</v>
      </c>
      <c r="Q90" s="351">
        <f>IF(Q$39=0,0,Q$39/TEL_fec!Q$39)</f>
        <v>0.41140313696275249</v>
      </c>
      <c r="R90" s="351">
        <f>IF(R$39=0,0,R$39/TEL_fec!R$39)</f>
        <v>0.41253799708415839</v>
      </c>
      <c r="S90" s="351">
        <f>IF(S$39=0,0,S$39/TEL_fec!S$39)</f>
        <v>0.41085566824734054</v>
      </c>
      <c r="T90" s="351">
        <f>IF(T$39=0,0,T$39/TEL_fec!T$39)</f>
        <v>0.41173089954550279</v>
      </c>
      <c r="U90" s="351">
        <f>IF(U$39=0,0,U$39/TEL_fec!U$39)</f>
        <v>0.41008004894702055</v>
      </c>
      <c r="V90" s="351">
        <f>IF(V$39=0,0,V$39/TEL_fec!V$39)</f>
        <v>0.41122779308733265</v>
      </c>
      <c r="W90" s="351">
        <f>IF(W$39=0,0,W$39/TEL_fec!W$39)</f>
        <v>0.41094953780743004</v>
      </c>
      <c r="DA90" s="175"/>
    </row>
    <row r="91" spans="1:105" ht="12" customHeight="1" x14ac:dyDescent="0.25">
      <c r="A91" s="41" t="s">
        <v>2759</v>
      </c>
      <c r="B91" s="339">
        <f>IF(B$59=0,0,B$59/TEL_fec!B$59)</f>
        <v>0.46695063060458514</v>
      </c>
      <c r="C91" s="339">
        <f>IF(C$59=0,0,C$59/TEL_fec!C$59)</f>
        <v>0.46695063060458519</v>
      </c>
      <c r="D91" s="339">
        <f>IF(D$59=0,0,D$59/TEL_fec!D$59)</f>
        <v>0.46695063060458519</v>
      </c>
      <c r="E91" s="339">
        <f>IF(E$59=0,0,E$59/TEL_fec!E$59)</f>
        <v>0.46695063060458519</v>
      </c>
      <c r="F91" s="339">
        <f>IF(F$59=0,0,F$59/TEL_fec!F$59)</f>
        <v>0.46695063060458514</v>
      </c>
      <c r="G91" s="339">
        <f>IF(G$59=0,0,G$59/TEL_fec!G$59)</f>
        <v>0.46695063060458508</v>
      </c>
      <c r="H91" s="339">
        <f>IF(H$59=0,0,H$59/TEL_fec!H$59)</f>
        <v>0.46695063060458519</v>
      </c>
      <c r="I91" s="339">
        <f>IF(I$59=0,0,I$59/TEL_fec!I$59)</f>
        <v>0.46695063060458514</v>
      </c>
      <c r="J91" s="339">
        <f>IF(J$59=0,0,J$59/TEL_fec!J$59)</f>
        <v>0.46695063060458525</v>
      </c>
      <c r="K91" s="339">
        <f>IF(K$59=0,0,K$59/TEL_fec!K$59)</f>
        <v>0.46695063060458514</v>
      </c>
      <c r="L91" s="339">
        <f>IF(L$59=0,0,L$59/TEL_fec!L$59)</f>
        <v>0.46695063060458508</v>
      </c>
      <c r="M91" s="339">
        <f>IF(M$59=0,0,M$59/TEL_fec!M$59)</f>
        <v>0.46695063060458514</v>
      </c>
      <c r="N91" s="339">
        <f>IF(N$59=0,0,N$59/TEL_fec!N$59)</f>
        <v>0.46695063060458519</v>
      </c>
      <c r="O91" s="339">
        <f>IF(O$59=0,0,O$59/TEL_fec!O$59)</f>
        <v>0.46695063060458514</v>
      </c>
      <c r="P91" s="339">
        <f>IF(P$59=0,0,P$59/TEL_fec!P$59)</f>
        <v>0.46695063060458514</v>
      </c>
      <c r="Q91" s="339">
        <f>IF(Q$59=0,0,Q$59/TEL_fec!Q$59)</f>
        <v>0.46695063060458514</v>
      </c>
      <c r="R91" s="339">
        <f>IF(R$59=0,0,R$59/TEL_fec!R$59)</f>
        <v>0.46695063060458497</v>
      </c>
      <c r="S91" s="339">
        <f>IF(S$59=0,0,S$59/TEL_fec!S$59)</f>
        <v>0.46695063060458514</v>
      </c>
      <c r="T91" s="339">
        <f>IF(T$59=0,0,T$59/TEL_fec!T$59)</f>
        <v>0.4669506306045853</v>
      </c>
      <c r="U91" s="339">
        <f>IF(U$59=0,0,U$59/TEL_fec!U$59)</f>
        <v>0.46695063060458525</v>
      </c>
      <c r="V91" s="339">
        <f>IF(V$59=0,0,V$59/TEL_fec!V$59)</f>
        <v>0.46695063060458508</v>
      </c>
      <c r="W91" s="339">
        <f>IF(W$59=0,0,W$59/TEL_fec!W$59)</f>
        <v>0.46695063060458514</v>
      </c>
      <c r="DA91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6" tint="-0.249977111117893"/>
    <pageSetUpPr fitToPage="1"/>
  </sheetPr>
  <dimension ref="A1:DA91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Textiles and leather / CO2 emissions"</f>
        <v>RO: Textiles and leather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27</v>
      </c>
      <c r="B5" s="225">
        <v>435.13192151893372</v>
      </c>
      <c r="C5" s="225">
        <v>504.14522651873432</v>
      </c>
      <c r="D5" s="225">
        <v>743.90444880729603</v>
      </c>
      <c r="E5" s="225">
        <v>550.25185499871804</v>
      </c>
      <c r="F5" s="225">
        <v>599.83868987877008</v>
      </c>
      <c r="G5" s="225">
        <v>268.0343902789939</v>
      </c>
      <c r="H5" s="225">
        <v>438.71917564195212</v>
      </c>
      <c r="I5" s="225">
        <v>516.72611231876249</v>
      </c>
      <c r="J5" s="225">
        <v>331.74802259797673</v>
      </c>
      <c r="K5" s="225">
        <v>271.13302351772393</v>
      </c>
      <c r="L5" s="225">
        <v>231.4452430785953</v>
      </c>
      <c r="M5" s="225">
        <v>235.49646816868281</v>
      </c>
      <c r="N5" s="225">
        <v>220.30727915857881</v>
      </c>
      <c r="O5" s="225">
        <v>223.12909763876809</v>
      </c>
      <c r="P5" s="225">
        <v>234.69130763884959</v>
      </c>
      <c r="Q5" s="225">
        <v>239.515964638215</v>
      </c>
      <c r="R5" s="225">
        <v>201.2808477578069</v>
      </c>
      <c r="S5" s="225">
        <v>240.3580035577846</v>
      </c>
      <c r="T5" s="225">
        <v>202.30939079867241</v>
      </c>
      <c r="U5" s="225">
        <v>257.31753335861998</v>
      </c>
      <c r="V5" s="225">
        <v>185.44262039857369</v>
      </c>
      <c r="W5" s="225">
        <v>188.395822438549</v>
      </c>
      <c r="DA5" s="89" t="s">
        <v>2815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2816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2817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2818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2819</v>
      </c>
    </row>
    <row r="10" spans="1:105" ht="12" customHeight="1" x14ac:dyDescent="0.25">
      <c r="A10" s="56" t="s">
        <v>96</v>
      </c>
      <c r="B10" s="262">
        <v>78.311584894480944</v>
      </c>
      <c r="C10" s="262">
        <v>89.227145702701705</v>
      </c>
      <c r="D10" s="262">
        <v>111.7619049740204</v>
      </c>
      <c r="E10" s="262">
        <v>91.60897631424406</v>
      </c>
      <c r="F10" s="262">
        <v>83.940360070819793</v>
      </c>
      <c r="G10" s="262">
        <v>45.549301157804948</v>
      </c>
      <c r="H10" s="262">
        <v>68.163359195318023</v>
      </c>
      <c r="I10" s="262">
        <v>82.378440798193282</v>
      </c>
      <c r="J10" s="262">
        <v>47.054845059083632</v>
      </c>
      <c r="K10" s="262">
        <v>41.323932745087177</v>
      </c>
      <c r="L10" s="262">
        <v>32.875128499954087</v>
      </c>
      <c r="M10" s="262">
        <v>33.282506650529598</v>
      </c>
      <c r="N10" s="262">
        <v>30.52361760881292</v>
      </c>
      <c r="O10" s="262">
        <v>30.593578954504832</v>
      </c>
      <c r="P10" s="262">
        <v>30.990532377812809</v>
      </c>
      <c r="Q10" s="262">
        <v>33.45742655830324</v>
      </c>
      <c r="R10" s="262">
        <v>26.553097138919568</v>
      </c>
      <c r="S10" s="262">
        <v>33.96355132010671</v>
      </c>
      <c r="T10" s="262">
        <v>27.565801798053531</v>
      </c>
      <c r="U10" s="262">
        <v>37.000802085611781</v>
      </c>
      <c r="V10" s="262">
        <v>26.169022320617021</v>
      </c>
      <c r="W10" s="262">
        <v>27.511769127134212</v>
      </c>
      <c r="DA10" s="68" t="s">
        <v>2820</v>
      </c>
    </row>
    <row r="11" spans="1:105" ht="12" customHeight="1" x14ac:dyDescent="0.25">
      <c r="A11" s="37" t="s">
        <v>160</v>
      </c>
      <c r="B11" s="228">
        <v>14.86410840039569</v>
      </c>
      <c r="C11" s="228">
        <v>19.24387704469941</v>
      </c>
      <c r="D11" s="228">
        <v>18.345668774296112</v>
      </c>
      <c r="E11" s="228">
        <v>6.1134710621241481</v>
      </c>
      <c r="F11" s="228">
        <v>5.6207983486337598</v>
      </c>
      <c r="G11" s="228">
        <v>2.9448544144702149</v>
      </c>
      <c r="H11" s="228">
        <v>5.7001372278364588</v>
      </c>
      <c r="I11" s="228">
        <v>18.738050635050651</v>
      </c>
      <c r="J11" s="228">
        <v>6.4449480133056918</v>
      </c>
      <c r="K11" s="228">
        <v>0.9964679631219675</v>
      </c>
      <c r="L11" s="228">
        <v>0.46472728503088168</v>
      </c>
      <c r="M11" s="228">
        <v>0.91795808481420238</v>
      </c>
      <c r="N11" s="228">
        <v>1.7715844299586689</v>
      </c>
      <c r="O11" s="228">
        <v>0.43739102392072582</v>
      </c>
      <c r="P11" s="228">
        <v>0.42093840194336313</v>
      </c>
      <c r="Q11" s="228">
        <v>1.3354677118154989</v>
      </c>
      <c r="R11" s="228">
        <v>0.84295092656358561</v>
      </c>
      <c r="S11" s="228">
        <v>0.7269976815528999</v>
      </c>
      <c r="T11" s="228">
        <v>0.82142714031138264</v>
      </c>
      <c r="U11" s="228">
        <v>0.85408593526174026</v>
      </c>
      <c r="V11" s="228">
        <v>1.222732699786891</v>
      </c>
      <c r="W11" s="228">
        <v>1.9418209555147341</v>
      </c>
      <c r="DA11" s="69" t="s">
        <v>2821</v>
      </c>
    </row>
    <row r="12" spans="1:105" ht="12" customHeight="1" x14ac:dyDescent="0.25">
      <c r="A12" s="37" t="s">
        <v>162</v>
      </c>
      <c r="B12" s="228">
        <v>63.447476494085251</v>
      </c>
      <c r="C12" s="228">
        <v>69.983268658002288</v>
      </c>
      <c r="D12" s="228">
        <v>93.416236199724324</v>
      </c>
      <c r="E12" s="228">
        <v>85.495505252119912</v>
      </c>
      <c r="F12" s="228">
        <v>78.319561722186037</v>
      </c>
      <c r="G12" s="228">
        <v>42.604446743334741</v>
      </c>
      <c r="H12" s="228">
        <v>62.463221967481573</v>
      </c>
      <c r="I12" s="228">
        <v>63.640390163142627</v>
      </c>
      <c r="J12" s="228">
        <v>40.609897045777942</v>
      </c>
      <c r="K12" s="228">
        <v>40.327464781965219</v>
      </c>
      <c r="L12" s="228">
        <v>32.410401214923198</v>
      </c>
      <c r="M12" s="228">
        <v>32.364548565715403</v>
      </c>
      <c r="N12" s="228">
        <v>28.752033178854251</v>
      </c>
      <c r="O12" s="228">
        <v>30.1561879305841</v>
      </c>
      <c r="P12" s="228">
        <v>30.569593975869441</v>
      </c>
      <c r="Q12" s="228">
        <v>32.121958846487743</v>
      </c>
      <c r="R12" s="228">
        <v>25.710146212355991</v>
      </c>
      <c r="S12" s="228">
        <v>33.236553638553808</v>
      </c>
      <c r="T12" s="228">
        <v>26.744374657742149</v>
      </c>
      <c r="U12" s="228">
        <v>36.146716150350038</v>
      </c>
      <c r="V12" s="228">
        <v>24.946289620830129</v>
      </c>
      <c r="W12" s="228">
        <v>25.569948171619469</v>
      </c>
      <c r="DA12" s="69" t="s">
        <v>2822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2823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2824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2825</v>
      </c>
    </row>
    <row r="16" spans="1:105" ht="12" customHeight="1" x14ac:dyDescent="0.25">
      <c r="A16" s="57" t="s">
        <v>2709</v>
      </c>
      <c r="B16" s="263">
        <v>28.078970841012001</v>
      </c>
      <c r="C16" s="263">
        <v>32.851079706846008</v>
      </c>
      <c r="D16" s="263">
        <v>51.171646143229573</v>
      </c>
      <c r="E16" s="263">
        <v>36.791545888530003</v>
      </c>
      <c r="F16" s="263">
        <v>41.867441825978162</v>
      </c>
      <c r="G16" s="263">
        <v>17.579626970008469</v>
      </c>
      <c r="H16" s="263">
        <v>30.142866727384959</v>
      </c>
      <c r="I16" s="263">
        <v>35.256726104150893</v>
      </c>
      <c r="J16" s="263">
        <v>22.944712378992548</v>
      </c>
      <c r="K16" s="263">
        <v>18.595737931377322</v>
      </c>
      <c r="L16" s="263">
        <v>16.001821034484419</v>
      </c>
      <c r="M16" s="263">
        <v>16.352084304248219</v>
      </c>
      <c r="N16" s="263">
        <v>15.404290951065549</v>
      </c>
      <c r="O16" s="263">
        <v>15.60659914671267</v>
      </c>
      <c r="P16" s="263">
        <v>16.598539131668101</v>
      </c>
      <c r="Q16" s="263">
        <v>16.773012714749971</v>
      </c>
      <c r="R16" s="263">
        <v>14.261350003547941</v>
      </c>
      <c r="S16" s="263">
        <v>16.853902196967091</v>
      </c>
      <c r="T16" s="263">
        <v>14.22821493779019</v>
      </c>
      <c r="U16" s="263">
        <v>18.00530030217837</v>
      </c>
      <c r="V16" s="263">
        <v>12.95553261026074</v>
      </c>
      <c r="W16" s="263">
        <v>12.97967967060687</v>
      </c>
      <c r="DA16" s="70" t="s">
        <v>2826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6.6783226462767704</v>
      </c>
      <c r="E17" s="231">
        <v>0</v>
      </c>
      <c r="F17" s="231">
        <v>0</v>
      </c>
      <c r="G17" s="231">
        <v>0</v>
      </c>
      <c r="H17" s="231">
        <v>6.2173521740159998E-2</v>
      </c>
      <c r="I17" s="231">
        <v>0</v>
      </c>
      <c r="J17" s="231">
        <v>0</v>
      </c>
      <c r="K17" s="231">
        <v>6.3266098412674873E-2</v>
      </c>
      <c r="L17" s="231">
        <v>0</v>
      </c>
      <c r="M17" s="231">
        <v>0.1136951118817562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2827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2828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1.205916112920089</v>
      </c>
      <c r="E19" s="231">
        <v>0.23881237687181911</v>
      </c>
      <c r="F19" s="231">
        <v>0.48346666693689039</v>
      </c>
      <c r="G19" s="231">
        <v>1.1964248084278359</v>
      </c>
      <c r="H19" s="231">
        <v>0.2452957934911264</v>
      </c>
      <c r="I19" s="231">
        <v>0.2462487641490495</v>
      </c>
      <c r="J19" s="231">
        <v>0.24433627789689971</v>
      </c>
      <c r="K19" s="231">
        <v>0.49162834333593952</v>
      </c>
      <c r="L19" s="231">
        <v>0.24410801546257199</v>
      </c>
      <c r="M19" s="231">
        <v>0.24561660771354821</v>
      </c>
      <c r="N19" s="231">
        <v>0.24641371219530789</v>
      </c>
      <c r="O19" s="231">
        <v>0.2461722205246222</v>
      </c>
      <c r="P19" s="231">
        <v>0.2474706202837291</v>
      </c>
      <c r="Q19" s="231">
        <v>0.24721061751549589</v>
      </c>
      <c r="R19" s="231">
        <v>0.24787785037094551</v>
      </c>
      <c r="S19" s="231">
        <v>9.9407383709551822E-2</v>
      </c>
      <c r="T19" s="231">
        <v>0.16457331762622079</v>
      </c>
      <c r="U19" s="231">
        <v>7.1079700453209688E-2</v>
      </c>
      <c r="V19" s="231">
        <v>2.9136832621760381E-2</v>
      </c>
      <c r="W19" s="231">
        <v>3.3229763499127027E-2</v>
      </c>
      <c r="DA19" s="73" t="s">
        <v>2829</v>
      </c>
    </row>
    <row r="20" spans="1:105" ht="12" customHeight="1" x14ac:dyDescent="0.25">
      <c r="A20" s="46" t="s">
        <v>160</v>
      </c>
      <c r="B20" s="231">
        <v>4.8186471461862084</v>
      </c>
      <c r="C20" s="231">
        <v>6.519200644497376</v>
      </c>
      <c r="D20" s="231">
        <v>6.7569118753724711</v>
      </c>
      <c r="E20" s="231">
        <v>2.3152560708506602</v>
      </c>
      <c r="F20" s="231">
        <v>1.867344639209632</v>
      </c>
      <c r="G20" s="231">
        <v>1.0230766356717551</v>
      </c>
      <c r="H20" s="231">
        <v>2.370052837612159</v>
      </c>
      <c r="I20" s="231">
        <v>7.780511447144935</v>
      </c>
      <c r="J20" s="231">
        <v>3.0699896072153088</v>
      </c>
      <c r="K20" s="231">
        <v>0.43502932491946172</v>
      </c>
      <c r="L20" s="231">
        <v>0.2187194040482687</v>
      </c>
      <c r="M20" s="231">
        <v>0.44109342625019732</v>
      </c>
      <c r="N20" s="231">
        <v>0.87667797732158659</v>
      </c>
      <c r="O20" s="231">
        <v>0.21941168992145779</v>
      </c>
      <c r="P20" s="231">
        <v>0.22190943340174241</v>
      </c>
      <c r="Q20" s="231">
        <v>0.65909395532853743</v>
      </c>
      <c r="R20" s="231">
        <v>0.44443977248112893</v>
      </c>
      <c r="S20" s="231">
        <v>0.3571706635521546</v>
      </c>
      <c r="T20" s="231">
        <v>0.41193700840599751</v>
      </c>
      <c r="U20" s="231">
        <v>0.40676883221400778</v>
      </c>
      <c r="V20" s="231">
        <v>0.60093706358642573</v>
      </c>
      <c r="W20" s="231">
        <v>0.89431709928126468</v>
      </c>
      <c r="DA20" s="73" t="s">
        <v>2830</v>
      </c>
    </row>
    <row r="21" spans="1:105" ht="12" customHeight="1" x14ac:dyDescent="0.25">
      <c r="A21" s="46" t="s">
        <v>70</v>
      </c>
      <c r="B21" s="231">
        <v>1.712050673531887</v>
      </c>
      <c r="C21" s="231">
        <v>1.725118415206367</v>
      </c>
      <c r="D21" s="231">
        <v>1.5161108580831311</v>
      </c>
      <c r="E21" s="231">
        <v>1.250990836812472</v>
      </c>
      <c r="F21" s="231">
        <v>12.916195718924961</v>
      </c>
      <c r="G21" s="231">
        <v>0.24633543353999371</v>
      </c>
      <c r="H21" s="231">
        <v>0</v>
      </c>
      <c r="I21" s="231">
        <v>0.50701642912920242</v>
      </c>
      <c r="J21" s="231">
        <v>0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2831</v>
      </c>
    </row>
    <row r="22" spans="1:105" ht="12" customHeight="1" x14ac:dyDescent="0.25">
      <c r="A22" s="46" t="s">
        <v>34</v>
      </c>
      <c r="B22" s="231">
        <v>0.87161386372022298</v>
      </c>
      <c r="C22" s="231">
        <v>0.87161386372017313</v>
      </c>
      <c r="D22" s="231">
        <v>0.58106803911538241</v>
      </c>
      <c r="E22" s="231">
        <v>0.58106803911534166</v>
      </c>
      <c r="F22" s="231">
        <v>0.58106803911550409</v>
      </c>
      <c r="G22" s="231">
        <v>0.28542243406829781</v>
      </c>
      <c r="H22" s="231">
        <v>1.466752735640193</v>
      </c>
      <c r="I22" s="231">
        <v>0.28650849842201642</v>
      </c>
      <c r="J22" s="231">
        <v>0.2862487873798612</v>
      </c>
      <c r="K22" s="231">
        <v>0</v>
      </c>
      <c r="L22" s="231">
        <v>0.28535160378366092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5.8222493374837793E-2</v>
      </c>
      <c r="T22" s="231">
        <v>4.8802065614806281E-2</v>
      </c>
      <c r="U22" s="231">
        <v>6.849288454220763E-2</v>
      </c>
      <c r="V22" s="231">
        <v>6.5093030914303934E-2</v>
      </c>
      <c r="W22" s="231">
        <v>0.27574229526591421</v>
      </c>
      <c r="DA22" s="73" t="s">
        <v>2832</v>
      </c>
    </row>
    <row r="23" spans="1:105" ht="12" customHeight="1" x14ac:dyDescent="0.25">
      <c r="A23" s="46" t="s">
        <v>162</v>
      </c>
      <c r="B23" s="231">
        <v>20.568404999845239</v>
      </c>
      <c r="C23" s="231">
        <v>23.70805888436853</v>
      </c>
      <c r="D23" s="231">
        <v>34.406228712408172</v>
      </c>
      <c r="E23" s="231">
        <v>32.378330665826141</v>
      </c>
      <c r="F23" s="231">
        <v>26.019366761791179</v>
      </c>
      <c r="G23" s="231">
        <v>14.80127975924707</v>
      </c>
      <c r="H23" s="231">
        <v>25.97150393984781</v>
      </c>
      <c r="I23" s="231">
        <v>26.42509585489562</v>
      </c>
      <c r="J23" s="231">
        <v>19.344137706500479</v>
      </c>
      <c r="K23" s="231">
        <v>17.605814164709241</v>
      </c>
      <c r="L23" s="231">
        <v>15.253642011189919</v>
      </c>
      <c r="M23" s="231">
        <v>15.55167915840272</v>
      </c>
      <c r="N23" s="231">
        <v>14.22809653599696</v>
      </c>
      <c r="O23" s="231">
        <v>15.12747128673986</v>
      </c>
      <c r="P23" s="231">
        <v>16.11561512845589</v>
      </c>
      <c r="Q23" s="231">
        <v>15.85316419237923</v>
      </c>
      <c r="R23" s="231">
        <v>13.555488431169209</v>
      </c>
      <c r="S23" s="231">
        <v>16.328968053806982</v>
      </c>
      <c r="T23" s="231">
        <v>13.41202055245363</v>
      </c>
      <c r="U23" s="231">
        <v>17.215313951216348</v>
      </c>
      <c r="V23" s="231">
        <v>12.26036568313825</v>
      </c>
      <c r="W23" s="231">
        <v>11.776390512560569</v>
      </c>
      <c r="DA23" s="73" t="s">
        <v>2833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1.134511041006705E-2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2834</v>
      </c>
    </row>
    <row r="25" spans="1:105" ht="12" customHeight="1" x14ac:dyDescent="0.25">
      <c r="A25" s="46" t="s">
        <v>73</v>
      </c>
      <c r="B25" s="231">
        <v>0.10825415772843661</v>
      </c>
      <c r="C25" s="231">
        <v>2.7087899053558649E-2</v>
      </c>
      <c r="D25" s="231">
        <v>2.7087899053565439E-2</v>
      </c>
      <c r="E25" s="231">
        <v>2.7087899053563552E-2</v>
      </c>
      <c r="F25" s="231">
        <v>0</v>
      </c>
      <c r="G25" s="231">
        <v>2.7087899053523112E-2</v>
      </c>
      <c r="H25" s="231">
        <v>2.7087899053507829E-2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5.3102725551690849E-2</v>
      </c>
      <c r="O25" s="231">
        <v>1.354394952673499E-2</v>
      </c>
      <c r="P25" s="231">
        <v>1.354394952674381E-2</v>
      </c>
      <c r="Q25" s="231">
        <v>1.354394952670847E-2</v>
      </c>
      <c r="R25" s="231">
        <v>1.354394952665847E-2</v>
      </c>
      <c r="S25" s="231">
        <v>1.013360252356244E-2</v>
      </c>
      <c r="T25" s="231">
        <v>0.19088199368953879</v>
      </c>
      <c r="U25" s="231">
        <v>0.24364493375259469</v>
      </c>
      <c r="V25" s="231">
        <v>0</v>
      </c>
      <c r="W25" s="231">
        <v>0</v>
      </c>
      <c r="DA25" s="73" t="s">
        <v>2835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2836</v>
      </c>
    </row>
    <row r="27" spans="1:105" ht="12" customHeight="1" x14ac:dyDescent="0.25">
      <c r="A27" s="57" t="s">
        <v>2721</v>
      </c>
      <c r="B27" s="263">
        <v>238.67125214860189</v>
      </c>
      <c r="C27" s="263">
        <v>279.23417750819112</v>
      </c>
      <c r="D27" s="263">
        <v>434.95899221745162</v>
      </c>
      <c r="E27" s="263">
        <v>312.72814005250513</v>
      </c>
      <c r="F27" s="263">
        <v>355.87325552081438</v>
      </c>
      <c r="G27" s="263">
        <v>149.4268292450721</v>
      </c>
      <c r="H27" s="263">
        <v>256.21436718277232</v>
      </c>
      <c r="I27" s="263">
        <v>299.68217188528263</v>
      </c>
      <c r="J27" s="263">
        <v>195.0300552214367</v>
      </c>
      <c r="K27" s="263">
        <v>158.06377241670731</v>
      </c>
      <c r="L27" s="263">
        <v>136.01547879311761</v>
      </c>
      <c r="M27" s="263">
        <v>138.99271658610991</v>
      </c>
      <c r="N27" s="263">
        <v>130.93647308405721</v>
      </c>
      <c r="O27" s="263">
        <v>132.65609274705781</v>
      </c>
      <c r="P27" s="263">
        <v>141.08758261917879</v>
      </c>
      <c r="Q27" s="263">
        <v>142.57060807537479</v>
      </c>
      <c r="R27" s="263">
        <v>121.22147503015751</v>
      </c>
      <c r="S27" s="263">
        <v>143.2581686742202</v>
      </c>
      <c r="T27" s="263">
        <v>120.9398269712166</v>
      </c>
      <c r="U27" s="263">
        <v>153.04505256851621</v>
      </c>
      <c r="V27" s="263">
        <v>110.1220271872163</v>
      </c>
      <c r="W27" s="263">
        <v>110.32727720015841</v>
      </c>
      <c r="DA27" s="70" t="s">
        <v>2837</v>
      </c>
    </row>
    <row r="28" spans="1:105" ht="12" customHeight="1" x14ac:dyDescent="0.25">
      <c r="A28" s="46" t="s">
        <v>30</v>
      </c>
      <c r="B28" s="231">
        <v>0</v>
      </c>
      <c r="C28" s="231">
        <v>0</v>
      </c>
      <c r="D28" s="231">
        <v>56.765742493352541</v>
      </c>
      <c r="E28" s="231">
        <v>0</v>
      </c>
      <c r="F28" s="231">
        <v>0</v>
      </c>
      <c r="G28" s="231">
        <v>0</v>
      </c>
      <c r="H28" s="231">
        <v>0.52847493479136021</v>
      </c>
      <c r="I28" s="231">
        <v>0</v>
      </c>
      <c r="J28" s="231">
        <v>0</v>
      </c>
      <c r="K28" s="231">
        <v>0.53776183650773657</v>
      </c>
      <c r="L28" s="231">
        <v>0</v>
      </c>
      <c r="M28" s="231">
        <v>0.966408450994928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DA28" s="73" t="s">
        <v>2838</v>
      </c>
    </row>
    <row r="29" spans="1:105" ht="12" customHeight="1" x14ac:dyDescent="0.25">
      <c r="A29" s="46" t="s">
        <v>32</v>
      </c>
      <c r="B29" s="231">
        <v>0</v>
      </c>
      <c r="C29" s="231">
        <v>0</v>
      </c>
      <c r="D29" s="231">
        <v>0</v>
      </c>
      <c r="E29" s="231">
        <v>0</v>
      </c>
      <c r="F29" s="231">
        <v>0</v>
      </c>
      <c r="G29" s="231">
        <v>0</v>
      </c>
      <c r="H29" s="231">
        <v>0</v>
      </c>
      <c r="I29" s="231">
        <v>0</v>
      </c>
      <c r="J29" s="231">
        <v>0</v>
      </c>
      <c r="K29" s="231">
        <v>0</v>
      </c>
      <c r="L29" s="231">
        <v>0</v>
      </c>
      <c r="M29" s="231">
        <v>0</v>
      </c>
      <c r="N29" s="231">
        <v>0</v>
      </c>
      <c r="O29" s="231">
        <v>0</v>
      </c>
      <c r="P29" s="231">
        <v>0</v>
      </c>
      <c r="Q29" s="231">
        <v>0</v>
      </c>
      <c r="R29" s="231">
        <v>0</v>
      </c>
      <c r="S29" s="231">
        <v>0</v>
      </c>
      <c r="T29" s="231">
        <v>0</v>
      </c>
      <c r="U29" s="231">
        <v>0</v>
      </c>
      <c r="V29" s="231">
        <v>0</v>
      </c>
      <c r="W29" s="231">
        <v>0</v>
      </c>
      <c r="DA29" s="73" t="s">
        <v>2839</v>
      </c>
    </row>
    <row r="30" spans="1:105" ht="12" customHeight="1" x14ac:dyDescent="0.25">
      <c r="A30" s="46" t="s">
        <v>33</v>
      </c>
      <c r="B30" s="231">
        <v>0</v>
      </c>
      <c r="C30" s="231">
        <v>0</v>
      </c>
      <c r="D30" s="231">
        <v>10.250286959820761</v>
      </c>
      <c r="E30" s="231">
        <v>2.029905203410463</v>
      </c>
      <c r="F30" s="231">
        <v>4.1094666689635693</v>
      </c>
      <c r="G30" s="231">
        <v>10.16961087163661</v>
      </c>
      <c r="H30" s="231">
        <v>2.085014244674575</v>
      </c>
      <c r="I30" s="231">
        <v>2.0931144952669212</v>
      </c>
      <c r="J30" s="231">
        <v>2.076858362123648</v>
      </c>
      <c r="K30" s="231">
        <v>4.1788409183554869</v>
      </c>
      <c r="L30" s="231">
        <v>2.0749181314318621</v>
      </c>
      <c r="M30" s="231">
        <v>2.087741165565161</v>
      </c>
      <c r="N30" s="231">
        <v>2.0945165536601178</v>
      </c>
      <c r="O30" s="231">
        <v>2.0924638744592889</v>
      </c>
      <c r="P30" s="231">
        <v>2.103500272411698</v>
      </c>
      <c r="Q30" s="231">
        <v>2.1012902488817149</v>
      </c>
      <c r="R30" s="231">
        <v>2.1069617281530371</v>
      </c>
      <c r="S30" s="231">
        <v>0.84496276153119021</v>
      </c>
      <c r="T30" s="231">
        <v>1.3988731998228761</v>
      </c>
      <c r="U30" s="231">
        <v>0.60417745385228272</v>
      </c>
      <c r="V30" s="231">
        <v>0.24766307728496331</v>
      </c>
      <c r="W30" s="231">
        <v>0.28245298974257982</v>
      </c>
      <c r="DA30" s="73" t="s">
        <v>2840</v>
      </c>
    </row>
    <row r="31" spans="1:105" ht="12" customHeight="1" x14ac:dyDescent="0.25">
      <c r="A31" s="46" t="s">
        <v>160</v>
      </c>
      <c r="B31" s="231">
        <v>40.958500742582757</v>
      </c>
      <c r="C31" s="231">
        <v>55.413205478227702</v>
      </c>
      <c r="D31" s="231">
        <v>57.433750940666023</v>
      </c>
      <c r="E31" s="231">
        <v>19.679676602230611</v>
      </c>
      <c r="F31" s="231">
        <v>15.87242943328188</v>
      </c>
      <c r="G31" s="231">
        <v>8.6961514032099227</v>
      </c>
      <c r="H31" s="231">
        <v>20.145449119703351</v>
      </c>
      <c r="I31" s="231">
        <v>66.13434730073196</v>
      </c>
      <c r="J31" s="231">
        <v>26.094911661330141</v>
      </c>
      <c r="K31" s="231">
        <v>3.6977492618154262</v>
      </c>
      <c r="L31" s="231">
        <v>1.859114934410284</v>
      </c>
      <c r="M31" s="231">
        <v>3.7492941231266781</v>
      </c>
      <c r="N31" s="231">
        <v>7.4517628072334849</v>
      </c>
      <c r="O31" s="231">
        <v>1.864999364332391</v>
      </c>
      <c r="P31" s="231">
        <v>1.886230183914811</v>
      </c>
      <c r="Q31" s="231">
        <v>5.6022986202925678</v>
      </c>
      <c r="R31" s="231">
        <v>3.7777380660895958</v>
      </c>
      <c r="S31" s="231">
        <v>3.0359506401933132</v>
      </c>
      <c r="T31" s="231">
        <v>3.5014645714509789</v>
      </c>
      <c r="U31" s="231">
        <v>3.4575350738190682</v>
      </c>
      <c r="V31" s="231">
        <v>5.1079650404846193</v>
      </c>
      <c r="W31" s="231">
        <v>7.6016953438907517</v>
      </c>
      <c r="DA31" s="73" t="s">
        <v>2841</v>
      </c>
    </row>
    <row r="32" spans="1:105" ht="12" customHeight="1" x14ac:dyDescent="0.25">
      <c r="A32" s="46" t="s">
        <v>70</v>
      </c>
      <c r="B32" s="231">
        <v>14.55243072502104</v>
      </c>
      <c r="C32" s="231">
        <v>14.66350652925412</v>
      </c>
      <c r="D32" s="231">
        <v>12.88694229370661</v>
      </c>
      <c r="E32" s="231">
        <v>10.63342211290602</v>
      </c>
      <c r="F32" s="231">
        <v>109.7876636108622</v>
      </c>
      <c r="G32" s="231">
        <v>2.0938511850899468</v>
      </c>
      <c r="H32" s="231">
        <v>0</v>
      </c>
      <c r="I32" s="231">
        <v>4.3096396475982219</v>
      </c>
      <c r="J32" s="231">
        <v>0</v>
      </c>
      <c r="K32" s="231">
        <v>0</v>
      </c>
      <c r="L32" s="231">
        <v>0</v>
      </c>
      <c r="M32" s="231">
        <v>0</v>
      </c>
      <c r="N32" s="231">
        <v>0</v>
      </c>
      <c r="O32" s="231">
        <v>0</v>
      </c>
      <c r="P32" s="231">
        <v>0</v>
      </c>
      <c r="Q32" s="231">
        <v>0</v>
      </c>
      <c r="R32" s="231">
        <v>0</v>
      </c>
      <c r="S32" s="231">
        <v>0</v>
      </c>
      <c r="T32" s="231">
        <v>0</v>
      </c>
      <c r="U32" s="231">
        <v>0</v>
      </c>
      <c r="V32" s="231">
        <v>0</v>
      </c>
      <c r="W32" s="231">
        <v>0</v>
      </c>
      <c r="DA32" s="73" t="s">
        <v>2842</v>
      </c>
    </row>
    <row r="33" spans="1:105" ht="12" customHeight="1" x14ac:dyDescent="0.25">
      <c r="A33" s="46" t="s">
        <v>34</v>
      </c>
      <c r="B33" s="231">
        <v>7.4087178416218951</v>
      </c>
      <c r="C33" s="231">
        <v>7.4087178416214714</v>
      </c>
      <c r="D33" s="231">
        <v>4.9390783324807508</v>
      </c>
      <c r="E33" s="231">
        <v>4.9390783324804053</v>
      </c>
      <c r="F33" s="231">
        <v>4.9390783324817864</v>
      </c>
      <c r="G33" s="231">
        <v>2.4260906895805321</v>
      </c>
      <c r="H33" s="231">
        <v>12.467398252941649</v>
      </c>
      <c r="I33" s="231">
        <v>2.4353222365871399</v>
      </c>
      <c r="J33" s="231">
        <v>2.4331146927288212</v>
      </c>
      <c r="K33" s="231">
        <v>0</v>
      </c>
      <c r="L33" s="231">
        <v>2.4254886321611182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0.49489119368612111</v>
      </c>
      <c r="T33" s="231">
        <v>0.41481755772585338</v>
      </c>
      <c r="U33" s="231">
        <v>0.58218951860876511</v>
      </c>
      <c r="V33" s="231">
        <v>0.5532907627715834</v>
      </c>
      <c r="W33" s="231">
        <v>2.3438095097602698</v>
      </c>
      <c r="DA33" s="73" t="s">
        <v>2843</v>
      </c>
    </row>
    <row r="34" spans="1:105" ht="12" customHeight="1" x14ac:dyDescent="0.25">
      <c r="A34" s="46" t="s">
        <v>162</v>
      </c>
      <c r="B34" s="231">
        <v>174.83144249868451</v>
      </c>
      <c r="C34" s="231">
        <v>201.51850051713251</v>
      </c>
      <c r="D34" s="231">
        <v>292.45294405546957</v>
      </c>
      <c r="E34" s="231">
        <v>275.21581065952228</v>
      </c>
      <c r="F34" s="231">
        <v>221.16461747522499</v>
      </c>
      <c r="G34" s="231">
        <v>125.8108779536001</v>
      </c>
      <c r="H34" s="231">
        <v>220.75778348870651</v>
      </c>
      <c r="I34" s="231">
        <v>224.61331476661269</v>
      </c>
      <c r="J34" s="231">
        <v>164.4251705052541</v>
      </c>
      <c r="K34" s="231">
        <v>149.64942040002859</v>
      </c>
      <c r="L34" s="231">
        <v>129.6559570951143</v>
      </c>
      <c r="M34" s="231">
        <v>132.18927284642319</v>
      </c>
      <c r="N34" s="231">
        <v>120.9388205559742</v>
      </c>
      <c r="O34" s="231">
        <v>128.58350593728881</v>
      </c>
      <c r="P34" s="231">
        <v>136.982728591875</v>
      </c>
      <c r="Q34" s="231">
        <v>134.75189563522349</v>
      </c>
      <c r="R34" s="231">
        <v>115.22165166493831</v>
      </c>
      <c r="S34" s="231">
        <v>138.79622845735929</v>
      </c>
      <c r="T34" s="231">
        <v>114.0021746958559</v>
      </c>
      <c r="U34" s="231">
        <v>146.33016858533901</v>
      </c>
      <c r="V34" s="231">
        <v>104.2131083066752</v>
      </c>
      <c r="W34" s="231">
        <v>100.09931935676479</v>
      </c>
      <c r="DA34" s="73" t="s">
        <v>2844</v>
      </c>
    </row>
    <row r="35" spans="1:105" ht="12" customHeight="1" x14ac:dyDescent="0.25">
      <c r="A35" s="46" t="s">
        <v>36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9.6433438485569969E-2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2845</v>
      </c>
    </row>
    <row r="36" spans="1:105" ht="12" customHeight="1" x14ac:dyDescent="0.25">
      <c r="A36" s="46" t="s">
        <v>73</v>
      </c>
      <c r="B36" s="231">
        <v>0.92016034069171093</v>
      </c>
      <c r="C36" s="231">
        <v>0.23024714195524851</v>
      </c>
      <c r="D36" s="231">
        <v>0.23024714195530621</v>
      </c>
      <c r="E36" s="231">
        <v>0.2302471419552902</v>
      </c>
      <c r="F36" s="231">
        <v>0</v>
      </c>
      <c r="G36" s="231">
        <v>0.2302471419549465</v>
      </c>
      <c r="H36" s="231">
        <v>0.23024714195481669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0.45137316718937232</v>
      </c>
      <c r="O36" s="231">
        <v>0.1151235709772475</v>
      </c>
      <c r="P36" s="231">
        <v>0.1151235709773224</v>
      </c>
      <c r="Q36" s="231">
        <v>0.115123570977022</v>
      </c>
      <c r="R36" s="231">
        <v>0.11512357097659701</v>
      </c>
      <c r="S36" s="231">
        <v>8.6135621450280697E-2</v>
      </c>
      <c r="T36" s="231">
        <v>1.622496946361079</v>
      </c>
      <c r="U36" s="231">
        <v>2.0709819368970561</v>
      </c>
      <c r="V36" s="231">
        <v>0</v>
      </c>
      <c r="W36" s="231">
        <v>0</v>
      </c>
      <c r="DA36" s="73" t="s">
        <v>2846</v>
      </c>
    </row>
    <row r="37" spans="1:105" ht="12" customHeight="1" x14ac:dyDescent="0.25">
      <c r="A37" s="46" t="s">
        <v>79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2847</v>
      </c>
    </row>
    <row r="38" spans="1:105" ht="12" customHeight="1" x14ac:dyDescent="0.25">
      <c r="A38" s="57" t="s">
        <v>2733</v>
      </c>
      <c r="B38" s="263">
        <v>0</v>
      </c>
      <c r="C38" s="263">
        <v>0</v>
      </c>
      <c r="D38" s="263">
        <v>0</v>
      </c>
      <c r="E38" s="263">
        <v>0</v>
      </c>
      <c r="F38" s="263">
        <v>0</v>
      </c>
      <c r="G38" s="263">
        <v>0</v>
      </c>
      <c r="H38" s="263">
        <v>0</v>
      </c>
      <c r="I38" s="263">
        <v>0</v>
      </c>
      <c r="J38" s="263">
        <v>0</v>
      </c>
      <c r="K38" s="263">
        <v>0</v>
      </c>
      <c r="L38" s="263">
        <v>0</v>
      </c>
      <c r="M38" s="263">
        <v>0</v>
      </c>
      <c r="N38" s="263">
        <v>0</v>
      </c>
      <c r="O38" s="263">
        <v>0</v>
      </c>
      <c r="P38" s="263">
        <v>0</v>
      </c>
      <c r="Q38" s="263">
        <v>0</v>
      </c>
      <c r="R38" s="263">
        <v>0</v>
      </c>
      <c r="S38" s="263">
        <v>0</v>
      </c>
      <c r="T38" s="263">
        <v>0</v>
      </c>
      <c r="U38" s="263">
        <v>0</v>
      </c>
      <c r="V38" s="263">
        <v>0</v>
      </c>
      <c r="W38" s="263">
        <v>0</v>
      </c>
      <c r="DA38" s="70" t="s">
        <v>2848</v>
      </c>
    </row>
    <row r="39" spans="1:105" ht="12" customHeight="1" x14ac:dyDescent="0.25">
      <c r="A39" s="57" t="s">
        <v>2735</v>
      </c>
      <c r="B39" s="263">
        <f t="shared" ref="B39:W39" si="0">B40+B46+B57+B58</f>
        <v>90.070113634838876</v>
      </c>
      <c r="C39" s="263">
        <f t="shared" si="0"/>
        <v>102.83282360099545</v>
      </c>
      <c r="D39" s="263">
        <f t="shared" si="0"/>
        <v>146.01190547259449</v>
      </c>
      <c r="E39" s="263">
        <f t="shared" si="0"/>
        <v>109.12319274343888</v>
      </c>
      <c r="F39" s="263">
        <f t="shared" si="0"/>
        <v>118.15763246115772</v>
      </c>
      <c r="G39" s="263">
        <f t="shared" si="0"/>
        <v>55.478632906108402</v>
      </c>
      <c r="H39" s="263">
        <f t="shared" si="0"/>
        <v>84.19858253647682</v>
      </c>
      <c r="I39" s="263">
        <f t="shared" si="0"/>
        <v>99.408773531135779</v>
      </c>
      <c r="J39" s="263">
        <f t="shared" si="0"/>
        <v>66.718409938463779</v>
      </c>
      <c r="K39" s="263">
        <f t="shared" si="0"/>
        <v>53.149580424552163</v>
      </c>
      <c r="L39" s="263">
        <f t="shared" si="0"/>
        <v>46.552814751039207</v>
      </c>
      <c r="M39" s="263">
        <f t="shared" si="0"/>
        <v>46.869160627794997</v>
      </c>
      <c r="N39" s="263">
        <f t="shared" si="0"/>
        <v>43.442897514643178</v>
      </c>
      <c r="O39" s="263">
        <f t="shared" si="0"/>
        <v>44.272826790492879</v>
      </c>
      <c r="P39" s="263">
        <f t="shared" si="0"/>
        <v>46.014653510189845</v>
      </c>
      <c r="Q39" s="263">
        <f t="shared" si="0"/>
        <v>46.71491728978701</v>
      </c>
      <c r="R39" s="263">
        <f t="shared" si="0"/>
        <v>39.244925585181853</v>
      </c>
      <c r="S39" s="263">
        <f t="shared" si="0"/>
        <v>46.282381366490625</v>
      </c>
      <c r="T39" s="263">
        <f t="shared" si="0"/>
        <v>39.575547091611995</v>
      </c>
      <c r="U39" s="263">
        <f t="shared" si="0"/>
        <v>49.266378402313599</v>
      </c>
      <c r="V39" s="263">
        <f t="shared" si="0"/>
        <v>36.196038280479549</v>
      </c>
      <c r="W39" s="263">
        <f t="shared" si="0"/>
        <v>37.577096440649584</v>
      </c>
      <c r="DA39" s="70"/>
    </row>
    <row r="40" spans="1:105" ht="12" customHeight="1" x14ac:dyDescent="0.25">
      <c r="A40" s="60" t="s">
        <v>2736</v>
      </c>
      <c r="B40" s="331">
        <v>60.119211404426061</v>
      </c>
      <c r="C40" s="331">
        <v>67.791671913693037</v>
      </c>
      <c r="D40" s="331">
        <v>91.42881625314962</v>
      </c>
      <c r="E40" s="331">
        <v>69.878877129006867</v>
      </c>
      <c r="F40" s="331">
        <v>73.49902784678099</v>
      </c>
      <c r="G40" s="331">
        <v>36.727030804766031</v>
      </c>
      <c r="H40" s="331">
        <v>52.046191360599522</v>
      </c>
      <c r="I40" s="331">
        <v>61.801599020041479</v>
      </c>
      <c r="J40" s="331">
        <v>42.244050067538382</v>
      </c>
      <c r="K40" s="331">
        <v>33.314126631083013</v>
      </c>
      <c r="L40" s="331">
        <v>29.48420564758916</v>
      </c>
      <c r="M40" s="331">
        <v>29.426937369930219</v>
      </c>
      <c r="N40" s="331">
        <v>27.011653833506589</v>
      </c>
      <c r="O40" s="331">
        <v>27.62578770066602</v>
      </c>
      <c r="P40" s="331">
        <v>28.309545103077209</v>
      </c>
      <c r="Q40" s="331">
        <v>28.823703727387031</v>
      </c>
      <c r="R40" s="331">
        <v>24.032818914730711</v>
      </c>
      <c r="S40" s="331">
        <v>28.30488568972574</v>
      </c>
      <c r="T40" s="331">
        <v>24.39878449130245</v>
      </c>
      <c r="U40" s="331">
        <v>30.06072474665666</v>
      </c>
      <c r="V40" s="331">
        <v>22.376803496201418</v>
      </c>
      <c r="W40" s="331">
        <v>23.73210479200225</v>
      </c>
      <c r="DA40" s="72" t="s">
        <v>2849</v>
      </c>
    </row>
    <row r="41" spans="1:105" ht="12" customHeight="1" x14ac:dyDescent="0.25">
      <c r="A41" s="59" t="s">
        <v>30</v>
      </c>
      <c r="B41" s="232">
        <v>0</v>
      </c>
      <c r="C41" s="232">
        <v>0</v>
      </c>
      <c r="D41" s="232">
        <v>12.07573155313111</v>
      </c>
      <c r="E41" s="232">
        <v>0</v>
      </c>
      <c r="F41" s="232">
        <v>0</v>
      </c>
      <c r="G41" s="232">
        <v>0</v>
      </c>
      <c r="H41" s="232">
        <v>0.1129495641346175</v>
      </c>
      <c r="I41" s="232">
        <v>0</v>
      </c>
      <c r="J41" s="232">
        <v>0</v>
      </c>
      <c r="K41" s="232">
        <v>0.1133407462372376</v>
      </c>
      <c r="L41" s="232">
        <v>0</v>
      </c>
      <c r="M41" s="232">
        <v>0.20460382140657421</v>
      </c>
      <c r="N41" s="232">
        <v>0</v>
      </c>
      <c r="O41" s="232">
        <v>0</v>
      </c>
      <c r="P41" s="232">
        <v>0</v>
      </c>
      <c r="Q41" s="232">
        <v>0</v>
      </c>
      <c r="R41" s="232">
        <v>0</v>
      </c>
      <c r="S41" s="232">
        <v>0</v>
      </c>
      <c r="T41" s="232">
        <v>0</v>
      </c>
      <c r="U41" s="232">
        <v>0</v>
      </c>
      <c r="V41" s="232">
        <v>0</v>
      </c>
      <c r="W41" s="232">
        <v>0</v>
      </c>
      <c r="DA41" s="71" t="s">
        <v>2850</v>
      </c>
    </row>
    <row r="42" spans="1:105" ht="12" customHeight="1" x14ac:dyDescent="0.25">
      <c r="A42" s="59" t="s">
        <v>33</v>
      </c>
      <c r="B42" s="297">
        <v>0</v>
      </c>
      <c r="C42" s="297">
        <v>0</v>
      </c>
      <c r="D42" s="297">
        <v>2.1805354467767399</v>
      </c>
      <c r="E42" s="297">
        <v>0.46120445771403989</v>
      </c>
      <c r="F42" s="297">
        <v>0.86067936602104611</v>
      </c>
      <c r="G42" s="297">
        <v>2.5447868175539381</v>
      </c>
      <c r="H42" s="297">
        <v>0.44562463543031999</v>
      </c>
      <c r="I42" s="297">
        <v>0.4353277521509934</v>
      </c>
      <c r="J42" s="297">
        <v>0.45553635686990379</v>
      </c>
      <c r="K42" s="297">
        <v>0.88074853204333037</v>
      </c>
      <c r="L42" s="297">
        <v>0.45794832992605722</v>
      </c>
      <c r="M42" s="297">
        <v>0.44200753847162788</v>
      </c>
      <c r="N42" s="297">
        <v>0.43358480111569159</v>
      </c>
      <c r="O42" s="297">
        <v>0.4361365631054821</v>
      </c>
      <c r="P42" s="297">
        <v>0.42241680565289003</v>
      </c>
      <c r="Q42" s="297">
        <v>0.42516416822929842</v>
      </c>
      <c r="R42" s="297">
        <v>0.41811374104550592</v>
      </c>
      <c r="S42" s="297">
        <v>0.1676272321240968</v>
      </c>
      <c r="T42" s="297">
        <v>0.2870486504023404</v>
      </c>
      <c r="U42" s="297">
        <v>0.1207645785395933</v>
      </c>
      <c r="V42" s="297">
        <v>5.0579281960522533E-2</v>
      </c>
      <c r="W42" s="297">
        <v>6.2076205689227788E-2</v>
      </c>
      <c r="DA42" s="122" t="s">
        <v>2851</v>
      </c>
    </row>
    <row r="43" spans="1:105" ht="12" customHeight="1" x14ac:dyDescent="0.25">
      <c r="A43" s="59" t="s">
        <v>160</v>
      </c>
      <c r="B43" s="297">
        <v>10.690142341382909</v>
      </c>
      <c r="C43" s="297">
        <v>13.831443531522559</v>
      </c>
      <c r="D43" s="297">
        <v>12.21783646237151</v>
      </c>
      <c r="E43" s="297">
        <v>4.4713194291389451</v>
      </c>
      <c r="F43" s="297">
        <v>3.324293296992781</v>
      </c>
      <c r="G43" s="297">
        <v>2.1760765218719129</v>
      </c>
      <c r="H43" s="297">
        <v>4.3056340945761864</v>
      </c>
      <c r="I43" s="297">
        <v>13.754678406509891</v>
      </c>
      <c r="J43" s="297">
        <v>5.723635856847415</v>
      </c>
      <c r="K43" s="297">
        <v>0.77935181018805055</v>
      </c>
      <c r="L43" s="297">
        <v>0.41031911883976868</v>
      </c>
      <c r="M43" s="297">
        <v>0.79378435109830703</v>
      </c>
      <c r="N43" s="297">
        <v>1.542585609595492</v>
      </c>
      <c r="O43" s="297">
        <v>0.38872566589185531</v>
      </c>
      <c r="P43" s="297">
        <v>0.37878546509615713</v>
      </c>
      <c r="Q43" s="297">
        <v>1.1335400401426949</v>
      </c>
      <c r="R43" s="297">
        <v>0.7496691441506852</v>
      </c>
      <c r="S43" s="297">
        <v>0.60228453353230937</v>
      </c>
      <c r="T43" s="297">
        <v>0.71850020415994531</v>
      </c>
      <c r="U43" s="297">
        <v>0.69110120431224986</v>
      </c>
      <c r="V43" s="297">
        <v>1.0431801415836219</v>
      </c>
      <c r="W43" s="297">
        <v>1.6706652819793859</v>
      </c>
      <c r="DA43" s="122" t="s">
        <v>2852</v>
      </c>
    </row>
    <row r="44" spans="1:105" ht="12" customHeight="1" x14ac:dyDescent="0.25">
      <c r="A44" s="59" t="s">
        <v>70</v>
      </c>
      <c r="B44" s="297">
        <v>3.7981750562918459</v>
      </c>
      <c r="C44" s="297">
        <v>3.6600925859302471</v>
      </c>
      <c r="D44" s="297">
        <v>2.7414290528784391</v>
      </c>
      <c r="E44" s="297">
        <v>2.4159658643111701</v>
      </c>
      <c r="F44" s="297">
        <v>22.993732356359551</v>
      </c>
      <c r="G44" s="297">
        <v>0.52395366558200263</v>
      </c>
      <c r="H44" s="297">
        <v>0</v>
      </c>
      <c r="I44" s="297">
        <v>0.89632255885289513</v>
      </c>
      <c r="J44" s="297">
        <v>0</v>
      </c>
      <c r="K44" s="297">
        <v>0</v>
      </c>
      <c r="L44" s="297">
        <v>0</v>
      </c>
      <c r="M44" s="297">
        <v>0</v>
      </c>
      <c r="N44" s="297">
        <v>0</v>
      </c>
      <c r="O44" s="297">
        <v>0</v>
      </c>
      <c r="P44" s="297">
        <v>0</v>
      </c>
      <c r="Q44" s="297">
        <v>0</v>
      </c>
      <c r="R44" s="297">
        <v>0</v>
      </c>
      <c r="S44" s="297">
        <v>0</v>
      </c>
      <c r="T44" s="297">
        <v>0</v>
      </c>
      <c r="U44" s="297">
        <v>0</v>
      </c>
      <c r="V44" s="297">
        <v>0</v>
      </c>
      <c r="W44" s="297">
        <v>0</v>
      </c>
      <c r="DA44" s="122" t="s">
        <v>2853</v>
      </c>
    </row>
    <row r="45" spans="1:105" ht="12" customHeight="1" x14ac:dyDescent="0.25">
      <c r="A45" s="59" t="s">
        <v>162</v>
      </c>
      <c r="B45" s="297">
        <v>45.630894006751298</v>
      </c>
      <c r="C45" s="297">
        <v>50.300135796240227</v>
      </c>
      <c r="D45" s="297">
        <v>62.21328373799183</v>
      </c>
      <c r="E45" s="297">
        <v>62.530387377842708</v>
      </c>
      <c r="F45" s="297">
        <v>46.320322827407601</v>
      </c>
      <c r="G45" s="297">
        <v>31.482213799758181</v>
      </c>
      <c r="H45" s="297">
        <v>47.181983066458393</v>
      </c>
      <c r="I45" s="297">
        <v>46.715270302527699</v>
      </c>
      <c r="J45" s="297">
        <v>36.064877853821059</v>
      </c>
      <c r="K45" s="297">
        <v>31.540685542614391</v>
      </c>
      <c r="L45" s="297">
        <v>28.615938198823329</v>
      </c>
      <c r="M45" s="297">
        <v>27.986541658953708</v>
      </c>
      <c r="N45" s="297">
        <v>25.035483422795402</v>
      </c>
      <c r="O45" s="297">
        <v>26.800925471668691</v>
      </c>
      <c r="P45" s="297">
        <v>27.508342832328161</v>
      </c>
      <c r="Q45" s="297">
        <v>27.264999519015038</v>
      </c>
      <c r="R45" s="297">
        <v>22.865036029534519</v>
      </c>
      <c r="S45" s="297">
        <v>27.534973924069341</v>
      </c>
      <c r="T45" s="297">
        <v>23.393235636740169</v>
      </c>
      <c r="U45" s="297">
        <v>29.24885896380481</v>
      </c>
      <c r="V45" s="297">
        <v>21.28304407265728</v>
      </c>
      <c r="W45" s="297">
        <v>21.999363304333631</v>
      </c>
      <c r="DA45" s="122" t="s">
        <v>2854</v>
      </c>
    </row>
    <row r="46" spans="1:105" ht="12" customHeight="1" x14ac:dyDescent="0.25">
      <c r="A46" s="60" t="s">
        <v>2743</v>
      </c>
      <c r="B46" s="331">
        <v>29.950902230412812</v>
      </c>
      <c r="C46" s="331">
        <v>35.041151687302417</v>
      </c>
      <c r="D46" s="331">
        <v>54.583089219444886</v>
      </c>
      <c r="E46" s="331">
        <v>39.244315614432011</v>
      </c>
      <c r="F46" s="331">
        <v>44.658604614376728</v>
      </c>
      <c r="G46" s="331">
        <v>18.751602101342371</v>
      </c>
      <c r="H46" s="331">
        <v>32.152391175877298</v>
      </c>
      <c r="I46" s="331">
        <v>37.607174511094293</v>
      </c>
      <c r="J46" s="331">
        <v>24.474359870925401</v>
      </c>
      <c r="K46" s="331">
        <v>19.835453793469149</v>
      </c>
      <c r="L46" s="331">
        <v>17.068609103450051</v>
      </c>
      <c r="M46" s="331">
        <v>17.442223257864779</v>
      </c>
      <c r="N46" s="331">
        <v>16.431243681136589</v>
      </c>
      <c r="O46" s="331">
        <v>16.647039089826858</v>
      </c>
      <c r="P46" s="331">
        <v>17.70510840711264</v>
      </c>
      <c r="Q46" s="331">
        <v>17.89121356239998</v>
      </c>
      <c r="R46" s="331">
        <v>15.21210667045114</v>
      </c>
      <c r="S46" s="331">
        <v>17.977495676764889</v>
      </c>
      <c r="T46" s="331">
        <v>15.176762600309541</v>
      </c>
      <c r="U46" s="331">
        <v>19.205653655656938</v>
      </c>
      <c r="V46" s="331">
        <v>13.81923478427813</v>
      </c>
      <c r="W46" s="331">
        <v>13.84499164864733</v>
      </c>
      <c r="DA46" s="72" t="s">
        <v>2855</v>
      </c>
    </row>
    <row r="47" spans="1:105" ht="12" customHeight="1" x14ac:dyDescent="0.25">
      <c r="A47" s="64" t="s">
        <v>30</v>
      </c>
      <c r="B47" s="231">
        <v>0</v>
      </c>
      <c r="C47" s="231">
        <v>0</v>
      </c>
      <c r="D47" s="231">
        <v>7.1235441560285544</v>
      </c>
      <c r="E47" s="231">
        <v>0</v>
      </c>
      <c r="F47" s="231">
        <v>0</v>
      </c>
      <c r="G47" s="231">
        <v>0</v>
      </c>
      <c r="H47" s="231">
        <v>6.6318423189504011E-2</v>
      </c>
      <c r="I47" s="231">
        <v>0</v>
      </c>
      <c r="J47" s="231">
        <v>0</v>
      </c>
      <c r="K47" s="231">
        <v>6.7483838306853228E-2</v>
      </c>
      <c r="L47" s="231">
        <v>0</v>
      </c>
      <c r="M47" s="231">
        <v>0.1212747860072067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2856</v>
      </c>
    </row>
    <row r="48" spans="1:105" ht="12" customHeight="1" x14ac:dyDescent="0.25">
      <c r="A48" s="64" t="s">
        <v>32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2857</v>
      </c>
    </row>
    <row r="49" spans="1:105" ht="12" customHeight="1" x14ac:dyDescent="0.25">
      <c r="A49" s="64" t="s">
        <v>33</v>
      </c>
      <c r="B49" s="231">
        <v>0</v>
      </c>
      <c r="C49" s="231">
        <v>0</v>
      </c>
      <c r="D49" s="231">
        <v>1.2863105204480949</v>
      </c>
      <c r="E49" s="231">
        <v>0.25473320199660709</v>
      </c>
      <c r="F49" s="231">
        <v>0.51569777806601658</v>
      </c>
      <c r="G49" s="231">
        <v>1.276186462323025</v>
      </c>
      <c r="H49" s="231">
        <v>0.26164884639053487</v>
      </c>
      <c r="I49" s="231">
        <v>0.26266534842565292</v>
      </c>
      <c r="J49" s="231">
        <v>0.26062536309002649</v>
      </c>
      <c r="K49" s="231">
        <v>0.52440356622500228</v>
      </c>
      <c r="L49" s="231">
        <v>0.26038188316007688</v>
      </c>
      <c r="M49" s="231">
        <v>0.26199104822778491</v>
      </c>
      <c r="N49" s="231">
        <v>0.26284129300832848</v>
      </c>
      <c r="O49" s="231">
        <v>0.26258370189293051</v>
      </c>
      <c r="P49" s="231">
        <v>0.26396866163597782</v>
      </c>
      <c r="Q49" s="231">
        <v>0.26369132534986228</v>
      </c>
      <c r="R49" s="231">
        <v>0.26440304039567519</v>
      </c>
      <c r="S49" s="231">
        <v>0.1060345426235219</v>
      </c>
      <c r="T49" s="231">
        <v>0.17554487213463549</v>
      </c>
      <c r="U49" s="231">
        <v>7.5818347150090365E-2</v>
      </c>
      <c r="V49" s="231">
        <v>3.1079288129877751E-2</v>
      </c>
      <c r="W49" s="231">
        <v>3.5445081065735497E-2</v>
      </c>
      <c r="DA49" s="73" t="s">
        <v>2858</v>
      </c>
    </row>
    <row r="50" spans="1:105" ht="12" customHeight="1" x14ac:dyDescent="0.25">
      <c r="A50" s="64" t="s">
        <v>160</v>
      </c>
      <c r="B50" s="231">
        <v>5.1398902892652902</v>
      </c>
      <c r="C50" s="231">
        <v>6.9538140207972026</v>
      </c>
      <c r="D50" s="231">
        <v>7.2073726670639706</v>
      </c>
      <c r="E50" s="231">
        <v>2.4696064755740381</v>
      </c>
      <c r="F50" s="231">
        <v>1.991834281823609</v>
      </c>
      <c r="G50" s="231">
        <v>1.091281744716539</v>
      </c>
      <c r="H50" s="231">
        <v>2.5280563601196362</v>
      </c>
      <c r="I50" s="231">
        <v>8.2992122102879335</v>
      </c>
      <c r="J50" s="231">
        <v>3.2746555810296649</v>
      </c>
      <c r="K50" s="231">
        <v>0.4640312799140926</v>
      </c>
      <c r="L50" s="231">
        <v>0.2333006976514867</v>
      </c>
      <c r="M50" s="231">
        <v>0.47049965466687732</v>
      </c>
      <c r="N50" s="231">
        <v>0.93512317580969273</v>
      </c>
      <c r="O50" s="231">
        <v>0.23403913591622169</v>
      </c>
      <c r="P50" s="231">
        <v>0.2367033956285253</v>
      </c>
      <c r="Q50" s="231">
        <v>0.70303355235043996</v>
      </c>
      <c r="R50" s="231">
        <v>0.47406909064653768</v>
      </c>
      <c r="S50" s="231">
        <v>0.38098204112229822</v>
      </c>
      <c r="T50" s="231">
        <v>0.43939947563306408</v>
      </c>
      <c r="U50" s="231">
        <v>0.43388675436160851</v>
      </c>
      <c r="V50" s="231">
        <v>0.64099953449218772</v>
      </c>
      <c r="W50" s="231">
        <v>0.95393823923334931</v>
      </c>
      <c r="DA50" s="73" t="s">
        <v>2859</v>
      </c>
    </row>
    <row r="51" spans="1:105" ht="12" customHeight="1" x14ac:dyDescent="0.25">
      <c r="A51" s="64" t="s">
        <v>70</v>
      </c>
      <c r="B51" s="231">
        <v>1.82618738510068</v>
      </c>
      <c r="C51" s="231">
        <v>1.840126309553459</v>
      </c>
      <c r="D51" s="231">
        <v>1.617184915288673</v>
      </c>
      <c r="E51" s="231">
        <v>1.334390225933304</v>
      </c>
      <c r="F51" s="231">
        <v>13.777275433519961</v>
      </c>
      <c r="G51" s="231">
        <v>0.26275779577599329</v>
      </c>
      <c r="H51" s="231">
        <v>0</v>
      </c>
      <c r="I51" s="231">
        <v>0.54081752440448283</v>
      </c>
      <c r="J51" s="231">
        <v>0</v>
      </c>
      <c r="K51" s="231">
        <v>0</v>
      </c>
      <c r="L51" s="231">
        <v>0</v>
      </c>
      <c r="M51" s="231">
        <v>0</v>
      </c>
      <c r="N51" s="231">
        <v>0</v>
      </c>
      <c r="O51" s="231">
        <v>0</v>
      </c>
      <c r="P51" s="231">
        <v>0</v>
      </c>
      <c r="Q51" s="231">
        <v>0</v>
      </c>
      <c r="R51" s="231">
        <v>0</v>
      </c>
      <c r="S51" s="231">
        <v>0</v>
      </c>
      <c r="T51" s="231">
        <v>0</v>
      </c>
      <c r="U51" s="231">
        <v>0</v>
      </c>
      <c r="V51" s="231">
        <v>0</v>
      </c>
      <c r="W51" s="231">
        <v>0</v>
      </c>
      <c r="DA51" s="73" t="s">
        <v>2860</v>
      </c>
    </row>
    <row r="52" spans="1:105" ht="12" customHeight="1" x14ac:dyDescent="0.25">
      <c r="A52" s="64" t="s">
        <v>34</v>
      </c>
      <c r="B52" s="231">
        <v>0.92972145463490485</v>
      </c>
      <c r="C52" s="231">
        <v>0.92972145463485178</v>
      </c>
      <c r="D52" s="231">
        <v>0.61980590838974126</v>
      </c>
      <c r="E52" s="231">
        <v>0.61980590838969807</v>
      </c>
      <c r="F52" s="231">
        <v>0.61980590838987126</v>
      </c>
      <c r="G52" s="231">
        <v>0.30445059633951771</v>
      </c>
      <c r="H52" s="231">
        <v>1.56453625134954</v>
      </c>
      <c r="I52" s="231">
        <v>0.30560906498348428</v>
      </c>
      <c r="J52" s="231">
        <v>0.30533203987185209</v>
      </c>
      <c r="K52" s="231">
        <v>0</v>
      </c>
      <c r="L52" s="231">
        <v>0.30437504403590498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6.2103992933160303E-2</v>
      </c>
      <c r="T52" s="231">
        <v>5.2055536655793357E-2</v>
      </c>
      <c r="U52" s="231">
        <v>7.3059076845021484E-2</v>
      </c>
      <c r="V52" s="231">
        <v>6.9432566308590876E-2</v>
      </c>
      <c r="W52" s="231">
        <v>0.29412511495030852</v>
      </c>
      <c r="DA52" s="73" t="s">
        <v>2861</v>
      </c>
    </row>
    <row r="53" spans="1:105" ht="12" customHeight="1" x14ac:dyDescent="0.25">
      <c r="A53" s="64" t="s">
        <v>162</v>
      </c>
      <c r="B53" s="231">
        <v>21.93963199983493</v>
      </c>
      <c r="C53" s="231">
        <v>25.288596143326441</v>
      </c>
      <c r="D53" s="231">
        <v>36.699977293235392</v>
      </c>
      <c r="E53" s="231">
        <v>34.536886043547888</v>
      </c>
      <c r="F53" s="231">
        <v>27.753991212577269</v>
      </c>
      <c r="G53" s="231">
        <v>15.78803174319687</v>
      </c>
      <c r="H53" s="231">
        <v>27.70293753583768</v>
      </c>
      <c r="I53" s="231">
        <v>28.18676891188866</v>
      </c>
      <c r="J53" s="231">
        <v>20.63374688693386</v>
      </c>
      <c r="K53" s="231">
        <v>18.7795351090232</v>
      </c>
      <c r="L53" s="231">
        <v>16.270551478602592</v>
      </c>
      <c r="M53" s="231">
        <v>16.588457768962911</v>
      </c>
      <c r="N53" s="231">
        <v>15.176636305063431</v>
      </c>
      <c r="O53" s="231">
        <v>16.135969372522521</v>
      </c>
      <c r="P53" s="231">
        <v>17.189989470352948</v>
      </c>
      <c r="Q53" s="231">
        <v>16.910041805204521</v>
      </c>
      <c r="R53" s="231">
        <v>14.45918765991382</v>
      </c>
      <c r="S53" s="231">
        <v>17.417565924060781</v>
      </c>
      <c r="T53" s="231">
        <v>14.306155255950539</v>
      </c>
      <c r="U53" s="231">
        <v>18.363001547964121</v>
      </c>
      <c r="V53" s="231">
        <v>13.07772339534748</v>
      </c>
      <c r="W53" s="231">
        <v>12.56148321339794</v>
      </c>
      <c r="DA53" s="73" t="s">
        <v>2862</v>
      </c>
    </row>
    <row r="54" spans="1:105" ht="12" customHeight="1" x14ac:dyDescent="0.25">
      <c r="A54" s="64" t="s">
        <v>36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1.210145110407153E-2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2863</v>
      </c>
    </row>
    <row r="55" spans="1:105" ht="12" customHeight="1" x14ac:dyDescent="0.25">
      <c r="A55" s="64" t="s">
        <v>73</v>
      </c>
      <c r="B55" s="231">
        <v>0.11547110157699909</v>
      </c>
      <c r="C55" s="231">
        <v>2.8893758990462572E-2</v>
      </c>
      <c r="D55" s="231">
        <v>2.8893758990469798E-2</v>
      </c>
      <c r="E55" s="231">
        <v>2.889375899046779E-2</v>
      </c>
      <c r="F55" s="231">
        <v>0</v>
      </c>
      <c r="G55" s="231">
        <v>2.8893758990424661E-2</v>
      </c>
      <c r="H55" s="231">
        <v>2.8893758990408362E-2</v>
      </c>
      <c r="I55" s="231">
        <v>0</v>
      </c>
      <c r="J55" s="231">
        <v>0</v>
      </c>
      <c r="K55" s="231">
        <v>0</v>
      </c>
      <c r="L55" s="231">
        <v>0</v>
      </c>
      <c r="M55" s="231">
        <v>0</v>
      </c>
      <c r="N55" s="231">
        <v>5.6642907255136918E-2</v>
      </c>
      <c r="O55" s="231">
        <v>1.4446879495184001E-2</v>
      </c>
      <c r="P55" s="231">
        <v>1.4446879495193399E-2</v>
      </c>
      <c r="Q55" s="231">
        <v>1.44468794951557E-2</v>
      </c>
      <c r="R55" s="231">
        <v>1.444687949510237E-2</v>
      </c>
      <c r="S55" s="231">
        <v>1.0809176025133271E-2</v>
      </c>
      <c r="T55" s="231">
        <v>0.203607459935508</v>
      </c>
      <c r="U55" s="231">
        <v>0.25988792933610111</v>
      </c>
      <c r="V55" s="231">
        <v>0</v>
      </c>
      <c r="W55" s="231">
        <v>0</v>
      </c>
      <c r="DA55" s="73" t="s">
        <v>2864</v>
      </c>
    </row>
    <row r="56" spans="1:105" ht="12" customHeight="1" x14ac:dyDescent="0.25">
      <c r="A56" s="64" t="s">
        <v>79</v>
      </c>
      <c r="B56" s="231">
        <v>0</v>
      </c>
      <c r="C56" s="231">
        <v>0</v>
      </c>
      <c r="D56" s="231">
        <v>0</v>
      </c>
      <c r="E56" s="231">
        <v>0</v>
      </c>
      <c r="F56" s="231">
        <v>0</v>
      </c>
      <c r="G56" s="231">
        <v>0</v>
      </c>
      <c r="H56" s="231">
        <v>0</v>
      </c>
      <c r="I56" s="231">
        <v>0</v>
      </c>
      <c r="J56" s="231">
        <v>0</v>
      </c>
      <c r="K56" s="231">
        <v>0</v>
      </c>
      <c r="L56" s="231">
        <v>0</v>
      </c>
      <c r="M56" s="231">
        <v>0</v>
      </c>
      <c r="N56" s="231">
        <v>0</v>
      </c>
      <c r="O56" s="231">
        <v>0</v>
      </c>
      <c r="P56" s="231">
        <v>0</v>
      </c>
      <c r="Q56" s="231">
        <v>0</v>
      </c>
      <c r="R56" s="231">
        <v>0</v>
      </c>
      <c r="S56" s="231">
        <v>0</v>
      </c>
      <c r="T56" s="231">
        <v>0</v>
      </c>
      <c r="U56" s="231">
        <v>0</v>
      </c>
      <c r="V56" s="231">
        <v>0</v>
      </c>
      <c r="W56" s="231">
        <v>0</v>
      </c>
      <c r="DA56" s="73" t="s">
        <v>2865</v>
      </c>
    </row>
    <row r="57" spans="1:105" ht="12" customHeight="1" x14ac:dyDescent="0.25">
      <c r="A57" s="60" t="s">
        <v>2755</v>
      </c>
      <c r="B57" s="331">
        <v>0</v>
      </c>
      <c r="C57" s="331">
        <v>0</v>
      </c>
      <c r="D57" s="331">
        <v>0</v>
      </c>
      <c r="E57" s="331">
        <v>0</v>
      </c>
      <c r="F57" s="331">
        <v>0</v>
      </c>
      <c r="G57" s="331">
        <v>0</v>
      </c>
      <c r="H57" s="331">
        <v>0</v>
      </c>
      <c r="I57" s="331">
        <v>0</v>
      </c>
      <c r="J57" s="331">
        <v>0</v>
      </c>
      <c r="K57" s="331">
        <v>0</v>
      </c>
      <c r="L57" s="331">
        <v>0</v>
      </c>
      <c r="M57" s="331">
        <v>0</v>
      </c>
      <c r="N57" s="331">
        <v>0</v>
      </c>
      <c r="O57" s="331">
        <v>0</v>
      </c>
      <c r="P57" s="331">
        <v>0</v>
      </c>
      <c r="Q57" s="331">
        <v>0</v>
      </c>
      <c r="R57" s="331">
        <v>0</v>
      </c>
      <c r="S57" s="331">
        <v>0</v>
      </c>
      <c r="T57" s="331">
        <v>0</v>
      </c>
      <c r="U57" s="331">
        <v>0</v>
      </c>
      <c r="V57" s="331">
        <v>0</v>
      </c>
      <c r="W57" s="331">
        <v>0</v>
      </c>
      <c r="DA57" s="72" t="s">
        <v>2866</v>
      </c>
    </row>
    <row r="58" spans="1:105" ht="12" customHeight="1" x14ac:dyDescent="0.25">
      <c r="A58" s="60" t="s">
        <v>2757</v>
      </c>
      <c r="B58" s="331">
        <v>0</v>
      </c>
      <c r="C58" s="331">
        <v>0</v>
      </c>
      <c r="D58" s="331">
        <v>0</v>
      </c>
      <c r="E58" s="331">
        <v>0</v>
      </c>
      <c r="F58" s="331">
        <v>0</v>
      </c>
      <c r="G58" s="331">
        <v>0</v>
      </c>
      <c r="H58" s="331">
        <v>0</v>
      </c>
      <c r="I58" s="331">
        <v>0</v>
      </c>
      <c r="J58" s="331">
        <v>0</v>
      </c>
      <c r="K58" s="331">
        <v>0</v>
      </c>
      <c r="L58" s="331">
        <v>0</v>
      </c>
      <c r="M58" s="331">
        <v>0</v>
      </c>
      <c r="N58" s="331">
        <v>0</v>
      </c>
      <c r="O58" s="331">
        <v>0</v>
      </c>
      <c r="P58" s="331">
        <v>0</v>
      </c>
      <c r="Q58" s="331">
        <v>0</v>
      </c>
      <c r="R58" s="331">
        <v>0</v>
      </c>
      <c r="S58" s="331">
        <v>0</v>
      </c>
      <c r="T58" s="331">
        <v>0</v>
      </c>
      <c r="U58" s="331">
        <v>0</v>
      </c>
      <c r="V58" s="331">
        <v>0</v>
      </c>
      <c r="W58" s="331">
        <v>0</v>
      </c>
      <c r="DA58" s="72" t="s">
        <v>2867</v>
      </c>
    </row>
    <row r="59" spans="1:105" ht="12" customHeight="1" x14ac:dyDescent="0.25">
      <c r="A59" s="132" t="s">
        <v>2759</v>
      </c>
      <c r="B59" s="318">
        <v>0</v>
      </c>
      <c r="C59" s="318">
        <v>0</v>
      </c>
      <c r="D59" s="318">
        <v>0</v>
      </c>
      <c r="E59" s="318">
        <v>0</v>
      </c>
      <c r="F59" s="318">
        <v>0</v>
      </c>
      <c r="G59" s="318">
        <v>0</v>
      </c>
      <c r="H59" s="318">
        <v>0</v>
      </c>
      <c r="I59" s="318">
        <v>0</v>
      </c>
      <c r="J59" s="318">
        <v>0</v>
      </c>
      <c r="K59" s="318">
        <v>0</v>
      </c>
      <c r="L59" s="318">
        <v>0</v>
      </c>
      <c r="M59" s="318">
        <v>0</v>
      </c>
      <c r="N59" s="318">
        <v>0</v>
      </c>
      <c r="O59" s="318">
        <v>0</v>
      </c>
      <c r="P59" s="318">
        <v>0</v>
      </c>
      <c r="Q59" s="318">
        <v>0</v>
      </c>
      <c r="R59" s="318">
        <v>0</v>
      </c>
      <c r="S59" s="318">
        <v>0</v>
      </c>
      <c r="T59" s="318">
        <v>0</v>
      </c>
      <c r="U59" s="318">
        <v>0</v>
      </c>
      <c r="V59" s="318">
        <v>0</v>
      </c>
      <c r="W59" s="318">
        <v>0</v>
      </c>
      <c r="DA59" s="139" t="s">
        <v>2868</v>
      </c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2" t="s">
        <v>431</v>
      </c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DA61" s="88"/>
    </row>
    <row r="62" spans="1:105" ht="12" customHeight="1" x14ac:dyDescent="0.25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DA62" s="173"/>
    </row>
    <row r="63" spans="1:105" ht="12" customHeight="1" x14ac:dyDescent="0.25">
      <c r="A63" s="35" t="s">
        <v>27</v>
      </c>
      <c r="B63" s="234">
        <f t="shared" ref="B63:W63" si="1">SUM(B$64:B$71,B$73:B$77)</f>
        <v>0.99999999999999989</v>
      </c>
      <c r="C63" s="234">
        <f t="shared" si="1"/>
        <v>0.99999999999999989</v>
      </c>
      <c r="D63" s="234">
        <f t="shared" si="1"/>
        <v>1</v>
      </c>
      <c r="E63" s="234">
        <f t="shared" si="1"/>
        <v>1.0000000000000002</v>
      </c>
      <c r="F63" s="234">
        <f t="shared" si="1"/>
        <v>0.99999999999999989</v>
      </c>
      <c r="G63" s="234">
        <f t="shared" si="1"/>
        <v>1</v>
      </c>
      <c r="H63" s="234">
        <f t="shared" si="1"/>
        <v>0.99999999999999989</v>
      </c>
      <c r="I63" s="234">
        <f t="shared" si="1"/>
        <v>1.0000000000000002</v>
      </c>
      <c r="J63" s="234">
        <f t="shared" si="1"/>
        <v>0.99999999999999978</v>
      </c>
      <c r="K63" s="234">
        <f t="shared" si="1"/>
        <v>1.0000000000000002</v>
      </c>
      <c r="L63" s="234">
        <f t="shared" si="1"/>
        <v>1.0000000000000002</v>
      </c>
      <c r="M63" s="234">
        <f t="shared" si="1"/>
        <v>0.99999999999999956</v>
      </c>
      <c r="N63" s="234">
        <f t="shared" si="1"/>
        <v>1.0000000000000002</v>
      </c>
      <c r="O63" s="234">
        <f t="shared" si="1"/>
        <v>1.0000000000000004</v>
      </c>
      <c r="P63" s="234">
        <f t="shared" si="1"/>
        <v>0.99999999999999967</v>
      </c>
      <c r="Q63" s="234">
        <f t="shared" si="1"/>
        <v>1</v>
      </c>
      <c r="R63" s="234">
        <f t="shared" si="1"/>
        <v>0.99999999999999978</v>
      </c>
      <c r="S63" s="234">
        <f t="shared" si="1"/>
        <v>1</v>
      </c>
      <c r="T63" s="234">
        <f t="shared" si="1"/>
        <v>0.99999999999999956</v>
      </c>
      <c r="U63" s="234">
        <f t="shared" si="1"/>
        <v>1</v>
      </c>
      <c r="V63" s="234">
        <f t="shared" si="1"/>
        <v>0.99999999999999967</v>
      </c>
      <c r="W63" s="234">
        <f t="shared" si="1"/>
        <v>1.0000000000000002</v>
      </c>
      <c r="DA63" s="95"/>
    </row>
    <row r="64" spans="1:105" ht="12" customHeight="1" x14ac:dyDescent="0.25">
      <c r="A64" s="55" t="s">
        <v>92</v>
      </c>
      <c r="B64" s="301">
        <f t="shared" ref="B64:W64" si="2">IF(B$6=0,0,B$6/B$5)</f>
        <v>0</v>
      </c>
      <c r="C64" s="301">
        <f t="shared" si="2"/>
        <v>0</v>
      </c>
      <c r="D64" s="301">
        <f t="shared" si="2"/>
        <v>0</v>
      </c>
      <c r="E64" s="301">
        <f t="shared" si="2"/>
        <v>0</v>
      </c>
      <c r="F64" s="301">
        <f t="shared" si="2"/>
        <v>0</v>
      </c>
      <c r="G64" s="301">
        <f t="shared" si="2"/>
        <v>0</v>
      </c>
      <c r="H64" s="301">
        <f t="shared" si="2"/>
        <v>0</v>
      </c>
      <c r="I64" s="301">
        <f t="shared" si="2"/>
        <v>0</v>
      </c>
      <c r="J64" s="301">
        <f t="shared" si="2"/>
        <v>0</v>
      </c>
      <c r="K64" s="301">
        <f t="shared" si="2"/>
        <v>0</v>
      </c>
      <c r="L64" s="301">
        <f t="shared" si="2"/>
        <v>0</v>
      </c>
      <c r="M64" s="301">
        <f t="shared" si="2"/>
        <v>0</v>
      </c>
      <c r="N64" s="301">
        <f t="shared" si="2"/>
        <v>0</v>
      </c>
      <c r="O64" s="301">
        <f t="shared" si="2"/>
        <v>0</v>
      </c>
      <c r="P64" s="301">
        <f t="shared" si="2"/>
        <v>0</v>
      </c>
      <c r="Q64" s="301">
        <f t="shared" si="2"/>
        <v>0</v>
      </c>
      <c r="R64" s="301">
        <f t="shared" si="2"/>
        <v>0</v>
      </c>
      <c r="S64" s="301">
        <f t="shared" si="2"/>
        <v>0</v>
      </c>
      <c r="T64" s="301">
        <f t="shared" si="2"/>
        <v>0</v>
      </c>
      <c r="U64" s="301">
        <f t="shared" si="2"/>
        <v>0</v>
      </c>
      <c r="V64" s="301">
        <f t="shared" si="2"/>
        <v>0</v>
      </c>
      <c r="W64" s="301">
        <f t="shared" si="2"/>
        <v>0</v>
      </c>
      <c r="DA64" s="67"/>
    </row>
    <row r="65" spans="1:105" ht="12" customHeight="1" x14ac:dyDescent="0.25">
      <c r="A65" s="202" t="s">
        <v>93</v>
      </c>
      <c r="B65" s="235">
        <f t="shared" ref="B65:W65" si="3">IF(B$7=0,0,B$7/B$5)</f>
        <v>0</v>
      </c>
      <c r="C65" s="235">
        <f t="shared" si="3"/>
        <v>0</v>
      </c>
      <c r="D65" s="235">
        <f t="shared" si="3"/>
        <v>0</v>
      </c>
      <c r="E65" s="235">
        <f t="shared" si="3"/>
        <v>0</v>
      </c>
      <c r="F65" s="235">
        <f t="shared" si="3"/>
        <v>0</v>
      </c>
      <c r="G65" s="235">
        <f t="shared" si="3"/>
        <v>0</v>
      </c>
      <c r="H65" s="235">
        <f t="shared" si="3"/>
        <v>0</v>
      </c>
      <c r="I65" s="235">
        <f t="shared" si="3"/>
        <v>0</v>
      </c>
      <c r="J65" s="235">
        <f t="shared" si="3"/>
        <v>0</v>
      </c>
      <c r="K65" s="235">
        <f t="shared" si="3"/>
        <v>0</v>
      </c>
      <c r="L65" s="235">
        <f t="shared" si="3"/>
        <v>0</v>
      </c>
      <c r="M65" s="235">
        <f t="shared" si="3"/>
        <v>0</v>
      </c>
      <c r="N65" s="235">
        <f t="shared" si="3"/>
        <v>0</v>
      </c>
      <c r="O65" s="235">
        <f t="shared" si="3"/>
        <v>0</v>
      </c>
      <c r="P65" s="235">
        <f t="shared" si="3"/>
        <v>0</v>
      </c>
      <c r="Q65" s="235">
        <f t="shared" si="3"/>
        <v>0</v>
      </c>
      <c r="R65" s="235">
        <f t="shared" si="3"/>
        <v>0</v>
      </c>
      <c r="S65" s="235">
        <f t="shared" si="3"/>
        <v>0</v>
      </c>
      <c r="T65" s="235">
        <f t="shared" si="3"/>
        <v>0</v>
      </c>
      <c r="U65" s="235">
        <f t="shared" si="3"/>
        <v>0</v>
      </c>
      <c r="V65" s="235">
        <f t="shared" si="3"/>
        <v>0</v>
      </c>
      <c r="W65" s="235">
        <f t="shared" si="3"/>
        <v>0</v>
      </c>
      <c r="DA65" s="174"/>
    </row>
    <row r="66" spans="1:105" ht="12" customHeight="1" x14ac:dyDescent="0.25">
      <c r="A66" s="202" t="s">
        <v>94</v>
      </c>
      <c r="B66" s="235">
        <f t="shared" ref="B66:W66" si="4">IF(B$8=0,0,B$8/B$5)</f>
        <v>0</v>
      </c>
      <c r="C66" s="235">
        <f t="shared" si="4"/>
        <v>0</v>
      </c>
      <c r="D66" s="235">
        <f t="shared" si="4"/>
        <v>0</v>
      </c>
      <c r="E66" s="235">
        <f t="shared" si="4"/>
        <v>0</v>
      </c>
      <c r="F66" s="235">
        <f t="shared" si="4"/>
        <v>0</v>
      </c>
      <c r="G66" s="235">
        <f t="shared" si="4"/>
        <v>0</v>
      </c>
      <c r="H66" s="235">
        <f t="shared" si="4"/>
        <v>0</v>
      </c>
      <c r="I66" s="235">
        <f t="shared" si="4"/>
        <v>0</v>
      </c>
      <c r="J66" s="235">
        <f t="shared" si="4"/>
        <v>0</v>
      </c>
      <c r="K66" s="235">
        <f t="shared" si="4"/>
        <v>0</v>
      </c>
      <c r="L66" s="235">
        <f t="shared" si="4"/>
        <v>0</v>
      </c>
      <c r="M66" s="235">
        <f t="shared" si="4"/>
        <v>0</v>
      </c>
      <c r="N66" s="235">
        <f t="shared" si="4"/>
        <v>0</v>
      </c>
      <c r="O66" s="235">
        <f t="shared" si="4"/>
        <v>0</v>
      </c>
      <c r="P66" s="235">
        <f t="shared" si="4"/>
        <v>0</v>
      </c>
      <c r="Q66" s="235">
        <f t="shared" si="4"/>
        <v>0</v>
      </c>
      <c r="R66" s="235">
        <f t="shared" si="4"/>
        <v>0</v>
      </c>
      <c r="S66" s="235">
        <f t="shared" si="4"/>
        <v>0</v>
      </c>
      <c r="T66" s="235">
        <f t="shared" si="4"/>
        <v>0</v>
      </c>
      <c r="U66" s="235">
        <f t="shared" si="4"/>
        <v>0</v>
      </c>
      <c r="V66" s="235">
        <f t="shared" si="4"/>
        <v>0</v>
      </c>
      <c r="W66" s="235">
        <f t="shared" si="4"/>
        <v>0</v>
      </c>
      <c r="DA66" s="174"/>
    </row>
    <row r="67" spans="1:105" ht="12" customHeight="1" x14ac:dyDescent="0.25">
      <c r="A67" s="202" t="s">
        <v>95</v>
      </c>
      <c r="B67" s="235">
        <f t="shared" ref="B67:W67" si="5">IF(B$9=0,0,B$9/B$5)</f>
        <v>0</v>
      </c>
      <c r="C67" s="235">
        <f t="shared" si="5"/>
        <v>0</v>
      </c>
      <c r="D67" s="235">
        <f t="shared" si="5"/>
        <v>0</v>
      </c>
      <c r="E67" s="235">
        <f t="shared" si="5"/>
        <v>0</v>
      </c>
      <c r="F67" s="235">
        <f t="shared" si="5"/>
        <v>0</v>
      </c>
      <c r="G67" s="235">
        <f t="shared" si="5"/>
        <v>0</v>
      </c>
      <c r="H67" s="235">
        <f t="shared" si="5"/>
        <v>0</v>
      </c>
      <c r="I67" s="235">
        <f t="shared" si="5"/>
        <v>0</v>
      </c>
      <c r="J67" s="235">
        <f t="shared" si="5"/>
        <v>0</v>
      </c>
      <c r="K67" s="235">
        <f t="shared" si="5"/>
        <v>0</v>
      </c>
      <c r="L67" s="235">
        <f t="shared" si="5"/>
        <v>0</v>
      </c>
      <c r="M67" s="235">
        <f t="shared" si="5"/>
        <v>0</v>
      </c>
      <c r="N67" s="235">
        <f t="shared" si="5"/>
        <v>0</v>
      </c>
      <c r="O67" s="235">
        <f t="shared" si="5"/>
        <v>0</v>
      </c>
      <c r="P67" s="235">
        <f t="shared" si="5"/>
        <v>0</v>
      </c>
      <c r="Q67" s="235">
        <f t="shared" si="5"/>
        <v>0</v>
      </c>
      <c r="R67" s="235">
        <f t="shared" si="5"/>
        <v>0</v>
      </c>
      <c r="S67" s="235">
        <f t="shared" si="5"/>
        <v>0</v>
      </c>
      <c r="T67" s="235">
        <f t="shared" si="5"/>
        <v>0</v>
      </c>
      <c r="U67" s="235">
        <f t="shared" si="5"/>
        <v>0</v>
      </c>
      <c r="V67" s="235">
        <f t="shared" si="5"/>
        <v>0</v>
      </c>
      <c r="W67" s="235">
        <f t="shared" si="5"/>
        <v>0</v>
      </c>
      <c r="DA67" s="174"/>
    </row>
    <row r="68" spans="1:105" ht="12" customHeight="1" x14ac:dyDescent="0.25">
      <c r="A68" s="56" t="s">
        <v>96</v>
      </c>
      <c r="B68" s="302">
        <f t="shared" ref="B68:W68" si="6">IF(B$10=0,0,B$10/B$5)</f>
        <v>0.17997205220227311</v>
      </c>
      <c r="C68" s="302">
        <f t="shared" si="6"/>
        <v>0.17698698908415822</v>
      </c>
      <c r="D68" s="302">
        <f t="shared" si="6"/>
        <v>0.15023690899175096</v>
      </c>
      <c r="E68" s="302">
        <f t="shared" si="6"/>
        <v>0.16648553836216962</v>
      </c>
      <c r="F68" s="302">
        <f t="shared" si="6"/>
        <v>0.13993822253743668</v>
      </c>
      <c r="G68" s="302">
        <f t="shared" si="6"/>
        <v>0.16993827213885951</v>
      </c>
      <c r="H68" s="302">
        <f t="shared" si="6"/>
        <v>0.15536899907686635</v>
      </c>
      <c r="I68" s="302">
        <f t="shared" si="6"/>
        <v>0.15942380079947452</v>
      </c>
      <c r="J68" s="302">
        <f t="shared" si="6"/>
        <v>0.14183911237989882</v>
      </c>
      <c r="K68" s="302">
        <f t="shared" si="6"/>
        <v>0.1524120234744693</v>
      </c>
      <c r="L68" s="302">
        <f t="shared" si="6"/>
        <v>0.14204279190473659</v>
      </c>
      <c r="M68" s="302">
        <f t="shared" si="6"/>
        <v>0.14132911168200538</v>
      </c>
      <c r="N68" s="302">
        <f t="shared" si="6"/>
        <v>0.13855020009049177</v>
      </c>
      <c r="O68" s="302">
        <f t="shared" si="6"/>
        <v>0.13711156132596342</v>
      </c>
      <c r="P68" s="302">
        <f t="shared" si="6"/>
        <v>0.13204806215278334</v>
      </c>
      <c r="Q68" s="302">
        <f t="shared" si="6"/>
        <v>0.1396876680384965</v>
      </c>
      <c r="R68" s="302">
        <f t="shared" si="6"/>
        <v>0.13192063445037669</v>
      </c>
      <c r="S68" s="302">
        <f t="shared" si="6"/>
        <v>0.14130401658100605</v>
      </c>
      <c r="T68" s="302">
        <f t="shared" si="6"/>
        <v>0.13625567102560038</v>
      </c>
      <c r="U68" s="302">
        <f t="shared" si="6"/>
        <v>0.14379432914135803</v>
      </c>
      <c r="V68" s="302">
        <f t="shared" si="6"/>
        <v>0.14111654734155329</v>
      </c>
      <c r="W68" s="302">
        <f t="shared" si="6"/>
        <v>0.14603173664377833</v>
      </c>
      <c r="DA68" s="68"/>
    </row>
    <row r="69" spans="1:105" ht="12" customHeight="1" x14ac:dyDescent="0.25">
      <c r="A69" s="203" t="s">
        <v>2709</v>
      </c>
      <c r="B69" s="303">
        <f t="shared" ref="B69:W69" si="7">IF(B$16=0,0,B$16/B$5)</f>
        <v>6.4529788444376887E-2</v>
      </c>
      <c r="C69" s="303">
        <f t="shared" si="7"/>
        <v>6.5161937431584993E-2</v>
      </c>
      <c r="D69" s="303">
        <f t="shared" si="7"/>
        <v>6.8787928644966717E-2</v>
      </c>
      <c r="E69" s="303">
        <f t="shared" si="7"/>
        <v>6.6863101967399488E-2</v>
      </c>
      <c r="F69" s="303">
        <f t="shared" si="7"/>
        <v>6.9797834871971581E-2</v>
      </c>
      <c r="G69" s="303">
        <f t="shared" si="7"/>
        <v>6.5587206745037596E-2</v>
      </c>
      <c r="H69" s="303">
        <f t="shared" si="7"/>
        <v>6.8706517519501312E-2</v>
      </c>
      <c r="I69" s="303">
        <f t="shared" si="7"/>
        <v>6.8230974327849372E-2</v>
      </c>
      <c r="J69" s="303">
        <f t="shared" si="7"/>
        <v>6.9163072018661925E-2</v>
      </c>
      <c r="K69" s="303">
        <f t="shared" si="7"/>
        <v>6.8585293263480757E-2</v>
      </c>
      <c r="L69" s="303">
        <f t="shared" si="7"/>
        <v>6.9138690524092744E-2</v>
      </c>
      <c r="M69" s="303">
        <f t="shared" si="7"/>
        <v>6.9436643493674191E-2</v>
      </c>
      <c r="N69" s="303">
        <f t="shared" si="7"/>
        <v>6.9921842845589444E-2</v>
      </c>
      <c r="O69" s="303">
        <f t="shared" si="7"/>
        <v>6.9944257884190286E-2</v>
      </c>
      <c r="P69" s="303">
        <f t="shared" si="7"/>
        <v>7.072498465605917E-2</v>
      </c>
      <c r="Q69" s="303">
        <f t="shared" si="7"/>
        <v>7.0028788018724919E-2</v>
      </c>
      <c r="R69" s="303">
        <f t="shared" si="7"/>
        <v>7.085299054735722E-2</v>
      </c>
      <c r="S69" s="303">
        <f t="shared" si="7"/>
        <v>7.0119995787513836E-2</v>
      </c>
      <c r="T69" s="303">
        <f t="shared" si="7"/>
        <v>7.0328989087557262E-2</v>
      </c>
      <c r="U69" s="303">
        <f t="shared" si="7"/>
        <v>6.9973079825402434E-2</v>
      </c>
      <c r="V69" s="303">
        <f t="shared" si="7"/>
        <v>6.9862756373994736E-2</v>
      </c>
      <c r="W69" s="303">
        <f t="shared" si="7"/>
        <v>6.8895793455508211E-2</v>
      </c>
      <c r="DA69" s="175"/>
    </row>
    <row r="70" spans="1:105" ht="12" customHeight="1" x14ac:dyDescent="0.25">
      <c r="A70" s="203" t="s">
        <v>2721</v>
      </c>
      <c r="B70" s="303">
        <f t="shared" ref="B70:W70" si="8">IF(B$27=0,0,B$27/B$5)</f>
        <v>0.54850320177720335</v>
      </c>
      <c r="C70" s="303">
        <f t="shared" si="8"/>
        <v>0.55387646816847258</v>
      </c>
      <c r="D70" s="303">
        <f t="shared" si="8"/>
        <v>0.58469739348221739</v>
      </c>
      <c r="E70" s="303">
        <f t="shared" si="8"/>
        <v>0.56833636672289589</v>
      </c>
      <c r="F70" s="303">
        <f t="shared" si="8"/>
        <v>0.59328159641175837</v>
      </c>
      <c r="G70" s="303">
        <f t="shared" si="8"/>
        <v>0.55749125733282001</v>
      </c>
      <c r="H70" s="303">
        <f t="shared" si="8"/>
        <v>0.58400539891576153</v>
      </c>
      <c r="I70" s="303">
        <f t="shared" si="8"/>
        <v>0.57996328178671974</v>
      </c>
      <c r="J70" s="303">
        <f t="shared" si="8"/>
        <v>0.58788611215862652</v>
      </c>
      <c r="K70" s="303">
        <f t="shared" si="8"/>
        <v>0.58297499273958675</v>
      </c>
      <c r="L70" s="303">
        <f t="shared" si="8"/>
        <v>0.58767886945478853</v>
      </c>
      <c r="M70" s="303">
        <f t="shared" si="8"/>
        <v>0.59021146969623073</v>
      </c>
      <c r="N70" s="303">
        <f t="shared" si="8"/>
        <v>0.59433566418751049</v>
      </c>
      <c r="O70" s="303">
        <f t="shared" si="8"/>
        <v>0.59452619201561796</v>
      </c>
      <c r="P70" s="303">
        <f t="shared" si="8"/>
        <v>0.60116236957650271</v>
      </c>
      <c r="Q70" s="303">
        <f t="shared" si="8"/>
        <v>0.59524469815916192</v>
      </c>
      <c r="R70" s="303">
        <f t="shared" si="8"/>
        <v>0.60225041965253645</v>
      </c>
      <c r="S70" s="303">
        <f t="shared" si="8"/>
        <v>0.59601996419386727</v>
      </c>
      <c r="T70" s="303">
        <f t="shared" si="8"/>
        <v>0.59779640724423666</v>
      </c>
      <c r="U70" s="303">
        <f t="shared" si="8"/>
        <v>0.59477117851592098</v>
      </c>
      <c r="V70" s="303">
        <f t="shared" si="8"/>
        <v>0.59383342917895532</v>
      </c>
      <c r="W70" s="303">
        <f t="shared" si="8"/>
        <v>0.58561424437181975</v>
      </c>
      <c r="DA70" s="175"/>
    </row>
    <row r="71" spans="1:105" ht="12" customHeight="1" x14ac:dyDescent="0.25">
      <c r="A71" s="203" t="s">
        <v>2733</v>
      </c>
      <c r="B71" s="303">
        <f t="shared" ref="B71:W71" si="9">IF(B$38=0,0,B$38/B$5)</f>
        <v>0</v>
      </c>
      <c r="C71" s="303">
        <f t="shared" si="9"/>
        <v>0</v>
      </c>
      <c r="D71" s="303">
        <f t="shared" si="9"/>
        <v>0</v>
      </c>
      <c r="E71" s="303">
        <f t="shared" si="9"/>
        <v>0</v>
      </c>
      <c r="F71" s="303">
        <f t="shared" si="9"/>
        <v>0</v>
      </c>
      <c r="G71" s="303">
        <f t="shared" si="9"/>
        <v>0</v>
      </c>
      <c r="H71" s="303">
        <f t="shared" si="9"/>
        <v>0</v>
      </c>
      <c r="I71" s="303">
        <f t="shared" si="9"/>
        <v>0</v>
      </c>
      <c r="J71" s="303">
        <f t="shared" si="9"/>
        <v>0</v>
      </c>
      <c r="K71" s="303">
        <f t="shared" si="9"/>
        <v>0</v>
      </c>
      <c r="L71" s="303">
        <f t="shared" si="9"/>
        <v>0</v>
      </c>
      <c r="M71" s="303">
        <f t="shared" si="9"/>
        <v>0</v>
      </c>
      <c r="N71" s="303">
        <f t="shared" si="9"/>
        <v>0</v>
      </c>
      <c r="O71" s="303">
        <f t="shared" si="9"/>
        <v>0</v>
      </c>
      <c r="P71" s="303">
        <f t="shared" si="9"/>
        <v>0</v>
      </c>
      <c r="Q71" s="303">
        <f t="shared" si="9"/>
        <v>0</v>
      </c>
      <c r="R71" s="303">
        <f t="shared" si="9"/>
        <v>0</v>
      </c>
      <c r="S71" s="303">
        <f t="shared" si="9"/>
        <v>0</v>
      </c>
      <c r="T71" s="303">
        <f t="shared" si="9"/>
        <v>0</v>
      </c>
      <c r="U71" s="303">
        <f t="shared" si="9"/>
        <v>0</v>
      </c>
      <c r="V71" s="303">
        <f t="shared" si="9"/>
        <v>0</v>
      </c>
      <c r="W71" s="303">
        <f t="shared" si="9"/>
        <v>0</v>
      </c>
      <c r="DA71" s="175"/>
    </row>
    <row r="72" spans="1:105" ht="12" customHeight="1" x14ac:dyDescent="0.25">
      <c r="A72" s="203" t="s">
        <v>2735</v>
      </c>
      <c r="B72" s="303">
        <f t="shared" ref="B72:W72" si="10">IF(B$39=0,0,B$39/B$5)</f>
        <v>0.20699495757614669</v>
      </c>
      <c r="C72" s="303">
        <f t="shared" si="10"/>
        <v>0.20397460531578421</v>
      </c>
      <c r="D72" s="303">
        <f t="shared" si="10"/>
        <v>0.19627776888106499</v>
      </c>
      <c r="E72" s="303">
        <f t="shared" si="10"/>
        <v>0.1983149929475351</v>
      </c>
      <c r="F72" s="303">
        <f t="shared" si="10"/>
        <v>0.19698234617883331</v>
      </c>
      <c r="G72" s="303">
        <f t="shared" si="10"/>
        <v>0.20698326378328294</v>
      </c>
      <c r="H72" s="303">
        <f t="shared" si="10"/>
        <v>0.19191908448787076</v>
      </c>
      <c r="I72" s="303">
        <f t="shared" si="10"/>
        <v>0.1923819430859566</v>
      </c>
      <c r="J72" s="303">
        <f t="shared" si="10"/>
        <v>0.20111170344281257</v>
      </c>
      <c r="K72" s="303">
        <f t="shared" si="10"/>
        <v>0.19602769052246335</v>
      </c>
      <c r="L72" s="303">
        <f t="shared" si="10"/>
        <v>0.20113964811638224</v>
      </c>
      <c r="M72" s="303">
        <f t="shared" si="10"/>
        <v>0.1990227751280893</v>
      </c>
      <c r="N72" s="303">
        <f t="shared" si="10"/>
        <v>0.19719229287640858</v>
      </c>
      <c r="O72" s="303">
        <f t="shared" si="10"/>
        <v>0.19841798877422875</v>
      </c>
      <c r="P72" s="303">
        <f t="shared" si="10"/>
        <v>0.19606458361465456</v>
      </c>
      <c r="Q72" s="303">
        <f t="shared" si="10"/>
        <v>0.19503884578361672</v>
      </c>
      <c r="R72" s="303">
        <f t="shared" si="10"/>
        <v>0.19497595534972947</v>
      </c>
      <c r="S72" s="303">
        <f t="shared" si="10"/>
        <v>0.19255602343761294</v>
      </c>
      <c r="T72" s="303">
        <f t="shared" si="10"/>
        <v>0.19561893264260521</v>
      </c>
      <c r="U72" s="303">
        <f t="shared" si="10"/>
        <v>0.19146141251731849</v>
      </c>
      <c r="V72" s="303">
        <f t="shared" si="10"/>
        <v>0.19518726710549625</v>
      </c>
      <c r="W72" s="303">
        <f t="shared" si="10"/>
        <v>0.19945822552889403</v>
      </c>
      <c r="DA72" s="175"/>
    </row>
    <row r="73" spans="1:105" ht="12" customHeight="1" x14ac:dyDescent="0.25">
      <c r="A73" s="62" t="s">
        <v>2736</v>
      </c>
      <c r="B73" s="304">
        <f t="shared" ref="B73:W73" si="11">IF(B$40=0,0,B$40/B$5)</f>
        <v>0.13816318323547797</v>
      </c>
      <c r="C73" s="304">
        <f t="shared" si="11"/>
        <v>0.13446853872209352</v>
      </c>
      <c r="D73" s="304">
        <f t="shared" si="11"/>
        <v>0.12290397832643384</v>
      </c>
      <c r="E73" s="304">
        <f t="shared" si="11"/>
        <v>0.12699435084897565</v>
      </c>
      <c r="F73" s="304">
        <f t="shared" si="11"/>
        <v>0.12253132231539691</v>
      </c>
      <c r="G73" s="304">
        <f t="shared" si="11"/>
        <v>0.13702357658857614</v>
      </c>
      <c r="H73" s="304">
        <f t="shared" si="11"/>
        <v>0.11863213246706933</v>
      </c>
      <c r="I73" s="304">
        <f t="shared" si="11"/>
        <v>0.11960223713625057</v>
      </c>
      <c r="J73" s="304">
        <f t="shared" si="11"/>
        <v>0.1273377599562398</v>
      </c>
      <c r="K73" s="304">
        <f t="shared" si="11"/>
        <v>0.12287004437475051</v>
      </c>
      <c r="L73" s="304">
        <f t="shared" si="11"/>
        <v>0.12739171155734996</v>
      </c>
      <c r="M73" s="304">
        <f t="shared" si="11"/>
        <v>0.12495702206817011</v>
      </c>
      <c r="N73" s="304">
        <f t="shared" si="11"/>
        <v>0.12260899384111316</v>
      </c>
      <c r="O73" s="304">
        <f t="shared" si="11"/>
        <v>0.12381078036442573</v>
      </c>
      <c r="P73" s="304">
        <f t="shared" si="11"/>
        <v>0.1206245999815248</v>
      </c>
      <c r="Q73" s="304">
        <f t="shared" si="11"/>
        <v>0.12034147189697676</v>
      </c>
      <c r="R73" s="304">
        <f t="shared" si="11"/>
        <v>0.11939943209921508</v>
      </c>
      <c r="S73" s="304">
        <f t="shared" si="11"/>
        <v>0.1177613612642649</v>
      </c>
      <c r="T73" s="304">
        <f t="shared" si="11"/>
        <v>0.1206013442825441</v>
      </c>
      <c r="U73" s="304">
        <f t="shared" si="11"/>
        <v>0.11682346070355584</v>
      </c>
      <c r="V73" s="304">
        <f t="shared" si="11"/>
        <v>0.12066699363990181</v>
      </c>
      <c r="W73" s="304">
        <f t="shared" si="11"/>
        <v>0.12596937917635193</v>
      </c>
      <c r="DA73" s="72"/>
    </row>
    <row r="74" spans="1:105" ht="12" customHeight="1" x14ac:dyDescent="0.25">
      <c r="A74" s="62" t="s">
        <v>2743</v>
      </c>
      <c r="B74" s="304">
        <f t="shared" ref="B74:W74" si="12">IF(B$46=0,0,B$46/B$5)</f>
        <v>6.88317743406687E-2</v>
      </c>
      <c r="C74" s="304">
        <f t="shared" si="12"/>
        <v>6.9506066593690671E-2</v>
      </c>
      <c r="D74" s="304">
        <f t="shared" si="12"/>
        <v>7.3373790554631169E-2</v>
      </c>
      <c r="E74" s="304">
        <f t="shared" si="12"/>
        <v>7.132064209855947E-2</v>
      </c>
      <c r="F74" s="304">
        <f t="shared" si="12"/>
        <v>7.4451023863436383E-2</v>
      </c>
      <c r="G74" s="304">
        <f t="shared" si="12"/>
        <v>6.9959687194706785E-2</v>
      </c>
      <c r="H74" s="304">
        <f t="shared" si="12"/>
        <v>7.3286952020801419E-2</v>
      </c>
      <c r="I74" s="304">
        <f t="shared" si="12"/>
        <v>7.2779705949706008E-2</v>
      </c>
      <c r="J74" s="304">
        <f t="shared" si="12"/>
        <v>7.3773943486572763E-2</v>
      </c>
      <c r="K74" s="304">
        <f t="shared" si="12"/>
        <v>7.3157646147712835E-2</v>
      </c>
      <c r="L74" s="304">
        <f t="shared" si="12"/>
        <v>7.3747936559032279E-2</v>
      </c>
      <c r="M74" s="304">
        <f t="shared" si="12"/>
        <v>7.4065753059919179E-2</v>
      </c>
      <c r="N74" s="304">
        <f t="shared" si="12"/>
        <v>7.4583299035295411E-2</v>
      </c>
      <c r="O74" s="304">
        <f t="shared" si="12"/>
        <v>7.4607208409803019E-2</v>
      </c>
      <c r="P74" s="304">
        <f t="shared" si="12"/>
        <v>7.5439983633129787E-2</v>
      </c>
      <c r="Q74" s="304">
        <f t="shared" si="12"/>
        <v>7.4697373886639953E-2</v>
      </c>
      <c r="R74" s="304">
        <f t="shared" si="12"/>
        <v>7.5576523250514394E-2</v>
      </c>
      <c r="S74" s="304">
        <f t="shared" si="12"/>
        <v>7.4794662173348056E-2</v>
      </c>
      <c r="T74" s="304">
        <f t="shared" si="12"/>
        <v>7.5017588360061102E-2</v>
      </c>
      <c r="U74" s="304">
        <f t="shared" si="12"/>
        <v>7.4637951813762635E-2</v>
      </c>
      <c r="V74" s="304">
        <f t="shared" si="12"/>
        <v>7.4520273465594422E-2</v>
      </c>
      <c r="W74" s="304">
        <f t="shared" si="12"/>
        <v>7.3488846352542089E-2</v>
      </c>
      <c r="DA74" s="72"/>
    </row>
    <row r="75" spans="1:105" ht="12" customHeight="1" x14ac:dyDescent="0.25">
      <c r="A75" s="62" t="s">
        <v>2755</v>
      </c>
      <c r="B75" s="304">
        <f t="shared" ref="B75:W75" si="13">IF(B$57=0,0,B$57/B$5)</f>
        <v>0</v>
      </c>
      <c r="C75" s="304">
        <f t="shared" si="13"/>
        <v>0</v>
      </c>
      <c r="D75" s="304">
        <f t="shared" si="13"/>
        <v>0</v>
      </c>
      <c r="E75" s="304">
        <f t="shared" si="13"/>
        <v>0</v>
      </c>
      <c r="F75" s="304">
        <f t="shared" si="13"/>
        <v>0</v>
      </c>
      <c r="G75" s="304">
        <f t="shared" si="13"/>
        <v>0</v>
      </c>
      <c r="H75" s="304">
        <f t="shared" si="13"/>
        <v>0</v>
      </c>
      <c r="I75" s="304">
        <f t="shared" si="13"/>
        <v>0</v>
      </c>
      <c r="J75" s="304">
        <f t="shared" si="13"/>
        <v>0</v>
      </c>
      <c r="K75" s="304">
        <f t="shared" si="13"/>
        <v>0</v>
      </c>
      <c r="L75" s="304">
        <f t="shared" si="13"/>
        <v>0</v>
      </c>
      <c r="M75" s="304">
        <f t="shared" si="13"/>
        <v>0</v>
      </c>
      <c r="N75" s="304">
        <f t="shared" si="13"/>
        <v>0</v>
      </c>
      <c r="O75" s="304">
        <f t="shared" si="13"/>
        <v>0</v>
      </c>
      <c r="P75" s="304">
        <f t="shared" si="13"/>
        <v>0</v>
      </c>
      <c r="Q75" s="304">
        <f t="shared" si="13"/>
        <v>0</v>
      </c>
      <c r="R75" s="304">
        <f t="shared" si="13"/>
        <v>0</v>
      </c>
      <c r="S75" s="304">
        <f t="shared" si="13"/>
        <v>0</v>
      </c>
      <c r="T75" s="304">
        <f t="shared" si="13"/>
        <v>0</v>
      </c>
      <c r="U75" s="304">
        <f t="shared" si="13"/>
        <v>0</v>
      </c>
      <c r="V75" s="304">
        <f t="shared" si="13"/>
        <v>0</v>
      </c>
      <c r="W75" s="304">
        <f t="shared" si="13"/>
        <v>0</v>
      </c>
      <c r="DA75" s="72"/>
    </row>
    <row r="76" spans="1:105" ht="12" customHeight="1" x14ac:dyDescent="0.25">
      <c r="A76" s="62" t="s">
        <v>2757</v>
      </c>
      <c r="B76" s="304">
        <f t="shared" ref="B76:W76" si="14">IF(B$58=0,0,B$58/B$5)</f>
        <v>0</v>
      </c>
      <c r="C76" s="304">
        <f t="shared" si="14"/>
        <v>0</v>
      </c>
      <c r="D76" s="304">
        <f t="shared" si="14"/>
        <v>0</v>
      </c>
      <c r="E76" s="304">
        <f t="shared" si="14"/>
        <v>0</v>
      </c>
      <c r="F76" s="304">
        <f t="shared" si="14"/>
        <v>0</v>
      </c>
      <c r="G76" s="304">
        <f t="shared" si="14"/>
        <v>0</v>
      </c>
      <c r="H76" s="304">
        <f t="shared" si="14"/>
        <v>0</v>
      </c>
      <c r="I76" s="304">
        <f t="shared" si="14"/>
        <v>0</v>
      </c>
      <c r="J76" s="304">
        <f t="shared" si="14"/>
        <v>0</v>
      </c>
      <c r="K76" s="304">
        <f t="shared" si="14"/>
        <v>0</v>
      </c>
      <c r="L76" s="304">
        <f t="shared" si="14"/>
        <v>0</v>
      </c>
      <c r="M76" s="304">
        <f t="shared" si="14"/>
        <v>0</v>
      </c>
      <c r="N76" s="304">
        <f t="shared" si="14"/>
        <v>0</v>
      </c>
      <c r="O76" s="304">
        <f t="shared" si="14"/>
        <v>0</v>
      </c>
      <c r="P76" s="304">
        <f t="shared" si="14"/>
        <v>0</v>
      </c>
      <c r="Q76" s="304">
        <f t="shared" si="14"/>
        <v>0</v>
      </c>
      <c r="R76" s="304">
        <f t="shared" si="14"/>
        <v>0</v>
      </c>
      <c r="S76" s="304">
        <f t="shared" si="14"/>
        <v>0</v>
      </c>
      <c r="T76" s="304">
        <f t="shared" si="14"/>
        <v>0</v>
      </c>
      <c r="U76" s="304">
        <f t="shared" si="14"/>
        <v>0</v>
      </c>
      <c r="V76" s="304">
        <f t="shared" si="14"/>
        <v>0</v>
      </c>
      <c r="W76" s="304">
        <f t="shared" si="14"/>
        <v>0</v>
      </c>
      <c r="DA76" s="72"/>
    </row>
    <row r="77" spans="1:105" ht="12" customHeight="1" x14ac:dyDescent="0.25">
      <c r="A77" s="41" t="s">
        <v>2759</v>
      </c>
      <c r="B77" s="237">
        <f t="shared" ref="B77:W77" si="15">IF(B$59=0,0,B$59/B$5)</f>
        <v>0</v>
      </c>
      <c r="C77" s="237">
        <f t="shared" si="15"/>
        <v>0</v>
      </c>
      <c r="D77" s="237">
        <f t="shared" si="15"/>
        <v>0</v>
      </c>
      <c r="E77" s="237">
        <f t="shared" si="15"/>
        <v>0</v>
      </c>
      <c r="F77" s="237">
        <f t="shared" si="15"/>
        <v>0</v>
      </c>
      <c r="G77" s="237">
        <f t="shared" si="15"/>
        <v>0</v>
      </c>
      <c r="H77" s="237">
        <f t="shared" si="15"/>
        <v>0</v>
      </c>
      <c r="I77" s="237">
        <f t="shared" si="15"/>
        <v>0</v>
      </c>
      <c r="J77" s="237">
        <f t="shared" si="15"/>
        <v>0</v>
      </c>
      <c r="K77" s="237">
        <f t="shared" si="15"/>
        <v>0</v>
      </c>
      <c r="L77" s="237">
        <f t="shared" si="15"/>
        <v>0</v>
      </c>
      <c r="M77" s="237">
        <f t="shared" si="15"/>
        <v>0</v>
      </c>
      <c r="N77" s="237">
        <f t="shared" si="15"/>
        <v>0</v>
      </c>
      <c r="O77" s="237">
        <f t="shared" si="15"/>
        <v>0</v>
      </c>
      <c r="P77" s="237">
        <f t="shared" si="15"/>
        <v>0</v>
      </c>
      <c r="Q77" s="237">
        <f t="shared" si="15"/>
        <v>0</v>
      </c>
      <c r="R77" s="237">
        <f t="shared" si="15"/>
        <v>0</v>
      </c>
      <c r="S77" s="237">
        <f t="shared" si="15"/>
        <v>0</v>
      </c>
      <c r="T77" s="237">
        <f t="shared" si="15"/>
        <v>0</v>
      </c>
      <c r="U77" s="237">
        <f t="shared" si="15"/>
        <v>0</v>
      </c>
      <c r="V77" s="237">
        <f t="shared" si="15"/>
        <v>0</v>
      </c>
      <c r="W77" s="237">
        <f t="shared" si="15"/>
        <v>0</v>
      </c>
      <c r="DA77" s="97"/>
    </row>
    <row r="78" spans="1:105" ht="12" customHeight="1" x14ac:dyDescent="0.25">
      <c r="A78" s="171"/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DA78" s="172"/>
    </row>
    <row r="79" spans="1:105" ht="15" customHeight="1" x14ac:dyDescent="0.25">
      <c r="A79" s="32" t="s">
        <v>432</v>
      </c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DA79" s="88"/>
    </row>
    <row r="80" spans="1:105" ht="12" customHeight="1" x14ac:dyDescent="0.25">
      <c r="A80" s="201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DA80" s="173"/>
    </row>
    <row r="81" spans="1:105" ht="12" customHeight="1" x14ac:dyDescent="0.25">
      <c r="A81" s="35" t="s">
        <v>27</v>
      </c>
      <c r="B81" s="324">
        <f>IF(B$5=0,0,B$5/TEL_fec!B$5)</f>
        <v>1.5149431429840041</v>
      </c>
      <c r="C81" s="324">
        <f>IF(C$5=0,0,C$5/TEL_fec!C$5)</f>
        <v>1.573346792776678</v>
      </c>
      <c r="D81" s="324">
        <f>IF(D$5=0,0,D$5/TEL_fec!D$5)</f>
        <v>1.7667824847061542</v>
      </c>
      <c r="E81" s="324">
        <f>IF(E$5=0,0,E$5/TEL_fec!E$5)</f>
        <v>1.5730818423697968</v>
      </c>
      <c r="F81" s="324">
        <f>IF(F$5=0,0,F$5/TEL_fec!F$5)</f>
        <v>1.7714643303077526</v>
      </c>
      <c r="G81" s="324">
        <f>IF(G$5=0,0,G$5/TEL_fec!G$5)</f>
        <v>1.398022181385671</v>
      </c>
      <c r="H81" s="324">
        <f>IF(H$5=0,0,H$5/TEL_fec!H$5)</f>
        <v>1.6438613596442568</v>
      </c>
      <c r="I81" s="324">
        <f>IF(I$5=0,0,I$5/TEL_fec!I$5)</f>
        <v>1.7390739136706388</v>
      </c>
      <c r="J81" s="324">
        <f>IF(J$5=0,0,J$5/TEL_fec!J$5)</f>
        <v>1.3184416054692154</v>
      </c>
      <c r="K81" s="324">
        <f>IF(K$5=0,0,K$5/TEL_fec!K$5)</f>
        <v>1.4843141891880682</v>
      </c>
      <c r="L81" s="324">
        <f>IF(L$5=0,0,L$5/TEL_fec!L$5)</f>
        <v>1.2803531422730561</v>
      </c>
      <c r="M81" s="324">
        <f>IF(M$5=0,0,M$5/TEL_fec!M$5)</f>
        <v>1.3324413777141455</v>
      </c>
      <c r="N81" s="324">
        <f>IF(N$5=0,0,N$5/TEL_fec!N$5)</f>
        <v>1.3533446033702825</v>
      </c>
      <c r="O81" s="324">
        <f>IF(O$5=0,0,O$5/TEL_fec!O$5)</f>
        <v>1.301912440724595</v>
      </c>
      <c r="P81" s="324">
        <f>IF(P$5=0,0,P$5/TEL_fec!P$5)</f>
        <v>1.3164815628811</v>
      </c>
      <c r="Q81" s="324">
        <f>IF(Q$5=0,0,Q$5/TEL_fec!Q$5)</f>
        <v>1.3982138998373392</v>
      </c>
      <c r="R81" s="324">
        <f>IF(R$5=0,0,R$5/TEL_fec!R$5)</f>
        <v>1.3454919191745378</v>
      </c>
      <c r="S81" s="324">
        <f>IF(S$5=0,0,S$5/TEL_fec!S$5)</f>
        <v>1.4597054031197796</v>
      </c>
      <c r="T81" s="324">
        <f>IF(T$5=0,0,T$5/TEL_fec!T$5)</f>
        <v>1.366663151535402</v>
      </c>
      <c r="U81" s="324">
        <f>IF(U$5=0,0,U$5/TEL_fec!U$5)</f>
        <v>1.5099742735271642</v>
      </c>
      <c r="V81" s="324">
        <f>IF(V$5=0,0,V$5/TEL_fec!V$5)</f>
        <v>1.3990331081087259</v>
      </c>
      <c r="W81" s="324">
        <f>IF(W$5=0,0,W$5/TEL_fec!W$5)</f>
        <v>1.3486846522360427</v>
      </c>
      <c r="DA81" s="95"/>
    </row>
    <row r="82" spans="1:105" ht="12" customHeight="1" x14ac:dyDescent="0.25">
      <c r="A82" s="55" t="s">
        <v>92</v>
      </c>
      <c r="B82" s="336">
        <f>IF(B$6=0,0,B$6/TEL_fec!B$6)</f>
        <v>0</v>
      </c>
      <c r="C82" s="336">
        <f>IF(C$6=0,0,C$6/TEL_fec!C$6)</f>
        <v>0</v>
      </c>
      <c r="D82" s="336">
        <f>IF(D$6=0,0,D$6/TEL_fec!D$6)</f>
        <v>0</v>
      </c>
      <c r="E82" s="336">
        <f>IF(E$6=0,0,E$6/TEL_fec!E$6)</f>
        <v>0</v>
      </c>
      <c r="F82" s="336">
        <f>IF(F$6=0,0,F$6/TEL_fec!F$6)</f>
        <v>0</v>
      </c>
      <c r="G82" s="336">
        <f>IF(G$6=0,0,G$6/TEL_fec!G$6)</f>
        <v>0</v>
      </c>
      <c r="H82" s="336">
        <f>IF(H$6=0,0,H$6/TEL_fec!H$6)</f>
        <v>0</v>
      </c>
      <c r="I82" s="336">
        <f>IF(I$6=0,0,I$6/TEL_fec!I$6)</f>
        <v>0</v>
      </c>
      <c r="J82" s="336">
        <f>IF(J$6=0,0,J$6/TEL_fec!J$6)</f>
        <v>0</v>
      </c>
      <c r="K82" s="336">
        <f>IF(K$6=0,0,K$6/TEL_fec!K$6)</f>
        <v>0</v>
      </c>
      <c r="L82" s="336">
        <f>IF(L$6=0,0,L$6/TEL_fec!L$6)</f>
        <v>0</v>
      </c>
      <c r="M82" s="336">
        <f>IF(M$6=0,0,M$6/TEL_fec!M$6)</f>
        <v>0</v>
      </c>
      <c r="N82" s="336">
        <f>IF(N$6=0,0,N$6/TEL_fec!N$6)</f>
        <v>0</v>
      </c>
      <c r="O82" s="336">
        <f>IF(O$6=0,0,O$6/TEL_fec!O$6)</f>
        <v>0</v>
      </c>
      <c r="P82" s="336">
        <f>IF(P$6=0,0,P$6/TEL_fec!P$6)</f>
        <v>0</v>
      </c>
      <c r="Q82" s="336">
        <f>IF(Q$6=0,0,Q$6/TEL_fec!Q$6)</f>
        <v>0</v>
      </c>
      <c r="R82" s="336">
        <f>IF(R$6=0,0,R$6/TEL_fec!R$6)</f>
        <v>0</v>
      </c>
      <c r="S82" s="336">
        <f>IF(S$6=0,0,S$6/TEL_fec!S$6)</f>
        <v>0</v>
      </c>
      <c r="T82" s="336">
        <f>IF(T$6=0,0,T$6/TEL_fec!T$6)</f>
        <v>0</v>
      </c>
      <c r="U82" s="336">
        <f>IF(U$6=0,0,U$6/TEL_fec!U$6)</f>
        <v>0</v>
      </c>
      <c r="V82" s="336">
        <f>IF(V$6=0,0,V$6/TEL_fec!V$6)</f>
        <v>0</v>
      </c>
      <c r="W82" s="336">
        <f>IF(W$6=0,0,W$6/TEL_fec!W$6)</f>
        <v>0</v>
      </c>
      <c r="DA82" s="67"/>
    </row>
    <row r="83" spans="1:105" ht="12" customHeight="1" x14ac:dyDescent="0.25">
      <c r="A83" s="202" t="s">
        <v>93</v>
      </c>
      <c r="B83" s="337">
        <f>IF(B$7=0,0,B$7/TEL_fec!B$7)</f>
        <v>0</v>
      </c>
      <c r="C83" s="337">
        <f>IF(C$7=0,0,C$7/TEL_fec!C$7)</f>
        <v>0</v>
      </c>
      <c r="D83" s="337">
        <f>IF(D$7=0,0,D$7/TEL_fec!D$7)</f>
        <v>0</v>
      </c>
      <c r="E83" s="337">
        <f>IF(E$7=0,0,E$7/TEL_fec!E$7)</f>
        <v>0</v>
      </c>
      <c r="F83" s="337">
        <f>IF(F$7=0,0,F$7/TEL_fec!F$7)</f>
        <v>0</v>
      </c>
      <c r="G83" s="337">
        <f>IF(G$7=0,0,G$7/TEL_fec!G$7)</f>
        <v>0</v>
      </c>
      <c r="H83" s="337">
        <f>IF(H$7=0,0,H$7/TEL_fec!H$7)</f>
        <v>0</v>
      </c>
      <c r="I83" s="337">
        <f>IF(I$7=0,0,I$7/TEL_fec!I$7)</f>
        <v>0</v>
      </c>
      <c r="J83" s="337">
        <f>IF(J$7=0,0,J$7/TEL_fec!J$7)</f>
        <v>0</v>
      </c>
      <c r="K83" s="337">
        <f>IF(K$7=0,0,K$7/TEL_fec!K$7)</f>
        <v>0</v>
      </c>
      <c r="L83" s="337">
        <f>IF(L$7=0,0,L$7/TEL_fec!L$7)</f>
        <v>0</v>
      </c>
      <c r="M83" s="337">
        <f>IF(M$7=0,0,M$7/TEL_fec!M$7)</f>
        <v>0</v>
      </c>
      <c r="N83" s="337">
        <f>IF(N$7=0,0,N$7/TEL_fec!N$7)</f>
        <v>0</v>
      </c>
      <c r="O83" s="337">
        <f>IF(O$7=0,0,O$7/TEL_fec!O$7)</f>
        <v>0</v>
      </c>
      <c r="P83" s="337">
        <f>IF(P$7=0,0,P$7/TEL_fec!P$7)</f>
        <v>0</v>
      </c>
      <c r="Q83" s="337">
        <f>IF(Q$7=0,0,Q$7/TEL_fec!Q$7)</f>
        <v>0</v>
      </c>
      <c r="R83" s="337">
        <f>IF(R$7=0,0,R$7/TEL_fec!R$7)</f>
        <v>0</v>
      </c>
      <c r="S83" s="337">
        <f>IF(S$7=0,0,S$7/TEL_fec!S$7)</f>
        <v>0</v>
      </c>
      <c r="T83" s="337">
        <f>IF(T$7=0,0,T$7/TEL_fec!T$7)</f>
        <v>0</v>
      </c>
      <c r="U83" s="337">
        <f>IF(U$7=0,0,U$7/TEL_fec!U$7)</f>
        <v>0</v>
      </c>
      <c r="V83" s="337">
        <f>IF(V$7=0,0,V$7/TEL_fec!V$7)</f>
        <v>0</v>
      </c>
      <c r="W83" s="337">
        <f>IF(W$7=0,0,W$7/TEL_fec!W$7)</f>
        <v>0</v>
      </c>
      <c r="DA83" s="174"/>
    </row>
    <row r="84" spans="1:105" ht="12" customHeight="1" x14ac:dyDescent="0.25">
      <c r="A84" s="202" t="s">
        <v>94</v>
      </c>
      <c r="B84" s="337">
        <f>IF(B$8=0,0,B$8/TEL_fec!B$8)</f>
        <v>0</v>
      </c>
      <c r="C84" s="337">
        <f>IF(C$8=0,0,C$8/TEL_fec!C$8)</f>
        <v>0</v>
      </c>
      <c r="D84" s="337">
        <f>IF(D$8=0,0,D$8/TEL_fec!D$8)</f>
        <v>0</v>
      </c>
      <c r="E84" s="337">
        <f>IF(E$8=0,0,E$8/TEL_fec!E$8)</f>
        <v>0</v>
      </c>
      <c r="F84" s="337">
        <f>IF(F$8=0,0,F$8/TEL_fec!F$8)</f>
        <v>0</v>
      </c>
      <c r="G84" s="337">
        <f>IF(G$8=0,0,G$8/TEL_fec!G$8)</f>
        <v>0</v>
      </c>
      <c r="H84" s="337">
        <f>IF(H$8=0,0,H$8/TEL_fec!H$8)</f>
        <v>0</v>
      </c>
      <c r="I84" s="337">
        <f>IF(I$8=0,0,I$8/TEL_fec!I$8)</f>
        <v>0</v>
      </c>
      <c r="J84" s="337">
        <f>IF(J$8=0,0,J$8/TEL_fec!J$8)</f>
        <v>0</v>
      </c>
      <c r="K84" s="337">
        <f>IF(K$8=0,0,K$8/TEL_fec!K$8)</f>
        <v>0</v>
      </c>
      <c r="L84" s="337">
        <f>IF(L$8=0,0,L$8/TEL_fec!L$8)</f>
        <v>0</v>
      </c>
      <c r="M84" s="337">
        <f>IF(M$8=0,0,M$8/TEL_fec!M$8)</f>
        <v>0</v>
      </c>
      <c r="N84" s="337">
        <f>IF(N$8=0,0,N$8/TEL_fec!N$8)</f>
        <v>0</v>
      </c>
      <c r="O84" s="337">
        <f>IF(O$8=0,0,O$8/TEL_fec!O$8)</f>
        <v>0</v>
      </c>
      <c r="P84" s="337">
        <f>IF(P$8=0,0,P$8/TEL_fec!P$8)</f>
        <v>0</v>
      </c>
      <c r="Q84" s="337">
        <f>IF(Q$8=0,0,Q$8/TEL_fec!Q$8)</f>
        <v>0</v>
      </c>
      <c r="R84" s="337">
        <f>IF(R$8=0,0,R$8/TEL_fec!R$8)</f>
        <v>0</v>
      </c>
      <c r="S84" s="337">
        <f>IF(S$8=0,0,S$8/TEL_fec!S$8)</f>
        <v>0</v>
      </c>
      <c r="T84" s="337">
        <f>IF(T$8=0,0,T$8/TEL_fec!T$8)</f>
        <v>0</v>
      </c>
      <c r="U84" s="337">
        <f>IF(U$8=0,0,U$8/TEL_fec!U$8)</f>
        <v>0</v>
      </c>
      <c r="V84" s="337">
        <f>IF(V$8=0,0,V$8/TEL_fec!V$8)</f>
        <v>0</v>
      </c>
      <c r="W84" s="337">
        <f>IF(W$8=0,0,W$8/TEL_fec!W$8)</f>
        <v>0</v>
      </c>
      <c r="DA84" s="174"/>
    </row>
    <row r="85" spans="1:105" ht="12" customHeight="1" x14ac:dyDescent="0.25">
      <c r="A85" s="202" t="s">
        <v>95</v>
      </c>
      <c r="B85" s="337">
        <f>IF(B$9=0,0,B$9/TEL_fec!B$9)</f>
        <v>0</v>
      </c>
      <c r="C85" s="337">
        <f>IF(C$9=0,0,C$9/TEL_fec!C$9)</f>
        <v>0</v>
      </c>
      <c r="D85" s="337">
        <f>IF(D$9=0,0,D$9/TEL_fec!D$9)</f>
        <v>0</v>
      </c>
      <c r="E85" s="337">
        <f>IF(E$9=0,0,E$9/TEL_fec!E$9)</f>
        <v>0</v>
      </c>
      <c r="F85" s="337">
        <f>IF(F$9=0,0,F$9/TEL_fec!F$9)</f>
        <v>0</v>
      </c>
      <c r="G85" s="337">
        <f>IF(G$9=0,0,G$9/TEL_fec!G$9)</f>
        <v>0</v>
      </c>
      <c r="H85" s="337">
        <f>IF(H$9=0,0,H$9/TEL_fec!H$9)</f>
        <v>0</v>
      </c>
      <c r="I85" s="337">
        <f>IF(I$9=0,0,I$9/TEL_fec!I$9)</f>
        <v>0</v>
      </c>
      <c r="J85" s="337">
        <f>IF(J$9=0,0,J$9/TEL_fec!J$9)</f>
        <v>0</v>
      </c>
      <c r="K85" s="337">
        <f>IF(K$9=0,0,K$9/TEL_fec!K$9)</f>
        <v>0</v>
      </c>
      <c r="L85" s="337">
        <f>IF(L$9=0,0,L$9/TEL_fec!L$9)</f>
        <v>0</v>
      </c>
      <c r="M85" s="337">
        <f>IF(M$9=0,0,M$9/TEL_fec!M$9)</f>
        <v>0</v>
      </c>
      <c r="N85" s="337">
        <f>IF(N$9=0,0,N$9/TEL_fec!N$9)</f>
        <v>0</v>
      </c>
      <c r="O85" s="337">
        <f>IF(O$9=0,0,O$9/TEL_fec!O$9)</f>
        <v>0</v>
      </c>
      <c r="P85" s="337">
        <f>IF(P$9=0,0,P$9/TEL_fec!P$9)</f>
        <v>0</v>
      </c>
      <c r="Q85" s="337">
        <f>IF(Q$9=0,0,Q$9/TEL_fec!Q$9)</f>
        <v>0</v>
      </c>
      <c r="R85" s="337">
        <f>IF(R$9=0,0,R$9/TEL_fec!R$9)</f>
        <v>0</v>
      </c>
      <c r="S85" s="337">
        <f>IF(S$9=0,0,S$9/TEL_fec!S$9)</f>
        <v>0</v>
      </c>
      <c r="T85" s="337">
        <f>IF(T$9=0,0,T$9/TEL_fec!T$9)</f>
        <v>0</v>
      </c>
      <c r="U85" s="337">
        <f>IF(U$9=0,0,U$9/TEL_fec!U$9)</f>
        <v>0</v>
      </c>
      <c r="V85" s="337">
        <f>IF(V$9=0,0,V$9/TEL_fec!V$9)</f>
        <v>0</v>
      </c>
      <c r="W85" s="337">
        <f>IF(W$9=0,0,W$9/TEL_fec!W$9)</f>
        <v>0</v>
      </c>
      <c r="DA85" s="174"/>
    </row>
    <row r="86" spans="1:105" ht="12" customHeight="1" x14ac:dyDescent="0.25">
      <c r="A86" s="56" t="s">
        <v>96</v>
      </c>
      <c r="B86" s="338">
        <f>IF(B$10=0,0,B$10/TEL_fec!B$10)</f>
        <v>2.4092211329219158</v>
      </c>
      <c r="C86" s="338">
        <f>IF(C$10=0,0,C$10/TEL_fec!C$10)</f>
        <v>2.426168566161051</v>
      </c>
      <c r="D86" s="338">
        <f>IF(D$10=0,0,D$10/TEL_fec!D$10)</f>
        <v>2.3813177156319303</v>
      </c>
      <c r="E86" s="338">
        <f>IF(E$10=0,0,E$10/TEL_fec!E$10)</f>
        <v>2.3282285441002291</v>
      </c>
      <c r="F86" s="338">
        <f>IF(F$10=0,0,F$10/TEL_fec!F$10)</f>
        <v>2.3057613784603159</v>
      </c>
      <c r="G86" s="338">
        <f>IF(G$10=0,0,G$10/TEL_fec!G$10)</f>
        <v>2.2806208307094091</v>
      </c>
      <c r="H86" s="338">
        <f>IF(H$10=0,0,H$10/TEL_fec!H$10)</f>
        <v>2.3160408764266252</v>
      </c>
      <c r="I86" s="338">
        <f>IF(I$10=0,0,I$10/TEL_fec!I$10)</f>
        <v>2.4225535079049147</v>
      </c>
      <c r="J86" s="338">
        <f>IF(J$10=0,0,J$10/TEL_fec!J$10)</f>
        <v>2.0842531076479869</v>
      </c>
      <c r="K86" s="338">
        <f>IF(K$10=0,0,K$10/TEL_fec!K$10)</f>
        <v>2.2141230520161814</v>
      </c>
      <c r="L86" s="338">
        <f>IF(L$10=0,0,L$10/TEL_fec!L$10)</f>
        <v>2.0341401227442977</v>
      </c>
      <c r="M86" s="338">
        <f>IF(M$10=0,0,M$10/TEL_fec!M$10)</f>
        <v>2.0576253625366832</v>
      </c>
      <c r="N86" s="338">
        <f>IF(N$10=0,0,N$10/TEL_fec!N$10)</f>
        <v>2.0628292079354122</v>
      </c>
      <c r="O86" s="338">
        <f>IF(O$10=0,0,O$10/TEL_fec!O$10)</f>
        <v>2.0076508234039885</v>
      </c>
      <c r="P86" s="338">
        <f>IF(P$10=0,0,P$10/TEL_fec!P$10)</f>
        <v>1.9756903405629049</v>
      </c>
      <c r="Q86" s="338">
        <f>IF(Q$10=0,0,Q$10/TEL_fec!Q$10)</f>
        <v>2.1048023106770963</v>
      </c>
      <c r="R86" s="338">
        <f>IF(R$10=0,0,R$10/TEL_fec!R$10)</f>
        <v>2.0015849165188935</v>
      </c>
      <c r="S86" s="338">
        <f>IF(S$10=0,0,S$10/TEL_fec!S$10)</f>
        <v>2.1468372899961121</v>
      </c>
      <c r="T86" s="338">
        <f>IF(T$10=0,0,T$10/TEL_fec!T$10)</f>
        <v>2.0371991303304373</v>
      </c>
      <c r="U86" s="338">
        <f>IF(U$10=0,0,U$10/TEL_fec!U$10)</f>
        <v>2.1932046161303163</v>
      </c>
      <c r="V86" s="338">
        <f>IF(V$10=0,0,V$10/TEL_fec!V$10)</f>
        <v>2.119056638998154</v>
      </c>
      <c r="W86" s="338">
        <f>IF(W$10=0,0,W$10/TEL_fec!W$10)</f>
        <v>2.129060873234542</v>
      </c>
      <c r="DA86" s="68"/>
    </row>
    <row r="87" spans="1:105" ht="12" customHeight="1" x14ac:dyDescent="0.25">
      <c r="A87" s="203" t="s">
        <v>2709</v>
      </c>
      <c r="B87" s="351">
        <f>IF(B$16=0,0,B$16/TEL_fec!B$16)</f>
        <v>1.7685699999498343</v>
      </c>
      <c r="C87" s="351">
        <f>IF(C$16=0,0,C$16/TEL_fec!C$16)</f>
        <v>1.8574182745169217</v>
      </c>
      <c r="D87" s="351">
        <f>IF(D$16=0,0,D$16/TEL_fec!D$16)</f>
        <v>2.2864685424018729</v>
      </c>
      <c r="E87" s="351">
        <f>IF(E$16=0,0,E$16/TEL_fec!E$16)</f>
        <v>1.9707621167150522</v>
      </c>
      <c r="F87" s="351">
        <f>IF(F$16=0,0,F$16/TEL_fec!F$16)</f>
        <v>2.3363173772416586</v>
      </c>
      <c r="G87" s="351">
        <f>IF(G$16=0,0,G$16/TEL_fec!G$16)</f>
        <v>1.7638537831758601</v>
      </c>
      <c r="H87" s="351">
        <f>IF(H$16=0,0,H$16/TEL_fec!H$16)</f>
        <v>2.1818350588624815</v>
      </c>
      <c r="I87" s="351">
        <f>IF(I$16=0,0,I$16/TEL_fec!I$16)</f>
        <v>2.2427915700839578</v>
      </c>
      <c r="J87" s="351">
        <f>IF(J$16=0,0,J$16/TEL_fec!J$16)</f>
        <v>2.0665890590125344</v>
      </c>
      <c r="K87" s="351">
        <f>IF(K$16=0,0,K$16/TEL_fec!K$16)</f>
        <v>2.0831212319875592</v>
      </c>
      <c r="L87" s="351">
        <f>IF(L$16=0,0,L$16/TEL_fec!L$16)</f>
        <v>2.002819647322025</v>
      </c>
      <c r="M87" s="351">
        <f>IF(M$16=0,0,M$16/TEL_fec!M$16)</f>
        <v>2.0758647499942207</v>
      </c>
      <c r="N87" s="351">
        <f>IF(N$16=0,0,N$16/TEL_fec!N$16)</f>
        <v>2.1476537115676271</v>
      </c>
      <c r="O87" s="351">
        <f>IF(O$16=0,0,O$16/TEL_fec!O$16)</f>
        <v>2.1031949268347336</v>
      </c>
      <c r="P87" s="351">
        <f>IF(P$16=0,0,P$16/TEL_fec!P$16)</f>
        <v>2.1942958933032704</v>
      </c>
      <c r="Q87" s="351">
        <f>IF(Q$16=0,0,Q$16/TEL_fec!Q$16)</f>
        <v>2.1886727930795744</v>
      </c>
      <c r="R87" s="351">
        <f>IF(R$16=0,0,R$16/TEL_fec!R$16)</f>
        <v>2.2348681025985728</v>
      </c>
      <c r="S87" s="351">
        <f>IF(S$16=0,0,S$16/TEL_fec!S$16)</f>
        <v>2.2336813574477055</v>
      </c>
      <c r="T87" s="351">
        <f>IF(T$16=0,0,T$16/TEL_fec!T$16)</f>
        <v>2.1830356869519041</v>
      </c>
      <c r="U87" s="351">
        <f>IF(U$16=0,0,U$16/TEL_fec!U$16)</f>
        <v>2.2446106296624078</v>
      </c>
      <c r="V87" s="351">
        <f>IF(V$16=0,0,V$16/TEL_fec!V$16)</f>
        <v>2.1753558524377739</v>
      </c>
      <c r="W87" s="351">
        <f>IF(W$16=0,0,W$16/TEL_fec!W$16)</f>
        <v>2.0441075734969609</v>
      </c>
      <c r="DA87" s="175"/>
    </row>
    <row r="88" spans="1:105" ht="12" customHeight="1" x14ac:dyDescent="0.25">
      <c r="A88" s="203" t="s">
        <v>2721</v>
      </c>
      <c r="B88" s="351">
        <f>IF(B$27=0,0,B$27/TEL_fec!B$27)</f>
        <v>1.7685699999498348</v>
      </c>
      <c r="C88" s="351">
        <f>IF(C$27=0,0,C$27/TEL_fec!C$27)</f>
        <v>1.8574182745169223</v>
      </c>
      <c r="D88" s="351">
        <f>IF(D$27=0,0,D$27/TEL_fec!D$27)</f>
        <v>2.2864685424018738</v>
      </c>
      <c r="E88" s="351">
        <f>IF(E$27=0,0,E$27/TEL_fec!E$27)</f>
        <v>1.970762116715052</v>
      </c>
      <c r="F88" s="351">
        <f>IF(F$27=0,0,F$27/TEL_fec!F$27)</f>
        <v>2.3363173772416577</v>
      </c>
      <c r="G88" s="351">
        <f>IF(G$27=0,0,G$27/TEL_fec!G$27)</f>
        <v>1.7638537831758605</v>
      </c>
      <c r="H88" s="351">
        <f>IF(H$27=0,0,H$27/TEL_fec!H$27)</f>
        <v>2.1818350588624824</v>
      </c>
      <c r="I88" s="351">
        <f>IF(I$27=0,0,I$27/TEL_fec!I$27)</f>
        <v>2.2427915700839574</v>
      </c>
      <c r="J88" s="351">
        <f>IF(J$27=0,0,J$27/TEL_fec!J$27)</f>
        <v>2.0665890590125335</v>
      </c>
      <c r="K88" s="351">
        <f>IF(K$27=0,0,K$27/TEL_fec!K$27)</f>
        <v>2.0831212319875605</v>
      </c>
      <c r="L88" s="351">
        <f>IF(L$27=0,0,L$27/TEL_fec!L$27)</f>
        <v>2.0028196473220254</v>
      </c>
      <c r="M88" s="351">
        <f>IF(M$27=0,0,M$27/TEL_fec!M$27)</f>
        <v>2.0758647499942211</v>
      </c>
      <c r="N88" s="351">
        <f>IF(N$27=0,0,N$27/TEL_fec!N$27)</f>
        <v>2.1476537115676275</v>
      </c>
      <c r="O88" s="351">
        <f>IF(O$27=0,0,O$27/TEL_fec!O$27)</f>
        <v>2.103194926834735</v>
      </c>
      <c r="P88" s="351">
        <f>IF(P$27=0,0,P$27/TEL_fec!P$27)</f>
        <v>2.194295893303269</v>
      </c>
      <c r="Q88" s="351">
        <f>IF(Q$27=0,0,Q$27/TEL_fec!Q$27)</f>
        <v>2.1886727930795749</v>
      </c>
      <c r="R88" s="351">
        <f>IF(R$27=0,0,R$27/TEL_fec!R$27)</f>
        <v>2.2348681025985728</v>
      </c>
      <c r="S88" s="351">
        <f>IF(S$27=0,0,S$27/TEL_fec!S$27)</f>
        <v>2.2336813574477055</v>
      </c>
      <c r="T88" s="351">
        <f>IF(T$27=0,0,T$27/TEL_fec!T$27)</f>
        <v>2.1830356869519036</v>
      </c>
      <c r="U88" s="351">
        <f>IF(U$27=0,0,U$27/TEL_fec!U$27)</f>
        <v>2.2446106296624082</v>
      </c>
      <c r="V88" s="351">
        <f>IF(V$27=0,0,V$27/TEL_fec!V$27)</f>
        <v>2.1753558524377747</v>
      </c>
      <c r="W88" s="351">
        <f>IF(W$27=0,0,W$27/TEL_fec!W$27)</f>
        <v>2.0441075734969614</v>
      </c>
      <c r="DA88" s="175"/>
    </row>
    <row r="89" spans="1:105" ht="12" customHeight="1" x14ac:dyDescent="0.25">
      <c r="A89" s="203" t="s">
        <v>2733</v>
      </c>
      <c r="B89" s="351">
        <f>IF(B$38=0,0,B$38/TEL_fec!B$38)</f>
        <v>0</v>
      </c>
      <c r="C89" s="351">
        <f>IF(C$38=0,0,C$38/TEL_fec!C$38)</f>
        <v>0</v>
      </c>
      <c r="D89" s="351">
        <f>IF(D$38=0,0,D$38/TEL_fec!D$38)</f>
        <v>0</v>
      </c>
      <c r="E89" s="351">
        <f>IF(E$38=0,0,E$38/TEL_fec!E$38)</f>
        <v>0</v>
      </c>
      <c r="F89" s="351">
        <f>IF(F$38=0,0,F$38/TEL_fec!F$38)</f>
        <v>0</v>
      </c>
      <c r="G89" s="351">
        <f>IF(G$38=0,0,G$38/TEL_fec!G$38)</f>
        <v>0</v>
      </c>
      <c r="H89" s="351">
        <f>IF(H$38=0,0,H$38/TEL_fec!H$38)</f>
        <v>0</v>
      </c>
      <c r="I89" s="351">
        <f>IF(I$38=0,0,I$38/TEL_fec!I$38)</f>
        <v>0</v>
      </c>
      <c r="J89" s="351">
        <f>IF(J$38=0,0,J$38/TEL_fec!J$38)</f>
        <v>0</v>
      </c>
      <c r="K89" s="351">
        <f>IF(K$38=0,0,K$38/TEL_fec!K$38)</f>
        <v>0</v>
      </c>
      <c r="L89" s="351">
        <f>IF(L$38=0,0,L$38/TEL_fec!L$38)</f>
        <v>0</v>
      </c>
      <c r="M89" s="351">
        <f>IF(M$38=0,0,M$38/TEL_fec!M$38)</f>
        <v>0</v>
      </c>
      <c r="N89" s="351">
        <f>IF(N$38=0,0,N$38/TEL_fec!N$38)</f>
        <v>0</v>
      </c>
      <c r="O89" s="351">
        <f>IF(O$38=0,0,O$38/TEL_fec!O$38)</f>
        <v>0</v>
      </c>
      <c r="P89" s="351">
        <f>IF(P$38=0,0,P$38/TEL_fec!P$38)</f>
        <v>0</v>
      </c>
      <c r="Q89" s="351">
        <f>IF(Q$38=0,0,Q$38/TEL_fec!Q$38)</f>
        <v>0</v>
      </c>
      <c r="R89" s="351">
        <f>IF(R$38=0,0,R$38/TEL_fec!R$38)</f>
        <v>0</v>
      </c>
      <c r="S89" s="351">
        <f>IF(S$38=0,0,S$38/TEL_fec!S$38)</f>
        <v>0</v>
      </c>
      <c r="T89" s="351">
        <f>IF(T$38=0,0,T$38/TEL_fec!T$38)</f>
        <v>0</v>
      </c>
      <c r="U89" s="351">
        <f>IF(U$38=0,0,U$38/TEL_fec!U$38)</f>
        <v>0</v>
      </c>
      <c r="V89" s="351">
        <f>IF(V$38=0,0,V$38/TEL_fec!V$38)</f>
        <v>0</v>
      </c>
      <c r="W89" s="351">
        <f>IF(W$38=0,0,W$38/TEL_fec!W$38)</f>
        <v>0</v>
      </c>
      <c r="DA89" s="175"/>
    </row>
    <row r="90" spans="1:105" ht="12" customHeight="1" x14ac:dyDescent="0.25">
      <c r="A90" s="203" t="s">
        <v>2735</v>
      </c>
      <c r="B90" s="351">
        <f>IF(B$39=0,0,B$39/TEL_fec!B$39)</f>
        <v>1.356406372060877</v>
      </c>
      <c r="C90" s="351">
        <f>IF(C$39=0,0,C$39/TEL_fec!C$39)</f>
        <v>1.3885183648594295</v>
      </c>
      <c r="D90" s="351">
        <f>IF(D$39=0,0,D$39/TEL_fec!D$39)</f>
        <v>1.4539073581547128</v>
      </c>
      <c r="E90" s="351">
        <f>IF(E$39=0,0,E$39/TEL_fec!E$39)</f>
        <v>1.3159988087669041</v>
      </c>
      <c r="F90" s="351">
        <f>IF(F$39=0,0,F$39/TEL_fec!F$39)</f>
        <v>1.4492521782981356</v>
      </c>
      <c r="G90" s="351">
        <f>IF(G$39=0,0,G$39/TEL_fec!G$39)</f>
        <v>1.191702107366535</v>
      </c>
      <c r="H90" s="351">
        <f>IF(H$39=0,0,H$39/TEL_fec!H$39)</f>
        <v>1.3031173449104785</v>
      </c>
      <c r="I90" s="351">
        <f>IF(I$39=0,0,I$39/TEL_fec!I$39)</f>
        <v>1.4055022643069404</v>
      </c>
      <c r="J90" s="351">
        <f>IF(J$39=0,0,J$39/TEL_fec!J$39)</f>
        <v>0.99071786558801456</v>
      </c>
      <c r="K90" s="351">
        <f>IF(K$39=0,0,K$39/TEL_fec!K$39)</f>
        <v>1.1543150929133719</v>
      </c>
      <c r="L90" s="351">
        <f>IF(L$39=0,0,L$39/TEL_fec!L$39)</f>
        <v>0.96251940530488322</v>
      </c>
      <c r="M90" s="351">
        <f>IF(M$39=0,0,M$39/TEL_fec!M$39)</f>
        <v>0.99648794388823791</v>
      </c>
      <c r="N90" s="351">
        <f>IF(N$39=0,0,N$39/TEL_fec!N$39)</f>
        <v>0.99702791925361578</v>
      </c>
      <c r="O90" s="351">
        <f>IF(O$39=0,0,O$39/TEL_fec!O$39)</f>
        <v>0.95618336522686465</v>
      </c>
      <c r="P90" s="351">
        <f>IF(P$39=0,0,P$39/TEL_fec!P$39)</f>
        <v>0.94647856873821712</v>
      </c>
      <c r="Q90" s="351">
        <f>IF(Q$39=0,0,Q$39/TEL_fec!Q$39)</f>
        <v>1.0271200767584212</v>
      </c>
      <c r="R90" s="351">
        <f>IF(R$39=0,0,R$39/TEL_fec!R$39)</f>
        <v>0.9645081028064495</v>
      </c>
      <c r="S90" s="351">
        <f>IF(S$39=0,0,S$39/TEL_fec!S$39)</f>
        <v>1.0734386081446448</v>
      </c>
      <c r="T90" s="351">
        <f>IF(T$39=0,0,T$39/TEL_fec!T$39)</f>
        <v>0.99909794447397227</v>
      </c>
      <c r="U90" s="351">
        <f>IF(U$39=0,0,U$39/TEL_fec!U$39)</f>
        <v>1.1214520809621309</v>
      </c>
      <c r="V90" s="351">
        <f>IF(V$39=0,0,V$39/TEL_fec!V$39)</f>
        <v>1.0310205147670644</v>
      </c>
      <c r="W90" s="351">
        <f>IF(W$39=0,0,W$39/TEL_fec!W$39)</f>
        <v>1.0210576296704814</v>
      </c>
      <c r="DA90" s="175"/>
    </row>
    <row r="91" spans="1:105" ht="12" customHeight="1" x14ac:dyDescent="0.25">
      <c r="A91" s="41" t="s">
        <v>2759</v>
      </c>
      <c r="B91" s="339">
        <f>IF(B$59=0,0,B$59/TEL_fec!B$59)</f>
        <v>0</v>
      </c>
      <c r="C91" s="339">
        <f>IF(C$59=0,0,C$59/TEL_fec!C$59)</f>
        <v>0</v>
      </c>
      <c r="D91" s="339">
        <f>IF(D$59=0,0,D$59/TEL_fec!D$59)</f>
        <v>0</v>
      </c>
      <c r="E91" s="339">
        <f>IF(E$59=0,0,E$59/TEL_fec!E$59)</f>
        <v>0</v>
      </c>
      <c r="F91" s="339">
        <f>IF(F$59=0,0,F$59/TEL_fec!F$59)</f>
        <v>0</v>
      </c>
      <c r="G91" s="339">
        <f>IF(G$59=0,0,G$59/TEL_fec!G$59)</f>
        <v>0</v>
      </c>
      <c r="H91" s="339">
        <f>IF(H$59=0,0,H$59/TEL_fec!H$59)</f>
        <v>0</v>
      </c>
      <c r="I91" s="339">
        <f>IF(I$59=0,0,I$59/TEL_fec!I$59)</f>
        <v>0</v>
      </c>
      <c r="J91" s="339">
        <f>IF(J$59=0,0,J$59/TEL_fec!J$59)</f>
        <v>0</v>
      </c>
      <c r="K91" s="339">
        <f>IF(K$59=0,0,K$59/TEL_fec!K$59)</f>
        <v>0</v>
      </c>
      <c r="L91" s="339">
        <f>IF(L$59=0,0,L$59/TEL_fec!L$59)</f>
        <v>0</v>
      </c>
      <c r="M91" s="339">
        <f>IF(M$59=0,0,M$59/TEL_fec!M$59)</f>
        <v>0</v>
      </c>
      <c r="N91" s="339">
        <f>IF(N$59=0,0,N$59/TEL_fec!N$59)</f>
        <v>0</v>
      </c>
      <c r="O91" s="339">
        <f>IF(O$59=0,0,O$59/TEL_fec!O$59)</f>
        <v>0</v>
      </c>
      <c r="P91" s="339">
        <f>IF(P$59=0,0,P$59/TEL_fec!P$59)</f>
        <v>0</v>
      </c>
      <c r="Q91" s="339">
        <f>IF(Q$59=0,0,Q$59/TEL_fec!Q$59)</f>
        <v>0</v>
      </c>
      <c r="R91" s="339">
        <f>IF(R$59=0,0,R$59/TEL_fec!R$59)</f>
        <v>0</v>
      </c>
      <c r="S91" s="339">
        <f>IF(S$59=0,0,S$59/TEL_fec!S$59)</f>
        <v>0</v>
      </c>
      <c r="T91" s="339">
        <f>IF(T$59=0,0,T$59/TEL_fec!T$59)</f>
        <v>0</v>
      </c>
      <c r="U91" s="339">
        <f>IF(U$59=0,0,U$59/TEL_fec!U$59)</f>
        <v>0</v>
      </c>
      <c r="V91" s="339">
        <f>IF(V$59=0,0,V$59/TEL_fec!V$59)</f>
        <v>0</v>
      </c>
      <c r="W91" s="339">
        <f>IF(W$59=0,0,W$59/TEL_fec!W$59)</f>
        <v>0</v>
      </c>
      <c r="DA91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  <pageSetUpPr fitToPage="1"/>
  </sheetPr>
  <dimension ref="A1:DA3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Wood and wood products"</f>
        <v>RO: Wood and wood products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709.82282322488516</v>
      </c>
      <c r="C3" s="205">
        <v>877.0225170039289</v>
      </c>
      <c r="D3" s="205">
        <v>967.04204979853284</v>
      </c>
      <c r="E3" s="205">
        <v>951.38110284374682</v>
      </c>
      <c r="F3" s="205">
        <v>1135.928041444485</v>
      </c>
      <c r="G3" s="205">
        <v>1106.831882116544</v>
      </c>
      <c r="H3" s="205">
        <v>1143.3970862205299</v>
      </c>
      <c r="I3" s="205">
        <v>1197.5897564649761</v>
      </c>
      <c r="J3" s="205">
        <v>1198.494514698127</v>
      </c>
      <c r="K3" s="205">
        <v>1227.631699077878</v>
      </c>
      <c r="L3" s="205">
        <v>1834.916545913165</v>
      </c>
      <c r="M3" s="205">
        <v>1678.496168080266</v>
      </c>
      <c r="N3" s="205">
        <v>1078.025359040146</v>
      </c>
      <c r="O3" s="205">
        <v>1091.4999895500241</v>
      </c>
      <c r="P3" s="205">
        <v>982.3838467085609</v>
      </c>
      <c r="Q3" s="205">
        <v>971.7</v>
      </c>
      <c r="R3" s="205">
        <v>838.92455471352037</v>
      </c>
      <c r="S3" s="205">
        <v>971.72585808949441</v>
      </c>
      <c r="T3" s="205">
        <v>1016.668742105919</v>
      </c>
      <c r="U3" s="205">
        <v>882.63459859829322</v>
      </c>
      <c r="V3" s="205">
        <v>901.24123043712905</v>
      </c>
      <c r="W3" s="205">
        <v>1200.006403022227</v>
      </c>
      <c r="DA3" s="112" t="s">
        <v>2869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1101.648668071517</v>
      </c>
      <c r="C5" s="205">
        <v>1254.9569449256639</v>
      </c>
      <c r="D5" s="205">
        <v>1274.5677737569599</v>
      </c>
      <c r="E5" s="205">
        <v>697.81733791827492</v>
      </c>
      <c r="F5" s="205">
        <v>1208.046311050467</v>
      </c>
      <c r="G5" s="205">
        <v>1095.2864277546671</v>
      </c>
      <c r="H5" s="205">
        <v>1432.636737666407</v>
      </c>
      <c r="I5" s="205">
        <v>1816.982285718356</v>
      </c>
      <c r="J5" s="205">
        <v>1293.5547160833089</v>
      </c>
      <c r="K5" s="205">
        <v>903.62885940264198</v>
      </c>
      <c r="L5" s="205">
        <v>1204.715984262963</v>
      </c>
      <c r="M5" s="205">
        <v>1002.128710688654</v>
      </c>
      <c r="N5" s="205">
        <v>1043.071302382378</v>
      </c>
      <c r="O5" s="205">
        <v>1018.951778739584</v>
      </c>
      <c r="P5" s="205">
        <v>1119.6554248718919</v>
      </c>
      <c r="Q5" s="205">
        <v>1194.970022054843</v>
      </c>
      <c r="R5" s="205">
        <v>1306.5047750776071</v>
      </c>
      <c r="S5" s="205">
        <v>1320.8610748521251</v>
      </c>
      <c r="T5" s="205">
        <v>1381.1836640661479</v>
      </c>
      <c r="U5" s="205">
        <v>1352.150982818725</v>
      </c>
      <c r="V5" s="205">
        <v>1169.4531626525279</v>
      </c>
      <c r="W5" s="205">
        <v>1343.4968807829789</v>
      </c>
      <c r="DA5" s="112" t="s">
        <v>2870</v>
      </c>
    </row>
    <row r="6" spans="1:105" ht="12" customHeight="1" x14ac:dyDescent="0.25">
      <c r="A6" s="154" t="s">
        <v>2114</v>
      </c>
      <c r="B6" s="340">
        <v>1377.0608350893961</v>
      </c>
      <c r="C6" s="340">
        <v>1377.0608350893961</v>
      </c>
      <c r="D6" s="340">
        <v>1377.0608350893961</v>
      </c>
      <c r="E6" s="340">
        <v>1308.207793334926</v>
      </c>
      <c r="F6" s="340">
        <v>1308.207793334926</v>
      </c>
      <c r="G6" s="340">
        <v>1308.207793334926</v>
      </c>
      <c r="H6" s="340">
        <v>1514.766918598335</v>
      </c>
      <c r="I6" s="340">
        <v>1927.8851691251541</v>
      </c>
      <c r="J6" s="340">
        <v>1859.032127370685</v>
      </c>
      <c r="K6" s="340">
        <v>1859.032127370685</v>
      </c>
      <c r="L6" s="340">
        <v>1790.1790856162149</v>
      </c>
      <c r="M6" s="340">
        <v>1721.3260438617449</v>
      </c>
      <c r="N6" s="340">
        <v>1721.3260438617449</v>
      </c>
      <c r="O6" s="340">
        <v>1652.4730021072751</v>
      </c>
      <c r="P6" s="340">
        <v>1652.4730021072751</v>
      </c>
      <c r="Q6" s="340">
        <v>1583.619960352805</v>
      </c>
      <c r="R6" s="340">
        <v>1514.766918598335</v>
      </c>
      <c r="S6" s="340">
        <v>1445.9138768438661</v>
      </c>
      <c r="T6" s="340">
        <v>1514.766918598335</v>
      </c>
      <c r="U6" s="340">
        <v>1445.9138768438661</v>
      </c>
      <c r="V6" s="340">
        <v>1445.9138768438661</v>
      </c>
      <c r="W6" s="340">
        <v>1445.9138768438661</v>
      </c>
      <c r="DA6" s="160" t="s">
        <v>2871</v>
      </c>
    </row>
    <row r="7" spans="1:105" ht="12" customHeight="1" x14ac:dyDescent="0.25">
      <c r="A7" s="156" t="s">
        <v>2116</v>
      </c>
      <c r="B7" s="341">
        <v>0</v>
      </c>
      <c r="C7" s="342">
        <v>68.8530417544698</v>
      </c>
      <c r="D7" s="342">
        <v>0</v>
      </c>
      <c r="E7" s="342">
        <v>0</v>
      </c>
      <c r="F7" s="342">
        <v>68.8530417544698</v>
      </c>
      <c r="G7" s="342">
        <v>0</v>
      </c>
      <c r="H7" s="342">
        <v>275.4121670178792</v>
      </c>
      <c r="I7" s="342">
        <v>481.97129228128858</v>
      </c>
      <c r="J7" s="342">
        <v>0</v>
      </c>
      <c r="K7" s="342">
        <v>0</v>
      </c>
      <c r="L7" s="342">
        <v>0</v>
      </c>
      <c r="M7" s="342">
        <v>0</v>
      </c>
      <c r="N7" s="342">
        <v>0</v>
      </c>
      <c r="O7" s="342">
        <v>0</v>
      </c>
      <c r="P7" s="342">
        <v>0</v>
      </c>
      <c r="Q7" s="342">
        <v>0</v>
      </c>
      <c r="R7" s="342">
        <v>0</v>
      </c>
      <c r="S7" s="342">
        <v>0</v>
      </c>
      <c r="T7" s="342">
        <v>68.8530417544698</v>
      </c>
      <c r="U7" s="342">
        <v>0</v>
      </c>
      <c r="V7" s="342">
        <v>0</v>
      </c>
      <c r="W7" s="342">
        <v>68.8530417544698</v>
      </c>
      <c r="DA7" s="161" t="s">
        <v>2872</v>
      </c>
    </row>
    <row r="8" spans="1:105" ht="12" customHeight="1" x14ac:dyDescent="0.25">
      <c r="A8" s="157" t="s">
        <v>2118</v>
      </c>
      <c r="B8" s="343"/>
      <c r="C8" s="344">
        <f t="shared" ref="C8:W8" si="0">B6+C7-C6</f>
        <v>68.853041754469814</v>
      </c>
      <c r="D8" s="344">
        <f t="shared" si="0"/>
        <v>0</v>
      </c>
      <c r="E8" s="344">
        <f t="shared" si="0"/>
        <v>68.853041754470041</v>
      </c>
      <c r="F8" s="344">
        <f t="shared" si="0"/>
        <v>68.853041754469814</v>
      </c>
      <c r="G8" s="344">
        <f t="shared" si="0"/>
        <v>0</v>
      </c>
      <c r="H8" s="344">
        <f t="shared" si="0"/>
        <v>68.853041754470269</v>
      </c>
      <c r="I8" s="344">
        <f t="shared" si="0"/>
        <v>68.853041754469587</v>
      </c>
      <c r="J8" s="344">
        <f t="shared" si="0"/>
        <v>68.853041754469132</v>
      </c>
      <c r="K8" s="344">
        <f t="shared" si="0"/>
        <v>0</v>
      </c>
      <c r="L8" s="344">
        <f t="shared" si="0"/>
        <v>68.853041754470041</v>
      </c>
      <c r="M8" s="344">
        <f t="shared" si="0"/>
        <v>68.853041754470041</v>
      </c>
      <c r="N8" s="344">
        <f t="shared" si="0"/>
        <v>0</v>
      </c>
      <c r="O8" s="344">
        <f t="shared" si="0"/>
        <v>68.853041754469814</v>
      </c>
      <c r="P8" s="344">
        <f t="shared" si="0"/>
        <v>0</v>
      </c>
      <c r="Q8" s="344">
        <f t="shared" si="0"/>
        <v>68.853041754470041</v>
      </c>
      <c r="R8" s="344">
        <f t="shared" si="0"/>
        <v>68.853041754470041</v>
      </c>
      <c r="S8" s="344">
        <f t="shared" si="0"/>
        <v>68.853041754468904</v>
      </c>
      <c r="T8" s="344">
        <f t="shared" si="0"/>
        <v>0</v>
      </c>
      <c r="U8" s="344">
        <f t="shared" si="0"/>
        <v>68.853041754468904</v>
      </c>
      <c r="V8" s="344">
        <f t="shared" si="0"/>
        <v>0</v>
      </c>
      <c r="W8" s="344">
        <f t="shared" si="0"/>
        <v>68.853041754469814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275.41216701787903</v>
      </c>
      <c r="C9" s="345">
        <f t="shared" si="1"/>
        <v>122.1038901637321</v>
      </c>
      <c r="D9" s="345">
        <f t="shared" si="1"/>
        <v>102.49306133243613</v>
      </c>
      <c r="E9" s="345">
        <f t="shared" si="1"/>
        <v>610.39045541665109</v>
      </c>
      <c r="F9" s="345">
        <f t="shared" si="1"/>
        <v>100.161482284459</v>
      </c>
      <c r="G9" s="345">
        <f t="shared" si="1"/>
        <v>212.92136558025891</v>
      </c>
      <c r="H9" s="345">
        <f t="shared" si="1"/>
        <v>82.130180931927953</v>
      </c>
      <c r="I9" s="345">
        <f t="shared" si="1"/>
        <v>110.90288340679808</v>
      </c>
      <c r="J9" s="345">
        <f t="shared" si="1"/>
        <v>565.47741128737607</v>
      </c>
      <c r="K9" s="345">
        <f t="shared" si="1"/>
        <v>955.403267968043</v>
      </c>
      <c r="L9" s="345">
        <f t="shared" si="1"/>
        <v>585.46310135325189</v>
      </c>
      <c r="M9" s="345">
        <f t="shared" si="1"/>
        <v>719.1973331730909</v>
      </c>
      <c r="N9" s="345">
        <f t="shared" si="1"/>
        <v>678.25474147936688</v>
      </c>
      <c r="O9" s="345">
        <f t="shared" si="1"/>
        <v>633.52122336769105</v>
      </c>
      <c r="P9" s="345">
        <f t="shared" si="1"/>
        <v>532.81757723538317</v>
      </c>
      <c r="Q9" s="345">
        <f t="shared" si="1"/>
        <v>388.64993829796208</v>
      </c>
      <c r="R9" s="345">
        <f t="shared" si="1"/>
        <v>208.26214352072793</v>
      </c>
      <c r="S9" s="345">
        <f t="shared" si="1"/>
        <v>125.05280199174103</v>
      </c>
      <c r="T9" s="345">
        <f t="shared" si="1"/>
        <v>133.58325453218708</v>
      </c>
      <c r="U9" s="345">
        <f t="shared" si="1"/>
        <v>93.762894025141122</v>
      </c>
      <c r="V9" s="345">
        <f t="shared" si="1"/>
        <v>276.46071419133818</v>
      </c>
      <c r="W9" s="345">
        <f t="shared" si="1"/>
        <v>102.41699606088719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67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171.54866723989679</v>
      </c>
      <c r="C12" s="212">
        <v>187.44625967325879</v>
      </c>
      <c r="D12" s="212">
        <v>200.61625107480651</v>
      </c>
      <c r="E12" s="212">
        <v>120.90868443680139</v>
      </c>
      <c r="F12" s="212">
        <v>229.1177987962167</v>
      </c>
      <c r="G12" s="212">
        <v>201.5907996560619</v>
      </c>
      <c r="H12" s="212">
        <v>243.29896818572661</v>
      </c>
      <c r="I12" s="212">
        <v>317.62115219260528</v>
      </c>
      <c r="J12" s="212">
        <v>247.60421324161649</v>
      </c>
      <c r="K12" s="212">
        <v>193.76638005159069</v>
      </c>
      <c r="L12" s="212">
        <v>263.39647463456572</v>
      </c>
      <c r="M12" s="212">
        <v>225.4323301805675</v>
      </c>
      <c r="N12" s="212">
        <v>254.2210662080825</v>
      </c>
      <c r="O12" s="212">
        <v>259.27532244196038</v>
      </c>
      <c r="P12" s="212">
        <v>274.35846947549442</v>
      </c>
      <c r="Q12" s="212">
        <v>289.66646603611349</v>
      </c>
      <c r="R12" s="212">
        <v>331.97239896818581</v>
      </c>
      <c r="S12" s="212">
        <v>329.5978503869303</v>
      </c>
      <c r="T12" s="212">
        <v>344.12287188306112</v>
      </c>
      <c r="U12" s="212">
        <v>322.26560619088559</v>
      </c>
      <c r="V12" s="212">
        <v>282.48718830610483</v>
      </c>
      <c r="W12" s="212">
        <v>286.27566638005158</v>
      </c>
      <c r="DA12" s="109" t="s">
        <v>2873</v>
      </c>
    </row>
    <row r="13" spans="1:105" ht="12" customHeight="1" x14ac:dyDescent="0.25">
      <c r="A13" s="24" t="s">
        <v>30</v>
      </c>
      <c r="B13" s="215">
        <v>0</v>
      </c>
      <c r="C13" s="215">
        <v>0</v>
      </c>
      <c r="D13" s="215">
        <v>0</v>
      </c>
      <c r="E13" s="215">
        <v>0</v>
      </c>
      <c r="F13" s="215">
        <v>0</v>
      </c>
      <c r="G13" s="215">
        <v>0</v>
      </c>
      <c r="H13" s="215">
        <v>0</v>
      </c>
      <c r="I13" s="215">
        <v>0</v>
      </c>
      <c r="J13" s="215">
        <v>0</v>
      </c>
      <c r="K13" s="215">
        <v>0</v>
      </c>
      <c r="L13" s="215">
        <v>0</v>
      </c>
      <c r="M13" s="215">
        <v>0</v>
      </c>
      <c r="N13" s="215">
        <v>0</v>
      </c>
      <c r="O13" s="215">
        <v>0</v>
      </c>
      <c r="P13" s="215">
        <v>0</v>
      </c>
      <c r="Q13" s="215">
        <v>0</v>
      </c>
      <c r="R13" s="215">
        <v>0</v>
      </c>
      <c r="S13" s="215">
        <v>0</v>
      </c>
      <c r="T13" s="215">
        <v>2.0378331900257951E-2</v>
      </c>
      <c r="U13" s="215">
        <v>0</v>
      </c>
      <c r="V13" s="215">
        <v>0</v>
      </c>
      <c r="W13" s="215">
        <v>0</v>
      </c>
      <c r="DA13" s="85" t="s">
        <v>2874</v>
      </c>
    </row>
    <row r="14" spans="1:105" ht="12" customHeight="1" x14ac:dyDescent="0.25">
      <c r="A14" s="14" t="s">
        <v>31</v>
      </c>
      <c r="B14" s="206">
        <f t="shared" ref="B14:W14" si="2">B15+B16+B17+B18+B19</f>
        <v>27.171109200343938</v>
      </c>
      <c r="C14" s="206">
        <f t="shared" si="2"/>
        <v>68.687274290627698</v>
      </c>
      <c r="D14" s="206">
        <f t="shared" si="2"/>
        <v>22.511263972484947</v>
      </c>
      <c r="E14" s="206">
        <f t="shared" si="2"/>
        <v>12.271969045571797</v>
      </c>
      <c r="F14" s="206">
        <f t="shared" si="2"/>
        <v>59.475064488392093</v>
      </c>
      <c r="G14" s="206">
        <f t="shared" si="2"/>
        <v>4.9489251934651755</v>
      </c>
      <c r="H14" s="206">
        <f t="shared" si="2"/>
        <v>22.495528804815137</v>
      </c>
      <c r="I14" s="206">
        <f t="shared" si="2"/>
        <v>53.273602751504733</v>
      </c>
      <c r="J14" s="206">
        <f t="shared" si="2"/>
        <v>13.13396388650043</v>
      </c>
      <c r="K14" s="206">
        <f t="shared" si="2"/>
        <v>8.2643164230438515</v>
      </c>
      <c r="L14" s="206">
        <f t="shared" si="2"/>
        <v>12.581943250214962</v>
      </c>
      <c r="M14" s="206">
        <f t="shared" si="2"/>
        <v>12.32441960447119</v>
      </c>
      <c r="N14" s="206">
        <f t="shared" si="2"/>
        <v>10.161134995700774</v>
      </c>
      <c r="O14" s="206">
        <f t="shared" si="2"/>
        <v>4.0541702493551153</v>
      </c>
      <c r="P14" s="206">
        <f t="shared" si="2"/>
        <v>4.0541702493551153</v>
      </c>
      <c r="Q14" s="206">
        <f t="shared" si="2"/>
        <v>13.17609630266552</v>
      </c>
      <c r="R14" s="206">
        <f t="shared" si="2"/>
        <v>9.1219260533104034</v>
      </c>
      <c r="S14" s="206">
        <f t="shared" si="2"/>
        <v>13.551848667239893</v>
      </c>
      <c r="T14" s="206">
        <f t="shared" si="2"/>
        <v>14.020034393809116</v>
      </c>
      <c r="U14" s="206">
        <f t="shared" si="2"/>
        <v>14.985124677558039</v>
      </c>
      <c r="V14" s="206">
        <f t="shared" si="2"/>
        <v>13.107910576096298</v>
      </c>
      <c r="W14" s="206">
        <f t="shared" si="2"/>
        <v>15.187016337059328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2875</v>
      </c>
    </row>
    <row r="16" spans="1:105" ht="12" customHeight="1" x14ac:dyDescent="0.25">
      <c r="A16" s="18" t="s">
        <v>33</v>
      </c>
      <c r="B16" s="206">
        <v>0</v>
      </c>
      <c r="C16" s="206">
        <v>0</v>
      </c>
      <c r="D16" s="206">
        <v>1.129750644883921</v>
      </c>
      <c r="E16" s="206">
        <v>1.129750644883921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2.2993981083404988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  <c r="R16" s="206">
        <v>0</v>
      </c>
      <c r="S16" s="206">
        <v>0.72209802235597587</v>
      </c>
      <c r="T16" s="206">
        <v>0.77265692175408429</v>
      </c>
      <c r="U16" s="206">
        <v>0.45417024935511607</v>
      </c>
      <c r="V16" s="206">
        <v>0.51969045571797068</v>
      </c>
      <c r="W16" s="206">
        <v>0.57377472055030088</v>
      </c>
      <c r="DA16" s="71" t="s">
        <v>2876</v>
      </c>
    </row>
    <row r="17" spans="1:105" ht="12" customHeight="1" x14ac:dyDescent="0.25">
      <c r="A17" s="18" t="s">
        <v>69</v>
      </c>
      <c r="B17" s="206">
        <v>9.2433361994840926</v>
      </c>
      <c r="C17" s="206">
        <v>57.514101461736892</v>
      </c>
      <c r="D17" s="206">
        <v>15.40558899398108</v>
      </c>
      <c r="E17" s="206">
        <v>7.1892519346517627</v>
      </c>
      <c r="F17" s="206">
        <v>53.405932932072233</v>
      </c>
      <c r="G17" s="206">
        <v>2.0540842648323299</v>
      </c>
      <c r="H17" s="206">
        <v>18.486672398968189</v>
      </c>
      <c r="I17" s="206">
        <v>15.40558899398108</v>
      </c>
      <c r="J17" s="206">
        <v>7.1892519346517627</v>
      </c>
      <c r="K17" s="206">
        <v>4.1081685296646597</v>
      </c>
      <c r="L17" s="206">
        <v>9.2433361994840926</v>
      </c>
      <c r="M17" s="206">
        <v>12.32441960447119</v>
      </c>
      <c r="N17" s="206">
        <v>9.1219260533104034</v>
      </c>
      <c r="O17" s="206">
        <v>4.0541702493551153</v>
      </c>
      <c r="P17" s="206">
        <v>4.0541702493551153</v>
      </c>
      <c r="Q17" s="206">
        <v>13.17609630266552</v>
      </c>
      <c r="R17" s="206">
        <v>9.1219260533104034</v>
      </c>
      <c r="S17" s="206">
        <v>12.2213241616509</v>
      </c>
      <c r="T17" s="206">
        <v>13.113241616509031</v>
      </c>
      <c r="U17" s="206">
        <v>13.67755803955288</v>
      </c>
      <c r="V17" s="206">
        <v>12.21186586414445</v>
      </c>
      <c r="W17" s="206">
        <v>14.109028374892519</v>
      </c>
      <c r="DA17" s="71" t="s">
        <v>2877</v>
      </c>
    </row>
    <row r="18" spans="1:105" ht="12" customHeight="1" x14ac:dyDescent="0.25">
      <c r="A18" s="18" t="s">
        <v>70</v>
      </c>
      <c r="B18" s="206">
        <v>11.5792777300086</v>
      </c>
      <c r="C18" s="206">
        <v>4.8246775580395527</v>
      </c>
      <c r="D18" s="206">
        <v>3.8597592433362</v>
      </c>
      <c r="E18" s="206">
        <v>2.894840928632846</v>
      </c>
      <c r="F18" s="206">
        <v>2.894840928632846</v>
      </c>
      <c r="G18" s="206">
        <v>2.894840928632846</v>
      </c>
      <c r="H18" s="206">
        <v>1.9298366294067071</v>
      </c>
      <c r="I18" s="206">
        <v>34.737747205503013</v>
      </c>
      <c r="J18" s="206">
        <v>3.8597592433362</v>
      </c>
      <c r="K18" s="206">
        <v>0</v>
      </c>
      <c r="L18" s="206">
        <v>0</v>
      </c>
      <c r="M18" s="206">
        <v>0</v>
      </c>
      <c r="N18" s="206">
        <v>0</v>
      </c>
      <c r="O18" s="206">
        <v>0</v>
      </c>
      <c r="P18" s="206">
        <v>0</v>
      </c>
      <c r="Q18" s="206">
        <v>0</v>
      </c>
      <c r="R18" s="206">
        <v>0</v>
      </c>
      <c r="S18" s="206">
        <v>1.6938950988822012E-2</v>
      </c>
      <c r="T18" s="206">
        <v>0</v>
      </c>
      <c r="U18" s="206">
        <v>0</v>
      </c>
      <c r="V18" s="206">
        <v>0</v>
      </c>
      <c r="W18" s="206">
        <v>0</v>
      </c>
      <c r="DA18" s="71" t="s">
        <v>2878</v>
      </c>
    </row>
    <row r="19" spans="1:105" ht="12" customHeight="1" x14ac:dyDescent="0.25">
      <c r="A19" s="18" t="s">
        <v>34</v>
      </c>
      <c r="B19" s="206">
        <v>6.3484952708512461</v>
      </c>
      <c r="C19" s="206">
        <v>6.3484952708512461</v>
      </c>
      <c r="D19" s="206">
        <v>2.116165090283749</v>
      </c>
      <c r="E19" s="206">
        <v>1.058125537403267</v>
      </c>
      <c r="F19" s="206">
        <v>3.1742906276870162</v>
      </c>
      <c r="G19" s="206">
        <v>0</v>
      </c>
      <c r="H19" s="206">
        <v>2.0790197764402398</v>
      </c>
      <c r="I19" s="206">
        <v>3.1302665520206361</v>
      </c>
      <c r="J19" s="206">
        <v>2.0849527085124682</v>
      </c>
      <c r="K19" s="206">
        <v>4.1561478933791918</v>
      </c>
      <c r="L19" s="206">
        <v>1.0392089423903701</v>
      </c>
      <c r="M19" s="206">
        <v>0</v>
      </c>
      <c r="N19" s="206">
        <v>1.0392089423903701</v>
      </c>
      <c r="O19" s="206">
        <v>0</v>
      </c>
      <c r="P19" s="206">
        <v>0</v>
      </c>
      <c r="Q19" s="206">
        <v>0</v>
      </c>
      <c r="R19" s="206">
        <v>0</v>
      </c>
      <c r="S19" s="206">
        <v>0.59148753224419592</v>
      </c>
      <c r="T19" s="206">
        <v>0.13413585554600169</v>
      </c>
      <c r="U19" s="206">
        <v>0.85339638865004297</v>
      </c>
      <c r="V19" s="206">
        <v>0.37635425623387792</v>
      </c>
      <c r="W19" s="206">
        <v>0.50421324161650893</v>
      </c>
      <c r="DA19" s="71" t="s">
        <v>2879</v>
      </c>
    </row>
    <row r="20" spans="1:105" ht="12" customHeight="1" x14ac:dyDescent="0.25">
      <c r="A20" s="14" t="s">
        <v>35</v>
      </c>
      <c r="B20" s="206">
        <f t="shared" ref="B20:W20" si="3">B21+B22</f>
        <v>20.163370593293209</v>
      </c>
      <c r="C20" s="206">
        <f t="shared" si="3"/>
        <v>14.7463456577816</v>
      </c>
      <c r="D20" s="206">
        <f t="shared" si="3"/>
        <v>11.715391229578669</v>
      </c>
      <c r="E20" s="206">
        <f t="shared" si="3"/>
        <v>7.8245915735167664</v>
      </c>
      <c r="F20" s="206">
        <f t="shared" si="3"/>
        <v>17.712811693895102</v>
      </c>
      <c r="G20" s="206">
        <f t="shared" si="3"/>
        <v>70.378331900257947</v>
      </c>
      <c r="H20" s="206">
        <f t="shared" si="3"/>
        <v>38.349097162510738</v>
      </c>
      <c r="I20" s="206">
        <f t="shared" si="3"/>
        <v>28.39638865004299</v>
      </c>
      <c r="J20" s="206">
        <f t="shared" si="3"/>
        <v>43.121238177128113</v>
      </c>
      <c r="K20" s="206">
        <f t="shared" si="3"/>
        <v>22.012037833190021</v>
      </c>
      <c r="L20" s="206">
        <f t="shared" si="3"/>
        <v>41.809974204643161</v>
      </c>
      <c r="M20" s="206">
        <f t="shared" si="3"/>
        <v>44.582975064488387</v>
      </c>
      <c r="N20" s="206">
        <f t="shared" si="3"/>
        <v>44.90541702493551</v>
      </c>
      <c r="O20" s="206">
        <f t="shared" si="3"/>
        <v>44.153052450558903</v>
      </c>
      <c r="P20" s="206">
        <f t="shared" si="3"/>
        <v>40.004299226139302</v>
      </c>
      <c r="Q20" s="206">
        <f t="shared" si="3"/>
        <v>47.699914015477212</v>
      </c>
      <c r="R20" s="206">
        <f t="shared" si="3"/>
        <v>46.797076526225283</v>
      </c>
      <c r="S20" s="206">
        <f t="shared" si="3"/>
        <v>25.65649183147033</v>
      </c>
      <c r="T20" s="206">
        <f t="shared" si="3"/>
        <v>35.17222699914015</v>
      </c>
      <c r="U20" s="206">
        <f t="shared" si="3"/>
        <v>22.571281169389511</v>
      </c>
      <c r="V20" s="206">
        <f t="shared" si="3"/>
        <v>22.609716251074811</v>
      </c>
      <c r="W20" s="206">
        <f t="shared" si="3"/>
        <v>23.289939810834049</v>
      </c>
      <c r="DA20" s="71"/>
    </row>
    <row r="21" spans="1:105" ht="12" customHeight="1" x14ac:dyDescent="0.25">
      <c r="A21" s="18" t="s">
        <v>72</v>
      </c>
      <c r="B21" s="206">
        <v>20.163370593293209</v>
      </c>
      <c r="C21" s="206">
        <v>14.7463456577816</v>
      </c>
      <c r="D21" s="206">
        <v>11.715391229578669</v>
      </c>
      <c r="E21" s="206">
        <v>7.8245915735167664</v>
      </c>
      <c r="F21" s="206">
        <v>17.712811693895102</v>
      </c>
      <c r="G21" s="206">
        <v>70.378331900257947</v>
      </c>
      <c r="H21" s="206">
        <v>38.349097162510738</v>
      </c>
      <c r="I21" s="206">
        <v>28.39638865004299</v>
      </c>
      <c r="J21" s="206">
        <v>43.121238177128113</v>
      </c>
      <c r="K21" s="206">
        <v>22.012037833190021</v>
      </c>
      <c r="L21" s="206">
        <v>41.809974204643161</v>
      </c>
      <c r="M21" s="206">
        <v>44.582975064488387</v>
      </c>
      <c r="N21" s="206">
        <v>44.90541702493551</v>
      </c>
      <c r="O21" s="206">
        <v>44.153052450558903</v>
      </c>
      <c r="P21" s="206">
        <v>40.004299226139302</v>
      </c>
      <c r="Q21" s="206">
        <v>47.699914015477212</v>
      </c>
      <c r="R21" s="206">
        <v>46.797076526225283</v>
      </c>
      <c r="S21" s="206">
        <v>25.65649183147033</v>
      </c>
      <c r="T21" s="206">
        <v>35.17222699914015</v>
      </c>
      <c r="U21" s="206">
        <v>22.571281169389511</v>
      </c>
      <c r="V21" s="206">
        <v>22.609716251074811</v>
      </c>
      <c r="W21" s="206">
        <v>23.289939810834049</v>
      </c>
      <c r="DA21" s="71" t="s">
        <v>2880</v>
      </c>
    </row>
    <row r="22" spans="1:105" ht="12" customHeight="1" x14ac:dyDescent="0.25">
      <c r="A22" s="18" t="s">
        <v>36</v>
      </c>
      <c r="B22" s="206">
        <v>0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2881</v>
      </c>
    </row>
    <row r="23" spans="1:105" ht="12" customHeight="1" x14ac:dyDescent="0.25">
      <c r="A23" s="14" t="s">
        <v>37</v>
      </c>
      <c r="B23" s="206">
        <f t="shared" ref="B23:W23" si="4">B24+B25+B26+B27+B28+B29</f>
        <v>93.60369733447979</v>
      </c>
      <c r="C23" s="206">
        <f t="shared" si="4"/>
        <v>77.481599312123805</v>
      </c>
      <c r="D23" s="206">
        <f t="shared" si="4"/>
        <v>114.02502149613071</v>
      </c>
      <c r="E23" s="206">
        <f t="shared" si="4"/>
        <v>68.07110920034394</v>
      </c>
      <c r="F23" s="206">
        <f t="shared" si="4"/>
        <v>78.078761822871883</v>
      </c>
      <c r="G23" s="206">
        <f t="shared" si="4"/>
        <v>60.738521066208079</v>
      </c>
      <c r="H23" s="206">
        <f t="shared" si="4"/>
        <v>90.068787618228711</v>
      </c>
      <c r="I23" s="206">
        <f t="shared" si="4"/>
        <v>170.34496990541706</v>
      </c>
      <c r="J23" s="206">
        <f t="shared" si="4"/>
        <v>105.3310404127257</v>
      </c>
      <c r="K23" s="206">
        <f t="shared" si="4"/>
        <v>88.253568357695599</v>
      </c>
      <c r="L23" s="206">
        <f t="shared" si="4"/>
        <v>128.85743766122096</v>
      </c>
      <c r="M23" s="206">
        <f t="shared" si="4"/>
        <v>87.847549441100597</v>
      </c>
      <c r="N23" s="206">
        <f t="shared" si="4"/>
        <v>117.24944110060187</v>
      </c>
      <c r="O23" s="206">
        <f t="shared" si="4"/>
        <v>125.51349957007737</v>
      </c>
      <c r="P23" s="206">
        <f t="shared" si="4"/>
        <v>143.83301805674978</v>
      </c>
      <c r="Q23" s="206">
        <f t="shared" si="4"/>
        <v>138.00515907136719</v>
      </c>
      <c r="R23" s="206">
        <f t="shared" si="4"/>
        <v>187.82846087704218</v>
      </c>
      <c r="S23" s="206">
        <f t="shared" si="4"/>
        <v>164.95855546001715</v>
      </c>
      <c r="T23" s="206">
        <f t="shared" si="4"/>
        <v>166.89208942390368</v>
      </c>
      <c r="U23" s="206">
        <f t="shared" si="4"/>
        <v>163.42811693895101</v>
      </c>
      <c r="V23" s="206">
        <f t="shared" si="4"/>
        <v>132.7910576096302</v>
      </c>
      <c r="W23" s="206">
        <f t="shared" si="4"/>
        <v>131.8058469475495</v>
      </c>
      <c r="DA23" s="71"/>
    </row>
    <row r="24" spans="1:105" ht="12" customHeight="1" x14ac:dyDescent="0.25">
      <c r="A24" s="18" t="s">
        <v>73</v>
      </c>
      <c r="B24" s="206">
        <v>93.60369733447979</v>
      </c>
      <c r="C24" s="206">
        <v>77.481599312123805</v>
      </c>
      <c r="D24" s="206">
        <v>114.02502149613071</v>
      </c>
      <c r="E24" s="206">
        <v>68.07110920034394</v>
      </c>
      <c r="F24" s="206">
        <v>78.078761822871883</v>
      </c>
      <c r="G24" s="206">
        <v>60.738521066208079</v>
      </c>
      <c r="H24" s="206">
        <v>90.020980223559746</v>
      </c>
      <c r="I24" s="206">
        <v>170.29716251074811</v>
      </c>
      <c r="J24" s="206">
        <v>105.3310404127257</v>
      </c>
      <c r="K24" s="206">
        <v>88.253568357695599</v>
      </c>
      <c r="L24" s="206">
        <v>128.80963026655201</v>
      </c>
      <c r="M24" s="206">
        <v>87.847549441100597</v>
      </c>
      <c r="N24" s="206">
        <v>117.2255374032674</v>
      </c>
      <c r="O24" s="206">
        <v>125.4895958727429</v>
      </c>
      <c r="P24" s="206">
        <v>143.8091143594153</v>
      </c>
      <c r="Q24" s="206">
        <v>137.98125537403271</v>
      </c>
      <c r="R24" s="206">
        <v>187.8045571797077</v>
      </c>
      <c r="S24" s="206">
        <v>164.93327601031811</v>
      </c>
      <c r="T24" s="206">
        <v>166.86509028374891</v>
      </c>
      <c r="U24" s="206">
        <v>163.42691315563201</v>
      </c>
      <c r="V24" s="206">
        <v>132.7910576096302</v>
      </c>
      <c r="W24" s="206">
        <v>131.8058469475495</v>
      </c>
      <c r="DA24" s="71" t="s">
        <v>2882</v>
      </c>
    </row>
    <row r="25" spans="1:105" ht="12" customHeight="1" x14ac:dyDescent="0.25">
      <c r="A25" s="18" t="s">
        <v>74</v>
      </c>
      <c r="B25" s="206">
        <v>0</v>
      </c>
      <c r="C25" s="206">
        <v>0</v>
      </c>
      <c r="D25" s="206">
        <v>0</v>
      </c>
      <c r="E25" s="206">
        <v>0</v>
      </c>
      <c r="F25" s="206">
        <v>0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>
        <v>0</v>
      </c>
      <c r="M25" s="206">
        <v>0</v>
      </c>
      <c r="N25" s="206">
        <v>0</v>
      </c>
      <c r="O25" s="206">
        <v>0</v>
      </c>
      <c r="P25" s="206">
        <v>0</v>
      </c>
      <c r="Q25" s="206">
        <v>0</v>
      </c>
      <c r="R25" s="206">
        <v>0</v>
      </c>
      <c r="S25" s="206">
        <v>0</v>
      </c>
      <c r="T25" s="206">
        <v>0</v>
      </c>
      <c r="U25" s="206">
        <v>0</v>
      </c>
      <c r="V25" s="206">
        <v>0</v>
      </c>
      <c r="W25" s="206">
        <v>0</v>
      </c>
      <c r="DA25" s="71" t="s">
        <v>2883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</v>
      </c>
      <c r="Q26" s="206">
        <v>0</v>
      </c>
      <c r="R26" s="206">
        <v>0</v>
      </c>
      <c r="S26" s="206">
        <v>0</v>
      </c>
      <c r="T26" s="206">
        <v>0</v>
      </c>
      <c r="U26" s="206">
        <v>0</v>
      </c>
      <c r="V26" s="206">
        <v>0</v>
      </c>
      <c r="W26" s="206">
        <v>0</v>
      </c>
      <c r="DA26" s="71" t="s">
        <v>2884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0</v>
      </c>
      <c r="P27" s="206">
        <v>0</v>
      </c>
      <c r="Q27" s="206">
        <v>0</v>
      </c>
      <c r="R27" s="206">
        <v>0</v>
      </c>
      <c r="S27" s="206">
        <v>0</v>
      </c>
      <c r="T27" s="206">
        <v>0</v>
      </c>
      <c r="U27" s="206">
        <v>0</v>
      </c>
      <c r="V27" s="206">
        <v>0</v>
      </c>
      <c r="W27" s="206">
        <v>0</v>
      </c>
      <c r="DA27" s="71" t="s">
        <v>2885</v>
      </c>
    </row>
    <row r="28" spans="1:105" ht="12" customHeight="1" x14ac:dyDescent="0.25">
      <c r="A28" s="18" t="s">
        <v>77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4.7807394668959592E-2</v>
      </c>
      <c r="I28" s="206">
        <v>4.7807394668959592E-2</v>
      </c>
      <c r="J28" s="206">
        <v>0</v>
      </c>
      <c r="K28" s="206">
        <v>0</v>
      </c>
      <c r="L28" s="206">
        <v>4.7807394668959592E-2</v>
      </c>
      <c r="M28" s="206">
        <v>0</v>
      </c>
      <c r="N28" s="206">
        <v>2.3903697334479789E-2</v>
      </c>
      <c r="O28" s="206">
        <v>2.3903697334479789E-2</v>
      </c>
      <c r="P28" s="206">
        <v>2.3903697334479789E-2</v>
      </c>
      <c r="Q28" s="206">
        <v>2.3903697334479789E-2</v>
      </c>
      <c r="R28" s="206">
        <v>2.3903697334479789E-2</v>
      </c>
      <c r="S28" s="206">
        <v>2.5279449699054171E-2</v>
      </c>
      <c r="T28" s="206">
        <v>2.6999140154772141E-2</v>
      </c>
      <c r="U28" s="206">
        <v>1.2037833190025791E-3</v>
      </c>
      <c r="V28" s="206">
        <v>0</v>
      </c>
      <c r="W28" s="206">
        <v>0</v>
      </c>
      <c r="DA28" s="71" t="s">
        <v>2886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2887</v>
      </c>
    </row>
    <row r="30" spans="1:105" ht="12" customHeight="1" x14ac:dyDescent="0.25">
      <c r="A30" s="14" t="s">
        <v>79</v>
      </c>
      <c r="B30" s="206">
        <v>11.6079105760963</v>
      </c>
      <c r="C30" s="206">
        <v>9.5061049011177978</v>
      </c>
      <c r="D30" s="206">
        <v>5.5889939810834042</v>
      </c>
      <c r="E30" s="206">
        <v>7.5475494411006014</v>
      </c>
      <c r="F30" s="206">
        <v>12.37222699914016</v>
      </c>
      <c r="G30" s="206">
        <v>18.319518486672401</v>
      </c>
      <c r="H30" s="206">
        <v>29.186930352536539</v>
      </c>
      <c r="I30" s="206">
        <v>9.4582975064488384</v>
      </c>
      <c r="J30" s="206">
        <v>10.437575236457439</v>
      </c>
      <c r="K30" s="206">
        <v>11.6079105760963</v>
      </c>
      <c r="L30" s="206">
        <v>19.871969045571799</v>
      </c>
      <c r="M30" s="206">
        <v>18.940498710232159</v>
      </c>
      <c r="N30" s="206">
        <v>9.0761822871883044</v>
      </c>
      <c r="O30" s="206">
        <v>4.7291487532244192</v>
      </c>
      <c r="P30" s="206">
        <v>8.0490971625107477</v>
      </c>
      <c r="Q30" s="206">
        <v>6.5204643164230429</v>
      </c>
      <c r="R30" s="206">
        <v>4.9919174548581253</v>
      </c>
      <c r="S30" s="206">
        <v>34.885296646603607</v>
      </c>
      <c r="T30" s="206">
        <v>38.953310404127251</v>
      </c>
      <c r="U30" s="206">
        <v>39.267497850386917</v>
      </c>
      <c r="V30" s="206">
        <v>33.501031814273432</v>
      </c>
      <c r="W30" s="206">
        <v>34.397506448839209</v>
      </c>
      <c r="DA30" s="71" t="s">
        <v>2888</v>
      </c>
    </row>
    <row r="31" spans="1:105" ht="12" customHeight="1" x14ac:dyDescent="0.25">
      <c r="A31" s="21" t="s">
        <v>38</v>
      </c>
      <c r="B31" s="209">
        <v>19.00257953568358</v>
      </c>
      <c r="C31" s="209">
        <v>17.024935511607911</v>
      </c>
      <c r="D31" s="209">
        <v>46.775580395528799</v>
      </c>
      <c r="E31" s="209">
        <v>25.193465176268269</v>
      </c>
      <c r="F31" s="209">
        <v>61.478933791917449</v>
      </c>
      <c r="G31" s="209">
        <v>47.205503009458297</v>
      </c>
      <c r="H31" s="209">
        <v>63.198624247635422</v>
      </c>
      <c r="I31" s="209">
        <v>56.147893379191743</v>
      </c>
      <c r="J31" s="209">
        <v>75.580395528804814</v>
      </c>
      <c r="K31" s="209">
        <v>63.628546861564907</v>
      </c>
      <c r="L31" s="209">
        <v>60.275150472914873</v>
      </c>
      <c r="M31" s="209">
        <v>61.736887360275148</v>
      </c>
      <c r="N31" s="209">
        <v>72.828890799656051</v>
      </c>
      <c r="O31" s="209">
        <v>80.82545141874462</v>
      </c>
      <c r="P31" s="209">
        <v>78.417884780739456</v>
      </c>
      <c r="Q31" s="209">
        <v>84.264832330180568</v>
      </c>
      <c r="R31" s="209">
        <v>83.233018056749785</v>
      </c>
      <c r="S31" s="209">
        <v>90.545657781599317</v>
      </c>
      <c r="T31" s="209">
        <v>89.064832330180565</v>
      </c>
      <c r="U31" s="209">
        <v>82.013585554600169</v>
      </c>
      <c r="V31" s="209">
        <v>80.477472055030091</v>
      </c>
      <c r="W31" s="209">
        <v>81.59535683576955</v>
      </c>
      <c r="DA31" s="86" t="s">
        <v>2889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WWP_emi!B5</f>
        <v>131.97978971957929</v>
      </c>
      <c r="C33" s="205">
        <f>WWP_emi!C5</f>
        <v>247.12359551886189</v>
      </c>
      <c r="D33" s="205">
        <f>WWP_emi!D5</f>
        <v>96.944117399620481</v>
      </c>
      <c r="E33" s="205">
        <f>WWP_emi!E5</f>
        <v>56.118159359696612</v>
      </c>
      <c r="F33" s="205">
        <f>WWP_emi!F5</f>
        <v>225.88235639924551</v>
      </c>
      <c r="G33" s="205">
        <f>WWP_emi!G5</f>
        <v>181.05786251938511</v>
      </c>
      <c r="H33" s="205">
        <f>WWP_emi!H5</f>
        <v>159.71353307918591</v>
      </c>
      <c r="I33" s="205">
        <f>WWP_emi!I5</f>
        <v>236.14475831916769</v>
      </c>
      <c r="J33" s="205">
        <f>WWP_emi!J5</f>
        <v>142.14427236058609</v>
      </c>
      <c r="K33" s="205">
        <f>WWP_emi!K5</f>
        <v>76.50588456033563</v>
      </c>
      <c r="L33" s="205">
        <f>WWP_emi!L5</f>
        <v>135.96967799947711</v>
      </c>
      <c r="M33" s="205">
        <f>WWP_emi!M5</f>
        <v>142.9517710805786</v>
      </c>
      <c r="N33" s="205">
        <f>WWP_emi!N5</f>
        <v>136.788860160436</v>
      </c>
      <c r="O33" s="205">
        <f>WWP_emi!O5</f>
        <v>116.2841940006015</v>
      </c>
      <c r="P33" s="205">
        <f>WWP_emi!P5</f>
        <v>106.5396240002936</v>
      </c>
      <c r="Q33" s="205">
        <f>WWP_emi!Q5</f>
        <v>152.9150788806574</v>
      </c>
      <c r="R33" s="205">
        <f>WWP_emi!R5</f>
        <v>138.21676487968219</v>
      </c>
      <c r="S33" s="205">
        <f>WWP_emi!S5</f>
        <v>101.8562551197525</v>
      </c>
      <c r="T33" s="205">
        <f>WWP_emi!T5</f>
        <v>125.8088340771627</v>
      </c>
      <c r="U33" s="205">
        <f>WWP_emi!U5</f>
        <v>99.12476915975077</v>
      </c>
      <c r="V33" s="205">
        <f>WWP_emi!V5</f>
        <v>93.456835200209397</v>
      </c>
      <c r="W33" s="205">
        <f>WWP_emi!W5</f>
        <v>101.45419380023731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241.67815069753956</v>
      </c>
      <c r="C35" s="286">
        <f t="shared" si="5"/>
        <v>213.73027036251005</v>
      </c>
      <c r="D35" s="286">
        <f t="shared" si="5"/>
        <v>207.4534929650697</v>
      </c>
      <c r="E35" s="286">
        <f t="shared" si="5"/>
        <v>127.08754049812069</v>
      </c>
      <c r="F35" s="286">
        <f t="shared" si="5"/>
        <v>201.70097967197171</v>
      </c>
      <c r="G35" s="286">
        <f t="shared" si="5"/>
        <v>182.13317027927405</v>
      </c>
      <c r="H35" s="286">
        <f t="shared" si="5"/>
        <v>212.78606629123502</v>
      </c>
      <c r="I35" s="286">
        <f t="shared" si="5"/>
        <v>265.21699144300777</v>
      </c>
      <c r="J35" s="286">
        <f t="shared" si="5"/>
        <v>206.59603377824575</v>
      </c>
      <c r="K35" s="286">
        <f t="shared" si="5"/>
        <v>157.83755029878762</v>
      </c>
      <c r="L35" s="286">
        <f t="shared" si="5"/>
        <v>143.54684152868856</v>
      </c>
      <c r="M35" s="286">
        <f t="shared" si="5"/>
        <v>134.30613335173686</v>
      </c>
      <c r="N35" s="286">
        <f t="shared" si="5"/>
        <v>235.82104453872611</v>
      </c>
      <c r="O35" s="286">
        <f t="shared" si="5"/>
        <v>237.54038014132078</v>
      </c>
      <c r="P35" s="286">
        <f t="shared" si="5"/>
        <v>279.278278439453</v>
      </c>
      <c r="Q35" s="286">
        <f t="shared" si="5"/>
        <v>298.10277455604967</v>
      </c>
      <c r="R35" s="286">
        <f t="shared" si="5"/>
        <v>395.71186360321661</v>
      </c>
      <c r="S35" s="286">
        <f t="shared" si="5"/>
        <v>339.18810294392193</v>
      </c>
      <c r="T35" s="286">
        <f t="shared" si="5"/>
        <v>338.48082234755037</v>
      </c>
      <c r="U35" s="286">
        <f t="shared" si="5"/>
        <v>365.11780379182244</v>
      </c>
      <c r="V35" s="286">
        <f t="shared" si="5"/>
        <v>313.44237121629476</v>
      </c>
      <c r="W35" s="286">
        <f t="shared" si="5"/>
        <v>238.56178238638037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155.71994249328151</v>
      </c>
      <c r="C36" s="346">
        <f t="shared" si="6"/>
        <v>149.36469369023808</v>
      </c>
      <c r="D36" s="346">
        <f t="shared" si="6"/>
        <v>157.39943783723885</v>
      </c>
      <c r="E36" s="346">
        <f t="shared" si="6"/>
        <v>173.26695378119376</v>
      </c>
      <c r="F36" s="346">
        <f t="shared" si="6"/>
        <v>189.65978100374758</v>
      </c>
      <c r="G36" s="346">
        <f t="shared" si="6"/>
        <v>184.05304269981895</v>
      </c>
      <c r="H36" s="346">
        <f t="shared" si="6"/>
        <v>169.82600109922589</v>
      </c>
      <c r="I36" s="346">
        <f t="shared" si="6"/>
        <v>174.80696134967087</v>
      </c>
      <c r="J36" s="346">
        <f t="shared" si="6"/>
        <v>191.41379190462479</v>
      </c>
      <c r="K36" s="346">
        <f t="shared" si="6"/>
        <v>214.43137637246667</v>
      </c>
      <c r="L36" s="346">
        <f t="shared" si="6"/>
        <v>218.63781843627638</v>
      </c>
      <c r="M36" s="346">
        <f t="shared" si="6"/>
        <v>224.95346932596351</v>
      </c>
      <c r="N36" s="346">
        <f t="shared" si="6"/>
        <v>243.72357443584232</v>
      </c>
      <c r="O36" s="346">
        <f t="shared" si="6"/>
        <v>254.45298575628084</v>
      </c>
      <c r="P36" s="346">
        <f t="shared" si="6"/>
        <v>245.03830676914356</v>
      </c>
      <c r="Q36" s="346">
        <f t="shared" si="6"/>
        <v>242.40479735048893</v>
      </c>
      <c r="R36" s="346">
        <f t="shared" si="6"/>
        <v>254.09199055431426</v>
      </c>
      <c r="S36" s="346">
        <f t="shared" si="6"/>
        <v>249.53256376627641</v>
      </c>
      <c r="T36" s="346">
        <f t="shared" si="6"/>
        <v>249.15069649026802</v>
      </c>
      <c r="U36" s="346">
        <f t="shared" si="6"/>
        <v>238.33551895150299</v>
      </c>
      <c r="V36" s="346">
        <f t="shared" si="6"/>
        <v>241.5549398022693</v>
      </c>
      <c r="W36" s="346">
        <f t="shared" si="6"/>
        <v>213.0824942542572</v>
      </c>
      <c r="DA36" s="119"/>
    </row>
    <row r="37" spans="1:105" ht="12" customHeight="1" x14ac:dyDescent="0.25">
      <c r="A37" s="158" t="s">
        <v>2138</v>
      </c>
      <c r="B37" s="346">
        <f>IF(WWP_ued!B$5=0,"",WWP_ued!B$5/B$5*1000)</f>
        <v>65.00426728828559</v>
      </c>
      <c r="C37" s="346">
        <f>IF(WWP_ued!C$5=0,"",WWP_ued!C$5/C$5*1000)</f>
        <v>63.086198712800702</v>
      </c>
      <c r="D37" s="346">
        <f>IF(WWP_ued!D$5=0,"",WWP_ued!D$5/D$5*1000)</f>
        <v>66.81298160851675</v>
      </c>
      <c r="E37" s="346">
        <f>IF(WWP_ued!E$5=0,"",WWP_ued!E$5/E$5*1000)</f>
        <v>73.49577444993345</v>
      </c>
      <c r="F37" s="346">
        <f>IF(WWP_ued!F$5=0,"",WWP_ued!F$5/F$5*1000)</f>
        <v>82.997090302334428</v>
      </c>
      <c r="G37" s="346">
        <f>IF(WWP_ued!G$5=0,"",WWP_ued!G$5/G$5*1000)</f>
        <v>82.088235637887834</v>
      </c>
      <c r="H37" s="346">
        <f>IF(WWP_ued!H$5=0,"",WWP_ued!H$5/H$5*1000)</f>
        <v>74.816700810229761</v>
      </c>
      <c r="I37" s="346">
        <f>IF(WWP_ued!I$5=0,"",WWP_ued!I$5/I$5*1000)</f>
        <v>73.286811176216759</v>
      </c>
      <c r="J37" s="346">
        <f>IF(WWP_ued!J$5=0,"",WWP_ued!J$5/J$5*1000)</f>
        <v>84.098252811278201</v>
      </c>
      <c r="K37" s="346">
        <f>IF(WWP_ued!K$5=0,"",WWP_ued!K$5/K$5*1000)</f>
        <v>94.226458972688093</v>
      </c>
      <c r="L37" s="346">
        <f>IF(WWP_ued!L$5=0,"",WWP_ued!L$5/L$5*1000)</f>
        <v>94.568159176095463</v>
      </c>
      <c r="M37" s="346">
        <f>IF(WWP_ued!M$5=0,"",WWP_ued!M$5/M$5*1000)</f>
        <v>99.245354121805732</v>
      </c>
      <c r="N37" s="346">
        <f>IF(WWP_ued!N$5=0,"",WWP_ued!N$5/N$5*1000)</f>
        <v>106.49817961833433</v>
      </c>
      <c r="O37" s="346">
        <f>IF(WWP_ued!O$5=0,"",WWP_ued!O$5/O$5*1000)</f>
        <v>111.3035716324427</v>
      </c>
      <c r="P37" s="346">
        <f>IF(WWP_ued!P$5=0,"",WWP_ued!P$5/P$5*1000)</f>
        <v>106.24902506300985</v>
      </c>
      <c r="Q37" s="346">
        <f>IF(WWP_ued!Q$5=0,"",WWP_ued!Q$5/Q$5*1000)</f>
        <v>105.69578075333</v>
      </c>
      <c r="R37" s="346">
        <f>IF(WWP_ued!R$5=0,"",WWP_ued!R$5/R$5*1000)</f>
        <v>108.89562616656431</v>
      </c>
      <c r="S37" s="346">
        <f>IF(WWP_ued!S$5=0,"",WWP_ued!S$5/S$5*1000)</f>
        <v>108.49515829132326</v>
      </c>
      <c r="T37" s="346">
        <f>IF(WWP_ued!T$5=0,"",WWP_ued!T$5/T$5*1000)</f>
        <v>108.35662860242586</v>
      </c>
      <c r="U37" s="346">
        <f>IF(WWP_ued!U$5=0,"",WWP_ued!U$5/U$5*1000)</f>
        <v>103.26632174298824</v>
      </c>
      <c r="V37" s="346">
        <f>IF(WWP_ued!V$5=0,"",WWP_ued!V$5/V$5*1000)</f>
        <v>105.61007030104433</v>
      </c>
      <c r="W37" s="346">
        <f>IF(WWP_ued!W$5=0,"",WWP_ued!W$5/W$5*1000)</f>
        <v>93.247942706426784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0.76934313651656849</v>
      </c>
      <c r="C38" s="347">
        <f t="shared" si="7"/>
        <v>1.3183703742588826</v>
      </c>
      <c r="D38" s="347">
        <f t="shared" si="7"/>
        <v>0.48323162695065819</v>
      </c>
      <c r="E38" s="347">
        <f t="shared" si="7"/>
        <v>0.46413671293420949</v>
      </c>
      <c r="F38" s="347">
        <f t="shared" si="7"/>
        <v>0.98587869465414657</v>
      </c>
      <c r="G38" s="347">
        <f t="shared" si="7"/>
        <v>0.89814546511195725</v>
      </c>
      <c r="H38" s="347">
        <f t="shared" si="7"/>
        <v>0.65644969343752302</v>
      </c>
      <c r="I38" s="347">
        <f t="shared" si="7"/>
        <v>0.74347932021847729</v>
      </c>
      <c r="J38" s="347">
        <f t="shared" si="7"/>
        <v>0.57407856877572283</v>
      </c>
      <c r="K38" s="347">
        <f t="shared" si="7"/>
        <v>0.39483570132220969</v>
      </c>
      <c r="L38" s="347">
        <f t="shared" si="7"/>
        <v>0.51621677240790875</v>
      </c>
      <c r="M38" s="347">
        <f t="shared" si="7"/>
        <v>0.63412275855054434</v>
      </c>
      <c r="N38" s="347">
        <f t="shared" si="7"/>
        <v>0.53807051555858454</v>
      </c>
      <c r="O38" s="347">
        <f t="shared" si="7"/>
        <v>0.44849696031766423</v>
      </c>
      <c r="P38" s="347">
        <f t="shared" si="7"/>
        <v>0.3883227086226681</v>
      </c>
      <c r="Q38" s="347">
        <f t="shared" si="7"/>
        <v>0.52790052287789868</v>
      </c>
      <c r="R38" s="347">
        <f t="shared" si="7"/>
        <v>0.41635017040355826</v>
      </c>
      <c r="S38" s="347">
        <f t="shared" si="7"/>
        <v>0.30903191571237099</v>
      </c>
      <c r="T38" s="347">
        <f t="shared" si="7"/>
        <v>0.36559277036347271</v>
      </c>
      <c r="U38" s="347">
        <f t="shared" si="7"/>
        <v>0.30758718043599353</v>
      </c>
      <c r="V38" s="347">
        <f t="shared" si="7"/>
        <v>0.33083565934657189</v>
      </c>
      <c r="W38" s="347">
        <f t="shared" si="7"/>
        <v>0.3543933547797582</v>
      </c>
      <c r="DA38" s="16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6" tint="0.59999389629810485"/>
    <pageSetUpPr fitToPage="1"/>
  </sheetPr>
  <dimension ref="A1:DA78"/>
  <sheetViews>
    <sheetView workbookViewId="0">
      <pane xSplit="1" ySplit="1" topLeftCell="B2" activePane="bottomRight" state="frozen"/>
      <selection activeCell="V46" sqref="V46"/>
      <selection pane="topRight" activeCell="V46" sqref="V46"/>
      <selection pane="bottomLeft" activeCell="V46" sqref="V46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Wood and wood products / final energy consumption"</f>
        <v>RO: Wood and wood products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28</v>
      </c>
      <c r="B5" s="225">
        <v>171.54866723989679</v>
      </c>
      <c r="C5" s="225">
        <v>187.44625967325879</v>
      </c>
      <c r="D5" s="225">
        <v>200.61625107480651</v>
      </c>
      <c r="E5" s="225">
        <v>120.90868443680139</v>
      </c>
      <c r="F5" s="225">
        <v>229.1177987962167</v>
      </c>
      <c r="G5" s="225">
        <v>201.59079965606179</v>
      </c>
      <c r="H5" s="225">
        <v>243.29896818572661</v>
      </c>
      <c r="I5" s="225">
        <v>317.62115219260528</v>
      </c>
      <c r="J5" s="225">
        <v>247.60421324161649</v>
      </c>
      <c r="K5" s="225">
        <v>193.76638005159069</v>
      </c>
      <c r="L5" s="225">
        <v>263.39647463456572</v>
      </c>
      <c r="M5" s="225">
        <v>225.4323301805675</v>
      </c>
      <c r="N5" s="225">
        <v>254.2210662080825</v>
      </c>
      <c r="O5" s="225">
        <v>259.2753224419605</v>
      </c>
      <c r="P5" s="225">
        <v>274.35846947549442</v>
      </c>
      <c r="Q5" s="225">
        <v>289.66646603611349</v>
      </c>
      <c r="R5" s="225">
        <v>331.9723989681857</v>
      </c>
      <c r="S5" s="225">
        <v>329.59785038693042</v>
      </c>
      <c r="T5" s="225">
        <v>344.12287188306101</v>
      </c>
      <c r="U5" s="225">
        <v>322.26560619088559</v>
      </c>
      <c r="V5" s="225">
        <v>282.48718830610483</v>
      </c>
      <c r="W5" s="225">
        <v>286.27566638005158</v>
      </c>
      <c r="DA5" s="89" t="s">
        <v>2873</v>
      </c>
    </row>
    <row r="6" spans="1:105" ht="12" customHeight="1" x14ac:dyDescent="0.25">
      <c r="A6" s="55" t="s">
        <v>92</v>
      </c>
      <c r="B6" s="261">
        <v>0.82828874931068552</v>
      </c>
      <c r="C6" s="261">
        <v>0.74986040016964428</v>
      </c>
      <c r="D6" s="261">
        <v>1.971110098314786</v>
      </c>
      <c r="E6" s="261">
        <v>1.064760679904226</v>
      </c>
      <c r="F6" s="261">
        <v>2.6206405255335929</v>
      </c>
      <c r="G6" s="261">
        <v>2.0299659273201711</v>
      </c>
      <c r="H6" s="261">
        <v>2.682087664088185</v>
      </c>
      <c r="I6" s="261">
        <v>2.3987746427532031</v>
      </c>
      <c r="J6" s="261">
        <v>3.177737798912907</v>
      </c>
      <c r="K6" s="261">
        <v>2.6504994327361882</v>
      </c>
      <c r="L6" s="261">
        <v>2.5615329552599029</v>
      </c>
      <c r="M6" s="261">
        <v>2.6177737031888642</v>
      </c>
      <c r="N6" s="261">
        <v>3.071900009216276</v>
      </c>
      <c r="O6" s="261">
        <v>3.3901524935771801</v>
      </c>
      <c r="P6" s="261">
        <v>3.2899221649675829</v>
      </c>
      <c r="Q6" s="261">
        <v>3.5513372059337449</v>
      </c>
      <c r="R6" s="261">
        <v>3.5121487421803459</v>
      </c>
      <c r="S6" s="261">
        <v>3.7808467072276701</v>
      </c>
      <c r="T6" s="261">
        <v>3.7399105040739129</v>
      </c>
      <c r="U6" s="261">
        <v>3.4307032993334921</v>
      </c>
      <c r="V6" s="261">
        <v>3.360501201726132</v>
      </c>
      <c r="W6" s="261">
        <v>3.4105294820332501</v>
      </c>
      <c r="DA6" s="67" t="s">
        <v>2890</v>
      </c>
    </row>
    <row r="7" spans="1:105" ht="12" customHeight="1" x14ac:dyDescent="0.25">
      <c r="A7" s="202" t="s">
        <v>93</v>
      </c>
      <c r="B7" s="226">
        <v>0.90031385794639751</v>
      </c>
      <c r="C7" s="226">
        <v>0.81506565235830897</v>
      </c>
      <c r="D7" s="226">
        <v>2.1425109764291159</v>
      </c>
      <c r="E7" s="226">
        <v>1.1573485651132891</v>
      </c>
      <c r="F7" s="226">
        <v>2.848522310362601</v>
      </c>
      <c r="G7" s="226">
        <v>2.2064847036088819</v>
      </c>
      <c r="H7" s="226">
        <v>2.915312678356722</v>
      </c>
      <c r="I7" s="226">
        <v>2.6073637421230469</v>
      </c>
      <c r="J7" s="226">
        <v>3.4540628249053329</v>
      </c>
      <c r="K7" s="226">
        <v>2.8809776442784649</v>
      </c>
      <c r="L7" s="226">
        <v>2.7842749513694591</v>
      </c>
      <c r="M7" s="226">
        <v>2.8454061991183299</v>
      </c>
      <c r="N7" s="226">
        <v>3.339021749148126</v>
      </c>
      <c r="O7" s="226">
        <v>3.6849483625838908</v>
      </c>
      <c r="P7" s="226">
        <v>3.576002353225634</v>
      </c>
      <c r="Q7" s="226">
        <v>3.8601491368845058</v>
      </c>
      <c r="R7" s="226">
        <v>3.8175529806308108</v>
      </c>
      <c r="S7" s="226">
        <v>4.1096159861170332</v>
      </c>
      <c r="T7" s="226">
        <v>4.0651201131238208</v>
      </c>
      <c r="U7" s="226">
        <v>3.7290253253624912</v>
      </c>
      <c r="V7" s="226">
        <v>3.6527186975284041</v>
      </c>
      <c r="W7" s="226">
        <v>3.7070972630796191</v>
      </c>
      <c r="DA7" s="174" t="s">
        <v>2891</v>
      </c>
    </row>
    <row r="8" spans="1:105" ht="12" customHeight="1" x14ac:dyDescent="0.25">
      <c r="A8" s="202" t="s">
        <v>94</v>
      </c>
      <c r="B8" s="226">
        <v>2.2327783677070649</v>
      </c>
      <c r="C8" s="226">
        <v>2.0213628178486061</v>
      </c>
      <c r="D8" s="226">
        <v>5.3134272215442051</v>
      </c>
      <c r="E8" s="226">
        <v>2.8702244414809579</v>
      </c>
      <c r="F8" s="226">
        <v>7.0643353296992499</v>
      </c>
      <c r="G8" s="226">
        <v>5.4720820649500261</v>
      </c>
      <c r="H8" s="226">
        <v>7.2299754423246707</v>
      </c>
      <c r="I8" s="226">
        <v>6.4662620804651576</v>
      </c>
      <c r="J8" s="226">
        <v>8.5660758057652266</v>
      </c>
      <c r="K8" s="226">
        <v>7.144824557810594</v>
      </c>
      <c r="L8" s="226">
        <v>6.9050018793962584</v>
      </c>
      <c r="M8" s="226">
        <v>7.0566073738134598</v>
      </c>
      <c r="N8" s="226">
        <v>8.2807739378873553</v>
      </c>
      <c r="O8" s="226">
        <v>9.1386719392080504</v>
      </c>
      <c r="P8" s="226">
        <v>8.8684858359995715</v>
      </c>
      <c r="Q8" s="226">
        <v>9.5731698594735715</v>
      </c>
      <c r="R8" s="226">
        <v>9.4675313919644104</v>
      </c>
      <c r="S8" s="226">
        <v>10.19184764557024</v>
      </c>
      <c r="T8" s="226">
        <v>10.081497880547071</v>
      </c>
      <c r="U8" s="226">
        <v>9.2479828068989782</v>
      </c>
      <c r="V8" s="226">
        <v>9.0587423698704406</v>
      </c>
      <c r="W8" s="226">
        <v>9.1936012124374535</v>
      </c>
      <c r="DA8" s="174" t="s">
        <v>2892</v>
      </c>
    </row>
    <row r="9" spans="1:105" ht="12" customHeight="1" x14ac:dyDescent="0.25">
      <c r="A9" s="202" t="s">
        <v>95</v>
      </c>
      <c r="B9" s="226">
        <v>6.8423853203926202</v>
      </c>
      <c r="C9" s="226">
        <v>6.1944989579231482</v>
      </c>
      <c r="D9" s="226">
        <v>16.283083420861281</v>
      </c>
      <c r="E9" s="226">
        <v>8.7958490948610013</v>
      </c>
      <c r="F9" s="226">
        <v>21.64876955875577</v>
      </c>
      <c r="G9" s="226">
        <v>16.769283747427512</v>
      </c>
      <c r="H9" s="226">
        <v>22.156376355511089</v>
      </c>
      <c r="I9" s="226">
        <v>19.815964440135161</v>
      </c>
      <c r="J9" s="226">
        <v>26.250877469280528</v>
      </c>
      <c r="K9" s="226">
        <v>21.895430096516339</v>
      </c>
      <c r="L9" s="226">
        <v>21.160489630407891</v>
      </c>
      <c r="M9" s="226">
        <v>21.625087113299308</v>
      </c>
      <c r="N9" s="226">
        <v>25.376565293525761</v>
      </c>
      <c r="O9" s="226">
        <v>28.005607555637582</v>
      </c>
      <c r="P9" s="226">
        <v>27.17761788451482</v>
      </c>
      <c r="Q9" s="226">
        <v>29.337133440322241</v>
      </c>
      <c r="R9" s="226">
        <v>29.013402652794149</v>
      </c>
      <c r="S9" s="226">
        <v>31.23308149448944</v>
      </c>
      <c r="T9" s="226">
        <v>30.89491285974103</v>
      </c>
      <c r="U9" s="226">
        <v>28.340592472754931</v>
      </c>
      <c r="V9" s="226">
        <v>27.760662101215871</v>
      </c>
      <c r="W9" s="226">
        <v>28.173939199405101</v>
      </c>
      <c r="DA9" s="174" t="s">
        <v>2893</v>
      </c>
    </row>
    <row r="10" spans="1:105" ht="12" customHeight="1" x14ac:dyDescent="0.25">
      <c r="A10" s="56" t="s">
        <v>96</v>
      </c>
      <c r="B10" s="262">
        <v>3.0689559935374691</v>
      </c>
      <c r="C10" s="262">
        <v>4.1300540209275889</v>
      </c>
      <c r="D10" s="262">
        <v>3.6435747919070991</v>
      </c>
      <c r="E10" s="262">
        <v>2.0744255555191362</v>
      </c>
      <c r="F10" s="262">
        <v>4.6528266374021241</v>
      </c>
      <c r="G10" s="262">
        <v>4.0125269376991959</v>
      </c>
      <c r="H10" s="262">
        <v>4.830051283530393</v>
      </c>
      <c r="I10" s="262">
        <v>5.4892215805117663</v>
      </c>
      <c r="J10" s="262">
        <v>5.3207628976595274</v>
      </c>
      <c r="K10" s="262">
        <v>4.4203339580171352</v>
      </c>
      <c r="L10" s="262">
        <v>4.9062305630949723</v>
      </c>
      <c r="M10" s="262">
        <v>4.5649041421259096</v>
      </c>
      <c r="N10" s="262">
        <v>5.2526178329119171</v>
      </c>
      <c r="O10" s="262">
        <v>5.6524376334682476</v>
      </c>
      <c r="P10" s="262">
        <v>5.6312952823103819</v>
      </c>
      <c r="Q10" s="262">
        <v>6.0355867253726201</v>
      </c>
      <c r="R10" s="262">
        <v>6.3104551490657439</v>
      </c>
      <c r="S10" s="262">
        <v>6.5356536477063507</v>
      </c>
      <c r="T10" s="262">
        <v>6.5948473158642518</v>
      </c>
      <c r="U10" s="262">
        <v>6.0235448882232623</v>
      </c>
      <c r="V10" s="262">
        <v>5.7538805821236352</v>
      </c>
      <c r="W10" s="262">
        <v>5.8377744339051301</v>
      </c>
      <c r="DA10" s="68" t="s">
        <v>2894</v>
      </c>
    </row>
    <row r="11" spans="1:105" ht="12" customHeight="1" x14ac:dyDescent="0.25">
      <c r="A11" s="37" t="s">
        <v>160</v>
      </c>
      <c r="B11" s="228">
        <v>0.87267963368913415</v>
      </c>
      <c r="C11" s="228">
        <v>3.21832376281202</v>
      </c>
      <c r="D11" s="228">
        <v>0.79115547926109775</v>
      </c>
      <c r="E11" s="228">
        <v>0.44652707086511201</v>
      </c>
      <c r="F11" s="228">
        <v>1.7802873283562719</v>
      </c>
      <c r="G11" s="228">
        <v>7.5471011190738096E-2</v>
      </c>
      <c r="H11" s="228">
        <v>0.70533062527845858</v>
      </c>
      <c r="I11" s="228">
        <v>1.223497135797466</v>
      </c>
      <c r="J11" s="228">
        <v>0.2173929971978788</v>
      </c>
      <c r="K11" s="228">
        <v>0.10429382760701431</v>
      </c>
      <c r="L11" s="228">
        <v>0.44266662750802072</v>
      </c>
      <c r="M11" s="228">
        <v>0.42450056507447598</v>
      </c>
      <c r="N11" s="228">
        <v>0.30222829352159741</v>
      </c>
      <c r="O11" s="228">
        <v>0.11624183553613709</v>
      </c>
      <c r="P11" s="228">
        <v>0.13844628630318731</v>
      </c>
      <c r="Q11" s="228">
        <v>0.4257244567373884</v>
      </c>
      <c r="R11" s="228">
        <v>0.38961243952141122</v>
      </c>
      <c r="S11" s="228">
        <v>0.44174567723137281</v>
      </c>
      <c r="T11" s="228">
        <v>0.53846083618118068</v>
      </c>
      <c r="U11" s="228">
        <v>0.56744562688290157</v>
      </c>
      <c r="V11" s="228">
        <v>0.41583947272070609</v>
      </c>
      <c r="W11" s="228">
        <v>0.48357957086084258</v>
      </c>
      <c r="DA11" s="69" t="s">
        <v>2895</v>
      </c>
    </row>
    <row r="12" spans="1:105" ht="12" customHeight="1" x14ac:dyDescent="0.25">
      <c r="A12" s="37" t="s">
        <v>162</v>
      </c>
      <c r="B12" s="228">
        <v>1.903659293954437</v>
      </c>
      <c r="C12" s="228">
        <v>0.82516310676698457</v>
      </c>
      <c r="D12" s="228">
        <v>0.60164502419153398</v>
      </c>
      <c r="E12" s="228">
        <v>0.48598824854056499</v>
      </c>
      <c r="F12" s="228">
        <v>0.59045676157947935</v>
      </c>
      <c r="G12" s="228">
        <v>2.5858354330285538</v>
      </c>
      <c r="H12" s="228">
        <v>1.4631509715078721</v>
      </c>
      <c r="I12" s="228">
        <v>2.2552140131671181</v>
      </c>
      <c r="J12" s="228">
        <v>1.3039263744571441</v>
      </c>
      <c r="K12" s="228">
        <v>0.55881828179069182</v>
      </c>
      <c r="L12" s="228">
        <v>2.0022943965188369</v>
      </c>
      <c r="M12" s="228">
        <v>1.5356096850768191</v>
      </c>
      <c r="N12" s="228">
        <v>1.4878094251155101</v>
      </c>
      <c r="O12" s="228">
        <v>1.2659635747148761</v>
      </c>
      <c r="P12" s="228">
        <v>1.3661110223236039</v>
      </c>
      <c r="Q12" s="228">
        <v>1.541201545145892</v>
      </c>
      <c r="R12" s="228">
        <v>1.9987799770900401</v>
      </c>
      <c r="S12" s="228">
        <v>0.92736631559432037</v>
      </c>
      <c r="T12" s="228">
        <v>1.4442551517138269</v>
      </c>
      <c r="U12" s="228">
        <v>0.93642262424887956</v>
      </c>
      <c r="V12" s="228">
        <v>0.76990793944250535</v>
      </c>
      <c r="W12" s="228">
        <v>0.79825051022932547</v>
      </c>
      <c r="DA12" s="69" t="s">
        <v>2896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4.7807394669261663E-2</v>
      </c>
      <c r="I13" s="228">
        <v>4.7807394669172228E-2</v>
      </c>
      <c r="J13" s="228">
        <v>0</v>
      </c>
      <c r="K13" s="228">
        <v>0</v>
      </c>
      <c r="L13" s="228">
        <v>4.7807394669214708E-2</v>
      </c>
      <c r="M13" s="228">
        <v>0</v>
      </c>
      <c r="N13" s="228">
        <v>2.390369733436978E-2</v>
      </c>
      <c r="O13" s="228">
        <v>2.390369733428609E-2</v>
      </c>
      <c r="P13" s="228">
        <v>2.3903697334362199E-2</v>
      </c>
      <c r="Q13" s="228">
        <v>2.3903697334329479E-2</v>
      </c>
      <c r="R13" s="228">
        <v>2.3903697334576389E-2</v>
      </c>
      <c r="S13" s="228">
        <v>2.5279449699191641E-2</v>
      </c>
      <c r="T13" s="228">
        <v>2.6999140154871249E-2</v>
      </c>
      <c r="U13" s="228">
        <v>1.203783319009949E-3</v>
      </c>
      <c r="V13" s="228">
        <v>0</v>
      </c>
      <c r="W13" s="228">
        <v>0</v>
      </c>
      <c r="DA13" s="69" t="s">
        <v>2897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2898</v>
      </c>
    </row>
    <row r="15" spans="1:105" ht="12" customHeight="1" x14ac:dyDescent="0.25">
      <c r="A15" s="37" t="s">
        <v>38</v>
      </c>
      <c r="B15" s="228">
        <v>0.29261706589389791</v>
      </c>
      <c r="C15" s="228">
        <v>8.6567151348584934E-2</v>
      </c>
      <c r="D15" s="228">
        <v>2.2507742884544668</v>
      </c>
      <c r="E15" s="228">
        <v>1.141910236113459</v>
      </c>
      <c r="F15" s="228">
        <v>2.2820825474663731</v>
      </c>
      <c r="G15" s="228">
        <v>1.3512204934799039</v>
      </c>
      <c r="H15" s="228">
        <v>2.6137622920748012</v>
      </c>
      <c r="I15" s="228">
        <v>1.962703036878011</v>
      </c>
      <c r="J15" s="228">
        <v>3.799443526004505</v>
      </c>
      <c r="K15" s="228">
        <v>3.7572218486194289</v>
      </c>
      <c r="L15" s="228">
        <v>2.4134621443988999</v>
      </c>
      <c r="M15" s="228">
        <v>2.6047938919746141</v>
      </c>
      <c r="N15" s="228">
        <v>3.43867641694044</v>
      </c>
      <c r="O15" s="228">
        <v>4.2463285258829488</v>
      </c>
      <c r="P15" s="228">
        <v>4.1028342763492276</v>
      </c>
      <c r="Q15" s="228">
        <v>4.0447570261550103</v>
      </c>
      <c r="R15" s="228">
        <v>3.8981590351197148</v>
      </c>
      <c r="S15" s="228">
        <v>5.1412622051814658</v>
      </c>
      <c r="T15" s="228">
        <v>4.5851321878143727</v>
      </c>
      <c r="U15" s="228">
        <v>4.5184728537724714</v>
      </c>
      <c r="V15" s="228">
        <v>4.568133169960424</v>
      </c>
      <c r="W15" s="228">
        <v>4.5559443528149606</v>
      </c>
      <c r="DA15" s="69" t="s">
        <v>2899</v>
      </c>
    </row>
    <row r="16" spans="1:105" ht="12" customHeight="1" x14ac:dyDescent="0.25">
      <c r="A16" s="57" t="s">
        <v>2900</v>
      </c>
      <c r="B16" s="263">
        <v>128.71480273115139</v>
      </c>
      <c r="C16" s="263">
        <v>142.13535472117451</v>
      </c>
      <c r="D16" s="263">
        <v>131.36252012796291</v>
      </c>
      <c r="E16" s="263">
        <v>81.749973933367997</v>
      </c>
      <c r="F16" s="263">
        <v>141.14211451050659</v>
      </c>
      <c r="G16" s="263">
        <v>129.48025144536209</v>
      </c>
      <c r="H16" s="263">
        <v>152.37490644011169</v>
      </c>
      <c r="I16" s="263">
        <v>221.21121076844619</v>
      </c>
      <c r="J16" s="263">
        <v>146.0683170913033</v>
      </c>
      <c r="K16" s="263">
        <v>111.5612246911393</v>
      </c>
      <c r="L16" s="263">
        <v>172.34409336416269</v>
      </c>
      <c r="M16" s="263">
        <v>138.44047933669151</v>
      </c>
      <c r="N16" s="263">
        <v>153.9632947596528</v>
      </c>
      <c r="O16" s="263">
        <v>151.94382749942579</v>
      </c>
      <c r="P16" s="263">
        <v>167.28567096499739</v>
      </c>
      <c r="Q16" s="263">
        <v>174.40172857898031</v>
      </c>
      <c r="R16" s="263">
        <v>212.02145172541989</v>
      </c>
      <c r="S16" s="263">
        <v>205.59083840791089</v>
      </c>
      <c r="T16" s="263">
        <v>218.29919073564429</v>
      </c>
      <c r="U16" s="263">
        <v>206.78640055807631</v>
      </c>
      <c r="V16" s="263">
        <v>173.474092482065</v>
      </c>
      <c r="W16" s="263">
        <v>175.52821322980239</v>
      </c>
      <c r="DA16" s="70" t="s">
        <v>2901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1.202100325163187E-2</v>
      </c>
      <c r="U17" s="231">
        <v>0</v>
      </c>
      <c r="V17" s="231">
        <v>0</v>
      </c>
      <c r="W17" s="231">
        <v>0</v>
      </c>
      <c r="DA17" s="73" t="s">
        <v>2902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2903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0.68978788312756378</v>
      </c>
      <c r="E19" s="231">
        <v>0.67510763606549251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1.528656790223083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0.39160741498289209</v>
      </c>
      <c r="T19" s="231">
        <v>0.45578369290786491</v>
      </c>
      <c r="U19" s="231">
        <v>0.23861451327615801</v>
      </c>
      <c r="V19" s="231">
        <v>0.29360148910403711</v>
      </c>
      <c r="W19" s="231">
        <v>0.33331352258711572</v>
      </c>
      <c r="DA19" s="73" t="s">
        <v>2904</v>
      </c>
    </row>
    <row r="20" spans="1:105" ht="12" customHeight="1" x14ac:dyDescent="0.25">
      <c r="A20" s="46" t="s">
        <v>160</v>
      </c>
      <c r="B20" s="231">
        <v>5.589699274305052</v>
      </c>
      <c r="C20" s="231">
        <v>41.474733699058852</v>
      </c>
      <c r="D20" s="231">
        <v>8.9230833395693718</v>
      </c>
      <c r="E20" s="231">
        <v>4.0292652755264493</v>
      </c>
      <c r="F20" s="231">
        <v>39.296637611290294</v>
      </c>
      <c r="G20" s="231">
        <v>1.534268402534801</v>
      </c>
      <c r="H20" s="231">
        <v>12.622758068458531</v>
      </c>
      <c r="I20" s="231">
        <v>9.8308816548237736</v>
      </c>
      <c r="J20" s="231">
        <v>4.90583535971962</v>
      </c>
      <c r="K20" s="231">
        <v>2.4125098696225131</v>
      </c>
      <c r="L20" s="231">
        <v>5.850749920562401</v>
      </c>
      <c r="M20" s="231">
        <v>8.5881751921240639</v>
      </c>
      <c r="N20" s="231">
        <v>6.1061839567963458</v>
      </c>
      <c r="O20" s="231">
        <v>2.6477750899137158</v>
      </c>
      <c r="P20" s="231">
        <v>2.466836058712679</v>
      </c>
      <c r="Q20" s="231">
        <v>8.8155406161369427</v>
      </c>
      <c r="R20" s="231">
        <v>5.493116740687956</v>
      </c>
      <c r="S20" s="231">
        <v>6.3882882061107331</v>
      </c>
      <c r="T20" s="231">
        <v>7.41775535842506</v>
      </c>
      <c r="U20" s="231">
        <v>6.8878644006023411</v>
      </c>
      <c r="V20" s="231">
        <v>6.6642188170403216</v>
      </c>
      <c r="W20" s="231">
        <v>7.9152081383886932</v>
      </c>
      <c r="DA20" s="73" t="s">
        <v>2905</v>
      </c>
    </row>
    <row r="21" spans="1:105" ht="12" customHeight="1" x14ac:dyDescent="0.25">
      <c r="A21" s="46" t="s">
        <v>70</v>
      </c>
      <c r="B21" s="231">
        <v>7.7323301721506326</v>
      </c>
      <c r="C21" s="231">
        <v>3.6854102728419029</v>
      </c>
      <c r="D21" s="231">
        <v>2.3566396442433382</v>
      </c>
      <c r="E21" s="231">
        <v>1.729876610352153</v>
      </c>
      <c r="F21" s="231">
        <v>2.2035078415874771</v>
      </c>
      <c r="G21" s="231">
        <v>2.2447352755730239</v>
      </c>
      <c r="H21" s="231">
        <v>1.3699675308355199</v>
      </c>
      <c r="I21" s="231">
        <v>24.079852616050719</v>
      </c>
      <c r="J21" s="231">
        <v>2.7159676559494619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9.1863134974553163E-3</v>
      </c>
      <c r="T21" s="231">
        <v>0</v>
      </c>
      <c r="U21" s="231">
        <v>0</v>
      </c>
      <c r="V21" s="231">
        <v>0</v>
      </c>
      <c r="W21" s="231">
        <v>0</v>
      </c>
      <c r="DA21" s="73" t="s">
        <v>2906</v>
      </c>
    </row>
    <row r="22" spans="1:105" ht="12" customHeight="1" x14ac:dyDescent="0.25">
      <c r="A22" s="46" t="s">
        <v>34</v>
      </c>
      <c r="B22" s="231">
        <v>5.8727185624176839</v>
      </c>
      <c r="C22" s="231">
        <v>5.8727185624103173</v>
      </c>
      <c r="D22" s="231">
        <v>1.9575728541368831</v>
      </c>
      <c r="E22" s="231">
        <v>0.97882619734922149</v>
      </c>
      <c r="F22" s="231">
        <v>2.9363990514910672</v>
      </c>
      <c r="G22" s="231">
        <v>0</v>
      </c>
      <c r="H22" s="231">
        <v>1.923211329898364</v>
      </c>
      <c r="I22" s="231">
        <v>2.8956742820243719</v>
      </c>
      <c r="J22" s="231">
        <v>1.9286996289277789</v>
      </c>
      <c r="K22" s="231">
        <v>3.8446727673986061</v>
      </c>
      <c r="L22" s="231">
        <v>0.96132727297156595</v>
      </c>
      <c r="M22" s="231">
        <v>0</v>
      </c>
      <c r="N22" s="231">
        <v>0.96132727297917653</v>
      </c>
      <c r="O22" s="231">
        <v>0</v>
      </c>
      <c r="P22" s="231">
        <v>0</v>
      </c>
      <c r="Q22" s="231">
        <v>0</v>
      </c>
      <c r="R22" s="231">
        <v>0</v>
      </c>
      <c r="S22" s="231">
        <v>0.54715954912969034</v>
      </c>
      <c r="T22" s="231">
        <v>0.124083281965832</v>
      </c>
      <c r="U22" s="231">
        <v>0.78944011122415292</v>
      </c>
      <c r="V22" s="231">
        <v>0.34814905459424489</v>
      </c>
      <c r="W22" s="231">
        <v>0.46642587528920437</v>
      </c>
      <c r="DA22" s="73" t="s">
        <v>2907</v>
      </c>
    </row>
    <row r="23" spans="1:105" ht="12" customHeight="1" x14ac:dyDescent="0.25">
      <c r="A23" s="46" t="s">
        <v>162</v>
      </c>
      <c r="B23" s="231">
        <v>12.193343998367769</v>
      </c>
      <c r="C23" s="231">
        <v>10.633927048267489</v>
      </c>
      <c r="D23" s="231">
        <v>6.7856809848706892</v>
      </c>
      <c r="E23" s="231">
        <v>4.3853457089725847</v>
      </c>
      <c r="F23" s="231">
        <v>13.033269975778561</v>
      </c>
      <c r="G23" s="231">
        <v>52.568072647441667</v>
      </c>
      <c r="H23" s="231">
        <v>26.18488417922093</v>
      </c>
      <c r="I23" s="231">
        <v>18.120796053433679</v>
      </c>
      <c r="J23" s="231">
        <v>29.42527218786271</v>
      </c>
      <c r="K23" s="231">
        <v>12.92650438744533</v>
      </c>
      <c r="L23" s="231">
        <v>26.464438594171789</v>
      </c>
      <c r="M23" s="231">
        <v>31.067296694524831</v>
      </c>
      <c r="N23" s="231">
        <v>30.05952201414761</v>
      </c>
      <c r="O23" s="231">
        <v>28.836320438402829</v>
      </c>
      <c r="P23" s="231">
        <v>24.341367472239121</v>
      </c>
      <c r="Q23" s="231">
        <v>31.913893138790439</v>
      </c>
      <c r="R23" s="231">
        <v>28.180649895552939</v>
      </c>
      <c r="S23" s="231">
        <v>13.411072483574319</v>
      </c>
      <c r="T23" s="231">
        <v>19.895841388459839</v>
      </c>
      <c r="U23" s="231">
        <v>11.36664334328105</v>
      </c>
      <c r="V23" s="231">
        <v>12.3384991421138</v>
      </c>
      <c r="W23" s="231">
        <v>13.06572757776461</v>
      </c>
      <c r="DA23" s="73" t="s">
        <v>2908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2909</v>
      </c>
    </row>
    <row r="25" spans="1:105" ht="12" customHeight="1" x14ac:dyDescent="0.25">
      <c r="A25" s="46" t="s">
        <v>73</v>
      </c>
      <c r="B25" s="231">
        <v>86.588734399957701</v>
      </c>
      <c r="C25" s="231">
        <v>71.67487839437814</v>
      </c>
      <c r="D25" s="231">
        <v>105.4796186734516</v>
      </c>
      <c r="E25" s="231">
        <v>62.969640758724722</v>
      </c>
      <c r="F25" s="231">
        <v>72.227287620900199</v>
      </c>
      <c r="G25" s="231">
        <v>56.186580425919217</v>
      </c>
      <c r="H25" s="231">
        <v>83.274517662811249</v>
      </c>
      <c r="I25" s="231">
        <v>157.53454397223089</v>
      </c>
      <c r="J25" s="231">
        <v>97.437192569965717</v>
      </c>
      <c r="K25" s="231">
        <v>81.639561342632547</v>
      </c>
      <c r="L25" s="231">
        <v>119.1562211847337</v>
      </c>
      <c r="M25" s="231">
        <v>81.263970792959995</v>
      </c>
      <c r="N25" s="231">
        <v>108.4402775982557</v>
      </c>
      <c r="O25" s="231">
        <v>116.0850008761258</v>
      </c>
      <c r="P25" s="231">
        <v>133.03159556983749</v>
      </c>
      <c r="Q25" s="231">
        <v>127.6404951308608</v>
      </c>
      <c r="R25" s="231">
        <v>173.72987802648399</v>
      </c>
      <c r="S25" s="231">
        <v>152.57264442394171</v>
      </c>
      <c r="T25" s="231">
        <v>154.35968230606039</v>
      </c>
      <c r="U25" s="231">
        <v>151.1791732593191</v>
      </c>
      <c r="V25" s="231">
        <v>122.8392675241416</v>
      </c>
      <c r="W25" s="231">
        <v>121.92789172622309</v>
      </c>
      <c r="DA25" s="73" t="s">
        <v>2910</v>
      </c>
    </row>
    <row r="26" spans="1:105" ht="12" customHeight="1" x14ac:dyDescent="0.25">
      <c r="A26" s="46" t="s">
        <v>79</v>
      </c>
      <c r="B26" s="231">
        <v>10.73797632395253</v>
      </c>
      <c r="C26" s="231">
        <v>8.7936867442178279</v>
      </c>
      <c r="D26" s="231">
        <v>5.1701367485635421</v>
      </c>
      <c r="E26" s="231">
        <v>6.9819117463773761</v>
      </c>
      <c r="F26" s="231">
        <v>11.44501240945902</v>
      </c>
      <c r="G26" s="231">
        <v>16.946594693893381</v>
      </c>
      <c r="H26" s="231">
        <v>26.999567668887071</v>
      </c>
      <c r="I26" s="231">
        <v>8.7494621898827365</v>
      </c>
      <c r="J26" s="231">
        <v>9.655349688878017</v>
      </c>
      <c r="K26" s="231">
        <v>10.737976324040289</v>
      </c>
      <c r="L26" s="231">
        <v>18.3826996015002</v>
      </c>
      <c r="M26" s="231">
        <v>17.521036657082629</v>
      </c>
      <c r="N26" s="231">
        <v>8.3959839174739272</v>
      </c>
      <c r="O26" s="231">
        <v>4.3747310949833773</v>
      </c>
      <c r="P26" s="231">
        <v>7.4458718642081081</v>
      </c>
      <c r="Q26" s="231">
        <v>6.0317996931920703</v>
      </c>
      <c r="R26" s="231">
        <v>4.6178070626950927</v>
      </c>
      <c r="S26" s="231">
        <v>32.270880016674148</v>
      </c>
      <c r="T26" s="231">
        <v>36.034023704573713</v>
      </c>
      <c r="U26" s="231">
        <v>36.324664930373523</v>
      </c>
      <c r="V26" s="231">
        <v>30.99035645507103</v>
      </c>
      <c r="W26" s="231">
        <v>31.819646389549671</v>
      </c>
      <c r="DA26" s="73" t="s">
        <v>2911</v>
      </c>
    </row>
    <row r="27" spans="1:105" ht="12" customHeight="1" x14ac:dyDescent="0.25">
      <c r="A27" s="57" t="s">
        <v>2912</v>
      </c>
      <c r="B27" s="263">
        <v>4.2134688551891406</v>
      </c>
      <c r="C27" s="263">
        <v>3.814507253036886</v>
      </c>
      <c r="D27" s="263">
        <v>10.026951369688261</v>
      </c>
      <c r="E27" s="263">
        <v>5.4163912847301976</v>
      </c>
      <c r="F27" s="263">
        <v>13.331084412496971</v>
      </c>
      <c r="G27" s="263">
        <v>10.326348412889571</v>
      </c>
      <c r="H27" s="263">
        <v>13.643663334709469</v>
      </c>
      <c r="I27" s="263">
        <v>12.20246231313587</v>
      </c>
      <c r="J27" s="263">
        <v>16.16501402055696</v>
      </c>
      <c r="K27" s="263">
        <v>13.48297537522323</v>
      </c>
      <c r="L27" s="263">
        <v>13.030406772409069</v>
      </c>
      <c r="M27" s="263">
        <v>13.31650101187379</v>
      </c>
      <c r="N27" s="263">
        <v>15.62662178601324</v>
      </c>
      <c r="O27" s="263">
        <v>17.245558336892611</v>
      </c>
      <c r="P27" s="263">
        <v>16.73569101309597</v>
      </c>
      <c r="Q27" s="263">
        <v>18.065497960619489</v>
      </c>
      <c r="R27" s="263">
        <v>17.86614794935219</v>
      </c>
      <c r="S27" s="263">
        <v>19.233002815027721</v>
      </c>
      <c r="T27" s="263">
        <v>19.024762129419479</v>
      </c>
      <c r="U27" s="263">
        <v>17.451838522696459</v>
      </c>
      <c r="V27" s="263">
        <v>17.094723504432931</v>
      </c>
      <c r="W27" s="263">
        <v>17.349215191212618</v>
      </c>
      <c r="DA27" s="70" t="s">
        <v>2913</v>
      </c>
    </row>
    <row r="28" spans="1:105" ht="12" customHeight="1" x14ac:dyDescent="0.25">
      <c r="A28" s="57" t="s">
        <v>2914</v>
      </c>
      <c r="B28" s="263">
        <f t="shared" ref="B28:W28" si="0">B29+B35+B46+B47</f>
        <v>21.415071588087709</v>
      </c>
      <c r="C28" s="263">
        <f t="shared" si="0"/>
        <v>24.568508831050583</v>
      </c>
      <c r="D28" s="263">
        <f t="shared" si="0"/>
        <v>21.942354437748836</v>
      </c>
      <c r="E28" s="263">
        <f t="shared" si="0"/>
        <v>13.495669433201206</v>
      </c>
      <c r="F28" s="263">
        <f t="shared" si="0"/>
        <v>25.26541532742155</v>
      </c>
      <c r="G28" s="263">
        <f t="shared" si="0"/>
        <v>23.126332637925774</v>
      </c>
      <c r="H28" s="263">
        <f t="shared" si="0"/>
        <v>26.675273576889147</v>
      </c>
      <c r="I28" s="263">
        <f t="shared" si="0"/>
        <v>37.778474997192198</v>
      </c>
      <c r="J28" s="263">
        <f t="shared" si="0"/>
        <v>25.815806380563131</v>
      </c>
      <c r="K28" s="263">
        <f t="shared" si="0"/>
        <v>19.065887447808265</v>
      </c>
      <c r="L28" s="263">
        <f t="shared" si="0"/>
        <v>29.398172358476184</v>
      </c>
      <c r="M28" s="263">
        <f t="shared" si="0"/>
        <v>24.4330157137999</v>
      </c>
      <c r="N28" s="263">
        <f t="shared" si="0"/>
        <v>26.95054793308034</v>
      </c>
      <c r="O28" s="263">
        <f t="shared" si="0"/>
        <v>26.573913762226624</v>
      </c>
      <c r="P28" s="263">
        <f t="shared" si="0"/>
        <v>28.556853665683061</v>
      </c>
      <c r="Q28" s="263">
        <f t="shared" si="0"/>
        <v>30.553135083435333</v>
      </c>
      <c r="R28" s="263">
        <f t="shared" si="0"/>
        <v>35.83265426367511</v>
      </c>
      <c r="S28" s="263">
        <f t="shared" si="0"/>
        <v>33.710809148670137</v>
      </c>
      <c r="T28" s="263">
        <f t="shared" si="0"/>
        <v>36.375181733908001</v>
      </c>
      <c r="U28" s="263">
        <f t="shared" si="0"/>
        <v>33.452158173177907</v>
      </c>
      <c r="V28" s="263">
        <f t="shared" si="0"/>
        <v>28.810963836371293</v>
      </c>
      <c r="W28" s="263">
        <f t="shared" si="0"/>
        <v>29.353105139160469</v>
      </c>
      <c r="DA28" s="70"/>
    </row>
    <row r="29" spans="1:105" ht="12" customHeight="1" x14ac:dyDescent="0.25">
      <c r="A29" s="60" t="s">
        <v>2915</v>
      </c>
      <c r="B29" s="331">
        <v>10.627151060961531</v>
      </c>
      <c r="C29" s="331">
        <v>12.7274251908959</v>
      </c>
      <c r="D29" s="331">
        <v>10.44305095334059</v>
      </c>
      <c r="E29" s="331">
        <v>6.4097779454509576</v>
      </c>
      <c r="F29" s="331">
        <v>12.69141611150879</v>
      </c>
      <c r="G29" s="331">
        <v>11.753931151661559</v>
      </c>
      <c r="H29" s="331">
        <v>13.16453660900714</v>
      </c>
      <c r="I29" s="331">
        <v>18.814162997825651</v>
      </c>
      <c r="J29" s="331">
        <v>12.60049598706661</v>
      </c>
      <c r="K29" s="331">
        <v>8.8753938987525292</v>
      </c>
      <c r="L29" s="331">
        <v>14.32205219539803</v>
      </c>
      <c r="M29" s="331">
        <v>12.07913518641733</v>
      </c>
      <c r="N29" s="331">
        <v>13.141644486116981</v>
      </c>
      <c r="O29" s="331">
        <v>12.790246264620929</v>
      </c>
      <c r="P29" s="331">
        <v>13.573849266508409</v>
      </c>
      <c r="Q29" s="331">
        <v>14.87996648488525</v>
      </c>
      <c r="R29" s="331">
        <v>17.128772416090062</v>
      </c>
      <c r="S29" s="331">
        <v>15.411076500227271</v>
      </c>
      <c r="T29" s="331">
        <v>17.0636837027102</v>
      </c>
      <c r="U29" s="331">
        <v>15.20780364430169</v>
      </c>
      <c r="V29" s="331">
        <v>13.295919601447951</v>
      </c>
      <c r="W29" s="331">
        <v>13.649895440352161</v>
      </c>
      <c r="DA29" s="72" t="s">
        <v>2916</v>
      </c>
    </row>
    <row r="30" spans="1:105" ht="12" customHeight="1" x14ac:dyDescent="0.25">
      <c r="A30" s="59" t="s">
        <v>30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7.3834503164149556E-3</v>
      </c>
      <c r="U30" s="232">
        <v>0</v>
      </c>
      <c r="V30" s="232">
        <v>0</v>
      </c>
      <c r="W30" s="232">
        <v>0</v>
      </c>
      <c r="DA30" s="71" t="s">
        <v>2917</v>
      </c>
    </row>
    <row r="31" spans="1:105" ht="12" customHeight="1" x14ac:dyDescent="0.25">
      <c r="A31" s="59" t="s">
        <v>33</v>
      </c>
      <c r="B31" s="297">
        <v>0</v>
      </c>
      <c r="C31" s="297">
        <v>0</v>
      </c>
      <c r="D31" s="297">
        <v>0.38407978267641879</v>
      </c>
      <c r="E31" s="297">
        <v>0.39994934598782578</v>
      </c>
      <c r="F31" s="297">
        <v>0</v>
      </c>
      <c r="G31" s="297">
        <v>0</v>
      </c>
      <c r="H31" s="297">
        <v>0</v>
      </c>
      <c r="I31" s="297">
        <v>0</v>
      </c>
      <c r="J31" s="297">
        <v>0</v>
      </c>
      <c r="K31" s="297">
        <v>0</v>
      </c>
      <c r="L31" s="297">
        <v>0.64689760106005945</v>
      </c>
      <c r="M31" s="297">
        <v>0</v>
      </c>
      <c r="N31" s="297">
        <v>0</v>
      </c>
      <c r="O31" s="297">
        <v>0</v>
      </c>
      <c r="P31" s="297">
        <v>0</v>
      </c>
      <c r="Q31" s="297">
        <v>0</v>
      </c>
      <c r="R31" s="297">
        <v>0</v>
      </c>
      <c r="S31" s="297">
        <v>0.29876463839951739</v>
      </c>
      <c r="T31" s="297">
        <v>0.27994803604769958</v>
      </c>
      <c r="U31" s="297">
        <v>0.19622444572222239</v>
      </c>
      <c r="V31" s="297">
        <v>0.20230292126227481</v>
      </c>
      <c r="W31" s="297">
        <v>0.21345789294328699</v>
      </c>
      <c r="DA31" s="122" t="s">
        <v>2918</v>
      </c>
    </row>
    <row r="32" spans="1:105" ht="12" customHeight="1" x14ac:dyDescent="0.25">
      <c r="A32" s="59" t="s">
        <v>160</v>
      </c>
      <c r="B32" s="297">
        <v>2.3281093142471101</v>
      </c>
      <c r="C32" s="297">
        <v>9.4609796491869051</v>
      </c>
      <c r="D32" s="297">
        <v>4.9684489880080758</v>
      </c>
      <c r="E32" s="297">
        <v>2.387029750026302</v>
      </c>
      <c r="F32" s="297">
        <v>9.145401508191215</v>
      </c>
      <c r="G32" s="297">
        <v>0.32004651079628033</v>
      </c>
      <c r="H32" s="297">
        <v>4.1359543689859724</v>
      </c>
      <c r="I32" s="297">
        <v>3.554763980866015</v>
      </c>
      <c r="J32" s="297">
        <v>1.6685786509123259</v>
      </c>
      <c r="K32" s="297">
        <v>1.395915996861518</v>
      </c>
      <c r="L32" s="297">
        <v>2.4759227265538239</v>
      </c>
      <c r="M32" s="297">
        <v>2.6159751533615809</v>
      </c>
      <c r="N32" s="297">
        <v>2.2188229587310939</v>
      </c>
      <c r="O32" s="297">
        <v>1.075644540046155</v>
      </c>
      <c r="P32" s="297">
        <v>1.24903784722067</v>
      </c>
      <c r="Q32" s="297">
        <v>3.220642587460306</v>
      </c>
      <c r="R32" s="297">
        <v>2.7941735037444548</v>
      </c>
      <c r="S32" s="297">
        <v>4.8737448344126868</v>
      </c>
      <c r="T32" s="297">
        <v>4.5560779746746451</v>
      </c>
      <c r="U32" s="297">
        <v>5.6642295376803018</v>
      </c>
      <c r="V32" s="297">
        <v>4.5919076866144577</v>
      </c>
      <c r="W32" s="297">
        <v>5.068992215839125</v>
      </c>
      <c r="DA32" s="122" t="s">
        <v>2919</v>
      </c>
    </row>
    <row r="33" spans="1:105" ht="12" customHeight="1" x14ac:dyDescent="0.25">
      <c r="A33" s="59" t="s">
        <v>70</v>
      </c>
      <c r="B33" s="297">
        <v>3.2205149170311902</v>
      </c>
      <c r="C33" s="297">
        <v>0.84069476716261227</v>
      </c>
      <c r="D33" s="297">
        <v>1.3121970747059719</v>
      </c>
      <c r="E33" s="297">
        <v>1.024818831826785</v>
      </c>
      <c r="F33" s="297">
        <v>0.51281649430422127</v>
      </c>
      <c r="G33" s="297">
        <v>0.46824903088765663</v>
      </c>
      <c r="H33" s="297">
        <v>0.4488815490084121</v>
      </c>
      <c r="I33" s="297">
        <v>8.7070718323720637</v>
      </c>
      <c r="J33" s="297">
        <v>0.92375820120157248</v>
      </c>
      <c r="K33" s="297">
        <v>0</v>
      </c>
      <c r="L33" s="297">
        <v>0</v>
      </c>
      <c r="M33" s="297">
        <v>0</v>
      </c>
      <c r="N33" s="297">
        <v>0</v>
      </c>
      <c r="O33" s="297">
        <v>0</v>
      </c>
      <c r="P33" s="297">
        <v>0</v>
      </c>
      <c r="Q33" s="297">
        <v>0</v>
      </c>
      <c r="R33" s="297">
        <v>0</v>
      </c>
      <c r="S33" s="297">
        <v>7.0084107840801286E-3</v>
      </c>
      <c r="T33" s="297">
        <v>0</v>
      </c>
      <c r="U33" s="297">
        <v>0</v>
      </c>
      <c r="V33" s="297">
        <v>0</v>
      </c>
      <c r="W33" s="297">
        <v>0</v>
      </c>
      <c r="DA33" s="122" t="s">
        <v>2920</v>
      </c>
    </row>
    <row r="34" spans="1:105" ht="12" customHeight="1" x14ac:dyDescent="0.25">
      <c r="A34" s="59" t="s">
        <v>162</v>
      </c>
      <c r="B34" s="297">
        <v>5.078526829683228</v>
      </c>
      <c r="C34" s="297">
        <v>2.425750774546382</v>
      </c>
      <c r="D34" s="297">
        <v>3.7783251079501259</v>
      </c>
      <c r="E34" s="297">
        <v>2.5979800176100452</v>
      </c>
      <c r="F34" s="297">
        <v>3.03319810901335</v>
      </c>
      <c r="G34" s="297">
        <v>10.96563560997763</v>
      </c>
      <c r="H34" s="297">
        <v>8.5797006910127571</v>
      </c>
      <c r="I34" s="297">
        <v>6.552327184587571</v>
      </c>
      <c r="J34" s="297">
        <v>10.008159134952709</v>
      </c>
      <c r="K34" s="297">
        <v>7.4794779018910109</v>
      </c>
      <c r="L34" s="297">
        <v>11.19923186778415</v>
      </c>
      <c r="M34" s="297">
        <v>9.4631600330557504</v>
      </c>
      <c r="N34" s="297">
        <v>10.92282152738588</v>
      </c>
      <c r="O34" s="297">
        <v>11.71460172457477</v>
      </c>
      <c r="P34" s="297">
        <v>12.324811419287739</v>
      </c>
      <c r="Q34" s="297">
        <v>11.659323897424949</v>
      </c>
      <c r="R34" s="297">
        <v>14.3345989123456</v>
      </c>
      <c r="S34" s="297">
        <v>10.23155861663099</v>
      </c>
      <c r="T34" s="297">
        <v>12.22027424167144</v>
      </c>
      <c r="U34" s="297">
        <v>9.3473496608991642</v>
      </c>
      <c r="V34" s="297">
        <v>8.5017089935712189</v>
      </c>
      <c r="W34" s="297">
        <v>8.3674453315697477</v>
      </c>
      <c r="DA34" s="122" t="s">
        <v>2921</v>
      </c>
    </row>
    <row r="35" spans="1:105" ht="12" customHeight="1" x14ac:dyDescent="0.25">
      <c r="A35" s="60" t="s">
        <v>2922</v>
      </c>
      <c r="B35" s="331">
        <v>10.427794983947621</v>
      </c>
      <c r="C35" s="331">
        <v>11.51505737921136</v>
      </c>
      <c r="D35" s="331">
        <v>10.6422990938366</v>
      </c>
      <c r="E35" s="331">
        <v>6.6229520617049342</v>
      </c>
      <c r="F35" s="331">
        <v>11.434590291767719</v>
      </c>
      <c r="G35" s="331">
        <v>10.48980760482066</v>
      </c>
      <c r="H35" s="331">
        <v>12.34461189653932</v>
      </c>
      <c r="I35" s="331">
        <v>17.92136650251733</v>
      </c>
      <c r="J35" s="331">
        <v>11.83368526353439</v>
      </c>
      <c r="K35" s="331">
        <v>9.0381024913443486</v>
      </c>
      <c r="L35" s="331">
        <v>13.96241018253037</v>
      </c>
      <c r="M35" s="331">
        <v>11.215718047735241</v>
      </c>
      <c r="N35" s="331">
        <v>12.473294747304109</v>
      </c>
      <c r="O35" s="331">
        <v>12.309688152572139</v>
      </c>
      <c r="P35" s="331">
        <v>13.5526034578844</v>
      </c>
      <c r="Q35" s="331">
        <v>14.129108943796281</v>
      </c>
      <c r="R35" s="331">
        <v>17.176860655332721</v>
      </c>
      <c r="S35" s="331">
        <v>16.655886253996059</v>
      </c>
      <c r="T35" s="331">
        <v>17.685449985948271</v>
      </c>
      <c r="U35" s="331">
        <v>16.75274439873122</v>
      </c>
      <c r="V35" s="331">
        <v>14.05395675591198</v>
      </c>
      <c r="W35" s="331">
        <v>14.22037079357646</v>
      </c>
      <c r="DA35" s="72" t="s">
        <v>2923</v>
      </c>
    </row>
    <row r="36" spans="1:105" ht="12" customHeight="1" x14ac:dyDescent="0.25">
      <c r="A36" s="64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9.7387833216984834E-4</v>
      </c>
      <c r="U36" s="231">
        <v>0</v>
      </c>
      <c r="V36" s="231">
        <v>0</v>
      </c>
      <c r="W36" s="231">
        <v>0</v>
      </c>
      <c r="DA36" s="73" t="s">
        <v>2924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2925</v>
      </c>
    </row>
    <row r="38" spans="1:105" ht="12" customHeight="1" x14ac:dyDescent="0.25">
      <c r="A38" s="64" t="s">
        <v>33</v>
      </c>
      <c r="B38" s="231">
        <v>0</v>
      </c>
      <c r="C38" s="231">
        <v>0</v>
      </c>
      <c r="D38" s="231">
        <v>5.5882979074982651E-2</v>
      </c>
      <c r="E38" s="231">
        <v>5.4693662823636462E-2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0.1238437170475329</v>
      </c>
      <c r="M38" s="231">
        <v>0</v>
      </c>
      <c r="N38" s="231">
        <v>0</v>
      </c>
      <c r="O38" s="231">
        <v>0</v>
      </c>
      <c r="P38" s="231">
        <v>0</v>
      </c>
      <c r="Q38" s="231">
        <v>0</v>
      </c>
      <c r="R38" s="231">
        <v>0</v>
      </c>
      <c r="S38" s="231">
        <v>3.1725968971609099E-2</v>
      </c>
      <c r="T38" s="231">
        <v>3.6925192796954692E-2</v>
      </c>
      <c r="U38" s="231">
        <v>1.933129035543342E-2</v>
      </c>
      <c r="V38" s="231">
        <v>2.378604535294572E-2</v>
      </c>
      <c r="W38" s="231">
        <v>2.7003305021378429E-2</v>
      </c>
      <c r="DA38" s="73" t="s">
        <v>2926</v>
      </c>
    </row>
    <row r="39" spans="1:105" ht="12" customHeight="1" x14ac:dyDescent="0.25">
      <c r="A39" s="64" t="s">
        <v>160</v>
      </c>
      <c r="B39" s="231">
        <v>0.4528479772145666</v>
      </c>
      <c r="C39" s="231">
        <v>3.3600643504147509</v>
      </c>
      <c r="D39" s="231">
        <v>0.72290118708458895</v>
      </c>
      <c r="E39" s="231">
        <v>0.32642983819731458</v>
      </c>
      <c r="F39" s="231">
        <v>3.1836064840570701</v>
      </c>
      <c r="G39" s="231">
        <v>0.1242983403035559</v>
      </c>
      <c r="H39" s="231">
        <v>1.022629336151714</v>
      </c>
      <c r="I39" s="231">
        <v>0.79644622244480645</v>
      </c>
      <c r="J39" s="231">
        <v>0.39744492685126209</v>
      </c>
      <c r="K39" s="231">
        <v>0.19544883559134929</v>
      </c>
      <c r="L39" s="231">
        <v>0.47399692482461342</v>
      </c>
      <c r="M39" s="231">
        <v>0.69576869396095165</v>
      </c>
      <c r="N39" s="231">
        <v>0.49469084429037502</v>
      </c>
      <c r="O39" s="231">
        <v>0.21450878388008021</v>
      </c>
      <c r="P39" s="231">
        <v>0.19985005712975071</v>
      </c>
      <c r="Q39" s="231">
        <v>0.71418864238752677</v>
      </c>
      <c r="R39" s="231">
        <v>0.4450233693356036</v>
      </c>
      <c r="S39" s="231">
        <v>0.51754544386658152</v>
      </c>
      <c r="T39" s="231">
        <v>0.60094744720464888</v>
      </c>
      <c r="U39" s="231">
        <v>0.5580184743532175</v>
      </c>
      <c r="V39" s="231">
        <v>0.53989988779622911</v>
      </c>
      <c r="W39" s="231">
        <v>0.64124844983672713</v>
      </c>
      <c r="DA39" s="73" t="s">
        <v>2927</v>
      </c>
    </row>
    <row r="40" spans="1:105" ht="12" customHeight="1" x14ac:dyDescent="0.25">
      <c r="A40" s="64" t="s">
        <v>70</v>
      </c>
      <c r="B40" s="231">
        <v>0.62643264078798111</v>
      </c>
      <c r="C40" s="231">
        <v>0.29857251801256007</v>
      </c>
      <c r="D40" s="231">
        <v>0.19092252436995941</v>
      </c>
      <c r="E40" s="231">
        <v>0.1401454864360582</v>
      </c>
      <c r="F40" s="231">
        <v>0.1785165927309004</v>
      </c>
      <c r="G40" s="231">
        <v>0.18185662216180809</v>
      </c>
      <c r="H40" s="231">
        <v>0.1109875495521411</v>
      </c>
      <c r="I40" s="231">
        <v>1.9508227569468251</v>
      </c>
      <c r="J40" s="231">
        <v>0.2200333862021249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7.4422670724065164E-4</v>
      </c>
      <c r="T40" s="231">
        <v>0</v>
      </c>
      <c r="U40" s="231">
        <v>0</v>
      </c>
      <c r="V40" s="231">
        <v>0</v>
      </c>
      <c r="W40" s="231">
        <v>0</v>
      </c>
      <c r="DA40" s="73" t="s">
        <v>2928</v>
      </c>
    </row>
    <row r="41" spans="1:105" ht="12" customHeight="1" x14ac:dyDescent="0.25">
      <c r="A41" s="64" t="s">
        <v>34</v>
      </c>
      <c r="B41" s="231">
        <v>0.47577670841190739</v>
      </c>
      <c r="C41" s="231">
        <v>0.47577670841131042</v>
      </c>
      <c r="D41" s="231">
        <v>0.1585922361371124</v>
      </c>
      <c r="E41" s="231">
        <v>7.9299340047113684E-2</v>
      </c>
      <c r="F41" s="231">
        <v>0.2378915761846282</v>
      </c>
      <c r="G41" s="231">
        <v>0</v>
      </c>
      <c r="H41" s="231">
        <v>0.15580844653022749</v>
      </c>
      <c r="I41" s="231">
        <v>0.23459226998397131</v>
      </c>
      <c r="J41" s="231">
        <v>0.15625307959398541</v>
      </c>
      <c r="K41" s="231">
        <v>0.31147512600037819</v>
      </c>
      <c r="L41" s="231">
        <v>7.7881669414226681E-2</v>
      </c>
      <c r="M41" s="231">
        <v>0</v>
      </c>
      <c r="N41" s="231">
        <v>7.7881669414843271E-2</v>
      </c>
      <c r="O41" s="231">
        <v>0</v>
      </c>
      <c r="P41" s="231">
        <v>0</v>
      </c>
      <c r="Q41" s="231">
        <v>0</v>
      </c>
      <c r="R41" s="231">
        <v>0</v>
      </c>
      <c r="S41" s="231">
        <v>4.4327983112798161E-2</v>
      </c>
      <c r="T41" s="231">
        <v>1.0052573579883281E-2</v>
      </c>
      <c r="U41" s="231">
        <v>6.3956277423233329E-2</v>
      </c>
      <c r="V41" s="231">
        <v>2.820520164061395E-2</v>
      </c>
      <c r="W41" s="231">
        <v>3.7787366328667138E-2</v>
      </c>
      <c r="DA41" s="73" t="s">
        <v>2929</v>
      </c>
    </row>
    <row r="42" spans="1:105" ht="12" customHeight="1" x14ac:dyDescent="0.25">
      <c r="A42" s="64" t="s">
        <v>162</v>
      </c>
      <c r="B42" s="231">
        <v>0.98784047122619445</v>
      </c>
      <c r="C42" s="231">
        <v>0.86150472813296353</v>
      </c>
      <c r="D42" s="231">
        <v>0.54974011252225696</v>
      </c>
      <c r="E42" s="231">
        <v>0.35527759835375272</v>
      </c>
      <c r="F42" s="231">
        <v>1.055886847464875</v>
      </c>
      <c r="G42" s="231">
        <v>4.2587882095717893</v>
      </c>
      <c r="H42" s="231">
        <v>2.1213613205751809</v>
      </c>
      <c r="I42" s="231">
        <v>1.4680513987642669</v>
      </c>
      <c r="J42" s="231">
        <v>2.383880480031431</v>
      </c>
      <c r="K42" s="231">
        <v>1.0472372621580099</v>
      </c>
      <c r="L42" s="231">
        <v>2.1440093460090068</v>
      </c>
      <c r="M42" s="231">
        <v>2.5169086520114239</v>
      </c>
      <c r="N42" s="231">
        <v>2.4352640584293068</v>
      </c>
      <c r="O42" s="231">
        <v>2.3361667130948289</v>
      </c>
      <c r="P42" s="231">
        <v>1.9720093123990781</v>
      </c>
      <c r="Q42" s="231">
        <v>2.5854954343209942</v>
      </c>
      <c r="R42" s="231">
        <v>2.2830477411290842</v>
      </c>
      <c r="S42" s="231">
        <v>1.0864944156087211</v>
      </c>
      <c r="T42" s="231">
        <v>1.6118562172320161</v>
      </c>
      <c r="U42" s="231">
        <v>0.92086554090411143</v>
      </c>
      <c r="V42" s="231">
        <v>0.9996001759977633</v>
      </c>
      <c r="W42" s="231">
        <v>1.058516391324628</v>
      </c>
      <c r="DA42" s="73" t="s">
        <v>2930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2931</v>
      </c>
    </row>
    <row r="44" spans="1:105" ht="12" customHeight="1" x14ac:dyDescent="0.25">
      <c r="A44" s="64" t="s">
        <v>73</v>
      </c>
      <c r="B44" s="231">
        <v>7.0149629342027957</v>
      </c>
      <c r="C44" s="231">
        <v>5.806720917384153</v>
      </c>
      <c r="D44" s="231">
        <v>8.5454028221536014</v>
      </c>
      <c r="E44" s="231">
        <v>5.101468441173278</v>
      </c>
      <c r="F44" s="231">
        <v>5.8514742016932244</v>
      </c>
      <c r="G44" s="231">
        <v>4.551940640070379</v>
      </c>
      <c r="H44" s="231">
        <v>6.7464625602441179</v>
      </c>
      <c r="I44" s="231">
        <v>12.7626185378485</v>
      </c>
      <c r="J44" s="231">
        <v>7.8938478432296284</v>
      </c>
      <c r="K44" s="231">
        <v>6.6140070154833266</v>
      </c>
      <c r="L44" s="231">
        <v>9.6534090812509294</v>
      </c>
      <c r="M44" s="231">
        <v>6.5835786485294951</v>
      </c>
      <c r="N44" s="231">
        <v>8.7852598054233368</v>
      </c>
      <c r="O44" s="231">
        <v>9.4045949973293457</v>
      </c>
      <c r="P44" s="231">
        <v>10.77751879002775</v>
      </c>
      <c r="Q44" s="231">
        <v>10.34076024382588</v>
      </c>
      <c r="R44" s="231">
        <v>14.074679152718421</v>
      </c>
      <c r="S44" s="231">
        <v>12.36063158590035</v>
      </c>
      <c r="T44" s="231">
        <v>12.50540797733222</v>
      </c>
      <c r="U44" s="231">
        <v>12.247739895804081</v>
      </c>
      <c r="V44" s="231">
        <v>9.9517900858347126</v>
      </c>
      <c r="W44" s="231">
        <v>9.8779552216825586</v>
      </c>
      <c r="DA44" s="73" t="s">
        <v>2932</v>
      </c>
    </row>
    <row r="45" spans="1:105" ht="12" customHeight="1" x14ac:dyDescent="0.25">
      <c r="A45" s="64" t="s">
        <v>79</v>
      </c>
      <c r="B45" s="231">
        <v>0.8699342521041743</v>
      </c>
      <c r="C45" s="231">
        <v>0.71241815685561782</v>
      </c>
      <c r="D45" s="231">
        <v>0.41885723249410028</v>
      </c>
      <c r="E45" s="231">
        <v>0.56563769467378078</v>
      </c>
      <c r="F45" s="231">
        <v>0.92721458963702352</v>
      </c>
      <c r="G45" s="231">
        <v>1.3729237927131299</v>
      </c>
      <c r="H45" s="231">
        <v>2.187362683485941</v>
      </c>
      <c r="I45" s="231">
        <v>0.70883531652896137</v>
      </c>
      <c r="J45" s="231">
        <v>0.78222554762596042</v>
      </c>
      <c r="K45" s="231">
        <v>0.86993425211128439</v>
      </c>
      <c r="L45" s="231">
        <v>1.489269443984059</v>
      </c>
      <c r="M45" s="231">
        <v>1.419462053233373</v>
      </c>
      <c r="N45" s="231">
        <v>0.68019836974625092</v>
      </c>
      <c r="O45" s="231">
        <v>0.35441765826788418</v>
      </c>
      <c r="P45" s="231">
        <v>0.60322529832782534</v>
      </c>
      <c r="Q45" s="231">
        <v>0.48866462326187821</v>
      </c>
      <c r="R45" s="231">
        <v>0.37411039214960251</v>
      </c>
      <c r="S45" s="231">
        <v>2.614416629828757</v>
      </c>
      <c r="T45" s="231">
        <v>2.9192866994703728</v>
      </c>
      <c r="U45" s="231">
        <v>2.9428329198911451</v>
      </c>
      <c r="V45" s="231">
        <v>2.5106753592897162</v>
      </c>
      <c r="W45" s="231">
        <v>2.5778600593825018</v>
      </c>
      <c r="DA45" s="73" t="s">
        <v>2933</v>
      </c>
    </row>
    <row r="46" spans="1:105" ht="12" customHeight="1" x14ac:dyDescent="0.25">
      <c r="A46" s="60" t="s">
        <v>2934</v>
      </c>
      <c r="B46" s="331">
        <v>0.36012554317855899</v>
      </c>
      <c r="C46" s="331">
        <v>0.3260262609433236</v>
      </c>
      <c r="D46" s="331">
        <v>0.8570043905716459</v>
      </c>
      <c r="E46" s="331">
        <v>0.46293942604531579</v>
      </c>
      <c r="F46" s="331">
        <v>1.13940892414504</v>
      </c>
      <c r="G46" s="331">
        <v>0.88259388144355289</v>
      </c>
      <c r="H46" s="331">
        <v>1.1661250713426889</v>
      </c>
      <c r="I46" s="331">
        <v>1.0429454968492189</v>
      </c>
      <c r="J46" s="331">
        <v>1.3816251299621329</v>
      </c>
      <c r="K46" s="331">
        <v>1.1523910577113869</v>
      </c>
      <c r="L46" s="331">
        <v>1.1137099805477839</v>
      </c>
      <c r="M46" s="331">
        <v>1.138162479647332</v>
      </c>
      <c r="N46" s="331">
        <v>1.3356086996592511</v>
      </c>
      <c r="O46" s="331">
        <v>1.473979345033557</v>
      </c>
      <c r="P46" s="331">
        <v>1.430400941290253</v>
      </c>
      <c r="Q46" s="331">
        <v>1.5440596547538019</v>
      </c>
      <c r="R46" s="331">
        <v>1.527021192252324</v>
      </c>
      <c r="S46" s="331">
        <v>1.6438463944468129</v>
      </c>
      <c r="T46" s="331">
        <v>1.6260480452495281</v>
      </c>
      <c r="U46" s="331">
        <v>1.491610130144996</v>
      </c>
      <c r="V46" s="331">
        <v>1.461087479011361</v>
      </c>
      <c r="W46" s="331">
        <v>1.4828389052318469</v>
      </c>
      <c r="DA46" s="72" t="s">
        <v>2935</v>
      </c>
    </row>
    <row r="47" spans="1:105" ht="12" customHeight="1" x14ac:dyDescent="0.25">
      <c r="A47" s="60" t="s">
        <v>2936</v>
      </c>
      <c r="B47" s="331">
        <v>0</v>
      </c>
      <c r="C47" s="331">
        <v>0</v>
      </c>
      <c r="D47" s="331">
        <v>0</v>
      </c>
      <c r="E47" s="331">
        <v>0</v>
      </c>
      <c r="F47" s="331">
        <v>0</v>
      </c>
      <c r="G47" s="331">
        <v>0</v>
      </c>
      <c r="H47" s="331">
        <v>0</v>
      </c>
      <c r="I47" s="331">
        <v>0</v>
      </c>
      <c r="J47" s="331">
        <v>0</v>
      </c>
      <c r="K47" s="331">
        <v>0</v>
      </c>
      <c r="L47" s="331">
        <v>0</v>
      </c>
      <c r="M47" s="331">
        <v>0</v>
      </c>
      <c r="N47" s="331">
        <v>0</v>
      </c>
      <c r="O47" s="331">
        <v>0</v>
      </c>
      <c r="P47" s="331">
        <v>0</v>
      </c>
      <c r="Q47" s="331">
        <v>0</v>
      </c>
      <c r="R47" s="331">
        <v>0</v>
      </c>
      <c r="S47" s="331">
        <v>0</v>
      </c>
      <c r="T47" s="331">
        <v>0</v>
      </c>
      <c r="U47" s="331">
        <v>0</v>
      </c>
      <c r="V47" s="331">
        <v>0</v>
      </c>
      <c r="W47" s="331">
        <v>0</v>
      </c>
      <c r="DA47" s="72" t="s">
        <v>2937</v>
      </c>
    </row>
    <row r="48" spans="1:105" ht="12" customHeight="1" x14ac:dyDescent="0.25">
      <c r="A48" s="132" t="s">
        <v>2938</v>
      </c>
      <c r="B48" s="318">
        <v>3.3326017765743861</v>
      </c>
      <c r="C48" s="318">
        <v>3.0170470187695191</v>
      </c>
      <c r="D48" s="318">
        <v>7.9307186303500217</v>
      </c>
      <c r="E48" s="318">
        <v>4.2840414486233556</v>
      </c>
      <c r="F48" s="318">
        <v>10.544090184038209</v>
      </c>
      <c r="G48" s="318">
        <v>8.1675237788786443</v>
      </c>
      <c r="H48" s="318">
        <v>10.791321410205249</v>
      </c>
      <c r="I48" s="318">
        <v>9.6514176278426778</v>
      </c>
      <c r="J48" s="318">
        <v>12.785558952669589</v>
      </c>
      <c r="K48" s="318">
        <v>10.66422684806118</v>
      </c>
      <c r="L48" s="318">
        <v>10.3062721599892</v>
      </c>
      <c r="M48" s="318">
        <v>10.53255558665642</v>
      </c>
      <c r="N48" s="318">
        <v>12.35972290664672</v>
      </c>
      <c r="O48" s="318">
        <v>13.640204858940541</v>
      </c>
      <c r="P48" s="318">
        <v>13.23693031070002</v>
      </c>
      <c r="Q48" s="318">
        <v>14.2887280450917</v>
      </c>
      <c r="R48" s="318">
        <v>14.131054113103019</v>
      </c>
      <c r="S48" s="318">
        <v>15.21215453421082</v>
      </c>
      <c r="T48" s="318">
        <v>15.04744861073914</v>
      </c>
      <c r="U48" s="318">
        <v>13.803360144361809</v>
      </c>
      <c r="V48" s="318">
        <v>13.52090353077115</v>
      </c>
      <c r="W48" s="318">
        <v>13.722191229015531</v>
      </c>
      <c r="DA48" s="139" t="s">
        <v>2939</v>
      </c>
    </row>
    <row r="49" spans="1:105" ht="12" customHeight="1" x14ac:dyDescent="0.25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DA49" s="173"/>
    </row>
    <row r="50" spans="1:105" ht="15" customHeight="1" x14ac:dyDescent="0.25">
      <c r="A50" s="32" t="s">
        <v>100</v>
      </c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DA50" s="88"/>
    </row>
    <row r="51" spans="1:105" ht="12" customHeight="1" x14ac:dyDescent="0.25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DA51" s="173"/>
    </row>
    <row r="52" spans="1:105" ht="12" customHeight="1" x14ac:dyDescent="0.25">
      <c r="A52" s="35" t="s">
        <v>28</v>
      </c>
      <c r="B52" s="234">
        <f t="shared" ref="B52:W52" si="1">SUM(B$53:B$57,B$58,B$59,B$61:B$64,B$65)</f>
        <v>1.0000000000000004</v>
      </c>
      <c r="C52" s="234">
        <f t="shared" si="1"/>
        <v>1</v>
      </c>
      <c r="D52" s="234">
        <f t="shared" si="1"/>
        <v>1</v>
      </c>
      <c r="E52" s="234">
        <f t="shared" si="1"/>
        <v>0.99999999999999978</v>
      </c>
      <c r="F52" s="234">
        <f t="shared" si="1"/>
        <v>0.99999999999999989</v>
      </c>
      <c r="G52" s="234">
        <f t="shared" si="1"/>
        <v>1.0000000000000004</v>
      </c>
      <c r="H52" s="234">
        <f t="shared" si="1"/>
        <v>1</v>
      </c>
      <c r="I52" s="234">
        <f t="shared" si="1"/>
        <v>1</v>
      </c>
      <c r="J52" s="234">
        <f t="shared" si="1"/>
        <v>1.0000000000000002</v>
      </c>
      <c r="K52" s="234">
        <f t="shared" si="1"/>
        <v>1</v>
      </c>
      <c r="L52" s="234">
        <f t="shared" si="1"/>
        <v>0.99999999999999978</v>
      </c>
      <c r="M52" s="234">
        <f t="shared" si="1"/>
        <v>0.99999999999999989</v>
      </c>
      <c r="N52" s="234">
        <f t="shared" si="1"/>
        <v>1.0000000000000002</v>
      </c>
      <c r="O52" s="234">
        <f t="shared" si="1"/>
        <v>1</v>
      </c>
      <c r="P52" s="234">
        <f t="shared" si="1"/>
        <v>1</v>
      </c>
      <c r="Q52" s="234">
        <f t="shared" si="1"/>
        <v>1.0000000000000002</v>
      </c>
      <c r="R52" s="234">
        <f t="shared" si="1"/>
        <v>0.99999999999999989</v>
      </c>
      <c r="S52" s="234">
        <f t="shared" si="1"/>
        <v>0.99999999999999967</v>
      </c>
      <c r="T52" s="234">
        <f t="shared" si="1"/>
        <v>1</v>
      </c>
      <c r="U52" s="234">
        <f t="shared" si="1"/>
        <v>1</v>
      </c>
      <c r="V52" s="234">
        <f t="shared" si="1"/>
        <v>1</v>
      </c>
      <c r="W52" s="234">
        <f t="shared" si="1"/>
        <v>1</v>
      </c>
      <c r="DA52" s="95"/>
    </row>
    <row r="53" spans="1:105" ht="12" customHeight="1" x14ac:dyDescent="0.25">
      <c r="A53" s="55" t="s">
        <v>92</v>
      </c>
      <c r="B53" s="301">
        <f t="shared" ref="B53:W53" si="2">IF(B$6=0,0,B$6/B$5)</f>
        <v>4.8283018611411967E-3</v>
      </c>
      <c r="C53" s="301">
        <f t="shared" si="2"/>
        <v>4.0004020431068646E-3</v>
      </c>
      <c r="D53" s="301">
        <f t="shared" si="2"/>
        <v>9.8252763061542382E-3</v>
      </c>
      <c r="E53" s="301">
        <f t="shared" si="2"/>
        <v>8.8063209426513384E-3</v>
      </c>
      <c r="F53" s="301">
        <f t="shared" si="2"/>
        <v>1.143796134260376E-2</v>
      </c>
      <c r="G53" s="301">
        <f t="shared" si="2"/>
        <v>1.0069734981871879E-2</v>
      </c>
      <c r="H53" s="301">
        <f t="shared" si="2"/>
        <v>1.1023834930696317E-2</v>
      </c>
      <c r="I53" s="301">
        <f t="shared" si="2"/>
        <v>7.552313900361987E-3</v>
      </c>
      <c r="J53" s="301">
        <f t="shared" si="2"/>
        <v>1.283394073675158E-2</v>
      </c>
      <c r="K53" s="301">
        <f t="shared" si="2"/>
        <v>1.3678840632882171E-2</v>
      </c>
      <c r="L53" s="301">
        <f t="shared" si="2"/>
        <v>9.7250085021591669E-3</v>
      </c>
      <c r="M53" s="301">
        <f t="shared" si="2"/>
        <v>1.1612237255818949E-2</v>
      </c>
      <c r="N53" s="301">
        <f t="shared" si="2"/>
        <v>1.2083577710676011E-2</v>
      </c>
      <c r="O53" s="301">
        <f t="shared" si="2"/>
        <v>1.3075492343996893E-2</v>
      </c>
      <c r="P53" s="301">
        <f t="shared" si="2"/>
        <v>1.1991327154059071E-2</v>
      </c>
      <c r="Q53" s="301">
        <f t="shared" si="2"/>
        <v>1.2260090905693551E-2</v>
      </c>
      <c r="R53" s="301">
        <f t="shared" si="2"/>
        <v>1.057964081681661E-2</v>
      </c>
      <c r="S53" s="301">
        <f t="shared" si="2"/>
        <v>1.1471090308353518E-2</v>
      </c>
      <c r="T53" s="301">
        <f t="shared" si="2"/>
        <v>1.0867950983928787E-2</v>
      </c>
      <c r="U53" s="301">
        <f t="shared" si="2"/>
        <v>1.0645576919869646E-2</v>
      </c>
      <c r="V53" s="301">
        <f t="shared" si="2"/>
        <v>1.1896118977561107E-2</v>
      </c>
      <c r="W53" s="301">
        <f t="shared" si="2"/>
        <v>1.1913445264696464E-2</v>
      </c>
      <c r="DA53" s="67"/>
    </row>
    <row r="54" spans="1:105" ht="12" customHeight="1" x14ac:dyDescent="0.25">
      <c r="A54" s="202" t="s">
        <v>93</v>
      </c>
      <c r="B54" s="235">
        <f t="shared" ref="B54:W54" si="3">IF(B$7=0,0,B$7/B$5)</f>
        <v>5.2481541968926061E-3</v>
      </c>
      <c r="C54" s="235">
        <f t="shared" si="3"/>
        <v>4.3482630903335477E-3</v>
      </c>
      <c r="D54" s="235">
        <f t="shared" si="3"/>
        <v>1.0679648158863304E-2</v>
      </c>
      <c r="E54" s="235">
        <f t="shared" si="3"/>
        <v>9.572087981142759E-3</v>
      </c>
      <c r="F54" s="235">
        <f t="shared" si="3"/>
        <v>1.2432566676743218E-2</v>
      </c>
      <c r="G54" s="235">
        <f t="shared" si="3"/>
        <v>1.0945364110730306E-2</v>
      </c>
      <c r="H54" s="235">
        <f t="shared" si="3"/>
        <v>1.1982429272495994E-2</v>
      </c>
      <c r="I54" s="235">
        <f t="shared" si="3"/>
        <v>8.2090368482195513E-3</v>
      </c>
      <c r="J54" s="235">
        <f t="shared" si="3"/>
        <v>1.3949935583425627E-2</v>
      </c>
      <c r="K54" s="235">
        <f t="shared" si="3"/>
        <v>1.4868305035741488E-2</v>
      </c>
      <c r="L54" s="235">
        <f t="shared" si="3"/>
        <v>1.0570661415390396E-2</v>
      </c>
      <c r="M54" s="235">
        <f t="shared" si="3"/>
        <v>1.2621997017194506E-2</v>
      </c>
      <c r="N54" s="235">
        <f t="shared" si="3"/>
        <v>1.313432359856088E-2</v>
      </c>
      <c r="O54" s="235">
        <f t="shared" si="3"/>
        <v>1.4212491678257489E-2</v>
      </c>
      <c r="P54" s="235">
        <f t="shared" si="3"/>
        <v>1.3034051254412034E-2</v>
      </c>
      <c r="Q54" s="235">
        <f t="shared" si="3"/>
        <v>1.3326185767058209E-2</v>
      </c>
      <c r="R54" s="235">
        <f t="shared" si="3"/>
        <v>1.1499609583496316E-2</v>
      </c>
      <c r="S54" s="235">
        <f t="shared" si="3"/>
        <v>1.246857642212339E-2</v>
      </c>
      <c r="T54" s="235">
        <f t="shared" si="3"/>
        <v>1.1812990199922602E-2</v>
      </c>
      <c r="U54" s="235">
        <f t="shared" si="3"/>
        <v>1.1571279260727875E-2</v>
      </c>
      <c r="V54" s="235">
        <f t="shared" si="3"/>
        <v>1.2930564106044682E-2</v>
      </c>
      <c r="W54" s="235">
        <f t="shared" si="3"/>
        <v>1.294939702684398E-2</v>
      </c>
      <c r="DA54" s="174"/>
    </row>
    <row r="55" spans="1:105" ht="12" customHeight="1" x14ac:dyDescent="0.25">
      <c r="A55" s="202" t="s">
        <v>94</v>
      </c>
      <c r="B55" s="235">
        <f t="shared" ref="B55:W55" si="4">IF(B$8=0,0,B$8/B$5)</f>
        <v>1.301542240829366E-2</v>
      </c>
      <c r="C55" s="235">
        <f t="shared" si="4"/>
        <v>1.0783692464027198E-2</v>
      </c>
      <c r="D55" s="235">
        <f t="shared" si="4"/>
        <v>2.6485527433980985E-2</v>
      </c>
      <c r="E55" s="235">
        <f t="shared" si="4"/>
        <v>2.3738778193234049E-2</v>
      </c>
      <c r="F55" s="235">
        <f t="shared" si="4"/>
        <v>3.0832765358323175E-2</v>
      </c>
      <c r="G55" s="235">
        <f t="shared" si="4"/>
        <v>2.7144502994611151E-2</v>
      </c>
      <c r="H55" s="235">
        <f t="shared" si="4"/>
        <v>2.9716424595790065E-2</v>
      </c>
      <c r="I55" s="235">
        <f t="shared" si="4"/>
        <v>2.035841138358449E-2</v>
      </c>
      <c r="J55" s="235">
        <f t="shared" si="4"/>
        <v>3.4595840246895562E-2</v>
      </c>
      <c r="K55" s="235">
        <f t="shared" si="4"/>
        <v>3.6873396488638896E-2</v>
      </c>
      <c r="L55" s="235">
        <f t="shared" si="4"/>
        <v>2.6215240310168184E-2</v>
      </c>
      <c r="M55" s="235">
        <f t="shared" si="4"/>
        <v>3.1302552602642378E-2</v>
      </c>
      <c r="N55" s="235">
        <f t="shared" si="4"/>
        <v>3.2573122524430995E-2</v>
      </c>
      <c r="O55" s="235">
        <f t="shared" si="4"/>
        <v>3.524697936207858E-2</v>
      </c>
      <c r="P55" s="235">
        <f t="shared" si="4"/>
        <v>3.2324447110941845E-2</v>
      </c>
      <c r="Q55" s="235">
        <f t="shared" si="4"/>
        <v>3.3048940702304352E-2</v>
      </c>
      <c r="R55" s="235">
        <f t="shared" si="4"/>
        <v>2.8519031767070862E-2</v>
      </c>
      <c r="S55" s="235">
        <f t="shared" si="4"/>
        <v>3.0922069526865999E-2</v>
      </c>
      <c r="T55" s="235">
        <f t="shared" si="4"/>
        <v>2.9296215695808037E-2</v>
      </c>
      <c r="U55" s="235">
        <f t="shared" si="4"/>
        <v>2.869677256660513E-2</v>
      </c>
      <c r="V55" s="235">
        <f t="shared" si="4"/>
        <v>3.2067798982990808E-2</v>
      </c>
      <c r="W55" s="235">
        <f t="shared" si="4"/>
        <v>3.2114504626573066E-2</v>
      </c>
      <c r="DA55" s="174"/>
    </row>
    <row r="56" spans="1:105" ht="12" customHeight="1" x14ac:dyDescent="0.25">
      <c r="A56" s="202" t="s">
        <v>95</v>
      </c>
      <c r="B56" s="235">
        <f t="shared" ref="B56:W56" si="5">IF(B$9=0,0,B$9/B$5)</f>
        <v>3.9885971896383807E-2</v>
      </c>
      <c r="C56" s="235">
        <f t="shared" si="5"/>
        <v>3.3046799486534967E-2</v>
      </c>
      <c r="D56" s="235">
        <f t="shared" si="5"/>
        <v>8.1165326007361122E-2</v>
      </c>
      <c r="E56" s="235">
        <f t="shared" si="5"/>
        <v>7.2747868656684991E-2</v>
      </c>
      <c r="F56" s="235">
        <f t="shared" si="5"/>
        <v>9.4487506743248462E-2</v>
      </c>
      <c r="G56" s="235">
        <f t="shared" si="5"/>
        <v>8.318476724155037E-2</v>
      </c>
      <c r="H56" s="235">
        <f t="shared" si="5"/>
        <v>9.1066462470969556E-2</v>
      </c>
      <c r="I56" s="235">
        <f t="shared" si="5"/>
        <v>6.2388680046468609E-2</v>
      </c>
      <c r="J56" s="235">
        <f t="shared" si="5"/>
        <v>0.10601951043403476</v>
      </c>
      <c r="K56" s="235">
        <f t="shared" si="5"/>
        <v>0.11299911827163535</v>
      </c>
      <c r="L56" s="235">
        <f t="shared" si="5"/>
        <v>8.0337026756967023E-2</v>
      </c>
      <c r="M56" s="235">
        <f t="shared" si="5"/>
        <v>9.5927177330678251E-2</v>
      </c>
      <c r="N56" s="235">
        <f t="shared" si="5"/>
        <v>9.9820859349062707E-2</v>
      </c>
      <c r="O56" s="235">
        <f t="shared" si="5"/>
        <v>0.10801493675475696</v>
      </c>
      <c r="P56" s="235">
        <f t="shared" si="5"/>
        <v>9.9058789533531477E-2</v>
      </c>
      <c r="Q56" s="235">
        <f t="shared" si="5"/>
        <v>0.10127901182964238</v>
      </c>
      <c r="R56" s="235">
        <f t="shared" si="5"/>
        <v>8.7397032834571967E-2</v>
      </c>
      <c r="S56" s="235">
        <f t="shared" si="5"/>
        <v>9.4761180808137724E-2</v>
      </c>
      <c r="T56" s="235">
        <f t="shared" si="5"/>
        <v>8.9778725519411753E-2</v>
      </c>
      <c r="U56" s="235">
        <f t="shared" si="5"/>
        <v>8.7941722381531848E-2</v>
      </c>
      <c r="V56" s="235">
        <f t="shared" si="5"/>
        <v>9.8272287205939585E-2</v>
      </c>
      <c r="W56" s="235">
        <f t="shared" si="5"/>
        <v>9.8415417404014244E-2</v>
      </c>
      <c r="DA56" s="174"/>
    </row>
    <row r="57" spans="1:105" ht="12" customHeight="1" x14ac:dyDescent="0.25">
      <c r="A57" s="56" t="s">
        <v>96</v>
      </c>
      <c r="B57" s="302">
        <f t="shared" ref="B57:W57" si="6">IF(B$10=0,0,B$10/B$5)</f>
        <v>1.7889710499736994E-2</v>
      </c>
      <c r="C57" s="302">
        <f t="shared" si="6"/>
        <v>2.2033269845590762E-2</v>
      </c>
      <c r="D57" s="302">
        <f t="shared" si="6"/>
        <v>1.8161912469137256E-2</v>
      </c>
      <c r="E57" s="302">
        <f t="shared" si="6"/>
        <v>1.715696076904577E-2</v>
      </c>
      <c r="F57" s="302">
        <f t="shared" si="6"/>
        <v>2.0307573928555714E-2</v>
      </c>
      <c r="G57" s="302">
        <f t="shared" si="6"/>
        <v>1.9904315794892678E-2</v>
      </c>
      <c r="H57" s="302">
        <f t="shared" si="6"/>
        <v>1.9852329500400046E-2</v>
      </c>
      <c r="I57" s="302">
        <f t="shared" si="6"/>
        <v>1.7282292261137273E-2</v>
      </c>
      <c r="J57" s="302">
        <f t="shared" si="6"/>
        <v>2.1488983680852936E-2</v>
      </c>
      <c r="K57" s="302">
        <f t="shared" si="6"/>
        <v>2.2812698244350813E-2</v>
      </c>
      <c r="L57" s="302">
        <f t="shared" si="6"/>
        <v>1.862678902556247E-2</v>
      </c>
      <c r="M57" s="302">
        <f t="shared" si="6"/>
        <v>2.0249553994626673E-2</v>
      </c>
      <c r="N57" s="302">
        <f t="shared" si="6"/>
        <v>2.0661615149598172E-2</v>
      </c>
      <c r="O57" s="302">
        <f t="shared" si="6"/>
        <v>2.1800908702884987E-2</v>
      </c>
      <c r="P57" s="302">
        <f t="shared" si="6"/>
        <v>2.0525319641402091E-2</v>
      </c>
      <c r="Q57" s="302">
        <f t="shared" si="6"/>
        <v>2.0836332240888898E-2</v>
      </c>
      <c r="R57" s="302">
        <f t="shared" si="6"/>
        <v>1.9008975350599859E-2</v>
      </c>
      <c r="S57" s="302">
        <f t="shared" si="6"/>
        <v>1.9829175584834182E-2</v>
      </c>
      <c r="T57" s="302">
        <f t="shared" si="6"/>
        <v>1.9164222592287609E-2</v>
      </c>
      <c r="U57" s="302">
        <f t="shared" si="6"/>
        <v>1.8691243410739192E-2</v>
      </c>
      <c r="V57" s="302">
        <f t="shared" si="6"/>
        <v>2.0368642615709337E-2</v>
      </c>
      <c r="W57" s="302">
        <f t="shared" si="6"/>
        <v>2.0392143376080956E-2</v>
      </c>
      <c r="DA57" s="68"/>
    </row>
    <row r="58" spans="1:105" ht="12" customHeight="1" x14ac:dyDescent="0.25">
      <c r="A58" s="203" t="s">
        <v>2900</v>
      </c>
      <c r="B58" s="303">
        <f t="shared" ref="B58:W58" si="7">IF(B$16=0,0,B$16/B$5)</f>
        <v>0.75031071241815162</v>
      </c>
      <c r="C58" s="303">
        <f t="shared" si="7"/>
        <v>0.75827255752626588</v>
      </c>
      <c r="D58" s="303">
        <f t="shared" si="7"/>
        <v>0.65479500999637352</v>
      </c>
      <c r="E58" s="303">
        <f t="shared" si="7"/>
        <v>0.67612987697420912</v>
      </c>
      <c r="F58" s="303">
        <f t="shared" si="7"/>
        <v>0.61602422532019019</v>
      </c>
      <c r="G58" s="303">
        <f t="shared" si="7"/>
        <v>0.64229246407212537</v>
      </c>
      <c r="H58" s="303">
        <f t="shared" si="7"/>
        <v>0.62628669400600823</v>
      </c>
      <c r="I58" s="303">
        <f t="shared" si="7"/>
        <v>0.696462465554888</v>
      </c>
      <c r="J58" s="303">
        <f t="shared" si="7"/>
        <v>0.58992662192208867</v>
      </c>
      <c r="K58" s="303">
        <f t="shared" si="7"/>
        <v>0.57575119410000797</v>
      </c>
      <c r="L58" s="303">
        <f t="shared" si="7"/>
        <v>0.65431435103021629</v>
      </c>
      <c r="M58" s="303">
        <f t="shared" si="7"/>
        <v>0.6141110249173356</v>
      </c>
      <c r="N58" s="303">
        <f t="shared" si="7"/>
        <v>0.60562760221307654</v>
      </c>
      <c r="O58" s="303">
        <f t="shared" si="7"/>
        <v>0.5860327395154965</v>
      </c>
      <c r="P58" s="303">
        <f t="shared" si="7"/>
        <v>0.60973394145552073</v>
      </c>
      <c r="Q58" s="303">
        <f t="shared" si="7"/>
        <v>0.60207773086594418</v>
      </c>
      <c r="R58" s="303">
        <f t="shared" si="7"/>
        <v>0.63867192689636465</v>
      </c>
      <c r="S58" s="303">
        <f t="shared" si="7"/>
        <v>0.62376267978252331</v>
      </c>
      <c r="T58" s="303">
        <f t="shared" si="7"/>
        <v>0.63436408495924146</v>
      </c>
      <c r="U58" s="303">
        <f t="shared" si="7"/>
        <v>0.64166450463718361</v>
      </c>
      <c r="V58" s="303">
        <f t="shared" si="7"/>
        <v>0.61409543392844923</v>
      </c>
      <c r="W58" s="303">
        <f t="shared" si="7"/>
        <v>0.61314402110857735</v>
      </c>
      <c r="DA58" s="175"/>
    </row>
    <row r="59" spans="1:105" ht="12" customHeight="1" x14ac:dyDescent="0.25">
      <c r="A59" s="203" t="s">
        <v>2912</v>
      </c>
      <c r="B59" s="303">
        <f t="shared" ref="B59:W59" si="8">IF(B$27=0,0,B$27/B$5)</f>
        <v>2.4561361641457401E-2</v>
      </c>
      <c r="C59" s="303">
        <f t="shared" si="8"/>
        <v>2.0349871262761002E-2</v>
      </c>
      <c r="D59" s="303">
        <f t="shared" si="8"/>
        <v>4.9980753383480257E-2</v>
      </c>
      <c r="E59" s="303">
        <f t="shared" si="8"/>
        <v>4.4797371751748145E-2</v>
      </c>
      <c r="F59" s="303">
        <f t="shared" si="8"/>
        <v>5.8184412047158247E-2</v>
      </c>
      <c r="G59" s="303">
        <f t="shared" si="8"/>
        <v>5.1224304038217844E-2</v>
      </c>
      <c r="H59" s="303">
        <f t="shared" si="8"/>
        <v>5.6077768995281295E-2</v>
      </c>
      <c r="I59" s="303">
        <f t="shared" si="8"/>
        <v>3.8418292449667532E-2</v>
      </c>
      <c r="J59" s="303">
        <f t="shared" si="8"/>
        <v>6.5285698530431951E-2</v>
      </c>
      <c r="K59" s="303">
        <f t="shared" si="8"/>
        <v>6.9583667567270233E-2</v>
      </c>
      <c r="L59" s="303">
        <f t="shared" si="8"/>
        <v>4.9470695424027059E-2</v>
      </c>
      <c r="M59" s="303">
        <f t="shared" si="8"/>
        <v>5.9070946040470307E-2</v>
      </c>
      <c r="N59" s="303">
        <f t="shared" si="8"/>
        <v>6.1468634441264963E-2</v>
      </c>
      <c r="O59" s="303">
        <f t="shared" si="8"/>
        <v>6.651446105424505E-2</v>
      </c>
      <c r="P59" s="303">
        <f t="shared" si="8"/>
        <v>6.0999359870648334E-2</v>
      </c>
      <c r="Q59" s="303">
        <f t="shared" si="8"/>
        <v>6.2366549389832424E-2</v>
      </c>
      <c r="R59" s="303">
        <f t="shared" si="8"/>
        <v>5.3818172850762742E-2</v>
      </c>
      <c r="S59" s="303">
        <f t="shared" si="8"/>
        <v>5.8352937655537479E-2</v>
      </c>
      <c r="T59" s="303">
        <f t="shared" si="8"/>
        <v>5.528479413563777E-2</v>
      </c>
      <c r="U59" s="303">
        <f t="shared" si="8"/>
        <v>5.4153586940206458E-2</v>
      </c>
      <c r="V59" s="303">
        <f t="shared" si="8"/>
        <v>6.0515040016289108E-2</v>
      </c>
      <c r="W59" s="303">
        <f t="shared" si="8"/>
        <v>6.060317808562983E-2</v>
      </c>
      <c r="DA59" s="175"/>
    </row>
    <row r="60" spans="1:105" ht="12" customHeight="1" x14ac:dyDescent="0.25">
      <c r="A60" s="203" t="s">
        <v>2914</v>
      </c>
      <c r="B60" s="303">
        <f t="shared" ref="B60:W60" si="9">IF(B$28=0,0,B$28/B$5)</f>
        <v>0.12483379750272547</v>
      </c>
      <c r="C60" s="303">
        <f t="shared" si="9"/>
        <v>0.13106961362620106</v>
      </c>
      <c r="D60" s="303">
        <f t="shared" si="9"/>
        <v>0.10937476061980089</v>
      </c>
      <c r="E60" s="303">
        <f t="shared" si="9"/>
        <v>0.11161869386028554</v>
      </c>
      <c r="F60" s="303">
        <f t="shared" si="9"/>
        <v>0.11027259977254436</v>
      </c>
      <c r="G60" s="303">
        <f t="shared" si="9"/>
        <v>0.11471918697372145</v>
      </c>
      <c r="H60" s="303">
        <f t="shared" si="9"/>
        <v>0.10963989603328733</v>
      </c>
      <c r="I60" s="303">
        <f t="shared" si="9"/>
        <v>0.11894193675830303</v>
      </c>
      <c r="J60" s="303">
        <f t="shared" si="9"/>
        <v>0.10426238730991068</v>
      </c>
      <c r="K60" s="303">
        <f t="shared" si="9"/>
        <v>9.8396261739172375E-2</v>
      </c>
      <c r="L60" s="303">
        <f t="shared" si="9"/>
        <v>0.11161186724029996</v>
      </c>
      <c r="M60" s="303">
        <f t="shared" si="9"/>
        <v>0.10838292668238608</v>
      </c>
      <c r="N60" s="303">
        <f t="shared" si="9"/>
        <v>0.10601225278089678</v>
      </c>
      <c r="O60" s="303">
        <f t="shared" si="9"/>
        <v>0.10249303139204569</v>
      </c>
      <c r="P60" s="303">
        <f t="shared" si="9"/>
        <v>0.10408591985615281</v>
      </c>
      <c r="Q60" s="303">
        <f t="shared" si="9"/>
        <v>0.10547694906329334</v>
      </c>
      <c r="R60" s="303">
        <f t="shared" si="9"/>
        <v>0.10793865506604693</v>
      </c>
      <c r="S60" s="303">
        <f t="shared" si="9"/>
        <v>0.10227860742749212</v>
      </c>
      <c r="T60" s="303">
        <f t="shared" si="9"/>
        <v>0.1057040513897284</v>
      </c>
      <c r="U60" s="303">
        <f t="shared" si="9"/>
        <v>0.10380306657162601</v>
      </c>
      <c r="V60" s="303">
        <f t="shared" si="9"/>
        <v>0.1019903380720812</v>
      </c>
      <c r="W60" s="303">
        <f t="shared" si="9"/>
        <v>0.10253440507301835</v>
      </c>
      <c r="DA60" s="175"/>
    </row>
    <row r="61" spans="1:105" ht="12" customHeight="1" x14ac:dyDescent="0.25">
      <c r="A61" s="62" t="s">
        <v>2915</v>
      </c>
      <c r="B61" s="304">
        <f t="shared" ref="B61:W61" si="10">IF(B$29=0,0,B$29/B$5)</f>
        <v>6.1948316078144335E-2</v>
      </c>
      <c r="C61" s="304">
        <f t="shared" si="10"/>
        <v>6.7899061912898781E-2</v>
      </c>
      <c r="D61" s="304">
        <f t="shared" si="10"/>
        <v>5.2054860448202414E-2</v>
      </c>
      <c r="E61" s="304">
        <f t="shared" si="10"/>
        <v>5.3013379273027565E-2</v>
      </c>
      <c r="F61" s="304">
        <f t="shared" si="10"/>
        <v>5.5392536844319384E-2</v>
      </c>
      <c r="G61" s="304">
        <f t="shared" si="10"/>
        <v>5.8305890803127834E-2</v>
      </c>
      <c r="H61" s="304">
        <f t="shared" si="10"/>
        <v>5.4108476937550165E-2</v>
      </c>
      <c r="I61" s="304">
        <f t="shared" si="10"/>
        <v>5.9234603451147845E-2</v>
      </c>
      <c r="J61" s="304">
        <f t="shared" si="10"/>
        <v>5.0889667110675649E-2</v>
      </c>
      <c r="K61" s="304">
        <f t="shared" si="10"/>
        <v>4.5804612215955304E-2</v>
      </c>
      <c r="L61" s="304">
        <f t="shared" si="10"/>
        <v>5.4374502222432314E-2</v>
      </c>
      <c r="M61" s="304">
        <f t="shared" si="10"/>
        <v>5.3582089031959816E-2</v>
      </c>
      <c r="N61" s="304">
        <f t="shared" si="10"/>
        <v>5.1693766697368866E-2</v>
      </c>
      <c r="O61" s="304">
        <f t="shared" si="10"/>
        <v>4.9330750586508522E-2</v>
      </c>
      <c r="P61" s="304">
        <f t="shared" si="10"/>
        <v>4.9474868745471037E-2</v>
      </c>
      <c r="Q61" s="304">
        <f t="shared" si="10"/>
        <v>5.1369309980914823E-2</v>
      </c>
      <c r="R61" s="304">
        <f t="shared" si="10"/>
        <v>5.1596977547918324E-2</v>
      </c>
      <c r="S61" s="304">
        <f t="shared" si="10"/>
        <v>4.6757211802611831E-2</v>
      </c>
      <c r="T61" s="304">
        <f t="shared" si="10"/>
        <v>4.9586020276236507E-2</v>
      </c>
      <c r="U61" s="304">
        <f t="shared" si="10"/>
        <v>4.7190278305075301E-2</v>
      </c>
      <c r="V61" s="304">
        <f t="shared" si="10"/>
        <v>4.7067336685869134E-2</v>
      </c>
      <c r="W61" s="304">
        <f t="shared" si="10"/>
        <v>4.768094897116034E-2</v>
      </c>
      <c r="DA61" s="72"/>
    </row>
    <row r="62" spans="1:105" ht="12" customHeight="1" x14ac:dyDescent="0.25">
      <c r="A62" s="62" t="s">
        <v>2922</v>
      </c>
      <c r="B62" s="304">
        <f t="shared" ref="B62:W62" si="11">IF(B$35=0,0,B$35/B$5)</f>
        <v>6.0786219745824092E-2</v>
      </c>
      <c r="C62" s="304">
        <f t="shared" si="11"/>
        <v>6.1431246477168869E-2</v>
      </c>
      <c r="D62" s="304">
        <f t="shared" si="11"/>
        <v>5.3048040908053165E-2</v>
      </c>
      <c r="E62" s="304">
        <f t="shared" si="11"/>
        <v>5.4776479394800889E-2</v>
      </c>
      <c r="F62" s="304">
        <f t="shared" si="11"/>
        <v>4.9907036257527682E-2</v>
      </c>
      <c r="G62" s="304">
        <f t="shared" si="11"/>
        <v>5.2035150526301484E-2</v>
      </c>
      <c r="H62" s="304">
        <f t="shared" si="11"/>
        <v>5.0738447386738772E-2</v>
      </c>
      <c r="I62" s="304">
        <f t="shared" si="11"/>
        <v>5.6423718567867369E-2</v>
      </c>
      <c r="J62" s="304">
        <f t="shared" si="11"/>
        <v>4.7792745965864782E-2</v>
      </c>
      <c r="K62" s="304">
        <f t="shared" si="11"/>
        <v>4.6644327508920461E-2</v>
      </c>
      <c r="L62" s="304">
        <f t="shared" si="11"/>
        <v>5.3009100451711484E-2</v>
      </c>
      <c r="M62" s="304">
        <f t="shared" si="11"/>
        <v>4.9752038843548479E-2</v>
      </c>
      <c r="N62" s="304">
        <f t="shared" si="11"/>
        <v>4.906475664410357E-2</v>
      </c>
      <c r="O62" s="304">
        <f t="shared" si="11"/>
        <v>4.7477284134234167E-2</v>
      </c>
      <c r="P62" s="304">
        <f t="shared" si="11"/>
        <v>4.9397430608916972E-2</v>
      </c>
      <c r="Q62" s="304">
        <f t="shared" si="11"/>
        <v>4.8777164775555229E-2</v>
      </c>
      <c r="R62" s="304">
        <f t="shared" si="11"/>
        <v>5.1741833684730072E-2</v>
      </c>
      <c r="S62" s="304">
        <f t="shared" si="11"/>
        <v>5.0533965056030951E-2</v>
      </c>
      <c r="T62" s="304">
        <f t="shared" si="11"/>
        <v>5.1392835033522842E-2</v>
      </c>
      <c r="U62" s="304">
        <f t="shared" si="11"/>
        <v>5.1984276562259554E-2</v>
      </c>
      <c r="V62" s="304">
        <f t="shared" si="11"/>
        <v>4.9750775743794183E-2</v>
      </c>
      <c r="W62" s="304">
        <f t="shared" si="11"/>
        <v>4.9673697291120415E-2</v>
      </c>
      <c r="DA62" s="72"/>
    </row>
    <row r="63" spans="1:105" ht="12" customHeight="1" x14ac:dyDescent="0.25">
      <c r="A63" s="62" t="s">
        <v>2934</v>
      </c>
      <c r="B63" s="304">
        <f t="shared" ref="B63:W63" si="12">IF(B$46=0,0,B$46/B$5)</f>
        <v>2.0992616787570426E-3</v>
      </c>
      <c r="C63" s="304">
        <f t="shared" si="12"/>
        <v>1.7393052361334193E-3</v>
      </c>
      <c r="D63" s="304">
        <f t="shared" si="12"/>
        <v>4.2718592635453195E-3</v>
      </c>
      <c r="E63" s="304">
        <f t="shared" si="12"/>
        <v>3.8288351924571046E-3</v>
      </c>
      <c r="F63" s="304">
        <f t="shared" si="12"/>
        <v>4.9730266706972852E-3</v>
      </c>
      <c r="G63" s="304">
        <f t="shared" si="12"/>
        <v>4.3781456442921231E-3</v>
      </c>
      <c r="H63" s="304">
        <f t="shared" si="12"/>
        <v>4.7929717089983982E-3</v>
      </c>
      <c r="I63" s="304">
        <f t="shared" si="12"/>
        <v>3.2836147392878209E-3</v>
      </c>
      <c r="J63" s="304">
        <f t="shared" si="12"/>
        <v>5.5799742333702499E-3</v>
      </c>
      <c r="K63" s="304">
        <f t="shared" si="12"/>
        <v>5.9473220142966E-3</v>
      </c>
      <c r="L63" s="304">
        <f t="shared" si="12"/>
        <v>4.22826456615616E-3</v>
      </c>
      <c r="M63" s="304">
        <f t="shared" si="12"/>
        <v>5.0487988068778026E-3</v>
      </c>
      <c r="N63" s="304">
        <f t="shared" si="12"/>
        <v>5.2537294394243549E-3</v>
      </c>
      <c r="O63" s="304">
        <f t="shared" si="12"/>
        <v>5.6849966713029979E-3</v>
      </c>
      <c r="P63" s="304">
        <f t="shared" si="12"/>
        <v>5.2136205017648115E-3</v>
      </c>
      <c r="Q63" s="304">
        <f t="shared" si="12"/>
        <v>5.330474306823282E-3</v>
      </c>
      <c r="R63" s="304">
        <f t="shared" si="12"/>
        <v>4.5998438333985257E-3</v>
      </c>
      <c r="S63" s="304">
        <f t="shared" si="12"/>
        <v>4.9874305688493549E-3</v>
      </c>
      <c r="T63" s="304">
        <f t="shared" si="12"/>
        <v>4.7251960799690402E-3</v>
      </c>
      <c r="U63" s="304">
        <f t="shared" si="12"/>
        <v>4.6285117042911489E-3</v>
      </c>
      <c r="V63" s="304">
        <f t="shared" si="12"/>
        <v>5.1722256424178705E-3</v>
      </c>
      <c r="W63" s="304">
        <f t="shared" si="12"/>
        <v>5.1797588107375895E-3</v>
      </c>
      <c r="DA63" s="72"/>
    </row>
    <row r="64" spans="1:105" ht="12" customHeight="1" x14ac:dyDescent="0.25">
      <c r="A64" s="62" t="s">
        <v>2936</v>
      </c>
      <c r="B64" s="304">
        <f t="shared" ref="B64:W64" si="13">IF(B$47=0,0,B$47/B$5)</f>
        <v>0</v>
      </c>
      <c r="C64" s="304">
        <f t="shared" si="13"/>
        <v>0</v>
      </c>
      <c r="D64" s="304">
        <f t="shared" si="13"/>
        <v>0</v>
      </c>
      <c r="E64" s="304">
        <f t="shared" si="13"/>
        <v>0</v>
      </c>
      <c r="F64" s="304">
        <f t="shared" si="13"/>
        <v>0</v>
      </c>
      <c r="G64" s="304">
        <f t="shared" si="13"/>
        <v>0</v>
      </c>
      <c r="H64" s="304">
        <f t="shared" si="13"/>
        <v>0</v>
      </c>
      <c r="I64" s="304">
        <f t="shared" si="13"/>
        <v>0</v>
      </c>
      <c r="J64" s="304">
        <f t="shared" si="13"/>
        <v>0</v>
      </c>
      <c r="K64" s="304">
        <f t="shared" si="13"/>
        <v>0</v>
      </c>
      <c r="L64" s="304">
        <f t="shared" si="13"/>
        <v>0</v>
      </c>
      <c r="M64" s="304">
        <f t="shared" si="13"/>
        <v>0</v>
      </c>
      <c r="N64" s="304">
        <f t="shared" si="13"/>
        <v>0</v>
      </c>
      <c r="O64" s="304">
        <f t="shared" si="13"/>
        <v>0</v>
      </c>
      <c r="P64" s="304">
        <f t="shared" si="13"/>
        <v>0</v>
      </c>
      <c r="Q64" s="304">
        <f t="shared" si="13"/>
        <v>0</v>
      </c>
      <c r="R64" s="304">
        <f t="shared" si="13"/>
        <v>0</v>
      </c>
      <c r="S64" s="304">
        <f t="shared" si="13"/>
        <v>0</v>
      </c>
      <c r="T64" s="304">
        <f t="shared" si="13"/>
        <v>0</v>
      </c>
      <c r="U64" s="304">
        <f t="shared" si="13"/>
        <v>0</v>
      </c>
      <c r="V64" s="304">
        <f t="shared" si="13"/>
        <v>0</v>
      </c>
      <c r="W64" s="304">
        <f t="shared" si="13"/>
        <v>0</v>
      </c>
      <c r="DA64" s="72"/>
    </row>
    <row r="65" spans="1:105" ht="12" customHeight="1" x14ac:dyDescent="0.25">
      <c r="A65" s="41" t="s">
        <v>2938</v>
      </c>
      <c r="B65" s="237">
        <f t="shared" ref="B65:W65" si="14">IF(B$48=0,0,B$48/B$5)</f>
        <v>1.9426567575217678E-2</v>
      </c>
      <c r="C65" s="237">
        <f t="shared" si="14"/>
        <v>1.6095530655178675E-2</v>
      </c>
      <c r="D65" s="237">
        <f t="shared" si="14"/>
        <v>3.9531785624848444E-2</v>
      </c>
      <c r="E65" s="237">
        <f t="shared" si="14"/>
        <v>3.543204087099807E-2</v>
      </c>
      <c r="F65" s="237">
        <f t="shared" si="14"/>
        <v>4.6020388810632716E-2</v>
      </c>
      <c r="G65" s="237">
        <f t="shared" si="14"/>
        <v>4.0515359792279333E-2</v>
      </c>
      <c r="H65" s="237">
        <f t="shared" si="14"/>
        <v>4.4354160195071199E-2</v>
      </c>
      <c r="I65" s="237">
        <f t="shared" si="14"/>
        <v>3.0386570797369516E-2</v>
      </c>
      <c r="J65" s="237">
        <f t="shared" si="14"/>
        <v>5.1637081555608338E-2</v>
      </c>
      <c r="K65" s="237">
        <f t="shared" si="14"/>
        <v>5.5036517920300766E-2</v>
      </c>
      <c r="L65" s="237">
        <f t="shared" si="14"/>
        <v>3.9128360295209129E-2</v>
      </c>
      <c r="M65" s="237">
        <f t="shared" si="14"/>
        <v>4.6721584158847224E-2</v>
      </c>
      <c r="N65" s="237">
        <f t="shared" si="14"/>
        <v>4.8618012232433019E-2</v>
      </c>
      <c r="O65" s="237">
        <f t="shared" si="14"/>
        <v>5.260895919623796E-2</v>
      </c>
      <c r="P65" s="237">
        <f t="shared" si="14"/>
        <v>4.8246844123331634E-2</v>
      </c>
      <c r="Q65" s="237">
        <f t="shared" si="14"/>
        <v>4.9328209235342715E-2</v>
      </c>
      <c r="R65" s="237">
        <f t="shared" si="14"/>
        <v>4.256695483426999E-2</v>
      </c>
      <c r="S65" s="237">
        <f t="shared" si="14"/>
        <v>4.6153682484131965E-2</v>
      </c>
      <c r="T65" s="237">
        <f t="shared" si="14"/>
        <v>4.3726964524033518E-2</v>
      </c>
      <c r="U65" s="237">
        <f t="shared" si="14"/>
        <v>4.2832247311510342E-2</v>
      </c>
      <c r="V65" s="237">
        <f t="shared" si="14"/>
        <v>4.7863776094935029E-2</v>
      </c>
      <c r="W65" s="237">
        <f t="shared" si="14"/>
        <v>4.7933488034565722E-2</v>
      </c>
      <c r="DA65" s="97"/>
    </row>
    <row r="66" spans="1:105" ht="12" customHeight="1" x14ac:dyDescent="0.25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DA66" s="172"/>
    </row>
    <row r="67" spans="1:105" ht="15" customHeight="1" x14ac:dyDescent="0.25">
      <c r="A67" s="32" t="s">
        <v>54</v>
      </c>
      <c r="B67" s="259"/>
      <c r="C67" s="259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DA67" s="88"/>
    </row>
    <row r="68" spans="1:105" ht="12" customHeight="1" x14ac:dyDescent="0.25">
      <c r="A68" s="20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DA68" s="173"/>
    </row>
    <row r="69" spans="1:105" ht="12" customHeight="1" x14ac:dyDescent="0.25">
      <c r="A69" s="35" t="s">
        <v>28</v>
      </c>
      <c r="B69" s="324">
        <f t="shared" ref="B69:W69" si="15">SUM(B$70:B$78)</f>
        <v>155.71994249328154</v>
      </c>
      <c r="C69" s="324">
        <f t="shared" si="15"/>
        <v>149.36469369023811</v>
      </c>
      <c r="D69" s="324">
        <f t="shared" si="15"/>
        <v>157.39943783723885</v>
      </c>
      <c r="E69" s="324">
        <f t="shared" si="15"/>
        <v>173.26695378119373</v>
      </c>
      <c r="F69" s="324">
        <f t="shared" si="15"/>
        <v>189.65978100374753</v>
      </c>
      <c r="G69" s="324">
        <f t="shared" si="15"/>
        <v>184.05304269981892</v>
      </c>
      <c r="H69" s="324">
        <f t="shared" si="15"/>
        <v>169.82600109922586</v>
      </c>
      <c r="I69" s="324">
        <f t="shared" si="15"/>
        <v>174.80696134967087</v>
      </c>
      <c r="J69" s="324">
        <f t="shared" si="15"/>
        <v>191.41379190462482</v>
      </c>
      <c r="K69" s="324">
        <f t="shared" si="15"/>
        <v>214.43137637246667</v>
      </c>
      <c r="L69" s="324">
        <f t="shared" si="15"/>
        <v>218.63781843627629</v>
      </c>
      <c r="M69" s="324">
        <f t="shared" si="15"/>
        <v>224.95346932596351</v>
      </c>
      <c r="N69" s="324">
        <f t="shared" si="15"/>
        <v>243.72357443584235</v>
      </c>
      <c r="O69" s="324">
        <f t="shared" si="15"/>
        <v>254.45298575628095</v>
      </c>
      <c r="P69" s="324">
        <f t="shared" si="15"/>
        <v>245.03830676914356</v>
      </c>
      <c r="Q69" s="324">
        <f t="shared" si="15"/>
        <v>242.40479735048893</v>
      </c>
      <c r="R69" s="324">
        <f t="shared" si="15"/>
        <v>254.09199055431415</v>
      </c>
      <c r="S69" s="324">
        <f t="shared" si="15"/>
        <v>249.53256376627644</v>
      </c>
      <c r="T69" s="324">
        <f t="shared" si="15"/>
        <v>249.15069649026793</v>
      </c>
      <c r="U69" s="324">
        <f t="shared" si="15"/>
        <v>238.33551895150299</v>
      </c>
      <c r="V69" s="324">
        <f t="shared" si="15"/>
        <v>241.5549398022693</v>
      </c>
      <c r="W69" s="324">
        <f t="shared" si="15"/>
        <v>213.08249425425717</v>
      </c>
      <c r="DA69" s="95"/>
    </row>
    <row r="70" spans="1:105" ht="12" customHeight="1" x14ac:dyDescent="0.25">
      <c r="A70" s="55" t="s">
        <v>92</v>
      </c>
      <c r="B70" s="336">
        <f>IF(B$6=0,0,B$6/WWP!B$5*1000)</f>
        <v>0.75186288815711122</v>
      </c>
      <c r="C70" s="336">
        <f>IF(C$6=0,0,C$6/WWP!C$5*1000)</f>
        <v>0.59751882580645943</v>
      </c>
      <c r="D70" s="336">
        <f>IF(D$6=0,0,D$6/WWP!D$5*1000)</f>
        <v>1.5464929671842196</v>
      </c>
      <c r="E70" s="336">
        <f>IF(E$6=0,0,E$6/WWP!E$5*1000)</f>
        <v>1.5258444037527279</v>
      </c>
      <c r="F70" s="336">
        <f>IF(F$6=0,0,F$6/WWP!F$5*1000)</f>
        <v>2.1693212433675595</v>
      </c>
      <c r="G70" s="336">
        <f>IF(G$6=0,0,G$6/WWP!G$5*1000)</f>
        <v>1.8533653625943247</v>
      </c>
      <c r="H70" s="336">
        <f>IF(H$6=0,0,H$6/WWP!H$5*1000)</f>
        <v>1.8721338030581174</v>
      </c>
      <c r="I70" s="336">
        <f>IF(I$6=0,0,I$6/WWP!I$5*1000)</f>
        <v>1.3201970440811599</v>
      </c>
      <c r="J70" s="336">
        <f>IF(J$6=0,0,J$6/WWP!J$5*1000)</f>
        <v>2.4565932615008541</v>
      </c>
      <c r="K70" s="336">
        <f>IF(K$6=0,0,K$6/WWP!K$5*1000)</f>
        <v>2.9331726240885474</v>
      </c>
      <c r="L70" s="336">
        <f>IF(L$6=0,0,L$6/WWP!L$5*1000)</f>
        <v>2.1262546431863201</v>
      </c>
      <c r="M70" s="336">
        <f>IF(M$6=0,0,M$6/WWP!M$5*1000)</f>
        <v>2.6122130573326783</v>
      </c>
      <c r="N70" s="336">
        <f>IF(N$6=0,0,N$6/WWP!N$5*1000)</f>
        <v>2.9450527516192295</v>
      </c>
      <c r="O70" s="336">
        <f>IF(O$6=0,0,O$6/WWP!O$5*1000)</f>
        <v>3.3270980671634018</v>
      </c>
      <c r="P70" s="336">
        <f>IF(P$6=0,0,P$6/WWP!P$5*1000)</f>
        <v>2.938334501745488</v>
      </c>
      <c r="Q70" s="336">
        <f>IF(Q$6=0,0,Q$6/WWP!Q$5*1000)</f>
        <v>2.9719048514932176</v>
      </c>
      <c r="R70" s="336">
        <f>IF(R$6=0,0,R$6/WWP!R$5*1000)</f>
        <v>2.688201994494603</v>
      </c>
      <c r="S70" s="336">
        <f>IF(S$6=0,0,S$6/WWP!S$5*1000)</f>
        <v>2.8624105738379404</v>
      </c>
      <c r="T70" s="336">
        <f>IF(T$6=0,0,T$6/WWP!T$5*1000)</f>
        <v>2.7077575570679504</v>
      </c>
      <c r="U70" s="336">
        <f>IF(U$6=0,0,U$6/WWP!U$5*1000)</f>
        <v>2.5372190997352746</v>
      </c>
      <c r="V70" s="336">
        <f>IF(V$6=0,0,V$6/WWP!V$5*1000)</f>
        <v>2.8735663035054069</v>
      </c>
      <c r="W70" s="336">
        <f>IF(W$6=0,0,W$6/WWP!W$5*1000)</f>
        <v>2.5385466321630918</v>
      </c>
      <c r="DA70" s="67"/>
    </row>
    <row r="71" spans="1:105" ht="12" customHeight="1" x14ac:dyDescent="0.25">
      <c r="A71" s="202" t="s">
        <v>93</v>
      </c>
      <c r="B71" s="337">
        <f>IF(B$7=0,0,B$7/WWP!B$5*1000)</f>
        <v>0.81724226973599068</v>
      </c>
      <c r="C71" s="337">
        <f>IF(C$7=0,0,C$7/WWP!C$5*1000)</f>
        <v>0.64947698457223846</v>
      </c>
      <c r="D71" s="337">
        <f>IF(D$7=0,0,D$7/WWP!D$5*1000)</f>
        <v>1.6809706165045872</v>
      </c>
      <c r="E71" s="337">
        <f>IF(E$7=0,0,E$7/WWP!E$5*1000)</f>
        <v>1.6585265258181825</v>
      </c>
      <c r="F71" s="337">
        <f>IF(F$7=0,0,F$7/WWP!F$5*1000)</f>
        <v>2.3579578732256086</v>
      </c>
      <c r="G71" s="337">
        <f>IF(G$7=0,0,G$7/WWP!G$5*1000)</f>
        <v>2.0145275680373098</v>
      </c>
      <c r="H71" s="337">
        <f>IF(H$7=0,0,H$7/WWP!H$5*1000)</f>
        <v>2.034928046802301</v>
      </c>
      <c r="I71" s="337">
        <f>IF(I$7=0,0,I$7/WWP!I$5*1000)</f>
        <v>1.4349967870447391</v>
      </c>
      <c r="J71" s="337">
        <f>IF(J$7=0,0,J$7/WWP!J$5*1000)</f>
        <v>2.6702100668487536</v>
      </c>
      <c r="K71" s="337">
        <f>IF(K$7=0,0,K$7/WWP!K$5*1000)</f>
        <v>3.1882311131397247</v>
      </c>
      <c r="L71" s="337">
        <f>IF(L$7=0,0,L$7/WWP!L$5*1000)</f>
        <v>2.3111463512894779</v>
      </c>
      <c r="M71" s="337">
        <f>IF(M$7=0,0,M$7/WWP!M$5*1000)</f>
        <v>2.8393620188398674</v>
      </c>
      <c r="N71" s="337">
        <f>IF(N$7=0,0,N$7/WWP!N$5*1000)</f>
        <v>3.2011442952382931</v>
      </c>
      <c r="O71" s="337">
        <f>IF(O$7=0,0,O$7/WWP!O$5*1000)</f>
        <v>3.6164109425689142</v>
      </c>
      <c r="P71" s="337">
        <f>IF(P$7=0,0,P$7/WWP!P$5*1000)</f>
        <v>3.1938418497233565</v>
      </c>
      <c r="Q71" s="337">
        <f>IF(Q$7=0,0,Q$7/WWP!Q$5*1000)</f>
        <v>3.2303313603187149</v>
      </c>
      <c r="R71" s="337">
        <f>IF(R$7=0,0,R$7/WWP!R$5*1000)</f>
        <v>2.9219586896680467</v>
      </c>
      <c r="S71" s="337">
        <f>IF(S$7=0,0,S$7/WWP!S$5*1000)</f>
        <v>3.1113158411281967</v>
      </c>
      <c r="T71" s="337">
        <f>IF(T$7=0,0,T$7/WWP!T$5*1000)</f>
        <v>2.943214735943426</v>
      </c>
      <c r="U71" s="337">
        <f>IF(U$7=0,0,U$7/WWP!U$5*1000)</f>
        <v>2.7578468475383415</v>
      </c>
      <c r="V71" s="337">
        <f>IF(V$7=0,0,V$7/WWP!V$5*1000)</f>
        <v>3.1234416342450073</v>
      </c>
      <c r="W71" s="337">
        <f>IF(W$7=0,0,W$7/WWP!W$5*1000)</f>
        <v>2.7592898175685776</v>
      </c>
      <c r="DA71" s="174"/>
    </row>
    <row r="72" spans="1:105" ht="12" customHeight="1" x14ac:dyDescent="0.25">
      <c r="A72" s="202" t="s">
        <v>94</v>
      </c>
      <c r="B72" s="337">
        <f>IF(B$8=0,0,B$8/WWP!B$5*1000)</f>
        <v>2.0267608289452559</v>
      </c>
      <c r="C72" s="337">
        <f>IF(C$8=0,0,C$8/WWP!C$5*1000)</f>
        <v>1.6107029217391513</v>
      </c>
      <c r="D72" s="337">
        <f>IF(D$8=0,0,D$8/WWP!D$5*1000)</f>
        <v>4.1688071289313742</v>
      </c>
      <c r="E72" s="337">
        <f>IF(E$8=0,0,E$8/WWP!E$5*1000)</f>
        <v>4.1131457840290935</v>
      </c>
      <c r="F72" s="337">
        <f>IF(F$8=0,0,F$8/WWP!F$5*1000)</f>
        <v>5.847735525599508</v>
      </c>
      <c r="G72" s="337">
        <f>IF(G$8=0,0,G$8/WWP!G$5*1000)</f>
        <v>4.9960283687325271</v>
      </c>
      <c r="H72" s="337">
        <f>IF(H$8=0,0,H$8/WWP!H$5*1000)</f>
        <v>5.0466215560697059</v>
      </c>
      <c r="I72" s="337">
        <f>IF(I$8=0,0,I$8/WWP!I$5*1000)</f>
        <v>3.5587920318709538</v>
      </c>
      <c r="J72" s="337">
        <f>IF(J$8=0,0,J$8/WWP!J$5*1000)</f>
        <v>6.6221209657849096</v>
      </c>
      <c r="K72" s="337">
        <f>IF(K$8=0,0,K$8/WWP!K$5*1000)</f>
        <v>7.9068131605865188</v>
      </c>
      <c r="L72" s="337">
        <f>IF(L$8=0,0,L$8/WWP!L$5*1000)</f>
        <v>5.7316429511979043</v>
      </c>
      <c r="M72" s="337">
        <f>IF(M$8=0,0,M$8/WWP!M$5*1000)</f>
        <v>7.041617806722873</v>
      </c>
      <c r="N72" s="337">
        <f>IF(N$8=0,0,N$8/WWP!N$5*1000)</f>
        <v>7.9388378521909697</v>
      </c>
      <c r="O72" s="337">
        <f>IF(O$8=0,0,O$8/WWP!O$5*1000)</f>
        <v>8.9686991375709084</v>
      </c>
      <c r="P72" s="337">
        <f>IF(P$8=0,0,P$8/WWP!P$5*1000)</f>
        <v>7.9207277873139228</v>
      </c>
      <c r="Q72" s="337">
        <f>IF(Q$8=0,0,Q$8/WWP!Q$5*1000)</f>
        <v>8.0112217735904103</v>
      </c>
      <c r="R72" s="337">
        <f>IF(R$8=0,0,R$8/WWP!R$5*1000)</f>
        <v>7.2464575503767561</v>
      </c>
      <c r="S72" s="337">
        <f>IF(S$8=0,0,S$8/WWP!S$5*1000)</f>
        <v>7.716063285997925</v>
      </c>
      <c r="T72" s="337">
        <f>IF(T$8=0,0,T$8/WWP!T$5*1000)</f>
        <v>7.2991725451396929</v>
      </c>
      <c r="U72" s="337">
        <f>IF(U$8=0,0,U$8/WWP!U$5*1000)</f>
        <v>6.8394601818950882</v>
      </c>
      <c r="V72" s="337">
        <f>IF(V$8=0,0,V$8/WWP!V$5*1000)</f>
        <v>7.7461352529276164</v>
      </c>
      <c r="W72" s="337">
        <f>IF(W$8=0,0,W$8/WWP!W$5*1000)</f>
        <v>6.8430387475700707</v>
      </c>
      <c r="DA72" s="174"/>
    </row>
    <row r="73" spans="1:105" ht="12" customHeight="1" x14ac:dyDescent="0.25">
      <c r="A73" s="202" t="s">
        <v>95</v>
      </c>
      <c r="B73" s="337">
        <f>IF(B$9=0,0,B$9/WWP!B$5*1000)</f>
        <v>6.2110412499935279</v>
      </c>
      <c r="C73" s="337">
        <f>IF(C$9=0,0,C$9/WWP!C$5*1000)</f>
        <v>4.9360250827490129</v>
      </c>
      <c r="D73" s="337">
        <f>IF(D$9=0,0,D$9/WWP!D$5*1000)</f>
        <v>12.775376685434862</v>
      </c>
      <c r="E73" s="337">
        <f>IF(E$9=0,0,E$9/WWP!E$5*1000)</f>
        <v>12.604801596218191</v>
      </c>
      <c r="F73" s="337">
        <f>IF(F$9=0,0,F$9/WWP!F$5*1000)</f>
        <v>17.920479836514623</v>
      </c>
      <c r="G73" s="337">
        <f>IF(G$9=0,0,G$9/WWP!G$5*1000)</f>
        <v>15.31040951708356</v>
      </c>
      <c r="H73" s="337">
        <f>IF(H$9=0,0,H$9/WWP!H$5*1000)</f>
        <v>15.465453155697489</v>
      </c>
      <c r="I73" s="337">
        <f>IF(I$9=0,0,I$9/WWP!I$5*1000)</f>
        <v>10.905975581540019</v>
      </c>
      <c r="J73" s="337">
        <f>IF(J$9=0,0,J$9/WWP!J$5*1000)</f>
        <v>20.293596508050527</v>
      </c>
      <c r="K73" s="337">
        <f>IF(K$9=0,0,K$9/WWP!K$5*1000)</f>
        <v>24.230556459861912</v>
      </c>
      <c r="L73" s="337">
        <f>IF(L$9=0,0,L$9/WWP!L$5*1000)</f>
        <v>17.564712269800033</v>
      </c>
      <c r="M73" s="337">
        <f>IF(M$9=0,0,M$9/WWP!M$5*1000)</f>
        <v>21.579151343182993</v>
      </c>
      <c r="N73" s="337">
        <f>IF(N$9=0,0,N$9/WWP!N$5*1000)</f>
        <v>24.328696643811032</v>
      </c>
      <c r="O73" s="337">
        <f>IF(O$9=0,0,O$9/WWP!O$5*1000)</f>
        <v>27.484723163523761</v>
      </c>
      <c r="P73" s="337">
        <f>IF(P$9=0,0,P$9/WWP!P$5*1000)</f>
        <v>24.273198057897513</v>
      </c>
      <c r="Q73" s="337">
        <f>IF(Q$9=0,0,Q$9/WWP!Q$5*1000)</f>
        <v>24.550518338422233</v>
      </c>
      <c r="R73" s="337">
        <f>IF(R$9=0,0,R$9/WWP!R$5*1000)</f>
        <v>22.206886041477144</v>
      </c>
      <c r="S73" s="337">
        <f>IF(S$9=0,0,S$9/WWP!S$5*1000)</f>
        <v>23.646000392574283</v>
      </c>
      <c r="T73" s="337">
        <f>IF(T$9=0,0,T$9/WWP!T$5*1000)</f>
        <v>22.368431993170031</v>
      </c>
      <c r="U73" s="337">
        <f>IF(U$9=0,0,U$9/WWP!U$5*1000)</f>
        <v>20.959636041291397</v>
      </c>
      <c r="V73" s="337">
        <f>IF(V$9=0,0,V$9/WWP!V$5*1000)</f>
        <v>23.738156420262055</v>
      </c>
      <c r="W73" s="337">
        <f>IF(W$9=0,0,W$9/WWP!W$5*1000)</f>
        <v>20.970602613521187</v>
      </c>
      <c r="DA73" s="174"/>
    </row>
    <row r="74" spans="1:105" ht="12" customHeight="1" x14ac:dyDescent="0.25">
      <c r="A74" s="56" t="s">
        <v>96</v>
      </c>
      <c r="B74" s="338">
        <f>IF(B$10=0,0,B$10/WWP!B$5*1000)</f>
        <v>2.7857846902404986</v>
      </c>
      <c r="C74" s="338">
        <f>IF(C$10=0,0,C$10/WWP!C$5*1000)</f>
        <v>3.2909926014810238</v>
      </c>
      <c r="D74" s="338">
        <f>IF(D$10=0,0,D$10/WWP!D$5*1000)</f>
        <v>2.8586748126913428</v>
      </c>
      <c r="E74" s="338">
        <f>IF(E$10=0,0,E$10/WWP!E$5*1000)</f>
        <v>2.9727343285960073</v>
      </c>
      <c r="F74" s="338">
        <f>IF(F$10=0,0,F$10/WWP!F$5*1000)</f>
        <v>3.8515300240072907</v>
      </c>
      <c r="G74" s="338">
        <f>IF(G$10=0,0,G$10/WWP!G$5*1000)</f>
        <v>3.6634498849080606</v>
      </c>
      <c r="H74" s="338">
        <f>IF(H$10=0,0,H$10/WWP!H$5*1000)</f>
        <v>3.3714417315571326</v>
      </c>
      <c r="I74" s="338">
        <f>IF(I$10=0,0,I$10/WWP!I$5*1000)</f>
        <v>3.0210649953263391</v>
      </c>
      <c r="J74" s="338">
        <f>IF(J$10=0,0,J$10/WWP!J$5*1000)</f>
        <v>4.1132878505286623</v>
      </c>
      <c r="K74" s="338">
        <f>IF(K$10=0,0,K$10/WWP!K$5*1000)</f>
        <v>4.891758283305899</v>
      </c>
      <c r="L74" s="338">
        <f>IF(L$10=0,0,L$10/WWP!L$5*1000)</f>
        <v>4.0725205170217533</v>
      </c>
      <c r="M74" s="338">
        <f>IF(M$10=0,0,M$10/WWP!M$5*1000)</f>
        <v>4.5552074233946929</v>
      </c>
      <c r="N74" s="338">
        <f>IF(N$10=0,0,N$10/WWP!N$5*1000)</f>
        <v>5.0357226978778176</v>
      </c>
      <c r="O74" s="338">
        <f>IF(O$10=0,0,O$10/WWP!O$5*1000)</f>
        <v>5.5473063116491748</v>
      </c>
      <c r="P74" s="338">
        <f>IF(P$10=0,0,P$10/WWP!P$5*1000)</f>
        <v>5.0294895708246132</v>
      </c>
      <c r="Q74" s="338">
        <f>IF(Q$10=0,0,Q$10/WWP!Q$5*1000)</f>
        <v>5.0508268943801324</v>
      </c>
      <c r="R74" s="338">
        <f>IF(R$10=0,0,R$10/WWP!R$5*1000)</f>
        <v>4.8300283852318104</v>
      </c>
      <c r="S74" s="338">
        <f>IF(S$10=0,0,S$10/WWP!S$5*1000)</f>
        <v>4.9480250210553294</v>
      </c>
      <c r="T74" s="338">
        <f>IF(T$10=0,0,T$10/WWP!T$5*1000)</f>
        <v>4.7747794065629856</v>
      </c>
      <c r="U74" s="338">
        <f>IF(U$10=0,0,U$10/WWP!U$5*1000)</f>
        <v>4.4547871981473861</v>
      </c>
      <c r="V74" s="338">
        <f>IF(V$10=0,0,V$10/WWP!V$5*1000)</f>
        <v>4.9201462408916061</v>
      </c>
      <c r="W74" s="338">
        <f>IF(W$10=0,0,W$10/WWP!W$5*1000)</f>
        <v>4.3452087737657594</v>
      </c>
      <c r="DA74" s="68"/>
    </row>
    <row r="75" spans="1:105" ht="12" customHeight="1" x14ac:dyDescent="0.25">
      <c r="A75" s="203" t="s">
        <v>2900</v>
      </c>
      <c r="B75" s="351">
        <f>IF(B$16=0,0,B$16/WWP!B$5*1000)</f>
        <v>116.83834098984765</v>
      </c>
      <c r="C75" s="351">
        <f>IF(C$16=0,0,C$16/WWP!C$5*1000)</f>
        <v>113.25914828862416</v>
      </c>
      <c r="D75" s="351">
        <f>IF(D$16=0,0,D$16/WWP!D$5*1000)</f>
        <v>103.06436647205838</v>
      </c>
      <c r="E75" s="351">
        <f>IF(E$16=0,0,E$16/WWP!E$5*1000)</f>
        <v>117.1509641437745</v>
      </c>
      <c r="F75" s="351">
        <f>IF(F$16=0,0,F$16/WWP!F$5*1000)</f>
        <v>116.83501966723053</v>
      </c>
      <c r="G75" s="351">
        <f>IF(G$16=0,0,G$16/WWP!G$5*1000)</f>
        <v>118.21588231563875</v>
      </c>
      <c r="H75" s="351">
        <f>IF(H$16=0,0,H$16/WWP!H$5*1000)</f>
        <v>106.35976478469489</v>
      </c>
      <c r="I75" s="351">
        <f>IF(I$16=0,0,I$16/WWP!I$5*1000)</f>
        <v>121.74648729774978</v>
      </c>
      <c r="J75" s="351">
        <f>IF(J$16=0,0,J$16/WWP!J$5*1000)</f>
        <v>112.92009164759294</v>
      </c>
      <c r="K75" s="351">
        <f>IF(K$16=0,0,K$16/WWP!K$5*1000)</f>
        <v>123.45912099895592</v>
      </c>
      <c r="L75" s="351">
        <f>IF(L$16=0,0,L$16/WWP!L$5*1000)</f>
        <v>143.05786228079444</v>
      </c>
      <c r="M75" s="351">
        <f>IF(M$16=0,0,M$16/WWP!M$5*1000)</f>
        <v>138.14640560647786</v>
      </c>
      <c r="N75" s="351">
        <f>IF(N$16=0,0,N$16/WWP!N$5*1000)</f>
        <v>147.60572398837948</v>
      </c>
      <c r="O75" s="351">
        <f>IF(O$16=0,0,O$16/WWP!O$5*1000)</f>
        <v>149.11778032065092</v>
      </c>
      <c r="P75" s="351">
        <f>IF(P$16=0,0,P$16/WWP!P$5*1000)</f>
        <v>149.40817259393691</v>
      </c>
      <c r="Q75" s="351">
        <f>IF(Q$16=0,0,Q$16/WWP!Q$5*1000)</f>
        <v>145.94653033980143</v>
      </c>
      <c r="R75" s="351">
        <f>IF(R$16=0,0,R$16/WWP!R$5*1000)</f>
        <v>162.28142121625672</v>
      </c>
      <c r="S75" s="351">
        <f>IF(S$16=0,0,S$16/WWP!S$5*1000)</f>
        <v>155.649100667856</v>
      </c>
      <c r="T75" s="351">
        <f>IF(T$16=0,0,T$16/WWP!T$5*1000)</f>
        <v>158.05225359600652</v>
      </c>
      <c r="U75" s="351">
        <f>IF(U$16=0,0,U$16/WWP!U$5*1000)</f>
        <v>152.93144270546225</v>
      </c>
      <c r="V75" s="351">
        <f>IF(V$16=0,0,V$16/WWP!V$5*1000)</f>
        <v>148.33778557543499</v>
      </c>
      <c r="W75" s="351">
        <f>IF(W$16=0,0,W$16/WWP!W$5*1000)</f>
        <v>130.65025735490059</v>
      </c>
      <c r="DA75" s="175"/>
    </row>
    <row r="76" spans="1:105" ht="12" customHeight="1" x14ac:dyDescent="0.25">
      <c r="A76" s="203" t="s">
        <v>2912</v>
      </c>
      <c r="B76" s="351">
        <f>IF(B$27=0,0,B$27/WWP!B$5*1000)</f>
        <v>3.824693822364436</v>
      </c>
      <c r="C76" s="351">
        <f>IF(C$27=0,0,C$27/WWP!C$5*1000)</f>
        <v>3.0395522877980761</v>
      </c>
      <c r="D76" s="351">
        <f>IF(D$27=0,0,D$27/WWP!D$5*1000)</f>
        <v>7.8669424852414664</v>
      </c>
      <c r="E76" s="351">
        <f>IF(E$27=0,0,E$27/WWP!E$5*1000)</f>
        <v>7.7619041408290999</v>
      </c>
      <c r="F76" s="351">
        <f>IF(F$27=0,0,F$27/WWP!F$5*1000)</f>
        <v>11.035242846695846</v>
      </c>
      <c r="G76" s="351">
        <f>IF(G$27=0,0,G$27/WWP!G$5*1000)</f>
        <v>9.4279890184146105</v>
      </c>
      <c r="H76" s="351">
        <f>IF(H$27=0,0,H$27/WWP!H$5*1000)</f>
        <v>9.5234632590347754</v>
      </c>
      <c r="I76" s="351">
        <f>IF(I$27=0,0,I$27/WWP!I$5*1000)</f>
        <v>6.7157849633693845</v>
      </c>
      <c r="J76" s="351">
        <f>IF(J$27=0,0,J$27/WWP!J$5*1000)</f>
        <v>12.49658311285217</v>
      </c>
      <c r="K76" s="351">
        <f>IF(K$27=0,0,K$27/WWP!K$5*1000)</f>
        <v>14.920921609493925</v>
      </c>
      <c r="L76" s="351">
        <f>IF(L$27=0,0,L$27/WWP!L$5*1000)</f>
        <v>10.816164924034757</v>
      </c>
      <c r="M76" s="351">
        <f>IF(M$27=0,0,M$27/WWP!M$5*1000)</f>
        <v>13.288214248170584</v>
      </c>
      <c r="N76" s="351">
        <f>IF(N$27=0,0,N$27/WWP!N$5*1000)</f>
        <v>14.981355301715222</v>
      </c>
      <c r="O76" s="351">
        <f>IF(O$27=0,0,O$27/WWP!O$5*1000)</f>
        <v>16.924803211222521</v>
      </c>
      <c r="P76" s="351">
        <f>IF(P$27=0,0,P$27/WWP!P$5*1000)</f>
        <v>14.947179856705311</v>
      </c>
      <c r="Q76" s="351">
        <f>IF(Q$27=0,0,Q$27/WWP!Q$5*1000)</f>
        <v>15.117950766291587</v>
      </c>
      <c r="R76" s="351">
        <f>IF(R$27=0,0,R$27/WWP!R$5*1000)</f>
        <v>13.674766667646455</v>
      </c>
      <c r="S76" s="351">
        <f>IF(S$27=0,0,S$27/WWP!S$5*1000)</f>
        <v>14.560958136479963</v>
      </c>
      <c r="T76" s="351">
        <f>IF(T$27=0,0,T$27/WWP!T$5*1000)</f>
        <v>13.77424496421523</v>
      </c>
      <c r="U76" s="351">
        <f>IF(U$27=0,0,U$27/WWP!U$5*1000)</f>
        <v>12.906723246479439</v>
      </c>
      <c r="V76" s="351">
        <f>IF(V$27=0,0,V$27/WWP!V$5*1000)</f>
        <v>14.617706848266634</v>
      </c>
      <c r="W76" s="351">
        <f>IF(W$27=0,0,W$27/WWP!W$5*1000)</f>
        <v>12.913476346220945</v>
      </c>
      <c r="DA76" s="175"/>
    </row>
    <row r="77" spans="1:105" ht="12" customHeight="1" x14ac:dyDescent="0.25">
      <c r="A77" s="203" t="s">
        <v>2914</v>
      </c>
      <c r="B77" s="351">
        <f>IF(B$28=0,0,B$28/WWP!B$5*1000)</f>
        <v>19.439111768342357</v>
      </c>
      <c r="C77" s="351">
        <f>IF(C$28=0,0,C$28/WWP!C$5*1000)</f>
        <v>19.577172691375377</v>
      </c>
      <c r="D77" s="351">
        <f>IF(D$28=0,0,D$28/WWP!D$5*1000)</f>
        <v>17.215525835139232</v>
      </c>
      <c r="E77" s="351">
        <f>IF(E$28=0,0,E$28/WWP!E$5*1000)</f>
        <v>19.339831070207307</v>
      </c>
      <c r="F77" s="351">
        <f>IF(F$28=0,0,F$28/WWP!F$5*1000)</f>
        <v>20.914277123574671</v>
      </c>
      <c r="G77" s="351">
        <f>IF(G$28=0,0,G$28/WWP!G$5*1000)</f>
        <v>21.114415418562857</v>
      </c>
      <c r="H77" s="351">
        <f>IF(H$28=0,0,H$28/WWP!H$5*1000)</f>
        <v>18.619705104268064</v>
      </c>
      <c r="I77" s="351">
        <f>IF(I$28=0,0,I$28/WWP!I$5*1000)</f>
        <v>20.791878541763673</v>
      </c>
      <c r="J77" s="351">
        <f>IF(J$28=0,0,J$28/WWP!J$5*1000)</f>
        <v>19.957258908018634</v>
      </c>
      <c r="K77" s="351">
        <f>IF(K$28=0,0,K$28/WWP!K$5*1000)</f>
        <v>21.099245834636214</v>
      </c>
      <c r="L77" s="351">
        <f>IF(L$28=0,0,L$28/WWP!L$5*1000)</f>
        <v>24.402575165018487</v>
      </c>
      <c r="M77" s="351">
        <f>IF(M$28=0,0,M$28/WWP!M$5*1000)</f>
        <v>24.381115372904294</v>
      </c>
      <c r="N77" s="351">
        <f>IF(N$28=0,0,N$28/WWP!N$5*1000)</f>
        <v>25.837685181756232</v>
      </c>
      <c r="O77" s="351">
        <f>IF(O$28=0,0,O$28/WWP!O$5*1000)</f>
        <v>26.079657856918253</v>
      </c>
      <c r="P77" s="351">
        <f>IF(P$28=0,0,P$28/WWP!P$5*1000)</f>
        <v>25.505037560060465</v>
      </c>
      <c r="Q77" s="351">
        <f>IF(Q$28=0,0,Q$28/WWP!Q$5*1000)</f>
        <v>25.568118462835464</v>
      </c>
      <c r="R77" s="351">
        <f>IF(R$28=0,0,R$28/WWP!R$5*1000)</f>
        <v>27.426347723487371</v>
      </c>
      <c r="S77" s="351">
        <f>IF(S$28=0,0,S$28/WWP!S$5*1000)</f>
        <v>25.521843129826639</v>
      </c>
      <c r="T77" s="351">
        <f>IF(T$28=0,0,T$28/WWP!T$5*1000)</f>
        <v>26.336238025593904</v>
      </c>
      <c r="U77" s="351">
        <f>IF(U$28=0,0,U$28/WWP!U$5*1000)</f>
        <v>24.739957740105893</v>
      </c>
      <c r="V77" s="351">
        <f>IF(V$28=0,0,V$28/WWP!V$5*1000)</f>
        <v>24.636269973414667</v>
      </c>
      <c r="W77" s="351">
        <f>IF(W$28=0,0,W$28/WWP!W$5*1000)</f>
        <v>21.848286779835114</v>
      </c>
      <c r="DA77" s="175"/>
    </row>
    <row r="78" spans="1:105" ht="12" customHeight="1" x14ac:dyDescent="0.25">
      <c r="A78" s="41" t="s">
        <v>2938</v>
      </c>
      <c r="B78" s="339">
        <f>IF(B$48=0,0,B$48/WWP!B$5*1000)</f>
        <v>3.0251039856547441</v>
      </c>
      <c r="C78" s="339">
        <f>IF(C$48=0,0,C$48/WWP!C$5*1000)</f>
        <v>2.4041040060926</v>
      </c>
      <c r="D78" s="339">
        <f>IF(D$48=0,0,D$48/WWP!D$5*1000)</f>
        <v>6.2222808340533842</v>
      </c>
      <c r="E78" s="339">
        <f>IF(E$48=0,0,E$48/WWP!E$5*1000)</f>
        <v>6.1392017879685907</v>
      </c>
      <c r="F78" s="339">
        <f>IF(F$48=0,0,F$48/WWP!F$5*1000)</f>
        <v>8.7282168635319159</v>
      </c>
      <c r="G78" s="339">
        <f>IF(G$48=0,0,G$48/WWP!G$5*1000)</f>
        <v>7.4569752458469116</v>
      </c>
      <c r="H78" s="339">
        <f>IF(H$48=0,0,H$48/WWP!H$5*1000)</f>
        <v>7.532489658043402</v>
      </c>
      <c r="I78" s="339">
        <f>IF(I$48=0,0,I$48/WWP!I$5*1000)</f>
        <v>5.3117841069248097</v>
      </c>
      <c r="J78" s="339">
        <f>IF(J$48=0,0,J$48/WWP!J$5*1000)</f>
        <v>9.8840495834473536</v>
      </c>
      <c r="K78" s="339">
        <f>IF(K$48=0,0,K$48/WWP!K$5*1000)</f>
        <v>11.80155628839802</v>
      </c>
      <c r="L78" s="339">
        <f>IF(L$48=0,0,L$48/WWP!L$5*1000)</f>
        <v>8.5549393339331417</v>
      </c>
      <c r="M78" s="339">
        <f>IF(M$48=0,0,M$48/WWP!M$5*1000)</f>
        <v>10.510182448937663</v>
      </c>
      <c r="N78" s="339">
        <f>IF(N$48=0,0,N$48/WWP!N$5*1000)</f>
        <v>11.849355723254082</v>
      </c>
      <c r="O78" s="339">
        <f>IF(O$48=0,0,O$48/WWP!O$5*1000)</f>
        <v>13.386506745013103</v>
      </c>
      <c r="P78" s="339">
        <f>IF(P$48=0,0,P$48/WWP!P$5*1000)</f>
        <v>11.822324990935988</v>
      </c>
      <c r="Q78" s="339">
        <f>IF(Q$48=0,0,Q$48/WWP!Q$5*1000)</f>
        <v>11.957394563355766</v>
      </c>
      <c r="R78" s="339">
        <f>IF(R$48=0,0,R$48/WWP!R$5*1000)</f>
        <v>10.815922285675249</v>
      </c>
      <c r="S78" s="339">
        <f>IF(S$48=0,0,S$48/WWP!S$5*1000)</f>
        <v>11.51684671752014</v>
      </c>
      <c r="T78" s="339">
        <f>IF(T$48=0,0,T$48/WWP!T$5*1000)</f>
        <v>10.894603666568189</v>
      </c>
      <c r="U78" s="339">
        <f>IF(U$48=0,0,U$48/WWP!U$5*1000)</f>
        <v>10.208445890847935</v>
      </c>
      <c r="V78" s="339">
        <f>IF(V$48=0,0,V$48/WWP!V$5*1000)</f>
        <v>11.561731553321327</v>
      </c>
      <c r="W78" s="339">
        <f>IF(W$48=0,0,W$48/WWP!W$5*1000)</f>
        <v>10.213787188711857</v>
      </c>
      <c r="DA78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59999389629810485"/>
    <pageSetUpPr fitToPage="1"/>
  </sheetPr>
  <dimension ref="A1:DA7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Wood and wood products / final energy consumption"</f>
        <v>RO: Wood and wood products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28</v>
      </c>
      <c r="B5" s="225">
        <v>71.611864477104703</v>
      </c>
      <c r="C5" s="225">
        <v>79.170463203589719</v>
      </c>
      <c r="D5" s="225">
        <v>85.157673226831889</v>
      </c>
      <c r="E5" s="225">
        <v>51.286625674894523</v>
      </c>
      <c r="F5" s="225">
        <v>100.2643287676576</v>
      </c>
      <c r="G5" s="225">
        <v>89.91013037250552</v>
      </c>
      <c r="H5" s="225">
        <v>107.1851541717312</v>
      </c>
      <c r="I5" s="225">
        <v>133.16083768397189</v>
      </c>
      <c r="J5" s="225">
        <v>108.7856915383953</v>
      </c>
      <c r="K5" s="225">
        <v>85.145747647039983</v>
      </c>
      <c r="L5" s="225">
        <v>113.92777296176639</v>
      </c>
      <c r="M5" s="225">
        <v>99.45661876792407</v>
      </c>
      <c r="N5" s="225">
        <v>111.0851949158484</v>
      </c>
      <c r="O5" s="225">
        <v>113.4129722949462</v>
      </c>
      <c r="P5" s="225">
        <v>118.9622972991486</v>
      </c>
      <c r="Q5" s="225">
        <v>126.30328945791059</v>
      </c>
      <c r="R5" s="225">
        <v>142.27265557168229</v>
      </c>
      <c r="S5" s="225">
        <v>143.30703139692869</v>
      </c>
      <c r="T5" s="225">
        <v>149.66040531895331</v>
      </c>
      <c r="U5" s="225">
        <v>139.63165843685621</v>
      </c>
      <c r="V5" s="225">
        <v>123.5060307215121</v>
      </c>
      <c r="W5" s="225">
        <v>125.2783201655143</v>
      </c>
      <c r="DA5" s="89" t="s">
        <v>2940</v>
      </c>
    </row>
    <row r="6" spans="1:105" ht="12" customHeight="1" x14ac:dyDescent="0.25">
      <c r="A6" s="55" t="s">
        <v>92</v>
      </c>
      <c r="B6" s="261">
        <v>0.3890262823740504</v>
      </c>
      <c r="C6" s="261">
        <v>0.35219046983347829</v>
      </c>
      <c r="D6" s="261">
        <v>0.92578057390674917</v>
      </c>
      <c r="E6" s="261">
        <v>0.50009116901071948</v>
      </c>
      <c r="F6" s="261">
        <v>1.230848592276006</v>
      </c>
      <c r="G6" s="261">
        <v>0.9534236686283214</v>
      </c>
      <c r="H6" s="261">
        <v>1.2597087595719041</v>
      </c>
      <c r="I6" s="261">
        <v>1.1266437969850871</v>
      </c>
      <c r="J6" s="261">
        <v>1.49250309544756</v>
      </c>
      <c r="K6" s="261">
        <v>1.244872566010341</v>
      </c>
      <c r="L6" s="261">
        <v>1.203087261045958</v>
      </c>
      <c r="M6" s="261">
        <v>1.22950211830793</v>
      </c>
      <c r="N6" s="261">
        <v>1.442793761722295</v>
      </c>
      <c r="O6" s="261">
        <v>1.592268906652446</v>
      </c>
      <c r="P6" s="261">
        <v>1.545193255615811</v>
      </c>
      <c r="Q6" s="261">
        <v>1.6679732905110809</v>
      </c>
      <c r="R6" s="261">
        <v>1.6495674599615029</v>
      </c>
      <c r="S6" s="261">
        <v>1.7757681001498731</v>
      </c>
      <c r="T6" s="261">
        <v>1.756541400595317</v>
      </c>
      <c r="U6" s="261">
        <v>1.6113145947941461</v>
      </c>
      <c r="V6" s="261">
        <v>1.5783424445992049</v>
      </c>
      <c r="W6" s="261">
        <v>1.601839462900664</v>
      </c>
      <c r="DA6" s="67" t="s">
        <v>2941</v>
      </c>
    </row>
    <row r="7" spans="1:105" ht="12" customHeight="1" x14ac:dyDescent="0.25">
      <c r="A7" s="202" t="s">
        <v>93</v>
      </c>
      <c r="B7" s="226">
        <v>0.10970230672128441</v>
      </c>
      <c r="C7" s="226">
        <v>9.9314901579931558E-2</v>
      </c>
      <c r="D7" s="226">
        <v>0.26106273297410348</v>
      </c>
      <c r="E7" s="226">
        <v>0.14102171831843061</v>
      </c>
      <c r="F7" s="226">
        <v>0.34708947933624329</v>
      </c>
      <c r="G7" s="226">
        <v>0.26885786505969272</v>
      </c>
      <c r="H7" s="226">
        <v>0.35522781617405619</v>
      </c>
      <c r="I7" s="226">
        <v>0.31770455874663223</v>
      </c>
      <c r="J7" s="226">
        <v>0.42087396090587642</v>
      </c>
      <c r="K7" s="226">
        <v>0.35104412800076701</v>
      </c>
      <c r="L7" s="226">
        <v>0.33926100549893662</v>
      </c>
      <c r="M7" s="226">
        <v>0.34670978442376432</v>
      </c>
      <c r="N7" s="226">
        <v>0.4068563255369726</v>
      </c>
      <c r="O7" s="226">
        <v>0.44900712341177867</v>
      </c>
      <c r="P7" s="226">
        <v>0.43573216554104133</v>
      </c>
      <c r="Q7" s="226">
        <v>0.47035515544582168</v>
      </c>
      <c r="R7" s="226">
        <v>0.46516485813200559</v>
      </c>
      <c r="S7" s="226">
        <v>0.50075243142880277</v>
      </c>
      <c r="T7" s="226">
        <v>0.49533065560712791</v>
      </c>
      <c r="U7" s="226">
        <v>0.45437785545972248</v>
      </c>
      <c r="V7" s="226">
        <v>0.44507997226306018</v>
      </c>
      <c r="W7" s="226">
        <v>0.45170594388896629</v>
      </c>
      <c r="DA7" s="174" t="s">
        <v>2942</v>
      </c>
    </row>
    <row r="8" spans="1:105" ht="12" customHeight="1" x14ac:dyDescent="0.25">
      <c r="A8" s="202" t="s">
        <v>94</v>
      </c>
      <c r="B8" s="226">
        <v>1.4882208526959351</v>
      </c>
      <c r="C8" s="226">
        <v>1.347305375175142</v>
      </c>
      <c r="D8" s="226">
        <v>3.541575511816208</v>
      </c>
      <c r="E8" s="226">
        <v>1.9130998076249359</v>
      </c>
      <c r="F8" s="226">
        <v>4.7086138508640154</v>
      </c>
      <c r="G8" s="226">
        <v>3.64732422819249</v>
      </c>
      <c r="H8" s="226">
        <v>4.8190184809058252</v>
      </c>
      <c r="I8" s="226">
        <v>4.3099781896524476</v>
      </c>
      <c r="J8" s="226">
        <v>5.7095736971894882</v>
      </c>
      <c r="K8" s="226">
        <v>4.7622625915653654</v>
      </c>
      <c r="L8" s="226">
        <v>4.6024128204785342</v>
      </c>
      <c r="M8" s="226">
        <v>4.7034629118974403</v>
      </c>
      <c r="N8" s="226">
        <v>5.5194105375898284</v>
      </c>
      <c r="O8" s="226">
        <v>6.0912280155434333</v>
      </c>
      <c r="P8" s="226">
        <v>5.9111400145492086</v>
      </c>
      <c r="Q8" s="226">
        <v>6.380835293518011</v>
      </c>
      <c r="R8" s="226">
        <v>6.3104237504523084</v>
      </c>
      <c r="S8" s="226">
        <v>6.7932045620873556</v>
      </c>
      <c r="T8" s="226">
        <v>6.7196527829350794</v>
      </c>
      <c r="U8" s="226">
        <v>6.1640873351591949</v>
      </c>
      <c r="V8" s="226">
        <v>6.0379523059810047</v>
      </c>
      <c r="W8" s="226">
        <v>6.127840198385111</v>
      </c>
      <c r="DA8" s="174" t="s">
        <v>2943</v>
      </c>
    </row>
    <row r="9" spans="1:105" ht="12" customHeight="1" x14ac:dyDescent="0.25">
      <c r="A9" s="202" t="s">
        <v>95</v>
      </c>
      <c r="B9" s="226">
        <v>3.3951255239304401</v>
      </c>
      <c r="C9" s="226">
        <v>3.0736505670508798</v>
      </c>
      <c r="D9" s="226">
        <v>8.0795087592761483</v>
      </c>
      <c r="E9" s="226">
        <v>4.3644153856113856</v>
      </c>
      <c r="F9" s="226">
        <v>10.741910408284721</v>
      </c>
      <c r="G9" s="226">
        <v>8.3207566664275703</v>
      </c>
      <c r="H9" s="226">
        <v>10.99377999923691</v>
      </c>
      <c r="I9" s="226">
        <v>9.8324902065206157</v>
      </c>
      <c r="J9" s="226">
        <v>13.025431914204271</v>
      </c>
      <c r="K9" s="226">
        <v>10.86430098529614</v>
      </c>
      <c r="L9" s="226">
        <v>10.49963062281048</v>
      </c>
      <c r="M9" s="226">
        <v>10.730159407533749</v>
      </c>
      <c r="N9" s="226">
        <v>12.591606655205579</v>
      </c>
      <c r="O9" s="226">
        <v>13.89611203887425</v>
      </c>
      <c r="P9" s="226">
        <v>13.48527155937048</v>
      </c>
      <c r="Q9" s="226">
        <v>14.55680232525636</v>
      </c>
      <c r="R9" s="226">
        <v>14.396170234522881</v>
      </c>
      <c r="S9" s="226">
        <v>15.49755344191226</v>
      </c>
      <c r="T9" s="226">
        <v>15.329757430804079</v>
      </c>
      <c r="U9" s="226">
        <v>14.062328320036791</v>
      </c>
      <c r="V9" s="226">
        <v>13.774572469654229</v>
      </c>
      <c r="W9" s="226">
        <v>13.979636575052741</v>
      </c>
      <c r="DA9" s="174" t="s">
        <v>2944</v>
      </c>
    </row>
    <row r="10" spans="1:105" ht="12" customHeight="1" x14ac:dyDescent="0.25">
      <c r="A10" s="56" t="s">
        <v>96</v>
      </c>
      <c r="B10" s="262">
        <v>2.026622771878503</v>
      </c>
      <c r="C10" s="262">
        <v>2.5434593423377918</v>
      </c>
      <c r="D10" s="262">
        <v>2.7327454956858861</v>
      </c>
      <c r="E10" s="262">
        <v>1.533337583810584</v>
      </c>
      <c r="F10" s="262">
        <v>3.3426809771431789</v>
      </c>
      <c r="G10" s="262">
        <v>2.877524924857958</v>
      </c>
      <c r="H10" s="262">
        <v>3.5893170378258681</v>
      </c>
      <c r="I10" s="262">
        <v>3.8864547303469972</v>
      </c>
      <c r="J10" s="262">
        <v>4.135695626669885</v>
      </c>
      <c r="K10" s="262">
        <v>3.538854556660942</v>
      </c>
      <c r="L10" s="262">
        <v>3.6243506144167141</v>
      </c>
      <c r="M10" s="262">
        <v>3.4257293091644132</v>
      </c>
      <c r="N10" s="262">
        <v>4.0283568396862446</v>
      </c>
      <c r="O10" s="262">
        <v>4.4375824257281078</v>
      </c>
      <c r="P10" s="262">
        <v>4.3986845181156058</v>
      </c>
      <c r="Q10" s="262">
        <v>4.6386190362287696</v>
      </c>
      <c r="R10" s="262">
        <v>4.7994056068396453</v>
      </c>
      <c r="S10" s="262">
        <v>5.1484068273254531</v>
      </c>
      <c r="T10" s="262">
        <v>5.0907499476981748</v>
      </c>
      <c r="U10" s="262">
        <v>4.6964875682199567</v>
      </c>
      <c r="V10" s="262">
        <v>4.5354991326006147</v>
      </c>
      <c r="W10" s="262">
        <v>4.5847333651899316</v>
      </c>
      <c r="DA10" s="68" t="s">
        <v>2945</v>
      </c>
    </row>
    <row r="11" spans="1:105" ht="12" customHeight="1" x14ac:dyDescent="0.25">
      <c r="A11" s="37" t="s">
        <v>160</v>
      </c>
      <c r="B11" s="228">
        <v>0.5218423130141393</v>
      </c>
      <c r="C11" s="228">
        <v>1.924483454844151</v>
      </c>
      <c r="D11" s="228">
        <v>0.47309274711284222</v>
      </c>
      <c r="E11" s="228">
        <v>0.26701289968075931</v>
      </c>
      <c r="F11" s="228">
        <v>1.064570801694839</v>
      </c>
      <c r="G11" s="228">
        <v>4.5129925719476709E-2</v>
      </c>
      <c r="H11" s="228">
        <v>0.42177146197287613</v>
      </c>
      <c r="I11" s="228">
        <v>0.73162309587960506</v>
      </c>
      <c r="J11" s="228">
        <v>0.1299960032426157</v>
      </c>
      <c r="K11" s="228">
        <v>6.2365305812705017E-2</v>
      </c>
      <c r="L11" s="228">
        <v>0.26470444350399669</v>
      </c>
      <c r="M11" s="228">
        <v>0.25384155674381698</v>
      </c>
      <c r="N11" s="228">
        <v>0.18072555570353549</v>
      </c>
      <c r="O11" s="228">
        <v>6.9509939253143208E-2</v>
      </c>
      <c r="P11" s="228">
        <v>8.2787689185844893E-2</v>
      </c>
      <c r="Q11" s="228">
        <v>0.25457341575782078</v>
      </c>
      <c r="R11" s="228">
        <v>0.23297926154119461</v>
      </c>
      <c r="S11" s="228">
        <v>0.26415373645872592</v>
      </c>
      <c r="T11" s="228">
        <v>0.32198717303904639</v>
      </c>
      <c r="U11" s="228">
        <v>0.33931941002282462</v>
      </c>
      <c r="V11" s="228">
        <v>0.24866242308165751</v>
      </c>
      <c r="W11" s="228">
        <v>0.28916944092945329</v>
      </c>
      <c r="DA11" s="69" t="s">
        <v>2946</v>
      </c>
    </row>
    <row r="12" spans="1:105" ht="12" customHeight="1" x14ac:dyDescent="0.25">
      <c r="A12" s="37" t="s">
        <v>162</v>
      </c>
      <c r="B12" s="228">
        <v>1.2628996024825361</v>
      </c>
      <c r="C12" s="228">
        <v>0.54741841821629111</v>
      </c>
      <c r="D12" s="228">
        <v>0.39913511010088881</v>
      </c>
      <c r="E12" s="228">
        <v>0.32240767444163959</v>
      </c>
      <c r="F12" s="228">
        <v>0.39171274599923123</v>
      </c>
      <c r="G12" s="228">
        <v>1.7154595629732361</v>
      </c>
      <c r="H12" s="228">
        <v>0.97066359834316773</v>
      </c>
      <c r="I12" s="228">
        <v>1.4961232242485329</v>
      </c>
      <c r="J12" s="228">
        <v>0.8650329947160359</v>
      </c>
      <c r="K12" s="228">
        <v>0.37072357862285088</v>
      </c>
      <c r="L12" s="228">
        <v>1.3283347526772149</v>
      </c>
      <c r="M12" s="228">
        <v>1.0187331667019739</v>
      </c>
      <c r="N12" s="228">
        <v>0.98702217225280453</v>
      </c>
      <c r="O12" s="228">
        <v>0.83984823352694615</v>
      </c>
      <c r="P12" s="228">
        <v>0.90628668297867354</v>
      </c>
      <c r="Q12" s="228">
        <v>1.0224428419998579</v>
      </c>
      <c r="R12" s="228">
        <v>1.3260032646248729</v>
      </c>
      <c r="S12" s="228">
        <v>0.61522067264826052</v>
      </c>
      <c r="T12" s="228">
        <v>0.95812799211243838</v>
      </c>
      <c r="U12" s="228">
        <v>0.62122868502533024</v>
      </c>
      <c r="V12" s="228">
        <v>0.51076179112403741</v>
      </c>
      <c r="W12" s="228">
        <v>0.52956443164573197</v>
      </c>
      <c r="DA12" s="69" t="s">
        <v>2947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3.6314002247496341E-2</v>
      </c>
      <c r="I13" s="228">
        <v>3.6314002247428423E-2</v>
      </c>
      <c r="J13" s="228">
        <v>0</v>
      </c>
      <c r="K13" s="228">
        <v>0</v>
      </c>
      <c r="L13" s="228">
        <v>3.6314002247460682E-2</v>
      </c>
      <c r="M13" s="228">
        <v>0</v>
      </c>
      <c r="N13" s="228">
        <v>1.8157001123549881E-2</v>
      </c>
      <c r="O13" s="228">
        <v>1.8157001123486321E-2</v>
      </c>
      <c r="P13" s="228">
        <v>1.8157001123544118E-2</v>
      </c>
      <c r="Q13" s="228">
        <v>1.815700112351927E-2</v>
      </c>
      <c r="R13" s="228">
        <v>1.8157001123706822E-2</v>
      </c>
      <c r="S13" s="228">
        <v>1.9202008382652031E-2</v>
      </c>
      <c r="T13" s="228">
        <v>2.0508267456265581E-2</v>
      </c>
      <c r="U13" s="228">
        <v>9.1438135155548343E-4</v>
      </c>
      <c r="V13" s="228">
        <v>0</v>
      </c>
      <c r="W13" s="228">
        <v>0</v>
      </c>
      <c r="DA13" s="69" t="s">
        <v>2948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2949</v>
      </c>
    </row>
    <row r="15" spans="1:105" ht="12" customHeight="1" x14ac:dyDescent="0.25">
      <c r="A15" s="37" t="s">
        <v>38</v>
      </c>
      <c r="B15" s="228">
        <v>0.24188085638182791</v>
      </c>
      <c r="C15" s="228">
        <v>7.1557469277350433E-2</v>
      </c>
      <c r="D15" s="228">
        <v>1.8605176384721549</v>
      </c>
      <c r="E15" s="228">
        <v>0.94391700968818526</v>
      </c>
      <c r="F15" s="228">
        <v>1.886397429449109</v>
      </c>
      <c r="G15" s="228">
        <v>1.116935436165245</v>
      </c>
      <c r="H15" s="228">
        <v>2.1605679752623281</v>
      </c>
      <c r="I15" s="228">
        <v>1.6223944079714301</v>
      </c>
      <c r="J15" s="228">
        <v>3.1406666287112341</v>
      </c>
      <c r="K15" s="228">
        <v>3.1057656722253859</v>
      </c>
      <c r="L15" s="228">
        <v>1.994997415988041</v>
      </c>
      <c r="M15" s="228">
        <v>2.153154585718621</v>
      </c>
      <c r="N15" s="228">
        <v>2.8424521106063549</v>
      </c>
      <c r="O15" s="228">
        <v>3.5100672518245331</v>
      </c>
      <c r="P15" s="228">
        <v>3.3914531448275431</v>
      </c>
      <c r="Q15" s="228">
        <v>3.3434457773475721</v>
      </c>
      <c r="R15" s="228">
        <v>3.222266079549871</v>
      </c>
      <c r="S15" s="228">
        <v>4.2498304098358144</v>
      </c>
      <c r="T15" s="228">
        <v>3.7901265150904249</v>
      </c>
      <c r="U15" s="228">
        <v>3.7350250918202459</v>
      </c>
      <c r="V15" s="228">
        <v>3.77607491839492</v>
      </c>
      <c r="W15" s="228">
        <v>3.7659994926147471</v>
      </c>
      <c r="DA15" s="69" t="s">
        <v>2950</v>
      </c>
    </row>
    <row r="16" spans="1:105" ht="12" customHeight="1" x14ac:dyDescent="0.25">
      <c r="A16" s="57" t="s">
        <v>2900</v>
      </c>
      <c r="B16" s="263">
        <v>54.371737742309833</v>
      </c>
      <c r="C16" s="263">
        <v>61.284137945619733</v>
      </c>
      <c r="D16" s="263">
        <v>54.739457882631982</v>
      </c>
      <c r="E16" s="263">
        <v>34.305238730887027</v>
      </c>
      <c r="F16" s="263">
        <v>61.118254419694303</v>
      </c>
      <c r="G16" s="263">
        <v>57.939055541627603</v>
      </c>
      <c r="H16" s="263">
        <v>66.550053870828947</v>
      </c>
      <c r="I16" s="263">
        <v>92.466465087896552</v>
      </c>
      <c r="J16" s="263">
        <v>62.539454192802289</v>
      </c>
      <c r="K16" s="263">
        <v>47.247213872605293</v>
      </c>
      <c r="L16" s="263">
        <v>73.760057577564254</v>
      </c>
      <c r="M16" s="263">
        <v>60.31440340675141</v>
      </c>
      <c r="N16" s="263">
        <v>65.72896617598083</v>
      </c>
      <c r="O16" s="263">
        <v>64.327958905667572</v>
      </c>
      <c r="P16" s="263">
        <v>70.43815054341546</v>
      </c>
      <c r="Q16" s="263">
        <v>74.105318067782036</v>
      </c>
      <c r="R16" s="263">
        <v>88.818098531695071</v>
      </c>
      <c r="S16" s="263">
        <v>87.273781012750092</v>
      </c>
      <c r="T16" s="263">
        <v>93.262809578611666</v>
      </c>
      <c r="U16" s="263">
        <v>87.931428381071981</v>
      </c>
      <c r="V16" s="263">
        <v>74.064605022805424</v>
      </c>
      <c r="W16" s="263">
        <v>75.082129895294969</v>
      </c>
      <c r="DA16" s="70" t="s">
        <v>2951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4.7871874546508786E-3</v>
      </c>
      <c r="U17" s="231">
        <v>0</v>
      </c>
      <c r="V17" s="231">
        <v>0</v>
      </c>
      <c r="W17" s="231">
        <v>0</v>
      </c>
      <c r="DA17" s="73" t="s">
        <v>2952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2953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0.32200642012419028</v>
      </c>
      <c r="E19" s="231">
        <v>0.315153394841167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0.71360676616472229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0.1828099693792524</v>
      </c>
      <c r="T19" s="231">
        <v>0.21276870599523601</v>
      </c>
      <c r="U19" s="231">
        <v>0.1113899027355376</v>
      </c>
      <c r="V19" s="231">
        <v>0.137058894135487</v>
      </c>
      <c r="W19" s="231">
        <v>0.15559724491045021</v>
      </c>
      <c r="DA19" s="73" t="s">
        <v>2954</v>
      </c>
    </row>
    <row r="20" spans="1:105" ht="12" customHeight="1" x14ac:dyDescent="0.25">
      <c r="A20" s="46" t="s">
        <v>160</v>
      </c>
      <c r="B20" s="231">
        <v>2.541790167513283</v>
      </c>
      <c r="C20" s="231">
        <v>18.85970338352525</v>
      </c>
      <c r="D20" s="231">
        <v>4.0575716838074118</v>
      </c>
      <c r="E20" s="231">
        <v>1.832217863081574</v>
      </c>
      <c r="F20" s="231">
        <v>17.86926312044373</v>
      </c>
      <c r="G20" s="231">
        <v>0.69767408737281589</v>
      </c>
      <c r="H20" s="231">
        <v>5.7399156503452131</v>
      </c>
      <c r="I20" s="231">
        <v>4.4703725731872153</v>
      </c>
      <c r="J20" s="231">
        <v>2.2308184159557709</v>
      </c>
      <c r="K20" s="231">
        <v>1.097034664069229</v>
      </c>
      <c r="L20" s="231">
        <v>2.6604970841680111</v>
      </c>
      <c r="M20" s="231">
        <v>3.9052797277607421</v>
      </c>
      <c r="N20" s="231">
        <v>2.776649973596645</v>
      </c>
      <c r="O20" s="231">
        <v>1.2040162375579699</v>
      </c>
      <c r="P20" s="231">
        <v>1.121738278072689</v>
      </c>
      <c r="Q20" s="231">
        <v>4.0086690463677384</v>
      </c>
      <c r="R20" s="231">
        <v>2.4978714301618941</v>
      </c>
      <c r="S20" s="231">
        <v>2.9049305432539758</v>
      </c>
      <c r="T20" s="231">
        <v>3.3730576028900749</v>
      </c>
      <c r="U20" s="231">
        <v>3.132101594283434</v>
      </c>
      <c r="V20" s="231">
        <v>3.030403789552</v>
      </c>
      <c r="W20" s="231">
        <v>3.5992630788672981</v>
      </c>
      <c r="DA20" s="73" t="s">
        <v>2955</v>
      </c>
    </row>
    <row r="21" spans="1:105" ht="12" customHeight="1" x14ac:dyDescent="0.25">
      <c r="A21" s="46" t="s">
        <v>70</v>
      </c>
      <c r="B21" s="231">
        <v>3.1776279581538218</v>
      </c>
      <c r="C21" s="231">
        <v>1.514532160360728</v>
      </c>
      <c r="D21" s="231">
        <v>0.96846925236231673</v>
      </c>
      <c r="E21" s="231">
        <v>0.71089880525400306</v>
      </c>
      <c r="F21" s="231">
        <v>0.90553920584744874</v>
      </c>
      <c r="G21" s="231">
        <v>0.92248176313079588</v>
      </c>
      <c r="H21" s="231">
        <v>0.56299291815356045</v>
      </c>
      <c r="I21" s="231">
        <v>9.8956991227010942</v>
      </c>
      <c r="J21" s="231">
        <v>1.1161363476265149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3.7751474590434981E-3</v>
      </c>
      <c r="T21" s="231">
        <v>0</v>
      </c>
      <c r="U21" s="231">
        <v>0</v>
      </c>
      <c r="V21" s="231">
        <v>0</v>
      </c>
      <c r="W21" s="231">
        <v>0</v>
      </c>
      <c r="DA21" s="73" t="s">
        <v>2956</v>
      </c>
    </row>
    <row r="22" spans="1:105" ht="12" customHeight="1" x14ac:dyDescent="0.25">
      <c r="A22" s="46" t="s">
        <v>34</v>
      </c>
      <c r="B22" s="231">
        <v>2.4525505489368609</v>
      </c>
      <c r="C22" s="231">
        <v>2.4525505489337851</v>
      </c>
      <c r="D22" s="231">
        <v>0.81751684964464122</v>
      </c>
      <c r="E22" s="231">
        <v>0.40877503359097211</v>
      </c>
      <c r="F22" s="231">
        <v>1.2262918832376859</v>
      </c>
      <c r="G22" s="231">
        <v>0</v>
      </c>
      <c r="H22" s="231">
        <v>0.80316687284296151</v>
      </c>
      <c r="I22" s="231">
        <v>1.209284503325077</v>
      </c>
      <c r="J22" s="231">
        <v>0.80545888303453828</v>
      </c>
      <c r="K22" s="231">
        <v>1.6056029598469661</v>
      </c>
      <c r="L22" s="231">
        <v>0.401467175035844</v>
      </c>
      <c r="M22" s="231">
        <v>0</v>
      </c>
      <c r="N22" s="231">
        <v>0.40146717503902229</v>
      </c>
      <c r="O22" s="231">
        <v>0</v>
      </c>
      <c r="P22" s="231">
        <v>0</v>
      </c>
      <c r="Q22" s="231">
        <v>0</v>
      </c>
      <c r="R22" s="231">
        <v>0</v>
      </c>
      <c r="S22" s="231">
        <v>0.22850345003109071</v>
      </c>
      <c r="T22" s="231">
        <v>5.1819360669976632E-2</v>
      </c>
      <c r="U22" s="231">
        <v>0.32968407349295847</v>
      </c>
      <c r="V22" s="231">
        <v>0.1453931677266431</v>
      </c>
      <c r="W22" s="231">
        <v>0.19478764805782889</v>
      </c>
      <c r="DA22" s="73" t="s">
        <v>2957</v>
      </c>
    </row>
    <row r="23" spans="1:105" ht="12" customHeight="1" x14ac:dyDescent="0.25">
      <c r="A23" s="46" t="s">
        <v>162</v>
      </c>
      <c r="B23" s="231">
        <v>5.877836736023978</v>
      </c>
      <c r="C23" s="231">
        <v>5.1261152855912773</v>
      </c>
      <c r="D23" s="231">
        <v>3.2710571420892758</v>
      </c>
      <c r="E23" s="231">
        <v>2.1139685808761461</v>
      </c>
      <c r="F23" s="231">
        <v>6.282725482394695</v>
      </c>
      <c r="G23" s="231">
        <v>25.34059143992588</v>
      </c>
      <c r="H23" s="231">
        <v>12.62249914197128</v>
      </c>
      <c r="I23" s="231">
        <v>8.7351821406111902</v>
      </c>
      <c r="J23" s="231">
        <v>14.18453755232991</v>
      </c>
      <c r="K23" s="231">
        <v>6.2312588217860636</v>
      </c>
      <c r="L23" s="231">
        <v>12.757259156134401</v>
      </c>
      <c r="M23" s="231">
        <v>14.97608021429386</v>
      </c>
      <c r="N23" s="231">
        <v>14.49027951526093</v>
      </c>
      <c r="O23" s="231">
        <v>13.900631658328701</v>
      </c>
      <c r="P23" s="231">
        <v>11.73382658215322</v>
      </c>
      <c r="Q23" s="231">
        <v>15.384184478502091</v>
      </c>
      <c r="R23" s="231">
        <v>13.58456377703151</v>
      </c>
      <c r="S23" s="231">
        <v>6.4648462738347714</v>
      </c>
      <c r="T23" s="231">
        <v>9.5908478775674695</v>
      </c>
      <c r="U23" s="231">
        <v>5.479323294525547</v>
      </c>
      <c r="V23" s="231">
        <v>5.9478091928370969</v>
      </c>
      <c r="W23" s="231">
        <v>6.2983717632953518</v>
      </c>
      <c r="DA23" s="73" t="s">
        <v>2958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2959</v>
      </c>
    </row>
    <row r="25" spans="1:105" ht="12" customHeight="1" x14ac:dyDescent="0.25">
      <c r="A25" s="46" t="s">
        <v>73</v>
      </c>
      <c r="B25" s="231">
        <v>35.141915728313357</v>
      </c>
      <c r="C25" s="231">
        <v>29.089148303495421</v>
      </c>
      <c r="D25" s="231">
        <v>42.808754466318589</v>
      </c>
      <c r="E25" s="231">
        <v>25.556139887250179</v>
      </c>
      <c r="F25" s="231">
        <v>29.313342808941279</v>
      </c>
      <c r="G25" s="231">
        <v>22.803244418256782</v>
      </c>
      <c r="H25" s="231">
        <v>33.796845540034653</v>
      </c>
      <c r="I25" s="231">
        <v>63.935172478662757</v>
      </c>
      <c r="J25" s="231">
        <v>39.54474717555</v>
      </c>
      <c r="K25" s="231">
        <v>33.133300823492164</v>
      </c>
      <c r="L25" s="231">
        <v>48.359384305543401</v>
      </c>
      <c r="M25" s="231">
        <v>32.98086792865417</v>
      </c>
      <c r="N25" s="231">
        <v>44.010333715129029</v>
      </c>
      <c r="O25" s="231">
        <v>47.112933875056036</v>
      </c>
      <c r="P25" s="231">
        <v>53.990685429403612</v>
      </c>
      <c r="Q25" s="231">
        <v>51.802714920049631</v>
      </c>
      <c r="R25" s="231">
        <v>70.508025962091452</v>
      </c>
      <c r="S25" s="231">
        <v>61.92139254543369</v>
      </c>
      <c r="T25" s="231">
        <v>62.646659349388138</v>
      </c>
      <c r="U25" s="231">
        <v>61.355854238674169</v>
      </c>
      <c r="V25" s="231">
        <v>49.85414346768917</v>
      </c>
      <c r="W25" s="231">
        <v>49.484262885541654</v>
      </c>
      <c r="DA25" s="73" t="s">
        <v>2960</v>
      </c>
    </row>
    <row r="26" spans="1:105" ht="12" customHeight="1" x14ac:dyDescent="0.25">
      <c r="A26" s="46" t="s">
        <v>79</v>
      </c>
      <c r="B26" s="231">
        <v>5.1800166033685224</v>
      </c>
      <c r="C26" s="231">
        <v>4.2420882637132733</v>
      </c>
      <c r="D26" s="231">
        <v>2.4940820682855591</v>
      </c>
      <c r="E26" s="231">
        <v>3.368085165992996</v>
      </c>
      <c r="F26" s="231">
        <v>5.5210919188294687</v>
      </c>
      <c r="G26" s="231">
        <v>8.1750638329413263</v>
      </c>
      <c r="H26" s="231">
        <v>13.024633747481269</v>
      </c>
      <c r="I26" s="231">
        <v>4.2207542694092126</v>
      </c>
      <c r="J26" s="231">
        <v>4.6577558183055583</v>
      </c>
      <c r="K26" s="231">
        <v>5.1800166034108601</v>
      </c>
      <c r="L26" s="231">
        <v>8.8678430905178747</v>
      </c>
      <c r="M26" s="231">
        <v>8.4521755360426294</v>
      </c>
      <c r="N26" s="231">
        <v>4.0502357969552083</v>
      </c>
      <c r="O26" s="231">
        <v>2.110377134724871</v>
      </c>
      <c r="P26" s="231">
        <v>3.591900253785941</v>
      </c>
      <c r="Q26" s="231">
        <v>2.9097496228625701</v>
      </c>
      <c r="R26" s="231">
        <v>2.2276373624102201</v>
      </c>
      <c r="S26" s="231">
        <v>15.56752308335826</v>
      </c>
      <c r="T26" s="231">
        <v>17.382869494646119</v>
      </c>
      <c r="U26" s="231">
        <v>17.523075277360331</v>
      </c>
      <c r="V26" s="231">
        <v>14.949796510865029</v>
      </c>
      <c r="W26" s="231">
        <v>15.349847274622389</v>
      </c>
      <c r="DA26" s="73" t="s">
        <v>2961</v>
      </c>
    </row>
    <row r="27" spans="1:105" ht="12" customHeight="1" x14ac:dyDescent="0.25">
      <c r="A27" s="57" t="s">
        <v>2912</v>
      </c>
      <c r="B27" s="263">
        <v>1.830798170045737</v>
      </c>
      <c r="C27" s="263">
        <v>1.657445002799868</v>
      </c>
      <c r="D27" s="263">
        <v>4.3568197249529241</v>
      </c>
      <c r="E27" s="263">
        <v>2.353481084860324</v>
      </c>
      <c r="F27" s="263">
        <v>5.7925015672221241</v>
      </c>
      <c r="G27" s="263">
        <v>4.4869110054746741</v>
      </c>
      <c r="H27" s="263">
        <v>5.9283205179369762</v>
      </c>
      <c r="I27" s="263">
        <v>5.3021029561967339</v>
      </c>
      <c r="J27" s="263">
        <v>7.0238748890125278</v>
      </c>
      <c r="K27" s="263">
        <v>5.8584998470630278</v>
      </c>
      <c r="L27" s="263">
        <v>5.6618538533868481</v>
      </c>
      <c r="M27" s="263">
        <v>5.7861649206034862</v>
      </c>
      <c r="N27" s="263">
        <v>6.7899375913496884</v>
      </c>
      <c r="O27" s="263">
        <v>7.4933831789727794</v>
      </c>
      <c r="P27" s="263">
        <v>7.2718402661247588</v>
      </c>
      <c r="Q27" s="263">
        <v>7.8496558878165636</v>
      </c>
      <c r="R27" s="263">
        <v>7.7630361337919709</v>
      </c>
      <c r="S27" s="263">
        <v>8.3569494799687121</v>
      </c>
      <c r="T27" s="263">
        <v>8.2664666309804957</v>
      </c>
      <c r="U27" s="263">
        <v>7.5830141694146027</v>
      </c>
      <c r="V27" s="263">
        <v>7.427843799250951</v>
      </c>
      <c r="W27" s="263">
        <v>7.538423212665692</v>
      </c>
      <c r="DA27" s="70" t="s">
        <v>2962</v>
      </c>
    </row>
    <row r="28" spans="1:105" ht="12" customHeight="1" x14ac:dyDescent="0.25">
      <c r="A28" s="57" t="s">
        <v>2914</v>
      </c>
      <c r="B28" s="263">
        <f t="shared" ref="B28:W28" si="0">B29+B35+B46+B47</f>
        <v>6.3112370399804929</v>
      </c>
      <c r="C28" s="263">
        <f t="shared" si="0"/>
        <v>7.2835297930480154</v>
      </c>
      <c r="D28" s="263">
        <f t="shared" si="0"/>
        <v>6.5004081845764912</v>
      </c>
      <c r="E28" s="263">
        <f t="shared" si="0"/>
        <v>4.004233674613241</v>
      </c>
      <c r="F28" s="263">
        <f t="shared" si="0"/>
        <v>7.6373202631288137</v>
      </c>
      <c r="G28" s="263">
        <f t="shared" si="0"/>
        <v>7.2759186216298479</v>
      </c>
      <c r="H28" s="263">
        <f t="shared" si="0"/>
        <v>8.2192897047646234</v>
      </c>
      <c r="I28" s="263">
        <f t="shared" si="0"/>
        <v>11.026410902690817</v>
      </c>
      <c r="J28" s="263">
        <f t="shared" si="0"/>
        <v>7.9569085558890986</v>
      </c>
      <c r="K28" s="263">
        <f t="shared" si="0"/>
        <v>5.8726890842676243</v>
      </c>
      <c r="L28" s="263">
        <f t="shared" si="0"/>
        <v>9.0125669428226143</v>
      </c>
      <c r="M28" s="263">
        <f t="shared" si="0"/>
        <v>7.581224925953391</v>
      </c>
      <c r="N28" s="263">
        <f t="shared" si="0"/>
        <v>8.3117602297392441</v>
      </c>
      <c r="O28" s="263">
        <f t="shared" si="0"/>
        <v>8.2108109655160959</v>
      </c>
      <c r="P28" s="263">
        <f t="shared" si="0"/>
        <v>8.7660959627548181</v>
      </c>
      <c r="Q28" s="263">
        <f t="shared" si="0"/>
        <v>9.3903542033323255</v>
      </c>
      <c r="R28" s="263">
        <f t="shared" si="0"/>
        <v>10.907342348498</v>
      </c>
      <c r="S28" s="263">
        <f t="shared" si="0"/>
        <v>10.249127316043841</v>
      </c>
      <c r="T28" s="263">
        <f t="shared" si="0"/>
        <v>11.111102939845964</v>
      </c>
      <c r="U28" s="263">
        <f t="shared" si="0"/>
        <v>10.131291268734849</v>
      </c>
      <c r="V28" s="263">
        <f t="shared" si="0"/>
        <v>8.7879921893450899</v>
      </c>
      <c r="W28" s="263">
        <f t="shared" si="0"/>
        <v>8.9558294769501785</v>
      </c>
      <c r="DA28" s="70"/>
    </row>
    <row r="29" spans="1:105" ht="12" customHeight="1" x14ac:dyDescent="0.25">
      <c r="A29" s="60" t="s">
        <v>2915</v>
      </c>
      <c r="B29" s="331">
        <v>3.3285992257242758</v>
      </c>
      <c r="C29" s="331">
        <v>3.9561922757948929</v>
      </c>
      <c r="D29" s="331">
        <v>3.2841209946776249</v>
      </c>
      <c r="E29" s="331">
        <v>2.0205978812806338</v>
      </c>
      <c r="F29" s="331">
        <v>3.967427415465556</v>
      </c>
      <c r="G29" s="331">
        <v>3.8822144770762388</v>
      </c>
      <c r="H29" s="331">
        <v>4.2554262782717043</v>
      </c>
      <c r="I29" s="331">
        <v>5.7681621258434914</v>
      </c>
      <c r="J29" s="331">
        <v>4.1085403015447497</v>
      </c>
      <c r="K29" s="331">
        <v>2.9184398603515702</v>
      </c>
      <c r="L29" s="331">
        <v>4.69643731793595</v>
      </c>
      <c r="M29" s="331">
        <v>3.953667856350072</v>
      </c>
      <c r="N29" s="331">
        <v>4.317415542834139</v>
      </c>
      <c r="O29" s="331">
        <v>4.2295720740451337</v>
      </c>
      <c r="P29" s="331">
        <v>4.4859622307540201</v>
      </c>
      <c r="Q29" s="331">
        <v>4.8704672278486054</v>
      </c>
      <c r="R29" s="331">
        <v>5.6297953626897721</v>
      </c>
      <c r="S29" s="331">
        <v>5.0014401078567303</v>
      </c>
      <c r="T29" s="331">
        <v>5.5596903480452609</v>
      </c>
      <c r="U29" s="331">
        <v>4.9151370748828898</v>
      </c>
      <c r="V29" s="331">
        <v>4.306045677959248</v>
      </c>
      <c r="W29" s="331">
        <v>4.4115837506448301</v>
      </c>
      <c r="DA29" s="72" t="s">
        <v>2963</v>
      </c>
    </row>
    <row r="30" spans="1:105" ht="12" customHeight="1" x14ac:dyDescent="0.25">
      <c r="A30" s="59" t="s">
        <v>30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2.045447510067759E-3</v>
      </c>
      <c r="U30" s="232">
        <v>0</v>
      </c>
      <c r="V30" s="232">
        <v>0</v>
      </c>
      <c r="W30" s="232">
        <v>0</v>
      </c>
      <c r="DA30" s="71" t="s">
        <v>2964</v>
      </c>
    </row>
    <row r="31" spans="1:105" ht="12" customHeight="1" x14ac:dyDescent="0.25">
      <c r="A31" s="59" t="s">
        <v>33</v>
      </c>
      <c r="B31" s="297">
        <v>0</v>
      </c>
      <c r="C31" s="297">
        <v>0</v>
      </c>
      <c r="D31" s="297">
        <v>0.12349581288939961</v>
      </c>
      <c r="E31" s="297">
        <v>0.12859846267660049</v>
      </c>
      <c r="F31" s="297">
        <v>0</v>
      </c>
      <c r="G31" s="297">
        <v>0</v>
      </c>
      <c r="H31" s="297">
        <v>0</v>
      </c>
      <c r="I31" s="297">
        <v>0</v>
      </c>
      <c r="J31" s="297">
        <v>0</v>
      </c>
      <c r="K31" s="297">
        <v>0</v>
      </c>
      <c r="L31" s="297">
        <v>0.20800143278153199</v>
      </c>
      <c r="M31" s="297">
        <v>0</v>
      </c>
      <c r="N31" s="297">
        <v>0</v>
      </c>
      <c r="O31" s="297">
        <v>0</v>
      </c>
      <c r="P31" s="297">
        <v>0</v>
      </c>
      <c r="Q31" s="297">
        <v>0</v>
      </c>
      <c r="R31" s="297">
        <v>0</v>
      </c>
      <c r="S31" s="297">
        <v>9.6063848049092404E-2</v>
      </c>
      <c r="T31" s="297">
        <v>9.0013616539739355E-2</v>
      </c>
      <c r="U31" s="297">
        <v>6.3093394982608492E-2</v>
      </c>
      <c r="V31" s="297">
        <v>6.5047849009623834E-2</v>
      </c>
      <c r="W31" s="297">
        <v>6.8634583739333441E-2</v>
      </c>
      <c r="DA31" s="122" t="s">
        <v>2965</v>
      </c>
    </row>
    <row r="32" spans="1:105" ht="12" customHeight="1" x14ac:dyDescent="0.25">
      <c r="A32" s="59" t="s">
        <v>160</v>
      </c>
      <c r="B32" s="297">
        <v>0.71557485895922479</v>
      </c>
      <c r="C32" s="297">
        <v>2.9079558836232682</v>
      </c>
      <c r="D32" s="297">
        <v>1.5271178041696609</v>
      </c>
      <c r="E32" s="297">
        <v>0.7336848258170936</v>
      </c>
      <c r="F32" s="297">
        <v>2.8109588129308918</v>
      </c>
      <c r="G32" s="297">
        <v>9.8370482615204188E-2</v>
      </c>
      <c r="H32" s="297">
        <v>1.2712396905666909</v>
      </c>
      <c r="I32" s="297">
        <v>1.092603220422294</v>
      </c>
      <c r="J32" s="297">
        <v>0.51285948021520966</v>
      </c>
      <c r="K32" s="297">
        <v>0.42905304594605609</v>
      </c>
      <c r="L32" s="297">
        <v>0.76100724523781482</v>
      </c>
      <c r="M32" s="297">
        <v>0.80405419107775611</v>
      </c>
      <c r="N32" s="297">
        <v>0.6819842676772897</v>
      </c>
      <c r="O32" s="297">
        <v>0.33061342322866949</v>
      </c>
      <c r="P32" s="297">
        <v>0.38390812488489412</v>
      </c>
      <c r="Q32" s="297">
        <v>0.98990663847984794</v>
      </c>
      <c r="R32" s="297">
        <v>0.85882578563375689</v>
      </c>
      <c r="S32" s="297">
        <v>1.4980092434430829</v>
      </c>
      <c r="T32" s="297">
        <v>1.4003701777162321</v>
      </c>
      <c r="U32" s="297">
        <v>1.740975059776787</v>
      </c>
      <c r="V32" s="297">
        <v>1.4113829084806251</v>
      </c>
      <c r="W32" s="297">
        <v>1.5580210807616259</v>
      </c>
      <c r="DA32" s="122" t="s">
        <v>2966</v>
      </c>
    </row>
    <row r="33" spans="1:105" ht="12" customHeight="1" x14ac:dyDescent="0.25">
      <c r="A33" s="59" t="s">
        <v>70</v>
      </c>
      <c r="B33" s="297">
        <v>0.92274358884849073</v>
      </c>
      <c r="C33" s="297">
        <v>0.24087629666776739</v>
      </c>
      <c r="D33" s="297">
        <v>0.37597138010056719</v>
      </c>
      <c r="E33" s="297">
        <v>0.29363161828515988</v>
      </c>
      <c r="F33" s="297">
        <v>0.1469324454522922</v>
      </c>
      <c r="G33" s="297">
        <v>0.13416295293375269</v>
      </c>
      <c r="H33" s="297">
        <v>0.12861377207397681</v>
      </c>
      <c r="I33" s="297">
        <v>2.4947546954295912</v>
      </c>
      <c r="J33" s="297">
        <v>0.26467567446970158</v>
      </c>
      <c r="K33" s="297">
        <v>0</v>
      </c>
      <c r="L33" s="297">
        <v>0</v>
      </c>
      <c r="M33" s="297">
        <v>0</v>
      </c>
      <c r="N33" s="297">
        <v>0</v>
      </c>
      <c r="O33" s="297">
        <v>0</v>
      </c>
      <c r="P33" s="297">
        <v>0</v>
      </c>
      <c r="Q33" s="297">
        <v>0</v>
      </c>
      <c r="R33" s="297">
        <v>0</v>
      </c>
      <c r="S33" s="297">
        <v>2.0080534590375659E-3</v>
      </c>
      <c r="T33" s="297">
        <v>0</v>
      </c>
      <c r="U33" s="297">
        <v>0</v>
      </c>
      <c r="V33" s="297">
        <v>0</v>
      </c>
      <c r="W33" s="297">
        <v>0</v>
      </c>
      <c r="DA33" s="122" t="s">
        <v>2967</v>
      </c>
    </row>
    <row r="34" spans="1:105" ht="12" customHeight="1" x14ac:dyDescent="0.25">
      <c r="A34" s="59" t="s">
        <v>162</v>
      </c>
      <c r="B34" s="297">
        <v>1.690280777916561</v>
      </c>
      <c r="C34" s="297">
        <v>0.80736009550385845</v>
      </c>
      <c r="D34" s="297">
        <v>1.257535997517998</v>
      </c>
      <c r="E34" s="297">
        <v>0.86468297450177989</v>
      </c>
      <c r="F34" s="297">
        <v>1.009536157082372</v>
      </c>
      <c r="G34" s="297">
        <v>3.6496810415272818</v>
      </c>
      <c r="H34" s="297">
        <v>2.855572815631036</v>
      </c>
      <c r="I34" s="297">
        <v>2.180804209991607</v>
      </c>
      <c r="J34" s="297">
        <v>3.3310051468598392</v>
      </c>
      <c r="K34" s="297">
        <v>2.4893868144055138</v>
      </c>
      <c r="L34" s="297">
        <v>3.727428639916603</v>
      </c>
      <c r="M34" s="297">
        <v>3.149613665272315</v>
      </c>
      <c r="N34" s="297">
        <v>3.6354312751568489</v>
      </c>
      <c r="O34" s="297">
        <v>3.8989586508164642</v>
      </c>
      <c r="P34" s="297">
        <v>4.1020541058691258</v>
      </c>
      <c r="Q34" s="297">
        <v>3.880560589368756</v>
      </c>
      <c r="R34" s="297">
        <v>4.7709695770560154</v>
      </c>
      <c r="S34" s="297">
        <v>3.4053589629055181</v>
      </c>
      <c r="T34" s="297">
        <v>4.0672611062792221</v>
      </c>
      <c r="U34" s="297">
        <v>3.1110686201234938</v>
      </c>
      <c r="V34" s="297">
        <v>2.8296149204689991</v>
      </c>
      <c r="W34" s="297">
        <v>2.784928086143871</v>
      </c>
      <c r="DA34" s="122" t="s">
        <v>2968</v>
      </c>
    </row>
    <row r="35" spans="1:105" ht="12" customHeight="1" x14ac:dyDescent="0.25">
      <c r="A35" s="60" t="s">
        <v>2922</v>
      </c>
      <c r="B35" s="331">
        <v>2.8271523863718229</v>
      </c>
      <c r="C35" s="331">
        <v>3.18657457042936</v>
      </c>
      <c r="D35" s="331">
        <v>2.8462726300019932</v>
      </c>
      <c r="E35" s="331">
        <v>1.783760121898986</v>
      </c>
      <c r="F35" s="331">
        <v>3.1779491700715021</v>
      </c>
      <c r="G35" s="331">
        <v>3.012641234955006</v>
      </c>
      <c r="H35" s="331">
        <v>3.460384961499567</v>
      </c>
      <c r="I35" s="331">
        <v>4.8079535120171419</v>
      </c>
      <c r="J35" s="331">
        <v>3.251846906228034</v>
      </c>
      <c r="K35" s="331">
        <v>2.4567004660109171</v>
      </c>
      <c r="L35" s="331">
        <v>3.835281553583004</v>
      </c>
      <c r="M35" s="331">
        <v>3.136151548662018</v>
      </c>
      <c r="N35" s="331">
        <v>3.417691089052227</v>
      </c>
      <c r="O35" s="331">
        <v>3.3448432969444499</v>
      </c>
      <c r="P35" s="331">
        <v>3.6625532614800469</v>
      </c>
      <c r="Q35" s="331">
        <v>3.853233968925426</v>
      </c>
      <c r="R35" s="331">
        <v>4.6182503933747183</v>
      </c>
      <c r="S35" s="331">
        <v>4.5379509374387403</v>
      </c>
      <c r="T35" s="331">
        <v>4.8493608188420492</v>
      </c>
      <c r="U35" s="331">
        <v>4.572146447899601</v>
      </c>
      <c r="V35" s="331">
        <v>3.8511170238535661</v>
      </c>
      <c r="W35" s="331">
        <v>3.9040249865360401</v>
      </c>
      <c r="DA35" s="72" t="s">
        <v>2969</v>
      </c>
    </row>
    <row r="36" spans="1:105" ht="12" customHeight="1" x14ac:dyDescent="0.25">
      <c r="A36" s="64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2.4891807763381077E-4</v>
      </c>
      <c r="U36" s="231">
        <v>0</v>
      </c>
      <c r="V36" s="231">
        <v>0</v>
      </c>
      <c r="W36" s="231">
        <v>0</v>
      </c>
      <c r="DA36" s="73" t="s">
        <v>2970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2971</v>
      </c>
    </row>
    <row r="38" spans="1:105" ht="12" customHeight="1" x14ac:dyDescent="0.25">
      <c r="A38" s="64" t="s">
        <v>33</v>
      </c>
      <c r="B38" s="231">
        <v>0</v>
      </c>
      <c r="C38" s="231">
        <v>0</v>
      </c>
      <c r="D38" s="231">
        <v>1.6743279815622781E-2</v>
      </c>
      <c r="E38" s="231">
        <v>1.6386944933066899E-2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3.7105215975537183E-2</v>
      </c>
      <c r="M38" s="231">
        <v>0</v>
      </c>
      <c r="N38" s="231">
        <v>0</v>
      </c>
      <c r="O38" s="231">
        <v>0</v>
      </c>
      <c r="P38" s="231">
        <v>0</v>
      </c>
      <c r="Q38" s="231">
        <v>0</v>
      </c>
      <c r="R38" s="231">
        <v>0</v>
      </c>
      <c r="S38" s="231">
        <v>9.5055200117493445E-3</v>
      </c>
      <c r="T38" s="231">
        <v>1.1063276251176179E-2</v>
      </c>
      <c r="U38" s="231">
        <v>5.7919103271817148E-3</v>
      </c>
      <c r="V38" s="231">
        <v>7.1266138570939778E-3</v>
      </c>
      <c r="W38" s="231">
        <v>8.0905474153928018E-3</v>
      </c>
      <c r="DA38" s="73" t="s">
        <v>2972</v>
      </c>
    </row>
    <row r="39" spans="1:105" ht="12" customHeight="1" x14ac:dyDescent="0.25">
      <c r="A39" s="64" t="s">
        <v>160</v>
      </c>
      <c r="B39" s="231">
        <v>0.13216476861194279</v>
      </c>
      <c r="C39" s="231">
        <v>0.98064284205335017</v>
      </c>
      <c r="D39" s="231">
        <v>0.2109804458176128</v>
      </c>
      <c r="E39" s="231">
        <v>9.5269331440428151E-2</v>
      </c>
      <c r="F39" s="231">
        <v>0.92914319040343252</v>
      </c>
      <c r="G39" s="231">
        <v>3.6276768831152793E-2</v>
      </c>
      <c r="H39" s="231">
        <v>0.29845682522335087</v>
      </c>
      <c r="I39" s="231">
        <v>0.23244474083495539</v>
      </c>
      <c r="J39" s="231">
        <v>0.11599525544175909</v>
      </c>
      <c r="K39" s="231">
        <v>5.7042211583436031E-2</v>
      </c>
      <c r="L39" s="231">
        <v>0.1383371397119765</v>
      </c>
      <c r="M39" s="231">
        <v>0.20306176260386061</v>
      </c>
      <c r="N39" s="231">
        <v>0.14437670975640821</v>
      </c>
      <c r="O39" s="231">
        <v>6.2604903219667274E-2</v>
      </c>
      <c r="P39" s="231">
        <v>5.8326718648722319E-2</v>
      </c>
      <c r="Q39" s="231">
        <v>0.20843766874484959</v>
      </c>
      <c r="R39" s="231">
        <v>0.12988113802985821</v>
      </c>
      <c r="S39" s="231">
        <v>0.1510468794749244</v>
      </c>
      <c r="T39" s="231">
        <v>0.17538795424520079</v>
      </c>
      <c r="U39" s="231">
        <v>0.16285903052436121</v>
      </c>
      <c r="V39" s="231">
        <v>0.15757107756803121</v>
      </c>
      <c r="W39" s="231">
        <v>0.18714989855255981</v>
      </c>
      <c r="DA39" s="73" t="s">
        <v>2973</v>
      </c>
    </row>
    <row r="40" spans="1:105" ht="12" customHeight="1" x14ac:dyDescent="0.25">
      <c r="A40" s="64" t="s">
        <v>70</v>
      </c>
      <c r="B40" s="231">
        <v>0.16522625242315381</v>
      </c>
      <c r="C40" s="231">
        <v>7.8750714786678111E-2</v>
      </c>
      <c r="D40" s="231">
        <v>5.0357231010721412E-2</v>
      </c>
      <c r="E40" s="231">
        <v>3.6964410872208961E-2</v>
      </c>
      <c r="F40" s="231">
        <v>4.7085074582280582E-2</v>
      </c>
      <c r="G40" s="231">
        <v>4.7966032102562013E-2</v>
      </c>
      <c r="H40" s="231">
        <v>2.927378888664257E-2</v>
      </c>
      <c r="I40" s="231">
        <v>0.51454396256663437</v>
      </c>
      <c r="J40" s="231">
        <v>5.8035436602445777E-2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1.962953105954368E-4</v>
      </c>
      <c r="T40" s="231">
        <v>0</v>
      </c>
      <c r="U40" s="231">
        <v>0</v>
      </c>
      <c r="V40" s="231">
        <v>0</v>
      </c>
      <c r="W40" s="231">
        <v>0</v>
      </c>
      <c r="DA40" s="73" t="s">
        <v>2974</v>
      </c>
    </row>
    <row r="41" spans="1:105" ht="12" customHeight="1" x14ac:dyDescent="0.25">
      <c r="A41" s="64" t="s">
        <v>34</v>
      </c>
      <c r="B41" s="231">
        <v>0.12752460055601331</v>
      </c>
      <c r="C41" s="231">
        <v>0.12752460055585321</v>
      </c>
      <c r="D41" s="231">
        <v>4.2508200185286817E-2</v>
      </c>
      <c r="E41" s="231">
        <v>2.1254963694247429E-2</v>
      </c>
      <c r="F41" s="231">
        <v>6.3763163879642024E-2</v>
      </c>
      <c r="G41" s="231">
        <v>0</v>
      </c>
      <c r="H41" s="231">
        <v>4.1762048363700302E-2</v>
      </c>
      <c r="I41" s="231">
        <v>6.2878835794824367E-2</v>
      </c>
      <c r="J41" s="231">
        <v>4.1881225391173928E-2</v>
      </c>
      <c r="K41" s="231">
        <v>8.3486098255872582E-2</v>
      </c>
      <c r="L41" s="231">
        <v>2.0874978970358029E-2</v>
      </c>
      <c r="M41" s="231">
        <v>0</v>
      </c>
      <c r="N41" s="231">
        <v>2.08749789705233E-2</v>
      </c>
      <c r="O41" s="231">
        <v>0</v>
      </c>
      <c r="P41" s="231">
        <v>0</v>
      </c>
      <c r="Q41" s="231">
        <v>0</v>
      </c>
      <c r="R41" s="231">
        <v>0</v>
      </c>
      <c r="S41" s="231">
        <v>1.1881431436150169E-2</v>
      </c>
      <c r="T41" s="231">
        <v>2.694437133363595E-3</v>
      </c>
      <c r="U41" s="231">
        <v>1.7142492659363809E-2</v>
      </c>
      <c r="V41" s="231">
        <v>7.5599688030694792E-3</v>
      </c>
      <c r="W41" s="231">
        <v>1.0128320096231141E-2</v>
      </c>
      <c r="DA41" s="73" t="s">
        <v>2975</v>
      </c>
    </row>
    <row r="42" spans="1:105" ht="12" customHeight="1" x14ac:dyDescent="0.25">
      <c r="A42" s="64" t="s">
        <v>162</v>
      </c>
      <c r="B42" s="231">
        <v>0.3056282702184645</v>
      </c>
      <c r="C42" s="231">
        <v>0.26654121542264297</v>
      </c>
      <c r="D42" s="231">
        <v>0.17008426416395461</v>
      </c>
      <c r="E42" s="231">
        <v>0.1099194465048038</v>
      </c>
      <c r="F42" s="231">
        <v>0.32668115969832962</v>
      </c>
      <c r="G42" s="231">
        <v>1.317627806949992</v>
      </c>
      <c r="H42" s="231">
        <v>0.6563286378730403</v>
      </c>
      <c r="I42" s="231">
        <v>0.45420087824421851</v>
      </c>
      <c r="J42" s="231">
        <v>0.73754952215633551</v>
      </c>
      <c r="K42" s="231">
        <v>0.32400506181365518</v>
      </c>
      <c r="L42" s="231">
        <v>0.6633357174965463</v>
      </c>
      <c r="M42" s="231">
        <v>0.77870714960411824</v>
      </c>
      <c r="N42" s="231">
        <v>0.75344710343672616</v>
      </c>
      <c r="O42" s="231">
        <v>0.72278734498380159</v>
      </c>
      <c r="P42" s="231">
        <v>0.61012057367431727</v>
      </c>
      <c r="Q42" s="231">
        <v>0.799927235486107</v>
      </c>
      <c r="R42" s="231">
        <v>0.70635284974843038</v>
      </c>
      <c r="S42" s="231">
        <v>0.33615084471314349</v>
      </c>
      <c r="T42" s="231">
        <v>0.49869269569610197</v>
      </c>
      <c r="U42" s="231">
        <v>0.28490687572352957</v>
      </c>
      <c r="V42" s="231">
        <v>0.30926660893033481</v>
      </c>
      <c r="W42" s="231">
        <v>0.32749471508984163</v>
      </c>
      <c r="DA42" s="73" t="s">
        <v>2976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2977</v>
      </c>
    </row>
    <row r="44" spans="1:105" ht="12" customHeight="1" x14ac:dyDescent="0.25">
      <c r="A44" s="64" t="s">
        <v>73</v>
      </c>
      <c r="B44" s="231">
        <v>1.8272645870515809</v>
      </c>
      <c r="C44" s="231">
        <v>1.512540493620375</v>
      </c>
      <c r="D44" s="231">
        <v>2.2259151053927022</v>
      </c>
      <c r="E44" s="231">
        <v>1.328835620651289</v>
      </c>
      <c r="F44" s="231">
        <v>1.5241978740426581</v>
      </c>
      <c r="G44" s="231">
        <v>1.185694067378098</v>
      </c>
      <c r="H44" s="231">
        <v>1.7573253401094939</v>
      </c>
      <c r="I44" s="231">
        <v>3.3244196884568189</v>
      </c>
      <c r="J44" s="231">
        <v>2.056197410420987</v>
      </c>
      <c r="K44" s="231">
        <v>1.7228231868450841</v>
      </c>
      <c r="L44" s="231">
        <v>2.5145296880312822</v>
      </c>
      <c r="M44" s="231">
        <v>1.7148971752755211</v>
      </c>
      <c r="N44" s="231">
        <v>2.2883932931745492</v>
      </c>
      <c r="O44" s="231">
        <v>2.4497183456800831</v>
      </c>
      <c r="P44" s="231">
        <v>2.807338913407778</v>
      </c>
      <c r="Q44" s="231">
        <v>2.6935716088542989</v>
      </c>
      <c r="R44" s="231">
        <v>3.6661865545264258</v>
      </c>
      <c r="S44" s="231">
        <v>3.219709723679915</v>
      </c>
      <c r="T44" s="231">
        <v>3.2574212234534561</v>
      </c>
      <c r="U44" s="231">
        <v>3.19030358291764</v>
      </c>
      <c r="V44" s="231">
        <v>2.592252271634182</v>
      </c>
      <c r="W44" s="231">
        <v>2.573019692100913</v>
      </c>
      <c r="DA44" s="73" t="s">
        <v>2978</v>
      </c>
    </row>
    <row r="45" spans="1:105" ht="12" customHeight="1" x14ac:dyDescent="0.25">
      <c r="A45" s="64" t="s">
        <v>79</v>
      </c>
      <c r="B45" s="231">
        <v>0.26934390751066778</v>
      </c>
      <c r="C45" s="231">
        <v>0.22057470399045939</v>
      </c>
      <c r="D45" s="231">
        <v>0.12968410361609201</v>
      </c>
      <c r="E45" s="231">
        <v>0.17512940380294181</v>
      </c>
      <c r="F45" s="231">
        <v>0.28707870746515912</v>
      </c>
      <c r="G45" s="231">
        <v>0.42507655969320118</v>
      </c>
      <c r="H45" s="231">
        <v>0.67723832104333836</v>
      </c>
      <c r="I45" s="231">
        <v>0.21946540611969009</v>
      </c>
      <c r="J45" s="231">
        <v>0.24218805621533149</v>
      </c>
      <c r="K45" s="231">
        <v>0.26934390751286907</v>
      </c>
      <c r="L45" s="231">
        <v>0.46109881339730407</v>
      </c>
      <c r="M45" s="231">
        <v>0.439485461178518</v>
      </c>
      <c r="N45" s="231">
        <v>0.2105990037140211</v>
      </c>
      <c r="O45" s="231">
        <v>0.1097327030608988</v>
      </c>
      <c r="P45" s="231">
        <v>0.18676705574922969</v>
      </c>
      <c r="Q45" s="231">
        <v>0.15129745584016999</v>
      </c>
      <c r="R45" s="231">
        <v>0.1158298510700044</v>
      </c>
      <c r="S45" s="231">
        <v>0.80946024281226192</v>
      </c>
      <c r="T45" s="231">
        <v>0.90385231398511745</v>
      </c>
      <c r="U45" s="231">
        <v>0.91114255574752467</v>
      </c>
      <c r="V45" s="231">
        <v>0.77734048306085424</v>
      </c>
      <c r="W45" s="231">
        <v>0.79814181328110201</v>
      </c>
      <c r="DA45" s="73" t="s">
        <v>2979</v>
      </c>
    </row>
    <row r="46" spans="1:105" ht="12" customHeight="1" x14ac:dyDescent="0.25">
      <c r="A46" s="60" t="s">
        <v>2934</v>
      </c>
      <c r="B46" s="331">
        <v>0.1554854278843944</v>
      </c>
      <c r="C46" s="331">
        <v>0.140762946823762</v>
      </c>
      <c r="D46" s="331">
        <v>0.37001455989687349</v>
      </c>
      <c r="E46" s="331">
        <v>0.19987567143362081</v>
      </c>
      <c r="F46" s="331">
        <v>0.49194367759175628</v>
      </c>
      <c r="G46" s="331">
        <v>0.38106290959860378</v>
      </c>
      <c r="H46" s="331">
        <v>0.50347846499335192</v>
      </c>
      <c r="I46" s="331">
        <v>0.45029526483018412</v>
      </c>
      <c r="J46" s="331">
        <v>0.59652134811631541</v>
      </c>
      <c r="K46" s="331">
        <v>0.49754875790513692</v>
      </c>
      <c r="L46" s="331">
        <v>0.48084807130365909</v>
      </c>
      <c r="M46" s="331">
        <v>0.49140552094130108</v>
      </c>
      <c r="N46" s="331">
        <v>0.57665359785287862</v>
      </c>
      <c r="O46" s="331">
        <v>0.63639559452651162</v>
      </c>
      <c r="P46" s="331">
        <v>0.61758047052075127</v>
      </c>
      <c r="Q46" s="331">
        <v>0.6666530065582944</v>
      </c>
      <c r="R46" s="331">
        <v>0.6592965924335098</v>
      </c>
      <c r="S46" s="331">
        <v>0.70973627074837053</v>
      </c>
      <c r="T46" s="331">
        <v>0.70205177295865495</v>
      </c>
      <c r="U46" s="331">
        <v>0.6440077459523571</v>
      </c>
      <c r="V46" s="331">
        <v>0.6308294875322753</v>
      </c>
      <c r="W46" s="331">
        <v>0.6402207397693076</v>
      </c>
      <c r="DA46" s="72" t="s">
        <v>2980</v>
      </c>
    </row>
    <row r="47" spans="1:105" ht="12" customHeight="1" x14ac:dyDescent="0.25">
      <c r="A47" s="60" t="s">
        <v>2936</v>
      </c>
      <c r="B47" s="331">
        <v>0</v>
      </c>
      <c r="C47" s="331">
        <v>0</v>
      </c>
      <c r="D47" s="331">
        <v>0</v>
      </c>
      <c r="E47" s="331">
        <v>0</v>
      </c>
      <c r="F47" s="331">
        <v>0</v>
      </c>
      <c r="G47" s="331">
        <v>0</v>
      </c>
      <c r="H47" s="331">
        <v>0</v>
      </c>
      <c r="I47" s="331">
        <v>0</v>
      </c>
      <c r="J47" s="331">
        <v>0</v>
      </c>
      <c r="K47" s="331">
        <v>0</v>
      </c>
      <c r="L47" s="331">
        <v>0</v>
      </c>
      <c r="M47" s="331">
        <v>0</v>
      </c>
      <c r="N47" s="331">
        <v>0</v>
      </c>
      <c r="O47" s="331">
        <v>0</v>
      </c>
      <c r="P47" s="331">
        <v>0</v>
      </c>
      <c r="Q47" s="331">
        <v>0</v>
      </c>
      <c r="R47" s="331">
        <v>0</v>
      </c>
      <c r="S47" s="331">
        <v>0</v>
      </c>
      <c r="T47" s="331">
        <v>0</v>
      </c>
      <c r="U47" s="331">
        <v>0</v>
      </c>
      <c r="V47" s="331">
        <v>0</v>
      </c>
      <c r="W47" s="331">
        <v>0</v>
      </c>
      <c r="DA47" s="72" t="s">
        <v>2981</v>
      </c>
    </row>
    <row r="48" spans="1:105" ht="12" customHeight="1" x14ac:dyDescent="0.25">
      <c r="A48" s="132" t="s">
        <v>2938</v>
      </c>
      <c r="B48" s="318">
        <v>1.689393787168415</v>
      </c>
      <c r="C48" s="318">
        <v>1.529429806144871</v>
      </c>
      <c r="D48" s="318">
        <v>4.0203143610114056</v>
      </c>
      <c r="E48" s="318">
        <v>2.1717065201578651</v>
      </c>
      <c r="F48" s="318">
        <v>5.345109209708192</v>
      </c>
      <c r="G48" s="318">
        <v>4.1403578506073861</v>
      </c>
      <c r="H48" s="318">
        <v>5.470437984486062</v>
      </c>
      <c r="I48" s="318">
        <v>4.8925872549360694</v>
      </c>
      <c r="J48" s="318">
        <v>6.4813756062742707</v>
      </c>
      <c r="K48" s="318">
        <v>5.4060100155704989</v>
      </c>
      <c r="L48" s="318">
        <v>5.2245522637420718</v>
      </c>
      <c r="M48" s="318">
        <v>5.3392619832885009</v>
      </c>
      <c r="N48" s="318">
        <v>6.2655067990377544</v>
      </c>
      <c r="O48" s="318">
        <v>6.9146207345797563</v>
      </c>
      <c r="P48" s="318">
        <v>6.7101890136613953</v>
      </c>
      <c r="Q48" s="318">
        <v>7.2433761980196811</v>
      </c>
      <c r="R48" s="318">
        <v>7.1634466477888408</v>
      </c>
      <c r="S48" s="318">
        <v>7.7114882252622996</v>
      </c>
      <c r="T48" s="318">
        <v>7.6279939518754247</v>
      </c>
      <c r="U48" s="318">
        <v>6.9973289439649484</v>
      </c>
      <c r="V48" s="318">
        <v>6.8541433850125104</v>
      </c>
      <c r="W48" s="318">
        <v>6.9561820351860186</v>
      </c>
      <c r="DA48" s="139" t="s">
        <v>2982</v>
      </c>
    </row>
    <row r="49" spans="1:105" ht="12" customHeight="1" x14ac:dyDescent="0.25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DA49" s="173"/>
    </row>
    <row r="50" spans="1:105" ht="15" customHeight="1" x14ac:dyDescent="0.25">
      <c r="A50" s="32" t="s">
        <v>102</v>
      </c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DA50" s="88"/>
    </row>
    <row r="51" spans="1:105" ht="12" customHeight="1" x14ac:dyDescent="0.25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DA51" s="173"/>
    </row>
    <row r="52" spans="1:105" ht="12" customHeight="1" x14ac:dyDescent="0.25">
      <c r="A52" s="35" t="s">
        <v>28</v>
      </c>
      <c r="B52" s="234">
        <f t="shared" ref="B52:W52" si="1">SUM(B$53:B$57,B$58,B$59,B$61:B$64,B$65)</f>
        <v>0.99999999999999978</v>
      </c>
      <c r="C52" s="234">
        <f t="shared" si="1"/>
        <v>0.99999999999999978</v>
      </c>
      <c r="D52" s="234">
        <f t="shared" si="1"/>
        <v>1</v>
      </c>
      <c r="E52" s="234">
        <f t="shared" si="1"/>
        <v>0.99999999999999989</v>
      </c>
      <c r="F52" s="234">
        <f t="shared" si="1"/>
        <v>0.99999999999999989</v>
      </c>
      <c r="G52" s="234">
        <f t="shared" si="1"/>
        <v>1.0000000000000002</v>
      </c>
      <c r="H52" s="234">
        <f t="shared" si="1"/>
        <v>0.99999999999999956</v>
      </c>
      <c r="I52" s="234">
        <f t="shared" si="1"/>
        <v>1.0000000000000007</v>
      </c>
      <c r="J52" s="234">
        <f t="shared" si="1"/>
        <v>0.99999999999999978</v>
      </c>
      <c r="K52" s="234">
        <f t="shared" si="1"/>
        <v>1.0000000000000002</v>
      </c>
      <c r="L52" s="234">
        <f t="shared" si="1"/>
        <v>1.0000000000000002</v>
      </c>
      <c r="M52" s="234">
        <f t="shared" si="1"/>
        <v>1.0000000000000002</v>
      </c>
      <c r="N52" s="234">
        <f t="shared" si="1"/>
        <v>1.0000000000000002</v>
      </c>
      <c r="O52" s="234">
        <f t="shared" si="1"/>
        <v>1.0000000000000002</v>
      </c>
      <c r="P52" s="234">
        <f t="shared" si="1"/>
        <v>0.99999999999999967</v>
      </c>
      <c r="Q52" s="234">
        <f t="shared" si="1"/>
        <v>1.0000000000000004</v>
      </c>
      <c r="R52" s="234">
        <f t="shared" si="1"/>
        <v>0.99999999999999933</v>
      </c>
      <c r="S52" s="234">
        <f t="shared" si="1"/>
        <v>1</v>
      </c>
      <c r="T52" s="234">
        <f t="shared" si="1"/>
        <v>1.0000000000000002</v>
      </c>
      <c r="U52" s="234">
        <f t="shared" si="1"/>
        <v>0.99999999999999978</v>
      </c>
      <c r="V52" s="234">
        <f t="shared" si="1"/>
        <v>0.99999999999999978</v>
      </c>
      <c r="W52" s="234">
        <f t="shared" si="1"/>
        <v>0.99999999999999978</v>
      </c>
      <c r="DA52" s="95"/>
    </row>
    <row r="53" spans="1:105" ht="12" customHeight="1" x14ac:dyDescent="0.25">
      <c r="A53" s="55" t="s">
        <v>92</v>
      </c>
      <c r="B53" s="301">
        <f t="shared" ref="B53:W53" si="2">IF(B$6=0,0,B$6/B$5)</f>
        <v>5.4324277857397138E-3</v>
      </c>
      <c r="C53" s="301">
        <f t="shared" si="2"/>
        <v>4.4485083904057462E-3</v>
      </c>
      <c r="D53" s="301">
        <f t="shared" si="2"/>
        <v>1.0871369999046072E-2</v>
      </c>
      <c r="E53" s="301">
        <f t="shared" si="2"/>
        <v>9.7509080082747706E-3</v>
      </c>
      <c r="F53" s="301">
        <f t="shared" si="2"/>
        <v>1.2276036825900963E-2</v>
      </c>
      <c r="G53" s="301">
        <f t="shared" si="2"/>
        <v>1.0604185142188137E-2</v>
      </c>
      <c r="H53" s="301">
        <f t="shared" si="2"/>
        <v>1.1752642138794789E-2</v>
      </c>
      <c r="I53" s="301">
        <f t="shared" si="2"/>
        <v>8.460774328101852E-3</v>
      </c>
      <c r="J53" s="301">
        <f t="shared" si="2"/>
        <v>1.3719663628012968E-2</v>
      </c>
      <c r="K53" s="301">
        <f t="shared" si="2"/>
        <v>1.4620490164356644E-2</v>
      </c>
      <c r="L53" s="301">
        <f t="shared" si="2"/>
        <v>1.0560087586805617E-2</v>
      </c>
      <c r="M53" s="301">
        <f t="shared" si="2"/>
        <v>1.2362195030749014E-2</v>
      </c>
      <c r="N53" s="301">
        <f t="shared" si="2"/>
        <v>1.2988173291816884E-2</v>
      </c>
      <c r="O53" s="301">
        <f t="shared" si="2"/>
        <v>1.4039565972325717E-2</v>
      </c>
      <c r="P53" s="301">
        <f t="shared" si="2"/>
        <v>1.2988932550034655E-2</v>
      </c>
      <c r="Q53" s="301">
        <f t="shared" si="2"/>
        <v>1.3206095404719587E-2</v>
      </c>
      <c r="R53" s="301">
        <f t="shared" si="2"/>
        <v>1.1594409715157029E-2</v>
      </c>
      <c r="S53" s="301">
        <f t="shared" si="2"/>
        <v>1.2391353605193238E-2</v>
      </c>
      <c r="T53" s="301">
        <f t="shared" si="2"/>
        <v>1.1736847811228432E-2</v>
      </c>
      <c r="U53" s="301">
        <f t="shared" si="2"/>
        <v>1.1539751177006966E-2</v>
      </c>
      <c r="V53" s="301">
        <f t="shared" si="2"/>
        <v>1.2779476721733001E-2</v>
      </c>
      <c r="W53" s="301">
        <f t="shared" si="2"/>
        <v>1.278624634162046E-2</v>
      </c>
      <c r="DA53" s="67"/>
    </row>
    <row r="54" spans="1:105" ht="12" customHeight="1" x14ac:dyDescent="0.25">
      <c r="A54" s="202" t="s">
        <v>93</v>
      </c>
      <c r="B54" s="235">
        <f t="shared" ref="B54:W54" si="3">IF(B$7=0,0,B$7/B$5)</f>
        <v>1.5319012781235119E-3</v>
      </c>
      <c r="C54" s="235">
        <f t="shared" si="3"/>
        <v>1.2544438615262321E-3</v>
      </c>
      <c r="D54" s="235">
        <f t="shared" si="3"/>
        <v>3.0656395728276731E-3</v>
      </c>
      <c r="E54" s="235">
        <f t="shared" si="3"/>
        <v>2.7496782340949094E-3</v>
      </c>
      <c r="F54" s="235">
        <f t="shared" si="3"/>
        <v>3.4617444070318697E-3</v>
      </c>
      <c r="G54" s="235">
        <f t="shared" si="3"/>
        <v>2.9902955756575052E-3</v>
      </c>
      <c r="H54" s="235">
        <f t="shared" si="3"/>
        <v>3.3141512826012549E-3</v>
      </c>
      <c r="I54" s="235">
        <f t="shared" si="3"/>
        <v>2.3858708331396536E-3</v>
      </c>
      <c r="J54" s="235">
        <f t="shared" si="3"/>
        <v>3.8688356433100517E-3</v>
      </c>
      <c r="K54" s="235">
        <f t="shared" si="3"/>
        <v>4.1228615368552792E-3</v>
      </c>
      <c r="L54" s="235">
        <f t="shared" si="3"/>
        <v>2.9778604169923601E-3</v>
      </c>
      <c r="M54" s="235">
        <f t="shared" si="3"/>
        <v>3.4860403331505806E-3</v>
      </c>
      <c r="N54" s="235">
        <f t="shared" si="3"/>
        <v>3.6625612066953023E-3</v>
      </c>
      <c r="O54" s="235">
        <f t="shared" si="3"/>
        <v>3.9590455511920915E-3</v>
      </c>
      <c r="P54" s="235">
        <f t="shared" si="3"/>
        <v>3.6627753114528987E-3</v>
      </c>
      <c r="Q54" s="235">
        <f t="shared" si="3"/>
        <v>3.7240135032473812E-3</v>
      </c>
      <c r="R54" s="235">
        <f t="shared" si="3"/>
        <v>3.2695310020247575E-3</v>
      </c>
      <c r="S54" s="235">
        <f t="shared" si="3"/>
        <v>3.4942628184225629E-3</v>
      </c>
      <c r="T54" s="235">
        <f t="shared" si="3"/>
        <v>3.3096974082857051E-3</v>
      </c>
      <c r="U54" s="235">
        <f t="shared" si="3"/>
        <v>3.2541177305088001E-3</v>
      </c>
      <c r="V54" s="235">
        <f t="shared" si="3"/>
        <v>3.6037104395869536E-3</v>
      </c>
      <c r="W54" s="235">
        <f t="shared" si="3"/>
        <v>3.605619418365322E-3</v>
      </c>
      <c r="DA54" s="174"/>
    </row>
    <row r="55" spans="1:105" ht="12" customHeight="1" x14ac:dyDescent="0.25">
      <c r="A55" s="202" t="s">
        <v>94</v>
      </c>
      <c r="B55" s="235">
        <f t="shared" ref="B55:W55" si="4">IF(B$8=0,0,B$8/B$5)</f>
        <v>2.0781763797977075E-2</v>
      </c>
      <c r="C55" s="235">
        <f t="shared" si="4"/>
        <v>1.7017778103817549E-2</v>
      </c>
      <c r="D55" s="235">
        <f t="shared" si="4"/>
        <v>4.1588448552165362E-2</v>
      </c>
      <c r="E55" s="235">
        <f t="shared" si="4"/>
        <v>3.7302118875046662E-2</v>
      </c>
      <c r="F55" s="235">
        <f t="shared" si="4"/>
        <v>4.6962004421086584E-2</v>
      </c>
      <c r="G55" s="235">
        <f t="shared" si="4"/>
        <v>4.056633232630525E-2</v>
      </c>
      <c r="H55" s="235">
        <f t="shared" si="4"/>
        <v>4.4959756956498211E-2</v>
      </c>
      <c r="I55" s="235">
        <f t="shared" si="4"/>
        <v>3.2366709797074407E-2</v>
      </c>
      <c r="J55" s="235">
        <f t="shared" si="4"/>
        <v>5.2484601756420571E-2</v>
      </c>
      <c r="K55" s="235">
        <f t="shared" si="4"/>
        <v>5.5930715545615642E-2</v>
      </c>
      <c r="L55" s="235">
        <f t="shared" si="4"/>
        <v>4.0397637036432558E-2</v>
      </c>
      <c r="M55" s="235">
        <f t="shared" si="4"/>
        <v>4.7291602813008184E-2</v>
      </c>
      <c r="N55" s="235">
        <f t="shared" si="4"/>
        <v>4.9686283953239749E-2</v>
      </c>
      <c r="O55" s="235">
        <f t="shared" si="4"/>
        <v>5.3708388840232033E-2</v>
      </c>
      <c r="P55" s="235">
        <f t="shared" si="4"/>
        <v>4.9689188497131637E-2</v>
      </c>
      <c r="Q55" s="235">
        <f t="shared" si="4"/>
        <v>5.0519945449594685E-2</v>
      </c>
      <c r="R55" s="235">
        <f t="shared" si="4"/>
        <v>4.4354438490626757E-2</v>
      </c>
      <c r="S55" s="235">
        <f t="shared" si="4"/>
        <v>4.7403149000216784E-2</v>
      </c>
      <c r="T55" s="235">
        <f t="shared" si="4"/>
        <v>4.4899335723528798E-2</v>
      </c>
      <c r="U55" s="235">
        <f t="shared" si="4"/>
        <v>4.4145342139201897E-2</v>
      </c>
      <c r="V55" s="235">
        <f t="shared" si="4"/>
        <v>4.8887914790134393E-2</v>
      </c>
      <c r="W55" s="235">
        <f t="shared" si="4"/>
        <v>4.8913811985099857E-2</v>
      </c>
      <c r="DA55" s="174"/>
    </row>
    <row r="56" spans="1:105" ht="12" customHeight="1" x14ac:dyDescent="0.25">
      <c r="A56" s="202" t="s">
        <v>95</v>
      </c>
      <c r="B56" s="235">
        <f t="shared" ref="B56:W56" si="5">IF(B$9=0,0,B$9/B$5)</f>
        <v>4.7410098155116577E-2</v>
      </c>
      <c r="C56" s="235">
        <f t="shared" si="5"/>
        <v>3.8823197979110921E-2</v>
      </c>
      <c r="D56" s="235">
        <f t="shared" si="5"/>
        <v>9.4877049279575881E-2</v>
      </c>
      <c r="E56" s="235">
        <f t="shared" si="5"/>
        <v>8.5098509176200765E-2</v>
      </c>
      <c r="F56" s="235">
        <f t="shared" si="5"/>
        <v>0.10713591304417881</v>
      </c>
      <c r="G56" s="235">
        <f t="shared" si="5"/>
        <v>9.2545263052716625E-2</v>
      </c>
      <c r="H56" s="235">
        <f t="shared" si="5"/>
        <v>0.10256812227580289</v>
      </c>
      <c r="I56" s="235">
        <f t="shared" si="5"/>
        <v>7.3839203609216392E-2</v>
      </c>
      <c r="J56" s="235">
        <f t="shared" si="5"/>
        <v>0.11973478984234813</v>
      </c>
      <c r="K56" s="235">
        <f t="shared" si="5"/>
        <v>0.12759651874022657</v>
      </c>
      <c r="L56" s="235">
        <f t="shared" si="5"/>
        <v>9.2160413127131913E-2</v>
      </c>
      <c r="M56" s="235">
        <f t="shared" si="5"/>
        <v>0.10788783632964559</v>
      </c>
      <c r="N56" s="235">
        <f t="shared" si="5"/>
        <v>0.11335089851302181</v>
      </c>
      <c r="O56" s="235">
        <f t="shared" si="5"/>
        <v>0.12252665420614742</v>
      </c>
      <c r="P56" s="235">
        <f t="shared" si="5"/>
        <v>0.11335752474130299</v>
      </c>
      <c r="Q56" s="235">
        <f t="shared" si="5"/>
        <v>0.11525275697674747</v>
      </c>
      <c r="R56" s="235">
        <f t="shared" si="5"/>
        <v>0.10118719002380293</v>
      </c>
      <c r="S56" s="235">
        <f t="shared" si="5"/>
        <v>0.10814231019123879</v>
      </c>
      <c r="T56" s="235">
        <f t="shared" si="5"/>
        <v>0.10243028139696403</v>
      </c>
      <c r="U56" s="235">
        <f t="shared" si="5"/>
        <v>0.10071017187263455</v>
      </c>
      <c r="V56" s="235">
        <f t="shared" si="5"/>
        <v>0.11152955357065809</v>
      </c>
      <c r="W56" s="235">
        <f t="shared" si="5"/>
        <v>0.11158863366449379</v>
      </c>
      <c r="DA56" s="174"/>
    </row>
    <row r="57" spans="1:105" ht="12" customHeight="1" x14ac:dyDescent="0.25">
      <c r="A57" s="56" t="s">
        <v>96</v>
      </c>
      <c r="B57" s="302">
        <f t="shared" ref="B57:W57" si="6">IF(B$10=0,0,B$10/B$5)</f>
        <v>2.8300097849378605E-2</v>
      </c>
      <c r="C57" s="302">
        <f t="shared" si="6"/>
        <v>3.2126366821894091E-2</v>
      </c>
      <c r="D57" s="302">
        <f t="shared" si="6"/>
        <v>3.2090419948496658E-2</v>
      </c>
      <c r="E57" s="302">
        <f t="shared" si="6"/>
        <v>2.9897416015052303E-2</v>
      </c>
      <c r="F57" s="302">
        <f t="shared" si="6"/>
        <v>3.3338686033486241E-2</v>
      </c>
      <c r="G57" s="302">
        <f t="shared" si="6"/>
        <v>3.2004457261224299E-2</v>
      </c>
      <c r="H57" s="302">
        <f t="shared" si="6"/>
        <v>3.3487072585398278E-2</v>
      </c>
      <c r="I57" s="302">
        <f t="shared" si="6"/>
        <v>2.9186169131577913E-2</v>
      </c>
      <c r="J57" s="302">
        <f t="shared" si="6"/>
        <v>3.8016907997594648E-2</v>
      </c>
      <c r="K57" s="302">
        <f t="shared" si="6"/>
        <v>4.1562317020584258E-2</v>
      </c>
      <c r="L57" s="302">
        <f t="shared" si="6"/>
        <v>3.181270484092609E-2</v>
      </c>
      <c r="M57" s="302">
        <f t="shared" si="6"/>
        <v>3.4444457810878758E-2</v>
      </c>
      <c r="N57" s="302">
        <f t="shared" si="6"/>
        <v>3.6263669904327847E-2</v>
      </c>
      <c r="O57" s="302">
        <f t="shared" si="6"/>
        <v>3.9127644183308746E-2</v>
      </c>
      <c r="P57" s="302">
        <f t="shared" si="6"/>
        <v>3.697545035680045E-2</v>
      </c>
      <c r="Q57" s="302">
        <f t="shared" si="6"/>
        <v>3.6726035055282914E-2</v>
      </c>
      <c r="R57" s="302">
        <f t="shared" si="6"/>
        <v>3.3733858326848512E-2</v>
      </c>
      <c r="S57" s="302">
        <f t="shared" si="6"/>
        <v>3.5925709835308135E-2</v>
      </c>
      <c r="T57" s="302">
        <f t="shared" si="6"/>
        <v>3.4015342513932588E-2</v>
      </c>
      <c r="U57" s="302">
        <f t="shared" si="6"/>
        <v>3.3634833395205913E-2</v>
      </c>
      <c r="V57" s="302">
        <f t="shared" si="6"/>
        <v>3.6722896089402282E-2</v>
      </c>
      <c r="W57" s="302">
        <f t="shared" si="6"/>
        <v>3.6596382830905674E-2</v>
      </c>
      <c r="DA57" s="68"/>
    </row>
    <row r="58" spans="1:105" ht="12" customHeight="1" x14ac:dyDescent="0.25">
      <c r="A58" s="203" t="s">
        <v>2900</v>
      </c>
      <c r="B58" s="303">
        <f t="shared" ref="B58:W58" si="7">IF(B$16=0,0,B$16/B$5)</f>
        <v>0.75925599953752387</v>
      </c>
      <c r="C58" s="303">
        <f t="shared" si="7"/>
        <v>0.77407830478426465</v>
      </c>
      <c r="D58" s="303">
        <f t="shared" si="7"/>
        <v>0.64280123925913479</v>
      </c>
      <c r="E58" s="303">
        <f t="shared" si="7"/>
        <v>0.66889248960045911</v>
      </c>
      <c r="F58" s="303">
        <f t="shared" si="7"/>
        <v>0.60957127196576111</v>
      </c>
      <c r="G58" s="303">
        <f t="shared" si="7"/>
        <v>0.64441076107420858</v>
      </c>
      <c r="H58" s="303">
        <f t="shared" si="7"/>
        <v>0.6208887264760844</v>
      </c>
      <c r="I58" s="303">
        <f t="shared" si="7"/>
        <v>0.69439684141478197</v>
      </c>
      <c r="J58" s="303">
        <f t="shared" si="7"/>
        <v>0.57488676413597406</v>
      </c>
      <c r="K58" s="303">
        <f t="shared" si="7"/>
        <v>0.55489810329063216</v>
      </c>
      <c r="L58" s="303">
        <f t="shared" si="7"/>
        <v>0.64742824036697155</v>
      </c>
      <c r="M58" s="303">
        <f t="shared" si="7"/>
        <v>0.60643931146997243</v>
      </c>
      <c r="N58" s="303">
        <f t="shared" si="7"/>
        <v>0.59169870679682579</v>
      </c>
      <c r="O58" s="303">
        <f t="shared" si="7"/>
        <v>0.56720106707347173</v>
      </c>
      <c r="P58" s="303">
        <f t="shared" si="7"/>
        <v>0.59210482768576778</v>
      </c>
      <c r="Q58" s="303">
        <f t="shared" si="7"/>
        <v>0.58672516278744224</v>
      </c>
      <c r="R58" s="303">
        <f t="shared" si="7"/>
        <v>0.62428087937773247</v>
      </c>
      <c r="S58" s="303">
        <f t="shared" si="7"/>
        <v>0.60899859666355849</v>
      </c>
      <c r="T58" s="303">
        <f t="shared" si="7"/>
        <v>0.62316288252628882</v>
      </c>
      <c r="U58" s="303">
        <f t="shared" si="7"/>
        <v>0.62973848026617874</v>
      </c>
      <c r="V58" s="303">
        <f t="shared" si="7"/>
        <v>0.59968411736759797</v>
      </c>
      <c r="W58" s="303">
        <f t="shared" si="7"/>
        <v>0.59932261061689285</v>
      </c>
      <c r="DA58" s="175"/>
    </row>
    <row r="59" spans="1:105" ht="12" customHeight="1" x14ac:dyDescent="0.25">
      <c r="A59" s="203" t="s">
        <v>2912</v>
      </c>
      <c r="B59" s="303">
        <f t="shared" ref="B59:W59" si="8">IF(B$27=0,0,B$27/B$5)</f>
        <v>2.55655705016739E-2</v>
      </c>
      <c r="C59" s="303">
        <f t="shared" si="8"/>
        <v>2.093514343269267E-2</v>
      </c>
      <c r="D59" s="303">
        <f t="shared" si="8"/>
        <v>5.1161798577419988E-2</v>
      </c>
      <c r="E59" s="303">
        <f t="shared" si="8"/>
        <v>4.5888787844593645E-2</v>
      </c>
      <c r="F59" s="303">
        <f t="shared" si="8"/>
        <v>5.7772306845489188E-2</v>
      </c>
      <c r="G59" s="303">
        <f t="shared" si="8"/>
        <v>4.9904398835648553E-2</v>
      </c>
      <c r="H59" s="303">
        <f t="shared" si="8"/>
        <v>5.5309156979320741E-2</v>
      </c>
      <c r="I59" s="303">
        <f t="shared" si="8"/>
        <v>3.9817284484047144E-2</v>
      </c>
      <c r="J59" s="303">
        <f t="shared" si="8"/>
        <v>6.4566164811605681E-2</v>
      </c>
      <c r="K59" s="303">
        <f t="shared" si="8"/>
        <v>6.8805548238869613E-2</v>
      </c>
      <c r="L59" s="303">
        <f t="shared" si="8"/>
        <v>4.9696871150873269E-2</v>
      </c>
      <c r="M59" s="303">
        <f t="shared" si="8"/>
        <v>5.8177776323817598E-2</v>
      </c>
      <c r="N59" s="303">
        <f t="shared" si="8"/>
        <v>6.11236951647188E-2</v>
      </c>
      <c r="O59" s="303">
        <f t="shared" si="8"/>
        <v>6.6071658535543837E-2</v>
      </c>
      <c r="P59" s="303">
        <f t="shared" si="8"/>
        <v>6.1127268312906081E-2</v>
      </c>
      <c r="Q59" s="303">
        <f t="shared" si="8"/>
        <v>6.2149259306760886E-2</v>
      </c>
      <c r="R59" s="303">
        <f t="shared" si="8"/>
        <v>5.4564498726746985E-2</v>
      </c>
      <c r="S59" s="303">
        <f t="shared" si="8"/>
        <v>5.8314999609627077E-2</v>
      </c>
      <c r="T59" s="303">
        <f t="shared" si="8"/>
        <v>5.5234827230109161E-2</v>
      </c>
      <c r="U59" s="303">
        <f t="shared" si="8"/>
        <v>5.4307269958007193E-2</v>
      </c>
      <c r="V59" s="303">
        <f t="shared" si="8"/>
        <v>6.0141547387266001E-2</v>
      </c>
      <c r="W59" s="303">
        <f t="shared" si="8"/>
        <v>6.0173405922957245E-2</v>
      </c>
      <c r="DA59" s="175"/>
    </row>
    <row r="60" spans="1:105" ht="12" customHeight="1" x14ac:dyDescent="0.25">
      <c r="A60" s="203" t="s">
        <v>2914</v>
      </c>
      <c r="B60" s="303">
        <f t="shared" ref="B60:W60" si="9">IF(B$28=0,0,B$28/B$5)</f>
        <v>8.8131164941226775E-2</v>
      </c>
      <c r="C60" s="303">
        <f t="shared" si="9"/>
        <v>9.1998069713425251E-2</v>
      </c>
      <c r="D60" s="303">
        <f t="shared" si="9"/>
        <v>7.6333792813497295E-2</v>
      </c>
      <c r="E60" s="303">
        <f t="shared" si="9"/>
        <v>7.8075592260564056E-2</v>
      </c>
      <c r="F60" s="303">
        <f t="shared" si="9"/>
        <v>7.6171858496422648E-2</v>
      </c>
      <c r="G60" s="303">
        <f t="shared" si="9"/>
        <v>8.092434736202786E-2</v>
      </c>
      <c r="H60" s="303">
        <f t="shared" si="9"/>
        <v>7.668309821708838E-2</v>
      </c>
      <c r="I60" s="303">
        <f t="shared" si="9"/>
        <v>8.2805208306511183E-2</v>
      </c>
      <c r="J60" s="303">
        <f t="shared" si="9"/>
        <v>7.3142969846183792E-2</v>
      </c>
      <c r="K60" s="303">
        <f t="shared" si="9"/>
        <v>6.8972194696229006E-2</v>
      </c>
      <c r="L60" s="303">
        <f t="shared" si="9"/>
        <v>7.9107725083392866E-2</v>
      </c>
      <c r="M60" s="303">
        <f t="shared" si="9"/>
        <v>7.6226449479885452E-2</v>
      </c>
      <c r="N60" s="303">
        <f t="shared" si="9"/>
        <v>7.4823294283596867E-2</v>
      </c>
      <c r="O60" s="303">
        <f t="shared" si="9"/>
        <v>7.2397458591974301E-2</v>
      </c>
      <c r="P60" s="303">
        <f t="shared" si="9"/>
        <v>7.3688018488001716E-2</v>
      </c>
      <c r="Q60" s="303">
        <f t="shared" si="9"/>
        <v>7.4347661439661664E-2</v>
      </c>
      <c r="R60" s="303">
        <f t="shared" si="9"/>
        <v>7.6665064728495713E-2</v>
      </c>
      <c r="S60" s="303">
        <f t="shared" si="9"/>
        <v>7.151866322355134E-2</v>
      </c>
      <c r="T60" s="303">
        <f t="shared" si="9"/>
        <v>7.424210108322371E-2</v>
      </c>
      <c r="U60" s="303">
        <f t="shared" si="9"/>
        <v>7.2557265180062225E-2</v>
      </c>
      <c r="V60" s="303">
        <f t="shared" si="9"/>
        <v>7.1154356900682184E-2</v>
      </c>
      <c r="W60" s="303">
        <f t="shared" si="9"/>
        <v>7.1487464591782374E-2</v>
      </c>
      <c r="DA60" s="175"/>
    </row>
    <row r="61" spans="1:105" ht="12" customHeight="1" x14ac:dyDescent="0.25">
      <c r="A61" s="62" t="s">
        <v>2915</v>
      </c>
      <c r="B61" s="304">
        <f t="shared" ref="B61:W61" si="10">IF(B$29=0,0,B$29/B$5)</f>
        <v>4.6481113849346493E-2</v>
      </c>
      <c r="C61" s="304">
        <f t="shared" si="10"/>
        <v>4.9970558661775175E-2</v>
      </c>
      <c r="D61" s="304">
        <f t="shared" si="10"/>
        <v>3.8565179980080154E-2</v>
      </c>
      <c r="E61" s="304">
        <f t="shared" si="10"/>
        <v>3.9398144344476596E-2</v>
      </c>
      <c r="F61" s="304">
        <f t="shared" si="10"/>
        <v>3.9569680106863035E-2</v>
      </c>
      <c r="G61" s="304">
        <f t="shared" si="10"/>
        <v>4.317883269651468E-2</v>
      </c>
      <c r="H61" s="304">
        <f t="shared" si="10"/>
        <v>3.9701638824474653E-2</v>
      </c>
      <c r="I61" s="304">
        <f t="shared" si="10"/>
        <v>4.3317256230641636E-2</v>
      </c>
      <c r="J61" s="304">
        <f t="shared" si="10"/>
        <v>3.7767285784037721E-2</v>
      </c>
      <c r="K61" s="304">
        <f t="shared" si="10"/>
        <v>3.4275814600272965E-2</v>
      </c>
      <c r="L61" s="304">
        <f t="shared" si="10"/>
        <v>4.12229362151409E-2</v>
      </c>
      <c r="M61" s="304">
        <f t="shared" si="10"/>
        <v>3.9752687205018643E-2</v>
      </c>
      <c r="N61" s="304">
        <f t="shared" si="10"/>
        <v>3.8865805169669629E-2</v>
      </c>
      <c r="O61" s="304">
        <f t="shared" si="10"/>
        <v>3.729354754097744E-2</v>
      </c>
      <c r="P61" s="304">
        <f t="shared" si="10"/>
        <v>3.7709108958054106E-2</v>
      </c>
      <c r="Q61" s="304">
        <f t="shared" si="10"/>
        <v>3.8561681558354377E-2</v>
      </c>
      <c r="R61" s="304">
        <f t="shared" si="10"/>
        <v>3.9570466581002772E-2</v>
      </c>
      <c r="S61" s="304">
        <f t="shared" si="10"/>
        <v>3.4900172441670714E-2</v>
      </c>
      <c r="T61" s="304">
        <f t="shared" si="10"/>
        <v>3.714870567266311E-2</v>
      </c>
      <c r="U61" s="304">
        <f t="shared" si="10"/>
        <v>3.5200735491554717E-2</v>
      </c>
      <c r="V61" s="304">
        <f t="shared" si="10"/>
        <v>3.4865064100948612E-2</v>
      </c>
      <c r="W61" s="304">
        <f t="shared" si="10"/>
        <v>3.5214263288463367E-2</v>
      </c>
      <c r="DA61" s="72"/>
    </row>
    <row r="62" spans="1:105" ht="12" customHeight="1" x14ac:dyDescent="0.25">
      <c r="A62" s="62" t="s">
        <v>2922</v>
      </c>
      <c r="B62" s="304">
        <f t="shared" ref="B62:W62" si="11">IF(B$35=0,0,B$35/B$5)</f>
        <v>3.9478826686263728E-2</v>
      </c>
      <c r="C62" s="304">
        <f t="shared" si="11"/>
        <v>4.0249538040910131E-2</v>
      </c>
      <c r="D62" s="304">
        <f t="shared" si="11"/>
        <v>3.3423560345765484E-2</v>
      </c>
      <c r="E62" s="304">
        <f t="shared" si="11"/>
        <v>3.4780219958439572E-2</v>
      </c>
      <c r="F62" s="304">
        <f t="shared" si="11"/>
        <v>3.169571081890709E-2</v>
      </c>
      <c r="G62" s="304">
        <f t="shared" si="11"/>
        <v>3.3507250211665472E-2</v>
      </c>
      <c r="H62" s="304">
        <f t="shared" si="11"/>
        <v>3.2284181407766281E-2</v>
      </c>
      <c r="I62" s="304">
        <f t="shared" si="11"/>
        <v>3.6106362768817714E-2</v>
      </c>
      <c r="J62" s="304">
        <f t="shared" si="11"/>
        <v>2.9892229945335348E-2</v>
      </c>
      <c r="K62" s="304">
        <f t="shared" si="11"/>
        <v>2.8852885010709307E-2</v>
      </c>
      <c r="L62" s="304">
        <f t="shared" si="11"/>
        <v>3.3664149257706513E-2</v>
      </c>
      <c r="M62" s="304">
        <f t="shared" si="11"/>
        <v>3.1532859125042605E-2</v>
      </c>
      <c r="N62" s="304">
        <f t="shared" si="11"/>
        <v>3.076639593279076E-2</v>
      </c>
      <c r="O62" s="304">
        <f t="shared" si="11"/>
        <v>2.9492598855849751E-2</v>
      </c>
      <c r="P62" s="304">
        <f t="shared" si="11"/>
        <v>3.0787512889651127E-2</v>
      </c>
      <c r="Q62" s="304">
        <f t="shared" si="11"/>
        <v>3.0507787924315945E-2</v>
      </c>
      <c r="R62" s="304">
        <f t="shared" si="11"/>
        <v>3.246056225504184E-2</v>
      </c>
      <c r="S62" s="304">
        <f t="shared" si="11"/>
        <v>3.1665933577743458E-2</v>
      </c>
      <c r="T62" s="304">
        <f t="shared" si="11"/>
        <v>3.2402430078330921E-2</v>
      </c>
      <c r="U62" s="304">
        <f t="shared" si="11"/>
        <v>3.2744339636753668E-2</v>
      </c>
      <c r="V62" s="304">
        <f t="shared" si="11"/>
        <v>3.118161114364745E-2</v>
      </c>
      <c r="W62" s="304">
        <f t="shared" si="11"/>
        <v>3.1162813975938924E-2</v>
      </c>
      <c r="DA62" s="72"/>
    </row>
    <row r="63" spans="1:105" ht="12" customHeight="1" x14ac:dyDescent="0.25">
      <c r="A63" s="62" t="s">
        <v>2934</v>
      </c>
      <c r="B63" s="304">
        <f t="shared" ref="B63:W63" si="12">IF(B$46=0,0,B$46/B$5)</f>
        <v>2.1712244056165475E-3</v>
      </c>
      <c r="C63" s="304">
        <f t="shared" si="12"/>
        <v>1.7779730107399395E-3</v>
      </c>
      <c r="D63" s="304">
        <f t="shared" si="12"/>
        <v>4.345052487651665E-3</v>
      </c>
      <c r="E63" s="304">
        <f t="shared" si="12"/>
        <v>3.897227957647886E-3</v>
      </c>
      <c r="F63" s="304">
        <f t="shared" si="12"/>
        <v>4.9064675706525368E-3</v>
      </c>
      <c r="G63" s="304">
        <f t="shared" si="12"/>
        <v>4.2382644538477132E-3</v>
      </c>
      <c r="H63" s="304">
        <f t="shared" si="12"/>
        <v>4.697277984847442E-3</v>
      </c>
      <c r="I63" s="304">
        <f t="shared" si="12"/>
        <v>3.3815893070518331E-3</v>
      </c>
      <c r="J63" s="304">
        <f t="shared" si="12"/>
        <v>5.4834541168107256E-3</v>
      </c>
      <c r="K63" s="304">
        <f t="shared" si="12"/>
        <v>5.8434950852467357E-3</v>
      </c>
      <c r="L63" s="304">
        <f t="shared" si="12"/>
        <v>4.2206396105454406E-3</v>
      </c>
      <c r="M63" s="304">
        <f t="shared" si="12"/>
        <v>4.9409031498242042E-3</v>
      </c>
      <c r="N63" s="304">
        <f t="shared" si="12"/>
        <v>5.1910931811364903E-3</v>
      </c>
      <c r="O63" s="304">
        <f t="shared" si="12"/>
        <v>5.6113121951470984E-3</v>
      </c>
      <c r="P63" s="304">
        <f t="shared" si="12"/>
        <v>5.1913966402964817E-3</v>
      </c>
      <c r="Q63" s="304">
        <f t="shared" si="12"/>
        <v>5.2781919569913523E-3</v>
      </c>
      <c r="R63" s="304">
        <f t="shared" si="12"/>
        <v>4.6340358924511077E-3</v>
      </c>
      <c r="S63" s="304">
        <f t="shared" si="12"/>
        <v>4.9525572041371679E-3</v>
      </c>
      <c r="T63" s="304">
        <f t="shared" si="12"/>
        <v>4.6909653322296969E-3</v>
      </c>
      <c r="U63" s="304">
        <f t="shared" si="12"/>
        <v>4.6121900517538308E-3</v>
      </c>
      <c r="V63" s="304">
        <f t="shared" si="12"/>
        <v>5.1076816560861127E-3</v>
      </c>
      <c r="W63" s="304">
        <f t="shared" si="12"/>
        <v>5.1103873273800719E-3</v>
      </c>
      <c r="DA63" s="72"/>
    </row>
    <row r="64" spans="1:105" ht="12" customHeight="1" x14ac:dyDescent="0.25">
      <c r="A64" s="62" t="s">
        <v>2936</v>
      </c>
      <c r="B64" s="304">
        <f t="shared" ref="B64:W64" si="13">IF(B$47=0,0,B$47/B$5)</f>
        <v>0</v>
      </c>
      <c r="C64" s="304">
        <f t="shared" si="13"/>
        <v>0</v>
      </c>
      <c r="D64" s="304">
        <f t="shared" si="13"/>
        <v>0</v>
      </c>
      <c r="E64" s="304">
        <f t="shared" si="13"/>
        <v>0</v>
      </c>
      <c r="F64" s="304">
        <f t="shared" si="13"/>
        <v>0</v>
      </c>
      <c r="G64" s="304">
        <f t="shared" si="13"/>
        <v>0</v>
      </c>
      <c r="H64" s="304">
        <f t="shared" si="13"/>
        <v>0</v>
      </c>
      <c r="I64" s="304">
        <f t="shared" si="13"/>
        <v>0</v>
      </c>
      <c r="J64" s="304">
        <f t="shared" si="13"/>
        <v>0</v>
      </c>
      <c r="K64" s="304">
        <f t="shared" si="13"/>
        <v>0</v>
      </c>
      <c r="L64" s="304">
        <f t="shared" si="13"/>
        <v>0</v>
      </c>
      <c r="M64" s="304">
        <f t="shared" si="13"/>
        <v>0</v>
      </c>
      <c r="N64" s="304">
        <f t="shared" si="13"/>
        <v>0</v>
      </c>
      <c r="O64" s="304">
        <f t="shared" si="13"/>
        <v>0</v>
      </c>
      <c r="P64" s="304">
        <f t="shared" si="13"/>
        <v>0</v>
      </c>
      <c r="Q64" s="304">
        <f t="shared" si="13"/>
        <v>0</v>
      </c>
      <c r="R64" s="304">
        <f t="shared" si="13"/>
        <v>0</v>
      </c>
      <c r="S64" s="304">
        <f t="shared" si="13"/>
        <v>0</v>
      </c>
      <c r="T64" s="304">
        <f t="shared" si="13"/>
        <v>0</v>
      </c>
      <c r="U64" s="304">
        <f t="shared" si="13"/>
        <v>0</v>
      </c>
      <c r="V64" s="304">
        <f t="shared" si="13"/>
        <v>0</v>
      </c>
      <c r="W64" s="304">
        <f t="shared" si="13"/>
        <v>0</v>
      </c>
      <c r="DA64" s="72"/>
    </row>
    <row r="65" spans="1:105" ht="12" customHeight="1" x14ac:dyDescent="0.25">
      <c r="A65" s="41" t="s">
        <v>2938</v>
      </c>
      <c r="B65" s="237">
        <f t="shared" ref="B65:W65" si="14">IF(B$48=0,0,B$48/B$5)</f>
        <v>2.3590976153239768E-2</v>
      </c>
      <c r="C65" s="237">
        <f t="shared" si="14"/>
        <v>1.9318186912862776E-2</v>
      </c>
      <c r="D65" s="237">
        <f t="shared" si="14"/>
        <v>4.7210241997836383E-2</v>
      </c>
      <c r="E65" s="237">
        <f t="shared" si="14"/>
        <v>4.2344499985713505E-2</v>
      </c>
      <c r="F65" s="237">
        <f t="shared" si="14"/>
        <v>5.3310177960642482E-2</v>
      </c>
      <c r="G65" s="237">
        <f t="shared" si="14"/>
        <v>4.6049959370023402E-2</v>
      </c>
      <c r="H65" s="237">
        <f t="shared" si="14"/>
        <v>5.1037273088410828E-2</v>
      </c>
      <c r="I65" s="237">
        <f t="shared" si="14"/>
        <v>3.6741938095549945E-2</v>
      </c>
      <c r="J65" s="237">
        <f t="shared" si="14"/>
        <v>5.9579302338549786E-2</v>
      </c>
      <c r="K65" s="237">
        <f t="shared" si="14"/>
        <v>6.3491250766631022E-2</v>
      </c>
      <c r="L65" s="237">
        <f t="shared" si="14"/>
        <v>4.5858460390473935E-2</v>
      </c>
      <c r="M65" s="237">
        <f t="shared" si="14"/>
        <v>5.3684330408892561E-2</v>
      </c>
      <c r="N65" s="237">
        <f t="shared" si="14"/>
        <v>5.6402716885757216E-2</v>
      </c>
      <c r="O65" s="237">
        <f t="shared" si="14"/>
        <v>6.0968517045804284E-2</v>
      </c>
      <c r="P65" s="237">
        <f t="shared" si="14"/>
        <v>5.6406014056601603E-2</v>
      </c>
      <c r="Q65" s="237">
        <f t="shared" si="14"/>
        <v>5.7349070076543565E-2</v>
      </c>
      <c r="R65" s="237">
        <f t="shared" si="14"/>
        <v>5.0350129608564366E-2</v>
      </c>
      <c r="S65" s="237">
        <f t="shared" si="14"/>
        <v>5.3810955052883538E-2</v>
      </c>
      <c r="T65" s="237">
        <f t="shared" si="14"/>
        <v>5.096868430643893E-2</v>
      </c>
      <c r="U65" s="237">
        <f t="shared" si="14"/>
        <v>5.0112768281193612E-2</v>
      </c>
      <c r="V65" s="237">
        <f t="shared" si="14"/>
        <v>5.5496426732939003E-2</v>
      </c>
      <c r="W65" s="237">
        <f t="shared" si="14"/>
        <v>5.552582462788215E-2</v>
      </c>
      <c r="DA65" s="97"/>
    </row>
    <row r="66" spans="1:105" ht="12" customHeight="1" x14ac:dyDescent="0.25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DA66" s="172"/>
    </row>
    <row r="67" spans="1:105" ht="15" customHeight="1" x14ac:dyDescent="0.25">
      <c r="A67" s="32" t="s">
        <v>343</v>
      </c>
      <c r="B67" s="259"/>
      <c r="C67" s="259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DA67" s="88"/>
    </row>
    <row r="68" spans="1:105" ht="12" customHeight="1" x14ac:dyDescent="0.25">
      <c r="A68" s="20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DA68" s="173"/>
    </row>
    <row r="69" spans="1:105" ht="12" customHeight="1" x14ac:dyDescent="0.25">
      <c r="A69" s="35" t="s">
        <v>28</v>
      </c>
      <c r="B69" s="324">
        <f>IF(B$5=0,0,B$5/WWP_fec!B$5)</f>
        <v>0.41744343240487763</v>
      </c>
      <c r="C69" s="324">
        <f>IF(C$5=0,0,C$5/WWP_fec!C$5)</f>
        <v>0.42236352617327916</v>
      </c>
      <c r="D69" s="324">
        <f>IF(D$5=0,0,D$5/WWP_fec!D$5)</f>
        <v>0.42448043351721287</v>
      </c>
      <c r="E69" s="324">
        <f>IF(E$5=0,0,E$5/WWP_fec!E$5)</f>
        <v>0.4241765255638183</v>
      </c>
      <c r="F69" s="324">
        <f>IF(F$5=0,0,F$5/WWP_fec!F$5)</f>
        <v>0.43761038773262345</v>
      </c>
      <c r="G69" s="324">
        <f>IF(G$5=0,0,G$5/WWP_fec!G$5)</f>
        <v>0.446003143625121</v>
      </c>
      <c r="H69" s="324">
        <f>IF(H$5=0,0,H$5/WWP_fec!H$5)</f>
        <v>0.44054915222620056</v>
      </c>
      <c r="I69" s="324">
        <f>IF(I$5=0,0,I$5/WWP_fec!I$5)</f>
        <v>0.41924423724533066</v>
      </c>
      <c r="J69" s="324">
        <f>IF(J$5=0,0,J$5/WWP_fec!J$5)</f>
        <v>0.43935315200892938</v>
      </c>
      <c r="K69" s="324">
        <f>IF(K$5=0,0,K$5/WWP_fec!K$5)</f>
        <v>0.43942477340171066</v>
      </c>
      <c r="L69" s="324">
        <f>IF(L$5=0,0,L$5/WWP_fec!L$5)</f>
        <v>0.43253340091141662</v>
      </c>
      <c r="M69" s="324">
        <f>IF(M$5=0,0,M$5/WWP_fec!M$5)</f>
        <v>0.44118170046089217</v>
      </c>
      <c r="N69" s="324">
        <f>IF(N$5=0,0,N$5/WWP_fec!N$5)</f>
        <v>0.43696298097075892</v>
      </c>
      <c r="O69" s="324">
        <f>IF(O$5=0,0,O$5/WWP_fec!O$5)</f>
        <v>0.43742293414882943</v>
      </c>
      <c r="P69" s="324">
        <f>IF(P$5=0,0,P$5/WWP_fec!P$5)</f>
        <v>0.4336016946244638</v>
      </c>
      <c r="Q69" s="324">
        <f>IF(Q$5=0,0,Q$5/WWP_fec!Q$5)</f>
        <v>0.43603006998457333</v>
      </c>
      <c r="R69" s="324">
        <f>IF(R$5=0,0,R$5/WWP_fec!R$5)</f>
        <v>0.42856772434661616</v>
      </c>
      <c r="S69" s="324">
        <f>IF(S$5=0,0,S$5/WWP_fec!S$5)</f>
        <v>0.43479358627094755</v>
      </c>
      <c r="T69" s="324">
        <f>IF(T$5=0,0,T$5/WWP_fec!T$5)</f>
        <v>0.43490397630358768</v>
      </c>
      <c r="U69" s="324">
        <f>IF(U$5=0,0,U$5/WWP_fec!U$5)</f>
        <v>0.43328129268051352</v>
      </c>
      <c r="V69" s="324">
        <f>IF(V$5=0,0,V$5/WWP_fec!V$5)</f>
        <v>0.43720931721576067</v>
      </c>
      <c r="W69" s="324">
        <f>IF(W$5=0,0,W$5/WWP_fec!W$5)</f>
        <v>0.43761428189009366</v>
      </c>
      <c r="DA69" s="95"/>
    </row>
    <row r="70" spans="1:105" ht="12" customHeight="1" x14ac:dyDescent="0.25">
      <c r="A70" s="55" t="s">
        <v>92</v>
      </c>
      <c r="B70" s="336">
        <f>IF(B$6=0,0,B$6/WWP_fec!B$6)</f>
        <v>0.46967471512537623</v>
      </c>
      <c r="C70" s="336">
        <f>IF(C$6=0,0,C$6/WWP_fec!C$6)</f>
        <v>0.46967471512537623</v>
      </c>
      <c r="D70" s="336">
        <f>IF(D$6=0,0,D$6/WWP_fec!D$6)</f>
        <v>0.46967471512537606</v>
      </c>
      <c r="E70" s="336">
        <f>IF(E$6=0,0,E$6/WWP_fec!E$6)</f>
        <v>0.46967471512537645</v>
      </c>
      <c r="F70" s="336">
        <f>IF(F$6=0,0,F$6/WWP_fec!F$6)</f>
        <v>0.46967471512537601</v>
      </c>
      <c r="G70" s="336">
        <f>IF(G$6=0,0,G$6/WWP_fec!G$6)</f>
        <v>0.46967471512537617</v>
      </c>
      <c r="H70" s="336">
        <f>IF(H$6=0,0,H$6/WWP_fec!H$6)</f>
        <v>0.46967471512537623</v>
      </c>
      <c r="I70" s="336">
        <f>IF(I$6=0,0,I$6/WWP_fec!I$6)</f>
        <v>0.46967471512537634</v>
      </c>
      <c r="J70" s="336">
        <f>IF(J$6=0,0,J$6/WWP_fec!J$6)</f>
        <v>0.46967471512537634</v>
      </c>
      <c r="K70" s="336">
        <f>IF(K$6=0,0,K$6/WWP_fec!K$6)</f>
        <v>0.46967471512537645</v>
      </c>
      <c r="L70" s="336">
        <f>IF(L$6=0,0,L$6/WWP_fec!L$6)</f>
        <v>0.46967471512537623</v>
      </c>
      <c r="M70" s="336">
        <f>IF(M$6=0,0,M$6/WWP_fec!M$6)</f>
        <v>0.46967471512537584</v>
      </c>
      <c r="N70" s="336">
        <f>IF(N$6=0,0,N$6/WWP_fec!N$6)</f>
        <v>0.46967471512537623</v>
      </c>
      <c r="O70" s="336">
        <f>IF(O$6=0,0,O$6/WWP_fec!O$6)</f>
        <v>0.46967471512537629</v>
      </c>
      <c r="P70" s="336">
        <f>IF(P$6=0,0,P$6/WWP_fec!P$6)</f>
        <v>0.4696747151253764</v>
      </c>
      <c r="Q70" s="336">
        <f>IF(Q$6=0,0,Q$6/WWP_fec!Q$6)</f>
        <v>0.46967471512537612</v>
      </c>
      <c r="R70" s="336">
        <f>IF(R$6=0,0,R$6/WWP_fec!R$6)</f>
        <v>0.46967471512537634</v>
      </c>
      <c r="S70" s="336">
        <f>IF(S$6=0,0,S$6/WWP_fec!S$6)</f>
        <v>0.46967471512537634</v>
      </c>
      <c r="T70" s="336">
        <f>IF(T$6=0,0,T$6/WWP_fec!T$6)</f>
        <v>0.46967471512537617</v>
      </c>
      <c r="U70" s="336">
        <f>IF(U$6=0,0,U$6/WWP_fec!U$6)</f>
        <v>0.46967471512537617</v>
      </c>
      <c r="V70" s="336">
        <f>IF(V$6=0,0,V$6/WWP_fec!V$6)</f>
        <v>0.46967471512537606</v>
      </c>
      <c r="W70" s="336">
        <f>IF(W$6=0,0,W$6/WWP_fec!W$6)</f>
        <v>0.46967471512537634</v>
      </c>
      <c r="DA70" s="67"/>
    </row>
    <row r="71" spans="1:105" ht="12" customHeight="1" x14ac:dyDescent="0.25">
      <c r="A71" s="202" t="s">
        <v>93</v>
      </c>
      <c r="B71" s="337">
        <f>IF(B$7=0,0,B$7/WWP_fec!B$7)</f>
        <v>0.12184895939679717</v>
      </c>
      <c r="C71" s="337">
        <f>IF(C$7=0,0,C$7/WWP_fec!C$7)</f>
        <v>0.12184895939679713</v>
      </c>
      <c r="D71" s="337">
        <f>IF(D$7=0,0,D$7/WWP_fec!D$7)</f>
        <v>0.12184895939679712</v>
      </c>
      <c r="E71" s="337">
        <f>IF(E$7=0,0,E$7/WWP_fec!E$7)</f>
        <v>0.12184895939679714</v>
      </c>
      <c r="F71" s="337">
        <f>IF(F$7=0,0,F$7/WWP_fec!F$7)</f>
        <v>0.12184895939679712</v>
      </c>
      <c r="G71" s="337">
        <f>IF(G$7=0,0,G$7/WWP_fec!G$7)</f>
        <v>0.12184895939679719</v>
      </c>
      <c r="H71" s="337">
        <f>IF(H$7=0,0,H$7/WWP_fec!H$7)</f>
        <v>0.12184895939679716</v>
      </c>
      <c r="I71" s="337">
        <f>IF(I$7=0,0,I$7/WWP_fec!I$7)</f>
        <v>0.12184895939679716</v>
      </c>
      <c r="J71" s="337">
        <f>IF(J$7=0,0,J$7/WWP_fec!J$7)</f>
        <v>0.12184895939679716</v>
      </c>
      <c r="K71" s="337">
        <f>IF(K$7=0,0,K$7/WWP_fec!K$7)</f>
        <v>0.12184895939679716</v>
      </c>
      <c r="L71" s="337">
        <f>IF(L$7=0,0,L$7/WWP_fec!L$7)</f>
        <v>0.12184895939679716</v>
      </c>
      <c r="M71" s="337">
        <f>IF(M$7=0,0,M$7/WWP_fec!M$7)</f>
        <v>0.12184895939679716</v>
      </c>
      <c r="N71" s="337">
        <f>IF(N$7=0,0,N$7/WWP_fec!N$7)</f>
        <v>0.12184895939679714</v>
      </c>
      <c r="O71" s="337">
        <f>IF(O$7=0,0,O$7/WWP_fec!O$7)</f>
        <v>0.12184895939679716</v>
      </c>
      <c r="P71" s="337">
        <f>IF(P$7=0,0,P$7/WWP_fec!P$7)</f>
        <v>0.12184895939679714</v>
      </c>
      <c r="Q71" s="337">
        <f>IF(Q$7=0,0,Q$7/WWP_fec!Q$7)</f>
        <v>0.12184895939679714</v>
      </c>
      <c r="R71" s="337">
        <f>IF(R$7=0,0,R$7/WWP_fec!R$7)</f>
        <v>0.12184895939679714</v>
      </c>
      <c r="S71" s="337">
        <f>IF(S$7=0,0,S$7/WWP_fec!S$7)</f>
        <v>0.12184895939679713</v>
      </c>
      <c r="T71" s="337">
        <f>IF(T$7=0,0,T$7/WWP_fec!T$7)</f>
        <v>0.12184895939679716</v>
      </c>
      <c r="U71" s="337">
        <f>IF(U$7=0,0,U$7/WWP_fec!U$7)</f>
        <v>0.12184895939679716</v>
      </c>
      <c r="V71" s="337">
        <f>IF(V$7=0,0,V$7/WWP_fec!V$7)</f>
        <v>0.12184895939679712</v>
      </c>
      <c r="W71" s="337">
        <f>IF(W$7=0,0,W$7/WWP_fec!W$7)</f>
        <v>0.12184895939679713</v>
      </c>
      <c r="DA71" s="174"/>
    </row>
    <row r="72" spans="1:105" ht="12" customHeight="1" x14ac:dyDescent="0.25">
      <c r="A72" s="202" t="s">
        <v>94</v>
      </c>
      <c r="B72" s="337">
        <f>IF(B$8=0,0,B$8/WWP_fec!B$8)</f>
        <v>0.66653317419240865</v>
      </c>
      <c r="C72" s="337">
        <f>IF(C$8=0,0,C$8/WWP_fec!C$8)</f>
        <v>0.66653317419240821</v>
      </c>
      <c r="D72" s="337">
        <f>IF(D$8=0,0,D$8/WWP_fec!D$8)</f>
        <v>0.66653317419240832</v>
      </c>
      <c r="E72" s="337">
        <f>IF(E$8=0,0,E$8/WWP_fec!E$8)</f>
        <v>0.66653317419240854</v>
      </c>
      <c r="F72" s="337">
        <f>IF(F$8=0,0,F$8/WWP_fec!F$8)</f>
        <v>0.66653317419240843</v>
      </c>
      <c r="G72" s="337">
        <f>IF(G$8=0,0,G$8/WWP_fec!G$8)</f>
        <v>0.66653317419240843</v>
      </c>
      <c r="H72" s="337">
        <f>IF(H$8=0,0,H$8/WWP_fec!H$8)</f>
        <v>0.66653317419240843</v>
      </c>
      <c r="I72" s="337">
        <f>IF(I$8=0,0,I$8/WWP_fec!I$8)</f>
        <v>0.66653317419240832</v>
      </c>
      <c r="J72" s="337">
        <f>IF(J$8=0,0,J$8/WWP_fec!J$8)</f>
        <v>0.66653317419240832</v>
      </c>
      <c r="K72" s="337">
        <f>IF(K$8=0,0,K$8/WWP_fec!K$8)</f>
        <v>0.66653317419240832</v>
      </c>
      <c r="L72" s="337">
        <f>IF(L$8=0,0,L$8/WWP_fec!L$8)</f>
        <v>0.66653317419240843</v>
      </c>
      <c r="M72" s="337">
        <f>IF(M$8=0,0,M$8/WWP_fec!M$8)</f>
        <v>0.66653317419240843</v>
      </c>
      <c r="N72" s="337">
        <f>IF(N$8=0,0,N$8/WWP_fec!N$8)</f>
        <v>0.66653317419240843</v>
      </c>
      <c r="O72" s="337">
        <f>IF(O$8=0,0,O$8/WWP_fec!O$8)</f>
        <v>0.66653317419240832</v>
      </c>
      <c r="P72" s="337">
        <f>IF(P$8=0,0,P$8/WWP_fec!P$8)</f>
        <v>0.66653317419240832</v>
      </c>
      <c r="Q72" s="337">
        <f>IF(Q$8=0,0,Q$8/WWP_fec!Q$8)</f>
        <v>0.66653317419240832</v>
      </c>
      <c r="R72" s="337">
        <f>IF(R$8=0,0,R$8/WWP_fec!R$8)</f>
        <v>0.66653317419240832</v>
      </c>
      <c r="S72" s="337">
        <f>IF(S$8=0,0,S$8/WWP_fec!S$8)</f>
        <v>0.66653317419240832</v>
      </c>
      <c r="T72" s="337">
        <f>IF(T$8=0,0,T$8/WWP_fec!T$8)</f>
        <v>0.66653317419240865</v>
      </c>
      <c r="U72" s="337">
        <f>IF(U$8=0,0,U$8/WWP_fec!U$8)</f>
        <v>0.66653317419240843</v>
      </c>
      <c r="V72" s="337">
        <f>IF(V$8=0,0,V$8/WWP_fec!V$8)</f>
        <v>0.66653317419240843</v>
      </c>
      <c r="W72" s="337">
        <f>IF(W$8=0,0,W$8/WWP_fec!W$8)</f>
        <v>0.66653317419240843</v>
      </c>
      <c r="DA72" s="174"/>
    </row>
    <row r="73" spans="1:105" ht="12" customHeight="1" x14ac:dyDescent="0.25">
      <c r="A73" s="202" t="s">
        <v>95</v>
      </c>
      <c r="B73" s="337">
        <f>IF(B$9=0,0,B$9/WWP_fec!B$9)</f>
        <v>0.49619034371125209</v>
      </c>
      <c r="C73" s="337">
        <f>IF(C$9=0,0,C$9/WWP_fec!C$9)</f>
        <v>0.49619034371125209</v>
      </c>
      <c r="D73" s="337">
        <f>IF(D$9=0,0,D$9/WWP_fec!D$9)</f>
        <v>0.49619034371125198</v>
      </c>
      <c r="E73" s="337">
        <f>IF(E$9=0,0,E$9/WWP_fec!E$9)</f>
        <v>0.49619034371125209</v>
      </c>
      <c r="F73" s="337">
        <f>IF(F$9=0,0,F$9/WWP_fec!F$9)</f>
        <v>0.49619034371125226</v>
      </c>
      <c r="G73" s="337">
        <f>IF(G$9=0,0,G$9/WWP_fec!G$9)</f>
        <v>0.49619034371125209</v>
      </c>
      <c r="H73" s="337">
        <f>IF(H$9=0,0,H$9/WWP_fec!H$9)</f>
        <v>0.49619034371125226</v>
      </c>
      <c r="I73" s="337">
        <f>IF(I$9=0,0,I$9/WWP_fec!I$9)</f>
        <v>0.49619034371125215</v>
      </c>
      <c r="J73" s="337">
        <f>IF(J$9=0,0,J$9/WWP_fec!J$9)</f>
        <v>0.49619034371125215</v>
      </c>
      <c r="K73" s="337">
        <f>IF(K$9=0,0,K$9/WWP_fec!K$9)</f>
        <v>0.49619034371125226</v>
      </c>
      <c r="L73" s="337">
        <f>IF(L$9=0,0,L$9/WWP_fec!L$9)</f>
        <v>0.49619034371125226</v>
      </c>
      <c r="M73" s="337">
        <f>IF(M$9=0,0,M$9/WWP_fec!M$9)</f>
        <v>0.49619034371125198</v>
      </c>
      <c r="N73" s="337">
        <f>IF(N$9=0,0,N$9/WWP_fec!N$9)</f>
        <v>0.49619034371125215</v>
      </c>
      <c r="O73" s="337">
        <f>IF(O$9=0,0,O$9/WWP_fec!O$9)</f>
        <v>0.49619034371125209</v>
      </c>
      <c r="P73" s="337">
        <f>IF(P$9=0,0,P$9/WWP_fec!P$9)</f>
        <v>0.49619034371125204</v>
      </c>
      <c r="Q73" s="337">
        <f>IF(Q$9=0,0,Q$9/WWP_fec!Q$9)</f>
        <v>0.49619034371125209</v>
      </c>
      <c r="R73" s="337">
        <f>IF(R$9=0,0,R$9/WWP_fec!R$9)</f>
        <v>0.49619034371125204</v>
      </c>
      <c r="S73" s="337">
        <f>IF(S$9=0,0,S$9/WWP_fec!S$9)</f>
        <v>0.49619034371125198</v>
      </c>
      <c r="T73" s="337">
        <f>IF(T$9=0,0,T$9/WWP_fec!T$9)</f>
        <v>0.49619034371125192</v>
      </c>
      <c r="U73" s="337">
        <f>IF(U$9=0,0,U$9/WWP_fec!U$9)</f>
        <v>0.49619034371125204</v>
      </c>
      <c r="V73" s="337">
        <f>IF(V$9=0,0,V$9/WWP_fec!V$9)</f>
        <v>0.49619034371125198</v>
      </c>
      <c r="W73" s="337">
        <f>IF(W$9=0,0,W$9/WWP_fec!W$9)</f>
        <v>0.49619034371125226</v>
      </c>
      <c r="DA73" s="174"/>
    </row>
    <row r="74" spans="1:105" ht="12" customHeight="1" x14ac:dyDescent="0.25">
      <c r="A74" s="56" t="s">
        <v>96</v>
      </c>
      <c r="B74" s="338">
        <f>IF(B$10=0,0,B$10/WWP_fec!B$10)</f>
        <v>0.66036227829467564</v>
      </c>
      <c r="C74" s="338">
        <f>IF(C$10=0,0,C$10/WWP_fec!C$10)</f>
        <v>0.61584166440673915</v>
      </c>
      <c r="D74" s="338">
        <f>IF(D$10=0,0,D$10/WWP_fec!D$10)</f>
        <v>0.75001767543120146</v>
      </c>
      <c r="E74" s="338">
        <f>IF(E$10=0,0,E$10/WWP_fec!E$10)</f>
        <v>0.73916250199051281</v>
      </c>
      <c r="F74" s="338">
        <f>IF(F$10=0,0,F$10/WWP_fec!F$10)</f>
        <v>0.71841941203499116</v>
      </c>
      <c r="G74" s="338">
        <f>IF(G$10=0,0,G$10/WWP_fec!G$10)</f>
        <v>0.71713535373994175</v>
      </c>
      <c r="H74" s="338">
        <f>IF(H$10=0,0,H$10/WWP_fec!H$10)</f>
        <v>0.74312193124424875</v>
      </c>
      <c r="I74" s="338">
        <f>IF(I$10=0,0,I$10/WWP_fec!I$10)</f>
        <v>0.70801563998527062</v>
      </c>
      <c r="J74" s="338">
        <f>IF(J$10=0,0,J$10/WWP_fec!J$10)</f>
        <v>0.77727493335383835</v>
      </c>
      <c r="K74" s="338">
        <f>IF(K$10=0,0,K$10/WWP_fec!K$10)</f>
        <v>0.80058533818299882</v>
      </c>
      <c r="L74" s="338">
        <f>IF(L$10=0,0,L$10/WWP_fec!L$10)</f>
        <v>0.73872407091491921</v>
      </c>
      <c r="M74" s="338">
        <f>IF(M$10=0,0,M$10/WWP_fec!M$10)</f>
        <v>0.75044934187139922</v>
      </c>
      <c r="N74" s="338">
        <f>IF(N$10=0,0,N$10/WWP_fec!N$10)</f>
        <v>0.76692364985042638</v>
      </c>
      <c r="O74" s="338">
        <f>IF(O$10=0,0,O$10/WWP_fec!O$10)</f>
        <v>0.78507410669213817</v>
      </c>
      <c r="P74" s="338">
        <f>IF(P$10=0,0,P$10/WWP_fec!P$10)</f>
        <v>0.78111416603089823</v>
      </c>
      <c r="Q74" s="338">
        <f>IF(Q$10=0,0,Q$10/WWP_fec!Q$10)</f>
        <v>0.76854484034315562</v>
      </c>
      <c r="R74" s="338">
        <f>IF(R$10=0,0,R$10/WWP_fec!R$10)</f>
        <v>0.76054824786294406</v>
      </c>
      <c r="S74" s="338">
        <f>IF(S$10=0,0,S$10/WWP_fec!S$10)</f>
        <v>0.78774168657671395</v>
      </c>
      <c r="T74" s="338">
        <f>IF(T$10=0,0,T$10/WWP_fec!T$10)</f>
        <v>0.77192840165565446</v>
      </c>
      <c r="U74" s="338">
        <f>IF(U$10=0,0,U$10/WWP_fec!U$10)</f>
        <v>0.77968831566311414</v>
      </c>
      <c r="V74" s="338">
        <f>IF(V$10=0,0,V$10/WWP_fec!V$10)</f>
        <v>0.78825048032655876</v>
      </c>
      <c r="W74" s="338">
        <f>IF(W$10=0,0,W$10/WWP_fec!W$10)</f>
        <v>0.7853563746078166</v>
      </c>
      <c r="DA74" s="68"/>
    </row>
    <row r="75" spans="1:105" ht="12" customHeight="1" x14ac:dyDescent="0.25">
      <c r="A75" s="203" t="s">
        <v>2900</v>
      </c>
      <c r="B75" s="351">
        <f>IF(B$16=0,0,B$16/WWP_fec!B$16)</f>
        <v>0.4224202390759742</v>
      </c>
      <c r="C75" s="351">
        <f>IF(C$16=0,0,C$16/WWP_fec!C$16)</f>
        <v>0.43116744645158983</v>
      </c>
      <c r="D75" s="351">
        <f>IF(D$16=0,0,D$16/WWP_fec!D$16)</f>
        <v>0.41670529637608322</v>
      </c>
      <c r="E75" s="351">
        <f>IF(E$16=0,0,E$16/WWP_fec!E$16)</f>
        <v>0.41963608158270754</v>
      </c>
      <c r="F75" s="351">
        <f>IF(F$16=0,0,F$16/WWP_fec!F$16)</f>
        <v>0.43302634817154217</v>
      </c>
      <c r="G75" s="351">
        <f>IF(G$16=0,0,G$16/WWP_fec!G$16)</f>
        <v>0.4474740734194253</v>
      </c>
      <c r="H75" s="351">
        <f>IF(H$16=0,0,H$16/WWP_fec!H$16)</f>
        <v>0.43675205731453748</v>
      </c>
      <c r="I75" s="351">
        <f>IF(I$16=0,0,I$16/WWP_fec!I$16)</f>
        <v>0.41800080912122589</v>
      </c>
      <c r="J75" s="351">
        <f>IF(J$16=0,0,J$16/WWP_fec!J$16)</f>
        <v>0.4281520827936327</v>
      </c>
      <c r="K75" s="351">
        <f>IF(K$16=0,0,K$16/WWP_fec!K$16)</f>
        <v>0.42350927935230781</v>
      </c>
      <c r="L75" s="351">
        <f>IF(L$16=0,0,L$16/WWP_fec!L$16)</f>
        <v>0.4279813490428675</v>
      </c>
      <c r="M75" s="351">
        <f>IF(M$16=0,0,M$16/WWP_fec!M$16)</f>
        <v>0.4356702873013385</v>
      </c>
      <c r="N75" s="351">
        <f>IF(N$16=0,0,N$16/WWP_fec!N$16)</f>
        <v>0.42691322161290601</v>
      </c>
      <c r="O75" s="351">
        <f>IF(O$16=0,0,O$16/WWP_fec!O$16)</f>
        <v>0.4233667136357393</v>
      </c>
      <c r="P75" s="351">
        <f>IF(P$16=0,0,P$16/WWP_fec!P$16)</f>
        <v>0.42106505678034933</v>
      </c>
      <c r="Q75" s="351">
        <f>IF(Q$16=0,0,Q$16/WWP_fec!Q$16)</f>
        <v>0.42491160306488812</v>
      </c>
      <c r="R75" s="351">
        <f>IF(R$16=0,0,R$16/WWP_fec!R$16)</f>
        <v>0.41891090646204832</v>
      </c>
      <c r="S75" s="351">
        <f>IF(S$16=0,0,S$16/WWP_fec!S$16)</f>
        <v>0.42450228662228123</v>
      </c>
      <c r="T75" s="351">
        <f>IF(T$16=0,0,T$16/WWP_fec!T$16)</f>
        <v>0.42722471514587956</v>
      </c>
      <c r="U75" s="351">
        <f>IF(U$16=0,0,U$16/WWP_fec!U$16)</f>
        <v>0.42522829423870306</v>
      </c>
      <c r="V75" s="351">
        <f>IF(V$16=0,0,V$16/WWP_fec!V$16)</f>
        <v>0.42694908480620963</v>
      </c>
      <c r="W75" s="351">
        <f>IF(W$16=0,0,W$16/WWP_fec!W$16)</f>
        <v>0.42774963929586113</v>
      </c>
      <c r="DA75" s="175"/>
    </row>
    <row r="76" spans="1:105" ht="12" customHeight="1" x14ac:dyDescent="0.25">
      <c r="A76" s="203" t="s">
        <v>2912</v>
      </c>
      <c r="B76" s="351">
        <f>IF(B$27=0,0,B$27/WWP_fec!B$27)</f>
        <v>0.434510906088934</v>
      </c>
      <c r="C76" s="351">
        <f>IF(C$27=0,0,C$27/WWP_fec!C$27)</f>
        <v>0.434510906088934</v>
      </c>
      <c r="D76" s="351">
        <f>IF(D$27=0,0,D$27/WWP_fec!D$27)</f>
        <v>0.434510906088934</v>
      </c>
      <c r="E76" s="351">
        <f>IF(E$27=0,0,E$27/WWP_fec!E$27)</f>
        <v>0.43451090608893411</v>
      </c>
      <c r="F76" s="351">
        <f>IF(F$27=0,0,F$27/WWP_fec!F$27)</f>
        <v>0.43451090608893406</v>
      </c>
      <c r="G76" s="351">
        <f>IF(G$27=0,0,G$27/WWP_fec!G$27)</f>
        <v>0.43451090608893411</v>
      </c>
      <c r="H76" s="351">
        <f>IF(H$27=0,0,H$27/WWP_fec!H$27)</f>
        <v>0.43451090608893383</v>
      </c>
      <c r="I76" s="351">
        <f>IF(I$27=0,0,I$27/WWP_fec!I$27)</f>
        <v>0.43451090608893378</v>
      </c>
      <c r="J76" s="351">
        <f>IF(J$27=0,0,J$27/WWP_fec!J$27)</f>
        <v>0.43451090608893406</v>
      </c>
      <c r="K76" s="351">
        <f>IF(K$27=0,0,K$27/WWP_fec!K$27)</f>
        <v>0.43451090608893378</v>
      </c>
      <c r="L76" s="351">
        <f>IF(L$27=0,0,L$27/WWP_fec!L$27)</f>
        <v>0.43451090608893411</v>
      </c>
      <c r="M76" s="351">
        <f>IF(M$27=0,0,M$27/WWP_fec!M$27)</f>
        <v>0.43451090608893395</v>
      </c>
      <c r="N76" s="351">
        <f>IF(N$27=0,0,N$27/WWP_fec!N$27)</f>
        <v>0.43451090608893395</v>
      </c>
      <c r="O76" s="351">
        <f>IF(O$27=0,0,O$27/WWP_fec!O$27)</f>
        <v>0.43451090608893406</v>
      </c>
      <c r="P76" s="351">
        <f>IF(P$27=0,0,P$27/WWP_fec!P$27)</f>
        <v>0.43451090608893395</v>
      </c>
      <c r="Q76" s="351">
        <f>IF(Q$27=0,0,Q$27/WWP_fec!Q$27)</f>
        <v>0.434510906088934</v>
      </c>
      <c r="R76" s="351">
        <f>IF(R$27=0,0,R$27/WWP_fec!R$27)</f>
        <v>0.43451090608893406</v>
      </c>
      <c r="S76" s="351">
        <f>IF(S$27=0,0,S$27/WWP_fec!S$27)</f>
        <v>0.43451090608893395</v>
      </c>
      <c r="T76" s="351">
        <f>IF(T$27=0,0,T$27/WWP_fec!T$27)</f>
        <v>0.43451090608893406</v>
      </c>
      <c r="U76" s="351">
        <f>IF(U$27=0,0,U$27/WWP_fec!U$27)</f>
        <v>0.43451090608893406</v>
      </c>
      <c r="V76" s="351">
        <f>IF(V$27=0,0,V$27/WWP_fec!V$27)</f>
        <v>0.43451090608893406</v>
      </c>
      <c r="W76" s="351">
        <f>IF(W$27=0,0,W$27/WWP_fec!W$27)</f>
        <v>0.43451090608893395</v>
      </c>
      <c r="DA76" s="175"/>
    </row>
    <row r="77" spans="1:105" ht="12" customHeight="1" x14ac:dyDescent="0.25">
      <c r="A77" s="203" t="s">
        <v>2914</v>
      </c>
      <c r="B77" s="351">
        <f>IF(B$28=0,0,B$28/WWP_fec!B$28)</f>
        <v>0.29471006034325681</v>
      </c>
      <c r="C77" s="351">
        <f>IF(C$28=0,0,C$28/WWP_fec!C$28)</f>
        <v>0.29645795123889745</v>
      </c>
      <c r="D77" s="351">
        <f>IF(D$28=0,0,D$28/WWP_fec!D$28)</f>
        <v>0.29624934748995863</v>
      </c>
      <c r="E77" s="351">
        <f>IF(E$28=0,0,E$28/WWP_fec!E$28)</f>
        <v>0.29670507968743476</v>
      </c>
      <c r="F77" s="351">
        <f>IF(F$28=0,0,F$28/WWP_fec!F$28)</f>
        <v>0.30228358268228145</v>
      </c>
      <c r="G77" s="351">
        <f>IF(G$28=0,0,G$28/WWP_fec!G$28)</f>
        <v>0.31461618820174647</v>
      </c>
      <c r="H77" s="351">
        <f>IF(H$28=0,0,H$28/WWP_fec!H$28)</f>
        <v>0.30812391412118939</v>
      </c>
      <c r="I77" s="351">
        <f>IF(I$28=0,0,I$28/WWP_fec!I$28)</f>
        <v>0.29187019601797931</v>
      </c>
      <c r="J77" s="351">
        <f>IF(J$28=0,0,J$28/WWP_fec!J$28)</f>
        <v>0.30821847819093889</v>
      </c>
      <c r="K77" s="351">
        <f>IF(K$28=0,0,K$28/WWP_fec!K$28)</f>
        <v>0.3080207569851528</v>
      </c>
      <c r="L77" s="351">
        <f>IF(L$28=0,0,L$28/WWP_fec!L$28)</f>
        <v>0.30656895377457299</v>
      </c>
      <c r="M77" s="351">
        <f>IF(M$28=0,0,M$28/WWP_fec!M$28)</f>
        <v>0.3102860905406562</v>
      </c>
      <c r="N77" s="351">
        <f>IF(N$28=0,0,N$28/WWP_fec!N$28)</f>
        <v>0.30840783832587715</v>
      </c>
      <c r="O77" s="351">
        <f>IF(O$28=0,0,O$28/WWP_fec!O$28)</f>
        <v>0.30898011632698674</v>
      </c>
      <c r="P77" s="351">
        <f>IF(P$28=0,0,P$28/WWP_fec!P$28)</f>
        <v>0.30696995072986932</v>
      </c>
      <c r="Q77" s="351">
        <f>IF(Q$28=0,0,Q$28/WWP_fec!Q$28)</f>
        <v>0.30734502949333647</v>
      </c>
      <c r="R77" s="351">
        <f>IF(R$28=0,0,R$28/WWP_fec!R$28)</f>
        <v>0.30439671781599437</v>
      </c>
      <c r="S77" s="351">
        <f>IF(S$28=0,0,S$28/WWP_fec!S$28)</f>
        <v>0.30403089023593377</v>
      </c>
      <c r="T77" s="351">
        <f>IF(T$28=0,0,T$28/WWP_fec!T$28)</f>
        <v>0.30545834852801523</v>
      </c>
      <c r="U77" s="351">
        <f>IF(U$28=0,0,U$28/WWP_fec!U$28)</f>
        <v>0.30285912246039076</v>
      </c>
      <c r="V77" s="351">
        <f>IF(V$28=0,0,V$28/WWP_fec!V$28)</f>
        <v>0.30502249904777662</v>
      </c>
      <c r="W77" s="351">
        <f>IF(W$28=0,0,W$28/WWP_fec!W$28)</f>
        <v>0.30510671475782153</v>
      </c>
      <c r="DA77" s="175"/>
    </row>
    <row r="78" spans="1:105" ht="12" customHeight="1" x14ac:dyDescent="0.25">
      <c r="A78" s="41" t="s">
        <v>2938</v>
      </c>
      <c r="B78" s="339">
        <f>IF(B$48=0,0,B$48/WWP_fec!B$48)</f>
        <v>0.50692939043708951</v>
      </c>
      <c r="C78" s="339">
        <f>IF(C$48=0,0,C$48/WWP_fec!C$48)</f>
        <v>0.50692939043708973</v>
      </c>
      <c r="D78" s="339">
        <f>IF(D$48=0,0,D$48/WWP_fec!D$48)</f>
        <v>0.50692939043708951</v>
      </c>
      <c r="E78" s="339">
        <f>IF(E$48=0,0,E$48/WWP_fec!E$48)</f>
        <v>0.50692939043708984</v>
      </c>
      <c r="F78" s="339">
        <f>IF(F$48=0,0,F$48/WWP_fec!F$48)</f>
        <v>0.50692939043708984</v>
      </c>
      <c r="G78" s="339">
        <f>IF(G$48=0,0,G$48/WWP_fec!G$48)</f>
        <v>0.50692939043708962</v>
      </c>
      <c r="H78" s="339">
        <f>IF(H$48=0,0,H$48/WWP_fec!H$48)</f>
        <v>0.50692939043708973</v>
      </c>
      <c r="I78" s="339">
        <f>IF(I$48=0,0,I$48/WWP_fec!I$48)</f>
        <v>0.50692939043708951</v>
      </c>
      <c r="J78" s="339">
        <f>IF(J$48=0,0,J$48/WWP_fec!J$48)</f>
        <v>0.50692939043708973</v>
      </c>
      <c r="K78" s="339">
        <f>IF(K$48=0,0,K$48/WWP_fec!K$48)</f>
        <v>0.50692939043708962</v>
      </c>
      <c r="L78" s="339">
        <f>IF(L$48=0,0,L$48/WWP_fec!L$48)</f>
        <v>0.50692939043708962</v>
      </c>
      <c r="M78" s="339">
        <f>IF(M$48=0,0,M$48/WWP_fec!M$48)</f>
        <v>0.50692939043708951</v>
      </c>
      <c r="N78" s="339">
        <f>IF(N$48=0,0,N$48/WWP_fec!N$48)</f>
        <v>0.50692939043708951</v>
      </c>
      <c r="O78" s="339">
        <f>IF(O$48=0,0,O$48/WWP_fec!O$48)</f>
        <v>0.50692939043708962</v>
      </c>
      <c r="P78" s="339">
        <f>IF(P$48=0,0,P$48/WWP_fec!P$48)</f>
        <v>0.50692939043708951</v>
      </c>
      <c r="Q78" s="339">
        <f>IF(Q$48=0,0,Q$48/WWP_fec!Q$48)</f>
        <v>0.50692939043708951</v>
      </c>
      <c r="R78" s="339">
        <f>IF(R$48=0,0,R$48/WWP_fec!R$48)</f>
        <v>0.50692939043708951</v>
      </c>
      <c r="S78" s="339">
        <f>IF(S$48=0,0,S$48/WWP_fec!S$48)</f>
        <v>0.50692939043708962</v>
      </c>
      <c r="T78" s="339">
        <f>IF(T$48=0,0,T$48/WWP_fec!T$48)</f>
        <v>0.50692939043708973</v>
      </c>
      <c r="U78" s="339">
        <f>IF(U$48=0,0,U$48/WWP_fec!U$48)</f>
        <v>0.50692939043708951</v>
      </c>
      <c r="V78" s="339">
        <f>IF(V$48=0,0,V$48/WWP_fec!V$48)</f>
        <v>0.50692939043708951</v>
      </c>
      <c r="W78" s="339">
        <f>IF(W$48=0,0,W$48/WWP_fec!W$48)</f>
        <v>0.50692939043708951</v>
      </c>
      <c r="DA78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6" tint="0.59999389629810485"/>
    <pageSetUpPr fitToPage="1"/>
  </sheetPr>
  <dimension ref="A1:DA7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Wood and wood products / CO2 emissions"</f>
        <v>RO: Wood and wood products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28</v>
      </c>
      <c r="B5" s="225">
        <v>131.97978971957929</v>
      </c>
      <c r="C5" s="225">
        <v>247.12359551886189</v>
      </c>
      <c r="D5" s="225">
        <v>96.944117399620481</v>
      </c>
      <c r="E5" s="225">
        <v>56.118159359696612</v>
      </c>
      <c r="F5" s="225">
        <v>225.88235639924551</v>
      </c>
      <c r="G5" s="225">
        <v>181.05786251938511</v>
      </c>
      <c r="H5" s="225">
        <v>159.71353307918591</v>
      </c>
      <c r="I5" s="225">
        <v>236.14475831916769</v>
      </c>
      <c r="J5" s="225">
        <v>142.14427236058609</v>
      </c>
      <c r="K5" s="225">
        <v>76.50588456033563</v>
      </c>
      <c r="L5" s="225">
        <v>135.96967799947711</v>
      </c>
      <c r="M5" s="225">
        <v>142.9517710805786</v>
      </c>
      <c r="N5" s="225">
        <v>136.788860160436</v>
      </c>
      <c r="O5" s="225">
        <v>116.2841940006015</v>
      </c>
      <c r="P5" s="225">
        <v>106.5396240002936</v>
      </c>
      <c r="Q5" s="225">
        <v>152.9150788806574</v>
      </c>
      <c r="R5" s="225">
        <v>138.21676487968219</v>
      </c>
      <c r="S5" s="225">
        <v>101.8562551197525</v>
      </c>
      <c r="T5" s="225">
        <v>125.8088340771627</v>
      </c>
      <c r="U5" s="225">
        <v>99.12476915975077</v>
      </c>
      <c r="V5" s="225">
        <v>93.456835200209397</v>
      </c>
      <c r="W5" s="225">
        <v>101.45419380023731</v>
      </c>
      <c r="DA5" s="89" t="s">
        <v>2983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2984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2985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2986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2987</v>
      </c>
    </row>
    <row r="10" spans="1:105" ht="12" customHeight="1" x14ac:dyDescent="0.25">
      <c r="A10" s="56" t="s">
        <v>96</v>
      </c>
      <c r="B10" s="262">
        <v>7.1787227525461361</v>
      </c>
      <c r="C10" s="262">
        <v>11.92272696056089</v>
      </c>
      <c r="D10" s="262">
        <v>3.8676363368495892</v>
      </c>
      <c r="E10" s="262">
        <v>2.5268006503940419</v>
      </c>
      <c r="F10" s="262">
        <v>6.9100586481169932</v>
      </c>
      <c r="G10" s="262">
        <v>6.3077395027263741</v>
      </c>
      <c r="H10" s="262">
        <v>5.6248723855722833</v>
      </c>
      <c r="I10" s="262">
        <v>9.0928354628582699</v>
      </c>
      <c r="J10" s="262">
        <v>3.737099609402839</v>
      </c>
      <c r="K10" s="262">
        <v>1.636112605906872</v>
      </c>
      <c r="L10" s="262">
        <v>6.0763159339260646</v>
      </c>
      <c r="M10" s="262">
        <v>4.9238105768357494</v>
      </c>
      <c r="N10" s="262">
        <v>4.4321977808156223</v>
      </c>
      <c r="O10" s="262">
        <v>3.3341195171935318</v>
      </c>
      <c r="P10" s="262">
        <v>3.6382328268735549</v>
      </c>
      <c r="Q10" s="262">
        <v>4.9407417331924979</v>
      </c>
      <c r="R10" s="262">
        <v>5.9034649736182958</v>
      </c>
      <c r="S10" s="262">
        <v>3.5486732736244422</v>
      </c>
      <c r="T10" s="262">
        <v>5.062790011450863</v>
      </c>
      <c r="U10" s="262">
        <v>3.9599185712574219</v>
      </c>
      <c r="V10" s="262">
        <v>3.0984639625920778</v>
      </c>
      <c r="W10" s="262">
        <v>3.375192999458597</v>
      </c>
      <c r="DA10" s="68" t="s">
        <v>2988</v>
      </c>
    </row>
    <row r="11" spans="1:105" ht="12" customHeight="1" x14ac:dyDescent="0.25">
      <c r="A11" s="37" t="s">
        <v>160</v>
      </c>
      <c r="B11" s="228">
        <v>2.7074177019342831</v>
      </c>
      <c r="C11" s="228">
        <v>9.984588146234751</v>
      </c>
      <c r="D11" s="228">
        <v>2.4544956325826401</v>
      </c>
      <c r="E11" s="228">
        <v>1.385313979360856</v>
      </c>
      <c r="F11" s="228">
        <v>5.5231968768942723</v>
      </c>
      <c r="G11" s="228">
        <v>0.2341426839731563</v>
      </c>
      <c r="H11" s="228">
        <v>2.188230992079645</v>
      </c>
      <c r="I11" s="228">
        <v>3.7958005158442099</v>
      </c>
      <c r="J11" s="228">
        <v>0.67444412149504651</v>
      </c>
      <c r="K11" s="228">
        <v>0.3235631314919602</v>
      </c>
      <c r="L11" s="228">
        <v>1.37333726731348</v>
      </c>
      <c r="M11" s="228">
        <v>1.316978533697678</v>
      </c>
      <c r="N11" s="228">
        <v>0.93763873971332201</v>
      </c>
      <c r="O11" s="228">
        <v>0.36063085591381988</v>
      </c>
      <c r="P11" s="228">
        <v>0.42951836141719069</v>
      </c>
      <c r="Q11" s="228">
        <v>1.320775558201861</v>
      </c>
      <c r="R11" s="228">
        <v>1.2087409570850891</v>
      </c>
      <c r="S11" s="228">
        <v>1.3704800938613431</v>
      </c>
      <c r="T11" s="228">
        <v>1.6705310212322151</v>
      </c>
      <c r="U11" s="228">
        <v>1.7604539808192989</v>
      </c>
      <c r="V11" s="228">
        <v>1.290108197950806</v>
      </c>
      <c r="W11" s="228">
        <v>1.50026635193461</v>
      </c>
      <c r="DA11" s="69" t="s">
        <v>2989</v>
      </c>
    </row>
    <row r="12" spans="1:105" ht="12" customHeight="1" x14ac:dyDescent="0.25">
      <c r="A12" s="37" t="s">
        <v>162</v>
      </c>
      <c r="B12" s="228">
        <v>4.4713050506118526</v>
      </c>
      <c r="C12" s="228">
        <v>1.938138814326138</v>
      </c>
      <c r="D12" s="228">
        <v>1.413140704266949</v>
      </c>
      <c r="E12" s="228">
        <v>1.141486671033187</v>
      </c>
      <c r="F12" s="228">
        <v>1.3868617712227209</v>
      </c>
      <c r="G12" s="228">
        <v>6.0735968187532174</v>
      </c>
      <c r="H12" s="228">
        <v>3.436641393492637</v>
      </c>
      <c r="I12" s="228">
        <v>5.2970349470140592</v>
      </c>
      <c r="J12" s="228">
        <v>3.0626554879077919</v>
      </c>
      <c r="K12" s="228">
        <v>1.312549474414912</v>
      </c>
      <c r="L12" s="228">
        <v>4.7029786666125837</v>
      </c>
      <c r="M12" s="228">
        <v>3.606832043138072</v>
      </c>
      <c r="N12" s="228">
        <v>3.4945590411023</v>
      </c>
      <c r="O12" s="228">
        <v>2.973488661279712</v>
      </c>
      <c r="P12" s="228">
        <v>3.2087144654563651</v>
      </c>
      <c r="Q12" s="228">
        <v>3.6199661749906369</v>
      </c>
      <c r="R12" s="228">
        <v>4.6947240165332067</v>
      </c>
      <c r="S12" s="228">
        <v>2.1781931797630989</v>
      </c>
      <c r="T12" s="228">
        <v>3.392258990218648</v>
      </c>
      <c r="U12" s="228">
        <v>2.1994645904381231</v>
      </c>
      <c r="V12" s="228">
        <v>1.808355764641272</v>
      </c>
      <c r="W12" s="228">
        <v>1.874926647523987</v>
      </c>
      <c r="DA12" s="69" t="s">
        <v>2990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2991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2992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2993</v>
      </c>
    </row>
    <row r="16" spans="1:105" ht="12" customHeight="1" x14ac:dyDescent="0.25">
      <c r="A16" s="57" t="s">
        <v>2900</v>
      </c>
      <c r="B16" s="263">
        <v>88.077923713103573</v>
      </c>
      <c r="C16" s="263">
        <v>182.63119809021259</v>
      </c>
      <c r="D16" s="263">
        <v>58.760335480397742</v>
      </c>
      <c r="E16" s="263">
        <v>33.030119390057919</v>
      </c>
      <c r="F16" s="263">
        <v>168.18757661598201</v>
      </c>
      <c r="G16" s="263">
        <v>135.5058102390725</v>
      </c>
      <c r="H16" s="263">
        <v>110.6836016320057</v>
      </c>
      <c r="I16" s="263">
        <v>159.49597054991381</v>
      </c>
      <c r="J16" s="263">
        <v>98.731231477980316</v>
      </c>
      <c r="K16" s="263">
        <v>49.001457290294553</v>
      </c>
      <c r="L16" s="263">
        <v>87.138771363222205</v>
      </c>
      <c r="M16" s="263">
        <v>99.614821099896432</v>
      </c>
      <c r="N16" s="263">
        <v>92.336834224509687</v>
      </c>
      <c r="O16" s="263">
        <v>75.945106713974297</v>
      </c>
      <c r="P16" s="263">
        <v>64.826035908752516</v>
      </c>
      <c r="Q16" s="263">
        <v>102.3086851918135</v>
      </c>
      <c r="R16" s="263">
        <v>83.232512582200329</v>
      </c>
      <c r="S16" s="263">
        <v>53.970905337200492</v>
      </c>
      <c r="T16" s="263">
        <v>71.357498644069494</v>
      </c>
      <c r="U16" s="263">
        <v>50.987864406880668</v>
      </c>
      <c r="V16" s="263">
        <v>51.441595481011703</v>
      </c>
      <c r="W16" s="263">
        <v>57.478887265168197</v>
      </c>
      <c r="DA16" s="70" t="s">
        <v>2994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4.9122805782498113E-2</v>
      </c>
      <c r="U17" s="231">
        <v>0</v>
      </c>
      <c r="V17" s="231">
        <v>0</v>
      </c>
      <c r="W17" s="231">
        <v>0</v>
      </c>
      <c r="DA17" s="73" t="s">
        <v>2995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2996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1.822330466628524</v>
      </c>
      <c r="E19" s="231">
        <v>1.7835471505784519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4.0385137373120887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1.034576194706786</v>
      </c>
      <c r="T19" s="231">
        <v>1.2041216294094561</v>
      </c>
      <c r="U19" s="231">
        <v>0.6303887150804941</v>
      </c>
      <c r="V19" s="231">
        <v>0.77565720090047374</v>
      </c>
      <c r="W19" s="231">
        <v>0.88057126256804141</v>
      </c>
      <c r="DA19" s="73" t="s">
        <v>2997</v>
      </c>
    </row>
    <row r="20" spans="1:105" ht="12" customHeight="1" x14ac:dyDescent="0.25">
      <c r="A20" s="46" t="s">
        <v>160</v>
      </c>
      <c r="B20" s="231">
        <v>17.341588114950351</v>
      </c>
      <c r="C20" s="231">
        <v>128.67199355295369</v>
      </c>
      <c r="D20" s="231">
        <v>27.683141506646809</v>
      </c>
      <c r="E20" s="231">
        <v>12.50046834098044</v>
      </c>
      <c r="F20" s="231">
        <v>121.9146273020541</v>
      </c>
      <c r="G20" s="231">
        <v>4.7599431362699329</v>
      </c>
      <c r="H20" s="231">
        <v>39.161081939437423</v>
      </c>
      <c r="I20" s="231">
        <v>30.49951206650039</v>
      </c>
      <c r="J20" s="231">
        <v>15.219955849698909</v>
      </c>
      <c r="K20" s="231">
        <v>7.4846159747024323</v>
      </c>
      <c r="L20" s="231">
        <v>18.151476547651299</v>
      </c>
      <c r="M20" s="231">
        <v>26.64411617373931</v>
      </c>
      <c r="N20" s="231">
        <v>18.94393990382337</v>
      </c>
      <c r="O20" s="231">
        <v>8.2145072171200031</v>
      </c>
      <c r="P20" s="231">
        <v>7.6531585650681206</v>
      </c>
      <c r="Q20" s="231">
        <v>27.349498939666841</v>
      </c>
      <c r="R20" s="231">
        <v>17.041948646905041</v>
      </c>
      <c r="S20" s="231">
        <v>19.819145430456221</v>
      </c>
      <c r="T20" s="231">
        <v>23.012983677778649</v>
      </c>
      <c r="U20" s="231">
        <v>21.369040008279431</v>
      </c>
      <c r="V20" s="231">
        <v>20.675197745299659</v>
      </c>
      <c r="W20" s="231">
        <v>24.556290534450081</v>
      </c>
      <c r="DA20" s="73" t="s">
        <v>2998</v>
      </c>
    </row>
    <row r="21" spans="1:105" ht="12" customHeight="1" x14ac:dyDescent="0.25">
      <c r="A21" s="46" t="s">
        <v>70</v>
      </c>
      <c r="B21" s="231">
        <v>25.05725925272446</v>
      </c>
      <c r="C21" s="231">
        <v>11.942878615278889</v>
      </c>
      <c r="D21" s="231">
        <v>7.6368868395889384</v>
      </c>
      <c r="E21" s="231">
        <v>5.6058090815801327</v>
      </c>
      <c r="F21" s="231">
        <v>7.1406504925166407</v>
      </c>
      <c r="G21" s="231">
        <v>7.2742514224693142</v>
      </c>
      <c r="H21" s="231">
        <v>4.4394937649710702</v>
      </c>
      <c r="I21" s="231">
        <v>78.032765846050012</v>
      </c>
      <c r="J21" s="231">
        <v>8.8013191576132073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2.976901318978695E-2</v>
      </c>
      <c r="T21" s="231">
        <v>0</v>
      </c>
      <c r="U21" s="231">
        <v>0</v>
      </c>
      <c r="V21" s="231">
        <v>0</v>
      </c>
      <c r="W21" s="231">
        <v>0</v>
      </c>
      <c r="DA21" s="73" t="s">
        <v>2999</v>
      </c>
    </row>
    <row r="22" spans="1:105" ht="12" customHeight="1" x14ac:dyDescent="0.25">
      <c r="A22" s="46" t="s">
        <v>34</v>
      </c>
      <c r="B22" s="231">
        <v>17.039413367451338</v>
      </c>
      <c r="C22" s="231">
        <v>17.039413367429969</v>
      </c>
      <c r="D22" s="231">
        <v>5.6798044558103093</v>
      </c>
      <c r="E22" s="231">
        <v>2.840017619481773</v>
      </c>
      <c r="F22" s="231">
        <v>8.5198220753064788</v>
      </c>
      <c r="G22" s="231">
        <v>0</v>
      </c>
      <c r="H22" s="231">
        <v>5.5801061288407992</v>
      </c>
      <c r="I22" s="231">
        <v>8.4016610951978912</v>
      </c>
      <c r="J22" s="231">
        <v>5.5960301672316151</v>
      </c>
      <c r="K22" s="231">
        <v>11.155135028183331</v>
      </c>
      <c r="L22" s="231">
        <v>2.7892453233488048</v>
      </c>
      <c r="M22" s="231">
        <v>0</v>
      </c>
      <c r="N22" s="231">
        <v>2.7892453233708872</v>
      </c>
      <c r="O22" s="231">
        <v>0</v>
      </c>
      <c r="P22" s="231">
        <v>0</v>
      </c>
      <c r="Q22" s="231">
        <v>0</v>
      </c>
      <c r="R22" s="231">
        <v>0</v>
      </c>
      <c r="S22" s="231">
        <v>1.5875573870052579</v>
      </c>
      <c r="T22" s="231">
        <v>0.36002173625964001</v>
      </c>
      <c r="U22" s="231">
        <v>2.290522905367586</v>
      </c>
      <c r="V22" s="231">
        <v>1.010137910010203</v>
      </c>
      <c r="W22" s="231">
        <v>1.353312475279963</v>
      </c>
      <c r="DA22" s="73" t="s">
        <v>3000</v>
      </c>
    </row>
    <row r="23" spans="1:105" ht="12" customHeight="1" x14ac:dyDescent="0.25">
      <c r="A23" s="46" t="s">
        <v>162</v>
      </c>
      <c r="B23" s="231">
        <v>28.63966297797743</v>
      </c>
      <c r="C23" s="231">
        <v>24.976912554550029</v>
      </c>
      <c r="D23" s="231">
        <v>15.93817221172316</v>
      </c>
      <c r="E23" s="231">
        <v>10.30027719743712</v>
      </c>
      <c r="F23" s="231">
        <v>30.612476746104822</v>
      </c>
      <c r="G23" s="231">
        <v>123.4716156803333</v>
      </c>
      <c r="H23" s="231">
        <v>61.502919798756388</v>
      </c>
      <c r="I23" s="231">
        <v>42.562031542165563</v>
      </c>
      <c r="J23" s="231">
        <v>69.113926303436571</v>
      </c>
      <c r="K23" s="231">
        <v>30.36170628740879</v>
      </c>
      <c r="L23" s="231">
        <v>62.15953575491001</v>
      </c>
      <c r="M23" s="231">
        <v>72.970704926157126</v>
      </c>
      <c r="N23" s="231">
        <v>70.603648997315432</v>
      </c>
      <c r="O23" s="231">
        <v>67.730599496854296</v>
      </c>
      <c r="P23" s="231">
        <v>57.172877343684391</v>
      </c>
      <c r="Q23" s="231">
        <v>74.959186252146665</v>
      </c>
      <c r="R23" s="231">
        <v>66.190563935295287</v>
      </c>
      <c r="S23" s="231">
        <v>31.49985731184244</v>
      </c>
      <c r="T23" s="231">
        <v>46.731248794839253</v>
      </c>
      <c r="U23" s="231">
        <v>26.69791277815316</v>
      </c>
      <c r="V23" s="231">
        <v>28.980602624801371</v>
      </c>
      <c r="W23" s="231">
        <v>30.688712992870109</v>
      </c>
      <c r="DA23" s="73" t="s">
        <v>3001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3002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3003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3004</v>
      </c>
    </row>
    <row r="27" spans="1:105" ht="12" customHeight="1" x14ac:dyDescent="0.25">
      <c r="A27" s="57" t="s">
        <v>2912</v>
      </c>
      <c r="B27" s="263">
        <v>0</v>
      </c>
      <c r="C27" s="263">
        <v>0</v>
      </c>
      <c r="D27" s="263">
        <v>0</v>
      </c>
      <c r="E27" s="263">
        <v>0</v>
      </c>
      <c r="F27" s="263">
        <v>0</v>
      </c>
      <c r="G27" s="263">
        <v>0</v>
      </c>
      <c r="H27" s="263">
        <v>0</v>
      </c>
      <c r="I27" s="263">
        <v>0</v>
      </c>
      <c r="J27" s="263">
        <v>0</v>
      </c>
      <c r="K27" s="263">
        <v>0</v>
      </c>
      <c r="L27" s="263">
        <v>0</v>
      </c>
      <c r="M27" s="263">
        <v>0</v>
      </c>
      <c r="N27" s="263">
        <v>0</v>
      </c>
      <c r="O27" s="263">
        <v>0</v>
      </c>
      <c r="P27" s="263">
        <v>0</v>
      </c>
      <c r="Q27" s="263">
        <v>0</v>
      </c>
      <c r="R27" s="263">
        <v>0</v>
      </c>
      <c r="S27" s="263">
        <v>0</v>
      </c>
      <c r="T27" s="263">
        <v>0</v>
      </c>
      <c r="U27" s="263">
        <v>0</v>
      </c>
      <c r="V27" s="263">
        <v>0</v>
      </c>
      <c r="W27" s="263">
        <v>0</v>
      </c>
      <c r="DA27" s="70" t="s">
        <v>3005</v>
      </c>
    </row>
    <row r="28" spans="1:105" ht="12" customHeight="1" x14ac:dyDescent="0.25">
      <c r="A28" s="57" t="s">
        <v>2914</v>
      </c>
      <c r="B28" s="263">
        <f t="shared" ref="B28:W28" si="0">B29+B35+B46+B47</f>
        <v>36.723143253929535</v>
      </c>
      <c r="C28" s="263">
        <f t="shared" si="0"/>
        <v>52.569670468088376</v>
      </c>
      <c r="D28" s="263">
        <f t="shared" si="0"/>
        <v>34.316145582373139</v>
      </c>
      <c r="E28" s="263">
        <f t="shared" si="0"/>
        <v>20.561239319244653</v>
      </c>
      <c r="F28" s="263">
        <f t="shared" si="0"/>
        <v>50.784721135146441</v>
      </c>
      <c r="G28" s="263">
        <f t="shared" si="0"/>
        <v>39.244312777586273</v>
      </c>
      <c r="H28" s="263">
        <f t="shared" si="0"/>
        <v>43.405059061607986</v>
      </c>
      <c r="I28" s="263">
        <f t="shared" si="0"/>
        <v>67.555952306395639</v>
      </c>
      <c r="J28" s="263">
        <f t="shared" si="0"/>
        <v>39.675941273202895</v>
      </c>
      <c r="K28" s="263">
        <f t="shared" si="0"/>
        <v>25.868314664134221</v>
      </c>
      <c r="L28" s="263">
        <f t="shared" si="0"/>
        <v>42.754590702328848</v>
      </c>
      <c r="M28" s="263">
        <f t="shared" si="0"/>
        <v>38.41313940384638</v>
      </c>
      <c r="N28" s="263">
        <f t="shared" si="0"/>
        <v>40.01982815511068</v>
      </c>
      <c r="O28" s="263">
        <f t="shared" si="0"/>
        <v>37.004967769433726</v>
      </c>
      <c r="P28" s="263">
        <f t="shared" si="0"/>
        <v>38.075355264667564</v>
      </c>
      <c r="Q28" s="263">
        <f t="shared" si="0"/>
        <v>45.66565195565137</v>
      </c>
      <c r="R28" s="263">
        <f t="shared" si="0"/>
        <v>49.080787323863547</v>
      </c>
      <c r="S28" s="263">
        <f t="shared" si="0"/>
        <v>44.33667650892761</v>
      </c>
      <c r="T28" s="263">
        <f t="shared" si="0"/>
        <v>49.388545421642341</v>
      </c>
      <c r="U28" s="263">
        <f t="shared" si="0"/>
        <v>44.176986181612683</v>
      </c>
      <c r="V28" s="263">
        <f t="shared" si="0"/>
        <v>38.916775756605631</v>
      </c>
      <c r="W28" s="263">
        <f t="shared" si="0"/>
        <v>40.60011353561049</v>
      </c>
      <c r="DA28" s="70"/>
    </row>
    <row r="29" spans="1:105" ht="12" customHeight="1" x14ac:dyDescent="0.25">
      <c r="A29" s="60" t="s">
        <v>2915</v>
      </c>
      <c r="B29" s="331">
        <v>29.58753404967646</v>
      </c>
      <c r="C29" s="331">
        <v>37.773853274200448</v>
      </c>
      <c r="D29" s="331">
        <v>29.555692871604421</v>
      </c>
      <c r="E29" s="331">
        <v>17.885313116613119</v>
      </c>
      <c r="F29" s="331">
        <v>37.159050034506322</v>
      </c>
      <c r="G29" s="331">
        <v>28.266346154289892</v>
      </c>
      <c r="H29" s="331">
        <v>34.438056965398033</v>
      </c>
      <c r="I29" s="331">
        <v>54.634429324037633</v>
      </c>
      <c r="J29" s="331">
        <v>31.67725721729451</v>
      </c>
      <c r="K29" s="331">
        <v>21.898474834560439</v>
      </c>
      <c r="L29" s="331">
        <v>35.695066672084167</v>
      </c>
      <c r="M29" s="331">
        <v>30.342871573331031</v>
      </c>
      <c r="N29" s="331">
        <v>32.53918446589099</v>
      </c>
      <c r="O29" s="331">
        <v>30.852295457908799</v>
      </c>
      <c r="P29" s="331">
        <v>32.823491471732623</v>
      </c>
      <c r="Q29" s="331">
        <v>37.377141453204942</v>
      </c>
      <c r="R29" s="331">
        <v>42.337727793881683</v>
      </c>
      <c r="S29" s="331">
        <v>39.964238187828713</v>
      </c>
      <c r="T29" s="331">
        <v>43.60753693902133</v>
      </c>
      <c r="U29" s="331">
        <v>40.046218115916133</v>
      </c>
      <c r="V29" s="331">
        <v>34.749248790468023</v>
      </c>
      <c r="W29" s="331">
        <v>35.943477005944658</v>
      </c>
      <c r="DA29" s="72" t="s">
        <v>3006</v>
      </c>
    </row>
    <row r="30" spans="1:105" ht="12" customHeight="1" x14ac:dyDescent="0.25">
      <c r="A30" s="59" t="s">
        <v>30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3.017184076118936E-2</v>
      </c>
      <c r="U30" s="232">
        <v>0</v>
      </c>
      <c r="V30" s="232">
        <v>0</v>
      </c>
      <c r="W30" s="232">
        <v>0</v>
      </c>
      <c r="DA30" s="71" t="s">
        <v>3007</v>
      </c>
    </row>
    <row r="31" spans="1:105" ht="12" customHeight="1" x14ac:dyDescent="0.25">
      <c r="A31" s="59" t="s">
        <v>33</v>
      </c>
      <c r="B31" s="297">
        <v>0</v>
      </c>
      <c r="C31" s="297">
        <v>0</v>
      </c>
      <c r="D31" s="297">
        <v>1.0146891627231771</v>
      </c>
      <c r="E31" s="297">
        <v>1.056614498644334</v>
      </c>
      <c r="F31" s="297">
        <v>0</v>
      </c>
      <c r="G31" s="297">
        <v>0</v>
      </c>
      <c r="H31" s="297">
        <v>0</v>
      </c>
      <c r="I31" s="297">
        <v>0</v>
      </c>
      <c r="J31" s="297">
        <v>0</v>
      </c>
      <c r="K31" s="297">
        <v>0</v>
      </c>
      <c r="L31" s="297">
        <v>1.70901988283062</v>
      </c>
      <c r="M31" s="297">
        <v>0</v>
      </c>
      <c r="N31" s="297">
        <v>0</v>
      </c>
      <c r="O31" s="297">
        <v>0</v>
      </c>
      <c r="P31" s="297">
        <v>0</v>
      </c>
      <c r="Q31" s="297">
        <v>0</v>
      </c>
      <c r="R31" s="297">
        <v>0</v>
      </c>
      <c r="S31" s="297">
        <v>0.78929757426024405</v>
      </c>
      <c r="T31" s="297">
        <v>0.73958654195176499</v>
      </c>
      <c r="U31" s="297">
        <v>0.5183996333997245</v>
      </c>
      <c r="V31" s="297">
        <v>0.53445818043750315</v>
      </c>
      <c r="W31" s="297">
        <v>0.56392817439639609</v>
      </c>
      <c r="DA31" s="122" t="s">
        <v>3008</v>
      </c>
    </row>
    <row r="32" spans="1:105" ht="12" customHeight="1" x14ac:dyDescent="0.25">
      <c r="A32" s="59" t="s">
        <v>160</v>
      </c>
      <c r="B32" s="297">
        <v>7.222770104975341</v>
      </c>
      <c r="C32" s="297">
        <v>29.351921130054858</v>
      </c>
      <c r="D32" s="297">
        <v>15.414209547237229</v>
      </c>
      <c r="E32" s="297">
        <v>7.4055659726408987</v>
      </c>
      <c r="F32" s="297">
        <v>28.37286557256078</v>
      </c>
      <c r="G32" s="297">
        <v>0.99291831196878311</v>
      </c>
      <c r="H32" s="297">
        <v>12.83146259028422</v>
      </c>
      <c r="I32" s="297">
        <v>11.028366603801571</v>
      </c>
      <c r="J32" s="297">
        <v>5.1766297758690376</v>
      </c>
      <c r="K32" s="297">
        <v>4.3307160318839157</v>
      </c>
      <c r="L32" s="297">
        <v>7.6813492142078417</v>
      </c>
      <c r="M32" s="297">
        <v>8.1158504961218529</v>
      </c>
      <c r="N32" s="297">
        <v>6.8837180610389703</v>
      </c>
      <c r="O32" s="297">
        <v>3.337099843156544</v>
      </c>
      <c r="P32" s="297">
        <v>3.8750384991289351</v>
      </c>
      <c r="Q32" s="297">
        <v>9.9917821114174963</v>
      </c>
      <c r="R32" s="297">
        <v>8.6686964084786684</v>
      </c>
      <c r="S32" s="297">
        <v>15.120397600684811</v>
      </c>
      <c r="T32" s="297">
        <v>14.13486196289654</v>
      </c>
      <c r="U32" s="297">
        <v>17.572812205214682</v>
      </c>
      <c r="V32" s="297">
        <v>14.246020734817201</v>
      </c>
      <c r="W32" s="297">
        <v>15.72613674747296</v>
      </c>
      <c r="DA32" s="122" t="s">
        <v>3009</v>
      </c>
    </row>
    <row r="33" spans="1:105" ht="12" customHeight="1" x14ac:dyDescent="0.25">
      <c r="A33" s="59" t="s">
        <v>70</v>
      </c>
      <c r="B33" s="297">
        <v>10.43634653548067</v>
      </c>
      <c r="C33" s="297">
        <v>2.7243413387950728</v>
      </c>
      <c r="D33" s="297">
        <v>4.2522837953813193</v>
      </c>
      <c r="E33" s="297">
        <v>3.3210106894615068</v>
      </c>
      <c r="F33" s="297">
        <v>1.661824516125155</v>
      </c>
      <c r="G33" s="297">
        <v>1.5173999429108209</v>
      </c>
      <c r="H33" s="297">
        <v>1.4546380065066371</v>
      </c>
      <c r="I33" s="297">
        <v>28.215990701178129</v>
      </c>
      <c r="J33" s="297">
        <v>2.9935153076760361</v>
      </c>
      <c r="K33" s="297">
        <v>0</v>
      </c>
      <c r="L33" s="297">
        <v>0</v>
      </c>
      <c r="M33" s="297">
        <v>0</v>
      </c>
      <c r="N33" s="297">
        <v>0</v>
      </c>
      <c r="O33" s="297">
        <v>0</v>
      </c>
      <c r="P33" s="297">
        <v>0</v>
      </c>
      <c r="Q33" s="297">
        <v>0</v>
      </c>
      <c r="R33" s="297">
        <v>0</v>
      </c>
      <c r="S33" s="297">
        <v>2.2711338245588901E-2</v>
      </c>
      <c r="T33" s="297">
        <v>0</v>
      </c>
      <c r="U33" s="297">
        <v>0</v>
      </c>
      <c r="V33" s="297">
        <v>0</v>
      </c>
      <c r="W33" s="297">
        <v>0</v>
      </c>
      <c r="DA33" s="122" t="s">
        <v>3010</v>
      </c>
    </row>
    <row r="34" spans="1:105" ht="12" customHeight="1" x14ac:dyDescent="0.25">
      <c r="A34" s="59" t="s">
        <v>162</v>
      </c>
      <c r="B34" s="297">
        <v>11.928417409220449</v>
      </c>
      <c r="C34" s="297">
        <v>5.6975908053505142</v>
      </c>
      <c r="D34" s="297">
        <v>8.8745103662626956</v>
      </c>
      <c r="E34" s="297">
        <v>6.102121955866382</v>
      </c>
      <c r="F34" s="297">
        <v>7.1243599458203892</v>
      </c>
      <c r="G34" s="297">
        <v>25.756027899410281</v>
      </c>
      <c r="H34" s="297">
        <v>20.15195636860717</v>
      </c>
      <c r="I34" s="297">
        <v>15.39007201905793</v>
      </c>
      <c r="J34" s="297">
        <v>23.507112133749441</v>
      </c>
      <c r="K34" s="297">
        <v>17.567758802676519</v>
      </c>
      <c r="L34" s="297">
        <v>26.304697575045701</v>
      </c>
      <c r="M34" s="297">
        <v>22.22702107720918</v>
      </c>
      <c r="N34" s="297">
        <v>25.655466404852021</v>
      </c>
      <c r="O34" s="297">
        <v>27.515195614752258</v>
      </c>
      <c r="P34" s="297">
        <v>28.948452972603679</v>
      </c>
      <c r="Q34" s="297">
        <v>27.385359341787449</v>
      </c>
      <c r="R34" s="297">
        <v>33.669031385403009</v>
      </c>
      <c r="S34" s="297">
        <v>24.03183167463806</v>
      </c>
      <c r="T34" s="297">
        <v>28.702916593411839</v>
      </c>
      <c r="U34" s="297">
        <v>21.95500627730172</v>
      </c>
      <c r="V34" s="297">
        <v>19.968769875213319</v>
      </c>
      <c r="W34" s="297">
        <v>19.653412084075299</v>
      </c>
      <c r="DA34" s="122" t="s">
        <v>3011</v>
      </c>
    </row>
    <row r="35" spans="1:105" ht="12" customHeight="1" x14ac:dyDescent="0.25">
      <c r="A35" s="60" t="s">
        <v>2922</v>
      </c>
      <c r="B35" s="331">
        <v>7.1356092042530754</v>
      </c>
      <c r="C35" s="331">
        <v>14.795817193887929</v>
      </c>
      <c r="D35" s="331">
        <v>4.7604527107687176</v>
      </c>
      <c r="E35" s="331">
        <v>2.6759262026315329</v>
      </c>
      <c r="F35" s="331">
        <v>13.625671100640121</v>
      </c>
      <c r="G35" s="331">
        <v>10.97796662329638</v>
      </c>
      <c r="H35" s="331">
        <v>8.9670020962099528</v>
      </c>
      <c r="I35" s="331">
        <v>12.921522982358001</v>
      </c>
      <c r="J35" s="331">
        <v>7.9986840559083872</v>
      </c>
      <c r="K35" s="331">
        <v>3.9698398295737829</v>
      </c>
      <c r="L35" s="331">
        <v>7.0595240302446793</v>
      </c>
      <c r="M35" s="331">
        <v>8.0702678305153466</v>
      </c>
      <c r="N35" s="331">
        <v>7.4806436892196881</v>
      </c>
      <c r="O35" s="331">
        <v>6.1526723115249249</v>
      </c>
      <c r="P35" s="331">
        <v>5.2518637929349419</v>
      </c>
      <c r="Q35" s="331">
        <v>8.2885105024464316</v>
      </c>
      <c r="R35" s="331">
        <v>6.7430595299818599</v>
      </c>
      <c r="S35" s="331">
        <v>4.372438321098894</v>
      </c>
      <c r="T35" s="331">
        <v>5.7810084826210133</v>
      </c>
      <c r="U35" s="331">
        <v>4.130768065696552</v>
      </c>
      <c r="V35" s="331">
        <v>4.1675269661376104</v>
      </c>
      <c r="W35" s="331">
        <v>4.6566365296658354</v>
      </c>
      <c r="DA35" s="72" t="s">
        <v>3012</v>
      </c>
    </row>
    <row r="36" spans="1:105" ht="12" customHeight="1" x14ac:dyDescent="0.25">
      <c r="A36" s="64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3.9796708448996011E-3</v>
      </c>
      <c r="U36" s="231">
        <v>0</v>
      </c>
      <c r="V36" s="231">
        <v>0</v>
      </c>
      <c r="W36" s="231">
        <v>0</v>
      </c>
      <c r="DA36" s="73" t="s">
        <v>3013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3014</v>
      </c>
    </row>
    <row r="38" spans="1:105" ht="12" customHeight="1" x14ac:dyDescent="0.25">
      <c r="A38" s="64" t="s">
        <v>33</v>
      </c>
      <c r="B38" s="231">
        <v>0</v>
      </c>
      <c r="C38" s="231">
        <v>0</v>
      </c>
      <c r="D38" s="231">
        <v>0.14763561063520769</v>
      </c>
      <c r="E38" s="231">
        <v>0.14449359075881071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0.32717909983133941</v>
      </c>
      <c r="M38" s="231">
        <v>0</v>
      </c>
      <c r="N38" s="231">
        <v>0</v>
      </c>
      <c r="O38" s="231">
        <v>0</v>
      </c>
      <c r="P38" s="231">
        <v>0</v>
      </c>
      <c r="Q38" s="231">
        <v>0</v>
      </c>
      <c r="R38" s="231">
        <v>0</v>
      </c>
      <c r="S38" s="231">
        <v>8.3815911027800116E-2</v>
      </c>
      <c r="T38" s="231">
        <v>9.7551588634644928E-2</v>
      </c>
      <c r="U38" s="231">
        <v>5.1070771516341172E-2</v>
      </c>
      <c r="V38" s="231">
        <v>6.2839658665423001E-2</v>
      </c>
      <c r="W38" s="231">
        <v>7.133924303947306E-2</v>
      </c>
      <c r="DA38" s="73" t="s">
        <v>3015</v>
      </c>
    </row>
    <row r="39" spans="1:105" ht="12" customHeight="1" x14ac:dyDescent="0.25">
      <c r="A39" s="64" t="s">
        <v>160</v>
      </c>
      <c r="B39" s="231">
        <v>1.404924078052443</v>
      </c>
      <c r="C39" s="231">
        <v>10.42432680993651</v>
      </c>
      <c r="D39" s="231">
        <v>2.2427422333535461</v>
      </c>
      <c r="E39" s="231">
        <v>1.0127220669043071</v>
      </c>
      <c r="F39" s="231">
        <v>9.8768806079405529</v>
      </c>
      <c r="G39" s="231">
        <v>0.38562550776654941</v>
      </c>
      <c r="H39" s="231">
        <v>3.1726244779085961</v>
      </c>
      <c r="I39" s="231">
        <v>2.4709097337017498</v>
      </c>
      <c r="J39" s="231">
        <v>1.233040613027981</v>
      </c>
      <c r="K39" s="231">
        <v>0.60636414197671129</v>
      </c>
      <c r="L39" s="231">
        <v>1.470536970718068</v>
      </c>
      <c r="M39" s="231">
        <v>2.1585658765959028</v>
      </c>
      <c r="N39" s="231">
        <v>1.5347381755143319</v>
      </c>
      <c r="O39" s="231">
        <v>0.66549608387469761</v>
      </c>
      <c r="P39" s="231">
        <v>0.62001857442041253</v>
      </c>
      <c r="Q39" s="231">
        <v>2.21571227088954</v>
      </c>
      <c r="R39" s="231">
        <v>1.3806488674661199</v>
      </c>
      <c r="S39" s="231">
        <v>1.6056427149060279</v>
      </c>
      <c r="T39" s="231">
        <v>1.86439065801971</v>
      </c>
      <c r="U39" s="231">
        <v>1.73120700558074</v>
      </c>
      <c r="V39" s="231">
        <v>1.6749955620169119</v>
      </c>
      <c r="W39" s="231">
        <v>1.989421246244319</v>
      </c>
      <c r="DA39" s="73" t="s">
        <v>3016</v>
      </c>
    </row>
    <row r="40" spans="1:105" ht="12" customHeight="1" x14ac:dyDescent="0.25">
      <c r="A40" s="64" t="s">
        <v>70</v>
      </c>
      <c r="B40" s="231">
        <v>2.0300070916691668</v>
      </c>
      <c r="C40" s="231">
        <v>0.96754908585319988</v>
      </c>
      <c r="D40" s="231">
        <v>0.61870032497488114</v>
      </c>
      <c r="E40" s="231">
        <v>0.45415310890051819</v>
      </c>
      <c r="F40" s="231">
        <v>0.57849787132499797</v>
      </c>
      <c r="G40" s="231">
        <v>0.58932151458630311</v>
      </c>
      <c r="H40" s="231">
        <v>0.35966438848783622</v>
      </c>
      <c r="I40" s="231">
        <v>6.3218034523395668</v>
      </c>
      <c r="J40" s="231">
        <v>0.71303649476571795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2.411728564475375E-3</v>
      </c>
      <c r="T40" s="231">
        <v>0</v>
      </c>
      <c r="U40" s="231">
        <v>0</v>
      </c>
      <c r="V40" s="231">
        <v>0</v>
      </c>
      <c r="W40" s="231">
        <v>0</v>
      </c>
      <c r="DA40" s="73" t="s">
        <v>3017</v>
      </c>
    </row>
    <row r="41" spans="1:105" ht="12" customHeight="1" x14ac:dyDescent="0.25">
      <c r="A41" s="64" t="s">
        <v>34</v>
      </c>
      <c r="B41" s="231">
        <v>1.380443472485829</v>
      </c>
      <c r="C41" s="231">
        <v>1.380443472484097</v>
      </c>
      <c r="D41" s="231">
        <v>0.46014782416139161</v>
      </c>
      <c r="E41" s="231">
        <v>0.23008326049811409</v>
      </c>
      <c r="F41" s="231">
        <v>0.69023108466067229</v>
      </c>
      <c r="G41" s="231">
        <v>0</v>
      </c>
      <c r="H41" s="231">
        <v>0.45207079112540027</v>
      </c>
      <c r="I41" s="231">
        <v>0.6806583047664414</v>
      </c>
      <c r="J41" s="231">
        <v>0.45336087279535991</v>
      </c>
      <c r="K41" s="231">
        <v>0.90373025187409994</v>
      </c>
      <c r="L41" s="231">
        <v>0.22596995663791461</v>
      </c>
      <c r="M41" s="231">
        <v>0</v>
      </c>
      <c r="N41" s="231">
        <v>0.2259699566397036</v>
      </c>
      <c r="O41" s="231">
        <v>0</v>
      </c>
      <c r="P41" s="231">
        <v>0</v>
      </c>
      <c r="Q41" s="231">
        <v>0</v>
      </c>
      <c r="R41" s="231">
        <v>0</v>
      </c>
      <c r="S41" s="231">
        <v>0.1286155329897877</v>
      </c>
      <c r="T41" s="231">
        <v>2.9167063739528931E-2</v>
      </c>
      <c r="U41" s="231">
        <v>0.18556609462470619</v>
      </c>
      <c r="V41" s="231">
        <v>8.1836049992643281E-2</v>
      </c>
      <c r="W41" s="231">
        <v>0.1096382447239905</v>
      </c>
      <c r="DA41" s="73" t="s">
        <v>3018</v>
      </c>
    </row>
    <row r="42" spans="1:105" ht="12" customHeight="1" x14ac:dyDescent="0.25">
      <c r="A42" s="64" t="s">
        <v>162</v>
      </c>
      <c r="B42" s="231">
        <v>2.3202345620456351</v>
      </c>
      <c r="C42" s="231">
        <v>2.0234978256141192</v>
      </c>
      <c r="D42" s="231">
        <v>1.291226717643692</v>
      </c>
      <c r="E42" s="231">
        <v>0.83447417556978309</v>
      </c>
      <c r="F42" s="231">
        <v>2.480061536713893</v>
      </c>
      <c r="G42" s="231">
        <v>10.00301960094353</v>
      </c>
      <c r="H42" s="231">
        <v>4.9826424386881198</v>
      </c>
      <c r="I42" s="231">
        <v>3.4481514915502371</v>
      </c>
      <c r="J42" s="231">
        <v>5.5992460753193276</v>
      </c>
      <c r="K42" s="231">
        <v>2.4597454357229722</v>
      </c>
      <c r="L42" s="231">
        <v>5.0358380030573571</v>
      </c>
      <c r="M42" s="231">
        <v>5.9117019539194438</v>
      </c>
      <c r="N42" s="231">
        <v>5.7199355570656527</v>
      </c>
      <c r="O42" s="231">
        <v>5.4871762276502274</v>
      </c>
      <c r="P42" s="231">
        <v>4.6318452185145293</v>
      </c>
      <c r="Q42" s="231">
        <v>6.0727982315568916</v>
      </c>
      <c r="R42" s="231">
        <v>5.3624106625157397</v>
      </c>
      <c r="S42" s="231">
        <v>2.5519524336108041</v>
      </c>
      <c r="T42" s="231">
        <v>3.7859195013822302</v>
      </c>
      <c r="U42" s="231">
        <v>2.162924193974765</v>
      </c>
      <c r="V42" s="231">
        <v>2.347855695462632</v>
      </c>
      <c r="W42" s="231">
        <v>2.4862377956580519</v>
      </c>
      <c r="DA42" s="73" t="s">
        <v>3019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3020</v>
      </c>
    </row>
    <row r="44" spans="1:105" ht="12" customHeight="1" x14ac:dyDescent="0.25">
      <c r="A44" s="64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3021</v>
      </c>
    </row>
    <row r="45" spans="1:105" ht="12" customHeight="1" x14ac:dyDescent="0.25">
      <c r="A45" s="64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3022</v>
      </c>
    </row>
    <row r="46" spans="1:105" ht="12" customHeight="1" x14ac:dyDescent="0.25">
      <c r="A46" s="60" t="s">
        <v>2934</v>
      </c>
      <c r="B46" s="331">
        <v>0</v>
      </c>
      <c r="C46" s="331">
        <v>0</v>
      </c>
      <c r="D46" s="331">
        <v>0</v>
      </c>
      <c r="E46" s="331">
        <v>0</v>
      </c>
      <c r="F46" s="331">
        <v>0</v>
      </c>
      <c r="G46" s="331">
        <v>0</v>
      </c>
      <c r="H46" s="331">
        <v>0</v>
      </c>
      <c r="I46" s="331">
        <v>0</v>
      </c>
      <c r="J46" s="331">
        <v>0</v>
      </c>
      <c r="K46" s="331">
        <v>0</v>
      </c>
      <c r="L46" s="331">
        <v>0</v>
      </c>
      <c r="M46" s="331">
        <v>0</v>
      </c>
      <c r="N46" s="331">
        <v>0</v>
      </c>
      <c r="O46" s="331">
        <v>0</v>
      </c>
      <c r="P46" s="331">
        <v>0</v>
      </c>
      <c r="Q46" s="331">
        <v>0</v>
      </c>
      <c r="R46" s="331">
        <v>0</v>
      </c>
      <c r="S46" s="331">
        <v>0</v>
      </c>
      <c r="T46" s="331">
        <v>0</v>
      </c>
      <c r="U46" s="331">
        <v>0</v>
      </c>
      <c r="V46" s="331">
        <v>0</v>
      </c>
      <c r="W46" s="331">
        <v>0</v>
      </c>
      <c r="DA46" s="72" t="s">
        <v>3023</v>
      </c>
    </row>
    <row r="47" spans="1:105" ht="12" customHeight="1" x14ac:dyDescent="0.25">
      <c r="A47" s="60" t="s">
        <v>2936</v>
      </c>
      <c r="B47" s="331">
        <v>0</v>
      </c>
      <c r="C47" s="331">
        <v>0</v>
      </c>
      <c r="D47" s="331">
        <v>0</v>
      </c>
      <c r="E47" s="331">
        <v>0</v>
      </c>
      <c r="F47" s="331">
        <v>0</v>
      </c>
      <c r="G47" s="331">
        <v>0</v>
      </c>
      <c r="H47" s="331">
        <v>0</v>
      </c>
      <c r="I47" s="331">
        <v>0</v>
      </c>
      <c r="J47" s="331">
        <v>0</v>
      </c>
      <c r="K47" s="331">
        <v>0</v>
      </c>
      <c r="L47" s="331">
        <v>0</v>
      </c>
      <c r="M47" s="331">
        <v>0</v>
      </c>
      <c r="N47" s="331">
        <v>0</v>
      </c>
      <c r="O47" s="331">
        <v>0</v>
      </c>
      <c r="P47" s="331">
        <v>0</v>
      </c>
      <c r="Q47" s="331">
        <v>0</v>
      </c>
      <c r="R47" s="331">
        <v>0</v>
      </c>
      <c r="S47" s="331">
        <v>0</v>
      </c>
      <c r="T47" s="331">
        <v>0</v>
      </c>
      <c r="U47" s="331">
        <v>0</v>
      </c>
      <c r="V47" s="331">
        <v>0</v>
      </c>
      <c r="W47" s="331">
        <v>0</v>
      </c>
      <c r="DA47" s="72" t="s">
        <v>3024</v>
      </c>
    </row>
    <row r="48" spans="1:105" ht="12" customHeight="1" x14ac:dyDescent="0.25">
      <c r="A48" s="132" t="s">
        <v>2938</v>
      </c>
      <c r="B48" s="318">
        <v>0</v>
      </c>
      <c r="C48" s="318">
        <v>0</v>
      </c>
      <c r="D48" s="318">
        <v>0</v>
      </c>
      <c r="E48" s="318">
        <v>0</v>
      </c>
      <c r="F48" s="318">
        <v>0</v>
      </c>
      <c r="G48" s="318">
        <v>0</v>
      </c>
      <c r="H48" s="318">
        <v>0</v>
      </c>
      <c r="I48" s="318">
        <v>0</v>
      </c>
      <c r="J48" s="318">
        <v>0</v>
      </c>
      <c r="K48" s="318">
        <v>0</v>
      </c>
      <c r="L48" s="318">
        <v>0</v>
      </c>
      <c r="M48" s="318">
        <v>0</v>
      </c>
      <c r="N48" s="318">
        <v>0</v>
      </c>
      <c r="O48" s="318">
        <v>0</v>
      </c>
      <c r="P48" s="318">
        <v>0</v>
      </c>
      <c r="Q48" s="318">
        <v>0</v>
      </c>
      <c r="R48" s="318">
        <v>0</v>
      </c>
      <c r="S48" s="318">
        <v>0</v>
      </c>
      <c r="T48" s="318">
        <v>0</v>
      </c>
      <c r="U48" s="318">
        <v>0</v>
      </c>
      <c r="V48" s="318">
        <v>0</v>
      </c>
      <c r="W48" s="318">
        <v>0</v>
      </c>
      <c r="DA48" s="139" t="s">
        <v>3025</v>
      </c>
    </row>
    <row r="49" spans="1:105" ht="12" customHeight="1" x14ac:dyDescent="0.25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DA49" s="173"/>
    </row>
    <row r="50" spans="1:105" ht="15" customHeight="1" x14ac:dyDescent="0.25">
      <c r="A50" s="32" t="s">
        <v>431</v>
      </c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DA50" s="88"/>
    </row>
    <row r="51" spans="1:105" ht="12" customHeight="1" x14ac:dyDescent="0.25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DA51" s="173"/>
    </row>
    <row r="52" spans="1:105" ht="12" customHeight="1" x14ac:dyDescent="0.25">
      <c r="A52" s="35" t="s">
        <v>28</v>
      </c>
      <c r="B52" s="234">
        <f t="shared" ref="B52:W52" si="1">SUM(B$53:B$57,B$58,B$59,B$61:B$64,B$65)</f>
        <v>0.99999999999999967</v>
      </c>
      <c r="C52" s="234">
        <f t="shared" si="1"/>
        <v>0.99999999999999978</v>
      </c>
      <c r="D52" s="234">
        <f t="shared" si="1"/>
        <v>0.99999999999999978</v>
      </c>
      <c r="E52" s="234">
        <f t="shared" si="1"/>
        <v>1</v>
      </c>
      <c r="F52" s="234">
        <f t="shared" si="1"/>
        <v>0.99999999999999978</v>
      </c>
      <c r="G52" s="234">
        <f t="shared" si="1"/>
        <v>1.0000000000000002</v>
      </c>
      <c r="H52" s="234">
        <f t="shared" si="1"/>
        <v>1.0000000000000002</v>
      </c>
      <c r="I52" s="234">
        <f t="shared" si="1"/>
        <v>1</v>
      </c>
      <c r="J52" s="234">
        <f t="shared" si="1"/>
        <v>0.99999999999999967</v>
      </c>
      <c r="K52" s="234">
        <f t="shared" si="1"/>
        <v>1.0000000000000002</v>
      </c>
      <c r="L52" s="234">
        <f t="shared" si="1"/>
        <v>1.0000000000000002</v>
      </c>
      <c r="M52" s="234">
        <f t="shared" si="1"/>
        <v>0.99999999999999989</v>
      </c>
      <c r="N52" s="234">
        <f t="shared" si="1"/>
        <v>0.99999999999999989</v>
      </c>
      <c r="O52" s="234">
        <f t="shared" si="1"/>
        <v>1.0000000000000004</v>
      </c>
      <c r="P52" s="234">
        <f t="shared" si="1"/>
        <v>1.0000000000000002</v>
      </c>
      <c r="Q52" s="234">
        <f t="shared" si="1"/>
        <v>0.99999999999999978</v>
      </c>
      <c r="R52" s="234">
        <f t="shared" si="1"/>
        <v>0.99999999999999989</v>
      </c>
      <c r="S52" s="234">
        <f t="shared" si="1"/>
        <v>1.0000000000000004</v>
      </c>
      <c r="T52" s="234">
        <f t="shared" si="1"/>
        <v>1</v>
      </c>
      <c r="U52" s="234">
        <f t="shared" si="1"/>
        <v>1.0000000000000002</v>
      </c>
      <c r="V52" s="234">
        <f t="shared" si="1"/>
        <v>1.0000000000000002</v>
      </c>
      <c r="W52" s="234">
        <f t="shared" si="1"/>
        <v>0.99999999999999978</v>
      </c>
      <c r="DA52" s="95"/>
    </row>
    <row r="53" spans="1:105" ht="12" customHeight="1" x14ac:dyDescent="0.25">
      <c r="A53" s="55" t="s">
        <v>92</v>
      </c>
      <c r="B53" s="301">
        <f t="shared" ref="B53:W53" si="2">IF(B$6=0,0,B$6/B$5)</f>
        <v>0</v>
      </c>
      <c r="C53" s="301">
        <f t="shared" si="2"/>
        <v>0</v>
      </c>
      <c r="D53" s="301">
        <f t="shared" si="2"/>
        <v>0</v>
      </c>
      <c r="E53" s="301">
        <f t="shared" si="2"/>
        <v>0</v>
      </c>
      <c r="F53" s="301">
        <f t="shared" si="2"/>
        <v>0</v>
      </c>
      <c r="G53" s="301">
        <f t="shared" si="2"/>
        <v>0</v>
      </c>
      <c r="H53" s="301">
        <f t="shared" si="2"/>
        <v>0</v>
      </c>
      <c r="I53" s="301">
        <f t="shared" si="2"/>
        <v>0</v>
      </c>
      <c r="J53" s="301">
        <f t="shared" si="2"/>
        <v>0</v>
      </c>
      <c r="K53" s="301">
        <f t="shared" si="2"/>
        <v>0</v>
      </c>
      <c r="L53" s="301">
        <f t="shared" si="2"/>
        <v>0</v>
      </c>
      <c r="M53" s="301">
        <f t="shared" si="2"/>
        <v>0</v>
      </c>
      <c r="N53" s="301">
        <f t="shared" si="2"/>
        <v>0</v>
      </c>
      <c r="O53" s="301">
        <f t="shared" si="2"/>
        <v>0</v>
      </c>
      <c r="P53" s="301">
        <f t="shared" si="2"/>
        <v>0</v>
      </c>
      <c r="Q53" s="301">
        <f t="shared" si="2"/>
        <v>0</v>
      </c>
      <c r="R53" s="301">
        <f t="shared" si="2"/>
        <v>0</v>
      </c>
      <c r="S53" s="301">
        <f t="shared" si="2"/>
        <v>0</v>
      </c>
      <c r="T53" s="301">
        <f t="shared" si="2"/>
        <v>0</v>
      </c>
      <c r="U53" s="301">
        <f t="shared" si="2"/>
        <v>0</v>
      </c>
      <c r="V53" s="301">
        <f t="shared" si="2"/>
        <v>0</v>
      </c>
      <c r="W53" s="301">
        <f t="shared" si="2"/>
        <v>0</v>
      </c>
      <c r="DA53" s="67"/>
    </row>
    <row r="54" spans="1:105" ht="12" customHeight="1" x14ac:dyDescent="0.25">
      <c r="A54" s="202" t="s">
        <v>93</v>
      </c>
      <c r="B54" s="235">
        <f t="shared" ref="B54:W54" si="3">IF(B$7=0,0,B$7/B$5)</f>
        <v>0</v>
      </c>
      <c r="C54" s="235">
        <f t="shared" si="3"/>
        <v>0</v>
      </c>
      <c r="D54" s="235">
        <f t="shared" si="3"/>
        <v>0</v>
      </c>
      <c r="E54" s="235">
        <f t="shared" si="3"/>
        <v>0</v>
      </c>
      <c r="F54" s="235">
        <f t="shared" si="3"/>
        <v>0</v>
      </c>
      <c r="G54" s="235">
        <f t="shared" si="3"/>
        <v>0</v>
      </c>
      <c r="H54" s="235">
        <f t="shared" si="3"/>
        <v>0</v>
      </c>
      <c r="I54" s="235">
        <f t="shared" si="3"/>
        <v>0</v>
      </c>
      <c r="J54" s="235">
        <f t="shared" si="3"/>
        <v>0</v>
      </c>
      <c r="K54" s="235">
        <f t="shared" si="3"/>
        <v>0</v>
      </c>
      <c r="L54" s="235">
        <f t="shared" si="3"/>
        <v>0</v>
      </c>
      <c r="M54" s="235">
        <f t="shared" si="3"/>
        <v>0</v>
      </c>
      <c r="N54" s="235">
        <f t="shared" si="3"/>
        <v>0</v>
      </c>
      <c r="O54" s="235">
        <f t="shared" si="3"/>
        <v>0</v>
      </c>
      <c r="P54" s="235">
        <f t="shared" si="3"/>
        <v>0</v>
      </c>
      <c r="Q54" s="235">
        <f t="shared" si="3"/>
        <v>0</v>
      </c>
      <c r="R54" s="235">
        <f t="shared" si="3"/>
        <v>0</v>
      </c>
      <c r="S54" s="235">
        <f t="shared" si="3"/>
        <v>0</v>
      </c>
      <c r="T54" s="235">
        <f t="shared" si="3"/>
        <v>0</v>
      </c>
      <c r="U54" s="235">
        <f t="shared" si="3"/>
        <v>0</v>
      </c>
      <c r="V54" s="235">
        <f t="shared" si="3"/>
        <v>0</v>
      </c>
      <c r="W54" s="235">
        <f t="shared" si="3"/>
        <v>0</v>
      </c>
      <c r="DA54" s="174"/>
    </row>
    <row r="55" spans="1:105" ht="12" customHeight="1" x14ac:dyDescent="0.25">
      <c r="A55" s="202" t="s">
        <v>94</v>
      </c>
      <c r="B55" s="235">
        <f t="shared" ref="B55:W55" si="4">IF(B$8=0,0,B$8/B$5)</f>
        <v>0</v>
      </c>
      <c r="C55" s="235">
        <f t="shared" si="4"/>
        <v>0</v>
      </c>
      <c r="D55" s="235">
        <f t="shared" si="4"/>
        <v>0</v>
      </c>
      <c r="E55" s="235">
        <f t="shared" si="4"/>
        <v>0</v>
      </c>
      <c r="F55" s="235">
        <f t="shared" si="4"/>
        <v>0</v>
      </c>
      <c r="G55" s="235">
        <f t="shared" si="4"/>
        <v>0</v>
      </c>
      <c r="H55" s="235">
        <f t="shared" si="4"/>
        <v>0</v>
      </c>
      <c r="I55" s="235">
        <f t="shared" si="4"/>
        <v>0</v>
      </c>
      <c r="J55" s="235">
        <f t="shared" si="4"/>
        <v>0</v>
      </c>
      <c r="K55" s="235">
        <f t="shared" si="4"/>
        <v>0</v>
      </c>
      <c r="L55" s="235">
        <f t="shared" si="4"/>
        <v>0</v>
      </c>
      <c r="M55" s="235">
        <f t="shared" si="4"/>
        <v>0</v>
      </c>
      <c r="N55" s="235">
        <f t="shared" si="4"/>
        <v>0</v>
      </c>
      <c r="O55" s="235">
        <f t="shared" si="4"/>
        <v>0</v>
      </c>
      <c r="P55" s="235">
        <f t="shared" si="4"/>
        <v>0</v>
      </c>
      <c r="Q55" s="235">
        <f t="shared" si="4"/>
        <v>0</v>
      </c>
      <c r="R55" s="235">
        <f t="shared" si="4"/>
        <v>0</v>
      </c>
      <c r="S55" s="235">
        <f t="shared" si="4"/>
        <v>0</v>
      </c>
      <c r="T55" s="235">
        <f t="shared" si="4"/>
        <v>0</v>
      </c>
      <c r="U55" s="235">
        <f t="shared" si="4"/>
        <v>0</v>
      </c>
      <c r="V55" s="235">
        <f t="shared" si="4"/>
        <v>0</v>
      </c>
      <c r="W55" s="235">
        <f t="shared" si="4"/>
        <v>0</v>
      </c>
      <c r="DA55" s="174"/>
    </row>
    <row r="56" spans="1:105" ht="12" customHeight="1" x14ac:dyDescent="0.25">
      <c r="A56" s="202" t="s">
        <v>95</v>
      </c>
      <c r="B56" s="235">
        <f t="shared" ref="B56:W56" si="5">IF(B$9=0,0,B$9/B$5)</f>
        <v>0</v>
      </c>
      <c r="C56" s="235">
        <f t="shared" si="5"/>
        <v>0</v>
      </c>
      <c r="D56" s="235">
        <f t="shared" si="5"/>
        <v>0</v>
      </c>
      <c r="E56" s="235">
        <f t="shared" si="5"/>
        <v>0</v>
      </c>
      <c r="F56" s="235">
        <f t="shared" si="5"/>
        <v>0</v>
      </c>
      <c r="G56" s="235">
        <f t="shared" si="5"/>
        <v>0</v>
      </c>
      <c r="H56" s="235">
        <f t="shared" si="5"/>
        <v>0</v>
      </c>
      <c r="I56" s="235">
        <f t="shared" si="5"/>
        <v>0</v>
      </c>
      <c r="J56" s="235">
        <f t="shared" si="5"/>
        <v>0</v>
      </c>
      <c r="K56" s="235">
        <f t="shared" si="5"/>
        <v>0</v>
      </c>
      <c r="L56" s="235">
        <f t="shared" si="5"/>
        <v>0</v>
      </c>
      <c r="M56" s="235">
        <f t="shared" si="5"/>
        <v>0</v>
      </c>
      <c r="N56" s="235">
        <f t="shared" si="5"/>
        <v>0</v>
      </c>
      <c r="O56" s="235">
        <f t="shared" si="5"/>
        <v>0</v>
      </c>
      <c r="P56" s="235">
        <f t="shared" si="5"/>
        <v>0</v>
      </c>
      <c r="Q56" s="235">
        <f t="shared" si="5"/>
        <v>0</v>
      </c>
      <c r="R56" s="235">
        <f t="shared" si="5"/>
        <v>0</v>
      </c>
      <c r="S56" s="235">
        <f t="shared" si="5"/>
        <v>0</v>
      </c>
      <c r="T56" s="235">
        <f t="shared" si="5"/>
        <v>0</v>
      </c>
      <c r="U56" s="235">
        <f t="shared" si="5"/>
        <v>0</v>
      </c>
      <c r="V56" s="235">
        <f t="shared" si="5"/>
        <v>0</v>
      </c>
      <c r="W56" s="235">
        <f t="shared" si="5"/>
        <v>0</v>
      </c>
      <c r="DA56" s="174"/>
    </row>
    <row r="57" spans="1:105" ht="12" customHeight="1" x14ac:dyDescent="0.25">
      <c r="A57" s="56" t="s">
        <v>96</v>
      </c>
      <c r="B57" s="302">
        <f t="shared" ref="B57:W57" si="6">IF(B$10=0,0,B$10/B$5)</f>
        <v>5.4392591227785295E-2</v>
      </c>
      <c r="C57" s="302">
        <f t="shared" si="6"/>
        <v>4.8246007976404985E-2</v>
      </c>
      <c r="D57" s="302">
        <f t="shared" si="6"/>
        <v>3.9895523736695859E-2</v>
      </c>
      <c r="E57" s="302">
        <f t="shared" si="6"/>
        <v>4.5026434922752649E-2</v>
      </c>
      <c r="F57" s="302">
        <f t="shared" si="6"/>
        <v>3.0591405005105897E-2</v>
      </c>
      <c r="G57" s="302">
        <f t="shared" si="6"/>
        <v>3.4838252340745661E-2</v>
      </c>
      <c r="H57" s="302">
        <f t="shared" si="6"/>
        <v>3.5218508269950259E-2</v>
      </c>
      <c r="I57" s="302">
        <f t="shared" si="6"/>
        <v>3.8505345312677269E-2</v>
      </c>
      <c r="J57" s="302">
        <f t="shared" si="6"/>
        <v>2.6290891270825949E-2</v>
      </c>
      <c r="K57" s="302">
        <f t="shared" si="6"/>
        <v>2.1385447868608951E-2</v>
      </c>
      <c r="L57" s="302">
        <f t="shared" si="6"/>
        <v>4.4688757253285777E-2</v>
      </c>
      <c r="M57" s="302">
        <f t="shared" si="6"/>
        <v>3.4443858509876815E-2</v>
      </c>
      <c r="N57" s="302">
        <f t="shared" si="6"/>
        <v>3.2401745110071212E-2</v>
      </c>
      <c r="O57" s="302">
        <f t="shared" si="6"/>
        <v>2.8672164311310318E-2</v>
      </c>
      <c r="P57" s="302">
        <f t="shared" si="6"/>
        <v>3.4149105189854326E-2</v>
      </c>
      <c r="Q57" s="302">
        <f t="shared" si="6"/>
        <v>3.2310363172545598E-2</v>
      </c>
      <c r="R57" s="302">
        <f t="shared" si="6"/>
        <v>4.2711641954268478E-2</v>
      </c>
      <c r="S57" s="302">
        <f t="shared" si="6"/>
        <v>3.4840013207360347E-2</v>
      </c>
      <c r="T57" s="302">
        <f t="shared" si="6"/>
        <v>4.0241927751636958E-2</v>
      </c>
      <c r="U57" s="302">
        <f t="shared" si="6"/>
        <v>3.9948830194757534E-2</v>
      </c>
      <c r="V57" s="302">
        <f t="shared" si="6"/>
        <v>3.3153957716996772E-2</v>
      </c>
      <c r="W57" s="302">
        <f t="shared" si="6"/>
        <v>3.3268146668281963E-2</v>
      </c>
      <c r="DA57" s="68"/>
    </row>
    <row r="58" spans="1:105" ht="12" customHeight="1" x14ac:dyDescent="0.25">
      <c r="A58" s="203" t="s">
        <v>2900</v>
      </c>
      <c r="B58" s="303">
        <f t="shared" ref="B58:W58" si="7">IF(B$16=0,0,B$16/B$5)</f>
        <v>0.66735917597872307</v>
      </c>
      <c r="C58" s="303">
        <f t="shared" si="7"/>
        <v>0.73902776344265808</v>
      </c>
      <c r="D58" s="303">
        <f t="shared" si="7"/>
        <v>0.60612584916501366</v>
      </c>
      <c r="E58" s="303">
        <f t="shared" si="7"/>
        <v>0.58858165996406064</v>
      </c>
      <c r="F58" s="303">
        <f t="shared" si="7"/>
        <v>0.74458040591143659</v>
      </c>
      <c r="G58" s="303">
        <f t="shared" si="7"/>
        <v>0.74841163125166388</v>
      </c>
      <c r="H58" s="303">
        <f t="shared" si="7"/>
        <v>0.69301329385236765</v>
      </c>
      <c r="I58" s="303">
        <f t="shared" si="7"/>
        <v>0.67541609513238832</v>
      </c>
      <c r="J58" s="303">
        <f t="shared" si="7"/>
        <v>0.69458466273985875</v>
      </c>
      <c r="K58" s="303">
        <f t="shared" si="7"/>
        <v>0.64049265715828729</v>
      </c>
      <c r="L58" s="303">
        <f t="shared" si="7"/>
        <v>0.64086914557198049</v>
      </c>
      <c r="M58" s="303">
        <f t="shared" si="7"/>
        <v>0.69684216114920239</v>
      </c>
      <c r="N58" s="303">
        <f t="shared" si="7"/>
        <v>0.67503182727168187</v>
      </c>
      <c r="O58" s="303">
        <f t="shared" si="7"/>
        <v>0.65309913670280462</v>
      </c>
      <c r="P58" s="303">
        <f t="shared" si="7"/>
        <v>0.60846878818132366</v>
      </c>
      <c r="Q58" s="303">
        <f t="shared" si="7"/>
        <v>0.66905556954040046</v>
      </c>
      <c r="R58" s="303">
        <f t="shared" si="7"/>
        <v>0.6021882559228926</v>
      </c>
      <c r="S58" s="303">
        <f t="shared" si="7"/>
        <v>0.52987325396704255</v>
      </c>
      <c r="T58" s="303">
        <f t="shared" si="7"/>
        <v>0.56718988906854972</v>
      </c>
      <c r="U58" s="303">
        <f t="shared" si="7"/>
        <v>0.51438066226119494</v>
      </c>
      <c r="V58" s="303">
        <f t="shared" si="7"/>
        <v>0.55043160161383731</v>
      </c>
      <c r="W58" s="303">
        <f t="shared" si="7"/>
        <v>0.56655013570305213</v>
      </c>
      <c r="DA58" s="175"/>
    </row>
    <row r="59" spans="1:105" ht="12" customHeight="1" x14ac:dyDescent="0.25">
      <c r="A59" s="203" t="s">
        <v>2912</v>
      </c>
      <c r="B59" s="303">
        <f t="shared" ref="B59:W59" si="8">IF(B$27=0,0,B$27/B$5)</f>
        <v>0</v>
      </c>
      <c r="C59" s="303">
        <f t="shared" si="8"/>
        <v>0</v>
      </c>
      <c r="D59" s="303">
        <f t="shared" si="8"/>
        <v>0</v>
      </c>
      <c r="E59" s="303">
        <f t="shared" si="8"/>
        <v>0</v>
      </c>
      <c r="F59" s="303">
        <f t="shared" si="8"/>
        <v>0</v>
      </c>
      <c r="G59" s="303">
        <f t="shared" si="8"/>
        <v>0</v>
      </c>
      <c r="H59" s="303">
        <f t="shared" si="8"/>
        <v>0</v>
      </c>
      <c r="I59" s="303">
        <f t="shared" si="8"/>
        <v>0</v>
      </c>
      <c r="J59" s="303">
        <f t="shared" si="8"/>
        <v>0</v>
      </c>
      <c r="K59" s="303">
        <f t="shared" si="8"/>
        <v>0</v>
      </c>
      <c r="L59" s="303">
        <f t="shared" si="8"/>
        <v>0</v>
      </c>
      <c r="M59" s="303">
        <f t="shared" si="8"/>
        <v>0</v>
      </c>
      <c r="N59" s="303">
        <f t="shared" si="8"/>
        <v>0</v>
      </c>
      <c r="O59" s="303">
        <f t="shared" si="8"/>
        <v>0</v>
      </c>
      <c r="P59" s="303">
        <f t="shared" si="8"/>
        <v>0</v>
      </c>
      <c r="Q59" s="303">
        <f t="shared" si="8"/>
        <v>0</v>
      </c>
      <c r="R59" s="303">
        <f t="shared" si="8"/>
        <v>0</v>
      </c>
      <c r="S59" s="303">
        <f t="shared" si="8"/>
        <v>0</v>
      </c>
      <c r="T59" s="303">
        <f t="shared" si="8"/>
        <v>0</v>
      </c>
      <c r="U59" s="303">
        <f t="shared" si="8"/>
        <v>0</v>
      </c>
      <c r="V59" s="303">
        <f t="shared" si="8"/>
        <v>0</v>
      </c>
      <c r="W59" s="303">
        <f t="shared" si="8"/>
        <v>0</v>
      </c>
      <c r="DA59" s="175"/>
    </row>
    <row r="60" spans="1:105" ht="12" customHeight="1" x14ac:dyDescent="0.25">
      <c r="A60" s="203" t="s">
        <v>2914</v>
      </c>
      <c r="B60" s="303">
        <f t="shared" ref="B60:W60" si="9">IF(B$28=0,0,B$28/B$5)</f>
        <v>0.27824823279349137</v>
      </c>
      <c r="C60" s="303">
        <f t="shared" si="9"/>
        <v>0.21272622858093676</v>
      </c>
      <c r="D60" s="303">
        <f t="shared" si="9"/>
        <v>0.35397862709829037</v>
      </c>
      <c r="E60" s="303">
        <f t="shared" si="9"/>
        <v>0.3663919051131867</v>
      </c>
      <c r="F60" s="303">
        <f t="shared" si="9"/>
        <v>0.22482818908345722</v>
      </c>
      <c r="G60" s="303">
        <f t="shared" si="9"/>
        <v>0.21675011640759068</v>
      </c>
      <c r="H60" s="303">
        <f t="shared" si="9"/>
        <v>0.27176819787768253</v>
      </c>
      <c r="I60" s="303">
        <f t="shared" si="9"/>
        <v>0.28607855955493455</v>
      </c>
      <c r="J60" s="303">
        <f t="shared" si="9"/>
        <v>0.27912444598931502</v>
      </c>
      <c r="K60" s="303">
        <f t="shared" si="9"/>
        <v>0.33812189497310396</v>
      </c>
      <c r="L60" s="303">
        <f t="shared" si="9"/>
        <v>0.31444209717473381</v>
      </c>
      <c r="M60" s="303">
        <f t="shared" si="9"/>
        <v>0.26871398034092059</v>
      </c>
      <c r="N60" s="303">
        <f t="shared" si="9"/>
        <v>0.2925664276182468</v>
      </c>
      <c r="O60" s="303">
        <f t="shared" si="9"/>
        <v>0.31822869898588546</v>
      </c>
      <c r="P60" s="303">
        <f t="shared" si="9"/>
        <v>0.3573821066288223</v>
      </c>
      <c r="Q60" s="303">
        <f t="shared" si="9"/>
        <v>0.29863406728705372</v>
      </c>
      <c r="R60" s="303">
        <f t="shared" si="9"/>
        <v>0.35510010212283882</v>
      </c>
      <c r="S60" s="303">
        <f t="shared" si="9"/>
        <v>0.43528673282559754</v>
      </c>
      <c r="T60" s="303">
        <f t="shared" si="9"/>
        <v>0.39256818317981329</v>
      </c>
      <c r="U60" s="303">
        <f t="shared" si="9"/>
        <v>0.44567050754404763</v>
      </c>
      <c r="V60" s="303">
        <f t="shared" si="9"/>
        <v>0.41641444066916611</v>
      </c>
      <c r="W60" s="303">
        <f t="shared" si="9"/>
        <v>0.40018171762866567</v>
      </c>
      <c r="DA60" s="175"/>
    </row>
    <row r="61" spans="1:105" ht="12" customHeight="1" x14ac:dyDescent="0.25">
      <c r="A61" s="62" t="s">
        <v>2915</v>
      </c>
      <c r="B61" s="304">
        <f t="shared" ref="B61:W61" si="10">IF(B$29=0,0,B$29/B$5)</f>
        <v>0.22418230937131983</v>
      </c>
      <c r="C61" s="304">
        <f t="shared" si="10"/>
        <v>0.1528540938994121</v>
      </c>
      <c r="D61" s="304">
        <f t="shared" si="10"/>
        <v>0.30487350511192673</v>
      </c>
      <c r="E61" s="304">
        <f t="shared" si="10"/>
        <v>0.31870812087714578</v>
      </c>
      <c r="F61" s="304">
        <f t="shared" si="10"/>
        <v>0.16450620857181053</v>
      </c>
      <c r="G61" s="304">
        <f t="shared" si="10"/>
        <v>0.15611775020962446</v>
      </c>
      <c r="H61" s="304">
        <f t="shared" si="10"/>
        <v>0.21562391302384912</v>
      </c>
      <c r="I61" s="304">
        <f t="shared" si="10"/>
        <v>0.23135990700329256</v>
      </c>
      <c r="J61" s="304">
        <f t="shared" si="10"/>
        <v>0.22285285710940833</v>
      </c>
      <c r="K61" s="304">
        <f t="shared" si="10"/>
        <v>0.28623255531789082</v>
      </c>
      <c r="L61" s="304">
        <f t="shared" si="10"/>
        <v>0.26252225641235566</v>
      </c>
      <c r="M61" s="304">
        <f t="shared" si="10"/>
        <v>0.21225950083701628</v>
      </c>
      <c r="N61" s="304">
        <f t="shared" si="10"/>
        <v>0.23787890642356876</v>
      </c>
      <c r="O61" s="304">
        <f t="shared" si="10"/>
        <v>0.26531804879474169</v>
      </c>
      <c r="P61" s="304">
        <f t="shared" si="10"/>
        <v>0.30808717207076092</v>
      </c>
      <c r="Q61" s="304">
        <f t="shared" si="10"/>
        <v>0.24443071099859248</v>
      </c>
      <c r="R61" s="304">
        <f t="shared" si="10"/>
        <v>0.30631398318964209</v>
      </c>
      <c r="S61" s="304">
        <f t="shared" si="10"/>
        <v>0.3923591942472528</v>
      </c>
      <c r="T61" s="304">
        <f t="shared" si="10"/>
        <v>0.34661744748604373</v>
      </c>
      <c r="U61" s="304">
        <f t="shared" si="10"/>
        <v>0.40399809709899176</v>
      </c>
      <c r="V61" s="304">
        <f t="shared" si="10"/>
        <v>0.37182137310797964</v>
      </c>
      <c r="W61" s="304">
        <f t="shared" si="10"/>
        <v>0.35428281138103712</v>
      </c>
      <c r="DA61" s="72"/>
    </row>
    <row r="62" spans="1:105" ht="12" customHeight="1" x14ac:dyDescent="0.25">
      <c r="A62" s="62" t="s">
        <v>2922</v>
      </c>
      <c r="B62" s="304">
        <f t="shared" ref="B62:W62" si="11">IF(B$35=0,0,B$35/B$5)</f>
        <v>5.4065923422171536E-2</v>
      </c>
      <c r="C62" s="304">
        <f t="shared" si="11"/>
        <v>5.9872134681524684E-2</v>
      </c>
      <c r="D62" s="304">
        <f t="shared" si="11"/>
        <v>4.9105121986363597E-2</v>
      </c>
      <c r="E62" s="304">
        <f t="shared" si="11"/>
        <v>4.7683784236040909E-2</v>
      </c>
      <c r="F62" s="304">
        <f t="shared" si="11"/>
        <v>6.0321980511646695E-2</v>
      </c>
      <c r="G62" s="304">
        <f t="shared" si="11"/>
        <v>6.063236619796622E-2</v>
      </c>
      <c r="H62" s="304">
        <f t="shared" si="11"/>
        <v>5.6144284853833375E-2</v>
      </c>
      <c r="I62" s="304">
        <f t="shared" si="11"/>
        <v>5.4718652551641968E-2</v>
      </c>
      <c r="J62" s="304">
        <f t="shared" si="11"/>
        <v>5.6271588879906714E-2</v>
      </c>
      <c r="K62" s="304">
        <f t="shared" si="11"/>
        <v>5.1889339655213147E-2</v>
      </c>
      <c r="L62" s="304">
        <f t="shared" si="11"/>
        <v>5.1919840762378121E-2</v>
      </c>
      <c r="M62" s="304">
        <f t="shared" si="11"/>
        <v>5.6454479503904323E-2</v>
      </c>
      <c r="N62" s="304">
        <f t="shared" si="11"/>
        <v>5.4687521194677992E-2</v>
      </c>
      <c r="O62" s="304">
        <f t="shared" si="11"/>
        <v>5.2910650191143771E-2</v>
      </c>
      <c r="P62" s="304">
        <f t="shared" si="11"/>
        <v>4.9294934558061408E-2</v>
      </c>
      <c r="Q62" s="304">
        <f t="shared" si="11"/>
        <v>5.4203356288461263E-2</v>
      </c>
      <c r="R62" s="304">
        <f t="shared" si="11"/>
        <v>4.8786118933196697E-2</v>
      </c>
      <c r="S62" s="304">
        <f t="shared" si="11"/>
        <v>4.2927538578344686E-2</v>
      </c>
      <c r="T62" s="304">
        <f t="shared" si="11"/>
        <v>4.5950735693769569E-2</v>
      </c>
      <c r="U62" s="304">
        <f t="shared" si="11"/>
        <v>4.1672410445055888E-2</v>
      </c>
      <c r="V62" s="304">
        <f t="shared" si="11"/>
        <v>4.45930675611865E-2</v>
      </c>
      <c r="W62" s="304">
        <f t="shared" si="11"/>
        <v>4.5898906247628608E-2</v>
      </c>
      <c r="DA62" s="72"/>
    </row>
    <row r="63" spans="1:105" ht="12" customHeight="1" x14ac:dyDescent="0.25">
      <c r="A63" s="62" t="s">
        <v>2934</v>
      </c>
      <c r="B63" s="304">
        <f t="shared" ref="B63:W63" si="12">IF(B$46=0,0,B$46/B$5)</f>
        <v>0</v>
      </c>
      <c r="C63" s="304">
        <f t="shared" si="12"/>
        <v>0</v>
      </c>
      <c r="D63" s="304">
        <f t="shared" si="12"/>
        <v>0</v>
      </c>
      <c r="E63" s="304">
        <f t="shared" si="12"/>
        <v>0</v>
      </c>
      <c r="F63" s="304">
        <f t="shared" si="12"/>
        <v>0</v>
      </c>
      <c r="G63" s="304">
        <f t="shared" si="12"/>
        <v>0</v>
      </c>
      <c r="H63" s="304">
        <f t="shared" si="12"/>
        <v>0</v>
      </c>
      <c r="I63" s="304">
        <f t="shared" si="12"/>
        <v>0</v>
      </c>
      <c r="J63" s="304">
        <f t="shared" si="12"/>
        <v>0</v>
      </c>
      <c r="K63" s="304">
        <f t="shared" si="12"/>
        <v>0</v>
      </c>
      <c r="L63" s="304">
        <f t="shared" si="12"/>
        <v>0</v>
      </c>
      <c r="M63" s="304">
        <f t="shared" si="12"/>
        <v>0</v>
      </c>
      <c r="N63" s="304">
        <f t="shared" si="12"/>
        <v>0</v>
      </c>
      <c r="O63" s="304">
        <f t="shared" si="12"/>
        <v>0</v>
      </c>
      <c r="P63" s="304">
        <f t="shared" si="12"/>
        <v>0</v>
      </c>
      <c r="Q63" s="304">
        <f t="shared" si="12"/>
        <v>0</v>
      </c>
      <c r="R63" s="304">
        <f t="shared" si="12"/>
        <v>0</v>
      </c>
      <c r="S63" s="304">
        <f t="shared" si="12"/>
        <v>0</v>
      </c>
      <c r="T63" s="304">
        <f t="shared" si="12"/>
        <v>0</v>
      </c>
      <c r="U63" s="304">
        <f t="shared" si="12"/>
        <v>0</v>
      </c>
      <c r="V63" s="304">
        <f t="shared" si="12"/>
        <v>0</v>
      </c>
      <c r="W63" s="304">
        <f t="shared" si="12"/>
        <v>0</v>
      </c>
      <c r="DA63" s="72"/>
    </row>
    <row r="64" spans="1:105" ht="12" customHeight="1" x14ac:dyDescent="0.25">
      <c r="A64" s="62" t="s">
        <v>2936</v>
      </c>
      <c r="B64" s="304">
        <f t="shared" ref="B64:W64" si="13">IF(B$47=0,0,B$47/B$5)</f>
        <v>0</v>
      </c>
      <c r="C64" s="304">
        <f t="shared" si="13"/>
        <v>0</v>
      </c>
      <c r="D64" s="304">
        <f t="shared" si="13"/>
        <v>0</v>
      </c>
      <c r="E64" s="304">
        <f t="shared" si="13"/>
        <v>0</v>
      </c>
      <c r="F64" s="304">
        <f t="shared" si="13"/>
        <v>0</v>
      </c>
      <c r="G64" s="304">
        <f t="shared" si="13"/>
        <v>0</v>
      </c>
      <c r="H64" s="304">
        <f t="shared" si="13"/>
        <v>0</v>
      </c>
      <c r="I64" s="304">
        <f t="shared" si="13"/>
        <v>0</v>
      </c>
      <c r="J64" s="304">
        <f t="shared" si="13"/>
        <v>0</v>
      </c>
      <c r="K64" s="304">
        <f t="shared" si="13"/>
        <v>0</v>
      </c>
      <c r="L64" s="304">
        <f t="shared" si="13"/>
        <v>0</v>
      </c>
      <c r="M64" s="304">
        <f t="shared" si="13"/>
        <v>0</v>
      </c>
      <c r="N64" s="304">
        <f t="shared" si="13"/>
        <v>0</v>
      </c>
      <c r="O64" s="304">
        <f t="shared" si="13"/>
        <v>0</v>
      </c>
      <c r="P64" s="304">
        <f t="shared" si="13"/>
        <v>0</v>
      </c>
      <c r="Q64" s="304">
        <f t="shared" si="13"/>
        <v>0</v>
      </c>
      <c r="R64" s="304">
        <f t="shared" si="13"/>
        <v>0</v>
      </c>
      <c r="S64" s="304">
        <f t="shared" si="13"/>
        <v>0</v>
      </c>
      <c r="T64" s="304">
        <f t="shared" si="13"/>
        <v>0</v>
      </c>
      <c r="U64" s="304">
        <f t="shared" si="13"/>
        <v>0</v>
      </c>
      <c r="V64" s="304">
        <f t="shared" si="13"/>
        <v>0</v>
      </c>
      <c r="W64" s="304">
        <f t="shared" si="13"/>
        <v>0</v>
      </c>
      <c r="DA64" s="72"/>
    </row>
    <row r="65" spans="1:105" ht="12" customHeight="1" x14ac:dyDescent="0.25">
      <c r="A65" s="41" t="s">
        <v>2938</v>
      </c>
      <c r="B65" s="237">
        <f t="shared" ref="B65:W65" si="14">IF(B$48=0,0,B$48/B$5)</f>
        <v>0</v>
      </c>
      <c r="C65" s="237">
        <f t="shared" si="14"/>
        <v>0</v>
      </c>
      <c r="D65" s="237">
        <f t="shared" si="14"/>
        <v>0</v>
      </c>
      <c r="E65" s="237">
        <f t="shared" si="14"/>
        <v>0</v>
      </c>
      <c r="F65" s="237">
        <f t="shared" si="14"/>
        <v>0</v>
      </c>
      <c r="G65" s="237">
        <f t="shared" si="14"/>
        <v>0</v>
      </c>
      <c r="H65" s="237">
        <f t="shared" si="14"/>
        <v>0</v>
      </c>
      <c r="I65" s="237">
        <f t="shared" si="14"/>
        <v>0</v>
      </c>
      <c r="J65" s="237">
        <f t="shared" si="14"/>
        <v>0</v>
      </c>
      <c r="K65" s="237">
        <f t="shared" si="14"/>
        <v>0</v>
      </c>
      <c r="L65" s="237">
        <f t="shared" si="14"/>
        <v>0</v>
      </c>
      <c r="M65" s="237">
        <f t="shared" si="14"/>
        <v>0</v>
      </c>
      <c r="N65" s="237">
        <f t="shared" si="14"/>
        <v>0</v>
      </c>
      <c r="O65" s="237">
        <f t="shared" si="14"/>
        <v>0</v>
      </c>
      <c r="P65" s="237">
        <f t="shared" si="14"/>
        <v>0</v>
      </c>
      <c r="Q65" s="237">
        <f t="shared" si="14"/>
        <v>0</v>
      </c>
      <c r="R65" s="237">
        <f t="shared" si="14"/>
        <v>0</v>
      </c>
      <c r="S65" s="237">
        <f t="shared" si="14"/>
        <v>0</v>
      </c>
      <c r="T65" s="237">
        <f t="shared" si="14"/>
        <v>0</v>
      </c>
      <c r="U65" s="237">
        <f t="shared" si="14"/>
        <v>0</v>
      </c>
      <c r="V65" s="237">
        <f t="shared" si="14"/>
        <v>0</v>
      </c>
      <c r="W65" s="237">
        <f t="shared" si="14"/>
        <v>0</v>
      </c>
      <c r="DA65" s="97"/>
    </row>
    <row r="66" spans="1:105" ht="12" customHeight="1" x14ac:dyDescent="0.25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DA66" s="172"/>
    </row>
    <row r="67" spans="1:105" ht="15" customHeight="1" x14ac:dyDescent="0.25">
      <c r="A67" s="32" t="s">
        <v>432</v>
      </c>
      <c r="B67" s="259"/>
      <c r="C67" s="259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DA67" s="88"/>
    </row>
    <row r="68" spans="1:105" ht="12" customHeight="1" x14ac:dyDescent="0.25">
      <c r="A68" s="20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DA68" s="173"/>
    </row>
    <row r="69" spans="1:105" ht="12" customHeight="1" x14ac:dyDescent="0.25">
      <c r="A69" s="35" t="s">
        <v>28</v>
      </c>
      <c r="B69" s="324">
        <f>IF(B$5=0,0,B$5/WWP_fec!B$5)</f>
        <v>0.76934313651656849</v>
      </c>
      <c r="C69" s="324">
        <f>IF(C$5=0,0,C$5/WWP_fec!C$5)</f>
        <v>1.3183703742588826</v>
      </c>
      <c r="D69" s="324">
        <f>IF(D$5=0,0,D$5/WWP_fec!D$5)</f>
        <v>0.48323162695065819</v>
      </c>
      <c r="E69" s="324">
        <f>IF(E$5=0,0,E$5/WWP_fec!E$5)</f>
        <v>0.46413671293420949</v>
      </c>
      <c r="F69" s="324">
        <f>IF(F$5=0,0,F$5/WWP_fec!F$5)</f>
        <v>0.98587869465414657</v>
      </c>
      <c r="G69" s="324">
        <f>IF(G$5=0,0,G$5/WWP_fec!G$5)</f>
        <v>0.89814546511195781</v>
      </c>
      <c r="H69" s="324">
        <f>IF(H$5=0,0,H$5/WWP_fec!H$5)</f>
        <v>0.65644969343752302</v>
      </c>
      <c r="I69" s="324">
        <f>IF(I$5=0,0,I$5/WWP_fec!I$5)</f>
        <v>0.74347932021847729</v>
      </c>
      <c r="J69" s="324">
        <f>IF(J$5=0,0,J$5/WWP_fec!J$5)</f>
        <v>0.57407856877572283</v>
      </c>
      <c r="K69" s="324">
        <f>IF(K$5=0,0,K$5/WWP_fec!K$5)</f>
        <v>0.39483570132220969</v>
      </c>
      <c r="L69" s="324">
        <f>IF(L$5=0,0,L$5/WWP_fec!L$5)</f>
        <v>0.51621677240790875</v>
      </c>
      <c r="M69" s="324">
        <f>IF(M$5=0,0,M$5/WWP_fec!M$5)</f>
        <v>0.63412275855054434</v>
      </c>
      <c r="N69" s="324">
        <f>IF(N$5=0,0,N$5/WWP_fec!N$5)</f>
        <v>0.53807051555858454</v>
      </c>
      <c r="O69" s="324">
        <f>IF(O$5=0,0,O$5/WWP_fec!O$5)</f>
        <v>0.44849696031766401</v>
      </c>
      <c r="P69" s="324">
        <f>IF(P$5=0,0,P$5/WWP_fec!P$5)</f>
        <v>0.3883227086226681</v>
      </c>
      <c r="Q69" s="324">
        <f>IF(Q$5=0,0,Q$5/WWP_fec!Q$5)</f>
        <v>0.52790052287789868</v>
      </c>
      <c r="R69" s="324">
        <f>IF(R$5=0,0,R$5/WWP_fec!R$5)</f>
        <v>0.41635017040355837</v>
      </c>
      <c r="S69" s="324">
        <f>IF(S$5=0,0,S$5/WWP_fec!S$5)</f>
        <v>0.30903191571237087</v>
      </c>
      <c r="T69" s="324">
        <f>IF(T$5=0,0,T$5/WWP_fec!T$5)</f>
        <v>0.36559277036347282</v>
      </c>
      <c r="U69" s="324">
        <f>IF(U$5=0,0,U$5/WWP_fec!U$5)</f>
        <v>0.30758718043599353</v>
      </c>
      <c r="V69" s="324">
        <f>IF(V$5=0,0,V$5/WWP_fec!V$5)</f>
        <v>0.33083565934657189</v>
      </c>
      <c r="W69" s="324">
        <f>IF(W$5=0,0,W$5/WWP_fec!W$5)</f>
        <v>0.3543933547797582</v>
      </c>
      <c r="DA69" s="95"/>
    </row>
    <row r="70" spans="1:105" ht="12" customHeight="1" x14ac:dyDescent="0.25">
      <c r="A70" s="55" t="s">
        <v>92</v>
      </c>
      <c r="B70" s="336">
        <f>IF(B$6=0,0,B$6/WWP_fec!B$6)</f>
        <v>0</v>
      </c>
      <c r="C70" s="336">
        <f>IF(C$6=0,0,C$6/WWP_fec!C$6)</f>
        <v>0</v>
      </c>
      <c r="D70" s="336">
        <f>IF(D$6=0,0,D$6/WWP_fec!D$6)</f>
        <v>0</v>
      </c>
      <c r="E70" s="336">
        <f>IF(E$6=0,0,E$6/WWP_fec!E$6)</f>
        <v>0</v>
      </c>
      <c r="F70" s="336">
        <f>IF(F$6=0,0,F$6/WWP_fec!F$6)</f>
        <v>0</v>
      </c>
      <c r="G70" s="336">
        <f>IF(G$6=0,0,G$6/WWP_fec!G$6)</f>
        <v>0</v>
      </c>
      <c r="H70" s="336">
        <f>IF(H$6=0,0,H$6/WWP_fec!H$6)</f>
        <v>0</v>
      </c>
      <c r="I70" s="336">
        <f>IF(I$6=0,0,I$6/WWP_fec!I$6)</f>
        <v>0</v>
      </c>
      <c r="J70" s="336">
        <f>IF(J$6=0,0,J$6/WWP_fec!J$6)</f>
        <v>0</v>
      </c>
      <c r="K70" s="336">
        <f>IF(K$6=0,0,K$6/WWP_fec!K$6)</f>
        <v>0</v>
      </c>
      <c r="L70" s="336">
        <f>IF(L$6=0,0,L$6/WWP_fec!L$6)</f>
        <v>0</v>
      </c>
      <c r="M70" s="336">
        <f>IF(M$6=0,0,M$6/WWP_fec!M$6)</f>
        <v>0</v>
      </c>
      <c r="N70" s="336">
        <f>IF(N$6=0,0,N$6/WWP_fec!N$6)</f>
        <v>0</v>
      </c>
      <c r="O70" s="336">
        <f>IF(O$6=0,0,O$6/WWP_fec!O$6)</f>
        <v>0</v>
      </c>
      <c r="P70" s="336">
        <f>IF(P$6=0,0,P$6/WWP_fec!P$6)</f>
        <v>0</v>
      </c>
      <c r="Q70" s="336">
        <f>IF(Q$6=0,0,Q$6/WWP_fec!Q$6)</f>
        <v>0</v>
      </c>
      <c r="R70" s="336">
        <f>IF(R$6=0,0,R$6/WWP_fec!R$6)</f>
        <v>0</v>
      </c>
      <c r="S70" s="336">
        <f>IF(S$6=0,0,S$6/WWP_fec!S$6)</f>
        <v>0</v>
      </c>
      <c r="T70" s="336">
        <f>IF(T$6=0,0,T$6/WWP_fec!T$6)</f>
        <v>0</v>
      </c>
      <c r="U70" s="336">
        <f>IF(U$6=0,0,U$6/WWP_fec!U$6)</f>
        <v>0</v>
      </c>
      <c r="V70" s="336">
        <f>IF(V$6=0,0,V$6/WWP_fec!V$6)</f>
        <v>0</v>
      </c>
      <c r="W70" s="336">
        <f>IF(W$6=0,0,W$6/WWP_fec!W$6)</f>
        <v>0</v>
      </c>
      <c r="DA70" s="67"/>
    </row>
    <row r="71" spans="1:105" ht="12" customHeight="1" x14ac:dyDescent="0.25">
      <c r="A71" s="202" t="s">
        <v>93</v>
      </c>
      <c r="B71" s="337">
        <f>IF(B$7=0,0,B$7/WWP_fec!B$7)</f>
        <v>0</v>
      </c>
      <c r="C71" s="337">
        <f>IF(C$7=0,0,C$7/WWP_fec!C$7)</f>
        <v>0</v>
      </c>
      <c r="D71" s="337">
        <f>IF(D$7=0,0,D$7/WWP_fec!D$7)</f>
        <v>0</v>
      </c>
      <c r="E71" s="337">
        <f>IF(E$7=0,0,E$7/WWP_fec!E$7)</f>
        <v>0</v>
      </c>
      <c r="F71" s="337">
        <f>IF(F$7=0,0,F$7/WWP_fec!F$7)</f>
        <v>0</v>
      </c>
      <c r="G71" s="337">
        <f>IF(G$7=0,0,G$7/WWP_fec!G$7)</f>
        <v>0</v>
      </c>
      <c r="H71" s="337">
        <f>IF(H$7=0,0,H$7/WWP_fec!H$7)</f>
        <v>0</v>
      </c>
      <c r="I71" s="337">
        <f>IF(I$7=0,0,I$7/WWP_fec!I$7)</f>
        <v>0</v>
      </c>
      <c r="J71" s="337">
        <f>IF(J$7=0,0,J$7/WWP_fec!J$7)</f>
        <v>0</v>
      </c>
      <c r="K71" s="337">
        <f>IF(K$7=0,0,K$7/WWP_fec!K$7)</f>
        <v>0</v>
      </c>
      <c r="L71" s="337">
        <f>IF(L$7=0,0,L$7/WWP_fec!L$7)</f>
        <v>0</v>
      </c>
      <c r="M71" s="337">
        <f>IF(M$7=0,0,M$7/WWP_fec!M$7)</f>
        <v>0</v>
      </c>
      <c r="N71" s="337">
        <f>IF(N$7=0,0,N$7/WWP_fec!N$7)</f>
        <v>0</v>
      </c>
      <c r="O71" s="337">
        <f>IF(O$7=0,0,O$7/WWP_fec!O$7)</f>
        <v>0</v>
      </c>
      <c r="P71" s="337">
        <f>IF(P$7=0,0,P$7/WWP_fec!P$7)</f>
        <v>0</v>
      </c>
      <c r="Q71" s="337">
        <f>IF(Q$7=0,0,Q$7/WWP_fec!Q$7)</f>
        <v>0</v>
      </c>
      <c r="R71" s="337">
        <f>IF(R$7=0,0,R$7/WWP_fec!R$7)</f>
        <v>0</v>
      </c>
      <c r="S71" s="337">
        <f>IF(S$7=0,0,S$7/WWP_fec!S$7)</f>
        <v>0</v>
      </c>
      <c r="T71" s="337">
        <f>IF(T$7=0,0,T$7/WWP_fec!T$7)</f>
        <v>0</v>
      </c>
      <c r="U71" s="337">
        <f>IF(U$7=0,0,U$7/WWP_fec!U$7)</f>
        <v>0</v>
      </c>
      <c r="V71" s="337">
        <f>IF(V$7=0,0,V$7/WWP_fec!V$7)</f>
        <v>0</v>
      </c>
      <c r="W71" s="337">
        <f>IF(W$7=0,0,W$7/WWP_fec!W$7)</f>
        <v>0</v>
      </c>
      <c r="DA71" s="174"/>
    </row>
    <row r="72" spans="1:105" ht="12" customHeight="1" x14ac:dyDescent="0.25">
      <c r="A72" s="202" t="s">
        <v>94</v>
      </c>
      <c r="B72" s="337">
        <f>IF(B$8=0,0,B$8/WWP_fec!B$8)</f>
        <v>0</v>
      </c>
      <c r="C72" s="337">
        <f>IF(C$8=0,0,C$8/WWP_fec!C$8)</f>
        <v>0</v>
      </c>
      <c r="D72" s="337">
        <f>IF(D$8=0,0,D$8/WWP_fec!D$8)</f>
        <v>0</v>
      </c>
      <c r="E72" s="337">
        <f>IF(E$8=0,0,E$8/WWP_fec!E$8)</f>
        <v>0</v>
      </c>
      <c r="F72" s="337">
        <f>IF(F$8=0,0,F$8/WWP_fec!F$8)</f>
        <v>0</v>
      </c>
      <c r="G72" s="337">
        <f>IF(G$8=0,0,G$8/WWP_fec!G$8)</f>
        <v>0</v>
      </c>
      <c r="H72" s="337">
        <f>IF(H$8=0,0,H$8/WWP_fec!H$8)</f>
        <v>0</v>
      </c>
      <c r="I72" s="337">
        <f>IF(I$8=0,0,I$8/WWP_fec!I$8)</f>
        <v>0</v>
      </c>
      <c r="J72" s="337">
        <f>IF(J$8=0,0,J$8/WWP_fec!J$8)</f>
        <v>0</v>
      </c>
      <c r="K72" s="337">
        <f>IF(K$8=0,0,K$8/WWP_fec!K$8)</f>
        <v>0</v>
      </c>
      <c r="L72" s="337">
        <f>IF(L$8=0,0,L$8/WWP_fec!L$8)</f>
        <v>0</v>
      </c>
      <c r="M72" s="337">
        <f>IF(M$8=0,0,M$8/WWP_fec!M$8)</f>
        <v>0</v>
      </c>
      <c r="N72" s="337">
        <f>IF(N$8=0,0,N$8/WWP_fec!N$8)</f>
        <v>0</v>
      </c>
      <c r="O72" s="337">
        <f>IF(O$8=0,0,O$8/WWP_fec!O$8)</f>
        <v>0</v>
      </c>
      <c r="P72" s="337">
        <f>IF(P$8=0,0,P$8/WWP_fec!P$8)</f>
        <v>0</v>
      </c>
      <c r="Q72" s="337">
        <f>IF(Q$8=0,0,Q$8/WWP_fec!Q$8)</f>
        <v>0</v>
      </c>
      <c r="R72" s="337">
        <f>IF(R$8=0,0,R$8/WWP_fec!R$8)</f>
        <v>0</v>
      </c>
      <c r="S72" s="337">
        <f>IF(S$8=0,0,S$8/WWP_fec!S$8)</f>
        <v>0</v>
      </c>
      <c r="T72" s="337">
        <f>IF(T$8=0,0,T$8/WWP_fec!T$8)</f>
        <v>0</v>
      </c>
      <c r="U72" s="337">
        <f>IF(U$8=0,0,U$8/WWP_fec!U$8)</f>
        <v>0</v>
      </c>
      <c r="V72" s="337">
        <f>IF(V$8=0,0,V$8/WWP_fec!V$8)</f>
        <v>0</v>
      </c>
      <c r="W72" s="337">
        <f>IF(W$8=0,0,W$8/WWP_fec!W$8)</f>
        <v>0</v>
      </c>
      <c r="DA72" s="174"/>
    </row>
    <row r="73" spans="1:105" ht="12" customHeight="1" x14ac:dyDescent="0.25">
      <c r="A73" s="202" t="s">
        <v>95</v>
      </c>
      <c r="B73" s="337">
        <f>IF(B$9=0,0,B$9/WWP_fec!B$9)</f>
        <v>0</v>
      </c>
      <c r="C73" s="337">
        <f>IF(C$9=0,0,C$9/WWP_fec!C$9)</f>
        <v>0</v>
      </c>
      <c r="D73" s="337">
        <f>IF(D$9=0,0,D$9/WWP_fec!D$9)</f>
        <v>0</v>
      </c>
      <c r="E73" s="337">
        <f>IF(E$9=0,0,E$9/WWP_fec!E$9)</f>
        <v>0</v>
      </c>
      <c r="F73" s="337">
        <f>IF(F$9=0,0,F$9/WWP_fec!F$9)</f>
        <v>0</v>
      </c>
      <c r="G73" s="337">
        <f>IF(G$9=0,0,G$9/WWP_fec!G$9)</f>
        <v>0</v>
      </c>
      <c r="H73" s="337">
        <f>IF(H$9=0,0,H$9/WWP_fec!H$9)</f>
        <v>0</v>
      </c>
      <c r="I73" s="337">
        <f>IF(I$9=0,0,I$9/WWP_fec!I$9)</f>
        <v>0</v>
      </c>
      <c r="J73" s="337">
        <f>IF(J$9=0,0,J$9/WWP_fec!J$9)</f>
        <v>0</v>
      </c>
      <c r="K73" s="337">
        <f>IF(K$9=0,0,K$9/WWP_fec!K$9)</f>
        <v>0</v>
      </c>
      <c r="L73" s="337">
        <f>IF(L$9=0,0,L$9/WWP_fec!L$9)</f>
        <v>0</v>
      </c>
      <c r="M73" s="337">
        <f>IF(M$9=0,0,M$9/WWP_fec!M$9)</f>
        <v>0</v>
      </c>
      <c r="N73" s="337">
        <f>IF(N$9=0,0,N$9/WWP_fec!N$9)</f>
        <v>0</v>
      </c>
      <c r="O73" s="337">
        <f>IF(O$9=0,0,O$9/WWP_fec!O$9)</f>
        <v>0</v>
      </c>
      <c r="P73" s="337">
        <f>IF(P$9=0,0,P$9/WWP_fec!P$9)</f>
        <v>0</v>
      </c>
      <c r="Q73" s="337">
        <f>IF(Q$9=0,0,Q$9/WWP_fec!Q$9)</f>
        <v>0</v>
      </c>
      <c r="R73" s="337">
        <f>IF(R$9=0,0,R$9/WWP_fec!R$9)</f>
        <v>0</v>
      </c>
      <c r="S73" s="337">
        <f>IF(S$9=0,0,S$9/WWP_fec!S$9)</f>
        <v>0</v>
      </c>
      <c r="T73" s="337">
        <f>IF(T$9=0,0,T$9/WWP_fec!T$9)</f>
        <v>0</v>
      </c>
      <c r="U73" s="337">
        <f>IF(U$9=0,0,U$9/WWP_fec!U$9)</f>
        <v>0</v>
      </c>
      <c r="V73" s="337">
        <f>IF(V$9=0,0,V$9/WWP_fec!V$9)</f>
        <v>0</v>
      </c>
      <c r="W73" s="337">
        <f>IF(W$9=0,0,W$9/WWP_fec!W$9)</f>
        <v>0</v>
      </c>
      <c r="DA73" s="174"/>
    </row>
    <row r="74" spans="1:105" ht="12" customHeight="1" x14ac:dyDescent="0.25">
      <c r="A74" s="56" t="s">
        <v>96</v>
      </c>
      <c r="B74" s="338">
        <f>IF(B$10=0,0,B$10/WWP_fec!B$10)</f>
        <v>2.3391416389361437</v>
      </c>
      <c r="C74" s="338">
        <f>IF(C$10=0,0,C$10/WWP_fec!C$10)</f>
        <v>2.8868210682346249</v>
      </c>
      <c r="D74" s="338">
        <f>IF(D$10=0,0,D$10/WWP_fec!D$10)</f>
        <v>1.0614949761536836</v>
      </c>
      <c r="E74" s="338">
        <f>IF(E$10=0,0,E$10/WWP_fec!E$10)</f>
        <v>1.2180724652525294</v>
      </c>
      <c r="F74" s="338">
        <f>IF(F$10=0,0,F$10/WWP_fec!F$10)</f>
        <v>1.4851313377055415</v>
      </c>
      <c r="G74" s="338">
        <f>IF(G$10=0,0,G$10/WWP_fec!G$10)</f>
        <v>1.5720117523605375</v>
      </c>
      <c r="H74" s="338">
        <f>IF(H$10=0,0,H$10/WWP_fec!H$10)</f>
        <v>1.1645574871538296</v>
      </c>
      <c r="I74" s="338">
        <f>IF(I$10=0,0,I$10/WWP_fec!I$10)</f>
        <v>1.6564890539562687</v>
      </c>
      <c r="J74" s="338">
        <f>IF(J$10=0,0,J$10/WWP_fec!J$10)</f>
        <v>0.70236161266398422</v>
      </c>
      <c r="K74" s="338">
        <f>IF(K$10=0,0,K$10/WWP_fec!K$10)</f>
        <v>0.37013325722584006</v>
      </c>
      <c r="L74" s="338">
        <f>IF(L$10=0,0,L$10/WWP_fec!L$10)</f>
        <v>1.2384896828193441</v>
      </c>
      <c r="M74" s="338">
        <f>IF(M$10=0,0,M$10/WWP_fec!M$10)</f>
        <v>1.0786229948177388</v>
      </c>
      <c r="N74" s="338">
        <f>IF(N$10=0,0,N$10/WWP_fec!N$10)</f>
        <v>0.8438073969601031</v>
      </c>
      <c r="O74" s="338">
        <f>IF(O$10=0,0,O$10/WWP_fec!O$10)</f>
        <v>0.58985516221392931</v>
      </c>
      <c r="P74" s="338">
        <f>IF(P$10=0,0,P$10/WWP_fec!P$10)</f>
        <v>0.64607388610971173</v>
      </c>
      <c r="Q74" s="338">
        <f>IF(Q$10=0,0,Q$10/WWP_fec!Q$10)</f>
        <v>0.8186017297079714</v>
      </c>
      <c r="R74" s="338">
        <f>IF(R$10=0,0,R$10/WWP_fec!R$10)</f>
        <v>0.93550541667225029</v>
      </c>
      <c r="S74" s="338">
        <f>IF(S$10=0,0,S$10/WWP_fec!S$10)</f>
        <v>0.54297144018178323</v>
      </c>
      <c r="T74" s="338">
        <f>IF(T$10=0,0,T$10/WWP_fec!T$10)</f>
        <v>0.76768873773196467</v>
      </c>
      <c r="U74" s="338">
        <f>IF(U$10=0,0,U$10/WWP_fec!U$10)</f>
        <v>0.65740666745914478</v>
      </c>
      <c r="V74" s="338">
        <f>IF(V$10=0,0,V$10/WWP_fec!V$10)</f>
        <v>0.53849987297590052</v>
      </c>
      <c r="W74" s="338">
        <f>IF(W$10=0,0,W$10/WWP_fec!W$10)</f>
        <v>0.57816433945372403</v>
      </c>
      <c r="DA74" s="68"/>
    </row>
    <row r="75" spans="1:105" ht="12" customHeight="1" x14ac:dyDescent="0.25">
      <c r="A75" s="203" t="s">
        <v>2900</v>
      </c>
      <c r="B75" s="351">
        <f>IF(B$16=0,0,B$16/WWP_fec!B$16)</f>
        <v>0.68428744669774544</v>
      </c>
      <c r="C75" s="351">
        <f>IF(C$16=0,0,C$16/WWP_fec!C$16)</f>
        <v>1.284910418301473</v>
      </c>
      <c r="D75" s="351">
        <f>IF(D$16=0,0,D$16/WWP_fec!D$16)</f>
        <v>0.4473143132695544</v>
      </c>
      <c r="E75" s="351">
        <f>IF(E$16=0,0,E$16/WWP_fec!E$16)</f>
        <v>0.40403828650734247</v>
      </c>
      <c r="F75" s="351">
        <f>IF(F$16=0,0,F$16/WWP_fec!F$16)</f>
        <v>1.1916186547103358</v>
      </c>
      <c r="G75" s="351">
        <f>IF(G$16=0,0,G$16/WWP_fec!G$16)</f>
        <v>1.0465365082817519</v>
      </c>
      <c r="H75" s="351">
        <f>IF(H$16=0,0,H$16/WWP_fec!H$16)</f>
        <v>0.7263899563115267</v>
      </c>
      <c r="I75" s="351">
        <f>IF(I$16=0,0,I$16/WWP_fec!I$16)</f>
        <v>0.72101214941075886</v>
      </c>
      <c r="J75" s="351">
        <f>IF(J$16=0,0,J$16/WWP_fec!J$16)</f>
        <v>0.67592502908256369</v>
      </c>
      <c r="K75" s="351">
        <f>IF(K$16=0,0,K$16/WWP_fec!K$16)</f>
        <v>0.43923376985109835</v>
      </c>
      <c r="L75" s="351">
        <f>IF(L$16=0,0,L$16/WWP_fec!L$16)</f>
        <v>0.50560927074592676</v>
      </c>
      <c r="M75" s="351">
        <f>IF(M$16=0,0,M$16/WWP_fec!M$16)</f>
        <v>0.71954981358905956</v>
      </c>
      <c r="N75" s="351">
        <f>IF(N$16=0,0,N$16/WWP_fec!N$16)</f>
        <v>0.59973277636500166</v>
      </c>
      <c r="O75" s="351">
        <f>IF(O$16=0,0,O$16/WWP_fec!O$16)</f>
        <v>0.49982357272302685</v>
      </c>
      <c r="P75" s="351">
        <f>IF(P$16=0,0,P$16/WWP_fec!P$16)</f>
        <v>0.38751696744138125</v>
      </c>
      <c r="Q75" s="351">
        <f>IF(Q$16=0,0,Q$16/WWP_fec!Q$16)</f>
        <v>0.58662655482500881</v>
      </c>
      <c r="R75" s="351">
        <f>IF(R$16=0,0,R$16/WWP_fec!R$16)</f>
        <v>0.39256646865144229</v>
      </c>
      <c r="S75" s="351">
        <f>IF(S$16=0,0,S$16/WWP_fec!S$16)</f>
        <v>0.2625161011801378</v>
      </c>
      <c r="T75" s="351">
        <f>IF(T$16=0,0,T$16/WWP_fec!T$16)</f>
        <v>0.32687935490554298</v>
      </c>
      <c r="U75" s="351">
        <f>IF(U$16=0,0,U$16/WWP_fec!U$16)</f>
        <v>0.24657261923063767</v>
      </c>
      <c r="V75" s="351">
        <f>IF(V$16=0,0,V$16/WWP_fec!V$16)</f>
        <v>0.29653762556117769</v>
      </c>
      <c r="W75" s="351">
        <f>IF(W$16=0,0,W$16/WWP_fec!W$16)</f>
        <v>0.32746238457926169</v>
      </c>
      <c r="DA75" s="175"/>
    </row>
    <row r="76" spans="1:105" ht="12" customHeight="1" x14ac:dyDescent="0.25">
      <c r="A76" s="203" t="s">
        <v>2912</v>
      </c>
      <c r="B76" s="351">
        <f>IF(B$27=0,0,B$27/WWP_fec!B$27)</f>
        <v>0</v>
      </c>
      <c r="C76" s="351">
        <f>IF(C$27=0,0,C$27/WWP_fec!C$27)</f>
        <v>0</v>
      </c>
      <c r="D76" s="351">
        <f>IF(D$27=0,0,D$27/WWP_fec!D$27)</f>
        <v>0</v>
      </c>
      <c r="E76" s="351">
        <f>IF(E$27=0,0,E$27/WWP_fec!E$27)</f>
        <v>0</v>
      </c>
      <c r="F76" s="351">
        <f>IF(F$27=0,0,F$27/WWP_fec!F$27)</f>
        <v>0</v>
      </c>
      <c r="G76" s="351">
        <f>IF(G$27=0,0,G$27/WWP_fec!G$27)</f>
        <v>0</v>
      </c>
      <c r="H76" s="351">
        <f>IF(H$27=0,0,H$27/WWP_fec!H$27)</f>
        <v>0</v>
      </c>
      <c r="I76" s="351">
        <f>IF(I$27=0,0,I$27/WWP_fec!I$27)</f>
        <v>0</v>
      </c>
      <c r="J76" s="351">
        <f>IF(J$27=0,0,J$27/WWP_fec!J$27)</f>
        <v>0</v>
      </c>
      <c r="K76" s="351">
        <f>IF(K$27=0,0,K$27/WWP_fec!K$27)</f>
        <v>0</v>
      </c>
      <c r="L76" s="351">
        <f>IF(L$27=0,0,L$27/WWP_fec!L$27)</f>
        <v>0</v>
      </c>
      <c r="M76" s="351">
        <f>IF(M$27=0,0,M$27/WWP_fec!M$27)</f>
        <v>0</v>
      </c>
      <c r="N76" s="351">
        <f>IF(N$27=0,0,N$27/WWP_fec!N$27)</f>
        <v>0</v>
      </c>
      <c r="O76" s="351">
        <f>IF(O$27=0,0,O$27/WWP_fec!O$27)</f>
        <v>0</v>
      </c>
      <c r="P76" s="351">
        <f>IF(P$27=0,0,P$27/WWP_fec!P$27)</f>
        <v>0</v>
      </c>
      <c r="Q76" s="351">
        <f>IF(Q$27=0,0,Q$27/WWP_fec!Q$27)</f>
        <v>0</v>
      </c>
      <c r="R76" s="351">
        <f>IF(R$27=0,0,R$27/WWP_fec!R$27)</f>
        <v>0</v>
      </c>
      <c r="S76" s="351">
        <f>IF(S$27=0,0,S$27/WWP_fec!S$27)</f>
        <v>0</v>
      </c>
      <c r="T76" s="351">
        <f>IF(T$27=0,0,T$27/WWP_fec!T$27)</f>
        <v>0</v>
      </c>
      <c r="U76" s="351">
        <f>IF(U$27=0,0,U$27/WWP_fec!U$27)</f>
        <v>0</v>
      </c>
      <c r="V76" s="351">
        <f>IF(V$27=0,0,V$27/WWP_fec!V$27)</f>
        <v>0</v>
      </c>
      <c r="W76" s="351">
        <f>IF(W$27=0,0,W$27/WWP_fec!W$27)</f>
        <v>0</v>
      </c>
      <c r="DA76" s="175"/>
    </row>
    <row r="77" spans="1:105" ht="12" customHeight="1" x14ac:dyDescent="0.25">
      <c r="A77" s="203" t="s">
        <v>2914</v>
      </c>
      <c r="B77" s="351">
        <f>IF(B$28=0,0,B$28/WWP_fec!B$28)</f>
        <v>1.7148270134365113</v>
      </c>
      <c r="C77" s="351">
        <f>IF(C$28=0,0,C$28/WWP_fec!C$28)</f>
        <v>2.1397175884622226</v>
      </c>
      <c r="D77" s="351">
        <f>IF(D$28=0,0,D$28/WWP_fec!D$28)</f>
        <v>1.563922672005374</v>
      </c>
      <c r="E77" s="351">
        <f>IF(E$28=0,0,E$28/WWP_fec!E$28)</f>
        <v>1.5235434908224095</v>
      </c>
      <c r="F77" s="351">
        <f>IF(F$28=0,0,F$28/WWP_fec!F$28)</f>
        <v>2.0100489335723597</v>
      </c>
      <c r="G77" s="351">
        <f>IF(G$28=0,0,G$28/WWP_fec!G$28)</f>
        <v>1.6969535720172075</v>
      </c>
      <c r="H77" s="351">
        <f>IF(H$28=0,0,H$28/WWP_fec!H$28)</f>
        <v>1.6271645325959523</v>
      </c>
      <c r="I77" s="351">
        <f>IF(I$28=0,0,I$28/WWP_fec!I$28)</f>
        <v>1.7882127934337366</v>
      </c>
      <c r="J77" s="351">
        <f>IF(J$28=0,0,J$28/WWP_fec!J$28)</f>
        <v>1.5368856075352013</v>
      </c>
      <c r="K77" s="351">
        <f>IF(K$28=0,0,K$28/WWP_fec!K$28)</f>
        <v>1.3567852393415831</v>
      </c>
      <c r="L77" s="351">
        <f>IF(L$28=0,0,L$28/WWP_fec!L$28)</f>
        <v>1.4543281868337539</v>
      </c>
      <c r="M77" s="351">
        <f>IF(M$28=0,0,M$28/WWP_fec!M$28)</f>
        <v>1.5721816681904899</v>
      </c>
      <c r="N77" s="351">
        <f>IF(N$28=0,0,N$28/WWP_fec!N$28)</f>
        <v>1.4849356033310368</v>
      </c>
      <c r="O77" s="351">
        <f>IF(O$28=0,0,O$28/WWP_fec!O$28)</f>
        <v>1.3925298358585885</v>
      </c>
      <c r="P77" s="351">
        <f>IF(P$28=0,0,P$28/WWP_fec!P$28)</f>
        <v>1.3333175884997073</v>
      </c>
      <c r="Q77" s="351">
        <f>IF(Q$28=0,0,Q$28/WWP_fec!Q$28)</f>
        <v>1.4946306436621435</v>
      </c>
      <c r="R77" s="351">
        <f>IF(R$28=0,0,R$28/WWP_fec!R$28)</f>
        <v>1.369722347741863</v>
      </c>
      <c r="S77" s="351">
        <f>IF(S$28=0,0,S$28/WWP_fec!S$28)</f>
        <v>1.315206535488237</v>
      </c>
      <c r="T77" s="351">
        <f>IF(T$28=0,0,T$28/WWP_fec!T$28)</f>
        <v>1.3577539153736686</v>
      </c>
      <c r="U77" s="351">
        <f>IF(U$28=0,0,U$28/WWP_fec!U$28)</f>
        <v>1.3206019758998389</v>
      </c>
      <c r="V77" s="351">
        <f>IF(V$28=0,0,V$28/WWP_fec!V$28)</f>
        <v>1.35076271580601</v>
      </c>
      <c r="W77" s="351">
        <f>IF(W$28=0,0,W$28/WWP_fec!W$28)</f>
        <v>1.3831624744002022</v>
      </c>
      <c r="DA77" s="175"/>
    </row>
    <row r="78" spans="1:105" ht="12" customHeight="1" x14ac:dyDescent="0.25">
      <c r="A78" s="41" t="s">
        <v>2938</v>
      </c>
      <c r="B78" s="339">
        <f>IF(B$48=0,0,B$48/WWP_fec!B$48)</f>
        <v>0</v>
      </c>
      <c r="C78" s="339">
        <f>IF(C$48=0,0,C$48/WWP_fec!C$48)</f>
        <v>0</v>
      </c>
      <c r="D78" s="339">
        <f>IF(D$48=0,0,D$48/WWP_fec!D$48)</f>
        <v>0</v>
      </c>
      <c r="E78" s="339">
        <f>IF(E$48=0,0,E$48/WWP_fec!E$48)</f>
        <v>0</v>
      </c>
      <c r="F78" s="339">
        <f>IF(F$48=0,0,F$48/WWP_fec!F$48)</f>
        <v>0</v>
      </c>
      <c r="G78" s="339">
        <f>IF(G$48=0,0,G$48/WWP_fec!G$48)</f>
        <v>0</v>
      </c>
      <c r="H78" s="339">
        <f>IF(H$48=0,0,H$48/WWP_fec!H$48)</f>
        <v>0</v>
      </c>
      <c r="I78" s="339">
        <f>IF(I$48=0,0,I$48/WWP_fec!I$48)</f>
        <v>0</v>
      </c>
      <c r="J78" s="339">
        <f>IF(J$48=0,0,J$48/WWP_fec!J$48)</f>
        <v>0</v>
      </c>
      <c r="K78" s="339">
        <f>IF(K$48=0,0,K$48/WWP_fec!K$48)</f>
        <v>0</v>
      </c>
      <c r="L78" s="339">
        <f>IF(L$48=0,0,L$48/WWP_fec!L$48)</f>
        <v>0</v>
      </c>
      <c r="M78" s="339">
        <f>IF(M$48=0,0,M$48/WWP_fec!M$48)</f>
        <v>0</v>
      </c>
      <c r="N78" s="339">
        <f>IF(N$48=0,0,N$48/WWP_fec!N$48)</f>
        <v>0</v>
      </c>
      <c r="O78" s="339">
        <f>IF(O$48=0,0,O$48/WWP_fec!O$48)</f>
        <v>0</v>
      </c>
      <c r="P78" s="339">
        <f>IF(P$48=0,0,P$48/WWP_fec!P$48)</f>
        <v>0</v>
      </c>
      <c r="Q78" s="339">
        <f>IF(Q$48=0,0,Q$48/WWP_fec!Q$48)</f>
        <v>0</v>
      </c>
      <c r="R78" s="339">
        <f>IF(R$48=0,0,R$48/WWP_fec!R$48)</f>
        <v>0</v>
      </c>
      <c r="S78" s="339">
        <f>IF(S$48=0,0,S$48/WWP_fec!S$48)</f>
        <v>0</v>
      </c>
      <c r="T78" s="339">
        <f>IF(T$48=0,0,T$48/WWP_fec!T$48)</f>
        <v>0</v>
      </c>
      <c r="U78" s="339">
        <f>IF(U$48=0,0,U$48/WWP_fec!U$48)</f>
        <v>0</v>
      </c>
      <c r="V78" s="339">
        <f>IF(V$48=0,0,V$48/WWP_fec!V$48)</f>
        <v>0</v>
      </c>
      <c r="W78" s="339">
        <f>IF(W$48=0,0,W$48/WWP_fec!W$48)</f>
        <v>0</v>
      </c>
      <c r="DA78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DA40"/>
  <sheetViews>
    <sheetView workbookViewId="0">
      <pane xSplit="1" ySplit="1" topLeftCell="B2" activePane="bottomRight" state="frozen"/>
      <selection activeCell="DB3" sqref="DB3"/>
      <selection pane="topRight" activeCell="DB3" sqref="DB3"/>
      <selection pane="bottomLeft" activeCell="DB3" sqref="DB3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Other industrial sectors"</f>
        <v>RO: Other industrial sectors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8118.4451287544071</v>
      </c>
      <c r="C3" s="205">
        <v>8806.9790038443662</v>
      </c>
      <c r="D3" s="205">
        <v>9804.9385267073048</v>
      </c>
      <c r="E3" s="205">
        <v>9974.518397716849</v>
      </c>
      <c r="F3" s="205">
        <v>10921.115053987891</v>
      </c>
      <c r="G3" s="205">
        <v>12154.904706813621</v>
      </c>
      <c r="H3" s="205">
        <v>14457.3856401871</v>
      </c>
      <c r="I3" s="205">
        <v>17602.855614623018</v>
      </c>
      <c r="J3" s="205">
        <v>21370.860173916641</v>
      </c>
      <c r="K3" s="205">
        <v>19635.716242125451</v>
      </c>
      <c r="L3" s="205">
        <v>14654.85965759674</v>
      </c>
      <c r="M3" s="205">
        <v>12322.0070662487</v>
      </c>
      <c r="N3" s="205">
        <v>15185.08266706412</v>
      </c>
      <c r="O3" s="205">
        <v>14246.347733400209</v>
      </c>
      <c r="P3" s="205">
        <v>13401.25682497167</v>
      </c>
      <c r="Q3" s="205">
        <v>13462.8</v>
      </c>
      <c r="R3" s="205">
        <v>13420.95863300671</v>
      </c>
      <c r="S3" s="205">
        <v>13341.058000148911</v>
      </c>
      <c r="T3" s="205">
        <v>15080.586341237789</v>
      </c>
      <c r="U3" s="205">
        <v>16745.9893727913</v>
      </c>
      <c r="V3" s="205">
        <v>16036.033044128029</v>
      </c>
      <c r="W3" s="205">
        <v>16819.618860101971</v>
      </c>
      <c r="DA3" s="112" t="s">
        <v>3026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33718.513855235469</v>
      </c>
      <c r="C5" s="205">
        <v>26519.504899609001</v>
      </c>
      <c r="D5" s="205">
        <v>36587.003940324488</v>
      </c>
      <c r="E5" s="205">
        <v>36679.275339603417</v>
      </c>
      <c r="F5" s="205">
        <v>31371.774499688861</v>
      </c>
      <c r="G5" s="205">
        <v>36736.916108197351</v>
      </c>
      <c r="H5" s="205">
        <v>54344.020412200211</v>
      </c>
      <c r="I5" s="205">
        <v>52710.893429361997</v>
      </c>
      <c r="J5" s="205">
        <v>56243.35857903352</v>
      </c>
      <c r="K5" s="205">
        <v>39348.623964623621</v>
      </c>
      <c r="L5" s="205">
        <v>37448.850176874861</v>
      </c>
      <c r="M5" s="205">
        <v>39601.992404756158</v>
      </c>
      <c r="N5" s="205">
        <v>33518.019375137643</v>
      </c>
      <c r="O5" s="205">
        <v>29048.15813699205</v>
      </c>
      <c r="P5" s="205">
        <v>27768.950266462431</v>
      </c>
      <c r="Q5" s="205">
        <v>30441.94109546869</v>
      </c>
      <c r="R5" s="205">
        <v>28447.71344521848</v>
      </c>
      <c r="S5" s="205">
        <v>27901.386093038349</v>
      </c>
      <c r="T5" s="205">
        <v>26636.109884642508</v>
      </c>
      <c r="U5" s="205">
        <v>29726.80101488149</v>
      </c>
      <c r="V5" s="205">
        <v>32558.927485892149</v>
      </c>
      <c r="W5" s="205">
        <v>30581.72436557302</v>
      </c>
      <c r="DA5" s="112" t="s">
        <v>3027</v>
      </c>
    </row>
    <row r="6" spans="1:105" ht="12" customHeight="1" x14ac:dyDescent="0.25">
      <c r="A6" s="154" t="s">
        <v>2114</v>
      </c>
      <c r="B6" s="340">
        <v>42148.142319044331</v>
      </c>
      <c r="C6" s="340">
        <v>40040.735203092117</v>
      </c>
      <c r="D6" s="340">
        <v>40040.735203092117</v>
      </c>
      <c r="E6" s="340">
        <v>41669.82079599896</v>
      </c>
      <c r="F6" s="340">
        <v>40122.887586375597</v>
      </c>
      <c r="G6" s="340">
        <v>43530.655341194863</v>
      </c>
      <c r="H6" s="340">
        <v>63177.627202258889</v>
      </c>
      <c r="I6" s="340">
        <v>61070.220086306683</v>
      </c>
      <c r="J6" s="340">
        <v>60883.395450863733</v>
      </c>
      <c r="K6" s="340">
        <v>58962.812970354462</v>
      </c>
      <c r="L6" s="340">
        <v>56855.405854402241</v>
      </c>
      <c r="M6" s="340">
        <v>54871.285023828183</v>
      </c>
      <c r="N6" s="340">
        <v>54747.998738450027</v>
      </c>
      <c r="O6" s="340">
        <v>52640.591622497806</v>
      </c>
      <c r="P6" s="340">
        <v>50843.295427366698</v>
      </c>
      <c r="Q6" s="340">
        <v>50533.184506545593</v>
      </c>
      <c r="R6" s="340">
        <v>48425.777390593372</v>
      </c>
      <c r="S6" s="340">
        <v>46628.481195462256</v>
      </c>
      <c r="T6" s="340">
        <v>46318.370274641151</v>
      </c>
      <c r="U6" s="340">
        <v>44210.963158688937</v>
      </c>
      <c r="V6" s="340">
        <v>42413.666963557829</v>
      </c>
      <c r="W6" s="340">
        <v>42103.556042736724</v>
      </c>
      <c r="DA6" s="160" t="s">
        <v>3028</v>
      </c>
    </row>
    <row r="7" spans="1:105" ht="12" customHeight="1" x14ac:dyDescent="0.25">
      <c r="A7" s="156" t="s">
        <v>2116</v>
      </c>
      <c r="B7" s="341">
        <v>0</v>
      </c>
      <c r="C7" s="342">
        <v>0</v>
      </c>
      <c r="D7" s="342">
        <v>0</v>
      </c>
      <c r="E7" s="342">
        <v>3736.4927088590589</v>
      </c>
      <c r="F7" s="342">
        <v>560.47390632885879</v>
      </c>
      <c r="G7" s="342">
        <v>3594.5923902622148</v>
      </c>
      <c r="H7" s="342">
        <v>21567.55434157329</v>
      </c>
      <c r="I7" s="342">
        <v>0</v>
      </c>
      <c r="J7" s="342">
        <v>0</v>
      </c>
      <c r="K7" s="342">
        <v>0</v>
      </c>
      <c r="L7" s="342">
        <v>0</v>
      </c>
      <c r="M7" s="342">
        <v>0</v>
      </c>
      <c r="N7" s="342">
        <v>0</v>
      </c>
      <c r="O7" s="342">
        <v>0</v>
      </c>
      <c r="P7" s="342">
        <v>0</v>
      </c>
      <c r="Q7" s="342">
        <v>0</v>
      </c>
      <c r="R7" s="342">
        <v>0</v>
      </c>
      <c r="S7" s="342">
        <v>0</v>
      </c>
      <c r="T7" s="342">
        <v>0</v>
      </c>
      <c r="U7" s="342">
        <v>0</v>
      </c>
      <c r="V7" s="342">
        <v>0</v>
      </c>
      <c r="W7" s="342">
        <v>0</v>
      </c>
      <c r="DA7" s="161" t="s">
        <v>3029</v>
      </c>
    </row>
    <row r="8" spans="1:105" ht="12" customHeight="1" x14ac:dyDescent="0.25">
      <c r="A8" s="157" t="s">
        <v>2118</v>
      </c>
      <c r="B8" s="343"/>
      <c r="C8" s="344">
        <f t="shared" ref="C8:W8" si="0">B6+C7-C6</f>
        <v>2107.4071159522136</v>
      </c>
      <c r="D8" s="344">
        <f t="shared" si="0"/>
        <v>0</v>
      </c>
      <c r="E8" s="344">
        <f t="shared" si="0"/>
        <v>2107.4071159522136</v>
      </c>
      <c r="F8" s="344">
        <f t="shared" si="0"/>
        <v>2107.4071159522209</v>
      </c>
      <c r="G8" s="344">
        <f t="shared" si="0"/>
        <v>186.82463544295024</v>
      </c>
      <c r="H8" s="344">
        <f t="shared" si="0"/>
        <v>1920.5824805092634</v>
      </c>
      <c r="I8" s="344">
        <f t="shared" si="0"/>
        <v>2107.4071159522064</v>
      </c>
      <c r="J8" s="344">
        <f t="shared" si="0"/>
        <v>186.82463544295024</v>
      </c>
      <c r="K8" s="344">
        <f t="shared" si="0"/>
        <v>1920.5824805092707</v>
      </c>
      <c r="L8" s="344">
        <f t="shared" si="0"/>
        <v>2107.4071159522209</v>
      </c>
      <c r="M8" s="344">
        <f t="shared" si="0"/>
        <v>1984.1208305740583</v>
      </c>
      <c r="N8" s="344">
        <f t="shared" si="0"/>
        <v>123.2862853781553</v>
      </c>
      <c r="O8" s="344">
        <f t="shared" si="0"/>
        <v>2107.4071159522209</v>
      </c>
      <c r="P8" s="344">
        <f t="shared" si="0"/>
        <v>1797.2961951311081</v>
      </c>
      <c r="Q8" s="344">
        <f t="shared" si="0"/>
        <v>310.11092082110554</v>
      </c>
      <c r="R8" s="344">
        <f t="shared" si="0"/>
        <v>2107.4071159522209</v>
      </c>
      <c r="S8" s="344">
        <f t="shared" si="0"/>
        <v>1797.2961951311154</v>
      </c>
      <c r="T8" s="344">
        <f t="shared" si="0"/>
        <v>310.11092082110554</v>
      </c>
      <c r="U8" s="344">
        <f t="shared" si="0"/>
        <v>2107.4071159522136</v>
      </c>
      <c r="V8" s="344">
        <f t="shared" si="0"/>
        <v>1797.2961951311081</v>
      </c>
      <c r="W8" s="344">
        <f t="shared" si="0"/>
        <v>310.11092082110554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8429.6284638088619</v>
      </c>
      <c r="C9" s="345">
        <f t="shared" si="1"/>
        <v>13521.230303483117</v>
      </c>
      <c r="D9" s="345">
        <f t="shared" si="1"/>
        <v>3453.7312627676292</v>
      </c>
      <c r="E9" s="345">
        <f t="shared" si="1"/>
        <v>4990.5454563955427</v>
      </c>
      <c r="F9" s="345">
        <f t="shared" si="1"/>
        <v>8751.1130866867352</v>
      </c>
      <c r="G9" s="345">
        <f t="shared" si="1"/>
        <v>6793.7392329975119</v>
      </c>
      <c r="H9" s="345">
        <f t="shared" si="1"/>
        <v>8833.6067900586786</v>
      </c>
      <c r="I9" s="345">
        <f t="shared" si="1"/>
        <v>8359.326656944686</v>
      </c>
      <c r="J9" s="345">
        <f t="shared" si="1"/>
        <v>4640.0368718302125</v>
      </c>
      <c r="K9" s="345">
        <f t="shared" si="1"/>
        <v>19614.189005730841</v>
      </c>
      <c r="L9" s="345">
        <f t="shared" si="1"/>
        <v>19406.55567752738</v>
      </c>
      <c r="M9" s="345">
        <f t="shared" si="1"/>
        <v>15269.292619072025</v>
      </c>
      <c r="N9" s="345">
        <f t="shared" si="1"/>
        <v>21229.979363312385</v>
      </c>
      <c r="O9" s="345">
        <f t="shared" si="1"/>
        <v>23592.433485505757</v>
      </c>
      <c r="P9" s="345">
        <f t="shared" si="1"/>
        <v>23074.345160904268</v>
      </c>
      <c r="Q9" s="345">
        <f t="shared" si="1"/>
        <v>20091.243411076903</v>
      </c>
      <c r="R9" s="345">
        <f t="shared" si="1"/>
        <v>19978.063945374892</v>
      </c>
      <c r="S9" s="345">
        <f t="shared" si="1"/>
        <v>18727.095102423908</v>
      </c>
      <c r="T9" s="345">
        <f t="shared" si="1"/>
        <v>19682.260389998642</v>
      </c>
      <c r="U9" s="345">
        <f t="shared" si="1"/>
        <v>14484.162143807447</v>
      </c>
      <c r="V9" s="345">
        <f t="shared" si="1"/>
        <v>9854.7394776656802</v>
      </c>
      <c r="W9" s="345">
        <f t="shared" si="1"/>
        <v>11521.831677163704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3030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837.83164230438615</v>
      </c>
      <c r="C12" s="212">
        <v>575.55863740475957</v>
      </c>
      <c r="D12" s="212">
        <v>829.2272570937223</v>
      </c>
      <c r="E12" s="212">
        <v>920.49226139295081</v>
      </c>
      <c r="F12" s="212">
        <v>835.17644024075537</v>
      </c>
      <c r="G12" s="212">
        <v>823.10928632846071</v>
      </c>
      <c r="H12" s="212">
        <v>895.42226999140212</v>
      </c>
      <c r="I12" s="212">
        <v>830.85219260533142</v>
      </c>
      <c r="J12" s="212">
        <v>1029.585898538262</v>
      </c>
      <c r="K12" s="212">
        <v>655.78486672398958</v>
      </c>
      <c r="L12" s="212">
        <v>639.76620808254586</v>
      </c>
      <c r="M12" s="212">
        <v>700.6901977644003</v>
      </c>
      <c r="N12" s="212">
        <v>651.3394668959595</v>
      </c>
      <c r="O12" s="212">
        <v>597.06964746345454</v>
      </c>
      <c r="P12" s="212">
        <v>561.65322441960495</v>
      </c>
      <c r="Q12" s="212">
        <v>566.75975924333625</v>
      </c>
      <c r="R12" s="212">
        <v>563.34591573516934</v>
      </c>
      <c r="S12" s="212">
        <v>543.65348237317187</v>
      </c>
      <c r="T12" s="212">
        <v>520.86904557179776</v>
      </c>
      <c r="U12" s="212">
        <v>560.00756663800439</v>
      </c>
      <c r="V12" s="212">
        <v>574.87936371453111</v>
      </c>
      <c r="W12" s="212">
        <v>594.5202063628534</v>
      </c>
      <c r="DA12" s="109" t="s">
        <v>3031</v>
      </c>
    </row>
    <row r="13" spans="1:105" ht="12" customHeight="1" x14ac:dyDescent="0.25">
      <c r="A13" s="24" t="s">
        <v>30</v>
      </c>
      <c r="B13" s="215">
        <v>0.17033533963886499</v>
      </c>
      <c r="C13" s="215">
        <v>0.93267411865864136</v>
      </c>
      <c r="D13" s="215">
        <v>0.20025795356835771</v>
      </c>
      <c r="E13" s="215">
        <v>0.18538263112639719</v>
      </c>
      <c r="F13" s="215">
        <v>0.18538263112639719</v>
      </c>
      <c r="G13" s="215">
        <v>0</v>
      </c>
      <c r="H13" s="215">
        <v>2.7453998280309539</v>
      </c>
      <c r="I13" s="215">
        <v>0.18022355975924331</v>
      </c>
      <c r="J13" s="215">
        <v>0.38890799656061897</v>
      </c>
      <c r="K13" s="215">
        <v>0</v>
      </c>
      <c r="L13" s="215">
        <v>0</v>
      </c>
      <c r="M13" s="215">
        <v>0</v>
      </c>
      <c r="N13" s="215">
        <v>0.83095442820292342</v>
      </c>
      <c r="O13" s="215">
        <v>0.20275150472914871</v>
      </c>
      <c r="P13" s="215">
        <v>0.40696474634565771</v>
      </c>
      <c r="Q13" s="215">
        <v>0.44316423043852099</v>
      </c>
      <c r="R13" s="215">
        <v>0.49398108340498709</v>
      </c>
      <c r="S13" s="215">
        <v>0.24582975064488391</v>
      </c>
      <c r="T13" s="215">
        <v>0.21504729148753221</v>
      </c>
      <c r="U13" s="215">
        <v>0.33043852106620808</v>
      </c>
      <c r="V13" s="215">
        <v>0.44763542562338782</v>
      </c>
      <c r="W13" s="215">
        <v>0.30206362854686147</v>
      </c>
      <c r="DA13" s="85" t="s">
        <v>3032</v>
      </c>
    </row>
    <row r="14" spans="1:105" ht="12" customHeight="1" x14ac:dyDescent="0.25">
      <c r="A14" s="14" t="s">
        <v>31</v>
      </c>
      <c r="B14" s="206">
        <f t="shared" ref="B14:W14" si="2">B15+B16+B17+B18+B19</f>
        <v>244.80997420464308</v>
      </c>
      <c r="C14" s="206">
        <f t="shared" si="2"/>
        <v>189.99234737747207</v>
      </c>
      <c r="D14" s="206">
        <f t="shared" si="2"/>
        <v>318.25743766122093</v>
      </c>
      <c r="E14" s="206">
        <f t="shared" si="2"/>
        <v>265.14290627687018</v>
      </c>
      <c r="F14" s="206">
        <f t="shared" si="2"/>
        <v>213.72648323301803</v>
      </c>
      <c r="G14" s="206">
        <f t="shared" si="2"/>
        <v>353.08443680137577</v>
      </c>
      <c r="H14" s="206">
        <f t="shared" si="2"/>
        <v>433.79888220120381</v>
      </c>
      <c r="I14" s="206">
        <f t="shared" si="2"/>
        <v>417.18667239896814</v>
      </c>
      <c r="J14" s="206">
        <f t="shared" si="2"/>
        <v>364.06130696474639</v>
      </c>
      <c r="K14" s="206">
        <f t="shared" si="2"/>
        <v>244.29879621668101</v>
      </c>
      <c r="L14" s="206">
        <f t="shared" si="2"/>
        <v>263.43576956147882</v>
      </c>
      <c r="M14" s="206">
        <f t="shared" si="2"/>
        <v>318.97386070507304</v>
      </c>
      <c r="N14" s="206">
        <f t="shared" si="2"/>
        <v>312.92846087704214</v>
      </c>
      <c r="O14" s="206">
        <f t="shared" si="2"/>
        <v>273.85176268271698</v>
      </c>
      <c r="P14" s="206">
        <f t="shared" si="2"/>
        <v>267.42278589853822</v>
      </c>
      <c r="Q14" s="206">
        <f t="shared" si="2"/>
        <v>296.55907136715388</v>
      </c>
      <c r="R14" s="206">
        <f t="shared" si="2"/>
        <v>273.16526225279449</v>
      </c>
      <c r="S14" s="206">
        <f t="shared" si="2"/>
        <v>266.31711092003428</v>
      </c>
      <c r="T14" s="206">
        <f t="shared" si="2"/>
        <v>263.88942390369732</v>
      </c>
      <c r="U14" s="206">
        <f t="shared" si="2"/>
        <v>268.70662080825451</v>
      </c>
      <c r="V14" s="206">
        <f t="shared" si="2"/>
        <v>291.88073946689588</v>
      </c>
      <c r="W14" s="206">
        <f t="shared" si="2"/>
        <v>313.72605331040404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1.182287188306105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3033</v>
      </c>
    </row>
    <row r="16" spans="1:105" ht="12" customHeight="1" x14ac:dyDescent="0.25">
      <c r="A16" s="18" t="s">
        <v>33</v>
      </c>
      <c r="B16" s="206">
        <v>0</v>
      </c>
      <c r="C16" s="206">
        <v>0</v>
      </c>
      <c r="D16" s="206">
        <v>0</v>
      </c>
      <c r="E16" s="206">
        <v>1.129750644883921</v>
      </c>
      <c r="F16" s="206">
        <v>1.129750644883921</v>
      </c>
      <c r="G16" s="206">
        <v>8.047979363714532</v>
      </c>
      <c r="H16" s="206">
        <v>132.22751504729149</v>
      </c>
      <c r="I16" s="206">
        <v>26.44333619948409</v>
      </c>
      <c r="J16" s="206">
        <v>33.341530524505593</v>
      </c>
      <c r="K16" s="206">
        <v>64.393035253654332</v>
      </c>
      <c r="L16" s="206">
        <v>74.731040412725719</v>
      </c>
      <c r="M16" s="206">
        <v>55.185984522785887</v>
      </c>
      <c r="N16" s="206">
        <v>48.287790197764402</v>
      </c>
      <c r="O16" s="206">
        <v>41.389509888220118</v>
      </c>
      <c r="P16" s="206">
        <v>43.688993981083406</v>
      </c>
      <c r="Q16" s="206">
        <v>40.239810834049869</v>
      </c>
      <c r="R16" s="206">
        <v>39.090025795356823</v>
      </c>
      <c r="S16" s="206">
        <v>36.100687876182278</v>
      </c>
      <c r="T16" s="206">
        <v>36.084608770421333</v>
      </c>
      <c r="U16" s="206">
        <v>35.652278589853822</v>
      </c>
      <c r="V16" s="206">
        <v>34.856405846947538</v>
      </c>
      <c r="W16" s="206">
        <v>35.986758383490972</v>
      </c>
      <c r="DA16" s="71" t="s">
        <v>3034</v>
      </c>
    </row>
    <row r="17" spans="1:105" ht="12" customHeight="1" x14ac:dyDescent="0.25">
      <c r="A17" s="18" t="s">
        <v>69</v>
      </c>
      <c r="B17" s="206">
        <v>205.40748065348231</v>
      </c>
      <c r="C17" s="206">
        <v>160.2177987962167</v>
      </c>
      <c r="D17" s="206">
        <v>239.29974204643159</v>
      </c>
      <c r="E17" s="206">
        <v>232.11040412725711</v>
      </c>
      <c r="F17" s="206">
        <v>179.73155631986239</v>
      </c>
      <c r="G17" s="206">
        <v>292.70567497850391</v>
      </c>
      <c r="H17" s="206">
        <v>271.13783319002579</v>
      </c>
      <c r="I17" s="206">
        <v>345.08460877042131</v>
      </c>
      <c r="J17" s="206">
        <v>239.2997420464317</v>
      </c>
      <c r="K17" s="206">
        <v>166.38005159071369</v>
      </c>
      <c r="L17" s="206">
        <v>173.56930352536531</v>
      </c>
      <c r="M17" s="206">
        <v>230.05640584694751</v>
      </c>
      <c r="N17" s="206">
        <v>246.29088564058469</v>
      </c>
      <c r="O17" s="206">
        <v>211.8304385210661</v>
      </c>
      <c r="P17" s="206">
        <v>206.76276870163369</v>
      </c>
      <c r="Q17" s="206">
        <v>240.20963026655201</v>
      </c>
      <c r="R17" s="206">
        <v>220.95227858985379</v>
      </c>
      <c r="S17" s="206">
        <v>221.8543422184006</v>
      </c>
      <c r="T17" s="206">
        <v>219.39845227858979</v>
      </c>
      <c r="U17" s="206">
        <v>224.9616509028375</v>
      </c>
      <c r="V17" s="206">
        <v>246.54135855545999</v>
      </c>
      <c r="W17" s="206">
        <v>265.99475494411001</v>
      </c>
      <c r="DA17" s="71" t="s">
        <v>3035</v>
      </c>
    </row>
    <row r="18" spans="1:105" ht="12" customHeight="1" x14ac:dyDescent="0.25">
      <c r="A18" s="18" t="s">
        <v>70</v>
      </c>
      <c r="B18" s="206">
        <v>19.298796216680991</v>
      </c>
      <c r="C18" s="206">
        <v>20.263714531384341</v>
      </c>
      <c r="D18" s="206">
        <v>26.053310404127249</v>
      </c>
      <c r="E18" s="206">
        <v>20.263714531384348</v>
      </c>
      <c r="F18" s="206">
        <v>11.57919174548581</v>
      </c>
      <c r="G18" s="206">
        <v>8.6844368013757531</v>
      </c>
      <c r="H18" s="206">
        <v>10.614273430782459</v>
      </c>
      <c r="I18" s="206">
        <v>3.8597592433362</v>
      </c>
      <c r="J18" s="206">
        <v>2.8947549441100602</v>
      </c>
      <c r="K18" s="206">
        <v>0</v>
      </c>
      <c r="L18" s="206">
        <v>4.6993121238177116</v>
      </c>
      <c r="M18" s="206">
        <v>21.228632846087699</v>
      </c>
      <c r="N18" s="206">
        <v>13.153654342218401</v>
      </c>
      <c r="O18" s="206">
        <v>11.278847807394669</v>
      </c>
      <c r="P18" s="206">
        <v>6.578847807394669</v>
      </c>
      <c r="Q18" s="206">
        <v>2.8195184866723988</v>
      </c>
      <c r="R18" s="206">
        <v>3.7594153052450561</v>
      </c>
      <c r="S18" s="206">
        <v>1.3532244196044709</v>
      </c>
      <c r="T18" s="206">
        <v>1.0461736887360269</v>
      </c>
      <c r="U18" s="206">
        <v>0.68521066208082537</v>
      </c>
      <c r="V18" s="206">
        <v>1.6491831470335341</v>
      </c>
      <c r="W18" s="206">
        <v>1.8026655202063631</v>
      </c>
      <c r="DA18" s="71" t="s">
        <v>3036</v>
      </c>
    </row>
    <row r="19" spans="1:105" ht="12" customHeight="1" x14ac:dyDescent="0.25">
      <c r="A19" s="18" t="s">
        <v>34</v>
      </c>
      <c r="B19" s="206">
        <v>20.10369733447979</v>
      </c>
      <c r="C19" s="206">
        <v>9.510834049871022</v>
      </c>
      <c r="D19" s="206">
        <v>52.90438521066207</v>
      </c>
      <c r="E19" s="206">
        <v>11.639036973344799</v>
      </c>
      <c r="F19" s="206">
        <v>20.103697334479801</v>
      </c>
      <c r="G19" s="206">
        <v>43.646345657781588</v>
      </c>
      <c r="H19" s="206">
        <v>19.819260533104039</v>
      </c>
      <c r="I19" s="206">
        <v>41.798968185726572</v>
      </c>
      <c r="J19" s="206">
        <v>88.525279449699042</v>
      </c>
      <c r="K19" s="206">
        <v>13.52570937231298</v>
      </c>
      <c r="L19" s="206">
        <v>10.43611349957008</v>
      </c>
      <c r="M19" s="206">
        <v>12.502837489251929</v>
      </c>
      <c r="N19" s="206">
        <v>5.1961306964746337</v>
      </c>
      <c r="O19" s="206">
        <v>9.3529664660361131</v>
      </c>
      <c r="P19" s="206">
        <v>10.39217540842648</v>
      </c>
      <c r="Q19" s="206">
        <v>13.29011177987962</v>
      </c>
      <c r="R19" s="206">
        <v>9.3635425623387789</v>
      </c>
      <c r="S19" s="206">
        <v>7.0088564058469469</v>
      </c>
      <c r="T19" s="206">
        <v>7.3601891659501284</v>
      </c>
      <c r="U19" s="206">
        <v>7.4074806534823727</v>
      </c>
      <c r="V19" s="206">
        <v>8.8337919174548585</v>
      </c>
      <c r="W19" s="206">
        <v>9.941874462596731</v>
      </c>
      <c r="DA19" s="71" t="s">
        <v>3037</v>
      </c>
    </row>
    <row r="20" spans="1:105" ht="12" customHeight="1" x14ac:dyDescent="0.25">
      <c r="A20" s="14" t="s">
        <v>35</v>
      </c>
      <c r="B20" s="206">
        <f t="shared" ref="B20:W20" si="3">B21+B22</f>
        <v>286.77521868366125</v>
      </c>
      <c r="C20" s="206">
        <f t="shared" si="3"/>
        <v>142.2828890799656</v>
      </c>
      <c r="D20" s="206">
        <f t="shared" si="3"/>
        <v>153.13129836629409</v>
      </c>
      <c r="E20" s="206">
        <f t="shared" si="3"/>
        <v>209.41530524505581</v>
      </c>
      <c r="F20" s="206">
        <f t="shared" si="3"/>
        <v>283.03955288048161</v>
      </c>
      <c r="G20" s="206">
        <f t="shared" si="3"/>
        <v>136.32846087704209</v>
      </c>
      <c r="H20" s="206">
        <f t="shared" si="3"/>
        <v>187.25279449699059</v>
      </c>
      <c r="I20" s="206">
        <f t="shared" si="3"/>
        <v>127.08512467755806</v>
      </c>
      <c r="J20" s="206">
        <f t="shared" si="3"/>
        <v>433.12553740326723</v>
      </c>
      <c r="K20" s="206">
        <f t="shared" si="3"/>
        <v>195.67927773000861</v>
      </c>
      <c r="L20" s="206">
        <f t="shared" si="3"/>
        <v>160.189165950129</v>
      </c>
      <c r="M20" s="206">
        <f t="shared" si="3"/>
        <v>136.73688736027509</v>
      </c>
      <c r="N20" s="206">
        <f t="shared" si="3"/>
        <v>120.1203783319003</v>
      </c>
      <c r="O20" s="206">
        <f t="shared" si="3"/>
        <v>114.2304385210662</v>
      </c>
      <c r="P20" s="206">
        <f t="shared" si="3"/>
        <v>106.4918314703353</v>
      </c>
      <c r="Q20" s="206">
        <f t="shared" si="3"/>
        <v>87.575236457437654</v>
      </c>
      <c r="R20" s="206">
        <f t="shared" si="3"/>
        <v>90.928632846087694</v>
      </c>
      <c r="S20" s="206">
        <f t="shared" si="3"/>
        <v>82.385726569217539</v>
      </c>
      <c r="T20" s="206">
        <f t="shared" si="3"/>
        <v>66.380567497850379</v>
      </c>
      <c r="U20" s="206">
        <f t="shared" si="3"/>
        <v>98.253138435081681</v>
      </c>
      <c r="V20" s="206">
        <f t="shared" si="3"/>
        <v>93.970163370593284</v>
      </c>
      <c r="W20" s="206">
        <f t="shared" si="3"/>
        <v>90.672742906276866</v>
      </c>
      <c r="DA20" s="71"/>
    </row>
    <row r="21" spans="1:105" ht="12" customHeight="1" x14ac:dyDescent="0.25">
      <c r="A21" s="18" t="s">
        <v>72</v>
      </c>
      <c r="B21" s="206">
        <v>286.43128059251768</v>
      </c>
      <c r="C21" s="206">
        <v>142.13241616509029</v>
      </c>
      <c r="D21" s="206">
        <v>152.64402407566641</v>
      </c>
      <c r="E21" s="206">
        <v>209.41530524505581</v>
      </c>
      <c r="F21" s="206">
        <v>283.03955288048161</v>
      </c>
      <c r="G21" s="206">
        <v>136.32846087704209</v>
      </c>
      <c r="H21" s="206">
        <v>187.25279449699059</v>
      </c>
      <c r="I21" s="206">
        <v>127.0421324161651</v>
      </c>
      <c r="J21" s="206">
        <v>433.10404127257078</v>
      </c>
      <c r="K21" s="206">
        <v>195.67927773000861</v>
      </c>
      <c r="L21" s="206">
        <v>160.189165950129</v>
      </c>
      <c r="M21" s="206">
        <v>136.73688736027509</v>
      </c>
      <c r="N21" s="206">
        <v>120.1203783319003</v>
      </c>
      <c r="O21" s="206">
        <v>114.2304385210662</v>
      </c>
      <c r="P21" s="206">
        <v>106.4918314703353</v>
      </c>
      <c r="Q21" s="206">
        <v>87.575236457437654</v>
      </c>
      <c r="R21" s="206">
        <v>90.928632846087694</v>
      </c>
      <c r="S21" s="206">
        <v>82.385726569217539</v>
      </c>
      <c r="T21" s="206">
        <v>66.380567497850379</v>
      </c>
      <c r="U21" s="206">
        <v>98.253138435081681</v>
      </c>
      <c r="V21" s="206">
        <v>93.970163370593284</v>
      </c>
      <c r="W21" s="206">
        <v>90.672742906276866</v>
      </c>
      <c r="DA21" s="71" t="s">
        <v>3038</v>
      </c>
    </row>
    <row r="22" spans="1:105" ht="12" customHeight="1" x14ac:dyDescent="0.25">
      <c r="A22" s="18" t="s">
        <v>36</v>
      </c>
      <c r="B22" s="206">
        <v>0.34393809114359408</v>
      </c>
      <c r="C22" s="206">
        <v>0.15047291487532241</v>
      </c>
      <c r="D22" s="206">
        <v>0.4872742906276869</v>
      </c>
      <c r="E22" s="206">
        <v>0</v>
      </c>
      <c r="F22" s="206">
        <v>0</v>
      </c>
      <c r="G22" s="206">
        <v>0</v>
      </c>
      <c r="H22" s="206">
        <v>0</v>
      </c>
      <c r="I22" s="206">
        <v>4.2992261392949267E-2</v>
      </c>
      <c r="J22" s="206">
        <v>2.149613069647463E-2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3039</v>
      </c>
    </row>
    <row r="23" spans="1:105" ht="12" customHeight="1" x14ac:dyDescent="0.25">
      <c r="A23" s="14" t="s">
        <v>37</v>
      </c>
      <c r="B23" s="206">
        <f t="shared" ref="B23:W23" si="4">B24+B25+B26+B27+B28+B29</f>
        <v>59.950300945829738</v>
      </c>
      <c r="C23" s="206">
        <f t="shared" si="4"/>
        <v>45.762768701633696</v>
      </c>
      <c r="D23" s="206">
        <f t="shared" si="4"/>
        <v>64.655546001719685</v>
      </c>
      <c r="E23" s="206">
        <f t="shared" si="4"/>
        <v>162.00928632846083</v>
      </c>
      <c r="F23" s="206">
        <f t="shared" si="4"/>
        <v>57.800773860705057</v>
      </c>
      <c r="G23" s="206">
        <f t="shared" si="4"/>
        <v>58.421754084264819</v>
      </c>
      <c r="H23" s="206">
        <f t="shared" si="4"/>
        <v>61.861134995700759</v>
      </c>
      <c r="I23" s="206">
        <f t="shared" si="4"/>
        <v>61.120722269991397</v>
      </c>
      <c r="J23" s="206">
        <f t="shared" si="4"/>
        <v>44.616423043852109</v>
      </c>
      <c r="K23" s="206">
        <f t="shared" si="4"/>
        <v>43.828202923473775</v>
      </c>
      <c r="L23" s="206">
        <f t="shared" si="4"/>
        <v>37.97652622527945</v>
      </c>
      <c r="M23" s="206">
        <f t="shared" si="4"/>
        <v>41.559157351676703</v>
      </c>
      <c r="N23" s="206">
        <f t="shared" si="4"/>
        <v>42.34737747205503</v>
      </c>
      <c r="O23" s="206">
        <f t="shared" si="4"/>
        <v>34.369905417024952</v>
      </c>
      <c r="P23" s="206">
        <f t="shared" si="4"/>
        <v>26.702923473774714</v>
      </c>
      <c r="Q23" s="206">
        <f t="shared" si="4"/>
        <v>27.873430782459153</v>
      </c>
      <c r="R23" s="206">
        <f t="shared" si="4"/>
        <v>31.456061908856405</v>
      </c>
      <c r="S23" s="206">
        <f t="shared" si="4"/>
        <v>30.809630266552013</v>
      </c>
      <c r="T23" s="206">
        <f t="shared" si="4"/>
        <v>31.869045571797077</v>
      </c>
      <c r="U23" s="206">
        <f t="shared" si="4"/>
        <v>27.821324161650899</v>
      </c>
      <c r="V23" s="206">
        <f t="shared" si="4"/>
        <v>26.528804815133281</v>
      </c>
      <c r="W23" s="206">
        <f t="shared" si="4"/>
        <v>25.466552020636289</v>
      </c>
      <c r="DA23" s="71"/>
    </row>
    <row r="24" spans="1:105" ht="12" customHeight="1" x14ac:dyDescent="0.25">
      <c r="A24" s="18" t="s">
        <v>73</v>
      </c>
      <c r="B24" s="206">
        <v>59.854772141014607</v>
      </c>
      <c r="C24" s="206">
        <v>45.165692175408417</v>
      </c>
      <c r="D24" s="206">
        <v>64.63164230438521</v>
      </c>
      <c r="E24" s="206">
        <v>161.1016337059329</v>
      </c>
      <c r="F24" s="206">
        <v>57.323043852106608</v>
      </c>
      <c r="G24" s="206">
        <v>57.94402407566637</v>
      </c>
      <c r="H24" s="206">
        <v>61.431212381771267</v>
      </c>
      <c r="I24" s="206">
        <v>60.642992261392948</v>
      </c>
      <c r="J24" s="206">
        <v>44.401461736887363</v>
      </c>
      <c r="K24" s="206">
        <v>43.804299226139293</v>
      </c>
      <c r="L24" s="206">
        <v>34.728202923473773</v>
      </c>
      <c r="M24" s="206">
        <v>40.627687016337063</v>
      </c>
      <c r="N24" s="206">
        <v>40.364918314703353</v>
      </c>
      <c r="O24" s="206">
        <v>32.459157351676708</v>
      </c>
      <c r="P24" s="206">
        <v>25.174290627687011</v>
      </c>
      <c r="Q24" s="206">
        <v>27.109114359415301</v>
      </c>
      <c r="R24" s="206">
        <v>30.57231298366294</v>
      </c>
      <c r="S24" s="206">
        <v>30.10567497850386</v>
      </c>
      <c r="T24" s="206">
        <v>31.231900257953569</v>
      </c>
      <c r="U24" s="206">
        <v>26.58607050730868</v>
      </c>
      <c r="V24" s="206">
        <v>25.940928632846092</v>
      </c>
      <c r="W24" s="206">
        <v>24.617454858125541</v>
      </c>
      <c r="DA24" s="71" t="s">
        <v>3040</v>
      </c>
    </row>
    <row r="25" spans="1:105" ht="12" customHeight="1" x14ac:dyDescent="0.25">
      <c r="A25" s="18" t="s">
        <v>74</v>
      </c>
      <c r="B25" s="206">
        <v>0</v>
      </c>
      <c r="C25" s="206">
        <v>0</v>
      </c>
      <c r="D25" s="206">
        <v>0</v>
      </c>
      <c r="E25" s="206">
        <v>0</v>
      </c>
      <c r="F25" s="206">
        <v>0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>
        <v>0.64488392089423896</v>
      </c>
      <c r="M25" s="206">
        <v>0.52545141874462586</v>
      </c>
      <c r="N25" s="206">
        <v>1.982459157351677</v>
      </c>
      <c r="O25" s="206">
        <v>1.8391229578675841</v>
      </c>
      <c r="P25" s="206">
        <v>1.5286328460877039</v>
      </c>
      <c r="Q25" s="206">
        <v>0.76431642304385194</v>
      </c>
      <c r="R25" s="206">
        <v>0.88374892519346515</v>
      </c>
      <c r="S25" s="206">
        <v>0.69914015477214098</v>
      </c>
      <c r="T25" s="206">
        <v>0.63473774720550291</v>
      </c>
      <c r="U25" s="206">
        <v>1.234479793637145</v>
      </c>
      <c r="V25" s="206">
        <v>0.5878761822871883</v>
      </c>
      <c r="W25" s="206">
        <v>0.83697334479793628</v>
      </c>
      <c r="DA25" s="71" t="s">
        <v>3041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</v>
      </c>
      <c r="Q26" s="206">
        <v>0</v>
      </c>
      <c r="R26" s="206">
        <v>0</v>
      </c>
      <c r="S26" s="206">
        <v>0</v>
      </c>
      <c r="T26" s="206">
        <v>0</v>
      </c>
      <c r="U26" s="206">
        <v>0</v>
      </c>
      <c r="V26" s="206">
        <v>0</v>
      </c>
      <c r="W26" s="206">
        <v>0</v>
      </c>
      <c r="DA26" s="71" t="s">
        <v>3042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2.3903697334479789E-2</v>
      </c>
      <c r="K27" s="206">
        <v>2.3903697334479789E-2</v>
      </c>
      <c r="L27" s="206">
        <v>2.3903697334479789E-2</v>
      </c>
      <c r="M27" s="206">
        <v>0</v>
      </c>
      <c r="N27" s="206">
        <v>0</v>
      </c>
      <c r="O27" s="206">
        <v>7.1625107480653469E-2</v>
      </c>
      <c r="P27" s="206">
        <v>0</v>
      </c>
      <c r="Q27" s="206">
        <v>0</v>
      </c>
      <c r="R27" s="206">
        <v>0</v>
      </c>
      <c r="S27" s="206">
        <v>0</v>
      </c>
      <c r="T27" s="206">
        <v>0</v>
      </c>
      <c r="U27" s="206">
        <v>0</v>
      </c>
      <c r="V27" s="206">
        <v>0</v>
      </c>
      <c r="W27" s="206">
        <v>0</v>
      </c>
      <c r="DA27" s="71" t="s">
        <v>3043</v>
      </c>
    </row>
    <row r="28" spans="1:105" ht="12" customHeight="1" x14ac:dyDescent="0.25">
      <c r="A28" s="18" t="s">
        <v>77</v>
      </c>
      <c r="B28" s="206">
        <v>9.5528804815133275E-2</v>
      </c>
      <c r="C28" s="206">
        <v>0.5970765262252794</v>
      </c>
      <c r="D28" s="206">
        <v>2.3903697334479789E-2</v>
      </c>
      <c r="E28" s="206">
        <v>0.90765262252794487</v>
      </c>
      <c r="F28" s="206">
        <v>0.47773000859845233</v>
      </c>
      <c r="G28" s="206">
        <v>0.47773000859845233</v>
      </c>
      <c r="H28" s="206">
        <v>0.42992261392949271</v>
      </c>
      <c r="I28" s="206">
        <v>0.47773000859845233</v>
      </c>
      <c r="J28" s="206">
        <v>0.19105760963026661</v>
      </c>
      <c r="K28" s="206">
        <v>0</v>
      </c>
      <c r="L28" s="206">
        <v>2.5795356835769558</v>
      </c>
      <c r="M28" s="206">
        <v>0.40601891659501288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4.815133276010318E-3</v>
      </c>
      <c r="T28" s="206">
        <v>2.407566638005159E-3</v>
      </c>
      <c r="U28" s="206">
        <v>7.7386070507308674E-4</v>
      </c>
      <c r="V28" s="206">
        <v>0</v>
      </c>
      <c r="W28" s="206">
        <v>1.212381771281169E-2</v>
      </c>
      <c r="DA28" s="71" t="s">
        <v>3044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3045</v>
      </c>
    </row>
    <row r="30" spans="1:105" ht="12" customHeight="1" x14ac:dyDescent="0.25">
      <c r="A30" s="14" t="s">
        <v>79</v>
      </c>
      <c r="B30" s="206">
        <v>42.896732588134142</v>
      </c>
      <c r="C30" s="206">
        <v>23.311349957007732</v>
      </c>
      <c r="D30" s="206">
        <v>33.653396388650037</v>
      </c>
      <c r="E30" s="206">
        <v>35.158125537403272</v>
      </c>
      <c r="F30" s="206">
        <v>51.877386070507299</v>
      </c>
      <c r="G30" s="206">
        <v>36.495614789337921</v>
      </c>
      <c r="H30" s="206">
        <v>23.69355116079106</v>
      </c>
      <c r="I30" s="206">
        <v>24.935511607910581</v>
      </c>
      <c r="J30" s="206">
        <v>13.876956147893379</v>
      </c>
      <c r="K30" s="206">
        <v>11.703439380911441</v>
      </c>
      <c r="L30" s="206">
        <v>14.02029234737747</v>
      </c>
      <c r="M30" s="206">
        <v>13.99638865004299</v>
      </c>
      <c r="N30" s="206">
        <v>9.5061049011177996</v>
      </c>
      <c r="O30" s="206">
        <v>10.700257953568361</v>
      </c>
      <c r="P30" s="206">
        <v>9.5539122957867573</v>
      </c>
      <c r="Q30" s="206">
        <v>3.320034393809113</v>
      </c>
      <c r="R30" s="206">
        <v>9.4343938091143595</v>
      </c>
      <c r="S30" s="206">
        <v>6.9751504729148763</v>
      </c>
      <c r="T30" s="206">
        <v>5.7945829750644879</v>
      </c>
      <c r="U30" s="206">
        <v>9.7331040412725702</v>
      </c>
      <c r="V30" s="206">
        <v>8.1753224419604464</v>
      </c>
      <c r="W30" s="206">
        <v>8.2977644024075676</v>
      </c>
      <c r="DA30" s="71" t="s">
        <v>3046</v>
      </c>
    </row>
    <row r="31" spans="1:105" ht="12" customHeight="1" x14ac:dyDescent="0.25">
      <c r="A31" s="21" t="s">
        <v>38</v>
      </c>
      <c r="B31" s="209">
        <v>203.22908054247799</v>
      </c>
      <c r="C31" s="209">
        <v>173.27660817002149</v>
      </c>
      <c r="D31" s="209">
        <v>259.32932072226998</v>
      </c>
      <c r="E31" s="209">
        <v>248.58125537403271</v>
      </c>
      <c r="F31" s="209">
        <v>228.5468615649182</v>
      </c>
      <c r="G31" s="209">
        <v>238.77901977644021</v>
      </c>
      <c r="H31" s="209">
        <v>186.0705073086844</v>
      </c>
      <c r="I31" s="209">
        <v>200.3439380911436</v>
      </c>
      <c r="J31" s="209">
        <v>173.51676698194319</v>
      </c>
      <c r="K31" s="209">
        <v>160.2751504729149</v>
      </c>
      <c r="L31" s="209">
        <v>164.14445399828031</v>
      </c>
      <c r="M31" s="209">
        <v>189.4239036973344</v>
      </c>
      <c r="N31" s="209">
        <v>165.60619088564059</v>
      </c>
      <c r="O31" s="209">
        <v>163.71453138435081</v>
      </c>
      <c r="P31" s="209">
        <v>151.07480653482381</v>
      </c>
      <c r="Q31" s="209">
        <v>150.98882201203779</v>
      </c>
      <c r="R31" s="209">
        <v>157.86758383490971</v>
      </c>
      <c r="S31" s="209">
        <v>156.92003439380909</v>
      </c>
      <c r="T31" s="209">
        <v>152.72037833190029</v>
      </c>
      <c r="U31" s="209">
        <v>155.16294067067929</v>
      </c>
      <c r="V31" s="209">
        <v>153.876698194325</v>
      </c>
      <c r="W31" s="209">
        <v>156.05503009458289</v>
      </c>
      <c r="DA31" s="86" t="s">
        <v>3047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OIS_emi!B5</f>
        <v>1436.114362510717</v>
      </c>
      <c r="C33" s="205">
        <f>OIS_emi!C5</f>
        <v>928.34715931262349</v>
      </c>
      <c r="D33" s="205">
        <f>OIS_emi!D5</f>
        <v>1354.9200134274461</v>
      </c>
      <c r="E33" s="205">
        <f>OIS_emi!E5</f>
        <v>1325.9033050559731</v>
      </c>
      <c r="F33" s="205">
        <f>OIS_emi!F5</f>
        <v>1324.873180174422</v>
      </c>
      <c r="G33" s="205">
        <f>OIS_emi!G5</f>
        <v>1406.4591405632791</v>
      </c>
      <c r="H33" s="205">
        <f>OIS_emi!H5</f>
        <v>1734.8331901033389</v>
      </c>
      <c r="I33" s="205">
        <f>OIS_emi!I5</f>
        <v>1574.907219492414</v>
      </c>
      <c r="J33" s="205">
        <f>OIS_emi!J5</f>
        <v>2152.09983302103</v>
      </c>
      <c r="K33" s="205">
        <f>OIS_emi!K5</f>
        <v>1185.330428282783</v>
      </c>
      <c r="L33" s="205">
        <f>OIS_emi!L5</f>
        <v>1158.0297375630589</v>
      </c>
      <c r="M33" s="205">
        <f>OIS_emi!M5</f>
        <v>1286.1154652452781</v>
      </c>
      <c r="N33" s="205">
        <f>OIS_emi!N5</f>
        <v>1234.928664442451</v>
      </c>
      <c r="O33" s="205">
        <f>OIS_emi!O5</f>
        <v>1099.360302844241</v>
      </c>
      <c r="P33" s="205">
        <f>OIS_emi!P5</f>
        <v>1060.158035297027</v>
      </c>
      <c r="Q33" s="205">
        <f>OIS_emi!Q5</f>
        <v>1107.8119572799501</v>
      </c>
      <c r="R33" s="205">
        <f>OIS_emi!R5</f>
        <v>1044.3024065011789</v>
      </c>
      <c r="S33" s="205">
        <f>OIS_emi!S5</f>
        <v>1003.262980334263</v>
      </c>
      <c r="T33" s="205">
        <f>OIS_emi!T5</f>
        <v>957.73722631827945</v>
      </c>
      <c r="U33" s="205">
        <f>OIS_emi!U5</f>
        <v>1048.1382702297051</v>
      </c>
      <c r="V33" s="205">
        <f>OIS_emi!V5</f>
        <v>1110.503601131742</v>
      </c>
      <c r="W33" s="205">
        <f>OIS_emi!W5</f>
        <v>1169.527483532321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103.20099834596438</v>
      </c>
      <c r="C35" s="286">
        <f t="shared" si="5"/>
        <v>65.352561548462916</v>
      </c>
      <c r="D35" s="286">
        <f t="shared" si="5"/>
        <v>84.572407551054127</v>
      </c>
      <c r="E35" s="286">
        <f t="shared" si="5"/>
        <v>92.284381530004495</v>
      </c>
      <c r="F35" s="286">
        <f t="shared" si="5"/>
        <v>76.473550192641468</v>
      </c>
      <c r="G35" s="286">
        <f t="shared" si="5"/>
        <v>67.718283786055025</v>
      </c>
      <c r="H35" s="286">
        <f t="shared" si="5"/>
        <v>61.935282925731933</v>
      </c>
      <c r="I35" s="286">
        <f t="shared" si="5"/>
        <v>47.199852728163442</v>
      </c>
      <c r="J35" s="286">
        <f t="shared" si="5"/>
        <v>48.177092085178785</v>
      </c>
      <c r="K35" s="286">
        <f t="shared" si="5"/>
        <v>33.397552635085582</v>
      </c>
      <c r="L35" s="286">
        <f t="shared" si="5"/>
        <v>43.655567028982489</v>
      </c>
      <c r="M35" s="286">
        <f t="shared" si="5"/>
        <v>56.864940427088861</v>
      </c>
      <c r="N35" s="286">
        <f t="shared" si="5"/>
        <v>42.893376425845254</v>
      </c>
      <c r="O35" s="286">
        <f t="shared" si="5"/>
        <v>41.910365985496732</v>
      </c>
      <c r="P35" s="286">
        <f t="shared" si="5"/>
        <v>41.910488826169647</v>
      </c>
      <c r="Q35" s="286">
        <f t="shared" si="5"/>
        <v>42.09820834026624</v>
      </c>
      <c r="R35" s="286">
        <f t="shared" si="5"/>
        <v>41.975087707200721</v>
      </c>
      <c r="S35" s="286">
        <f t="shared" si="5"/>
        <v>40.75040243188387</v>
      </c>
      <c r="T35" s="286">
        <f t="shared" si="5"/>
        <v>34.539044688699128</v>
      </c>
      <c r="U35" s="286">
        <f t="shared" si="5"/>
        <v>33.441294758486976</v>
      </c>
      <c r="V35" s="286">
        <f t="shared" si="5"/>
        <v>35.84922543702519</v>
      </c>
      <c r="W35" s="286">
        <f t="shared" si="5"/>
        <v>35.346829872175185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24.847822353662128</v>
      </c>
      <c r="C36" s="346">
        <f t="shared" si="6"/>
        <v>21.703219557965635</v>
      </c>
      <c r="D36" s="346">
        <f t="shared" si="6"/>
        <v>22.664530237191322</v>
      </c>
      <c r="E36" s="346">
        <f t="shared" si="6"/>
        <v>25.095704668927173</v>
      </c>
      <c r="F36" s="346">
        <f t="shared" si="6"/>
        <v>26.621906269568477</v>
      </c>
      <c r="G36" s="346">
        <f t="shared" si="6"/>
        <v>22.405508505511023</v>
      </c>
      <c r="H36" s="346">
        <f t="shared" si="6"/>
        <v>16.476923554783227</v>
      </c>
      <c r="I36" s="346">
        <f t="shared" si="6"/>
        <v>15.762438056921926</v>
      </c>
      <c r="J36" s="346">
        <f t="shared" si="6"/>
        <v>18.305910680840324</v>
      </c>
      <c r="K36" s="346">
        <f t="shared" si="6"/>
        <v>16.66601778282191</v>
      </c>
      <c r="L36" s="346">
        <f t="shared" si="6"/>
        <v>17.083734348607841</v>
      </c>
      <c r="M36" s="346">
        <f t="shared" si="6"/>
        <v>17.693306705453743</v>
      </c>
      <c r="N36" s="346">
        <f t="shared" si="6"/>
        <v>19.432516569851309</v>
      </c>
      <c r="O36" s="346">
        <f t="shared" si="6"/>
        <v>20.554475249262101</v>
      </c>
      <c r="P36" s="346">
        <f t="shared" si="6"/>
        <v>20.22594368999011</v>
      </c>
      <c r="Q36" s="346">
        <f t="shared" si="6"/>
        <v>18.617727347475189</v>
      </c>
      <c r="R36" s="346">
        <f t="shared" si="6"/>
        <v>19.802853991059763</v>
      </c>
      <c r="S36" s="346">
        <f t="shared" si="6"/>
        <v>19.484819878135671</v>
      </c>
      <c r="T36" s="346">
        <f t="shared" si="6"/>
        <v>19.554996875580297</v>
      </c>
      <c r="U36" s="346">
        <f t="shared" si="6"/>
        <v>18.838473953442207</v>
      </c>
      <c r="V36" s="346">
        <f t="shared" si="6"/>
        <v>17.656581715218582</v>
      </c>
      <c r="W36" s="346">
        <f t="shared" si="6"/>
        <v>19.440375541155777</v>
      </c>
      <c r="DA36" s="119"/>
    </row>
    <row r="37" spans="1:105" ht="12" customHeight="1" x14ac:dyDescent="0.25">
      <c r="A37" s="158" t="s">
        <v>2138</v>
      </c>
      <c r="B37" s="346">
        <f>IF(OIS_ued!B$5=0,"",OIS_ued!B$5/B$5*1000)</f>
        <v>9.1443160883056454</v>
      </c>
      <c r="C37" s="346">
        <f>IF(OIS_ued!C$5=0,"",OIS_ued!C$5/C$5*1000)</f>
        <v>8.1665589851429736</v>
      </c>
      <c r="D37" s="346">
        <f>IF(OIS_ued!D$5=0,"",OIS_ued!D$5/D$5*1000)</f>
        <v>8.6372979552331142</v>
      </c>
      <c r="E37" s="346">
        <f>IF(OIS_ued!E$5=0,"",OIS_ued!E$5/E$5*1000)</f>
        <v>9.3237398803184597</v>
      </c>
      <c r="F37" s="346">
        <f>IF(OIS_ued!F$5=0,"",OIS_ued!F$5/F$5*1000)</f>
        <v>10.001374937885251</v>
      </c>
      <c r="G37" s="346">
        <f>IF(OIS_ued!G$5=0,"",OIS_ued!G$5/G$5*1000)</f>
        <v>8.4366799140842179</v>
      </c>
      <c r="H37" s="346">
        <f>IF(OIS_ued!H$5=0,"",OIS_ued!H$5/H$5*1000)</f>
        <v>5.981339410756938</v>
      </c>
      <c r="I37" s="346">
        <f>IF(OIS_ued!I$5=0,"",OIS_ued!I$5/I$5*1000)</f>
        <v>5.8382624631742379</v>
      </c>
      <c r="J37" s="346">
        <f>IF(OIS_ued!J$5=0,"",OIS_ued!J$5/J$5*1000)</f>
        <v>6.5685678455464203</v>
      </c>
      <c r="K37" s="346">
        <f>IF(OIS_ued!K$5=0,"",OIS_ued!K$5/K$5*1000)</f>
        <v>6.1656981884997135</v>
      </c>
      <c r="L37" s="346">
        <f>IF(OIS_ued!L$5=0,"",OIS_ued!L$5/L$5*1000)</f>
        <v>6.3762385321111656</v>
      </c>
      <c r="M37" s="346">
        <f>IF(OIS_ued!M$5=0,"",OIS_ued!M$5/M$5*1000)</f>
        <v>6.6072156822688317</v>
      </c>
      <c r="N37" s="346">
        <f>IF(OIS_ued!N$5=0,"",OIS_ued!N$5/N$5*1000)</f>
        <v>7.1929025043374946</v>
      </c>
      <c r="O37" s="346">
        <f>IF(OIS_ued!O$5=0,"",OIS_ued!O$5/O$5*1000)</f>
        <v>7.6730413697730446</v>
      </c>
      <c r="P37" s="346">
        <f>IF(OIS_ued!P$5=0,"",OIS_ued!P$5/P$5*1000)</f>
        <v>7.5320530361394882</v>
      </c>
      <c r="Q37" s="346">
        <f>IF(OIS_ued!Q$5=0,"",OIS_ued!Q$5/Q$5*1000)</f>
        <v>6.9235315449035566</v>
      </c>
      <c r="R37" s="346">
        <f>IF(OIS_ued!R$5=0,"",OIS_ued!R$5/R$5*1000)</f>
        <v>7.3979679292636371</v>
      </c>
      <c r="S37" s="346">
        <f>IF(OIS_ued!S$5=0,"",OIS_ued!S$5/S$5*1000)</f>
        <v>7.3134849070739794</v>
      </c>
      <c r="T37" s="346">
        <f>IF(OIS_ued!T$5=0,"",OIS_ued!T$5/T$5*1000)</f>
        <v>7.3489699125014099</v>
      </c>
      <c r="U37" s="346">
        <f>IF(OIS_ued!U$5=0,"",OIS_ued!U$5/U$5*1000)</f>
        <v>7.0645258895912688</v>
      </c>
      <c r="V37" s="346">
        <f>IF(OIS_ued!V$5=0,"",OIS_ued!V$5/V$5*1000)</f>
        <v>6.6172975796752933</v>
      </c>
      <c r="W37" s="346">
        <f>IF(OIS_ued!W$5=0,"",OIS_ued!W$5/W$5*1000)</f>
        <v>7.2531479076503249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1.7140846561497773</v>
      </c>
      <c r="C38" s="347">
        <f t="shared" si="7"/>
        <v>1.6129497482630368</v>
      </c>
      <c r="D38" s="347">
        <f t="shared" si="7"/>
        <v>1.6339549886193721</v>
      </c>
      <c r="E38" s="347">
        <f t="shared" si="7"/>
        <v>1.4404285192463508</v>
      </c>
      <c r="F38" s="347">
        <f t="shared" si="7"/>
        <v>1.5863392647815859</v>
      </c>
      <c r="G38" s="347">
        <f t="shared" si="7"/>
        <v>1.7087149469991927</v>
      </c>
      <c r="H38" s="347">
        <f t="shared" si="7"/>
        <v>1.937446999302348</v>
      </c>
      <c r="I38" s="347">
        <f t="shared" si="7"/>
        <v>1.8955323624457485</v>
      </c>
      <c r="J38" s="347">
        <f t="shared" si="7"/>
        <v>2.0902576813420222</v>
      </c>
      <c r="K38" s="347">
        <f t="shared" si="7"/>
        <v>1.8074989046395173</v>
      </c>
      <c r="L38" s="347">
        <f t="shared" si="7"/>
        <v>1.8100826879147141</v>
      </c>
      <c r="M38" s="347">
        <f t="shared" si="7"/>
        <v>1.8354980123151672</v>
      </c>
      <c r="N38" s="347">
        <f t="shared" si="7"/>
        <v>1.895983165779374</v>
      </c>
      <c r="O38" s="347">
        <f t="shared" si="7"/>
        <v>1.8412597383147511</v>
      </c>
      <c r="P38" s="347">
        <f t="shared" si="7"/>
        <v>1.8875668992954888</v>
      </c>
      <c r="Q38" s="347">
        <f t="shared" si="7"/>
        <v>1.954641167112775</v>
      </c>
      <c r="R38" s="347">
        <f t="shared" si="7"/>
        <v>1.8537498494834366</v>
      </c>
      <c r="S38" s="347">
        <f t="shared" si="7"/>
        <v>1.8454089100189159</v>
      </c>
      <c r="T38" s="347">
        <f t="shared" si="7"/>
        <v>1.8387293974570866</v>
      </c>
      <c r="U38" s="347">
        <f t="shared" si="7"/>
        <v>1.8716501930896841</v>
      </c>
      <c r="V38" s="347">
        <f t="shared" si="7"/>
        <v>1.9317158889759467</v>
      </c>
      <c r="W38" s="347">
        <f t="shared" si="7"/>
        <v>1.9671786947112164</v>
      </c>
      <c r="DA38" s="164"/>
    </row>
    <row r="40" spans="1:105" ht="12" customHeight="1" x14ac:dyDescent="0.25">
      <c r="A40" s="8" t="s">
        <v>3048</v>
      </c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-0.249977111117893"/>
    <pageSetUpPr fitToPage="1"/>
  </sheetPr>
  <dimension ref="A1:DA107"/>
  <sheetViews>
    <sheetView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9.140625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Other industrial sectors / final energy consumption"</f>
        <v>RO: Other industrial sectors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29</v>
      </c>
      <c r="B5" s="225">
        <v>837.83164230438615</v>
      </c>
      <c r="C5" s="225">
        <v>575.55863740475957</v>
      </c>
      <c r="D5" s="225">
        <v>829.2272570937223</v>
      </c>
      <c r="E5" s="225">
        <v>920.49226139295081</v>
      </c>
      <c r="F5" s="225">
        <v>835.17644024075537</v>
      </c>
      <c r="G5" s="225">
        <v>823.10928632846071</v>
      </c>
      <c r="H5" s="225">
        <v>895.42226999140212</v>
      </c>
      <c r="I5" s="225">
        <v>830.85219260533142</v>
      </c>
      <c r="J5" s="225">
        <v>1029.585898538262</v>
      </c>
      <c r="K5" s="225">
        <v>655.78486672398958</v>
      </c>
      <c r="L5" s="225">
        <v>639.76620808254586</v>
      </c>
      <c r="M5" s="225">
        <v>700.6901977644003</v>
      </c>
      <c r="N5" s="225">
        <v>651.3394668959595</v>
      </c>
      <c r="O5" s="225">
        <v>597.06964746345454</v>
      </c>
      <c r="P5" s="225">
        <v>561.65322441960495</v>
      </c>
      <c r="Q5" s="225">
        <v>566.75975924333625</v>
      </c>
      <c r="R5" s="225">
        <v>563.34591573516934</v>
      </c>
      <c r="S5" s="225">
        <v>543.65348237317187</v>
      </c>
      <c r="T5" s="225">
        <v>520.86904557179776</v>
      </c>
      <c r="U5" s="225">
        <v>560.00756663800439</v>
      </c>
      <c r="V5" s="225">
        <v>574.87936371453111</v>
      </c>
      <c r="W5" s="225">
        <v>594.5202063628534</v>
      </c>
      <c r="DA5" s="89" t="s">
        <v>3031</v>
      </c>
    </row>
    <row r="6" spans="1:105" ht="12" customHeight="1" x14ac:dyDescent="0.25">
      <c r="A6" s="55" t="s">
        <v>92</v>
      </c>
      <c r="B6" s="261">
        <v>15.673457852474311</v>
      </c>
      <c r="C6" s="261">
        <v>14.721838540465169</v>
      </c>
      <c r="D6" s="261">
        <v>19.09161356529847</v>
      </c>
      <c r="E6" s="261">
        <v>18.801932803306041</v>
      </c>
      <c r="F6" s="261">
        <v>15.082064490304029</v>
      </c>
      <c r="G6" s="261">
        <v>15.73138418208945</v>
      </c>
      <c r="H6" s="261">
        <v>13.801542414416479</v>
      </c>
      <c r="I6" s="261">
        <v>13.785816847203851</v>
      </c>
      <c r="J6" s="261">
        <v>12.444212789133459</v>
      </c>
      <c r="K6" s="261">
        <v>11.689408838378821</v>
      </c>
      <c r="L6" s="261">
        <v>11.66695056713049</v>
      </c>
      <c r="M6" s="261">
        <v>12.373740607616581</v>
      </c>
      <c r="N6" s="261">
        <v>11.723098272369221</v>
      </c>
      <c r="O6" s="261">
        <v>10.36026218963571</v>
      </c>
      <c r="P6" s="261">
        <v>9.4490608086804073</v>
      </c>
      <c r="Q6" s="261">
        <v>9.370532072893921</v>
      </c>
      <c r="R6" s="261">
        <v>9.5898074661424246</v>
      </c>
      <c r="S6" s="261">
        <v>9.4633425960709445</v>
      </c>
      <c r="T6" s="261">
        <v>9.1133390208026945</v>
      </c>
      <c r="U6" s="261">
        <v>9.8485596595492311</v>
      </c>
      <c r="V6" s="261">
        <v>10.785321242430101</v>
      </c>
      <c r="W6" s="261">
        <v>10.958350171273279</v>
      </c>
      <c r="DA6" s="67" t="s">
        <v>3049</v>
      </c>
    </row>
    <row r="7" spans="1:105" ht="12" customHeight="1" x14ac:dyDescent="0.25">
      <c r="A7" s="202" t="s">
        <v>93</v>
      </c>
      <c r="B7" s="226">
        <v>7.2317353108468563</v>
      </c>
      <c r="C7" s="226">
        <v>6.5853815014911721</v>
      </c>
      <c r="D7" s="226">
        <v>8.916004908731562</v>
      </c>
      <c r="E7" s="226">
        <v>8.7112851171331176</v>
      </c>
      <c r="F7" s="226">
        <v>7.3148126445693817</v>
      </c>
      <c r="G7" s="226">
        <v>7.6323205079291458</v>
      </c>
      <c r="H7" s="226">
        <v>6.4550193258650843</v>
      </c>
      <c r="I7" s="226">
        <v>6.606966010083406</v>
      </c>
      <c r="J7" s="226">
        <v>5.9077056216820028</v>
      </c>
      <c r="K7" s="226">
        <v>5.4990215084249874</v>
      </c>
      <c r="L7" s="226">
        <v>5.530655503148882</v>
      </c>
      <c r="M7" s="226">
        <v>6.0222363050626333</v>
      </c>
      <c r="N7" s="226">
        <v>5.5592592865788806</v>
      </c>
      <c r="O7" s="226">
        <v>5.0966571531912868</v>
      </c>
      <c r="P7" s="226">
        <v>4.6690227447637493</v>
      </c>
      <c r="Q7" s="226">
        <v>4.6391691247105653</v>
      </c>
      <c r="R7" s="226">
        <v>4.783643964895508</v>
      </c>
      <c r="S7" s="226">
        <v>4.7294830505312682</v>
      </c>
      <c r="T7" s="226">
        <v>4.5709123020087183</v>
      </c>
      <c r="U7" s="226">
        <v>4.8369613445506543</v>
      </c>
      <c r="V7" s="226">
        <v>5.124721530640497</v>
      </c>
      <c r="W7" s="226">
        <v>5.2066438368787233</v>
      </c>
      <c r="DA7" s="174" t="s">
        <v>3050</v>
      </c>
    </row>
    <row r="8" spans="1:105" ht="12" customHeight="1" x14ac:dyDescent="0.25">
      <c r="A8" s="202" t="s">
        <v>94</v>
      </c>
      <c r="B8" s="226">
        <v>11.633969462906521</v>
      </c>
      <c r="C8" s="226">
        <v>10.330760008980761</v>
      </c>
      <c r="D8" s="226">
        <v>14.47965593279371</v>
      </c>
      <c r="E8" s="226">
        <v>14.060014990302641</v>
      </c>
      <c r="F8" s="226">
        <v>12.219935618551689</v>
      </c>
      <c r="G8" s="226">
        <v>12.75348382688825</v>
      </c>
      <c r="H8" s="226">
        <v>10.4949736454933</v>
      </c>
      <c r="I8" s="226">
        <v>10.94172159731702</v>
      </c>
      <c r="J8" s="226">
        <v>9.7148249446456383</v>
      </c>
      <c r="K8" s="226">
        <v>8.9805840405892852</v>
      </c>
      <c r="L8" s="226">
        <v>9.0848413151022989</v>
      </c>
      <c r="M8" s="226">
        <v>10.08593330358589</v>
      </c>
      <c r="N8" s="226">
        <v>9.1342847986281637</v>
      </c>
      <c r="O8" s="226">
        <v>8.6012900804711769</v>
      </c>
      <c r="P8" s="226">
        <v>7.9041812787895784</v>
      </c>
      <c r="Q8" s="226">
        <v>7.8642613866984252</v>
      </c>
      <c r="R8" s="226">
        <v>8.1517082477994265</v>
      </c>
      <c r="S8" s="226">
        <v>8.0699019162209016</v>
      </c>
      <c r="T8" s="226">
        <v>7.8185148511349656</v>
      </c>
      <c r="U8" s="226">
        <v>8.1535227707506053</v>
      </c>
      <c r="V8" s="226">
        <v>8.432879800272902</v>
      </c>
      <c r="W8" s="226">
        <v>8.5673230595458527</v>
      </c>
      <c r="DA8" s="174" t="s">
        <v>3051</v>
      </c>
    </row>
    <row r="9" spans="1:105" ht="12" customHeight="1" x14ac:dyDescent="0.25">
      <c r="A9" s="202" t="s">
        <v>95</v>
      </c>
      <c r="B9" s="226">
        <v>5.6752314632996246</v>
      </c>
      <c r="C9" s="226">
        <v>5.3596979905000959</v>
      </c>
      <c r="D9" s="226">
        <v>6.8979082447703668</v>
      </c>
      <c r="E9" s="226">
        <v>6.8029730888608384</v>
      </c>
      <c r="F9" s="226">
        <v>5.4112234855712318</v>
      </c>
      <c r="G9" s="226">
        <v>5.6438273728816206</v>
      </c>
      <c r="H9" s="226">
        <v>4.985239095934185</v>
      </c>
      <c r="I9" s="226">
        <v>4.9572402032545568</v>
      </c>
      <c r="J9" s="226">
        <v>4.4826987650004337</v>
      </c>
      <c r="K9" s="226">
        <v>4.2178550899918239</v>
      </c>
      <c r="L9" s="226">
        <v>4.203839319866864</v>
      </c>
      <c r="M9" s="226">
        <v>4.436579651871698</v>
      </c>
      <c r="N9" s="226">
        <v>4.2237920564913924</v>
      </c>
      <c r="O9" s="226">
        <v>3.7070335525318718</v>
      </c>
      <c r="P9" s="226">
        <v>3.3781045343187008</v>
      </c>
      <c r="Q9" s="226">
        <v>3.3487761227130348</v>
      </c>
      <c r="R9" s="226">
        <v>3.4221073227470722</v>
      </c>
      <c r="S9" s="226">
        <v>3.3757283913413652</v>
      </c>
      <c r="T9" s="226">
        <v>3.2485857129882958</v>
      </c>
      <c r="U9" s="226">
        <v>3.5250561389881332</v>
      </c>
      <c r="V9" s="226">
        <v>3.8844894461373012</v>
      </c>
      <c r="W9" s="226">
        <v>3.9468494534331779</v>
      </c>
      <c r="DA9" s="174" t="s">
        <v>3052</v>
      </c>
    </row>
    <row r="10" spans="1:105" ht="12" customHeight="1" x14ac:dyDescent="0.25">
      <c r="A10" s="56" t="s">
        <v>96</v>
      </c>
      <c r="B10" s="262">
        <v>17.203551617622558</v>
      </c>
      <c r="C10" s="262">
        <v>12.100894792172131</v>
      </c>
      <c r="D10" s="262">
        <v>15.20511877758851</v>
      </c>
      <c r="E10" s="262">
        <v>18.96319021031151</v>
      </c>
      <c r="F10" s="262">
        <v>17.652193326529471</v>
      </c>
      <c r="G10" s="262">
        <v>15.053241006014559</v>
      </c>
      <c r="H10" s="262">
        <v>13.841757370488059</v>
      </c>
      <c r="I10" s="262">
        <v>11.8865625094253</v>
      </c>
      <c r="J10" s="262">
        <v>17.579544911435871</v>
      </c>
      <c r="K10" s="262">
        <v>10.57835267486867</v>
      </c>
      <c r="L10" s="262">
        <v>11.90113603888976</v>
      </c>
      <c r="M10" s="262">
        <v>11.62268536781855</v>
      </c>
      <c r="N10" s="262">
        <v>10.13022220192482</v>
      </c>
      <c r="O10" s="262">
        <v>9.8371351726715215</v>
      </c>
      <c r="P10" s="262">
        <v>9.0010664839694634</v>
      </c>
      <c r="Q10" s="262">
        <v>9.5497321943337496</v>
      </c>
      <c r="R10" s="262">
        <v>9.4167124046664377</v>
      </c>
      <c r="S10" s="262">
        <v>9.5136540560394778</v>
      </c>
      <c r="T10" s="262">
        <v>9.137548167491655</v>
      </c>
      <c r="U10" s="262">
        <v>9.622962675711479</v>
      </c>
      <c r="V10" s="262">
        <v>9.8910548557232296</v>
      </c>
      <c r="W10" s="262">
        <v>9.8439470317100941</v>
      </c>
      <c r="DA10" s="68" t="s">
        <v>3053</v>
      </c>
    </row>
    <row r="11" spans="1:105" ht="12" customHeight="1" x14ac:dyDescent="0.25">
      <c r="A11" s="37" t="s">
        <v>160</v>
      </c>
      <c r="B11" s="228">
        <v>1.4323148835130739</v>
      </c>
      <c r="C11" s="228">
        <v>0.7439523202052376</v>
      </c>
      <c r="D11" s="228">
        <v>1.4138639545737299</v>
      </c>
      <c r="E11" s="228">
        <v>1.566994783810608</v>
      </c>
      <c r="F11" s="228">
        <v>1.4647131081069931</v>
      </c>
      <c r="G11" s="228">
        <v>4.029894029270281</v>
      </c>
      <c r="H11" s="228">
        <v>2.7190610997213458</v>
      </c>
      <c r="I11" s="228">
        <v>3.5939861653375509</v>
      </c>
      <c r="J11" s="228">
        <v>2.106560354694516</v>
      </c>
      <c r="K11" s="228">
        <v>1.147368005953957</v>
      </c>
      <c r="L11" s="228">
        <v>1.1879354053413109</v>
      </c>
      <c r="M11" s="228">
        <v>2.08836649148722</v>
      </c>
      <c r="N11" s="228">
        <v>2.2760022463858158</v>
      </c>
      <c r="O11" s="228">
        <v>1.980288118109762</v>
      </c>
      <c r="P11" s="228">
        <v>2.0595564089942342</v>
      </c>
      <c r="Q11" s="228">
        <v>2.6933676545743812</v>
      </c>
      <c r="R11" s="228">
        <v>2.5041863505546398</v>
      </c>
      <c r="S11" s="228">
        <v>2.4985836074343619</v>
      </c>
      <c r="T11" s="228">
        <v>2.5650053755702</v>
      </c>
      <c r="U11" s="228">
        <v>2.3903345863490282</v>
      </c>
      <c r="V11" s="228">
        <v>2.5660827626132972</v>
      </c>
      <c r="W11" s="228">
        <v>2.7567990924599619</v>
      </c>
      <c r="DA11" s="69" t="s">
        <v>3054</v>
      </c>
    </row>
    <row r="12" spans="1:105" ht="12" customHeight="1" x14ac:dyDescent="0.25">
      <c r="A12" s="37" t="s">
        <v>162</v>
      </c>
      <c r="B12" s="228">
        <v>8.5351564702350267</v>
      </c>
      <c r="C12" s="228">
        <v>2.6530261832775852</v>
      </c>
      <c r="D12" s="228">
        <v>3.117724734209558</v>
      </c>
      <c r="E12" s="228">
        <v>6.4444964701658076</v>
      </c>
      <c r="F12" s="228">
        <v>8.5030163436118311</v>
      </c>
      <c r="G12" s="228">
        <v>2.8732891386409851</v>
      </c>
      <c r="H12" s="228">
        <v>5.2706148041675913</v>
      </c>
      <c r="I12" s="228">
        <v>2.5259289048598661</v>
      </c>
      <c r="J12" s="228">
        <v>12.65097118804135</v>
      </c>
      <c r="K12" s="228">
        <v>5.0563859001562301</v>
      </c>
      <c r="L12" s="228">
        <v>3.461045201892905</v>
      </c>
      <c r="M12" s="228">
        <v>3.2208120403138571</v>
      </c>
      <c r="N12" s="228">
        <v>2.6936360465840661</v>
      </c>
      <c r="O12" s="228">
        <v>2.7122967908047109</v>
      </c>
      <c r="P12" s="228">
        <v>2.44739703260898</v>
      </c>
      <c r="Q12" s="228">
        <v>2.0509602846951429</v>
      </c>
      <c r="R12" s="228">
        <v>1.9436369433575611</v>
      </c>
      <c r="S12" s="228">
        <v>1.791072520584098</v>
      </c>
      <c r="T12" s="228">
        <v>1.439694561851107</v>
      </c>
      <c r="U12" s="228">
        <v>2.1442325567466249</v>
      </c>
      <c r="V12" s="228">
        <v>1.992025933420895</v>
      </c>
      <c r="W12" s="228">
        <v>1.919901252740293</v>
      </c>
      <c r="DA12" s="69" t="s">
        <v>3055</v>
      </c>
    </row>
    <row r="13" spans="1:105" ht="12" customHeight="1" x14ac:dyDescent="0.25">
      <c r="A13" s="37" t="s">
        <v>97</v>
      </c>
      <c r="B13" s="228">
        <v>9.5528804814896243E-2</v>
      </c>
      <c r="C13" s="228">
        <v>0.59707652622491258</v>
      </c>
      <c r="D13" s="228">
        <v>2.390369733448609E-2</v>
      </c>
      <c r="E13" s="228">
        <v>0.90765262252644019</v>
      </c>
      <c r="F13" s="228">
        <v>0.4777300085974982</v>
      </c>
      <c r="G13" s="228">
        <v>0.47773000859830789</v>
      </c>
      <c r="H13" s="228">
        <v>0.429922613930322</v>
      </c>
      <c r="I13" s="228">
        <v>0.47773000859990411</v>
      </c>
      <c r="J13" s="228">
        <v>0.21496130696415741</v>
      </c>
      <c r="K13" s="228">
        <v>2.3903697334425749E-2</v>
      </c>
      <c r="L13" s="228">
        <v>2.6034393809036129</v>
      </c>
      <c r="M13" s="228">
        <v>0.4060189165931179</v>
      </c>
      <c r="N13" s="228">
        <v>0</v>
      </c>
      <c r="O13" s="228">
        <v>7.1625107480145001E-2</v>
      </c>
      <c r="P13" s="228">
        <v>0</v>
      </c>
      <c r="Q13" s="228">
        <v>0</v>
      </c>
      <c r="R13" s="228">
        <v>0</v>
      </c>
      <c r="S13" s="228">
        <v>4.8151332759820784E-3</v>
      </c>
      <c r="T13" s="228">
        <v>2.4075666379901601E-3</v>
      </c>
      <c r="U13" s="228">
        <v>7.7386070506913992E-4</v>
      </c>
      <c r="V13" s="228">
        <v>0</v>
      </c>
      <c r="W13" s="228">
        <v>1.212381771267671E-2</v>
      </c>
      <c r="DA13" s="69" t="s">
        <v>3056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3057</v>
      </c>
    </row>
    <row r="15" spans="1:105" ht="12" customHeight="1" x14ac:dyDescent="0.25">
      <c r="A15" s="37" t="s">
        <v>38</v>
      </c>
      <c r="B15" s="228">
        <v>7.1405514590595658</v>
      </c>
      <c r="C15" s="228">
        <v>8.1068397624643911</v>
      </c>
      <c r="D15" s="228">
        <v>10.649626391470729</v>
      </c>
      <c r="E15" s="228">
        <v>10.044046333808661</v>
      </c>
      <c r="F15" s="228">
        <v>7.2067338662131446</v>
      </c>
      <c r="G15" s="228">
        <v>7.6723278295049901</v>
      </c>
      <c r="H15" s="228">
        <v>5.4221588526688036</v>
      </c>
      <c r="I15" s="228">
        <v>5.2889174306279747</v>
      </c>
      <c r="J15" s="228">
        <v>2.6070520617358528</v>
      </c>
      <c r="K15" s="228">
        <v>4.350695071424056</v>
      </c>
      <c r="L15" s="228">
        <v>4.648716050751931</v>
      </c>
      <c r="M15" s="228">
        <v>5.907487919424355</v>
      </c>
      <c r="N15" s="228">
        <v>5.1605839089549361</v>
      </c>
      <c r="O15" s="228">
        <v>5.072925156276904</v>
      </c>
      <c r="P15" s="228">
        <v>4.4941130423662496</v>
      </c>
      <c r="Q15" s="228">
        <v>4.8054042550642251</v>
      </c>
      <c r="R15" s="228">
        <v>4.9688891107542368</v>
      </c>
      <c r="S15" s="228">
        <v>5.219182794745036</v>
      </c>
      <c r="T15" s="228">
        <v>5.1304406634323581</v>
      </c>
      <c r="U15" s="228">
        <v>5.0876216719107568</v>
      </c>
      <c r="V15" s="228">
        <v>5.3329461596890368</v>
      </c>
      <c r="W15" s="228">
        <v>5.1551228687971644</v>
      </c>
      <c r="DA15" s="69" t="s">
        <v>3058</v>
      </c>
    </row>
    <row r="16" spans="1:105" ht="12" customHeight="1" x14ac:dyDescent="0.25">
      <c r="A16" s="57" t="s">
        <v>3059</v>
      </c>
      <c r="B16" s="263">
        <v>192.18960351558681</v>
      </c>
      <c r="C16" s="263">
        <v>103.5403731220545</v>
      </c>
      <c r="D16" s="263">
        <v>177.06342280136289</v>
      </c>
      <c r="E16" s="263">
        <v>231.5755035694809</v>
      </c>
      <c r="F16" s="263">
        <v>205.50351233114571</v>
      </c>
      <c r="G16" s="263">
        <v>176.32906121179579</v>
      </c>
      <c r="H16" s="263">
        <v>156.10359598829339</v>
      </c>
      <c r="I16" s="263">
        <v>155.3079555319909</v>
      </c>
      <c r="J16" s="263">
        <v>258.99525007802958</v>
      </c>
      <c r="K16" s="263">
        <v>119.07009937110379</v>
      </c>
      <c r="L16" s="263">
        <v>106.796633132458</v>
      </c>
      <c r="M16" s="263">
        <v>103.96055363676599</v>
      </c>
      <c r="N16" s="263">
        <v>94.910292984727207</v>
      </c>
      <c r="O16" s="263">
        <v>86.699629445101991</v>
      </c>
      <c r="P16" s="263">
        <v>80.329422871314804</v>
      </c>
      <c r="Q16" s="263">
        <v>77.358155958344042</v>
      </c>
      <c r="R16" s="263">
        <v>83.036696378249985</v>
      </c>
      <c r="S16" s="263">
        <v>74.344479996139597</v>
      </c>
      <c r="T16" s="263">
        <v>71.75163812728043</v>
      </c>
      <c r="U16" s="263">
        <v>76.499531853397627</v>
      </c>
      <c r="V16" s="263">
        <v>76.566798722531274</v>
      </c>
      <c r="W16" s="263">
        <v>78.051310677625935</v>
      </c>
      <c r="DA16" s="70" t="s">
        <v>3060</v>
      </c>
    </row>
    <row r="17" spans="1:105" ht="12" customHeight="1" x14ac:dyDescent="0.25">
      <c r="A17" s="46" t="s">
        <v>30</v>
      </c>
      <c r="B17" s="231">
        <v>5.4965385570219051E-2</v>
      </c>
      <c r="C17" s="231">
        <v>0.180397054126027</v>
      </c>
      <c r="D17" s="231">
        <v>1.353705571675533E-2</v>
      </c>
      <c r="E17" s="231">
        <v>2.159903308900997E-2</v>
      </c>
      <c r="F17" s="231">
        <v>1.7410044669958519E-2</v>
      </c>
      <c r="G17" s="231">
        <v>0</v>
      </c>
      <c r="H17" s="231">
        <v>0.46949691601082222</v>
      </c>
      <c r="I17" s="231">
        <v>2.0463503473605229E-2</v>
      </c>
      <c r="J17" s="231">
        <v>7.933387299632836E-3</v>
      </c>
      <c r="K17" s="231">
        <v>0</v>
      </c>
      <c r="L17" s="231">
        <v>0</v>
      </c>
      <c r="M17" s="231">
        <v>0</v>
      </c>
      <c r="N17" s="231">
        <v>0.13465218208550311</v>
      </c>
      <c r="O17" s="231">
        <v>3.1173650387834071E-2</v>
      </c>
      <c r="P17" s="231">
        <v>6.2365566226622662E-2</v>
      </c>
      <c r="Q17" s="231">
        <v>6.8799987474642971E-2</v>
      </c>
      <c r="R17" s="231">
        <v>7.9411386896169792E-2</v>
      </c>
      <c r="S17" s="231">
        <v>3.9151323139159977E-2</v>
      </c>
      <c r="T17" s="231">
        <v>3.5069801859391667E-2</v>
      </c>
      <c r="U17" s="231">
        <v>5.2320776148111037E-2</v>
      </c>
      <c r="V17" s="231">
        <v>6.9929290753330445E-2</v>
      </c>
      <c r="W17" s="231">
        <v>4.7224498179283002E-2</v>
      </c>
      <c r="DA17" s="73" t="s">
        <v>3061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1.1822871883092569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3062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</v>
      </c>
      <c r="E19" s="231">
        <v>0.13162787372750559</v>
      </c>
      <c r="F19" s="231">
        <v>0.1060995254724421</v>
      </c>
      <c r="G19" s="231">
        <v>0.93186531375199477</v>
      </c>
      <c r="H19" s="231">
        <v>18.524946164807531</v>
      </c>
      <c r="I19" s="231">
        <v>3.5059737599220551</v>
      </c>
      <c r="J19" s="231">
        <v>3.631798193998403</v>
      </c>
      <c r="K19" s="231">
        <v>9.61345525765317</v>
      </c>
      <c r="L19" s="231">
        <v>11.336035554228859</v>
      </c>
      <c r="M19" s="231">
        <v>7.8300789290026378</v>
      </c>
      <c r="N19" s="231">
        <v>7.8305216429637197</v>
      </c>
      <c r="O19" s="231">
        <v>6.4905496027085654</v>
      </c>
      <c r="P19" s="231">
        <v>7.1566006868079324</v>
      </c>
      <c r="Q19" s="231">
        <v>6.2982283857350838</v>
      </c>
      <c r="R19" s="231">
        <v>6.4837021743977674</v>
      </c>
      <c r="S19" s="231">
        <v>5.7703329772515266</v>
      </c>
      <c r="T19" s="231">
        <v>5.8770965313876822</v>
      </c>
      <c r="U19" s="231">
        <v>5.6901243041742529</v>
      </c>
      <c r="V19" s="231">
        <v>5.4691143745797719</v>
      </c>
      <c r="W19" s="231">
        <v>5.6340119472495909</v>
      </c>
      <c r="DA19" s="73" t="s">
        <v>3063</v>
      </c>
    </row>
    <row r="20" spans="1:105" ht="12" customHeight="1" x14ac:dyDescent="0.25">
      <c r="A20" s="46" t="s">
        <v>160</v>
      </c>
      <c r="B20" s="231">
        <v>12.40951336601778</v>
      </c>
      <c r="C20" s="231">
        <v>10.127157142156699</v>
      </c>
      <c r="D20" s="231">
        <v>10.075155884462751</v>
      </c>
      <c r="E20" s="231">
        <v>14.12970567230377</v>
      </c>
      <c r="F20" s="231">
        <v>9.6969943883868694</v>
      </c>
      <c r="G20" s="231">
        <v>29.814042757578111</v>
      </c>
      <c r="H20" s="231">
        <v>12.93707513754071</v>
      </c>
      <c r="I20" s="231">
        <v>20.399511811696179</v>
      </c>
      <c r="J20" s="231">
        <v>10.96258344718683</v>
      </c>
      <c r="K20" s="231">
        <v>8.9236521426613535</v>
      </c>
      <c r="L20" s="231">
        <v>9.2416474111903923</v>
      </c>
      <c r="M20" s="231">
        <v>12.73667483314915</v>
      </c>
      <c r="N20" s="231">
        <v>17.171187831304099</v>
      </c>
      <c r="O20" s="231">
        <v>14.057110779356989</v>
      </c>
      <c r="P20" s="231">
        <v>14.247734994878099</v>
      </c>
      <c r="Q20" s="231">
        <v>17.418949446126849</v>
      </c>
      <c r="R20" s="231">
        <v>16.82960347652941</v>
      </c>
      <c r="S20" s="231">
        <v>16.02093619033662</v>
      </c>
      <c r="T20" s="231">
        <v>16.6257988246529</v>
      </c>
      <c r="U20" s="231">
        <v>15.83750103179378</v>
      </c>
      <c r="V20" s="231">
        <v>17.346829679724419</v>
      </c>
      <c r="W20" s="231">
        <v>19.496935663960439</v>
      </c>
      <c r="DA20" s="73" t="s">
        <v>3064</v>
      </c>
    </row>
    <row r="21" spans="1:105" ht="12" customHeight="1" x14ac:dyDescent="0.25">
      <c r="A21" s="46" t="s">
        <v>70</v>
      </c>
      <c r="B21" s="231">
        <v>4.153328290820081</v>
      </c>
      <c r="C21" s="231">
        <v>3.718786030838046</v>
      </c>
      <c r="D21" s="231">
        <v>4.4349745377161653</v>
      </c>
      <c r="E21" s="231">
        <v>3.3946969836375511</v>
      </c>
      <c r="F21" s="231">
        <v>1.680515791509583</v>
      </c>
      <c r="G21" s="231">
        <v>1.8782311615140299</v>
      </c>
      <c r="H21" s="231">
        <v>1.9344795602642959</v>
      </c>
      <c r="I21" s="231">
        <v>0.51009209668712319</v>
      </c>
      <c r="J21" s="231">
        <v>0.21068109284353159</v>
      </c>
      <c r="K21" s="231">
        <v>0</v>
      </c>
      <c r="L21" s="231">
        <v>0.45882317298923819</v>
      </c>
      <c r="M21" s="231">
        <v>3.5310685865802101</v>
      </c>
      <c r="N21" s="231">
        <v>2.142412666621619</v>
      </c>
      <c r="O21" s="231">
        <v>1.7519087763184269</v>
      </c>
      <c r="P21" s="231">
        <v>1.033874892302354</v>
      </c>
      <c r="Q21" s="231">
        <v>0.52128827984633674</v>
      </c>
      <c r="R21" s="231">
        <v>0.71317298513831773</v>
      </c>
      <c r="S21" s="231">
        <v>0.20503433704497079</v>
      </c>
      <c r="T21" s="231">
        <v>0.14650101213973529</v>
      </c>
      <c r="U21" s="231">
        <v>9.287974158644012E-2</v>
      </c>
      <c r="V21" s="231">
        <v>0.22194024766370921</v>
      </c>
      <c r="W21" s="231">
        <v>0.27363244745926379</v>
      </c>
      <c r="DA21" s="73" t="s">
        <v>3065</v>
      </c>
    </row>
    <row r="22" spans="1:105" ht="12" customHeight="1" x14ac:dyDescent="0.25">
      <c r="A22" s="46" t="s">
        <v>34</v>
      </c>
      <c r="B22" s="231">
        <v>19.753079187851402</v>
      </c>
      <c r="C22" s="231">
        <v>9.1602159032164749</v>
      </c>
      <c r="D22" s="231">
        <v>52.729069014218197</v>
      </c>
      <c r="E22" s="231">
        <v>11.46372077682874</v>
      </c>
      <c r="F22" s="231">
        <v>19.928381137989518</v>
      </c>
      <c r="G22" s="231">
        <v>42.959555213947972</v>
      </c>
      <c r="H22" s="231">
        <v>19.819260533130141</v>
      </c>
      <c r="I22" s="231">
        <v>41.79896818581603</v>
      </c>
      <c r="J22" s="231">
        <v>88.004687505745338</v>
      </c>
      <c r="K22" s="231">
        <v>13.52570937233414</v>
      </c>
      <c r="L22" s="231">
        <v>10.436113499597001</v>
      </c>
      <c r="M22" s="231">
        <v>12.15847351214642</v>
      </c>
      <c r="N22" s="231">
        <v>5.1961306964839293</v>
      </c>
      <c r="O22" s="231">
        <v>9.1807844774950631</v>
      </c>
      <c r="P22" s="231">
        <v>10.04781143131839</v>
      </c>
      <c r="Q22" s="231">
        <v>12.637783377231029</v>
      </c>
      <c r="R22" s="231">
        <v>8.6730623008962766</v>
      </c>
      <c r="S22" s="231">
        <v>6.9025925093751042</v>
      </c>
      <c r="T22" s="231">
        <v>7.2157164250820003</v>
      </c>
      <c r="U22" s="231">
        <v>7.3122292241166278</v>
      </c>
      <c r="V22" s="231">
        <v>8.7249351762415657</v>
      </c>
      <c r="W22" s="231">
        <v>9.7810041155544489</v>
      </c>
      <c r="DA22" s="73" t="s">
        <v>3066</v>
      </c>
    </row>
    <row r="23" spans="1:105" ht="12" customHeight="1" x14ac:dyDescent="0.25">
      <c r="A23" s="46" t="s">
        <v>162</v>
      </c>
      <c r="B23" s="231">
        <v>66.805042917276722</v>
      </c>
      <c r="C23" s="231">
        <v>21.53652959085424</v>
      </c>
      <c r="D23" s="231">
        <v>24.16643078633842</v>
      </c>
      <c r="E23" s="231">
        <v>34.987737680964948</v>
      </c>
      <c r="F23" s="231">
        <v>78.309781927434017</v>
      </c>
      <c r="G23" s="231">
        <v>18.711963019607591</v>
      </c>
      <c r="H23" s="231">
        <v>28.081275766949311</v>
      </c>
      <c r="I23" s="231">
        <v>15.33532666655511</v>
      </c>
      <c r="J23" s="231">
        <v>105.1472768576065</v>
      </c>
      <c r="K23" s="231">
        <v>39.141156160131423</v>
      </c>
      <c r="L23" s="231">
        <v>31.921878666087139</v>
      </c>
      <c r="M23" s="231">
        <v>19.14678354237714</v>
      </c>
      <c r="N23" s="231">
        <v>19.272039929095818</v>
      </c>
      <c r="O23" s="231">
        <v>17.703498044127681</v>
      </c>
      <c r="P23" s="231">
        <v>17.43360032949106</v>
      </c>
      <c r="Q23" s="231">
        <v>13.68802168907858</v>
      </c>
      <c r="R23" s="231">
        <v>15.75172895330866</v>
      </c>
      <c r="S23" s="231">
        <v>13.1001883916758</v>
      </c>
      <c r="T23" s="231">
        <v>10.092820831570601</v>
      </c>
      <c r="U23" s="231">
        <v>15.77569073479996</v>
      </c>
      <c r="V23" s="231">
        <v>14.51158214578448</v>
      </c>
      <c r="W23" s="231">
        <v>13.965002573023121</v>
      </c>
      <c r="DA23" s="73" t="s">
        <v>3067</v>
      </c>
    </row>
    <row r="24" spans="1:105" ht="12" customHeight="1" x14ac:dyDescent="0.25">
      <c r="A24" s="46" t="s">
        <v>36</v>
      </c>
      <c r="B24" s="231">
        <v>0.28695249174775012</v>
      </c>
      <c r="C24" s="231">
        <v>0.15047291487595441</v>
      </c>
      <c r="D24" s="231">
        <v>0.40653994268364002</v>
      </c>
      <c r="E24" s="231">
        <v>0</v>
      </c>
      <c r="F24" s="231">
        <v>0</v>
      </c>
      <c r="G24" s="231">
        <v>0</v>
      </c>
      <c r="H24" s="231">
        <v>0</v>
      </c>
      <c r="I24" s="231">
        <v>4.2992261393041298E-2</v>
      </c>
      <c r="J24" s="231">
        <v>2.1496130696497071E-2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3068</v>
      </c>
    </row>
    <row r="25" spans="1:105" ht="12" customHeight="1" x14ac:dyDescent="0.25">
      <c r="A25" s="46" t="s">
        <v>73</v>
      </c>
      <c r="B25" s="231">
        <v>50.495685238654538</v>
      </c>
      <c r="C25" s="231">
        <v>38.026664500650263</v>
      </c>
      <c r="D25" s="231">
        <v>54.73831540770442</v>
      </c>
      <c r="E25" s="231">
        <v>135.3156499793869</v>
      </c>
      <c r="F25" s="231">
        <v>48.510064195178437</v>
      </c>
      <c r="G25" s="231">
        <v>49.055851920323818</v>
      </c>
      <c r="H25" s="231">
        <v>52.163131481493338</v>
      </c>
      <c r="I25" s="231">
        <v>51.11373211274212</v>
      </c>
      <c r="J25" s="231">
        <v>37.543401559985128</v>
      </c>
      <c r="K25" s="231">
        <v>37.064954299056062</v>
      </c>
      <c r="L25" s="231">
        <v>30.133738972211109</v>
      </c>
      <c r="M25" s="231">
        <v>35.368386323639641</v>
      </c>
      <c r="N25" s="231">
        <v>34.17565537911549</v>
      </c>
      <c r="O25" s="231">
        <v>27.595593154057578</v>
      </c>
      <c r="P25" s="231">
        <v>21.549379664821888</v>
      </c>
      <c r="Q25" s="231">
        <v>23.405050399045209</v>
      </c>
      <c r="R25" s="231">
        <v>26.080736532398252</v>
      </c>
      <c r="S25" s="231">
        <v>26.152826137624469</v>
      </c>
      <c r="T25" s="231">
        <v>26.66172641886968</v>
      </c>
      <c r="U25" s="231">
        <v>23.245417960670022</v>
      </c>
      <c r="V25" s="231">
        <v>22.737696859237449</v>
      </c>
      <c r="W25" s="231">
        <v>21.211197640343819</v>
      </c>
      <c r="DA25" s="73" t="s">
        <v>3069</v>
      </c>
    </row>
    <row r="26" spans="1:105" ht="12" customHeight="1" x14ac:dyDescent="0.25">
      <c r="A26" s="46" t="s">
        <v>79</v>
      </c>
      <c r="B26" s="231">
        <v>38.231036637648323</v>
      </c>
      <c r="C26" s="231">
        <v>20.640149985336791</v>
      </c>
      <c r="D26" s="231">
        <v>30.499400172522591</v>
      </c>
      <c r="E26" s="231">
        <v>32.130765569542412</v>
      </c>
      <c r="F26" s="231">
        <v>46.071978132195611</v>
      </c>
      <c r="G26" s="231">
        <v>32.977551825072233</v>
      </c>
      <c r="H26" s="231">
        <v>22.173930428097272</v>
      </c>
      <c r="I26" s="231">
        <v>22.580895133705649</v>
      </c>
      <c r="J26" s="231">
        <v>13.46539190266769</v>
      </c>
      <c r="K26" s="231">
        <v>10.801172139267621</v>
      </c>
      <c r="L26" s="231">
        <v>13.268395856154241</v>
      </c>
      <c r="M26" s="231">
        <v>13.18908790987083</v>
      </c>
      <c r="N26" s="231">
        <v>8.987692657057023</v>
      </c>
      <c r="O26" s="231">
        <v>9.8890109606498431</v>
      </c>
      <c r="P26" s="231">
        <v>8.7980553054684609</v>
      </c>
      <c r="Q26" s="231">
        <v>3.3200343938063099</v>
      </c>
      <c r="R26" s="231">
        <v>8.4252785686851404</v>
      </c>
      <c r="S26" s="231">
        <v>6.1534181296919472</v>
      </c>
      <c r="T26" s="231">
        <v>5.0969082817184184</v>
      </c>
      <c r="U26" s="231">
        <v>8.4933680801084339</v>
      </c>
      <c r="V26" s="231">
        <v>7.4847709485465419</v>
      </c>
      <c r="W26" s="231">
        <v>7.642301791855969</v>
      </c>
      <c r="DA26" s="73" t="s">
        <v>3070</v>
      </c>
    </row>
    <row r="27" spans="1:105" ht="12" customHeight="1" x14ac:dyDescent="0.25">
      <c r="A27" s="57" t="s">
        <v>3071</v>
      </c>
      <c r="B27" s="263">
        <f t="shared" ref="B27:W27" si="0">B28+B34</f>
        <v>277.32007428383861</v>
      </c>
      <c r="C27" s="263">
        <f t="shared" si="0"/>
        <v>185.42191654501249</v>
      </c>
      <c r="D27" s="263">
        <f t="shared" si="0"/>
        <v>241.09119744540135</v>
      </c>
      <c r="E27" s="263">
        <f t="shared" si="0"/>
        <v>267.85263112479947</v>
      </c>
      <c r="F27" s="263">
        <f t="shared" si="0"/>
        <v>253.95326963424515</v>
      </c>
      <c r="G27" s="263">
        <f t="shared" si="0"/>
        <v>254.90555402042443</v>
      </c>
      <c r="H27" s="263">
        <f t="shared" si="0"/>
        <v>352.08938332607391</v>
      </c>
      <c r="I27" s="263">
        <f t="shared" si="0"/>
        <v>283.25985870931072</v>
      </c>
      <c r="J27" s="263">
        <f t="shared" si="0"/>
        <v>387.2136879144478</v>
      </c>
      <c r="K27" s="263">
        <f t="shared" si="0"/>
        <v>245.15214504971263</v>
      </c>
      <c r="L27" s="263">
        <f t="shared" si="0"/>
        <v>238.25736427385849</v>
      </c>
      <c r="M27" s="263">
        <f t="shared" si="0"/>
        <v>257.25901069626576</v>
      </c>
      <c r="N27" s="263">
        <f t="shared" si="0"/>
        <v>240.92312427441729</v>
      </c>
      <c r="O27" s="263">
        <f t="shared" si="0"/>
        <v>216.34512390586775</v>
      </c>
      <c r="P27" s="263">
        <f t="shared" si="0"/>
        <v>205.21654109182751</v>
      </c>
      <c r="Q27" s="263">
        <f t="shared" si="0"/>
        <v>205.2117616452426</v>
      </c>
      <c r="R27" s="263">
        <f t="shared" si="0"/>
        <v>196.35700947640512</v>
      </c>
      <c r="S27" s="263">
        <f t="shared" si="0"/>
        <v>189.31873055603529</v>
      </c>
      <c r="T27" s="263">
        <f t="shared" si="0"/>
        <v>177.9794948673179</v>
      </c>
      <c r="U27" s="263">
        <f t="shared" si="0"/>
        <v>199.80418002593893</v>
      </c>
      <c r="V27" s="263">
        <f t="shared" si="0"/>
        <v>207.14479981087203</v>
      </c>
      <c r="W27" s="263">
        <f t="shared" si="0"/>
        <v>215.53543146475749</v>
      </c>
      <c r="DA27" s="70"/>
    </row>
    <row r="28" spans="1:105" ht="12" customHeight="1" x14ac:dyDescent="0.25">
      <c r="A28" s="60" t="s">
        <v>3072</v>
      </c>
      <c r="B28" s="264">
        <v>272.12324389729667</v>
      </c>
      <c r="C28" s="264">
        <v>182.15723313019939</v>
      </c>
      <c r="D28" s="264">
        <v>233.92545337650731</v>
      </c>
      <c r="E28" s="264">
        <v>261.33716528387652</v>
      </c>
      <c r="F28" s="264">
        <v>246.17638167898119</v>
      </c>
      <c r="G28" s="264">
        <v>246.77367264728869</v>
      </c>
      <c r="H28" s="264">
        <v>346.8347884961081</v>
      </c>
      <c r="I28" s="264">
        <v>276.76880431603809</v>
      </c>
      <c r="J28" s="264">
        <v>381.79331855231447</v>
      </c>
      <c r="K28" s="264">
        <v>240.45326146433561</v>
      </c>
      <c r="L28" s="264">
        <v>233.2383842905565</v>
      </c>
      <c r="M28" s="264">
        <v>250.7151420551331</v>
      </c>
      <c r="N28" s="264">
        <v>235.86449088962519</v>
      </c>
      <c r="O28" s="264">
        <v>210.44203204265861</v>
      </c>
      <c r="P28" s="264">
        <v>199.67177711448741</v>
      </c>
      <c r="Q28" s="264">
        <v>199.6432791056119</v>
      </c>
      <c r="R28" s="264">
        <v>190.37810179961031</v>
      </c>
      <c r="S28" s="264">
        <v>183.34907553325101</v>
      </c>
      <c r="T28" s="264">
        <v>172.10310871141601</v>
      </c>
      <c r="U28" s="264">
        <v>194.25478750426339</v>
      </c>
      <c r="V28" s="264">
        <v>202.41151197303449</v>
      </c>
      <c r="W28" s="264">
        <v>210.7284974513048</v>
      </c>
      <c r="DA28" s="72" t="s">
        <v>3073</v>
      </c>
    </row>
    <row r="29" spans="1:105" ht="12" customHeight="1" x14ac:dyDescent="0.25">
      <c r="A29" s="59" t="s">
        <v>30</v>
      </c>
      <c r="B29" s="232">
        <v>9.1226580641869309E-2</v>
      </c>
      <c r="C29" s="232">
        <v>0.62572244506347741</v>
      </c>
      <c r="D29" s="232">
        <v>0.18672089785193771</v>
      </c>
      <c r="E29" s="232">
        <v>0.16378359803781331</v>
      </c>
      <c r="F29" s="232">
        <v>0.16797258645689911</v>
      </c>
      <c r="G29" s="232">
        <v>0</v>
      </c>
      <c r="H29" s="232">
        <v>2.2759029120506851</v>
      </c>
      <c r="I29" s="232">
        <v>0.15976005628600939</v>
      </c>
      <c r="J29" s="232">
        <v>0.38097460927033638</v>
      </c>
      <c r="K29" s="232">
        <v>0</v>
      </c>
      <c r="L29" s="232">
        <v>0</v>
      </c>
      <c r="M29" s="232">
        <v>0</v>
      </c>
      <c r="N29" s="232">
        <v>0.69630224611889757</v>
      </c>
      <c r="O29" s="232">
        <v>0.17157785434178369</v>
      </c>
      <c r="P29" s="232">
        <v>0.34459918011971719</v>
      </c>
      <c r="Q29" s="232">
        <v>0.37436424296318788</v>
      </c>
      <c r="R29" s="232">
        <v>0.41456969650788977</v>
      </c>
      <c r="S29" s="232">
        <v>0.20667842750531579</v>
      </c>
      <c r="T29" s="232">
        <v>0.1796585249569102</v>
      </c>
      <c r="U29" s="232">
        <v>0.27811774491891372</v>
      </c>
      <c r="V29" s="232">
        <v>0.37770613487138449</v>
      </c>
      <c r="W29" s="232">
        <v>0.25483913036848688</v>
      </c>
      <c r="DA29" s="71" t="s">
        <v>3074</v>
      </c>
    </row>
    <row r="30" spans="1:105" ht="12" customHeight="1" x14ac:dyDescent="0.25">
      <c r="A30" s="59" t="s">
        <v>33</v>
      </c>
      <c r="B30" s="232">
        <v>0</v>
      </c>
      <c r="C30" s="232">
        <v>0</v>
      </c>
      <c r="D30" s="232">
        <v>0</v>
      </c>
      <c r="E30" s="232">
        <v>0.9981227711590126</v>
      </c>
      <c r="F30" s="232">
        <v>1.023651119414285</v>
      </c>
      <c r="G30" s="232">
        <v>6.9554526346578021</v>
      </c>
      <c r="H30" s="232">
        <v>113.7025688826557</v>
      </c>
      <c r="I30" s="232">
        <v>21.700149242985582</v>
      </c>
      <c r="J30" s="232">
        <v>29.543275235758529</v>
      </c>
      <c r="K30" s="232">
        <v>54.45588595643148</v>
      </c>
      <c r="L30" s="232">
        <v>62.907191974790052</v>
      </c>
      <c r="M30" s="232">
        <v>47.355905593901397</v>
      </c>
      <c r="N30" s="232">
        <v>40.302686448069331</v>
      </c>
      <c r="O30" s="232">
        <v>34.277552826377743</v>
      </c>
      <c r="P30" s="232">
        <v>35.741579292111737</v>
      </c>
      <c r="Q30" s="232">
        <v>33.785241514459642</v>
      </c>
      <c r="R30" s="232">
        <v>32.134242706446123</v>
      </c>
      <c r="S30" s="232">
        <v>30.183523510034782</v>
      </c>
      <c r="T30" s="232">
        <v>30.06082266518597</v>
      </c>
      <c r="U30" s="232">
        <v>29.836777078810972</v>
      </c>
      <c r="V30" s="232">
        <v>29.369329499104818</v>
      </c>
      <c r="W30" s="232">
        <v>30.33762407816295</v>
      </c>
      <c r="DA30" s="71" t="s">
        <v>3075</v>
      </c>
    </row>
    <row r="31" spans="1:105" ht="12" customHeight="1" x14ac:dyDescent="0.25">
      <c r="A31" s="59" t="s">
        <v>160</v>
      </c>
      <c r="B31" s="232">
        <v>76.3896604405559</v>
      </c>
      <c r="C31" s="232">
        <v>54.946401040903481</v>
      </c>
      <c r="D31" s="232">
        <v>101.1538192933458</v>
      </c>
      <c r="E31" s="232">
        <v>99.845288171201148</v>
      </c>
      <c r="F31" s="232">
        <v>76.497951898286047</v>
      </c>
      <c r="G31" s="232">
        <v>127.2777671794408</v>
      </c>
      <c r="H31" s="232">
        <v>77.186915040737247</v>
      </c>
      <c r="I31" s="232">
        <v>147.22635495713899</v>
      </c>
      <c r="J31" s="232">
        <v>72.485630243057727</v>
      </c>
      <c r="K31" s="232">
        <v>47.743176862162493</v>
      </c>
      <c r="L31" s="232">
        <v>50.491898705146589</v>
      </c>
      <c r="M31" s="232">
        <v>73.941474060799393</v>
      </c>
      <c r="N31" s="232">
        <v>87.2009185008705</v>
      </c>
      <c r="O31" s="232">
        <v>73.756823733713986</v>
      </c>
      <c r="P31" s="232">
        <v>73.294563128367059</v>
      </c>
      <c r="Q31" s="232">
        <v>93.125739878370979</v>
      </c>
      <c r="R31" s="232">
        <v>85.754573130921329</v>
      </c>
      <c r="S31" s="232">
        <v>86.722380964831487</v>
      </c>
      <c r="T31" s="232">
        <v>87.742484591964981</v>
      </c>
      <c r="U31" s="232">
        <v>85.122618433300318</v>
      </c>
      <c r="V31" s="232">
        <v>95.497070718118749</v>
      </c>
      <c r="W31" s="232">
        <v>105.1821892141342</v>
      </c>
      <c r="DA31" s="71" t="s">
        <v>3076</v>
      </c>
    </row>
    <row r="32" spans="1:105" ht="12" customHeight="1" x14ac:dyDescent="0.25">
      <c r="A32" s="59" t="s">
        <v>70</v>
      </c>
      <c r="B32" s="232">
        <v>14.188069216826181</v>
      </c>
      <c r="C32" s="232">
        <v>16.15212732314172</v>
      </c>
      <c r="D32" s="232">
        <v>21.086436568118749</v>
      </c>
      <c r="E32" s="232">
        <v>16.34378366405414</v>
      </c>
      <c r="F32" s="232">
        <v>9.6236464074004289</v>
      </c>
      <c r="G32" s="232">
        <v>6.2668345927934368</v>
      </c>
      <c r="H32" s="232">
        <v>8.6797938706742261</v>
      </c>
      <c r="I32" s="232">
        <v>3.3496671467064929</v>
      </c>
      <c r="J32" s="232">
        <v>2.6840738512916431</v>
      </c>
      <c r="K32" s="232">
        <v>0</v>
      </c>
      <c r="L32" s="232">
        <v>4.2404889509457613</v>
      </c>
      <c r="M32" s="232">
        <v>17.439307737837851</v>
      </c>
      <c r="N32" s="232">
        <v>10.88491464841967</v>
      </c>
      <c r="O32" s="232">
        <v>9.5269390311300803</v>
      </c>
      <c r="P32" s="232">
        <v>5.544972915149299</v>
      </c>
      <c r="Q32" s="232">
        <v>2.042619620206048</v>
      </c>
      <c r="R32" s="232">
        <v>2.788965106464127</v>
      </c>
      <c r="S32" s="232">
        <v>1.148190082566344</v>
      </c>
      <c r="T32" s="232">
        <v>0.89967267661380323</v>
      </c>
      <c r="U32" s="232">
        <v>0.59233092050922442</v>
      </c>
      <c r="V32" s="232">
        <v>1.4272428993944819</v>
      </c>
      <c r="W32" s="232">
        <v>1.5290330727701891</v>
      </c>
      <c r="DA32" s="71" t="s">
        <v>3077</v>
      </c>
    </row>
    <row r="33" spans="1:105" ht="12" customHeight="1" x14ac:dyDescent="0.25">
      <c r="A33" s="59" t="s">
        <v>162</v>
      </c>
      <c r="B33" s="232">
        <v>181.45428765927281</v>
      </c>
      <c r="C33" s="232">
        <v>110.43298232109071</v>
      </c>
      <c r="D33" s="232">
        <v>111.4984766171909</v>
      </c>
      <c r="E33" s="232">
        <v>143.98618707942441</v>
      </c>
      <c r="F33" s="232">
        <v>158.8631596674235</v>
      </c>
      <c r="G33" s="232">
        <v>106.2736182403967</v>
      </c>
      <c r="H33" s="232">
        <v>144.98960778999029</v>
      </c>
      <c r="I33" s="232">
        <v>104.332872912921</v>
      </c>
      <c r="J33" s="232">
        <v>276.69936461293622</v>
      </c>
      <c r="K33" s="232">
        <v>138.25419864574161</v>
      </c>
      <c r="L33" s="232">
        <v>115.5988046596741</v>
      </c>
      <c r="M33" s="232">
        <v>111.9784546625944</v>
      </c>
      <c r="N33" s="232">
        <v>96.779669046146822</v>
      </c>
      <c r="O33" s="232">
        <v>92.709138597095063</v>
      </c>
      <c r="P33" s="232">
        <v>84.746062598739513</v>
      </c>
      <c r="Q33" s="232">
        <v>70.315313849612025</v>
      </c>
      <c r="R33" s="232">
        <v>69.285751159270845</v>
      </c>
      <c r="S33" s="232">
        <v>65.088302548313138</v>
      </c>
      <c r="T33" s="232">
        <v>53.220470252694298</v>
      </c>
      <c r="U33" s="232">
        <v>78.424943326723962</v>
      </c>
      <c r="V33" s="232">
        <v>75.740162721545005</v>
      </c>
      <c r="W33" s="232">
        <v>73.424811955869004</v>
      </c>
      <c r="DA33" s="71" t="s">
        <v>3078</v>
      </c>
    </row>
    <row r="34" spans="1:105" ht="12" customHeight="1" x14ac:dyDescent="0.25">
      <c r="A34" s="60" t="s">
        <v>3079</v>
      </c>
      <c r="B34" s="264">
        <v>5.1968303865419543</v>
      </c>
      <c r="C34" s="264">
        <v>3.264683414813109</v>
      </c>
      <c r="D34" s="264">
        <v>7.1657440688940417</v>
      </c>
      <c r="E34" s="264">
        <v>6.5154658409229791</v>
      </c>
      <c r="F34" s="264">
        <v>7.7768879552639518</v>
      </c>
      <c r="G34" s="264">
        <v>8.1318813731357427</v>
      </c>
      <c r="H34" s="264">
        <v>5.2545948299657841</v>
      </c>
      <c r="I34" s="264">
        <v>6.4910543932726386</v>
      </c>
      <c r="J34" s="264">
        <v>5.42036936213335</v>
      </c>
      <c r="K34" s="264">
        <v>4.6988835853770299</v>
      </c>
      <c r="L34" s="264">
        <v>5.0189799833019952</v>
      </c>
      <c r="M34" s="264">
        <v>6.543868641132681</v>
      </c>
      <c r="N34" s="264">
        <v>5.0586333847921052</v>
      </c>
      <c r="O34" s="264">
        <v>5.903091863209152</v>
      </c>
      <c r="P34" s="264">
        <v>5.5447639773401018</v>
      </c>
      <c r="Q34" s="264">
        <v>5.5684825396307156</v>
      </c>
      <c r="R34" s="264">
        <v>5.9789076767948073</v>
      </c>
      <c r="S34" s="264">
        <v>5.9696550227842788</v>
      </c>
      <c r="T34" s="264">
        <v>5.8763861559018871</v>
      </c>
      <c r="U34" s="264">
        <v>5.5493925216755517</v>
      </c>
      <c r="V34" s="264">
        <v>4.7332878378375307</v>
      </c>
      <c r="W34" s="264">
        <v>4.8069340134526888</v>
      </c>
      <c r="DA34" s="72" t="s">
        <v>3080</v>
      </c>
    </row>
    <row r="35" spans="1:105" ht="12" customHeight="1" x14ac:dyDescent="0.25">
      <c r="A35" s="57" t="s">
        <v>3081</v>
      </c>
      <c r="B35" s="263">
        <f t="shared" ref="B35:W35" si="1">B36+B42+B53</f>
        <v>39.203450399933018</v>
      </c>
      <c r="C35" s="263">
        <f t="shared" si="1"/>
        <v>16.261478042585352</v>
      </c>
      <c r="D35" s="263">
        <f t="shared" si="1"/>
        <v>24.745074278336912</v>
      </c>
      <c r="E35" s="263">
        <f t="shared" si="1"/>
        <v>47.116874426281228</v>
      </c>
      <c r="F35" s="263">
        <f t="shared" si="1"/>
        <v>45.461454795060597</v>
      </c>
      <c r="G35" s="263">
        <f t="shared" si="1"/>
        <v>28.701513220005729</v>
      </c>
      <c r="H35" s="263">
        <f t="shared" si="1"/>
        <v>17.408405595358488</v>
      </c>
      <c r="I35" s="263">
        <f t="shared" si="1"/>
        <v>18.140741467501602</v>
      </c>
      <c r="J35" s="263">
        <f t="shared" si="1"/>
        <v>40.80645774845955</v>
      </c>
      <c r="K35" s="263">
        <f t="shared" si="1"/>
        <v>18.569945681652243</v>
      </c>
      <c r="L35" s="263">
        <f t="shared" si="1"/>
        <v>14.302262721291847</v>
      </c>
      <c r="M35" s="263">
        <f t="shared" si="1"/>
        <v>9.7769399620674644</v>
      </c>
      <c r="N35" s="263">
        <f t="shared" si="1"/>
        <v>10.357959708384705</v>
      </c>
      <c r="O35" s="263">
        <f t="shared" si="1"/>
        <v>9.5117324140710231</v>
      </c>
      <c r="P35" s="263">
        <f t="shared" si="1"/>
        <v>8.980202654559255</v>
      </c>
      <c r="Q35" s="263">
        <f t="shared" si="1"/>
        <v>7.5543946231032351</v>
      </c>
      <c r="R35" s="263">
        <f t="shared" si="1"/>
        <v>11.106705577872834</v>
      </c>
      <c r="S35" s="263">
        <f t="shared" si="1"/>
        <v>7.9939472647774732</v>
      </c>
      <c r="T35" s="263">
        <f t="shared" si="1"/>
        <v>7.7991127171066159</v>
      </c>
      <c r="U35" s="263">
        <f t="shared" si="1"/>
        <v>7.8329871562415798</v>
      </c>
      <c r="V35" s="263">
        <f t="shared" si="1"/>
        <v>6.436909042426481</v>
      </c>
      <c r="W35" s="263">
        <f t="shared" si="1"/>
        <v>6.6273118145361734</v>
      </c>
      <c r="DA35" s="70"/>
    </row>
    <row r="36" spans="1:105" ht="12" customHeight="1" x14ac:dyDescent="0.25">
      <c r="A36" s="60" t="s">
        <v>3082</v>
      </c>
      <c r="B36" s="264">
        <v>14.281948445754519</v>
      </c>
      <c r="C36" s="264">
        <v>4.7347515598954706</v>
      </c>
      <c r="D36" s="264">
        <v>7.8189300852785362</v>
      </c>
      <c r="E36" s="264">
        <v>14.035276185811909</v>
      </c>
      <c r="F36" s="264">
        <v>16.849322903534379</v>
      </c>
      <c r="G36" s="264">
        <v>9.7126780898107086</v>
      </c>
      <c r="H36" s="264">
        <v>5.0081869698806178</v>
      </c>
      <c r="I36" s="264">
        <v>4.9073661806742397</v>
      </c>
      <c r="J36" s="264">
        <v>16.04808212822013</v>
      </c>
      <c r="K36" s="264">
        <v>6.4993784314529348</v>
      </c>
      <c r="L36" s="264">
        <v>5.0568111048048241</v>
      </c>
      <c r="M36" s="264">
        <v>2.4613834355407782</v>
      </c>
      <c r="N36" s="264">
        <v>2.7562683571321629</v>
      </c>
      <c r="O36" s="264">
        <v>2.5880222218629552</v>
      </c>
      <c r="P36" s="264">
        <v>2.723392557565846</v>
      </c>
      <c r="Q36" s="264">
        <v>2.1158883694897139</v>
      </c>
      <c r="R36" s="264">
        <v>3.3024046899109059</v>
      </c>
      <c r="S36" s="264">
        <v>2.1306599746680961</v>
      </c>
      <c r="T36" s="264">
        <v>1.776260396305934</v>
      </c>
      <c r="U36" s="264">
        <v>2.146802266029987</v>
      </c>
      <c r="V36" s="264">
        <v>1.6901634092944371</v>
      </c>
      <c r="W36" s="264">
        <v>1.700812689049118</v>
      </c>
      <c r="DA36" s="72" t="s">
        <v>3083</v>
      </c>
    </row>
    <row r="37" spans="1:105" ht="12" customHeight="1" x14ac:dyDescent="0.25">
      <c r="A37" s="59" t="s">
        <v>30</v>
      </c>
      <c r="B37" s="232">
        <v>1.3227854193071049E-2</v>
      </c>
      <c r="C37" s="232">
        <v>9.0729754534204204E-2</v>
      </c>
      <c r="D37" s="232">
        <v>0</v>
      </c>
      <c r="E37" s="232">
        <v>0</v>
      </c>
      <c r="F37" s="232">
        <v>0</v>
      </c>
      <c r="G37" s="232">
        <v>0</v>
      </c>
      <c r="H37" s="232">
        <v>0</v>
      </c>
      <c r="I37" s="232">
        <v>0</v>
      </c>
      <c r="J37" s="232">
        <v>0</v>
      </c>
      <c r="K37" s="232">
        <v>0</v>
      </c>
      <c r="L37" s="232">
        <v>0</v>
      </c>
      <c r="M37" s="232">
        <v>0</v>
      </c>
      <c r="N37" s="232">
        <v>0</v>
      </c>
      <c r="O37" s="232">
        <v>0</v>
      </c>
      <c r="P37" s="232">
        <v>0</v>
      </c>
      <c r="Q37" s="232">
        <v>0</v>
      </c>
      <c r="R37" s="232">
        <v>0</v>
      </c>
      <c r="S37" s="232">
        <v>0</v>
      </c>
      <c r="T37" s="232">
        <v>2.5923717376965388E-4</v>
      </c>
      <c r="U37" s="232">
        <v>0</v>
      </c>
      <c r="V37" s="232">
        <v>0</v>
      </c>
      <c r="W37" s="232">
        <v>0</v>
      </c>
      <c r="DA37" s="71" t="s">
        <v>3084</v>
      </c>
    </row>
    <row r="38" spans="1:105" ht="12" customHeight="1" x14ac:dyDescent="0.25">
      <c r="A38" s="59" t="s">
        <v>33</v>
      </c>
      <c r="B38" s="232">
        <v>0</v>
      </c>
      <c r="C38" s="232">
        <v>0</v>
      </c>
      <c r="D38" s="232">
        <v>0</v>
      </c>
      <c r="E38" s="232">
        <v>0</v>
      </c>
      <c r="F38" s="232">
        <v>0</v>
      </c>
      <c r="G38" s="232">
        <v>9.6733148372227976E-2</v>
      </c>
      <c r="H38" s="232">
        <v>0</v>
      </c>
      <c r="I38" s="232">
        <v>0.9298344716633351</v>
      </c>
      <c r="J38" s="232">
        <v>7.7937070411825057E-2</v>
      </c>
      <c r="K38" s="232">
        <v>0.18596099488618409</v>
      </c>
      <c r="L38" s="232">
        <v>0.27129647885598351</v>
      </c>
      <c r="M38" s="232">
        <v>0</v>
      </c>
      <c r="N38" s="232">
        <v>0.1164490690184759</v>
      </c>
      <c r="O38" s="232">
        <v>0.45581060909108612</v>
      </c>
      <c r="P38" s="232">
        <v>0.52422847075757417</v>
      </c>
      <c r="Q38" s="232">
        <v>0.110744983880971</v>
      </c>
      <c r="R38" s="232">
        <v>0.32231712719719102</v>
      </c>
      <c r="S38" s="232">
        <v>0.1082733726477223</v>
      </c>
      <c r="T38" s="232">
        <v>0.11922132452256549</v>
      </c>
      <c r="U38" s="232">
        <v>9.0713413527989076E-2</v>
      </c>
      <c r="V38" s="232">
        <v>1.340767909504614E-2</v>
      </c>
      <c r="W38" s="232">
        <v>1.1482021489899481E-2</v>
      </c>
      <c r="DA38" s="71" t="s">
        <v>3085</v>
      </c>
    </row>
    <row r="39" spans="1:105" ht="12" customHeight="1" x14ac:dyDescent="0.25">
      <c r="A39" s="59" t="s">
        <v>160</v>
      </c>
      <c r="B39" s="232">
        <v>0.53643072205722864</v>
      </c>
      <c r="C39" s="232">
        <v>0.28984949440564622</v>
      </c>
      <c r="D39" s="232">
        <v>0.36102163289517059</v>
      </c>
      <c r="E39" s="232">
        <v>0.56772844690102819</v>
      </c>
      <c r="F39" s="232">
        <v>0.44708076523765578</v>
      </c>
      <c r="G39" s="232">
        <v>6.3839298149851489</v>
      </c>
      <c r="H39" s="232">
        <v>0</v>
      </c>
      <c r="I39" s="232">
        <v>1.7325716514186591</v>
      </c>
      <c r="J39" s="232">
        <v>0.8067166558705049</v>
      </c>
      <c r="K39" s="232">
        <v>0.16090117241957691</v>
      </c>
      <c r="L39" s="232">
        <v>0.39408713326969441</v>
      </c>
      <c r="M39" s="232">
        <v>0.73877909226883975</v>
      </c>
      <c r="N39" s="232">
        <v>0.81188704661237265</v>
      </c>
      <c r="O39" s="232">
        <v>0.69774069456079924</v>
      </c>
      <c r="P39" s="232">
        <v>0.64082531750706628</v>
      </c>
      <c r="Q39" s="232">
        <v>0.77635001735648324</v>
      </c>
      <c r="R39" s="232">
        <v>0.37444556099083037</v>
      </c>
      <c r="S39" s="232">
        <v>0.3389968257524581</v>
      </c>
      <c r="T39" s="232">
        <v>0.37383343383771173</v>
      </c>
      <c r="U39" s="232">
        <v>0.38166062491454739</v>
      </c>
      <c r="V39" s="232">
        <v>0.43543522005421381</v>
      </c>
      <c r="W39" s="232">
        <v>0.51571393003251076</v>
      </c>
      <c r="DA39" s="71" t="s">
        <v>3086</v>
      </c>
    </row>
    <row r="40" spans="1:105" ht="12" customHeight="1" x14ac:dyDescent="0.25">
      <c r="A40" s="59" t="s">
        <v>70</v>
      </c>
      <c r="B40" s="232">
        <v>0.52454685209030283</v>
      </c>
      <c r="C40" s="232">
        <v>0.28160769299373578</v>
      </c>
      <c r="D40" s="232">
        <v>0.34898341868771859</v>
      </c>
      <c r="E40" s="232">
        <v>0.37060015081219871</v>
      </c>
      <c r="F40" s="232">
        <v>0.14502142008510779</v>
      </c>
      <c r="G40" s="232">
        <v>0.32475164888796232</v>
      </c>
      <c r="H40" s="232">
        <v>0</v>
      </c>
      <c r="I40" s="232">
        <v>0</v>
      </c>
      <c r="J40" s="232">
        <v>0</v>
      </c>
      <c r="K40" s="232">
        <v>0</v>
      </c>
      <c r="L40" s="232">
        <v>0</v>
      </c>
      <c r="M40" s="232">
        <v>0.19941833484341989</v>
      </c>
      <c r="N40" s="232">
        <v>9.5164084747953556E-2</v>
      </c>
      <c r="O40" s="232">
        <v>0</v>
      </c>
      <c r="P40" s="232">
        <v>0</v>
      </c>
      <c r="Q40" s="232">
        <v>0.1810632033970464</v>
      </c>
      <c r="R40" s="232">
        <v>0.17565813371370359</v>
      </c>
      <c r="S40" s="232">
        <v>0</v>
      </c>
      <c r="T40" s="232">
        <v>0</v>
      </c>
      <c r="U40" s="232">
        <v>0</v>
      </c>
      <c r="V40" s="232">
        <v>0</v>
      </c>
      <c r="W40" s="232">
        <v>0</v>
      </c>
      <c r="DA40" s="71" t="s">
        <v>3087</v>
      </c>
    </row>
    <row r="41" spans="1:105" ht="12" customHeight="1" x14ac:dyDescent="0.25">
      <c r="A41" s="59" t="s">
        <v>162</v>
      </c>
      <c r="B41" s="232">
        <v>13.20774301741392</v>
      </c>
      <c r="C41" s="232">
        <v>4.0725646179618842</v>
      </c>
      <c r="D41" s="232">
        <v>7.1089250336956464</v>
      </c>
      <c r="E41" s="232">
        <v>13.09694758809869</v>
      </c>
      <c r="F41" s="232">
        <v>16.25722071821162</v>
      </c>
      <c r="G41" s="232">
        <v>2.9072634775653698</v>
      </c>
      <c r="H41" s="232">
        <v>5.0081869698806178</v>
      </c>
      <c r="I41" s="232">
        <v>2.244960057592245</v>
      </c>
      <c r="J41" s="232">
        <v>15.163428401937811</v>
      </c>
      <c r="K41" s="232">
        <v>6.1525162641471738</v>
      </c>
      <c r="L41" s="232">
        <v>4.3914274926791466</v>
      </c>
      <c r="M41" s="232">
        <v>1.523186008428518</v>
      </c>
      <c r="N41" s="232">
        <v>1.732768156753361</v>
      </c>
      <c r="O41" s="232">
        <v>1.43447091821107</v>
      </c>
      <c r="P41" s="232">
        <v>1.558338769301205</v>
      </c>
      <c r="Q41" s="232">
        <v>1.047730164855214</v>
      </c>
      <c r="R41" s="232">
        <v>2.429983868009181</v>
      </c>
      <c r="S41" s="232">
        <v>1.683389776267916</v>
      </c>
      <c r="T41" s="232">
        <v>1.282946400771888</v>
      </c>
      <c r="U41" s="232">
        <v>1.6744282275874509</v>
      </c>
      <c r="V41" s="232">
        <v>1.241320510145177</v>
      </c>
      <c r="W41" s="232">
        <v>1.1736167375267079</v>
      </c>
      <c r="DA41" s="71" t="s">
        <v>3088</v>
      </c>
    </row>
    <row r="42" spans="1:105" ht="12" customHeight="1" x14ac:dyDescent="0.25">
      <c r="A42" s="60" t="s">
        <v>3089</v>
      </c>
      <c r="B42" s="264">
        <v>24.383258807000939</v>
      </c>
      <c r="C42" s="264">
        <v>11.188598557584241</v>
      </c>
      <c r="D42" s="264">
        <v>16.183977843065779</v>
      </c>
      <c r="E42" s="264">
        <v>32.406782135516579</v>
      </c>
      <c r="F42" s="264">
        <v>27.806668496159599</v>
      </c>
      <c r="G42" s="264">
        <v>18.146604559405962</v>
      </c>
      <c r="H42" s="264">
        <v>11.85599273237427</v>
      </c>
      <c r="I42" s="264">
        <v>12.56108751038127</v>
      </c>
      <c r="J42" s="264">
        <v>24.196980222018471</v>
      </c>
      <c r="K42" s="264">
        <v>11.583897164570971</v>
      </c>
      <c r="L42" s="264">
        <v>8.7256286896450295</v>
      </c>
      <c r="M42" s="264">
        <v>6.6377987029808008</v>
      </c>
      <c r="N42" s="264">
        <v>7.0777614649705036</v>
      </c>
      <c r="O42" s="264">
        <v>6.3123185349471207</v>
      </c>
      <c r="P42" s="264">
        <v>5.6825309707688989</v>
      </c>
      <c r="Q42" s="264">
        <v>4.8617705620089122</v>
      </c>
      <c r="R42" s="264">
        <v>7.1850568785796094</v>
      </c>
      <c r="S42" s="264">
        <v>5.2450015913210049</v>
      </c>
      <c r="T42" s="264">
        <v>5.4142266117965576</v>
      </c>
      <c r="U42" s="264">
        <v>5.1114263790380532</v>
      </c>
      <c r="V42" s="264">
        <v>4.2565122499274421</v>
      </c>
      <c r="W42" s="264">
        <v>4.42863810266517</v>
      </c>
      <c r="DA42" s="72" t="s">
        <v>3090</v>
      </c>
    </row>
    <row r="43" spans="1:105" ht="12" customHeight="1" x14ac:dyDescent="0.25">
      <c r="A43" s="64" t="s">
        <v>30</v>
      </c>
      <c r="B43" s="231">
        <v>1.01517511235835E-2</v>
      </c>
      <c r="C43" s="231">
        <v>3.3318168842379502E-2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5.5548313527856628E-5</v>
      </c>
      <c r="U43" s="231">
        <v>0</v>
      </c>
      <c r="V43" s="231">
        <v>0</v>
      </c>
      <c r="W43" s="231">
        <v>0</v>
      </c>
      <c r="DA43" s="73" t="s">
        <v>3091</v>
      </c>
    </row>
    <row r="44" spans="1:105" ht="12" customHeight="1" x14ac:dyDescent="0.25">
      <c r="A44" s="64" t="s">
        <v>32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3092</v>
      </c>
    </row>
    <row r="45" spans="1:105" ht="12" customHeight="1" x14ac:dyDescent="0.25">
      <c r="A45" s="64" t="s">
        <v>33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5.9455152054666838E-2</v>
      </c>
      <c r="H45" s="231">
        <v>0</v>
      </c>
      <c r="I45" s="231">
        <v>0.28587117564147141</v>
      </c>
      <c r="J45" s="231">
        <v>8.2326203418360888E-2</v>
      </c>
      <c r="K45" s="231">
        <v>0.1280957471698157</v>
      </c>
      <c r="L45" s="231">
        <v>0.20136656911619141</v>
      </c>
      <c r="M45" s="231">
        <v>0</v>
      </c>
      <c r="N45" s="231">
        <v>3.5464836910504227E-2</v>
      </c>
      <c r="O45" s="231">
        <v>0.15400989857100489</v>
      </c>
      <c r="P45" s="231">
        <v>0.2479323165058567</v>
      </c>
      <c r="Q45" s="231">
        <v>4.2405562760290533E-2</v>
      </c>
      <c r="R45" s="231">
        <v>0.13928468846547451</v>
      </c>
      <c r="S45" s="231">
        <v>3.586007920995745E-2</v>
      </c>
      <c r="T45" s="231">
        <v>2.5546272617793211E-2</v>
      </c>
      <c r="U45" s="231">
        <v>3.2238338488593803E-2</v>
      </c>
      <c r="V45" s="231">
        <v>4.2356264404197104E-3</v>
      </c>
      <c r="W45" s="231">
        <v>3.385619248023932E-3</v>
      </c>
      <c r="DA45" s="73" t="s">
        <v>3093</v>
      </c>
    </row>
    <row r="46" spans="1:105" ht="12" customHeight="1" x14ac:dyDescent="0.25">
      <c r="A46" s="64" t="s">
        <v>160</v>
      </c>
      <c r="B46" s="231">
        <v>0.41168515360728131</v>
      </c>
      <c r="C46" s="231">
        <v>0.10643977207989649</v>
      </c>
      <c r="D46" s="231">
        <v>0.17598530567329601</v>
      </c>
      <c r="E46" s="231">
        <v>0.22031084081242189</v>
      </c>
      <c r="F46" s="231">
        <v>0.37275278392228878</v>
      </c>
      <c r="G46" s="231">
        <v>3.9237585485766511</v>
      </c>
      <c r="H46" s="231">
        <v>0</v>
      </c>
      <c r="I46" s="231">
        <v>0.53266716815535298</v>
      </c>
      <c r="J46" s="231">
        <v>0.85214801071222124</v>
      </c>
      <c r="K46" s="231">
        <v>0.11083375798349381</v>
      </c>
      <c r="L46" s="231">
        <v>0.29250646486082632</v>
      </c>
      <c r="M46" s="231">
        <v>0.202724088846364</v>
      </c>
      <c r="N46" s="231">
        <v>0.24726210299964119</v>
      </c>
      <c r="O46" s="231">
        <v>0.23575355960329869</v>
      </c>
      <c r="P46" s="231">
        <v>0.30307645293573071</v>
      </c>
      <c r="Q46" s="231">
        <v>0.29727359408302573</v>
      </c>
      <c r="R46" s="231">
        <v>0.16181123778129211</v>
      </c>
      <c r="S46" s="231">
        <v>0.1122755551631283</v>
      </c>
      <c r="T46" s="231">
        <v>8.0103545676145943E-2</v>
      </c>
      <c r="U46" s="231">
        <v>0.13563710079069011</v>
      </c>
      <c r="V46" s="231">
        <v>0.137558552682921</v>
      </c>
      <c r="W46" s="231">
        <v>0.1520647744413359</v>
      </c>
      <c r="DA46" s="73" t="s">
        <v>3094</v>
      </c>
    </row>
    <row r="47" spans="1:105" ht="12" customHeight="1" x14ac:dyDescent="0.25">
      <c r="A47" s="64" t="s">
        <v>70</v>
      </c>
      <c r="B47" s="231">
        <v>0.40256484667553022</v>
      </c>
      <c r="C47" s="231">
        <v>0.1034131824851471</v>
      </c>
      <c r="D47" s="231">
        <v>0.17011710107273059</v>
      </c>
      <c r="E47" s="231">
        <v>0.14381388016809971</v>
      </c>
      <c r="F47" s="231">
        <v>0.12091134816849571</v>
      </c>
      <c r="G47" s="231">
        <v>0.19960229755305811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5.4721229462839499E-2</v>
      </c>
      <c r="N47" s="231">
        <v>2.8982445061781471E-2</v>
      </c>
      <c r="O47" s="231">
        <v>0</v>
      </c>
      <c r="P47" s="231">
        <v>0</v>
      </c>
      <c r="Q47" s="231">
        <v>6.9331239810239462E-2</v>
      </c>
      <c r="R47" s="231">
        <v>7.5908123913537739E-2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3095</v>
      </c>
    </row>
    <row r="48" spans="1:105" ht="12" customHeight="1" x14ac:dyDescent="0.25">
      <c r="A48" s="64" t="s">
        <v>34</v>
      </c>
      <c r="B48" s="231">
        <v>0.32608509851246581</v>
      </c>
      <c r="C48" s="231">
        <v>0.32608509851194378</v>
      </c>
      <c r="D48" s="231">
        <v>0.16304917403984201</v>
      </c>
      <c r="E48" s="231">
        <v>0.1630491740398668</v>
      </c>
      <c r="F48" s="231">
        <v>0.16304917403988309</v>
      </c>
      <c r="G48" s="231">
        <v>0.6387351358777682</v>
      </c>
      <c r="H48" s="231">
        <v>0</v>
      </c>
      <c r="I48" s="231">
        <v>0</v>
      </c>
      <c r="J48" s="231">
        <v>0.48416568484991718</v>
      </c>
      <c r="K48" s="231">
        <v>0</v>
      </c>
      <c r="L48" s="231">
        <v>0</v>
      </c>
      <c r="M48" s="231">
        <v>0.32026853851280029</v>
      </c>
      <c r="N48" s="231">
        <v>0</v>
      </c>
      <c r="O48" s="231">
        <v>0.16013426925707239</v>
      </c>
      <c r="P48" s="231">
        <v>0.32026853851391052</v>
      </c>
      <c r="Q48" s="231">
        <v>0.60668443281521101</v>
      </c>
      <c r="R48" s="231">
        <v>0.64216677379289111</v>
      </c>
      <c r="S48" s="231">
        <v>9.8828521792807392E-2</v>
      </c>
      <c r="T48" s="231">
        <v>0.13436386104052681</v>
      </c>
      <c r="U48" s="231">
        <v>8.8586606342057492E-2</v>
      </c>
      <c r="V48" s="231">
        <v>0.1012399430243197</v>
      </c>
      <c r="W48" s="231">
        <v>0.1496141128966807</v>
      </c>
      <c r="DA48" s="73" t="s">
        <v>3096</v>
      </c>
    </row>
    <row r="49" spans="1:105" ht="12" customHeight="1" x14ac:dyDescent="0.25">
      <c r="A49" s="64" t="s">
        <v>162</v>
      </c>
      <c r="B49" s="231">
        <v>10.13631674948971</v>
      </c>
      <c r="C49" s="231">
        <v>1.495544612231932</v>
      </c>
      <c r="D49" s="231">
        <v>3.465350081740791</v>
      </c>
      <c r="E49" s="231">
        <v>5.0823585658959471</v>
      </c>
      <c r="F49" s="231">
        <v>13.554428534475671</v>
      </c>
      <c r="G49" s="231">
        <v>1.7868930664439551</v>
      </c>
      <c r="H49" s="231">
        <v>1.823115703804653</v>
      </c>
      <c r="I49" s="231">
        <v>0.69019743888824703</v>
      </c>
      <c r="J49" s="231">
        <v>16.017377668179289</v>
      </c>
      <c r="K49" s="231">
        <v>4.2380455552667513</v>
      </c>
      <c r="L49" s="231">
        <v>3.259484573674611</v>
      </c>
      <c r="M49" s="231">
        <v>0.41796864439395259</v>
      </c>
      <c r="N49" s="231">
        <v>0.52771860351432143</v>
      </c>
      <c r="O49" s="231">
        <v>0.48468095347161078</v>
      </c>
      <c r="P49" s="231">
        <v>0.73701174683510151</v>
      </c>
      <c r="Q49" s="231">
        <v>0.40118825886841403</v>
      </c>
      <c r="R49" s="231">
        <v>1.050082410993695</v>
      </c>
      <c r="S49" s="231">
        <v>0.55753773288847397</v>
      </c>
      <c r="T49" s="231">
        <v>0.27490466692417831</v>
      </c>
      <c r="U49" s="231">
        <v>0.59506948174941021</v>
      </c>
      <c r="V49" s="231">
        <v>0.39214616762037757</v>
      </c>
      <c r="W49" s="231">
        <v>0.34605573764766212</v>
      </c>
      <c r="DA49" s="73" t="s">
        <v>3097</v>
      </c>
    </row>
    <row r="50" spans="1:105" ht="12" customHeight="1" x14ac:dyDescent="0.25">
      <c r="A50" s="64" t="s">
        <v>36</v>
      </c>
      <c r="B50" s="231">
        <v>5.2998268824910127E-2</v>
      </c>
      <c r="C50" s="231">
        <v>0</v>
      </c>
      <c r="D50" s="231">
        <v>7.5085297357694203E-2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3098</v>
      </c>
    </row>
    <row r="51" spans="1:105" ht="12" customHeight="1" x14ac:dyDescent="0.25">
      <c r="A51" s="64" t="s">
        <v>73</v>
      </c>
      <c r="B51" s="231">
        <v>8.7042236787279421</v>
      </c>
      <c r="C51" s="231">
        <v>6.6395038722692554</v>
      </c>
      <c r="D51" s="231">
        <v>9.2010824489618148</v>
      </c>
      <c r="E51" s="231">
        <v>23.981716643276361</v>
      </c>
      <c r="F51" s="231">
        <v>8.1963280190139898</v>
      </c>
      <c r="G51" s="231">
        <v>8.2662592347254584</v>
      </c>
      <c r="H51" s="231">
        <v>8.6195854433873969</v>
      </c>
      <c r="I51" s="231">
        <v>8.8624897589894882</v>
      </c>
      <c r="J51" s="231">
        <v>6.3781959078380162</v>
      </c>
      <c r="K51" s="231">
        <v>6.267787264282477</v>
      </c>
      <c r="L51" s="231">
        <v>4.2729854239866771</v>
      </c>
      <c r="M51" s="231">
        <v>4.8913029768804801</v>
      </c>
      <c r="N51" s="231">
        <v>5.7561949754110806</v>
      </c>
      <c r="O51" s="231">
        <v>4.5232564990404329</v>
      </c>
      <c r="P51" s="231">
        <v>3.3712728782737642</v>
      </c>
      <c r="Q51" s="231">
        <v>3.4448874736717312</v>
      </c>
      <c r="R51" s="231">
        <v>4.1772970497013464</v>
      </c>
      <c r="S51" s="231">
        <v>3.6762646657993989</v>
      </c>
      <c r="T51" s="231">
        <v>4.2503949119905151</v>
      </c>
      <c r="U51" s="231">
        <v>3.106904263798294</v>
      </c>
      <c r="V51" s="231">
        <v>2.979098938529404</v>
      </c>
      <c r="W51" s="231">
        <v>3.167918520824013</v>
      </c>
      <c r="DA51" s="73" t="s">
        <v>3099</v>
      </c>
    </row>
    <row r="52" spans="1:105" ht="12" customHeight="1" x14ac:dyDescent="0.25">
      <c r="A52" s="64" t="s">
        <v>79</v>
      </c>
      <c r="B52" s="231">
        <v>4.3392332600395171</v>
      </c>
      <c r="C52" s="231">
        <v>2.4842938511636841</v>
      </c>
      <c r="D52" s="231">
        <v>2.9333084342196161</v>
      </c>
      <c r="E52" s="231">
        <v>2.815533031323882</v>
      </c>
      <c r="F52" s="231">
        <v>5.399198636539281</v>
      </c>
      <c r="G52" s="231">
        <v>3.2719011241744029</v>
      </c>
      <c r="H52" s="231">
        <v>1.413291585182219</v>
      </c>
      <c r="I52" s="231">
        <v>2.1898619687067131</v>
      </c>
      <c r="J52" s="231">
        <v>0.38276674702066821</v>
      </c>
      <c r="K52" s="231">
        <v>0.83913483986843462</v>
      </c>
      <c r="L52" s="231">
        <v>0.69928565800672482</v>
      </c>
      <c r="M52" s="231">
        <v>0.75081322488436453</v>
      </c>
      <c r="N52" s="231">
        <v>0.48213850107317402</v>
      </c>
      <c r="O52" s="231">
        <v>0.75448335500370078</v>
      </c>
      <c r="P52" s="231">
        <v>0.70296903770453556</v>
      </c>
      <c r="Q52" s="231">
        <v>0</v>
      </c>
      <c r="R52" s="231">
        <v>0.9385065939313727</v>
      </c>
      <c r="S52" s="231">
        <v>0.76423503646723867</v>
      </c>
      <c r="T52" s="231">
        <v>0.6488578052338706</v>
      </c>
      <c r="U52" s="231">
        <v>1.152990587869007</v>
      </c>
      <c r="V52" s="231">
        <v>0.64223302162999962</v>
      </c>
      <c r="W52" s="231">
        <v>0.60959933760745466</v>
      </c>
      <c r="DA52" s="73" t="s">
        <v>3100</v>
      </c>
    </row>
    <row r="53" spans="1:105" ht="12" customHeight="1" x14ac:dyDescent="0.25">
      <c r="A53" s="60" t="s">
        <v>3101</v>
      </c>
      <c r="B53" s="264">
        <v>0.53824314717755983</v>
      </c>
      <c r="C53" s="264">
        <v>0.3381279251056436</v>
      </c>
      <c r="D53" s="264">
        <v>0.74216634999259701</v>
      </c>
      <c r="E53" s="264">
        <v>0.67481610495273714</v>
      </c>
      <c r="F53" s="264">
        <v>0.80546339536662359</v>
      </c>
      <c r="G53" s="264">
        <v>0.84223057078905916</v>
      </c>
      <c r="H53" s="264">
        <v>0.54422589310359903</v>
      </c>
      <c r="I53" s="264">
        <v>0.67228777644609505</v>
      </c>
      <c r="J53" s="264">
        <v>0.56139539822095408</v>
      </c>
      <c r="K53" s="264">
        <v>0.48667008562833541</v>
      </c>
      <c r="L53" s="264">
        <v>0.51982292684199261</v>
      </c>
      <c r="M53" s="264">
        <v>0.67775782354588465</v>
      </c>
      <c r="N53" s="264">
        <v>0.52392988628203929</v>
      </c>
      <c r="O53" s="264">
        <v>0.61139165726094791</v>
      </c>
      <c r="P53" s="264">
        <v>0.57427912622451027</v>
      </c>
      <c r="Q53" s="264">
        <v>0.5767356916046098</v>
      </c>
      <c r="R53" s="264">
        <v>0.61924400938231938</v>
      </c>
      <c r="S53" s="264">
        <v>0.61828569878837181</v>
      </c>
      <c r="T53" s="264">
        <v>0.60862570900412416</v>
      </c>
      <c r="U53" s="264">
        <v>0.57475851117353938</v>
      </c>
      <c r="V53" s="264">
        <v>0.49023338320460141</v>
      </c>
      <c r="W53" s="264">
        <v>0.49786102282188549</v>
      </c>
      <c r="DA53" s="72" t="s">
        <v>3102</v>
      </c>
    </row>
    <row r="54" spans="1:105" ht="12" customHeight="1" x14ac:dyDescent="0.25">
      <c r="A54" s="57" t="s">
        <v>3103</v>
      </c>
      <c r="B54" s="263">
        <f t="shared" ref="B54:W54" si="2">B55+B56+B67</f>
        <v>10.816784212822009</v>
      </c>
      <c r="C54" s="263">
        <f t="shared" si="2"/>
        <v>4.8397093711472561</v>
      </c>
      <c r="D54" s="263">
        <f t="shared" si="2"/>
        <v>9.0041055947288164</v>
      </c>
      <c r="E54" s="263">
        <f t="shared" si="2"/>
        <v>12.201464745678605</v>
      </c>
      <c r="F54" s="263">
        <f t="shared" si="2"/>
        <v>13.790290096473269</v>
      </c>
      <c r="G54" s="263">
        <f t="shared" si="2"/>
        <v>10.40815125023992</v>
      </c>
      <c r="H54" s="263">
        <f t="shared" si="2"/>
        <v>6.3253703460491302</v>
      </c>
      <c r="I54" s="263">
        <f t="shared" si="2"/>
        <v>7.1178688566512918</v>
      </c>
      <c r="J54" s="263">
        <f t="shared" si="2"/>
        <v>11.641689772451013</v>
      </c>
      <c r="K54" s="263">
        <f t="shared" si="2"/>
        <v>6.5110423949244236</v>
      </c>
      <c r="L54" s="263">
        <f t="shared" si="2"/>
        <v>5.9466919323582799</v>
      </c>
      <c r="M54" s="263">
        <f t="shared" si="2"/>
        <v>5.7900819327016375</v>
      </c>
      <c r="N54" s="263">
        <f t="shared" si="2"/>
        <v>4.9501767922045588</v>
      </c>
      <c r="O54" s="263">
        <f t="shared" si="2"/>
        <v>5.3852587233753724</v>
      </c>
      <c r="P54" s="263">
        <f t="shared" si="2"/>
        <v>5.1534380205495829</v>
      </c>
      <c r="Q54" s="263">
        <f t="shared" si="2"/>
        <v>4.8709944337858397</v>
      </c>
      <c r="R54" s="263">
        <f t="shared" si="2"/>
        <v>5.784466870501566</v>
      </c>
      <c r="S54" s="263">
        <f t="shared" si="2"/>
        <v>5.182594162949627</v>
      </c>
      <c r="T54" s="263">
        <f t="shared" si="2"/>
        <v>4.9947253567185728</v>
      </c>
      <c r="U54" s="263">
        <f t="shared" si="2"/>
        <v>4.8994246833209534</v>
      </c>
      <c r="V54" s="263">
        <f t="shared" si="2"/>
        <v>4.1157935732454813</v>
      </c>
      <c r="W54" s="263">
        <f t="shared" si="2"/>
        <v>4.1806591216198292</v>
      </c>
      <c r="DA54" s="70"/>
    </row>
    <row r="55" spans="1:105" ht="12" customHeight="1" x14ac:dyDescent="0.25">
      <c r="A55" s="60" t="s">
        <v>3104</v>
      </c>
      <c r="B55" s="264">
        <v>5.530126875852388</v>
      </c>
      <c r="C55" s="264">
        <v>1.8292513769523719</v>
      </c>
      <c r="D55" s="264">
        <v>3.0264008288403139</v>
      </c>
      <c r="E55" s="264">
        <v>5.4352060560682691</v>
      </c>
      <c r="F55" s="264">
        <v>6.532176770993825</v>
      </c>
      <c r="G55" s="264">
        <v>3.6409968387660721</v>
      </c>
      <c r="H55" s="264">
        <v>1.9428311521088599</v>
      </c>
      <c r="I55" s="264">
        <v>1.860919355529471</v>
      </c>
      <c r="J55" s="264">
        <v>6.2205533771892112</v>
      </c>
      <c r="K55" s="264">
        <v>2.5181253819298242</v>
      </c>
      <c r="L55" s="264">
        <v>1.9561815973419869</v>
      </c>
      <c r="M55" s="264">
        <v>0.94368796453104475</v>
      </c>
      <c r="N55" s="264">
        <v>1.05730274050442</v>
      </c>
      <c r="O55" s="264">
        <v>0.98901115097841175</v>
      </c>
      <c r="P55" s="264">
        <v>1.0426046802555331</v>
      </c>
      <c r="Q55" s="264">
        <v>0.80615519080387932</v>
      </c>
      <c r="R55" s="264">
        <v>1.272195371184526</v>
      </c>
      <c r="S55" s="264">
        <v>0.82242934190664119</v>
      </c>
      <c r="T55" s="264">
        <v>0.68378604855068859</v>
      </c>
      <c r="U55" s="264">
        <v>0.82848378376617382</v>
      </c>
      <c r="V55" s="264">
        <v>0.65129891482895097</v>
      </c>
      <c r="W55" s="264">
        <v>0.65429245341436948</v>
      </c>
      <c r="DA55" s="72" t="s">
        <v>3105</v>
      </c>
    </row>
    <row r="56" spans="1:105" ht="12" customHeight="1" x14ac:dyDescent="0.25">
      <c r="A56" s="60" t="s">
        <v>3106</v>
      </c>
      <c r="B56" s="264">
        <v>1.8344771516238949</v>
      </c>
      <c r="C56" s="264">
        <v>0.84177544006903304</v>
      </c>
      <c r="D56" s="264">
        <v>1.2176033486946041</v>
      </c>
      <c r="E56" s="264">
        <v>2.4381278095686452</v>
      </c>
      <c r="F56" s="264">
        <v>2.09203775519696</v>
      </c>
      <c r="G56" s="264">
        <v>1.365261785033677</v>
      </c>
      <c r="H56" s="264">
        <v>0.89198691403442754</v>
      </c>
      <c r="I56" s="264">
        <v>0.94503479701928073</v>
      </c>
      <c r="J56" s="264">
        <v>1.8204624618446501</v>
      </c>
      <c r="K56" s="264">
        <v>0.8715157741370011</v>
      </c>
      <c r="L56" s="264">
        <v>0.65647363182282381</v>
      </c>
      <c r="M56" s="264">
        <v>0.49939551370388491</v>
      </c>
      <c r="N56" s="264">
        <v>0.53249616037395653</v>
      </c>
      <c r="O56" s="264">
        <v>0.47490797755088038</v>
      </c>
      <c r="P56" s="264">
        <v>0.42752584106098279</v>
      </c>
      <c r="Q56" s="264">
        <v>0.36577584165584281</v>
      </c>
      <c r="R56" s="264">
        <v>0.5405685425890614</v>
      </c>
      <c r="S56" s="264">
        <v>0.3946082701934297</v>
      </c>
      <c r="T56" s="264">
        <v>0.40733993317591649</v>
      </c>
      <c r="U56" s="264">
        <v>0.38455872444173428</v>
      </c>
      <c r="V56" s="264">
        <v>0.32023916613874182</v>
      </c>
      <c r="W56" s="264">
        <v>0.33318907355474631</v>
      </c>
      <c r="DA56" s="72" t="s">
        <v>3107</v>
      </c>
    </row>
    <row r="57" spans="1:105" ht="12" customHeight="1" x14ac:dyDescent="0.25">
      <c r="A57" s="64" t="s">
        <v>30</v>
      </c>
      <c r="B57" s="231">
        <v>7.6376810961129753E-4</v>
      </c>
      <c r="C57" s="231">
        <v>2.5066960884548828E-3</v>
      </c>
      <c r="D57" s="231">
        <v>0</v>
      </c>
      <c r="E57" s="231">
        <v>0</v>
      </c>
      <c r="F57" s="231">
        <v>0</v>
      </c>
      <c r="G57" s="231">
        <v>0</v>
      </c>
      <c r="H57" s="231">
        <v>0</v>
      </c>
      <c r="I57" s="231">
        <v>0</v>
      </c>
      <c r="J57" s="231">
        <v>0</v>
      </c>
      <c r="K57" s="231">
        <v>0</v>
      </c>
      <c r="L57" s="231">
        <v>0</v>
      </c>
      <c r="M57" s="231">
        <v>0</v>
      </c>
      <c r="N57" s="231">
        <v>0</v>
      </c>
      <c r="O57" s="231">
        <v>0</v>
      </c>
      <c r="P57" s="231">
        <v>0</v>
      </c>
      <c r="Q57" s="231">
        <v>0</v>
      </c>
      <c r="R57" s="231">
        <v>0</v>
      </c>
      <c r="S57" s="231">
        <v>0</v>
      </c>
      <c r="T57" s="231">
        <v>4.1791834629108434E-6</v>
      </c>
      <c r="U57" s="231">
        <v>0</v>
      </c>
      <c r="V57" s="231">
        <v>0</v>
      </c>
      <c r="W57" s="231">
        <v>0</v>
      </c>
      <c r="DA57" s="73" t="s">
        <v>3108</v>
      </c>
    </row>
    <row r="58" spans="1:105" ht="12" customHeight="1" x14ac:dyDescent="0.25">
      <c r="A58" s="64" t="s">
        <v>32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0</v>
      </c>
      <c r="W58" s="231">
        <v>0</v>
      </c>
      <c r="DA58" s="73" t="s">
        <v>3109</v>
      </c>
    </row>
    <row r="59" spans="1:105" ht="12" customHeight="1" x14ac:dyDescent="0.25">
      <c r="A59" s="64" t="s">
        <v>33</v>
      </c>
      <c r="B59" s="231">
        <v>0</v>
      </c>
      <c r="C59" s="231">
        <v>0</v>
      </c>
      <c r="D59" s="231">
        <v>0</v>
      </c>
      <c r="E59" s="231">
        <v>0</v>
      </c>
      <c r="F59" s="231">
        <v>0</v>
      </c>
      <c r="G59" s="231">
        <v>4.4731148881254033E-3</v>
      </c>
      <c r="H59" s="231">
        <v>0</v>
      </c>
      <c r="I59" s="231">
        <v>2.150754926456212E-2</v>
      </c>
      <c r="J59" s="231">
        <v>6.19382094683593E-3</v>
      </c>
      <c r="K59" s="231">
        <v>9.6372975927134109E-3</v>
      </c>
      <c r="L59" s="231">
        <v>1.5149835920967381E-2</v>
      </c>
      <c r="M59" s="231">
        <v>0</v>
      </c>
      <c r="N59" s="231">
        <v>2.668200896088093E-3</v>
      </c>
      <c r="O59" s="231">
        <v>1.1586951616627331E-2</v>
      </c>
      <c r="P59" s="231">
        <v>1.8653215034923381E-2</v>
      </c>
      <c r="Q59" s="231">
        <v>3.1903871669184099E-3</v>
      </c>
      <c r="R59" s="231">
        <v>1.047909881871909E-2</v>
      </c>
      <c r="S59" s="231">
        <v>2.697936993852598E-3</v>
      </c>
      <c r="T59" s="231">
        <v>1.921976623282248E-3</v>
      </c>
      <c r="U59" s="231">
        <v>2.425454933311132E-3</v>
      </c>
      <c r="V59" s="231">
        <v>3.1866781996888111E-4</v>
      </c>
      <c r="W59" s="231">
        <v>2.547174355880074E-4</v>
      </c>
      <c r="DA59" s="73" t="s">
        <v>3110</v>
      </c>
    </row>
    <row r="60" spans="1:105" ht="12" customHeight="1" x14ac:dyDescent="0.25">
      <c r="A60" s="64" t="s">
        <v>160</v>
      </c>
      <c r="B60" s="231">
        <v>3.097317770086129E-2</v>
      </c>
      <c r="C60" s="231">
        <v>8.0080079307759105E-3</v>
      </c>
      <c r="D60" s="231">
        <v>1.324027378106301E-2</v>
      </c>
      <c r="E60" s="231">
        <v>1.657511028055839E-2</v>
      </c>
      <c r="F60" s="231">
        <v>2.8044096596034272E-2</v>
      </c>
      <c r="G60" s="231">
        <v>0.29520440490858812</v>
      </c>
      <c r="H60" s="231">
        <v>0</v>
      </c>
      <c r="I60" s="231">
        <v>4.0075272839274208E-2</v>
      </c>
      <c r="J60" s="231">
        <v>6.4111449081797237E-2</v>
      </c>
      <c r="K60" s="231">
        <v>8.3385899423318189E-3</v>
      </c>
      <c r="L60" s="231">
        <v>2.2006755976990072E-2</v>
      </c>
      <c r="M60" s="231">
        <v>1.525196906681109E-2</v>
      </c>
      <c r="N60" s="231">
        <v>1.8602791448248869E-2</v>
      </c>
      <c r="O60" s="231">
        <v>1.773694492313219E-2</v>
      </c>
      <c r="P60" s="231">
        <v>2.2801990189522049E-2</v>
      </c>
      <c r="Q60" s="231">
        <v>2.2365411467061499E-2</v>
      </c>
      <c r="R60" s="231">
        <v>1.217388622805959E-2</v>
      </c>
      <c r="S60" s="231">
        <v>8.447063711332534E-3</v>
      </c>
      <c r="T60" s="231">
        <v>6.0265990477351167E-3</v>
      </c>
      <c r="U60" s="231">
        <v>1.0204672159801141E-2</v>
      </c>
      <c r="V60" s="231">
        <v>1.0349232803730729E-2</v>
      </c>
      <c r="W60" s="231">
        <v>1.14406099893168E-2</v>
      </c>
      <c r="DA60" s="73" t="s">
        <v>3111</v>
      </c>
    </row>
    <row r="61" spans="1:105" ht="12" customHeight="1" x14ac:dyDescent="0.25">
      <c r="A61" s="64" t="s">
        <v>70</v>
      </c>
      <c r="B61" s="231">
        <v>3.0287010408190349E-2</v>
      </c>
      <c r="C61" s="231">
        <v>7.7803021305439786E-3</v>
      </c>
      <c r="D61" s="231">
        <v>1.2798778764092579E-2</v>
      </c>
      <c r="E61" s="231">
        <v>1.081985305339935E-2</v>
      </c>
      <c r="F61" s="231">
        <v>9.0967785455921529E-3</v>
      </c>
      <c r="G61" s="231">
        <v>1.5017100756342921E-2</v>
      </c>
      <c r="H61" s="231">
        <v>0</v>
      </c>
      <c r="I61" s="231">
        <v>0</v>
      </c>
      <c r="J61" s="231">
        <v>0</v>
      </c>
      <c r="K61" s="231">
        <v>0</v>
      </c>
      <c r="L61" s="231">
        <v>0</v>
      </c>
      <c r="M61" s="231">
        <v>4.1169577025333796E-3</v>
      </c>
      <c r="N61" s="231">
        <v>2.1804974341152199E-3</v>
      </c>
      <c r="O61" s="231">
        <v>0</v>
      </c>
      <c r="P61" s="231">
        <v>0</v>
      </c>
      <c r="Q61" s="231">
        <v>5.2161434339992067E-3</v>
      </c>
      <c r="R61" s="231">
        <v>5.7109560311125584E-3</v>
      </c>
      <c r="S61" s="231">
        <v>0</v>
      </c>
      <c r="T61" s="231">
        <v>0</v>
      </c>
      <c r="U61" s="231">
        <v>0</v>
      </c>
      <c r="V61" s="231">
        <v>0</v>
      </c>
      <c r="W61" s="231">
        <v>0</v>
      </c>
      <c r="DA61" s="73" t="s">
        <v>3112</v>
      </c>
    </row>
    <row r="62" spans="1:105" ht="12" customHeight="1" x14ac:dyDescent="0.25">
      <c r="A62" s="64" t="s">
        <v>34</v>
      </c>
      <c r="B62" s="231">
        <v>2.4533048163947271E-2</v>
      </c>
      <c r="C62" s="231">
        <v>2.453304816390799E-2</v>
      </c>
      <c r="D62" s="231">
        <v>1.2267022498295321E-2</v>
      </c>
      <c r="E62" s="231">
        <v>1.2267022498297191E-2</v>
      </c>
      <c r="F62" s="231">
        <v>1.2267022498298421E-2</v>
      </c>
      <c r="G62" s="231">
        <v>4.805530802842143E-2</v>
      </c>
      <c r="H62" s="231">
        <v>0</v>
      </c>
      <c r="I62" s="231">
        <v>0</v>
      </c>
      <c r="J62" s="231">
        <v>3.6426258421310392E-2</v>
      </c>
      <c r="K62" s="231">
        <v>0</v>
      </c>
      <c r="L62" s="231">
        <v>0</v>
      </c>
      <c r="M62" s="231">
        <v>2.409543863419188E-2</v>
      </c>
      <c r="N62" s="231">
        <v>0</v>
      </c>
      <c r="O62" s="231">
        <v>1.2047719317146511E-2</v>
      </c>
      <c r="P62" s="231">
        <v>2.4095438634275389E-2</v>
      </c>
      <c r="Q62" s="231">
        <v>4.5643969866975123E-2</v>
      </c>
      <c r="R62" s="231">
        <v>4.8313487683477693E-2</v>
      </c>
      <c r="S62" s="231">
        <v>7.4353746803366054E-3</v>
      </c>
      <c r="T62" s="231">
        <v>1.010887982750045E-2</v>
      </c>
      <c r="U62" s="231">
        <v>6.664823047678306E-3</v>
      </c>
      <c r="V62" s="231">
        <v>7.6167982212654349E-3</v>
      </c>
      <c r="W62" s="231">
        <v>1.125623419912331E-2</v>
      </c>
      <c r="DA62" s="73" t="s">
        <v>3113</v>
      </c>
    </row>
    <row r="63" spans="1:105" ht="12" customHeight="1" x14ac:dyDescent="0.25">
      <c r="A63" s="64" t="s">
        <v>162</v>
      </c>
      <c r="B63" s="231">
        <v>0.76260690278292498</v>
      </c>
      <c r="C63" s="231">
        <v>0.11251746298923621</v>
      </c>
      <c r="D63" s="231">
        <v>0.26071599361059239</v>
      </c>
      <c r="E63" s="231">
        <v>0.38237180433072948</v>
      </c>
      <c r="F63" s="231">
        <v>1.0197689179542819</v>
      </c>
      <c r="G63" s="231">
        <v>0.13443709590800909</v>
      </c>
      <c r="H63" s="231">
        <v>0.1371623100041118</v>
      </c>
      <c r="I63" s="231">
        <v>5.1927080041749007E-2</v>
      </c>
      <c r="J63" s="231">
        <v>1.2050691662580031</v>
      </c>
      <c r="K63" s="231">
        <v>0.31884982233981818</v>
      </c>
      <c r="L63" s="231">
        <v>0.2452276795241087</v>
      </c>
      <c r="M63" s="231">
        <v>3.1445916819607733E-2</v>
      </c>
      <c r="N63" s="231">
        <v>3.9702967035560241E-2</v>
      </c>
      <c r="O63" s="231">
        <v>3.646502471259766E-2</v>
      </c>
      <c r="P63" s="231">
        <v>5.5449159636496659E-2</v>
      </c>
      <c r="Q63" s="231">
        <v>3.0183442673485689E-2</v>
      </c>
      <c r="R63" s="231">
        <v>7.9003065403914344E-2</v>
      </c>
      <c r="S63" s="231">
        <v>4.1946412505715902E-2</v>
      </c>
      <c r="T63" s="231">
        <v>2.0682482777994601E-2</v>
      </c>
      <c r="U63" s="231">
        <v>4.4770117749171917E-2</v>
      </c>
      <c r="V63" s="231">
        <v>2.9503159946360699E-2</v>
      </c>
      <c r="W63" s="231">
        <v>2.603554139041972E-2</v>
      </c>
      <c r="DA63" s="73" t="s">
        <v>3114</v>
      </c>
    </row>
    <row r="64" spans="1:105" ht="12" customHeight="1" x14ac:dyDescent="0.25">
      <c r="A64" s="64" t="s">
        <v>36</v>
      </c>
      <c r="B64" s="231">
        <v>3.9873305698991954E-3</v>
      </c>
      <c r="C64" s="231">
        <v>0</v>
      </c>
      <c r="D64" s="231">
        <v>5.649050584904892E-3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3115</v>
      </c>
    </row>
    <row r="65" spans="1:105" ht="12" customHeight="1" x14ac:dyDescent="0.25">
      <c r="A65" s="64" t="s">
        <v>73</v>
      </c>
      <c r="B65" s="231">
        <v>0.65486322347796411</v>
      </c>
      <c r="C65" s="231">
        <v>0.49952380230238869</v>
      </c>
      <c r="D65" s="231">
        <v>0.69224444757079451</v>
      </c>
      <c r="E65" s="231">
        <v>1.804267082879726</v>
      </c>
      <c r="F65" s="231">
        <v>0.61665163779415599</v>
      </c>
      <c r="G65" s="231">
        <v>0.62191292048091218</v>
      </c>
      <c r="H65" s="231">
        <v>0.64849545655579144</v>
      </c>
      <c r="I65" s="231">
        <v>0.6667703893910587</v>
      </c>
      <c r="J65" s="231">
        <v>0.47986426892825212</v>
      </c>
      <c r="K65" s="231">
        <v>0.47155766251655012</v>
      </c>
      <c r="L65" s="231">
        <v>0.32147852719648989</v>
      </c>
      <c r="M65" s="231">
        <v>0.36799771612893911</v>
      </c>
      <c r="N65" s="231">
        <v>0.43306796053249519</v>
      </c>
      <c r="O65" s="231">
        <v>0.34030769898736801</v>
      </c>
      <c r="P65" s="231">
        <v>0.25363808488580031</v>
      </c>
      <c r="Q65" s="231">
        <v>0.25917648704740293</v>
      </c>
      <c r="R65" s="231">
        <v>0.31427940185840852</v>
      </c>
      <c r="S65" s="231">
        <v>0.2765841754833403</v>
      </c>
      <c r="T65" s="231">
        <v>0.31977892754787568</v>
      </c>
      <c r="U65" s="231">
        <v>0.23374828316977761</v>
      </c>
      <c r="V65" s="231">
        <v>0.22413283550064489</v>
      </c>
      <c r="W65" s="231">
        <v>0.2383386974914618</v>
      </c>
      <c r="DA65" s="73" t="s">
        <v>3116</v>
      </c>
    </row>
    <row r="66" spans="1:105" ht="12" customHeight="1" x14ac:dyDescent="0.25">
      <c r="A66" s="64" t="s">
        <v>79</v>
      </c>
      <c r="B66" s="231">
        <v>0.32646269041049658</v>
      </c>
      <c r="C66" s="231">
        <v>0.1869061204637254</v>
      </c>
      <c r="D66" s="231">
        <v>0.22068778188486129</v>
      </c>
      <c r="E66" s="231">
        <v>0.21182693652593471</v>
      </c>
      <c r="F66" s="231">
        <v>0.40620930180859788</v>
      </c>
      <c r="G66" s="231">
        <v>0.24616184006327799</v>
      </c>
      <c r="H66" s="231">
        <v>0.10632914747452429</v>
      </c>
      <c r="I66" s="231">
        <v>0.16475450548263679</v>
      </c>
      <c r="J66" s="231">
        <v>2.8797498208451532E-2</v>
      </c>
      <c r="K66" s="231">
        <v>6.3132401745587555E-2</v>
      </c>
      <c r="L66" s="231">
        <v>5.261083320426771E-2</v>
      </c>
      <c r="M66" s="231">
        <v>5.6487515351801729E-2</v>
      </c>
      <c r="N66" s="231">
        <v>3.6273743027448818E-2</v>
      </c>
      <c r="O66" s="231">
        <v>5.6763637994008811E-2</v>
      </c>
      <c r="P66" s="231">
        <v>5.2887952679965031E-2</v>
      </c>
      <c r="Q66" s="231">
        <v>0</v>
      </c>
      <c r="R66" s="231">
        <v>7.0608646565369734E-2</v>
      </c>
      <c r="S66" s="231">
        <v>5.7497306818851797E-2</v>
      </c>
      <c r="T66" s="231">
        <v>4.8816888168065509E-2</v>
      </c>
      <c r="U66" s="231">
        <v>8.6745373381994256E-2</v>
      </c>
      <c r="V66" s="231">
        <v>4.8318471846771141E-2</v>
      </c>
      <c r="W66" s="231">
        <v>4.5863273048836709E-2</v>
      </c>
      <c r="DA66" s="73" t="s">
        <v>3117</v>
      </c>
    </row>
    <row r="67" spans="1:105" ht="12" customHeight="1" x14ac:dyDescent="0.25">
      <c r="A67" s="60" t="s">
        <v>3118</v>
      </c>
      <c r="B67" s="264">
        <v>3.452180185345727</v>
      </c>
      <c r="C67" s="264">
        <v>2.168682554125851</v>
      </c>
      <c r="D67" s="264">
        <v>4.7601014171938987</v>
      </c>
      <c r="E67" s="264">
        <v>4.3281308800416909</v>
      </c>
      <c r="F67" s="264">
        <v>5.1660755702824837</v>
      </c>
      <c r="G67" s="264">
        <v>5.401892626440171</v>
      </c>
      <c r="H67" s="264">
        <v>3.4905522799058422</v>
      </c>
      <c r="I67" s="264">
        <v>4.3119147041025396</v>
      </c>
      <c r="J67" s="264">
        <v>3.6006739334171529</v>
      </c>
      <c r="K67" s="264">
        <v>3.1214012388575978</v>
      </c>
      <c r="L67" s="264">
        <v>3.334036703193469</v>
      </c>
      <c r="M67" s="264">
        <v>4.346998454466708</v>
      </c>
      <c r="N67" s="264">
        <v>3.3603778913261828</v>
      </c>
      <c r="O67" s="264">
        <v>3.9213395948460801</v>
      </c>
      <c r="P67" s="264">
        <v>3.683307499233067</v>
      </c>
      <c r="Q67" s="264">
        <v>3.6990634013261179</v>
      </c>
      <c r="R67" s="264">
        <v>3.9717029567279791</v>
      </c>
      <c r="S67" s="264">
        <v>3.9655565508495561</v>
      </c>
      <c r="T67" s="264">
        <v>3.903599374991968</v>
      </c>
      <c r="U67" s="264">
        <v>3.686382175113045</v>
      </c>
      <c r="V67" s="264">
        <v>3.1442554922777881</v>
      </c>
      <c r="W67" s="264">
        <v>3.193177594650713</v>
      </c>
      <c r="DA67" s="72" t="s">
        <v>3119</v>
      </c>
    </row>
    <row r="68" spans="1:105" ht="12" customHeight="1" x14ac:dyDescent="0.25">
      <c r="A68" s="57" t="s">
        <v>3120</v>
      </c>
      <c r="B68" s="263">
        <v>114.1969029109421</v>
      </c>
      <c r="C68" s="263">
        <v>93.995991019589496</v>
      </c>
      <c r="D68" s="263">
        <v>126.1066557025211</v>
      </c>
      <c r="E68" s="263">
        <v>115.7638011028149</v>
      </c>
      <c r="F68" s="263">
        <v>91.224019280058727</v>
      </c>
      <c r="G68" s="263">
        <v>120.98107824435399</v>
      </c>
      <c r="H68" s="263">
        <v>178.2947819126349</v>
      </c>
      <c r="I68" s="263">
        <v>171.55944174469749</v>
      </c>
      <c r="J68" s="263">
        <v>152.0219918866002</v>
      </c>
      <c r="K68" s="263">
        <v>108.2857810606242</v>
      </c>
      <c r="L68" s="263">
        <v>111.9392216503681</v>
      </c>
      <c r="M68" s="263">
        <v>140.3331353122085</v>
      </c>
      <c r="N68" s="263">
        <v>138.56502512192591</v>
      </c>
      <c r="O68" s="263">
        <v>121.0849846919556</v>
      </c>
      <c r="P68" s="263">
        <v>116.19421040959929</v>
      </c>
      <c r="Q68" s="263">
        <v>125.87558426491989</v>
      </c>
      <c r="R68" s="263">
        <v>115.3154849472289</v>
      </c>
      <c r="S68" s="263">
        <v>116.1527220115985</v>
      </c>
      <c r="T68" s="263">
        <v>112.00519990794881</v>
      </c>
      <c r="U68" s="263">
        <v>121.0836944546342</v>
      </c>
      <c r="V68" s="263">
        <v>130.54803239067459</v>
      </c>
      <c r="W68" s="263">
        <v>137.87961166048899</v>
      </c>
      <c r="DA68" s="70" t="s">
        <v>3121</v>
      </c>
    </row>
    <row r="69" spans="1:105" ht="12" customHeight="1" x14ac:dyDescent="0.25">
      <c r="A69" s="41" t="s">
        <v>3122</v>
      </c>
      <c r="B69" s="352">
        <v>146.6868812741136</v>
      </c>
      <c r="C69" s="352">
        <v>122.4005964707612</v>
      </c>
      <c r="D69" s="352">
        <v>186.62649984218851</v>
      </c>
      <c r="E69" s="352">
        <v>178.64259021398161</v>
      </c>
      <c r="F69" s="352">
        <v>167.5636645382462</v>
      </c>
      <c r="G69" s="352">
        <v>174.96967148583781</v>
      </c>
      <c r="H69" s="352">
        <v>135.62220097079521</v>
      </c>
      <c r="I69" s="352">
        <v>147.2880191278953</v>
      </c>
      <c r="J69" s="352">
        <v>128.7778341063767</v>
      </c>
      <c r="K69" s="352">
        <v>117.23063101371881</v>
      </c>
      <c r="L69" s="352">
        <v>120.136611628073</v>
      </c>
      <c r="M69" s="352">
        <v>139.02930098843549</v>
      </c>
      <c r="N69" s="352">
        <v>120.8622313983072</v>
      </c>
      <c r="O69" s="352">
        <v>120.4405401345812</v>
      </c>
      <c r="P69" s="352">
        <v>111.3779735212327</v>
      </c>
      <c r="Q69" s="352">
        <v>111.116397416591</v>
      </c>
      <c r="R69" s="352">
        <v>116.3815730786601</v>
      </c>
      <c r="S69" s="352">
        <v>115.5088983714673</v>
      </c>
      <c r="T69" s="352">
        <v>112.44997454099919</v>
      </c>
      <c r="U69" s="352">
        <v>113.900685874921</v>
      </c>
      <c r="V69" s="352">
        <v>111.9485632995773</v>
      </c>
      <c r="W69" s="352">
        <v>113.7227680709839</v>
      </c>
      <c r="DA69" s="97" t="s">
        <v>3123</v>
      </c>
    </row>
    <row r="70" spans="1:105" ht="12" customHeight="1" x14ac:dyDescent="0.25">
      <c r="A70" s="201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DA70" s="173"/>
    </row>
    <row r="71" spans="1:105" ht="15" customHeight="1" x14ac:dyDescent="0.25">
      <c r="A71" s="32" t="s">
        <v>100</v>
      </c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DA71" s="88"/>
    </row>
    <row r="72" spans="1:105" ht="12" customHeight="1" x14ac:dyDescent="0.25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DA72" s="173"/>
    </row>
    <row r="73" spans="1:105" ht="12" customHeight="1" x14ac:dyDescent="0.25">
      <c r="A73" s="35" t="s">
        <v>29</v>
      </c>
      <c r="B73" s="234">
        <f t="shared" ref="B73:W73" si="3">SUM(B$74:B$78,B$79,B$81:B$82,B$84:B$86,B$88:B$90,B$91:B$92)</f>
        <v>0.99999999999999967</v>
      </c>
      <c r="C73" s="234">
        <f t="shared" si="3"/>
        <v>1.0000000000000002</v>
      </c>
      <c r="D73" s="234">
        <f t="shared" si="3"/>
        <v>0.99999999999999989</v>
      </c>
      <c r="E73" s="234">
        <f t="shared" si="3"/>
        <v>1.0000000000000002</v>
      </c>
      <c r="F73" s="234">
        <f t="shared" si="3"/>
        <v>1.0000000000000002</v>
      </c>
      <c r="G73" s="234">
        <f t="shared" si="3"/>
        <v>1</v>
      </c>
      <c r="H73" s="234">
        <f t="shared" si="3"/>
        <v>1</v>
      </c>
      <c r="I73" s="234">
        <f t="shared" si="3"/>
        <v>1</v>
      </c>
      <c r="J73" s="234">
        <f t="shared" si="3"/>
        <v>1.0000000000000004</v>
      </c>
      <c r="K73" s="234">
        <f t="shared" si="3"/>
        <v>1.0000000000000002</v>
      </c>
      <c r="L73" s="234">
        <f t="shared" si="3"/>
        <v>1.0000000000000002</v>
      </c>
      <c r="M73" s="234">
        <f t="shared" si="3"/>
        <v>0.99999999999999978</v>
      </c>
      <c r="N73" s="234">
        <f t="shared" si="3"/>
        <v>0.99999999999999989</v>
      </c>
      <c r="O73" s="234">
        <f t="shared" si="3"/>
        <v>1</v>
      </c>
      <c r="P73" s="234">
        <f t="shared" si="3"/>
        <v>1.0000000000000002</v>
      </c>
      <c r="Q73" s="234">
        <f t="shared" si="3"/>
        <v>1.0000000000000002</v>
      </c>
      <c r="R73" s="234">
        <f t="shared" si="3"/>
        <v>1</v>
      </c>
      <c r="S73" s="234">
        <f t="shared" si="3"/>
        <v>0.99999999999999978</v>
      </c>
      <c r="T73" s="234">
        <f t="shared" si="3"/>
        <v>1.0000000000000002</v>
      </c>
      <c r="U73" s="234">
        <f t="shared" si="3"/>
        <v>1</v>
      </c>
      <c r="V73" s="234">
        <f t="shared" si="3"/>
        <v>1</v>
      </c>
      <c r="W73" s="234">
        <f t="shared" si="3"/>
        <v>1.0000000000000002</v>
      </c>
      <c r="DA73" s="95"/>
    </row>
    <row r="74" spans="1:105" ht="12" customHeight="1" x14ac:dyDescent="0.25">
      <c r="A74" s="55" t="s">
        <v>92</v>
      </c>
      <c r="B74" s="301">
        <f t="shared" ref="B74:W74" si="4">IF(B$6=0,0,B$6/B$5)</f>
        <v>1.8707168673369474E-2</v>
      </c>
      <c r="C74" s="301">
        <f t="shared" si="4"/>
        <v>2.5578346989712689E-2</v>
      </c>
      <c r="D74" s="301">
        <f t="shared" si="4"/>
        <v>2.3023379178599125E-2</v>
      </c>
      <c r="E74" s="301">
        <f t="shared" si="4"/>
        <v>2.0425954233285668E-2</v>
      </c>
      <c r="F74" s="301">
        <f t="shared" si="4"/>
        <v>1.8058536811642267E-2</v>
      </c>
      <c r="G74" s="301">
        <f t="shared" si="4"/>
        <v>1.9112145183369806E-2</v>
      </c>
      <c r="H74" s="301">
        <f t="shared" si="4"/>
        <v>1.5413445563006828E-2</v>
      </c>
      <c r="I74" s="301">
        <f t="shared" si="4"/>
        <v>1.6592381857927337E-2</v>
      </c>
      <c r="J74" s="301">
        <f t="shared" si="4"/>
        <v>1.208661929694349E-2</v>
      </c>
      <c r="K74" s="301">
        <f t="shared" si="4"/>
        <v>1.7825066468480623E-2</v>
      </c>
      <c r="L74" s="301">
        <f t="shared" si="4"/>
        <v>1.8236271968939569E-2</v>
      </c>
      <c r="M74" s="301">
        <f t="shared" si="4"/>
        <v>1.765936022381338E-2</v>
      </c>
      <c r="N74" s="301">
        <f t="shared" si="4"/>
        <v>1.7998446076417152E-2</v>
      </c>
      <c r="O74" s="301">
        <f t="shared" si="4"/>
        <v>1.7351848705841041E-2</v>
      </c>
      <c r="P74" s="301">
        <f t="shared" si="4"/>
        <v>1.6823656302240184E-2</v>
      </c>
      <c r="Q74" s="301">
        <f t="shared" si="4"/>
        <v>1.6533516926826693E-2</v>
      </c>
      <c r="R74" s="301">
        <f t="shared" si="4"/>
        <v>1.7022946644829538E-2</v>
      </c>
      <c r="S74" s="301">
        <f t="shared" si="4"/>
        <v>1.7406938248167358E-2</v>
      </c>
      <c r="T74" s="301">
        <f t="shared" si="4"/>
        <v>1.7496411234801418E-2</v>
      </c>
      <c r="U74" s="301">
        <f t="shared" si="4"/>
        <v>1.7586476051877097E-2</v>
      </c>
      <c r="V74" s="301">
        <f t="shared" si="4"/>
        <v>1.8761016524826566E-2</v>
      </c>
      <c r="W74" s="301">
        <f t="shared" si="4"/>
        <v>1.84322585742108E-2</v>
      </c>
      <c r="DA74" s="67"/>
    </row>
    <row r="75" spans="1:105" ht="12" customHeight="1" x14ac:dyDescent="0.25">
      <c r="A75" s="202" t="s">
        <v>93</v>
      </c>
      <c r="B75" s="235">
        <f t="shared" ref="B75:W75" si="5">IF(B$7=0,0,B$7/B$5)</f>
        <v>8.6314898431820632E-3</v>
      </c>
      <c r="C75" s="235">
        <f t="shared" si="5"/>
        <v>1.1441721266116672E-2</v>
      </c>
      <c r="D75" s="235">
        <f t="shared" si="5"/>
        <v>1.0752185040299324E-2</v>
      </c>
      <c r="E75" s="235">
        <f t="shared" si="5"/>
        <v>9.4637244466896607E-3</v>
      </c>
      <c r="F75" s="235">
        <f t="shared" si="5"/>
        <v>8.7584039636711356E-3</v>
      </c>
      <c r="G75" s="235">
        <f t="shared" si="5"/>
        <v>9.2725481715479983E-3</v>
      </c>
      <c r="H75" s="235">
        <f t="shared" si="5"/>
        <v>7.2089108593726015E-3</v>
      </c>
      <c r="I75" s="235">
        <f t="shared" si="5"/>
        <v>7.9520353546467977E-3</v>
      </c>
      <c r="J75" s="235">
        <f t="shared" si="5"/>
        <v>5.7379434101315612E-3</v>
      </c>
      <c r="K75" s="235">
        <f t="shared" si="5"/>
        <v>8.3854047073328494E-3</v>
      </c>
      <c r="L75" s="235">
        <f t="shared" si="5"/>
        <v>8.644807170614565E-3</v>
      </c>
      <c r="M75" s="235">
        <f t="shared" si="5"/>
        <v>8.5947203546973931E-3</v>
      </c>
      <c r="N75" s="235">
        <f t="shared" si="5"/>
        <v>8.5351181206203171E-3</v>
      </c>
      <c r="O75" s="235">
        <f t="shared" si="5"/>
        <v>8.5361183152477087E-3</v>
      </c>
      <c r="P75" s="235">
        <f t="shared" si="5"/>
        <v>8.3129990922576336E-3</v>
      </c>
      <c r="Q75" s="235">
        <f t="shared" si="5"/>
        <v>8.1854243337674132E-3</v>
      </c>
      <c r="R75" s="235">
        <f t="shared" si="5"/>
        <v>8.4914860146857157E-3</v>
      </c>
      <c r="S75" s="235">
        <f t="shared" si="5"/>
        <v>8.6994440463914486E-3</v>
      </c>
      <c r="T75" s="235">
        <f t="shared" si="5"/>
        <v>8.7755499023576614E-3</v>
      </c>
      <c r="U75" s="235">
        <f t="shared" si="5"/>
        <v>8.6373142662861981E-3</v>
      </c>
      <c r="V75" s="235">
        <f t="shared" si="5"/>
        <v>8.9144294509504937E-3</v>
      </c>
      <c r="W75" s="235">
        <f t="shared" si="5"/>
        <v>8.7577239278911131E-3</v>
      </c>
      <c r="DA75" s="174"/>
    </row>
    <row r="76" spans="1:105" ht="12" customHeight="1" x14ac:dyDescent="0.25">
      <c r="A76" s="202" t="s">
        <v>94</v>
      </c>
      <c r="B76" s="235">
        <f t="shared" ref="B76:W76" si="6">IF(B$8=0,0,B$8/B$5)</f>
        <v>1.3885808168939832E-2</v>
      </c>
      <c r="C76" s="235">
        <f t="shared" si="6"/>
        <v>1.7949100817186921E-2</v>
      </c>
      <c r="D76" s="235">
        <f t="shared" si="6"/>
        <v>1.7461625638720613E-2</v>
      </c>
      <c r="E76" s="235">
        <f t="shared" si="6"/>
        <v>1.5274452138278794E-2</v>
      </c>
      <c r="F76" s="235">
        <f t="shared" si="6"/>
        <v>1.4631561703331889E-2</v>
      </c>
      <c r="G76" s="235">
        <f t="shared" si="6"/>
        <v>1.5494277659988625E-2</v>
      </c>
      <c r="H76" s="235">
        <f t="shared" si="6"/>
        <v>1.172069759399001E-2</v>
      </c>
      <c r="I76" s="235">
        <f t="shared" si="6"/>
        <v>1.3169275708362389E-2</v>
      </c>
      <c r="J76" s="235">
        <f t="shared" si="6"/>
        <v>9.4356623944035212E-3</v>
      </c>
      <c r="K76" s="235">
        <f t="shared" si="6"/>
        <v>1.3694405736216971E-2</v>
      </c>
      <c r="L76" s="235">
        <f t="shared" si="6"/>
        <v>1.4200251905036734E-2</v>
      </c>
      <c r="M76" s="235">
        <f t="shared" si="6"/>
        <v>1.4394283430488604E-2</v>
      </c>
      <c r="N76" s="235">
        <f t="shared" si="6"/>
        <v>1.4023846646601583E-2</v>
      </c>
      <c r="O76" s="235">
        <f t="shared" si="6"/>
        <v>1.4405840452637722E-2</v>
      </c>
      <c r="P76" s="235">
        <f t="shared" si="6"/>
        <v>1.4073063119966088E-2</v>
      </c>
      <c r="Q76" s="235">
        <f t="shared" si="6"/>
        <v>1.3875828794192732E-2</v>
      </c>
      <c r="R76" s="235">
        <f t="shared" si="6"/>
        <v>1.4470164813676523E-2</v>
      </c>
      <c r="S76" s="235">
        <f t="shared" si="6"/>
        <v>1.4843833761523853E-2</v>
      </c>
      <c r="T76" s="235">
        <f t="shared" si="6"/>
        <v>1.501051928043062E-2</v>
      </c>
      <c r="U76" s="235">
        <f t="shared" si="6"/>
        <v>1.4559665362559539E-2</v>
      </c>
      <c r="V76" s="235">
        <f t="shared" si="6"/>
        <v>1.4668955493174447E-2</v>
      </c>
      <c r="W76" s="235">
        <f t="shared" si="6"/>
        <v>1.4410482550221279E-2</v>
      </c>
      <c r="DA76" s="174"/>
    </row>
    <row r="77" spans="1:105" ht="12" customHeight="1" x14ac:dyDescent="0.25">
      <c r="A77" s="202" t="s">
        <v>95</v>
      </c>
      <c r="B77" s="235">
        <f t="shared" ref="B77:W77" si="7">IF(B$9=0,0,B$9/B$5)</f>
        <v>6.7737134487907058E-3</v>
      </c>
      <c r="C77" s="235">
        <f t="shared" si="7"/>
        <v>9.3121667232159127E-3</v>
      </c>
      <c r="D77" s="235">
        <f t="shared" si="7"/>
        <v>8.3184774568869965E-3</v>
      </c>
      <c r="E77" s="235">
        <f t="shared" si="7"/>
        <v>7.3905815118598846E-3</v>
      </c>
      <c r="F77" s="235">
        <f t="shared" si="7"/>
        <v>6.4791380896847914E-3</v>
      </c>
      <c r="G77" s="235">
        <f t="shared" si="7"/>
        <v>6.8567169227993115E-3</v>
      </c>
      <c r="H77" s="235">
        <f t="shared" si="7"/>
        <v>5.5674727589498678E-3</v>
      </c>
      <c r="I77" s="235">
        <f t="shared" si="7"/>
        <v>5.9664525740853744E-3</v>
      </c>
      <c r="J77" s="235">
        <f t="shared" si="7"/>
        <v>4.3538851603976639E-3</v>
      </c>
      <c r="K77" s="235">
        <f t="shared" si="7"/>
        <v>6.4317664283141474E-3</v>
      </c>
      <c r="L77" s="235">
        <f t="shared" si="7"/>
        <v>6.570899285953633E-3</v>
      </c>
      <c r="M77" s="235">
        <f t="shared" si="7"/>
        <v>6.3317278677893695E-3</v>
      </c>
      <c r="N77" s="235">
        <f t="shared" si="7"/>
        <v>6.484778323998094E-3</v>
      </c>
      <c r="O77" s="235">
        <f t="shared" si="7"/>
        <v>6.2087121130349737E-3</v>
      </c>
      <c r="P77" s="235">
        <f t="shared" si="7"/>
        <v>6.0145733834423001E-3</v>
      </c>
      <c r="Q77" s="235">
        <f t="shared" si="7"/>
        <v>5.9086342459879022E-3</v>
      </c>
      <c r="R77" s="235">
        <f t="shared" si="7"/>
        <v>6.0746110465382617E-3</v>
      </c>
      <c r="S77" s="235">
        <f t="shared" si="7"/>
        <v>6.2093383024156091E-3</v>
      </c>
      <c r="T77" s="235">
        <f t="shared" si="7"/>
        <v>6.2368569232638411E-3</v>
      </c>
      <c r="U77" s="235">
        <f t="shared" si="7"/>
        <v>6.2946580528380107E-3</v>
      </c>
      <c r="V77" s="235">
        <f t="shared" si="7"/>
        <v>6.757051463872391E-3</v>
      </c>
      <c r="W77" s="235">
        <f t="shared" si="7"/>
        <v>6.6387137244319295E-3</v>
      </c>
      <c r="DA77" s="174"/>
    </row>
    <row r="78" spans="1:105" ht="12" customHeight="1" x14ac:dyDescent="0.25">
      <c r="A78" s="56" t="s">
        <v>96</v>
      </c>
      <c r="B78" s="302">
        <f t="shared" ref="B78:W78" si="8">IF(B$10=0,0,B$10/B$5)</f>
        <v>2.0533423123416088E-2</v>
      </c>
      <c r="C78" s="302">
        <f t="shared" si="8"/>
        <v>2.1024608103765142E-2</v>
      </c>
      <c r="D78" s="302">
        <f t="shared" si="8"/>
        <v>1.8336491772930195E-2</v>
      </c>
      <c r="E78" s="302">
        <f t="shared" si="8"/>
        <v>2.0601140287279694E-2</v>
      </c>
      <c r="F78" s="302">
        <f t="shared" si="8"/>
        <v>2.1135885156723162E-2</v>
      </c>
      <c r="G78" s="302">
        <f t="shared" si="8"/>
        <v>1.8288265308195762E-2</v>
      </c>
      <c r="H78" s="302">
        <f t="shared" si="8"/>
        <v>1.5458357285017011E-2</v>
      </c>
      <c r="I78" s="302">
        <f t="shared" si="8"/>
        <v>1.4306470651719895E-2</v>
      </c>
      <c r="J78" s="302">
        <f t="shared" si="8"/>
        <v>1.7074383921141644E-2</v>
      </c>
      <c r="K78" s="302">
        <f t="shared" si="8"/>
        <v>1.613082767175374E-2</v>
      </c>
      <c r="L78" s="302">
        <f t="shared" si="8"/>
        <v>1.8602320486039513E-2</v>
      </c>
      <c r="M78" s="302">
        <f t="shared" si="8"/>
        <v>1.658748103641455E-2</v>
      </c>
      <c r="N78" s="302">
        <f t="shared" si="8"/>
        <v>1.5552907073483007E-2</v>
      </c>
      <c r="O78" s="302">
        <f t="shared" si="8"/>
        <v>1.6475691260580506E-2</v>
      </c>
      <c r="P78" s="302">
        <f t="shared" si="8"/>
        <v>1.6026021204224167E-2</v>
      </c>
      <c r="Q78" s="302">
        <f t="shared" si="8"/>
        <v>1.6849700492292022E-2</v>
      </c>
      <c r="R78" s="302">
        <f t="shared" si="8"/>
        <v>1.6715684167830664E-2</v>
      </c>
      <c r="S78" s="302">
        <f t="shared" si="8"/>
        <v>1.7499481497865517E-2</v>
      </c>
      <c r="T78" s="302">
        <f t="shared" si="8"/>
        <v>1.7542889609538363E-2</v>
      </c>
      <c r="U78" s="302">
        <f t="shared" si="8"/>
        <v>1.7183629738224373E-2</v>
      </c>
      <c r="V78" s="302">
        <f t="shared" si="8"/>
        <v>1.7205444272365374E-2</v>
      </c>
      <c r="W78" s="302">
        <f t="shared" si="8"/>
        <v>1.6557800603503862E-2</v>
      </c>
      <c r="DA78" s="68"/>
    </row>
    <row r="79" spans="1:105" ht="12" customHeight="1" x14ac:dyDescent="0.25">
      <c r="A79" s="203" t="s">
        <v>3059</v>
      </c>
      <c r="B79" s="303">
        <f t="shared" ref="B79:W79" si="9">IF(B$16=0,0,B$16/B$5)</f>
        <v>0.22938928755064122</v>
      </c>
      <c r="C79" s="303">
        <f t="shared" si="9"/>
        <v>0.17989543791563345</v>
      </c>
      <c r="D79" s="303">
        <f t="shared" si="9"/>
        <v>0.21352822315794973</v>
      </c>
      <c r="E79" s="303">
        <f t="shared" si="9"/>
        <v>0.25157789291899668</v>
      </c>
      <c r="F79" s="303">
        <f t="shared" si="9"/>
        <v>0.2460599969413714</v>
      </c>
      <c r="G79" s="303">
        <f t="shared" si="9"/>
        <v>0.21422314647709115</v>
      </c>
      <c r="H79" s="303">
        <f t="shared" si="9"/>
        <v>0.17433517259939527</v>
      </c>
      <c r="I79" s="303">
        <f t="shared" si="9"/>
        <v>0.18692609457403786</v>
      </c>
      <c r="J79" s="303">
        <f t="shared" si="9"/>
        <v>0.25155283346997459</v>
      </c>
      <c r="K79" s="303">
        <f t="shared" si="9"/>
        <v>0.18156884279127272</v>
      </c>
      <c r="L79" s="303">
        <f t="shared" si="9"/>
        <v>0.16693071903960041</v>
      </c>
      <c r="M79" s="303">
        <f t="shared" si="9"/>
        <v>0.1483687854753202</v>
      </c>
      <c r="N79" s="303">
        <f t="shared" si="9"/>
        <v>0.14571555664672708</v>
      </c>
      <c r="O79" s="303">
        <f t="shared" si="9"/>
        <v>0.14520856957547604</v>
      </c>
      <c r="P79" s="303">
        <f t="shared" si="9"/>
        <v>0.14302316692711012</v>
      </c>
      <c r="Q79" s="303">
        <f t="shared" si="9"/>
        <v>0.13649196982796127</v>
      </c>
      <c r="R79" s="303">
        <f t="shared" si="9"/>
        <v>0.14739912735479171</v>
      </c>
      <c r="S79" s="303">
        <f t="shared" si="9"/>
        <v>0.13674975403745954</v>
      </c>
      <c r="T79" s="303">
        <f t="shared" si="9"/>
        <v>0.13775369977786484</v>
      </c>
      <c r="U79" s="303">
        <f t="shared" si="9"/>
        <v>0.13660446110159052</v>
      </c>
      <c r="V79" s="303">
        <f t="shared" si="9"/>
        <v>0.13318759300699509</v>
      </c>
      <c r="W79" s="303">
        <f t="shared" si="9"/>
        <v>0.1312845380901804</v>
      </c>
      <c r="DA79" s="175"/>
    </row>
    <row r="80" spans="1:105" ht="12" customHeight="1" x14ac:dyDescent="0.25">
      <c r="A80" s="203" t="s">
        <v>3071</v>
      </c>
      <c r="B80" s="303">
        <f t="shared" ref="B80:W80" si="10">IF(B$27=0,0,B$27/B$5)</f>
        <v>0.33099737498704734</v>
      </c>
      <c r="C80" s="303">
        <f t="shared" si="10"/>
        <v>0.32215990603684608</v>
      </c>
      <c r="D80" s="303">
        <f t="shared" si="10"/>
        <v>0.29074200755336765</v>
      </c>
      <c r="E80" s="303">
        <f t="shared" si="10"/>
        <v>0.29098846601867878</v>
      </c>
      <c r="F80" s="303">
        <f t="shared" si="10"/>
        <v>0.30407140024332863</v>
      </c>
      <c r="G80" s="303">
        <f t="shared" si="10"/>
        <v>0.3096861598505945</v>
      </c>
      <c r="H80" s="303">
        <f t="shared" si="10"/>
        <v>0.39321043838842057</v>
      </c>
      <c r="I80" s="303">
        <f t="shared" si="10"/>
        <v>0.34092689557824135</v>
      </c>
      <c r="J80" s="303">
        <f t="shared" si="10"/>
        <v>0.37608682137565036</v>
      </c>
      <c r="K80" s="303">
        <f t="shared" si="10"/>
        <v>0.37383013468179593</v>
      </c>
      <c r="L80" s="303">
        <f t="shared" si="10"/>
        <v>0.37241317416239234</v>
      </c>
      <c r="M80" s="303">
        <f t="shared" si="10"/>
        <v>0.36715086284504639</v>
      </c>
      <c r="N80" s="303">
        <f t="shared" si="10"/>
        <v>0.36988872395920802</v>
      </c>
      <c r="O80" s="303">
        <f t="shared" si="10"/>
        <v>0.36234487019223299</v>
      </c>
      <c r="P80" s="303">
        <f t="shared" si="10"/>
        <v>0.36537944085319179</v>
      </c>
      <c r="Q80" s="303">
        <f t="shared" si="10"/>
        <v>0.3620789202098868</v>
      </c>
      <c r="R80" s="303">
        <f t="shared" si="10"/>
        <v>0.34855495352293131</v>
      </c>
      <c r="S80" s="303">
        <f t="shared" si="10"/>
        <v>0.34823419088500218</v>
      </c>
      <c r="T80" s="303">
        <f t="shared" si="10"/>
        <v>0.34169720082316701</v>
      </c>
      <c r="U80" s="303">
        <f t="shared" si="10"/>
        <v>0.35678835774569945</v>
      </c>
      <c r="V80" s="303">
        <f t="shared" si="10"/>
        <v>0.36032742325698491</v>
      </c>
      <c r="W80" s="303">
        <f t="shared" si="10"/>
        <v>0.36253676352458541</v>
      </c>
      <c r="DA80" s="175"/>
    </row>
    <row r="81" spans="1:105" ht="12" customHeight="1" x14ac:dyDescent="0.25">
      <c r="A81" s="62" t="s">
        <v>3072</v>
      </c>
      <c r="B81" s="304">
        <f t="shared" ref="B81:W81" si="11">IF(B$28=0,0,B$28/B$5)</f>
        <v>0.32479466059415513</v>
      </c>
      <c r="C81" s="304">
        <f t="shared" si="11"/>
        <v>0.31648770653770586</v>
      </c>
      <c r="D81" s="304">
        <f t="shared" si="11"/>
        <v>0.28210053561959575</v>
      </c>
      <c r="E81" s="304">
        <f t="shared" si="11"/>
        <v>0.28391022526186538</v>
      </c>
      <c r="F81" s="304">
        <f t="shared" si="11"/>
        <v>0.29475972958242957</v>
      </c>
      <c r="G81" s="304">
        <f t="shared" si="11"/>
        <v>0.29980669243575264</v>
      </c>
      <c r="H81" s="304">
        <f t="shared" si="11"/>
        <v>0.38734215142922279</v>
      </c>
      <c r="I81" s="304">
        <f t="shared" si="11"/>
        <v>0.33311436953444723</v>
      </c>
      <c r="J81" s="304">
        <f t="shared" si="11"/>
        <v>0.37082221026371809</v>
      </c>
      <c r="K81" s="304">
        <f t="shared" si="11"/>
        <v>0.36666485255375514</v>
      </c>
      <c r="L81" s="304">
        <f t="shared" si="11"/>
        <v>0.36456815215295474</v>
      </c>
      <c r="M81" s="304">
        <f t="shared" si="11"/>
        <v>0.35781168746909375</v>
      </c>
      <c r="N81" s="304">
        <f t="shared" si="11"/>
        <v>0.3621222156453488</v>
      </c>
      <c r="O81" s="304">
        <f t="shared" si="11"/>
        <v>0.3524580975380085</v>
      </c>
      <c r="P81" s="304">
        <f t="shared" si="11"/>
        <v>0.35550722124104611</v>
      </c>
      <c r="Q81" s="304">
        <f t="shared" si="11"/>
        <v>0.35225380039710225</v>
      </c>
      <c r="R81" s="304">
        <f t="shared" si="11"/>
        <v>0.3379417449954632</v>
      </c>
      <c r="S81" s="304">
        <f t="shared" si="11"/>
        <v>0.33725356587966721</v>
      </c>
      <c r="T81" s="304">
        <f t="shared" si="11"/>
        <v>0.33041531297465621</v>
      </c>
      <c r="U81" s="304">
        <f t="shared" si="11"/>
        <v>0.34687886213836111</v>
      </c>
      <c r="V81" s="304">
        <f t="shared" si="11"/>
        <v>0.35209389090812165</v>
      </c>
      <c r="W81" s="304">
        <f t="shared" si="11"/>
        <v>0.35445136295786545</v>
      </c>
      <c r="DA81" s="72"/>
    </row>
    <row r="82" spans="1:105" ht="12" customHeight="1" x14ac:dyDescent="0.25">
      <c r="A82" s="62" t="s">
        <v>3079</v>
      </c>
      <c r="B82" s="304">
        <f t="shared" ref="B82:W82" si="12">IF(B$34=0,0,B$34/B$5)</f>
        <v>6.2027143928922342E-3</v>
      </c>
      <c r="C82" s="304">
        <f t="shared" si="12"/>
        <v>5.6721994991402276E-3</v>
      </c>
      <c r="D82" s="304">
        <f t="shared" si="12"/>
        <v>8.6414719337718823E-3</v>
      </c>
      <c r="E82" s="304">
        <f t="shared" si="12"/>
        <v>7.0782407568134665E-3</v>
      </c>
      <c r="F82" s="304">
        <f t="shared" si="12"/>
        <v>9.3116706608990518E-3</v>
      </c>
      <c r="G82" s="304">
        <f t="shared" si="12"/>
        <v>9.8794674148418322E-3</v>
      </c>
      <c r="H82" s="304">
        <f t="shared" si="12"/>
        <v>5.8682869591977415E-3</v>
      </c>
      <c r="I82" s="304">
        <f t="shared" si="12"/>
        <v>7.8125260437941664E-3</v>
      </c>
      <c r="J82" s="304">
        <f t="shared" si="12"/>
        <v>5.2646111119323139E-3</v>
      </c>
      <c r="K82" s="304">
        <f t="shared" si="12"/>
        <v>7.1652821280408143E-3</v>
      </c>
      <c r="L82" s="304">
        <f t="shared" si="12"/>
        <v>7.845022009437581E-3</v>
      </c>
      <c r="M82" s="304">
        <f t="shared" si="12"/>
        <v>9.3391753759526509E-3</v>
      </c>
      <c r="N82" s="304">
        <f t="shared" si="12"/>
        <v>7.7665083138592252E-3</v>
      </c>
      <c r="O82" s="304">
        <f t="shared" si="12"/>
        <v>9.8867726542245116E-3</v>
      </c>
      <c r="P82" s="304">
        <f t="shared" si="12"/>
        <v>9.8722196121457141E-3</v>
      </c>
      <c r="Q82" s="304">
        <f t="shared" si="12"/>
        <v>9.825119812784569E-3</v>
      </c>
      <c r="R82" s="304">
        <f t="shared" si="12"/>
        <v>1.0613208527468068E-2</v>
      </c>
      <c r="S82" s="304">
        <f t="shared" si="12"/>
        <v>1.0980625005334957E-2</v>
      </c>
      <c r="T82" s="304">
        <f t="shared" si="12"/>
        <v>1.1281887848510808E-2</v>
      </c>
      <c r="U82" s="304">
        <f t="shared" si="12"/>
        <v>9.9094956073383662E-3</v>
      </c>
      <c r="V82" s="304">
        <f t="shared" si="12"/>
        <v>8.2335323488632785E-3</v>
      </c>
      <c r="W82" s="304">
        <f t="shared" si="12"/>
        <v>8.0854005667199708E-3</v>
      </c>
      <c r="DA82" s="72"/>
    </row>
    <row r="83" spans="1:105" ht="12" customHeight="1" x14ac:dyDescent="0.25">
      <c r="A83" s="203" t="s">
        <v>3081</v>
      </c>
      <c r="B83" s="303">
        <f t="shared" ref="B83:W83" si="13">IF(B$35=0,0,B$35/B$5)</f>
        <v>4.6791561001572099E-2</v>
      </c>
      <c r="C83" s="303">
        <f t="shared" si="13"/>
        <v>2.8253381994073918E-2</v>
      </c>
      <c r="D83" s="303">
        <f t="shared" si="13"/>
        <v>2.9841125055468518E-2</v>
      </c>
      <c r="E83" s="303">
        <f t="shared" si="13"/>
        <v>5.1186605691807559E-2</v>
      </c>
      <c r="F83" s="303">
        <f t="shared" si="13"/>
        <v>5.4433353965247719E-2</v>
      </c>
      <c r="G83" s="303">
        <f t="shared" si="13"/>
        <v>3.486962630203206E-2</v>
      </c>
      <c r="H83" s="303">
        <f t="shared" si="13"/>
        <v>1.9441559785558653E-2</v>
      </c>
      <c r="I83" s="303">
        <f t="shared" si="13"/>
        <v>2.1833897327293635E-2</v>
      </c>
      <c r="J83" s="303">
        <f t="shared" si="13"/>
        <v>3.9633854549089943E-2</v>
      </c>
      <c r="K83" s="303">
        <f t="shared" si="13"/>
        <v>2.8317130546820113E-2</v>
      </c>
      <c r="L83" s="303">
        <f t="shared" si="13"/>
        <v>2.2355451945730926E-2</v>
      </c>
      <c r="M83" s="303">
        <f t="shared" si="13"/>
        <v>1.3953299180238935E-2</v>
      </c>
      <c r="N83" s="303">
        <f t="shared" si="13"/>
        <v>1.5902551948443828E-2</v>
      </c>
      <c r="O83" s="303">
        <f t="shared" si="13"/>
        <v>1.5930691594322283E-2</v>
      </c>
      <c r="P83" s="303">
        <f t="shared" si="13"/>
        <v>1.5988874031372505E-2</v>
      </c>
      <c r="Q83" s="303">
        <f t="shared" si="13"/>
        <v>1.3329094911729227E-2</v>
      </c>
      <c r="R83" s="303">
        <f t="shared" si="13"/>
        <v>1.9715605044155732E-2</v>
      </c>
      <c r="S83" s="303">
        <f t="shared" si="13"/>
        <v>1.47041222469174E-2</v>
      </c>
      <c r="T83" s="303">
        <f t="shared" si="13"/>
        <v>1.4973269737204163E-2</v>
      </c>
      <c r="U83" s="303">
        <f t="shared" si="13"/>
        <v>1.3987288070528727E-2</v>
      </c>
      <c r="V83" s="303">
        <f t="shared" si="13"/>
        <v>1.1196973571698547E-2</v>
      </c>
      <c r="W83" s="303">
        <f t="shared" si="13"/>
        <v>1.1147328120402568E-2</v>
      </c>
      <c r="DA83" s="175"/>
    </row>
    <row r="84" spans="1:105" ht="12" customHeight="1" x14ac:dyDescent="0.25">
      <c r="A84" s="62" t="s">
        <v>3082</v>
      </c>
      <c r="B84" s="304">
        <f t="shared" ref="B84:W84" si="14">IF(B$36=0,0,B$36/B$5)</f>
        <v>1.7046322583942054E-2</v>
      </c>
      <c r="C84" s="304">
        <f t="shared" si="14"/>
        <v>8.2263582755787452E-3</v>
      </c>
      <c r="D84" s="304">
        <f t="shared" si="14"/>
        <v>9.4291764029589917E-3</v>
      </c>
      <c r="E84" s="304">
        <f t="shared" si="14"/>
        <v>1.5247576513650191E-2</v>
      </c>
      <c r="F84" s="304">
        <f t="shared" si="14"/>
        <v>2.0174566824080004E-2</v>
      </c>
      <c r="G84" s="304">
        <f t="shared" si="14"/>
        <v>1.1799986042114555E-2</v>
      </c>
      <c r="H84" s="304">
        <f t="shared" si="14"/>
        <v>5.5931007500279245E-3</v>
      </c>
      <c r="I84" s="304">
        <f t="shared" si="14"/>
        <v>5.9064250228263162E-3</v>
      </c>
      <c r="J84" s="304">
        <f t="shared" si="14"/>
        <v>1.5586928833236873E-2</v>
      </c>
      <c r="K84" s="304">
        <f t="shared" si="14"/>
        <v>9.9108393030186061E-3</v>
      </c>
      <c r="L84" s="304">
        <f t="shared" si="14"/>
        <v>7.904154737963855E-3</v>
      </c>
      <c r="M84" s="304">
        <f t="shared" si="14"/>
        <v>3.5127984427268848E-3</v>
      </c>
      <c r="N84" s="304">
        <f t="shared" si="14"/>
        <v>4.2316925308817964E-3</v>
      </c>
      <c r="O84" s="304">
        <f t="shared" si="14"/>
        <v>4.3345399198530905E-3</v>
      </c>
      <c r="P84" s="304">
        <f t="shared" si="14"/>
        <v>4.8488861795107033E-3</v>
      </c>
      <c r="Q84" s="304">
        <f t="shared" si="14"/>
        <v>3.7333073405115638E-3</v>
      </c>
      <c r="R84" s="304">
        <f t="shared" si="14"/>
        <v>5.8621259117521965E-3</v>
      </c>
      <c r="S84" s="304">
        <f t="shared" si="14"/>
        <v>3.9191507895199673E-3</v>
      </c>
      <c r="T84" s="304">
        <f t="shared" si="14"/>
        <v>3.4101861329770464E-3</v>
      </c>
      <c r="U84" s="304">
        <f t="shared" si="14"/>
        <v>3.8335236770429314E-3</v>
      </c>
      <c r="V84" s="304">
        <f t="shared" si="14"/>
        <v>2.9400314500308356E-3</v>
      </c>
      <c r="W84" s="304">
        <f t="shared" si="14"/>
        <v>2.8608156137439359E-3</v>
      </c>
      <c r="DA84" s="72"/>
    </row>
    <row r="85" spans="1:105" ht="12" customHeight="1" x14ac:dyDescent="0.25">
      <c r="A85" s="62" t="s">
        <v>3089</v>
      </c>
      <c r="B85" s="304">
        <f t="shared" ref="B85:W85" si="15">IF(B$42=0,0,B$42/B$5)</f>
        <v>2.9102814426937632E-2</v>
      </c>
      <c r="C85" s="304">
        <f t="shared" si="15"/>
        <v>1.943954591322708E-2</v>
      </c>
      <c r="D85" s="304">
        <f t="shared" si="15"/>
        <v>1.9516939059368868E-2</v>
      </c>
      <c r="E85" s="304">
        <f t="shared" si="15"/>
        <v>3.5205925671201684E-2</v>
      </c>
      <c r="F85" s="304">
        <f t="shared" si="15"/>
        <v>3.329436410843175E-2</v>
      </c>
      <c r="G85" s="304">
        <f t="shared" si="15"/>
        <v>2.2046409706237457E-2</v>
      </c>
      <c r="H85" s="304">
        <f t="shared" si="15"/>
        <v>1.3240672171899535E-2</v>
      </c>
      <c r="I85" s="304">
        <f t="shared" si="15"/>
        <v>1.5118317821360069E-2</v>
      </c>
      <c r="J85" s="304">
        <f t="shared" si="15"/>
        <v>2.3501662422117226E-2</v>
      </c>
      <c r="K85" s="304">
        <f t="shared" si="15"/>
        <v>1.766417273768299E-2</v>
      </c>
      <c r="L85" s="304">
        <f t="shared" si="15"/>
        <v>1.3638777071075322E-2</v>
      </c>
      <c r="M85" s="304">
        <f t="shared" si="15"/>
        <v>9.4732290021455248E-3</v>
      </c>
      <c r="N85" s="304">
        <f t="shared" si="15"/>
        <v>1.0866471056483756E-2</v>
      </c>
      <c r="O85" s="304">
        <f t="shared" si="15"/>
        <v>1.0572164506710224E-2</v>
      </c>
      <c r="P85" s="304">
        <f t="shared" si="15"/>
        <v>1.0117507963460996E-2</v>
      </c>
      <c r="Q85" s="304">
        <f t="shared" si="15"/>
        <v>8.5781858763221194E-3</v>
      </c>
      <c r="R85" s="304">
        <f t="shared" si="15"/>
        <v>1.27542539634872E-2</v>
      </c>
      <c r="S85" s="304">
        <f t="shared" si="15"/>
        <v>9.6476924389877396E-3</v>
      </c>
      <c r="T85" s="304">
        <f t="shared" si="15"/>
        <v>1.0394602362774213E-2</v>
      </c>
      <c r="U85" s="304">
        <f t="shared" si="15"/>
        <v>9.1274237770114647E-3</v>
      </c>
      <c r="V85" s="304">
        <f t="shared" si="15"/>
        <v>7.4041834141068703E-3</v>
      </c>
      <c r="W85" s="304">
        <f t="shared" si="15"/>
        <v>7.4490960193912071E-3</v>
      </c>
      <c r="DA85" s="72"/>
    </row>
    <row r="86" spans="1:105" ht="12" customHeight="1" x14ac:dyDescent="0.25">
      <c r="A86" s="62" t="s">
        <v>3101</v>
      </c>
      <c r="B86" s="304">
        <f t="shared" ref="B86:W86" si="16">IF(B$53=0,0,B$53/B$5)</f>
        <v>6.4242399069241031E-4</v>
      </c>
      <c r="C86" s="304">
        <f t="shared" si="16"/>
        <v>5.8747780526809525E-4</v>
      </c>
      <c r="D86" s="304">
        <f t="shared" si="16"/>
        <v>8.9500959314065898E-4</v>
      </c>
      <c r="E86" s="304">
        <f t="shared" si="16"/>
        <v>7.3310350695568048E-4</v>
      </c>
      <c r="F86" s="304">
        <f t="shared" si="16"/>
        <v>9.6442303273597317E-4</v>
      </c>
      <c r="G86" s="304">
        <f t="shared" si="16"/>
        <v>1.0232305536800469E-3</v>
      </c>
      <c r="H86" s="304">
        <f t="shared" si="16"/>
        <v>6.0778686363119458E-4</v>
      </c>
      <c r="I86" s="304">
        <f t="shared" si="16"/>
        <v>8.0915448310725339E-4</v>
      </c>
      <c r="J86" s="304">
        <f t="shared" si="16"/>
        <v>5.4526329373584678E-4</v>
      </c>
      <c r="K86" s="304">
        <f t="shared" si="16"/>
        <v>7.4211850611851315E-4</v>
      </c>
      <c r="L86" s="304">
        <f t="shared" si="16"/>
        <v>8.1252013669174978E-4</v>
      </c>
      <c r="M86" s="304">
        <f t="shared" si="16"/>
        <v>9.6727173536652442E-4</v>
      </c>
      <c r="N86" s="304">
        <f t="shared" si="16"/>
        <v>8.0438836107827661E-4</v>
      </c>
      <c r="O86" s="304">
        <f t="shared" si="16"/>
        <v>1.0239871677589674E-3</v>
      </c>
      <c r="P86" s="304">
        <f t="shared" si="16"/>
        <v>1.0224798884008056E-3</v>
      </c>
      <c r="Q86" s="304">
        <f t="shared" si="16"/>
        <v>1.0176016948955447E-3</v>
      </c>
      <c r="R86" s="304">
        <f t="shared" si="16"/>
        <v>1.0992251689163357E-3</v>
      </c>
      <c r="S86" s="304">
        <f t="shared" si="16"/>
        <v>1.1372790184096921E-3</v>
      </c>
      <c r="T86" s="304">
        <f t="shared" si="16"/>
        <v>1.1684812414529053E-3</v>
      </c>
      <c r="U86" s="304">
        <f t="shared" si="16"/>
        <v>1.0263406164743309E-3</v>
      </c>
      <c r="V86" s="304">
        <f t="shared" si="16"/>
        <v>8.5275870756083968E-4</v>
      </c>
      <c r="W86" s="304">
        <f t="shared" si="16"/>
        <v>8.3741648726742531E-4</v>
      </c>
      <c r="DA86" s="72"/>
    </row>
    <row r="87" spans="1:105" ht="12" customHeight="1" x14ac:dyDescent="0.25">
      <c r="A87" s="203" t="s">
        <v>3103</v>
      </c>
      <c r="B87" s="303">
        <f t="shared" ref="B87:W87" si="17">IF(B$54=0,0,B$54/B$5)</f>
        <v>1.2910450819297472E-2</v>
      </c>
      <c r="C87" s="303">
        <f t="shared" si="17"/>
        <v>8.4087164306488344E-3</v>
      </c>
      <c r="D87" s="303">
        <f t="shared" si="17"/>
        <v>1.0858429360229217E-2</v>
      </c>
      <c r="E87" s="303">
        <f t="shared" si="17"/>
        <v>1.3255369173027623E-2</v>
      </c>
      <c r="F87" s="303">
        <f t="shared" si="17"/>
        <v>1.6511828437710669E-2</v>
      </c>
      <c r="G87" s="303">
        <f t="shared" si="17"/>
        <v>1.2644920210615338E-2</v>
      </c>
      <c r="H87" s="303">
        <f t="shared" si="17"/>
        <v>7.0641199778400266E-3</v>
      </c>
      <c r="I87" s="303">
        <f t="shared" si="17"/>
        <v>8.5669495970535376E-3</v>
      </c>
      <c r="J87" s="303">
        <f t="shared" si="17"/>
        <v>1.1307157361983216E-2</v>
      </c>
      <c r="K87" s="303">
        <f t="shared" si="17"/>
        <v>9.9286255680932443E-3</v>
      </c>
      <c r="L87" s="303">
        <f t="shared" si="17"/>
        <v>9.2951016437414075E-3</v>
      </c>
      <c r="M87" s="303">
        <f t="shared" si="17"/>
        <v>8.263397934173031E-3</v>
      </c>
      <c r="N87" s="303">
        <f t="shared" si="17"/>
        <v>7.5999951542860614E-3</v>
      </c>
      <c r="O87" s="303">
        <f t="shared" si="17"/>
        <v>9.0194816404647223E-3</v>
      </c>
      <c r="P87" s="303">
        <f t="shared" si="17"/>
        <v>9.1754801654971106E-3</v>
      </c>
      <c r="Q87" s="303">
        <f t="shared" si="17"/>
        <v>8.5944606234729087E-3</v>
      </c>
      <c r="R87" s="303">
        <f t="shared" si="17"/>
        <v>1.0268055042083347E-2</v>
      </c>
      <c r="S87" s="303">
        <f t="shared" si="17"/>
        <v>9.5328997808059972E-3</v>
      </c>
      <c r="T87" s="303">
        <f t="shared" si="17"/>
        <v>9.5892151764086515E-3</v>
      </c>
      <c r="U87" s="303">
        <f t="shared" si="17"/>
        <v>8.7488544355472965E-3</v>
      </c>
      <c r="V87" s="303">
        <f t="shared" si="17"/>
        <v>7.1594039254629926E-3</v>
      </c>
      <c r="W87" s="303">
        <f t="shared" si="17"/>
        <v>7.0319882770616014E-3</v>
      </c>
      <c r="DA87" s="175"/>
    </row>
    <row r="88" spans="1:105" ht="12" customHeight="1" x14ac:dyDescent="0.25">
      <c r="A88" s="62" t="s">
        <v>3104</v>
      </c>
      <c r="B88" s="304">
        <f t="shared" ref="B88:W88" si="18">IF(B$55=0,0,B$55/B$5)</f>
        <v>6.6005228217953602E-3</v>
      </c>
      <c r="C88" s="304">
        <f t="shared" si="18"/>
        <v>3.1782189651442193E-3</v>
      </c>
      <c r="D88" s="304">
        <f t="shared" si="18"/>
        <v>3.649663952735045E-3</v>
      </c>
      <c r="E88" s="304">
        <f t="shared" si="18"/>
        <v>5.9046732754095615E-3</v>
      </c>
      <c r="F88" s="304">
        <f t="shared" si="18"/>
        <v>7.8213135048574908E-3</v>
      </c>
      <c r="G88" s="304">
        <f t="shared" si="18"/>
        <v>4.4234670890508417E-3</v>
      </c>
      <c r="H88" s="304">
        <f t="shared" si="18"/>
        <v>2.1697373599246254E-3</v>
      </c>
      <c r="I88" s="304">
        <f t="shared" si="18"/>
        <v>2.2397718536363524E-3</v>
      </c>
      <c r="J88" s="304">
        <f t="shared" si="18"/>
        <v>6.0418012581764588E-3</v>
      </c>
      <c r="K88" s="304">
        <f t="shared" si="18"/>
        <v>3.8398650376140304E-3</v>
      </c>
      <c r="L88" s="304">
        <f t="shared" si="18"/>
        <v>3.057650705255115E-3</v>
      </c>
      <c r="M88" s="304">
        <f t="shared" si="18"/>
        <v>1.3467977253598599E-3</v>
      </c>
      <c r="N88" s="304">
        <f t="shared" si="18"/>
        <v>1.623274489327554E-3</v>
      </c>
      <c r="O88" s="304">
        <f t="shared" si="18"/>
        <v>1.656441849255027E-3</v>
      </c>
      <c r="P88" s="304">
        <f t="shared" si="18"/>
        <v>1.8563138871550652E-3</v>
      </c>
      <c r="Q88" s="304">
        <f t="shared" si="18"/>
        <v>1.4223931351092262E-3</v>
      </c>
      <c r="R88" s="304">
        <f t="shared" si="18"/>
        <v>2.2582845382384717E-3</v>
      </c>
      <c r="S88" s="304">
        <f t="shared" si="18"/>
        <v>1.512782256661999E-3</v>
      </c>
      <c r="T88" s="304">
        <f t="shared" si="18"/>
        <v>1.3127791992323991E-3</v>
      </c>
      <c r="U88" s="304">
        <f t="shared" si="18"/>
        <v>1.4794153385104449E-3</v>
      </c>
      <c r="V88" s="304">
        <f t="shared" si="18"/>
        <v>1.1329314564722619E-3</v>
      </c>
      <c r="W88" s="304">
        <f t="shared" si="18"/>
        <v>1.100538629994075E-3</v>
      </c>
      <c r="DA88" s="72"/>
    </row>
    <row r="89" spans="1:105" ht="12" customHeight="1" x14ac:dyDescent="0.25">
      <c r="A89" s="62" t="s">
        <v>3106</v>
      </c>
      <c r="B89" s="304">
        <f t="shared" ref="B89:W89" si="19">IF(B$56=0,0,B$56/B$5)</f>
        <v>2.189553436509414E-3</v>
      </c>
      <c r="C89" s="304">
        <f t="shared" si="19"/>
        <v>1.4625363696471772E-3</v>
      </c>
      <c r="D89" s="304">
        <f t="shared" si="19"/>
        <v>1.4683590514885669E-3</v>
      </c>
      <c r="E89" s="304">
        <f t="shared" si="19"/>
        <v>2.6487216805919762E-3</v>
      </c>
      <c r="F89" s="304">
        <f t="shared" si="19"/>
        <v>2.5049051366845196E-3</v>
      </c>
      <c r="G89" s="304">
        <f t="shared" si="19"/>
        <v>1.6586640531338522E-3</v>
      </c>
      <c r="H89" s="304">
        <f t="shared" si="19"/>
        <v>9.961634235911873E-4</v>
      </c>
      <c r="I89" s="304">
        <f t="shared" si="19"/>
        <v>1.1374283000396292E-3</v>
      </c>
      <c r="J89" s="304">
        <f t="shared" si="19"/>
        <v>1.7681501508802931E-3</v>
      </c>
      <c r="K89" s="304">
        <f t="shared" si="19"/>
        <v>1.3289659739949588E-3</v>
      </c>
      <c r="L89" s="304">
        <f t="shared" si="19"/>
        <v>1.0261148893598992E-3</v>
      </c>
      <c r="M89" s="304">
        <f t="shared" si="19"/>
        <v>7.127194233589113E-4</v>
      </c>
      <c r="N89" s="304">
        <f t="shared" si="19"/>
        <v>8.1754014218059624E-4</v>
      </c>
      <c r="O89" s="304">
        <f t="shared" si="19"/>
        <v>7.9539795661769683E-4</v>
      </c>
      <c r="P89" s="304">
        <f t="shared" si="19"/>
        <v>7.6119182170239432E-4</v>
      </c>
      <c r="Q89" s="304">
        <f t="shared" si="19"/>
        <v>6.4538075558536313E-4</v>
      </c>
      <c r="R89" s="304">
        <f t="shared" si="19"/>
        <v>9.5956769631251636E-4</v>
      </c>
      <c r="S89" s="304">
        <f t="shared" si="19"/>
        <v>7.2584519917149118E-4</v>
      </c>
      <c r="T89" s="304">
        <f t="shared" si="19"/>
        <v>7.8203904923693115E-4</v>
      </c>
      <c r="U89" s="304">
        <f t="shared" si="19"/>
        <v>6.8670272930493749E-4</v>
      </c>
      <c r="V89" s="304">
        <f t="shared" si="19"/>
        <v>5.5705455153155152E-4</v>
      </c>
      <c r="W89" s="304">
        <f t="shared" si="19"/>
        <v>5.6043355631783364E-4</v>
      </c>
      <c r="DA89" s="72"/>
    </row>
    <row r="90" spans="1:105" ht="12" customHeight="1" x14ac:dyDescent="0.25">
      <c r="A90" s="62" t="s">
        <v>3118</v>
      </c>
      <c r="B90" s="304">
        <f t="shared" ref="B90:W90" si="20">IF(B$67=0,0,B$67/B$5)</f>
        <v>4.1203745609926989E-3</v>
      </c>
      <c r="C90" s="304">
        <f t="shared" si="20"/>
        <v>3.7679610958574368E-3</v>
      </c>
      <c r="D90" s="304">
        <f t="shared" si="20"/>
        <v>5.7404063560056069E-3</v>
      </c>
      <c r="E90" s="304">
        <f t="shared" si="20"/>
        <v>4.7019742170260857E-3</v>
      </c>
      <c r="F90" s="304">
        <f t="shared" si="20"/>
        <v>6.1856097961686569E-3</v>
      </c>
      <c r="G90" s="304">
        <f t="shared" si="20"/>
        <v>6.5627890684306443E-3</v>
      </c>
      <c r="H90" s="304">
        <f t="shared" si="20"/>
        <v>3.8982191943242139E-3</v>
      </c>
      <c r="I90" s="304">
        <f t="shared" si="20"/>
        <v>5.1897494433775547E-3</v>
      </c>
      <c r="J90" s="304">
        <f t="shared" si="20"/>
        <v>3.4972059529264649E-3</v>
      </c>
      <c r="K90" s="304">
        <f t="shared" si="20"/>
        <v>4.759794556484254E-3</v>
      </c>
      <c r="L90" s="304">
        <f t="shared" si="20"/>
        <v>5.2113360491263944E-3</v>
      </c>
      <c r="M90" s="304">
        <f t="shared" si="20"/>
        <v>6.2038807854542591E-3</v>
      </c>
      <c r="N90" s="304">
        <f t="shared" si="20"/>
        <v>5.1591805227779123E-3</v>
      </c>
      <c r="O90" s="304">
        <f t="shared" si="20"/>
        <v>6.5676418345919979E-3</v>
      </c>
      <c r="P90" s="304">
        <f t="shared" si="20"/>
        <v>6.5579744566396517E-3</v>
      </c>
      <c r="Q90" s="304">
        <f t="shared" si="20"/>
        <v>6.526686732778321E-3</v>
      </c>
      <c r="R90" s="304">
        <f t="shared" si="20"/>
        <v>7.0502028075323598E-3</v>
      </c>
      <c r="S90" s="304">
        <f t="shared" si="20"/>
        <v>7.2942723249725065E-3</v>
      </c>
      <c r="T90" s="304">
        <f t="shared" si="20"/>
        <v>7.4943969279393221E-3</v>
      </c>
      <c r="U90" s="304">
        <f t="shared" si="20"/>
        <v>6.582736367731914E-3</v>
      </c>
      <c r="V90" s="304">
        <f t="shared" si="20"/>
        <v>5.4694179174591779E-3</v>
      </c>
      <c r="W90" s="304">
        <f t="shared" si="20"/>
        <v>5.3710160907496918E-3</v>
      </c>
      <c r="DA90" s="72"/>
    </row>
    <row r="91" spans="1:105" ht="12" customHeight="1" x14ac:dyDescent="0.25">
      <c r="A91" s="203" t="s">
        <v>3124</v>
      </c>
      <c r="B91" s="303">
        <f t="shared" ref="B91:W91" si="21">IF(B$68=0,0,B$68/B$5)</f>
        <v>0.13630053717815316</v>
      </c>
      <c r="C91" s="303">
        <f t="shared" si="21"/>
        <v>0.16331262344254796</v>
      </c>
      <c r="D91" s="303">
        <f t="shared" si="21"/>
        <v>0.15207731610813183</v>
      </c>
      <c r="E91" s="303">
        <f t="shared" si="21"/>
        <v>0.12576292703170944</v>
      </c>
      <c r="F91" s="303">
        <f t="shared" si="21"/>
        <v>0.10922724215467773</v>
      </c>
      <c r="G91" s="303">
        <f t="shared" si="21"/>
        <v>0.14698057749293408</v>
      </c>
      <c r="H91" s="303">
        <f t="shared" si="21"/>
        <v>0.19911810090935855</v>
      </c>
      <c r="I91" s="303">
        <f t="shared" si="21"/>
        <v>0.20648611542653902</v>
      </c>
      <c r="J91" s="303">
        <f t="shared" si="21"/>
        <v>0.14765352954273264</v>
      </c>
      <c r="K91" s="303">
        <f t="shared" si="21"/>
        <v>0.16512394011403764</v>
      </c>
      <c r="L91" s="303">
        <f t="shared" si="21"/>
        <v>0.17496894996355472</v>
      </c>
      <c r="M91" s="303">
        <f t="shared" si="21"/>
        <v>0.20027843369288012</v>
      </c>
      <c r="N91" s="303">
        <f t="shared" si="21"/>
        <v>0.21273856746663156</v>
      </c>
      <c r="O91" s="303">
        <f t="shared" si="21"/>
        <v>0.20279876092573768</v>
      </c>
      <c r="P91" s="303">
        <f t="shared" si="21"/>
        <v>0.20687891630938429</v>
      </c>
      <c r="Q91" s="303">
        <f t="shared" si="21"/>
        <v>0.22209689769254712</v>
      </c>
      <c r="R91" s="303">
        <f t="shared" si="21"/>
        <v>0.2046974722391332</v>
      </c>
      <c r="S91" s="303">
        <f t="shared" si="21"/>
        <v>0.21365212543947162</v>
      </c>
      <c r="T91" s="303">
        <f t="shared" si="21"/>
        <v>0.21503523939494645</v>
      </c>
      <c r="U91" s="303">
        <f t="shared" si="21"/>
        <v>0.21621796144926761</v>
      </c>
      <c r="V91" s="303">
        <f t="shared" si="21"/>
        <v>0.22708769983871097</v>
      </c>
      <c r="W91" s="303">
        <f t="shared" si="21"/>
        <v>0.23191745240083053</v>
      </c>
      <c r="DA91" s="175"/>
    </row>
    <row r="92" spans="1:105" ht="12" customHeight="1" x14ac:dyDescent="0.25">
      <c r="A92" s="41" t="s">
        <v>3122</v>
      </c>
      <c r="B92" s="237">
        <f t="shared" ref="B92:W92" si="22">IF(B$69=0,0,B$69/B$5)</f>
        <v>0.1750791852055904</v>
      </c>
      <c r="C92" s="237">
        <f t="shared" si="22"/>
        <v>0.21266399028025257</v>
      </c>
      <c r="D92" s="237">
        <f t="shared" si="22"/>
        <v>0.22506073967741669</v>
      </c>
      <c r="E92" s="237">
        <f t="shared" si="22"/>
        <v>0.1940728865483862</v>
      </c>
      <c r="F92" s="237">
        <f t="shared" si="22"/>
        <v>0.20063265253261073</v>
      </c>
      <c r="G92" s="237">
        <f t="shared" si="22"/>
        <v>0.21257161642083136</v>
      </c>
      <c r="H92" s="237">
        <f t="shared" si="22"/>
        <v>0.15146172427909063</v>
      </c>
      <c r="I92" s="237">
        <f t="shared" si="22"/>
        <v>0.1772734313500928</v>
      </c>
      <c r="J92" s="237">
        <f t="shared" si="22"/>
        <v>0.12507730951755164</v>
      </c>
      <c r="K92" s="237">
        <f t="shared" si="22"/>
        <v>0.17876385528588218</v>
      </c>
      <c r="L92" s="237">
        <f t="shared" si="22"/>
        <v>0.18778205242839641</v>
      </c>
      <c r="M92" s="237">
        <f t="shared" si="22"/>
        <v>0.19841764795913791</v>
      </c>
      <c r="N92" s="237">
        <f t="shared" si="22"/>
        <v>0.18555950858358305</v>
      </c>
      <c r="O92" s="237">
        <f t="shared" si="22"/>
        <v>0.20171941522442427</v>
      </c>
      <c r="P92" s="237">
        <f t="shared" si="22"/>
        <v>0.19830380861131394</v>
      </c>
      <c r="Q92" s="237">
        <f t="shared" si="22"/>
        <v>0.196055551941336</v>
      </c>
      <c r="R92" s="237">
        <f t="shared" si="22"/>
        <v>0.20658989410934406</v>
      </c>
      <c r="S92" s="237">
        <f t="shared" si="22"/>
        <v>0.21246787175397924</v>
      </c>
      <c r="T92" s="237">
        <f t="shared" si="22"/>
        <v>0.21588914814001717</v>
      </c>
      <c r="U92" s="237">
        <f t="shared" si="22"/>
        <v>0.20339133372558119</v>
      </c>
      <c r="V92" s="237">
        <f t="shared" si="22"/>
        <v>0.19473400919495834</v>
      </c>
      <c r="W92" s="237">
        <f t="shared" si="22"/>
        <v>0.19128495020668063</v>
      </c>
      <c r="DA92" s="97"/>
    </row>
    <row r="93" spans="1:105" ht="12" customHeight="1" x14ac:dyDescent="0.25">
      <c r="A93" s="201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DA93" s="173"/>
    </row>
    <row r="94" spans="1:105" ht="15" customHeight="1" x14ac:dyDescent="0.25">
      <c r="A94" s="32" t="s">
        <v>54</v>
      </c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DA94" s="88"/>
    </row>
    <row r="95" spans="1:105" ht="12" customHeight="1" x14ac:dyDescent="0.25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DA95" s="173"/>
    </row>
    <row r="96" spans="1:105" ht="12" customHeight="1" x14ac:dyDescent="0.25">
      <c r="A96" s="35" t="s">
        <v>29</v>
      </c>
      <c r="B96" s="322">
        <f t="shared" ref="B96:W96" si="23">SUM(B$97:B$107)</f>
        <v>24.847822353662124</v>
      </c>
      <c r="C96" s="322">
        <f t="shared" si="23"/>
        <v>21.703219557965639</v>
      </c>
      <c r="D96" s="322">
        <f t="shared" si="23"/>
        <v>22.664530237191315</v>
      </c>
      <c r="E96" s="322">
        <f t="shared" si="23"/>
        <v>25.095704668927176</v>
      </c>
      <c r="F96" s="322">
        <f t="shared" si="23"/>
        <v>26.62190626956848</v>
      </c>
      <c r="G96" s="322">
        <f t="shared" si="23"/>
        <v>22.405508505511026</v>
      </c>
      <c r="H96" s="322">
        <f t="shared" si="23"/>
        <v>16.476923554783227</v>
      </c>
      <c r="I96" s="322">
        <f t="shared" si="23"/>
        <v>15.762438056921926</v>
      </c>
      <c r="J96" s="322">
        <f t="shared" si="23"/>
        <v>18.305910680840327</v>
      </c>
      <c r="K96" s="322">
        <f t="shared" si="23"/>
        <v>16.66601778282191</v>
      </c>
      <c r="L96" s="322">
        <f t="shared" si="23"/>
        <v>17.083734348607841</v>
      </c>
      <c r="M96" s="322">
        <f t="shared" si="23"/>
        <v>17.69330670545374</v>
      </c>
      <c r="N96" s="322">
        <f t="shared" si="23"/>
        <v>19.432516569851305</v>
      </c>
      <c r="O96" s="322">
        <f t="shared" si="23"/>
        <v>20.554475249262097</v>
      </c>
      <c r="P96" s="322">
        <f t="shared" si="23"/>
        <v>20.225943689990114</v>
      </c>
      <c r="Q96" s="322">
        <f t="shared" si="23"/>
        <v>18.617727347475192</v>
      </c>
      <c r="R96" s="322">
        <f t="shared" si="23"/>
        <v>19.802853991059763</v>
      </c>
      <c r="S96" s="322">
        <f t="shared" si="23"/>
        <v>19.484819878135667</v>
      </c>
      <c r="T96" s="322">
        <f t="shared" si="23"/>
        <v>19.554996875580301</v>
      </c>
      <c r="U96" s="322">
        <f t="shared" si="23"/>
        <v>18.838473953442207</v>
      </c>
      <c r="V96" s="322">
        <f t="shared" si="23"/>
        <v>17.656581715218586</v>
      </c>
      <c r="W96" s="322">
        <f t="shared" si="23"/>
        <v>19.440375541155777</v>
      </c>
      <c r="DA96" s="95"/>
    </row>
    <row r="97" spans="1:105" ht="12" customHeight="1" x14ac:dyDescent="0.25">
      <c r="A97" s="55" t="s">
        <v>92</v>
      </c>
      <c r="B97" s="332">
        <f>IF(B$6=0,0,B$6/OIS!B$5*1000)</f>
        <v>0.46483240393587794</v>
      </c>
      <c r="C97" s="332">
        <f>IF(C$6=0,0,C$6/OIS!C$5*1000)</f>
        <v>0.55513248064756393</v>
      </c>
      <c r="D97" s="332">
        <f>IF(D$6=0,0,D$6/OIS!D$5*1000)</f>
        <v>0.52181407355568088</v>
      </c>
      <c r="E97" s="332">
        <f>IF(E$6=0,0,E$6/OIS!E$5*1000)</f>
        <v>0.51260371501955992</v>
      </c>
      <c r="F97" s="332">
        <f>IF(F$6=0,0,F$6/OIS!F$5*1000)</f>
        <v>0.48075267436509239</v>
      </c>
      <c r="G97" s="332">
        <f>IF(G$6=0,0,G$6/OIS!G$5*1000)</f>
        <v>0.42821733146455376</v>
      </c>
      <c r="H97" s="332">
        <f>IF(H$6=0,0,H$6/OIS!H$5*1000)</f>
        <v>0.2539661642574762</v>
      </c>
      <c r="I97" s="332">
        <f>IF(I$6=0,0,I$6/OIS!I$5*1000)</f>
        <v>0.26153639125237477</v>
      </c>
      <c r="J97" s="332">
        <f>IF(J$6=0,0,J$6/OIS!J$5*1000)</f>
        <v>0.22125657328316861</v>
      </c>
      <c r="K97" s="332">
        <f>IF(K$6=0,0,K$6/OIS!K$5*1000)</f>
        <v>0.2970728747436806</v>
      </c>
      <c r="L97" s="332">
        <f>IF(L$6=0,0,L$6/OIS!L$5*1000)</f>
        <v>0.31154362582632722</v>
      </c>
      <c r="M97" s="332">
        <f>IF(M$6=0,0,M$6/OIS!M$5*1000)</f>
        <v>0.31245247666202036</v>
      </c>
      <c r="N97" s="332">
        <f>IF(N$6=0,0,N$6/OIS!N$5*1000)</f>
        <v>0.34975510161155154</v>
      </c>
      <c r="O97" s="332">
        <f>IF(O$6=0,0,O$6/OIS!O$5*1000)</f>
        <v>0.35665814475315027</v>
      </c>
      <c r="P97" s="332">
        <f>IF(P$6=0,0,P$6/OIS!P$5*1000)</f>
        <v>0.34027432502885718</v>
      </c>
      <c r="Q97" s="332">
        <f>IF(Q$6=0,0,Q$6/OIS!Q$5*1000)</f>
        <v>0.30781651023852524</v>
      </c>
      <c r="R97" s="332">
        <f>IF(R$6=0,0,R$6/OIS!R$5*1000)</f>
        <v>0.33710292690516008</v>
      </c>
      <c r="S97" s="332">
        <f>IF(S$6=0,0,S$6/OIS!S$5*1000)</f>
        <v>0.33917105639537154</v>
      </c>
      <c r="T97" s="332">
        <f>IF(T$6=0,0,T$6/OIS!T$5*1000)</f>
        <v>0.34214226703040979</v>
      </c>
      <c r="U97" s="332">
        <f>IF(U$6=0,0,U$6/OIS!U$5*1000)</f>
        <v>0.33130237103612187</v>
      </c>
      <c r="V97" s="332">
        <f>IF(V$6=0,0,V$6/OIS!V$5*1000)</f>
        <v>0.33125542133116648</v>
      </c>
      <c r="W97" s="332">
        <f>IF(W$6=0,0,W$6/OIS!W$5*1000)</f>
        <v>0.35833002875434655</v>
      </c>
      <c r="DA97" s="67"/>
    </row>
    <row r="98" spans="1:105" ht="12" customHeight="1" x14ac:dyDescent="0.25">
      <c r="A98" s="202" t="s">
        <v>93</v>
      </c>
      <c r="B98" s="333">
        <f>IF(B$7=0,0,B$7/OIS!B$5*1000)</f>
        <v>0.21447372627082689</v>
      </c>
      <c r="C98" s="333">
        <f>IF(C$7=0,0,C$7/OIS!C$5*1000)</f>
        <v>0.24832218875957468</v>
      </c>
      <c r="D98" s="333">
        <f>IF(D$7=0,0,D$7/OIS!D$5*1000)</f>
        <v>0.24369322296174017</v>
      </c>
      <c r="E98" s="333">
        <f>IF(E$7=0,0,E$7/OIS!E$5*1000)</f>
        <v>0.23749883378222994</v>
      </c>
      <c r="F98" s="333">
        <f>IF(F$7=0,0,F$7/OIS!F$5*1000)</f>
        <v>0.23316540939187003</v>
      </c>
      <c r="G98" s="333">
        <f>IF(G$7=0,0,G$7/OIS!G$5*1000)</f>
        <v>0.20775615692537938</v>
      </c>
      <c r="H98" s="333">
        <f>IF(H$7=0,0,H$7/OIS!H$5*1000)</f>
        <v>0.11878067314312901</v>
      </c>
      <c r="I98" s="333">
        <f>IF(I$7=0,0,I$7/OIS!I$5*1000)</f>
        <v>0.12534346470407332</v>
      </c>
      <c r="J98" s="333">
        <f>IF(J$7=0,0,J$7/OIS!J$5*1000)</f>
        <v>0.1050382795575847</v>
      </c>
      <c r="K98" s="333">
        <f>IF(K$7=0,0,K$7/OIS!K$5*1000)</f>
        <v>0.1397513039685678</v>
      </c>
      <c r="L98" s="333">
        <f>IF(L$7=0,0,L$7/OIS!L$5*1000)</f>
        <v>0.14768558919771937</v>
      </c>
      <c r="M98" s="333">
        <f>IF(M$7=0,0,M$7/OIS!M$5*1000)</f>
        <v>0.15206902328326716</v>
      </c>
      <c r="N98" s="333">
        <f>IF(N$7=0,0,N$7/OIS!N$5*1000)</f>
        <v>0.16585882430459248</v>
      </c>
      <c r="O98" s="333">
        <f>IF(O$7=0,0,O$7/OIS!O$5*1000)</f>
        <v>0.17545543263553193</v>
      </c>
      <c r="P98" s="333">
        <f>IF(P$7=0,0,P$7/OIS!P$5*1000)</f>
        <v>0.1681382515349418</v>
      </c>
      <c r="Q98" s="333">
        <f>IF(Q$7=0,0,Q$7/OIS!Q$5*1000)</f>
        <v>0.15239399846947044</v>
      </c>
      <c r="R98" s="333">
        <f>IF(R$7=0,0,R$7/OIS!R$5*1000)</f>
        <v>0.1681556577159472</v>
      </c>
      <c r="S98" s="333">
        <f>IF(S$7=0,0,S$7/OIS!S$5*1000)</f>
        <v>0.16950710028385713</v>
      </c>
      <c r="T98" s="333">
        <f>IF(T$7=0,0,T$7/OIS!T$5*1000)</f>
        <v>0.17160585092210306</v>
      </c>
      <c r="U98" s="333">
        <f>IF(U$7=0,0,U$7/OIS!U$5*1000)</f>
        <v>0.16271381983312738</v>
      </c>
      <c r="V98" s="333">
        <f>IF(V$7=0,0,V$7/OIS!V$5*1000)</f>
        <v>0.15739835204525854</v>
      </c>
      <c r="W98" s="333">
        <f>IF(W$7=0,0,W$7/OIS!W$5*1000)</f>
        <v>0.17025344204396908</v>
      </c>
      <c r="DA98" s="174"/>
    </row>
    <row r="99" spans="1:105" ht="12" customHeight="1" x14ac:dyDescent="0.25">
      <c r="A99" s="202" t="s">
        <v>94</v>
      </c>
      <c r="B99" s="333">
        <f>IF(B$8=0,0,B$8/OIS!B$5*1000)</f>
        <v>0.34503209461884737</v>
      </c>
      <c r="C99" s="333">
        <f>IF(C$8=0,0,C$8/OIS!C$5*1000)</f>
        <v>0.38955327590346817</v>
      </c>
      <c r="D99" s="333">
        <f>IF(D$8=0,0,D$8/OIS!D$5*1000)</f>
        <v>0.39575954227929849</v>
      </c>
      <c r="E99" s="333">
        <f>IF(E$8=0,0,E$8/OIS!E$5*1000)</f>
        <v>0.3833231398419078</v>
      </c>
      <c r="F99" s="333">
        <f>IF(F$8=0,0,F$8/OIS!F$5*1000)</f>
        <v>0.38952006424350921</v>
      </c>
      <c r="G99" s="333">
        <f>IF(G$8=0,0,G$8/OIS!G$5*1000)</f>
        <v>0.34715716989762463</v>
      </c>
      <c r="H99" s="333">
        <f>IF(H$8=0,0,H$8/OIS!H$5*1000)</f>
        <v>0.19312103826490509</v>
      </c>
      <c r="I99" s="333">
        <f>IF(I$8=0,0,I$8/OIS!I$5*1000)</f>
        <v>0.20757989260758877</v>
      </c>
      <c r="J99" s="333">
        <f>IF(J$8=0,0,J$8/OIS!J$5*1000)</f>
        <v>0.17272839300651482</v>
      </c>
      <c r="K99" s="333">
        <f>IF(K$8=0,0,K$8/OIS!K$5*1000)</f>
        <v>0.22823120952497039</v>
      </c>
      <c r="L99" s="333">
        <f>IF(L$8=0,0,L$8/OIS!L$5*1000)</f>
        <v>0.24259333122895996</v>
      </c>
      <c r="M99" s="333">
        <f>IF(M$8=0,0,M$8/OIS!M$5*1000)</f>
        <v>0.25468247154086571</v>
      </c>
      <c r="N99" s="333">
        <f>IF(N$8=0,0,N$8/OIS!N$5*1000)</f>
        <v>0.27251863233313894</v>
      </c>
      <c r="O99" s="333">
        <f>IF(O$8=0,0,O$8/OIS!O$5*1000)</f>
        <v>0.29610449102856079</v>
      </c>
      <c r="P99" s="333">
        <f>IF(P$8=0,0,P$8/OIS!P$5*1000)</f>
        <v>0.28464098221011058</v>
      </c>
      <c r="Q99" s="333">
        <f>IF(Q$8=0,0,Q$8/OIS!Q$5*1000)</f>
        <v>0.2583363972105257</v>
      </c>
      <c r="R99" s="333">
        <f>IF(R$8=0,0,R$8/OIS!R$5*1000)</f>
        <v>0.28655056103180671</v>
      </c>
      <c r="S99" s="333">
        <f>IF(S$8=0,0,S$8/OIS!S$5*1000)</f>
        <v>0.2892294271442814</v>
      </c>
      <c r="T99" s="333">
        <f>IF(T$8=0,0,T$8/OIS!T$5*1000)</f>
        <v>0.29353065762965858</v>
      </c>
      <c r="U99" s="333">
        <f>IF(U$8=0,0,U$8/OIS!U$5*1000)</f>
        <v>0.27428187670341259</v>
      </c>
      <c r="V99" s="333">
        <f>IF(V$8=0,0,V$8/OIS!V$5*1000)</f>
        <v>0.25900361134213912</v>
      </c>
      <c r="W99" s="333">
        <f>IF(W$8=0,0,W$8/OIS!W$5*1000)</f>
        <v>0.28014519250557385</v>
      </c>
      <c r="DA99" s="174"/>
    </row>
    <row r="100" spans="1:105" ht="12" customHeight="1" x14ac:dyDescent="0.25">
      <c r="A100" s="202" t="s">
        <v>95</v>
      </c>
      <c r="B100" s="333">
        <f>IF(B$9=0,0,B$9/OIS!B$5*1000)</f>
        <v>0.16831202845016349</v>
      </c>
      <c r="C100" s="333">
        <f>IF(C$9=0,0,C$9/OIS!C$5*1000)</f>
        <v>0.20210399895433637</v>
      </c>
      <c r="D100" s="333">
        <f>IF(D$9=0,0,D$9/OIS!D$5*1000)</f>
        <v>0.18853438384900967</v>
      </c>
      <c r="E100" s="333">
        <f>IF(E$9=0,0,E$9/OIS!E$5*1000)</f>
        <v>0.18547185095326896</v>
      </c>
      <c r="F100" s="333">
        <f>IF(F$9=0,0,F$9/OIS!F$5*1000)</f>
        <v>0.17248700693117947</v>
      </c>
      <c r="G100" s="333">
        <f>IF(G$9=0,0,G$9/OIS!G$5*1000)</f>
        <v>0.15362822933366135</v>
      </c>
      <c r="H100" s="333">
        <f>IF(H$9=0,0,H$9/OIS!H$5*1000)</f>
        <v>9.1734823042555036E-2</v>
      </c>
      <c r="I100" s="333">
        <f>IF(I$9=0,0,I$9/OIS!I$5*1000)</f>
        <v>9.4045839118583094E-2</v>
      </c>
      <c r="J100" s="333">
        <f>IF(J$9=0,0,J$9/OIS!J$5*1000)</f>
        <v>7.9701832860875774E-2</v>
      </c>
      <c r="K100" s="333">
        <f>IF(K$9=0,0,K$9/OIS!K$5*1000)</f>
        <v>0.10719193366924054</v>
      </c>
      <c r="L100" s="333">
        <f>IF(L$9=0,0,L$9/OIS!L$5*1000)</f>
        <v>0.11225549783268882</v>
      </c>
      <c r="M100" s="333">
        <f>IF(M$9=0,0,M$9/OIS!M$5*1000)</f>
        <v>0.11202920314026599</v>
      </c>
      <c r="N100" s="333">
        <f>IF(N$9=0,0,N$9/OIS!N$5*1000)</f>
        <v>0.12601556223290558</v>
      </c>
      <c r="O100" s="333">
        <f>IF(O$9=0,0,O$9/OIS!O$5*1000)</f>
        <v>0.12761681945717115</v>
      </c>
      <c r="P100" s="333">
        <f>IF(P$9=0,0,P$9/OIS!P$5*1000)</f>
        <v>0.12165042257281725</v>
      </c>
      <c r="Q100" s="333">
        <f>IF(Q$9=0,0,Q$9/OIS!Q$5*1000)</f>
        <v>0.1100053413877574</v>
      </c>
      <c r="R100" s="333">
        <f>IF(R$9=0,0,R$9/OIS!R$5*1000)</f>
        <v>0.12029463560707594</v>
      </c>
      <c r="S100" s="333">
        <f>IF(S$9=0,0,S$9/OIS!S$5*1000)</f>
        <v>0.12098783838497688</v>
      </c>
      <c r="T100" s="333">
        <f>IF(T$9=0,0,T$9/OIS!T$5*1000)</f>
        <v>0.12196171764786576</v>
      </c>
      <c r="U100" s="333">
        <f>IF(U$9=0,0,U$9/OIS!U$5*1000)</f>
        <v>0.11858175177421412</v>
      </c>
      <c r="V100" s="333">
        <f>IF(V$9=0,0,V$9/OIS!V$5*1000)</f>
        <v>0.11930643132580022</v>
      </c>
      <c r="W100" s="333">
        <f>IF(W$9=0,0,W$9/OIS!W$5*1000)</f>
        <v>0.12905908791318166</v>
      </c>
      <c r="DA100" s="174"/>
    </row>
    <row r="101" spans="1:105" ht="12" customHeight="1" x14ac:dyDescent="0.25">
      <c r="A101" s="56" t="s">
        <v>96</v>
      </c>
      <c r="B101" s="334">
        <f>IF(B$10=0,0,B$10/OIS!B$5*1000)</f>
        <v>0.51021085008322109</v>
      </c>
      <c r="C101" s="334">
        <f>IF(C$10=0,0,C$10/OIS!C$5*1000)</f>
        <v>0.4563016857961984</v>
      </c>
      <c r="D101" s="334">
        <f>IF(D$10=0,0,D$10/OIS!D$5*1000)</f>
        <v>0.41558797223158622</v>
      </c>
      <c r="E101" s="334">
        <f>IF(E$10=0,0,E$10/OIS!E$5*1000)</f>
        <v>0.51700013249270871</v>
      </c>
      <c r="F101" s="334">
        <f>IF(F$10=0,0,F$10/OIS!F$5*1000)</f>
        <v>0.56267755356664761</v>
      </c>
      <c r="G101" s="334">
        <f>IF(G$10=0,0,G$10/OIS!G$5*1000)</f>
        <v>0.40975788391382229</v>
      </c>
      <c r="H101" s="334">
        <f>IF(H$10=0,0,H$10/OIS!H$5*1000)</f>
        <v>0.25470617126775164</v>
      </c>
      <c r="I101" s="334">
        <f>IF(I$10=0,0,I$10/OIS!I$5*1000)</f>
        <v>0.22550485746090632</v>
      </c>
      <c r="J101" s="334">
        <f>IF(J$10=0,0,J$10/OIS!J$5*1000)</f>
        <v>0.3125621469907951</v>
      </c>
      <c r="K101" s="334">
        <f>IF(K$10=0,0,K$10/OIS!K$5*1000)</f>
        <v>0.26883666082908358</v>
      </c>
      <c r="L101" s="334">
        <f>IF(L$10=0,0,L$10/OIS!L$5*1000)</f>
        <v>0.31779710145116452</v>
      </c>
      <c r="M101" s="334">
        <f>IF(M$10=0,0,M$10/OIS!M$5*1000)</f>
        <v>0.29348738944818031</v>
      </c>
      <c r="N101" s="334">
        <f>IF(N$10=0,0,N$10/OIS!N$5*1000)</f>
        <v>0.30223212441481623</v>
      </c>
      <c r="O101" s="334">
        <f>IF(O$10=0,0,O$10/OIS!O$5*1000)</f>
        <v>0.33864918823008588</v>
      </c>
      <c r="P101" s="334">
        <f>IF(P$10=0,0,P$10/OIS!P$5*1000)</f>
        <v>0.32414140245122547</v>
      </c>
      <c r="Q101" s="334">
        <f>IF(Q$10=0,0,Q$10/OIS!Q$5*1000)</f>
        <v>0.31370312965211128</v>
      </c>
      <c r="R101" s="334">
        <f>IF(R$10=0,0,R$10/OIS!R$5*1000)</f>
        <v>0.33101825293622</v>
      </c>
      <c r="S101" s="334">
        <f>IF(S$10=0,0,S$10/OIS!S$5*1000)</f>
        <v>0.34097424494667744</v>
      </c>
      <c r="T101" s="334">
        <f>IF(T$10=0,0,T$10/OIS!T$5*1000)</f>
        <v>0.34305115150317278</v>
      </c>
      <c r="U101" s="334">
        <f>IF(U$10=0,0,U$10/OIS!U$5*1000)</f>
        <v>0.3237133612491348</v>
      </c>
      <c r="V101" s="334">
        <f>IF(V$10=0,0,V$10/OIS!V$5*1000)</f>
        <v>0.30378933274165876</v>
      </c>
      <c r="W101" s="334">
        <f>IF(W$10=0,0,W$10/OIS!W$5*1000)</f>
        <v>0.32188986186769081</v>
      </c>
      <c r="DA101" s="68"/>
    </row>
    <row r="102" spans="1:105" ht="12" customHeight="1" x14ac:dyDescent="0.25">
      <c r="A102" s="203" t="s">
        <v>3059</v>
      </c>
      <c r="B102" s="350">
        <f>IF(B$16=0,0,B$16/OIS!B$5*1000)</f>
        <v>5.6998242668914534</v>
      </c>
      <c r="C102" s="350">
        <f>IF(C$16=0,0,C$16/OIS!C$5*1000)</f>
        <v>3.9043101865593686</v>
      </c>
      <c r="D102" s="350">
        <f>IF(D$16=0,0,D$16/OIS!D$5*1000)</f>
        <v>4.8395168702570874</v>
      </c>
      <c r="E102" s="350">
        <f>IF(E$16=0,0,E$16/OIS!E$5*1000)</f>
        <v>6.3135245019261257</v>
      </c>
      <c r="F102" s="350">
        <f>IF(F$16=0,0,F$16/OIS!F$5*1000)</f>
        <v>6.5505861752634953</v>
      </c>
      <c r="G102" s="350">
        <f>IF(G$16=0,0,G$16/OIS!G$5*1000)</f>
        <v>4.7997785304697995</v>
      </c>
      <c r="H102" s="350">
        <f>IF(H$16=0,0,H$16/OIS!H$5*1000)</f>
        <v>2.8725073118301752</v>
      </c>
      <c r="I102" s="350">
        <f>IF(I$16=0,0,I$16/OIS!I$5*1000)</f>
        <v>2.9464109869456014</v>
      </c>
      <c r="J102" s="350">
        <f>IF(J$16=0,0,J$16/OIS!J$5*1000)</f>
        <v>4.6049037010136553</v>
      </c>
      <c r="K102" s="350">
        <f>IF(K$16=0,0,K$16/OIS!K$5*1000)</f>
        <v>3.0260295627657467</v>
      </c>
      <c r="L102" s="350">
        <f>IF(L$16=0,0,L$16/OIS!L$5*1000)</f>
        <v>2.8518000586946264</v>
      </c>
      <c r="M102" s="350">
        <f>IF(M$16=0,0,M$16/OIS!M$5*1000)</f>
        <v>2.6251344269305106</v>
      </c>
      <c r="N102" s="350">
        <f>IF(N$16=0,0,N$16/OIS!N$5*1000)</f>
        <v>2.8316199690226314</v>
      </c>
      <c r="O102" s="350">
        <f>IF(O$16=0,0,O$16/OIS!O$5*1000)</f>
        <v>2.9846859493198759</v>
      </c>
      <c r="P102" s="350">
        <f>IF(P$16=0,0,P$16/OIS!P$5*1000)</f>
        <v>2.8927785206317851</v>
      </c>
      <c r="Q102" s="350">
        <f>IF(Q$16=0,0,Q$16/OIS!Q$5*1000)</f>
        <v>2.5411702793767925</v>
      </c>
      <c r="R102" s="350">
        <f>IF(R$16=0,0,R$16/OIS!R$5*1000)</f>
        <v>2.9189233974165636</v>
      </c>
      <c r="S102" s="350">
        <f>IF(S$16=0,0,S$16/OIS!S$5*1000)</f>
        <v>2.6645443257992558</v>
      </c>
      <c r="T102" s="350">
        <f>IF(T$16=0,0,T$16/OIS!T$5*1000)</f>
        <v>2.6937731687557736</v>
      </c>
      <c r="U102" s="350">
        <f>IF(U$16=0,0,U$16/OIS!U$5*1000)</f>
        <v>2.5734195823863222</v>
      </c>
      <c r="V102" s="350">
        <f>IF(V$16=0,0,V$16/OIS!V$5*1000)</f>
        <v>2.3516376193812842</v>
      </c>
      <c r="W102" s="350">
        <f>IF(W$16=0,0,W$16/OIS!W$5*1000)</f>
        <v>2.5522207232202767</v>
      </c>
      <c r="DA102" s="175"/>
    </row>
    <row r="103" spans="1:105" ht="12" customHeight="1" x14ac:dyDescent="0.25">
      <c r="A103" s="203" t="s">
        <v>3071</v>
      </c>
      <c r="B103" s="350">
        <f>IF(B$27=0,0,B$27/OIS!B$5*1000)</f>
        <v>8.2245639732066405</v>
      </c>
      <c r="C103" s="350">
        <f>IF(C$27=0,0,C$27/OIS!C$5*1000)</f>
        <v>6.9919071734912484</v>
      </c>
      <c r="D103" s="350">
        <f>IF(D$27=0,0,D$27/OIS!D$5*1000)</f>
        <v>6.5895310214150076</v>
      </c>
      <c r="E103" s="350">
        <f>IF(E$27=0,0,E$27/OIS!E$5*1000)</f>
        <v>7.3025606052689138</v>
      </c>
      <c r="F103" s="350">
        <f>IF(F$27=0,0,F$27/OIS!F$5*1000)</f>
        <v>8.0949603165343351</v>
      </c>
      <c r="G103" s="350">
        <f>IF(G$27=0,0,G$27/OIS!G$5*1000)</f>
        <v>6.9386758885715416</v>
      </c>
      <c r="H103" s="350">
        <f>IF(H$27=0,0,H$27/OIS!H$5*1000)</f>
        <v>6.4788983342688056</v>
      </c>
      <c r="I103" s="350">
        <f>IF(I$27=0,0,I$27/OIS!I$5*1000)</f>
        <v>5.3738390734907195</v>
      </c>
      <c r="J103" s="350">
        <f>IF(J$27=0,0,J$27/OIS!J$5*1000)</f>
        <v>6.8846117603438053</v>
      </c>
      <c r="K103" s="350">
        <f>IF(K$27=0,0,K$27/OIS!K$5*1000)</f>
        <v>6.2302596723615205</v>
      </c>
      <c r="L103" s="350">
        <f>IF(L$27=0,0,L$27/OIS!L$5*1000)</f>
        <v>6.3622077353121353</v>
      </c>
      <c r="M103" s="350">
        <f>IF(M$27=0,0,M$27/OIS!M$5*1000)</f>
        <v>6.4961128234893861</v>
      </c>
      <c r="N103" s="350">
        <f>IF(N$27=0,0,N$27/OIS!N$5*1000)</f>
        <v>7.1878687573384683</v>
      </c>
      <c r="O103" s="350">
        <f>IF(O$27=0,0,O$27/OIS!O$5*1000)</f>
        <v>7.4478086660633407</v>
      </c>
      <c r="P103" s="350">
        <f>IF(P$27=0,0,P$27/OIS!P$5*1000)</f>
        <v>7.3901439961767288</v>
      </c>
      <c r="Q103" s="350">
        <f>IF(Q$27=0,0,Q$27/OIS!Q$5*1000)</f>
        <v>6.7410866147358961</v>
      </c>
      <c r="R103" s="350">
        <f>IF(R$27=0,0,R$27/OIS!R$5*1000)</f>
        <v>6.9023828524752311</v>
      </c>
      <c r="S103" s="350">
        <f>IF(S$27=0,0,S$27/OIS!S$5*1000)</f>
        <v>6.7852804848025832</v>
      </c>
      <c r="T103" s="350">
        <f>IF(T$27=0,0,T$27/OIS!T$5*1000)</f>
        <v>6.6818876944915644</v>
      </c>
      <c r="U103" s="350">
        <f>IF(U$27=0,0,U$27/OIS!U$5*1000)</f>
        <v>6.7213481842837801</v>
      </c>
      <c r="V103" s="350">
        <f>IF(V$27=0,0,V$27/OIS!V$5*1000)</f>
        <v>6.3621505929711075</v>
      </c>
      <c r="W103" s="350">
        <f>IF(W$27=0,0,W$27/OIS!W$5*1000)</f>
        <v>7.0478508303931253</v>
      </c>
      <c r="DA103" s="175"/>
    </row>
    <row r="104" spans="1:105" ht="12" customHeight="1" x14ac:dyDescent="0.25">
      <c r="A104" s="203" t="s">
        <v>3081</v>
      </c>
      <c r="B104" s="350">
        <f>IF(B$35=0,0,B$35/OIS!B$5*1000)</f>
        <v>1.1626683954176082</v>
      </c>
      <c r="C104" s="350">
        <f>IF(C$35=0,0,C$35/OIS!C$5*1000)</f>
        <v>0.61318935267245911</v>
      </c>
      <c r="D104" s="350">
        <f>IF(D$35=0,0,D$35/OIS!D$5*1000)</f>
        <v>0.67633508113147378</v>
      </c>
      <c r="E104" s="350">
        <f>IF(E$35=0,0,E$35/OIS!E$5*1000)</f>
        <v>1.2845639394464292</v>
      </c>
      <c r="F104" s="350">
        <f>IF(F$35=0,0,F$35/OIS!F$5*1000)</f>
        <v>1.4491196472010683</v>
      </c>
      <c r="G104" s="350">
        <f>IF(G$35=0,0,G$35/OIS!G$5*1000)</f>
        <v>0.78127170869417029</v>
      </c>
      <c r="H104" s="350">
        <f>IF(H$35=0,0,H$35/OIS!H$5*1000)</f>
        <v>0.32033709437239771</v>
      </c>
      <c r="I104" s="350">
        <f>IF(I$35=0,0,I$35/OIS!I$5*1000)</f>
        <v>0.34415545416265908</v>
      </c>
      <c r="J104" s="350">
        <f>IF(J$35=0,0,J$35/OIS!J$5*1000)</f>
        <v>0.72553380131305745</v>
      </c>
      <c r="K104" s="350">
        <f>IF(K$35=0,0,K$35/OIS!K$5*1000)</f>
        <v>0.47193380125179352</v>
      </c>
      <c r="L104" s="350">
        <f>IF(L$35=0,0,L$35/OIS!L$5*1000)</f>
        <v>0.38191460228393542</v>
      </c>
      <c r="M104" s="350">
        <f>IF(M$35=0,0,M$35/OIS!M$5*1000)</f>
        <v>0.24688000194892376</v>
      </c>
      <c r="N104" s="350">
        <f>IF(N$35=0,0,N$35/OIS!N$5*1000)</f>
        <v>0.30902660424105588</v>
      </c>
      <c r="O104" s="350">
        <f>IF(O$35=0,0,O$35/OIS!O$5*1000)</f>
        <v>0.32744700607912514</v>
      </c>
      <c r="P104" s="350">
        <f>IF(P$35=0,0,P$35/OIS!P$5*1000)</f>
        <v>0.32339006582488544</v>
      </c>
      <c r="Q104" s="350">
        <f>IF(Q$35=0,0,Q$35/OIS!Q$5*1000)</f>
        <v>0.24815745485519364</v>
      </c>
      <c r="R104" s="350">
        <f>IF(R$35=0,0,R$35/OIS!R$5*1000)</f>
        <v>0.39042524803481737</v>
      </c>
      <c r="S104" s="350">
        <f>IF(S$35=0,0,S$35/OIS!S$5*1000)</f>
        <v>0.28650717344727317</v>
      </c>
      <c r="T104" s="350">
        <f>IF(T$35=0,0,T$35/OIS!T$5*1000)</f>
        <v>0.29280224292824847</v>
      </c>
      <c r="U104" s="350">
        <f>IF(U$35=0,0,U$35/OIS!U$5*1000)</f>
        <v>0.26349916199594831</v>
      </c>
      <c r="V104" s="350">
        <f>IF(V$35=0,0,V$35/OIS!V$5*1000)</f>
        <v>0.19770027883183827</v>
      </c>
      <c r="W104" s="350">
        <f>IF(W$35=0,0,W$35/OIS!W$5*1000)</f>
        <v>0.21670824494111207</v>
      </c>
      <c r="DA104" s="175"/>
    </row>
    <row r="105" spans="1:105" ht="12" customHeight="1" x14ac:dyDescent="0.25">
      <c r="A105" s="203" t="s">
        <v>3103</v>
      </c>
      <c r="B105" s="350">
        <f>IF(B$54=0,0,B$54/OIS!B$5*1000)</f>
        <v>0.32079658846359532</v>
      </c>
      <c r="C105" s="350">
        <f>IF(C$54=0,0,C$54/OIS!C$5*1000)</f>
        <v>0.18249621889504475</v>
      </c>
      <c r="D105" s="350">
        <f>IF(D$54=0,0,D$54/OIS!D$5*1000)</f>
        <v>0.24610120056332108</v>
      </c>
      <c r="E105" s="350">
        <f>IF(E$54=0,0,E$54/OIS!E$5*1000)</f>
        <v>0.33265283004390267</v>
      </c>
      <c r="F105" s="350">
        <f>IF(F$54=0,0,F$54/OIS!F$5*1000)</f>
        <v>0.43957634900792875</v>
      </c>
      <c r="G105" s="350">
        <f>IF(G$54=0,0,G$54/OIS!G$5*1000)</f>
        <v>0.28331586733045022</v>
      </c>
      <c r="H105" s="350">
        <f>IF(H$54=0,0,H$54/OIS!H$5*1000)</f>
        <v>0.11639496485668711</v>
      </c>
      <c r="I105" s="350">
        <f>IF(I$54=0,0,I$54/OIS!I$5*1000)</f>
        <v>0.13503601236032864</v>
      </c>
      <c r="J105" s="350">
        <f>IF(J$54=0,0,J$54/OIS!J$5*1000)</f>
        <v>0.20698781272267086</v>
      </c>
      <c r="K105" s="350">
        <f>IF(K$54=0,0,K$54/OIS!K$5*1000)</f>
        <v>0.16547065027682228</v>
      </c>
      <c r="L105" s="350">
        <f>IF(L$54=0,0,L$54/OIS!L$5*1000)</f>
        <v>0.1587950472249863</v>
      </c>
      <c r="M105" s="350">
        <f>IF(M$54=0,0,M$54/OIS!M$5*1000)</f>
        <v>0.1462068340785363</v>
      </c>
      <c r="N105" s="350">
        <f>IF(N$54=0,0,N$54/OIS!N$5*1000)</f>
        <v>0.14768703176645356</v>
      </c>
      <c r="O105" s="350">
        <f>IF(O$54=0,0,O$54/OIS!O$5*1000)</f>
        <v>0.18539071214010605</v>
      </c>
      <c r="P105" s="350">
        <f>IF(P$54=0,0,P$54/OIS!P$5*1000)</f>
        <v>0.18558274515596568</v>
      </c>
      <c r="Q105" s="350">
        <f>IF(Q$54=0,0,Q$54/OIS!Q$5*1000)</f>
        <v>0.16000932458643027</v>
      </c>
      <c r="R105" s="350">
        <f>IF(R$54=0,0,R$54/OIS!R$5*1000)</f>
        <v>0.20333679477054156</v>
      </c>
      <c r="S105" s="350">
        <f>IF(S$54=0,0,S$54/OIS!S$5*1000)</f>
        <v>0.18574683514532389</v>
      </c>
      <c r="T105" s="350">
        <f>IF(T$54=0,0,T$54/OIS!T$5*1000)</f>
        <v>0.18751707281393837</v>
      </c>
      <c r="U105" s="350">
        <f>IF(U$54=0,0,U$54/OIS!U$5*1000)</f>
        <v>0.16481506640651508</v>
      </c>
      <c r="V105" s="350">
        <f>IF(V$54=0,0,V$54/OIS!V$5*1000)</f>
        <v>0.12641060044219402</v>
      </c>
      <c r="W105" s="350">
        <f>IF(W$54=0,0,W$54/OIS!W$5*1000)</f>
        <v>0.1367044929070825</v>
      </c>
      <c r="DA105" s="175"/>
    </row>
    <row r="106" spans="1:105" ht="12" customHeight="1" x14ac:dyDescent="0.25">
      <c r="A106" s="203" t="s">
        <v>3124</v>
      </c>
      <c r="B106" s="350">
        <f>IF(B$68=0,0,B$68/OIS!B$5*1000)</f>
        <v>3.3867715345114702</v>
      </c>
      <c r="C106" s="350">
        <f>IF(C$68=0,0,C$68/OIS!C$5*1000)</f>
        <v>3.5444097231609839</v>
      </c>
      <c r="D106" s="350">
        <f>IF(D$68=0,0,D$68/OIS!D$5*1000)</f>
        <v>3.4467609293236561</v>
      </c>
      <c r="E106" s="350">
        <f>IF(E$68=0,0,E$68/OIS!E$5*1000)</f>
        <v>3.1561092750876183</v>
      </c>
      <c r="F106" s="350">
        <f>IF(F$68=0,0,F$68/OIS!F$5*1000)</f>
        <v>2.9078374027252898</v>
      </c>
      <c r="G106" s="350">
        <f>IF(G$68=0,0,G$68/OIS!G$5*1000)</f>
        <v>3.2931745791628573</v>
      </c>
      <c r="H106" s="350">
        <f>IF(H$68=0,0,H$68/OIS!H$5*1000)</f>
        <v>3.2808537270571132</v>
      </c>
      <c r="I106" s="350">
        <f>IF(I$68=0,0,I$68/OIS!I$5*1000)</f>
        <v>3.254724604025252</v>
      </c>
      <c r="J106" s="350">
        <f>IF(J$68=0,0,J$68/OIS!J$5*1000)</f>
        <v>2.7029323235200815</v>
      </c>
      <c r="K106" s="350">
        <f>IF(K$68=0,0,K$68/OIS!K$5*1000)</f>
        <v>2.7519585223101708</v>
      </c>
      <c r="L106" s="350">
        <f>IF(L$68=0,0,L$68/OIS!L$5*1000)</f>
        <v>2.9891230604322261</v>
      </c>
      <c r="M106" s="350">
        <f>IF(M$68=0,0,M$68/OIS!M$5*1000)</f>
        <v>3.5435877538160083</v>
      </c>
      <c r="N106" s="350">
        <f>IF(N$68=0,0,N$68/OIS!N$5*1000)</f>
        <v>4.134045737341749</v>
      </c>
      <c r="O106" s="350">
        <f>IF(O$68=0,0,O$68/OIS!O$5*1000)</f>
        <v>4.1684221120290967</v>
      </c>
      <c r="P106" s="350">
        <f>IF(P$68=0,0,P$68/OIS!P$5*1000)</f>
        <v>4.1843213119197831</v>
      </c>
      <c r="Q106" s="350">
        <f>IF(Q$68=0,0,Q$68/OIS!Q$5*1000)</f>
        <v>4.1349394859599338</v>
      </c>
      <c r="R106" s="350">
        <f>IF(R$68=0,0,R$68/OIS!R$5*1000)</f>
        <v>4.0535941550905639</v>
      </c>
      <c r="S106" s="350">
        <f>IF(S$68=0,0,S$68/OIS!S$5*1000)</f>
        <v>4.1629731807689527</v>
      </c>
      <c r="T106" s="350">
        <f>IF(T$68=0,0,T$68/OIS!T$5*1000)</f>
        <v>4.2050134345078396</v>
      </c>
      <c r="U106" s="350">
        <f>IF(U$68=0,0,U$68/OIS!U$5*1000)</f>
        <v>4.0732164350283995</v>
      </c>
      <c r="V106" s="350">
        <f>IF(V$68=0,0,V$68/OIS!V$5*1000)</f>
        <v>4.0095925287232301</v>
      </c>
      <c r="W106" s="350">
        <f>IF(W$68=0,0,W$68/OIS!W$5*1000)</f>
        <v>4.5085623692202645</v>
      </c>
      <c r="DA106" s="175"/>
    </row>
    <row r="107" spans="1:105" ht="12" customHeight="1" x14ac:dyDescent="0.25">
      <c r="A107" s="41" t="s">
        <v>3122</v>
      </c>
      <c r="B107" s="335">
        <f>IF(B$69=0,0,B$69/OIS!B$5*1000)</f>
        <v>4.3503364918124214</v>
      </c>
      <c r="C107" s="335">
        <f>IF(C$69=0,0,C$69/OIS!C$5*1000)</f>
        <v>4.6154932731253915</v>
      </c>
      <c r="D107" s="335">
        <f>IF(D$69=0,0,D$69/OIS!D$5*1000)</f>
        <v>5.1008959396234541</v>
      </c>
      <c r="E107" s="335">
        <f>IF(E$69=0,0,E$69/OIS!E$5*1000)</f>
        <v>4.8703958450645093</v>
      </c>
      <c r="F107" s="335">
        <f>IF(F$69=0,0,F$69/OIS!F$5*1000)</f>
        <v>5.3412236703380636</v>
      </c>
      <c r="G107" s="335">
        <f>IF(G$69=0,0,G$69/OIS!G$5*1000)</f>
        <v>4.7627751597471644</v>
      </c>
      <c r="H107" s="335">
        <f>IF(H$69=0,0,H$69/OIS!H$5*1000)</f>
        <v>2.4956232524222308</v>
      </c>
      <c r="I107" s="335">
        <f>IF(I$69=0,0,I$69/OIS!I$5*1000)</f>
        <v>2.7942614807938391</v>
      </c>
      <c r="J107" s="335">
        <f>IF(J$69=0,0,J$69/OIS!J$5*1000)</f>
        <v>2.2896540562281191</v>
      </c>
      <c r="K107" s="335">
        <f>IF(K$69=0,0,K$69/OIS!K$5*1000)</f>
        <v>2.9792815911203148</v>
      </c>
      <c r="L107" s="335">
        <f>IF(L$69=0,0,L$69/OIS!L$5*1000)</f>
        <v>3.2080186991230741</v>
      </c>
      <c r="M107" s="335">
        <f>IF(M$69=0,0,M$69/OIS!M$5*1000)</f>
        <v>3.5106643011157748</v>
      </c>
      <c r="N107" s="335">
        <f>IF(N$69=0,0,N$69/OIS!N$5*1000)</f>
        <v>3.6058882252439441</v>
      </c>
      <c r="O107" s="335">
        <f>IF(O$69=0,0,O$69/OIS!O$5*1000)</f>
        <v>4.1462367275260528</v>
      </c>
      <c r="P107" s="335">
        <f>IF(P$69=0,0,P$69/OIS!P$5*1000)</f>
        <v>4.0108816664830123</v>
      </c>
      <c r="Q107" s="335">
        <f>IF(Q$69=0,0,Q$69/OIS!Q$5*1000)</f>
        <v>3.6501088110025539</v>
      </c>
      <c r="R107" s="335">
        <f>IF(R$69=0,0,R$69/OIS!R$5*1000)</f>
        <v>4.0910695090758384</v>
      </c>
      <c r="S107" s="335">
        <f>IF(S$69=0,0,S$69/OIS!S$5*1000)</f>
        <v>4.1398982110171154</v>
      </c>
      <c r="T107" s="335">
        <f>IF(T$69=0,0,T$69/OIS!T$5*1000)</f>
        <v>4.2217116173497269</v>
      </c>
      <c r="U107" s="335">
        <f>IF(U$69=0,0,U$69/OIS!U$5*1000)</f>
        <v>3.8315823427452331</v>
      </c>
      <c r="V107" s="335">
        <f>IF(V$69=0,0,V$69/OIS!V$5*1000)</f>
        <v>3.4383369460829094</v>
      </c>
      <c r="W107" s="335">
        <f>IF(W$69=0,0,W$69/OIS!W$5*1000)</f>
        <v>3.7186512673891547</v>
      </c>
      <c r="DA107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-0.249977111117893"/>
    <pageSetUpPr fitToPage="1"/>
  </sheetPr>
  <dimension ref="A1:DA107"/>
  <sheetViews>
    <sheetView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9.140625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Other industrial sectors / useful energy demand"</f>
        <v>RO: Other industrial sectors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29</v>
      </c>
      <c r="B5" s="225">
        <v>308.33274872018649</v>
      </c>
      <c r="C5" s="225">
        <v>216.57310101944501</v>
      </c>
      <c r="D5" s="225">
        <v>316.01285432187058</v>
      </c>
      <c r="E5" s="225">
        <v>341.98802226504182</v>
      </c>
      <c r="F5" s="225">
        <v>313.76087923817579</v>
      </c>
      <c r="G5" s="225">
        <v>309.93760223542552</v>
      </c>
      <c r="H5" s="225">
        <v>325.05003103047261</v>
      </c>
      <c r="I5" s="225">
        <v>307.74003050902172</v>
      </c>
      <c r="J5" s="225">
        <v>369.43831668777699</v>
      </c>
      <c r="K5" s="225">
        <v>242.6117394986363</v>
      </c>
      <c r="L5" s="225">
        <v>238.7828014810475</v>
      </c>
      <c r="M5" s="225">
        <v>261.65890526579602</v>
      </c>
      <c r="N5" s="225">
        <v>241.09184550386021</v>
      </c>
      <c r="O5" s="225">
        <v>222.88771910084949</v>
      </c>
      <c r="P5" s="225">
        <v>209.15720616491481</v>
      </c>
      <c r="Q5" s="225">
        <v>210.76573946257341</v>
      </c>
      <c r="R5" s="225">
        <v>210.4552717286083</v>
      </c>
      <c r="S5" s="225">
        <v>204.0563660778798</v>
      </c>
      <c r="T5" s="225">
        <v>195.7479701283192</v>
      </c>
      <c r="U5" s="225">
        <v>210.00575538435831</v>
      </c>
      <c r="V5" s="225">
        <v>215.4521120492175</v>
      </c>
      <c r="W5" s="225">
        <v>221.81377009449491</v>
      </c>
      <c r="DA5" s="89" t="s">
        <v>3125</v>
      </c>
    </row>
    <row r="6" spans="1:105" ht="12" customHeight="1" x14ac:dyDescent="0.25">
      <c r="A6" s="55" t="s">
        <v>92</v>
      </c>
      <c r="B6" s="261">
        <v>7.532639218407418</v>
      </c>
      <c r="C6" s="261">
        <v>7.08723118756477</v>
      </c>
      <c r="D6" s="261">
        <v>9.2397300712260346</v>
      </c>
      <c r="E6" s="261">
        <v>9.1276927399190324</v>
      </c>
      <c r="F6" s="261">
        <v>7.22842196450293</v>
      </c>
      <c r="G6" s="261">
        <v>7.5420423976576831</v>
      </c>
      <c r="H6" s="261">
        <v>6.7395471050899847</v>
      </c>
      <c r="I6" s="261">
        <v>6.8114069248118616</v>
      </c>
      <c r="J6" s="261">
        <v>6.148784316964786</v>
      </c>
      <c r="K6" s="261">
        <v>5.7686825029402939</v>
      </c>
      <c r="L6" s="261">
        <v>5.7039972563065167</v>
      </c>
      <c r="M6" s="261">
        <v>6.0245223811961059</v>
      </c>
      <c r="N6" s="261">
        <v>5.7437457813316932</v>
      </c>
      <c r="O6" s="261">
        <v>5.0132667906257584</v>
      </c>
      <c r="P6" s="261">
        <v>4.5753327401749164</v>
      </c>
      <c r="Q6" s="261">
        <v>4.5199320883296172</v>
      </c>
      <c r="R6" s="261">
        <v>4.60588486595163</v>
      </c>
      <c r="S6" s="261">
        <v>4.5329681901766383</v>
      </c>
      <c r="T6" s="261">
        <v>4.3653285186453896</v>
      </c>
      <c r="U6" s="261">
        <v>4.7543821259392054</v>
      </c>
      <c r="V6" s="261">
        <v>5.2579923498676813</v>
      </c>
      <c r="W6" s="261">
        <v>5.3455292954736828</v>
      </c>
      <c r="DA6" s="67" t="s">
        <v>3126</v>
      </c>
    </row>
    <row r="7" spans="1:105" ht="12" customHeight="1" x14ac:dyDescent="0.25">
      <c r="A7" s="202" t="s">
        <v>93</v>
      </c>
      <c r="B7" s="226">
        <v>0.89110950799711786</v>
      </c>
      <c r="C7" s="226">
        <v>0.81392401029584249</v>
      </c>
      <c r="D7" s="226">
        <v>1.104984540890561</v>
      </c>
      <c r="E7" s="226">
        <v>1.083093145329892</v>
      </c>
      <c r="F7" s="226">
        <v>0.89717750515765671</v>
      </c>
      <c r="G7" s="226">
        <v>0.93636841404531179</v>
      </c>
      <c r="H7" s="226">
        <v>0.80640581242364895</v>
      </c>
      <c r="I7" s="226">
        <v>0.83279842975911633</v>
      </c>
      <c r="J7" s="226">
        <v>0.74516159983618835</v>
      </c>
      <c r="K7" s="226">
        <v>0.69327269072937392</v>
      </c>
      <c r="L7" s="226">
        <v>0.69111844690401836</v>
      </c>
      <c r="M7" s="226">
        <v>0.74868990806205193</v>
      </c>
      <c r="N7" s="226">
        <v>0.69600505751271946</v>
      </c>
      <c r="O7" s="226">
        <v>0.62991629079182676</v>
      </c>
      <c r="P7" s="226">
        <v>0.57726170484286854</v>
      </c>
      <c r="Q7" s="226">
        <v>0.57164153127376272</v>
      </c>
      <c r="R7" s="226">
        <v>0.58710275374294585</v>
      </c>
      <c r="S7" s="226">
        <v>0.57909558183222165</v>
      </c>
      <c r="T7" s="226">
        <v>0.55960132073092794</v>
      </c>
      <c r="U7" s="226">
        <v>0.59665086669399758</v>
      </c>
      <c r="V7" s="226">
        <v>0.63868796185637899</v>
      </c>
      <c r="W7" s="226">
        <v>0.64924335512892573</v>
      </c>
      <c r="DA7" s="174" t="s">
        <v>3127</v>
      </c>
    </row>
    <row r="8" spans="1:105" ht="12" customHeight="1" x14ac:dyDescent="0.25">
      <c r="A8" s="202" t="s">
        <v>94</v>
      </c>
      <c r="B8" s="226">
        <v>7.80401799218272</v>
      </c>
      <c r="C8" s="226">
        <v>6.9571980216027427</v>
      </c>
      <c r="D8" s="226">
        <v>9.7602529113583429</v>
      </c>
      <c r="E8" s="226">
        <v>9.5082855794929486</v>
      </c>
      <c r="F8" s="226">
        <v>8.1505272935056858</v>
      </c>
      <c r="G8" s="226">
        <v>8.5083238505747474</v>
      </c>
      <c r="H8" s="226">
        <v>7.1258225089075884</v>
      </c>
      <c r="I8" s="226">
        <v>7.4817628064844124</v>
      </c>
      <c r="J8" s="226">
        <v>6.6497562226179028</v>
      </c>
      <c r="K8" s="226">
        <v>6.1470406032732434</v>
      </c>
      <c r="L8" s="226">
        <v>6.1665259201370688</v>
      </c>
      <c r="M8" s="226">
        <v>6.8078087895615038</v>
      </c>
      <c r="N8" s="226">
        <v>6.2106071753485583</v>
      </c>
      <c r="O8" s="226">
        <v>5.7736148016091828</v>
      </c>
      <c r="P8" s="226">
        <v>5.3065759235481451</v>
      </c>
      <c r="Q8" s="226">
        <v>5.2638695686725114</v>
      </c>
      <c r="R8" s="226">
        <v>5.4361950068640601</v>
      </c>
      <c r="S8" s="226">
        <v>5.3703878883118277</v>
      </c>
      <c r="T8" s="226">
        <v>5.2020181837790549</v>
      </c>
      <c r="U8" s="226">
        <v>5.4638767709483256</v>
      </c>
      <c r="V8" s="226">
        <v>5.7096729394716377</v>
      </c>
      <c r="W8" s="226">
        <v>5.8035069493355289</v>
      </c>
      <c r="DA8" s="174" t="s">
        <v>3128</v>
      </c>
    </row>
    <row r="9" spans="1:105" ht="12" customHeight="1" x14ac:dyDescent="0.25">
      <c r="A9" s="202" t="s">
        <v>95</v>
      </c>
      <c r="B9" s="226">
        <v>2.7065716805131839</v>
      </c>
      <c r="C9" s="226">
        <v>2.5597401971565841</v>
      </c>
      <c r="D9" s="226">
        <v>3.3135189732795269</v>
      </c>
      <c r="E9" s="226">
        <v>3.277920596406863</v>
      </c>
      <c r="F9" s="226">
        <v>2.5745819051857799</v>
      </c>
      <c r="G9" s="226">
        <v>2.6861427186193869</v>
      </c>
      <c r="H9" s="226">
        <v>2.4166860279989608</v>
      </c>
      <c r="I9" s="226">
        <v>2.432857444611483</v>
      </c>
      <c r="J9" s="226">
        <v>2.1997565548204352</v>
      </c>
      <c r="K9" s="226">
        <v>2.0669146668054501</v>
      </c>
      <c r="L9" s="226">
        <v>2.0407074434731349</v>
      </c>
      <c r="M9" s="226">
        <v>2.1452773077763938</v>
      </c>
      <c r="N9" s="226">
        <v>2.0548901588143789</v>
      </c>
      <c r="O9" s="226">
        <v>1.7814579589068651</v>
      </c>
      <c r="P9" s="226">
        <v>1.624559588990959</v>
      </c>
      <c r="Q9" s="226">
        <v>1.604149902203591</v>
      </c>
      <c r="R9" s="226">
        <v>1.6321793508319229</v>
      </c>
      <c r="S9" s="226">
        <v>1.605645735246189</v>
      </c>
      <c r="T9" s="226">
        <v>1.54522870484583</v>
      </c>
      <c r="U9" s="226">
        <v>1.689860863023485</v>
      </c>
      <c r="V9" s="226">
        <v>1.8802733584162581</v>
      </c>
      <c r="W9" s="226">
        <v>1.9116187345997939</v>
      </c>
      <c r="DA9" s="174" t="s">
        <v>3129</v>
      </c>
    </row>
    <row r="10" spans="1:105" ht="12" customHeight="1" x14ac:dyDescent="0.25">
      <c r="A10" s="56" t="s">
        <v>96</v>
      </c>
      <c r="B10" s="262">
        <v>12.44081241025965</v>
      </c>
      <c r="C10" s="262">
        <v>9.4055984171886369</v>
      </c>
      <c r="D10" s="262">
        <v>11.86275495000586</v>
      </c>
      <c r="E10" s="262">
        <v>14.24909046824833</v>
      </c>
      <c r="F10" s="262">
        <v>12.71766567358431</v>
      </c>
      <c r="G10" s="262">
        <v>11.027743505114779</v>
      </c>
      <c r="H10" s="262">
        <v>10.206554010602011</v>
      </c>
      <c r="I10" s="262">
        <v>8.8585264210972774</v>
      </c>
      <c r="J10" s="262">
        <v>12.17393749870074</v>
      </c>
      <c r="K10" s="262">
        <v>7.8932713078460388</v>
      </c>
      <c r="L10" s="262">
        <v>9.1128698870124918</v>
      </c>
      <c r="M10" s="262">
        <v>8.7742248284506381</v>
      </c>
      <c r="N10" s="262">
        <v>7.6397932360542509</v>
      </c>
      <c r="O10" s="262">
        <v>7.3789047437612103</v>
      </c>
      <c r="P10" s="262">
        <v>6.7138867162219116</v>
      </c>
      <c r="Q10" s="262">
        <v>7.0751782994342944</v>
      </c>
      <c r="R10" s="262">
        <v>6.9862511176887212</v>
      </c>
      <c r="S10" s="262">
        <v>7.0842761200637501</v>
      </c>
      <c r="T10" s="262">
        <v>6.8063920019885913</v>
      </c>
      <c r="U10" s="262">
        <v>7.1807982419250171</v>
      </c>
      <c r="V10" s="262">
        <v>7.430135918742069</v>
      </c>
      <c r="W10" s="262">
        <v>7.373716276682261</v>
      </c>
      <c r="DA10" s="68" t="s">
        <v>3130</v>
      </c>
    </row>
    <row r="11" spans="1:105" ht="12" customHeight="1" x14ac:dyDescent="0.25">
      <c r="A11" s="37" t="s">
        <v>160</v>
      </c>
      <c r="B11" s="228">
        <v>0.90255818246473285</v>
      </c>
      <c r="C11" s="228">
        <v>0.46741347794115728</v>
      </c>
      <c r="D11" s="228">
        <v>0.90172994070590462</v>
      </c>
      <c r="E11" s="228">
        <v>0.99847304675036874</v>
      </c>
      <c r="F11" s="228">
        <v>0.93513229726297598</v>
      </c>
      <c r="G11" s="228">
        <v>2.45684249874162</v>
      </c>
      <c r="H11" s="228">
        <v>1.7639576021720951</v>
      </c>
      <c r="I11" s="228">
        <v>2.3058519834977278</v>
      </c>
      <c r="J11" s="228">
        <v>1.3254185834617349</v>
      </c>
      <c r="K11" s="228">
        <v>0.73616096183416158</v>
      </c>
      <c r="L11" s="228">
        <v>0.76094060393753815</v>
      </c>
      <c r="M11" s="228">
        <v>1.351272805806554</v>
      </c>
      <c r="N11" s="228">
        <v>1.4667276698709379</v>
      </c>
      <c r="O11" s="228">
        <v>1.279700536527959</v>
      </c>
      <c r="P11" s="228">
        <v>1.3302216433687539</v>
      </c>
      <c r="Q11" s="228">
        <v>1.7453695587121629</v>
      </c>
      <c r="R11" s="228">
        <v>1.6224330211110529</v>
      </c>
      <c r="S11" s="228">
        <v>1.620801759290627</v>
      </c>
      <c r="T11" s="228">
        <v>1.664430109834768</v>
      </c>
      <c r="U11" s="228">
        <v>1.5503414707637271</v>
      </c>
      <c r="V11" s="228">
        <v>1.6648766301456881</v>
      </c>
      <c r="W11" s="228">
        <v>1.787083946093297</v>
      </c>
      <c r="DA11" s="69" t="s">
        <v>3131</v>
      </c>
    </row>
    <row r="12" spans="1:105" ht="12" customHeight="1" x14ac:dyDescent="0.25">
      <c r="A12" s="37" t="s">
        <v>162</v>
      </c>
      <c r="B12" s="228">
        <v>5.5804863631666031</v>
      </c>
      <c r="C12" s="228">
        <v>1.7919148026690821</v>
      </c>
      <c r="D12" s="228">
        <v>2.0574805742171809</v>
      </c>
      <c r="E12" s="228">
        <v>4.1728046728124291</v>
      </c>
      <c r="F12" s="228">
        <v>5.4950606899525072</v>
      </c>
      <c r="G12" s="228">
        <v>1.988851474026611</v>
      </c>
      <c r="H12" s="228">
        <v>3.6978418220595382</v>
      </c>
      <c r="I12" s="228">
        <v>1.7796766762812171</v>
      </c>
      <c r="J12" s="228">
        <v>8.4602870974613058</v>
      </c>
      <c r="K12" s="228">
        <v>3.4423268428827041</v>
      </c>
      <c r="L12" s="228">
        <v>2.380011329375352</v>
      </c>
      <c r="M12" s="228">
        <v>2.3134785175169759</v>
      </c>
      <c r="N12" s="228">
        <v>1.924128005834832</v>
      </c>
      <c r="O12" s="228">
        <v>1.9451798004258269</v>
      </c>
      <c r="P12" s="228">
        <v>1.74935664214584</v>
      </c>
      <c r="Q12" s="228">
        <v>1.472607590726273</v>
      </c>
      <c r="R12" s="228">
        <v>1.3755668406310579</v>
      </c>
      <c r="S12" s="228">
        <v>1.2833920979830791</v>
      </c>
      <c r="T12" s="228">
        <v>1.0335809176751161</v>
      </c>
      <c r="U12" s="228">
        <v>1.536636923334497</v>
      </c>
      <c r="V12" s="228">
        <v>1.4302308839769411</v>
      </c>
      <c r="W12" s="228">
        <v>1.378414097198005</v>
      </c>
      <c r="DA12" s="69" t="s">
        <v>3132</v>
      </c>
    </row>
    <row r="13" spans="1:105" ht="12" customHeight="1" x14ac:dyDescent="0.25">
      <c r="A13" s="37" t="s">
        <v>97</v>
      </c>
      <c r="B13" s="228">
        <v>6.9894792715819845E-2</v>
      </c>
      <c r="C13" s="228">
        <v>0.43685818237584068</v>
      </c>
      <c r="D13" s="228">
        <v>1.7489426080154139E-2</v>
      </c>
      <c r="E13" s="228">
        <v>0.66409489820774237</v>
      </c>
      <c r="F13" s="228">
        <v>0.34953687518387322</v>
      </c>
      <c r="G13" s="228">
        <v>0.34953687518446558</v>
      </c>
      <c r="H13" s="228">
        <v>0.3145580230248789</v>
      </c>
      <c r="I13" s="228">
        <v>0.34953687518563342</v>
      </c>
      <c r="J13" s="228">
        <v>0.1572790115117052</v>
      </c>
      <c r="K13" s="228">
        <v>1.748942608010999E-2</v>
      </c>
      <c r="L13" s="228">
        <v>2.146182074351779</v>
      </c>
      <c r="M13" s="228">
        <v>0.29706859694273607</v>
      </c>
      <c r="N13" s="228">
        <v>0</v>
      </c>
      <c r="O13" s="228">
        <v>5.2405366635471698E-2</v>
      </c>
      <c r="P13" s="228">
        <v>0</v>
      </c>
      <c r="Q13" s="228">
        <v>0</v>
      </c>
      <c r="R13" s="228">
        <v>0</v>
      </c>
      <c r="S13" s="228">
        <v>3.5230498578511858E-3</v>
      </c>
      <c r="T13" s="228">
        <v>1.7615249289249491E-3</v>
      </c>
      <c r="U13" s="228">
        <v>5.6620444144080205E-4</v>
      </c>
      <c r="V13" s="228">
        <v>0</v>
      </c>
      <c r="W13" s="228">
        <v>8.8705362491857155E-3</v>
      </c>
      <c r="DA13" s="69" t="s">
        <v>3133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3134</v>
      </c>
    </row>
    <row r="15" spans="1:105" ht="12" customHeight="1" x14ac:dyDescent="0.25">
      <c r="A15" s="37" t="s">
        <v>38</v>
      </c>
      <c r="B15" s="228">
        <v>5.8878730719124972</v>
      </c>
      <c r="C15" s="228">
        <v>6.7094119542025581</v>
      </c>
      <c r="D15" s="228">
        <v>8.886055009002618</v>
      </c>
      <c r="E15" s="228">
        <v>8.4137178504777879</v>
      </c>
      <c r="F15" s="228">
        <v>5.9379358111849481</v>
      </c>
      <c r="G15" s="228">
        <v>6.2325126571620828</v>
      </c>
      <c r="H15" s="228">
        <v>4.4301965633454987</v>
      </c>
      <c r="I15" s="228">
        <v>4.4234608861327001</v>
      </c>
      <c r="J15" s="228">
        <v>2.2309528062659898</v>
      </c>
      <c r="K15" s="228">
        <v>3.6972940770490639</v>
      </c>
      <c r="L15" s="228">
        <v>3.825735879347822</v>
      </c>
      <c r="M15" s="228">
        <v>4.8124049081843729</v>
      </c>
      <c r="N15" s="228">
        <v>4.2489375603484802</v>
      </c>
      <c r="O15" s="228">
        <v>4.1016190401719532</v>
      </c>
      <c r="P15" s="228">
        <v>3.634308430707319</v>
      </c>
      <c r="Q15" s="228">
        <v>3.8572011499958569</v>
      </c>
      <c r="R15" s="228">
        <v>3.9882512559466101</v>
      </c>
      <c r="S15" s="228">
        <v>4.176559212932192</v>
      </c>
      <c r="T15" s="228">
        <v>4.1066194495497834</v>
      </c>
      <c r="U15" s="228">
        <v>4.0932536433853528</v>
      </c>
      <c r="V15" s="228">
        <v>4.3350284046194387</v>
      </c>
      <c r="W15" s="228">
        <v>4.199347697141774</v>
      </c>
      <c r="DA15" s="69" t="s">
        <v>3135</v>
      </c>
    </row>
    <row r="16" spans="1:105" ht="12" customHeight="1" x14ac:dyDescent="0.25">
      <c r="A16" s="57" t="s">
        <v>3059</v>
      </c>
      <c r="B16" s="263">
        <v>76.166952622236252</v>
      </c>
      <c r="C16" s="263">
        <v>40.566945500819813</v>
      </c>
      <c r="D16" s="263">
        <v>69.082084425424526</v>
      </c>
      <c r="E16" s="263">
        <v>86.966286202710549</v>
      </c>
      <c r="F16" s="263">
        <v>81.934481486726952</v>
      </c>
      <c r="G16" s="263">
        <v>69.317442676977393</v>
      </c>
      <c r="H16" s="263">
        <v>62.795659054129921</v>
      </c>
      <c r="I16" s="263">
        <v>61.131590582872533</v>
      </c>
      <c r="J16" s="263">
        <v>102.1571827007195</v>
      </c>
      <c r="K16" s="263">
        <v>47.543001170499359</v>
      </c>
      <c r="L16" s="263">
        <v>43.238911592651291</v>
      </c>
      <c r="M16" s="263">
        <v>41.918317980524542</v>
      </c>
      <c r="N16" s="263">
        <v>38.058824856974063</v>
      </c>
      <c r="O16" s="263">
        <v>34.923666783344572</v>
      </c>
      <c r="P16" s="263">
        <v>32.533231475472107</v>
      </c>
      <c r="Q16" s="263">
        <v>30.968170590523421</v>
      </c>
      <c r="R16" s="263">
        <v>33.140955055734317</v>
      </c>
      <c r="S16" s="263">
        <v>29.727198168408641</v>
      </c>
      <c r="T16" s="263">
        <v>28.435019460912521</v>
      </c>
      <c r="U16" s="263">
        <v>31.00010979356011</v>
      </c>
      <c r="V16" s="263">
        <v>31.108577937027022</v>
      </c>
      <c r="W16" s="263">
        <v>31.76406407859276</v>
      </c>
      <c r="DA16" s="70" t="s">
        <v>3136</v>
      </c>
    </row>
    <row r="17" spans="1:105" ht="12" customHeight="1" x14ac:dyDescent="0.25">
      <c r="A17" s="46" t="s">
        <v>30</v>
      </c>
      <c r="B17" s="231">
        <v>1.8326412346852981E-2</v>
      </c>
      <c r="C17" s="231">
        <v>6.014750493922446E-2</v>
      </c>
      <c r="D17" s="231">
        <v>5.0906511262217187E-3</v>
      </c>
      <c r="E17" s="231">
        <v>8.1223823274787551E-3</v>
      </c>
      <c r="F17" s="231">
        <v>6.5471004449657354E-3</v>
      </c>
      <c r="G17" s="231">
        <v>0</v>
      </c>
      <c r="H17" s="231">
        <v>0.15885953473047629</v>
      </c>
      <c r="I17" s="231">
        <v>7.6953629492277379E-3</v>
      </c>
      <c r="J17" s="231">
        <v>2.6007694685809008E-3</v>
      </c>
      <c r="K17" s="231">
        <v>0</v>
      </c>
      <c r="L17" s="231">
        <v>0</v>
      </c>
      <c r="M17" s="231">
        <v>0</v>
      </c>
      <c r="N17" s="231">
        <v>5.0636364119662221E-2</v>
      </c>
      <c r="O17" s="231">
        <v>1.172294639068729E-2</v>
      </c>
      <c r="P17" s="231">
        <v>2.3452761559964109E-2</v>
      </c>
      <c r="Q17" s="231">
        <v>2.5872445312338489E-2</v>
      </c>
      <c r="R17" s="231">
        <v>2.9862894457725591E-2</v>
      </c>
      <c r="S17" s="231">
        <v>1.4722974581891309E-2</v>
      </c>
      <c r="T17" s="231">
        <v>1.316543418817244E-2</v>
      </c>
      <c r="U17" s="231">
        <v>1.9661498057252851E-2</v>
      </c>
      <c r="V17" s="231">
        <v>2.6287180564917211E-2</v>
      </c>
      <c r="W17" s="231">
        <v>1.773267732115524E-2</v>
      </c>
      <c r="DA17" s="73" t="s">
        <v>3137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0.50241164027168861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3138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</v>
      </c>
      <c r="E19" s="231">
        <v>5.8023808979040338E-2</v>
      </c>
      <c r="F19" s="231">
        <v>4.6770478200722873E-2</v>
      </c>
      <c r="G19" s="231">
        <v>0.39469341582269551</v>
      </c>
      <c r="H19" s="231">
        <v>8.166111836152707</v>
      </c>
      <c r="I19" s="231">
        <v>1.468135618428478</v>
      </c>
      <c r="J19" s="231">
        <v>1.5786808676124171</v>
      </c>
      <c r="K19" s="231">
        <v>4.2031118626613244</v>
      </c>
      <c r="L19" s="231">
        <v>4.9370459316266793</v>
      </c>
      <c r="M19" s="231">
        <v>3.4516321748675218</v>
      </c>
      <c r="N19" s="231">
        <v>3.4422304716690402</v>
      </c>
      <c r="O19" s="231">
        <v>2.819469428656745</v>
      </c>
      <c r="P19" s="231">
        <v>3.087660489739223</v>
      </c>
      <c r="Q19" s="231">
        <v>2.7648913268091309</v>
      </c>
      <c r="R19" s="231">
        <v>2.8204356382705691</v>
      </c>
      <c r="S19" s="231">
        <v>2.5339507377285351</v>
      </c>
      <c r="T19" s="231">
        <v>2.5837913126164982</v>
      </c>
      <c r="U19" s="231">
        <v>2.499573546989144</v>
      </c>
      <c r="V19" s="231">
        <v>2.4096948115186501</v>
      </c>
      <c r="W19" s="231">
        <v>2.4825606928581672</v>
      </c>
      <c r="DA19" s="73" t="s">
        <v>3139</v>
      </c>
    </row>
    <row r="20" spans="1:105" ht="12" customHeight="1" x14ac:dyDescent="0.25">
      <c r="A20" s="46" t="s">
        <v>160</v>
      </c>
      <c r="B20" s="231">
        <v>5.0411875498687433</v>
      </c>
      <c r="C20" s="231">
        <v>4.0913233998099461</v>
      </c>
      <c r="D20" s="231">
        <v>4.1066968557163372</v>
      </c>
      <c r="E20" s="231">
        <v>5.9575456116408514</v>
      </c>
      <c r="F20" s="231">
        <v>4.0358956225431477</v>
      </c>
      <c r="G20" s="231">
        <v>11.71448961921454</v>
      </c>
      <c r="H20" s="231">
        <v>5.4811656544368459</v>
      </c>
      <c r="I20" s="231">
        <v>8.5679768562824457</v>
      </c>
      <c r="J20" s="231">
        <v>4.4697888050319339</v>
      </c>
      <c r="K20" s="231">
        <v>3.6881429046165231</v>
      </c>
      <c r="L20" s="231">
        <v>3.8621216943364698</v>
      </c>
      <c r="M20" s="231">
        <v>5.3603013620667346</v>
      </c>
      <c r="N20" s="231">
        <v>7.1885730078386079</v>
      </c>
      <c r="O20" s="231">
        <v>5.8656809967718448</v>
      </c>
      <c r="P20" s="231">
        <v>5.9573594163438104</v>
      </c>
      <c r="Q20" s="231">
        <v>7.360060777481003</v>
      </c>
      <c r="R20" s="231">
        <v>7.1126121177507642</v>
      </c>
      <c r="S20" s="231">
        <v>6.8010103514068492</v>
      </c>
      <c r="T20" s="231">
        <v>7.0770084563637967</v>
      </c>
      <c r="U20" s="231">
        <v>6.7260799082220792</v>
      </c>
      <c r="V20" s="231">
        <v>7.3925905287431926</v>
      </c>
      <c r="W20" s="231">
        <v>8.2548447336098398</v>
      </c>
      <c r="DA20" s="73" t="s">
        <v>3140</v>
      </c>
    </row>
    <row r="21" spans="1:105" ht="12" customHeight="1" x14ac:dyDescent="0.25">
      <c r="A21" s="46" t="s">
        <v>70</v>
      </c>
      <c r="B21" s="231">
        <v>1.4176286286792159</v>
      </c>
      <c r="C21" s="231">
        <v>1.261279100501016</v>
      </c>
      <c r="D21" s="231">
        <v>1.508892476958571</v>
      </c>
      <c r="E21" s="231">
        <v>1.1529034218736101</v>
      </c>
      <c r="F21" s="231">
        <v>0.57228824295300207</v>
      </c>
      <c r="G21" s="231">
        <v>0.64163285211727572</v>
      </c>
      <c r="H21" s="231">
        <v>0.65442560852688347</v>
      </c>
      <c r="I21" s="231">
        <v>0.1780144327201181</v>
      </c>
      <c r="J21" s="231">
        <v>8.0777906424932155E-2</v>
      </c>
      <c r="K21" s="231">
        <v>0</v>
      </c>
      <c r="L21" s="231">
        <v>0.16198556958537649</v>
      </c>
      <c r="M21" s="231">
        <v>1.2439499499915541</v>
      </c>
      <c r="N21" s="231">
        <v>0.8090211625706718</v>
      </c>
      <c r="O21" s="231">
        <v>0.6717752298334897</v>
      </c>
      <c r="P21" s="231">
        <v>0.38559379288631701</v>
      </c>
      <c r="Q21" s="231">
        <v>0.18577665073879021</v>
      </c>
      <c r="R21" s="231">
        <v>0.25867324119313367</v>
      </c>
      <c r="S21" s="231">
        <v>7.8605607832037946E-2</v>
      </c>
      <c r="T21" s="231">
        <v>5.4726143683730563E-2</v>
      </c>
      <c r="U21" s="231">
        <v>3.4637662573364043E-2</v>
      </c>
      <c r="V21" s="231">
        <v>8.4838688288646436E-2</v>
      </c>
      <c r="W21" s="231">
        <v>0.1024246351281497</v>
      </c>
      <c r="DA21" s="73" t="s">
        <v>3141</v>
      </c>
    </row>
    <row r="22" spans="1:105" ht="12" customHeight="1" x14ac:dyDescent="0.25">
      <c r="A22" s="46" t="s">
        <v>34</v>
      </c>
      <c r="B22" s="231">
        <v>7.6572872043467362</v>
      </c>
      <c r="C22" s="231">
        <v>3.5334447630880552</v>
      </c>
      <c r="D22" s="231">
        <v>20.754540446724299</v>
      </c>
      <c r="E22" s="231">
        <v>4.4813130786885509</v>
      </c>
      <c r="F22" s="231">
        <v>7.819400566959386</v>
      </c>
      <c r="G22" s="231">
        <v>16.786721900706219</v>
      </c>
      <c r="H22" s="231">
        <v>7.8158393591292663</v>
      </c>
      <c r="I22" s="231">
        <v>16.483663463204731</v>
      </c>
      <c r="J22" s="231">
        <v>33.34431603158572</v>
      </c>
      <c r="K22" s="231">
        <v>5.3339412686824801</v>
      </c>
      <c r="L22" s="231">
        <v>4.1155413699790691</v>
      </c>
      <c r="M22" s="231">
        <v>4.7172329717156094</v>
      </c>
      <c r="N22" s="231">
        <v>2.049124019782226</v>
      </c>
      <c r="O22" s="231">
        <v>3.5817296648173058</v>
      </c>
      <c r="P22" s="231">
        <v>3.8848812430733219</v>
      </c>
      <c r="Q22" s="231">
        <v>4.8369156865678011</v>
      </c>
      <c r="R22" s="231">
        <v>3.2648155259319829</v>
      </c>
      <c r="S22" s="231">
        <v>2.6942605129137491</v>
      </c>
      <c r="T22" s="231">
        <v>2.8061440955322712</v>
      </c>
      <c r="U22" s="231">
        <v>2.8583390135641968</v>
      </c>
      <c r="V22" s="231">
        <v>3.41338042896033</v>
      </c>
      <c r="W22" s="231">
        <v>3.809883134458584</v>
      </c>
      <c r="DA22" s="73" t="s">
        <v>3142</v>
      </c>
    </row>
    <row r="23" spans="1:105" ht="12" customHeight="1" x14ac:dyDescent="0.25">
      <c r="A23" s="46" t="s">
        <v>162</v>
      </c>
      <c r="B23" s="231">
        <v>27.471782521278321</v>
      </c>
      <c r="C23" s="231">
        <v>9.2908135230145863</v>
      </c>
      <c r="D23" s="231">
        <v>9.9507410499992073</v>
      </c>
      <c r="E23" s="231">
        <v>14.43103859354583</v>
      </c>
      <c r="F23" s="231">
        <v>31.824722455675431</v>
      </c>
      <c r="G23" s="231">
        <v>7.9413331279443264</v>
      </c>
      <c r="H23" s="231">
        <v>12.226515754800531</v>
      </c>
      <c r="I23" s="231">
        <v>6.7250260562747624</v>
      </c>
      <c r="J23" s="231">
        <v>43.380868140363397</v>
      </c>
      <c r="K23" s="231">
        <v>16.603718805601769</v>
      </c>
      <c r="L23" s="231">
        <v>13.60859991445432</v>
      </c>
      <c r="M23" s="231">
        <v>8.5746227593295359</v>
      </c>
      <c r="N23" s="231">
        <v>8.6002126914409835</v>
      </c>
      <c r="O23" s="231">
        <v>7.9085411054670409</v>
      </c>
      <c r="P23" s="231">
        <v>7.6991890368400462</v>
      </c>
      <c r="Q23" s="231">
        <v>6.1079970005958693</v>
      </c>
      <c r="R23" s="231">
        <v>6.8610566177382486</v>
      </c>
      <c r="S23" s="231">
        <v>5.8030030408813777</v>
      </c>
      <c r="T23" s="231">
        <v>4.5087391324176416</v>
      </c>
      <c r="U23" s="231">
        <v>7.0084116338753093</v>
      </c>
      <c r="V23" s="231">
        <v>6.4922710902505516</v>
      </c>
      <c r="W23" s="231">
        <v>6.2454438052089074</v>
      </c>
      <c r="DA23" s="73" t="s">
        <v>3143</v>
      </c>
    </row>
    <row r="24" spans="1:105" ht="12" customHeight="1" x14ac:dyDescent="0.25">
      <c r="A24" s="46" t="s">
        <v>36</v>
      </c>
      <c r="B24" s="231">
        <v>0.11164786694086599</v>
      </c>
      <c r="C24" s="231">
        <v>6.6032799082569107E-2</v>
      </c>
      <c r="D24" s="231">
        <v>0.15817711548847771</v>
      </c>
      <c r="E24" s="231">
        <v>0</v>
      </c>
      <c r="F24" s="231">
        <v>0</v>
      </c>
      <c r="G24" s="231">
        <v>0</v>
      </c>
      <c r="H24" s="231">
        <v>0</v>
      </c>
      <c r="I24" s="231">
        <v>1.8866514023552321E-2</v>
      </c>
      <c r="J24" s="231">
        <v>9.4332570117658145E-3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3144</v>
      </c>
    </row>
    <row r="25" spans="1:105" ht="12" customHeight="1" x14ac:dyDescent="0.25">
      <c r="A25" s="46" t="s">
        <v>73</v>
      </c>
      <c r="B25" s="231">
        <v>17.26794091281322</v>
      </c>
      <c r="C25" s="231">
        <v>12.99146799801032</v>
      </c>
      <c r="D25" s="231">
        <v>18.710098642358549</v>
      </c>
      <c r="E25" s="231">
        <v>46.124025780916057</v>
      </c>
      <c r="F25" s="231">
        <v>16.631153340144511</v>
      </c>
      <c r="G25" s="231">
        <v>16.819175174249711</v>
      </c>
      <c r="H25" s="231">
        <v>17.953893339606669</v>
      </c>
      <c r="I25" s="231">
        <v>17.488703675980862</v>
      </c>
      <c r="J25" s="231">
        <v>12.87125655878747</v>
      </c>
      <c r="K25" s="231">
        <v>12.72208965986491</v>
      </c>
      <c r="L25" s="231">
        <v>10.322571474238259</v>
      </c>
      <c r="M25" s="231">
        <v>12.39337364633789</v>
      </c>
      <c r="N25" s="231">
        <v>11.702274404236601</v>
      </c>
      <c r="O25" s="231">
        <v>9.4917064122502683</v>
      </c>
      <c r="P25" s="231">
        <v>7.4361658071997674</v>
      </c>
      <c r="Q25" s="231">
        <v>8.0783635881971882</v>
      </c>
      <c r="R25" s="231">
        <v>8.9960596583115606</v>
      </c>
      <c r="S25" s="231">
        <v>9.0472381687569587</v>
      </c>
      <c r="T25" s="231">
        <v>9.1172801604025633</v>
      </c>
      <c r="U25" s="231">
        <v>8.0770649531220808</v>
      </c>
      <c r="V25" s="231">
        <v>7.8504288780719742</v>
      </c>
      <c r="W25" s="231">
        <v>7.3250679407312074</v>
      </c>
      <c r="DA25" s="73" t="s">
        <v>3145</v>
      </c>
    </row>
    <row r="26" spans="1:105" ht="12" customHeight="1" x14ac:dyDescent="0.25">
      <c r="A26" s="46" t="s">
        <v>79</v>
      </c>
      <c r="B26" s="231">
        <v>17.181151525962299</v>
      </c>
      <c r="C26" s="231">
        <v>9.2724364123740983</v>
      </c>
      <c r="D26" s="231">
        <v>13.887847187052859</v>
      </c>
      <c r="E26" s="231">
        <v>14.75331352473914</v>
      </c>
      <c r="F26" s="231">
        <v>20.4952920395341</v>
      </c>
      <c r="G26" s="231">
        <v>15.01939658692263</v>
      </c>
      <c r="H26" s="231">
        <v>10.33884796674654</v>
      </c>
      <c r="I26" s="231">
        <v>10.19350860300835</v>
      </c>
      <c r="J26" s="231">
        <v>6.4194603644332924</v>
      </c>
      <c r="K26" s="231">
        <v>4.9919966690723552</v>
      </c>
      <c r="L26" s="231">
        <v>6.2310456384311106</v>
      </c>
      <c r="M26" s="231">
        <v>6.1772051162157027</v>
      </c>
      <c r="N26" s="231">
        <v>4.2167527353162697</v>
      </c>
      <c r="O26" s="231">
        <v>4.5730409991571834</v>
      </c>
      <c r="P26" s="231">
        <v>4.0589289278296601</v>
      </c>
      <c r="Q26" s="231">
        <v>1.6082931148212971</v>
      </c>
      <c r="R26" s="231">
        <v>3.7974393620803428</v>
      </c>
      <c r="S26" s="231">
        <v>2.7544067743072431</v>
      </c>
      <c r="T26" s="231">
        <v>2.2741647257078519</v>
      </c>
      <c r="U26" s="231">
        <v>3.7763415771566868</v>
      </c>
      <c r="V26" s="231">
        <v>3.43908633062876</v>
      </c>
      <c r="W26" s="231">
        <v>3.5261064592767548</v>
      </c>
      <c r="DA26" s="73" t="s">
        <v>3146</v>
      </c>
    </row>
    <row r="27" spans="1:105" ht="12" customHeight="1" x14ac:dyDescent="0.25">
      <c r="A27" s="57" t="s">
        <v>3071</v>
      </c>
      <c r="B27" s="263">
        <f t="shared" ref="B27:W27" si="0">B28+B34</f>
        <v>70.906205755959334</v>
      </c>
      <c r="C27" s="263">
        <f t="shared" si="0"/>
        <v>47.601709936061496</v>
      </c>
      <c r="D27" s="263">
        <f t="shared" si="0"/>
        <v>61.37201494535438</v>
      </c>
      <c r="E27" s="263">
        <f t="shared" si="0"/>
        <v>68.173130425867242</v>
      </c>
      <c r="F27" s="263">
        <f t="shared" si="0"/>
        <v>64.708988536888072</v>
      </c>
      <c r="G27" s="263">
        <f t="shared" si="0"/>
        <v>65.712594171705291</v>
      </c>
      <c r="H27" s="263">
        <f t="shared" si="0"/>
        <v>93.359562009029574</v>
      </c>
      <c r="I27" s="263">
        <f t="shared" si="0"/>
        <v>74.090867582209967</v>
      </c>
      <c r="J27" s="263">
        <f t="shared" si="0"/>
        <v>102.01443579657438</v>
      </c>
      <c r="K27" s="263">
        <f t="shared" si="0"/>
        <v>65.10777584825405</v>
      </c>
      <c r="L27" s="263">
        <f t="shared" si="0"/>
        <v>63.199837457883191</v>
      </c>
      <c r="M27" s="263">
        <f t="shared" si="0"/>
        <v>68.118293260671663</v>
      </c>
      <c r="N27" s="263">
        <f t="shared" si="0"/>
        <v>63.510336039854792</v>
      </c>
      <c r="O27" s="263">
        <f t="shared" si="0"/>
        <v>57.249478267541477</v>
      </c>
      <c r="P27" s="263">
        <f t="shared" si="0"/>
        <v>54.245513104736695</v>
      </c>
      <c r="Q27" s="263">
        <f t="shared" si="0"/>
        <v>54.25212306495547</v>
      </c>
      <c r="R27" s="263">
        <f t="shared" si="0"/>
        <v>51.648644226851154</v>
      </c>
      <c r="S27" s="263">
        <f t="shared" si="0"/>
        <v>49.992295347058324</v>
      </c>
      <c r="T27" s="263">
        <f t="shared" si="0"/>
        <v>46.909756148191242</v>
      </c>
      <c r="U27" s="263">
        <f t="shared" si="0"/>
        <v>52.98932904687441</v>
      </c>
      <c r="V27" s="263">
        <f t="shared" si="0"/>
        <v>54.888614235472815</v>
      </c>
      <c r="W27" s="263">
        <f t="shared" si="0"/>
        <v>56.879558438709182</v>
      </c>
      <c r="DA27" s="70"/>
    </row>
    <row r="28" spans="1:105" ht="12" customHeight="1" x14ac:dyDescent="0.25">
      <c r="A28" s="60" t="s">
        <v>3072</v>
      </c>
      <c r="B28" s="264">
        <v>69.312373100175421</v>
      </c>
      <c r="C28" s="264">
        <v>46.600453660543977</v>
      </c>
      <c r="D28" s="264">
        <v>59.174329808358237</v>
      </c>
      <c r="E28" s="264">
        <v>66.174881213847527</v>
      </c>
      <c r="F28" s="264">
        <v>62.323869712234632</v>
      </c>
      <c r="G28" s="264">
        <v>63.218601271912192</v>
      </c>
      <c r="H28" s="264">
        <v>91.748013389971106</v>
      </c>
      <c r="I28" s="264">
        <v>72.100105195725448</v>
      </c>
      <c r="J28" s="264">
        <v>100.35204525210879</v>
      </c>
      <c r="K28" s="264">
        <v>63.666660101337342</v>
      </c>
      <c r="L28" s="264">
        <v>61.66055031531485</v>
      </c>
      <c r="M28" s="264">
        <v>66.111333102339898</v>
      </c>
      <c r="N28" s="264">
        <v>61.958887467817533</v>
      </c>
      <c r="O28" s="264">
        <v>55.439040003856753</v>
      </c>
      <c r="P28" s="264">
        <v>52.544971574925583</v>
      </c>
      <c r="Q28" s="264">
        <v>52.544307212852658</v>
      </c>
      <c r="R28" s="264">
        <v>49.814953767014217</v>
      </c>
      <c r="S28" s="264">
        <v>48.161442613492547</v>
      </c>
      <c r="T28" s="264">
        <v>45.10750834392816</v>
      </c>
      <c r="U28" s="264">
        <v>51.287367973887577</v>
      </c>
      <c r="V28" s="264">
        <v>53.436946937516183</v>
      </c>
      <c r="W28" s="264">
        <v>55.405304357860231</v>
      </c>
      <c r="DA28" s="72" t="s">
        <v>3147</v>
      </c>
    </row>
    <row r="29" spans="1:105" ht="12" customHeight="1" x14ac:dyDescent="0.25">
      <c r="A29" s="59" t="s">
        <v>30</v>
      </c>
      <c r="B29" s="232">
        <v>1.8759832356777612E-2</v>
      </c>
      <c r="C29" s="232">
        <v>0.12867355203573591</v>
      </c>
      <c r="D29" s="232">
        <v>4.3307331709567062E-2</v>
      </c>
      <c r="E29" s="232">
        <v>3.7987342019073153E-2</v>
      </c>
      <c r="F29" s="232">
        <v>3.8958919989615773E-2</v>
      </c>
      <c r="G29" s="232">
        <v>0</v>
      </c>
      <c r="H29" s="232">
        <v>0.47889254673539022</v>
      </c>
      <c r="I29" s="232">
        <v>3.7054137116476572E-2</v>
      </c>
      <c r="J29" s="232">
        <v>7.7029772427035223E-2</v>
      </c>
      <c r="K29" s="232">
        <v>0</v>
      </c>
      <c r="L29" s="232">
        <v>0</v>
      </c>
      <c r="M29" s="232">
        <v>0</v>
      </c>
      <c r="N29" s="232">
        <v>0.16149768285015109</v>
      </c>
      <c r="O29" s="232">
        <v>3.9795112049469498E-2</v>
      </c>
      <c r="P29" s="232">
        <v>7.9925017349280952E-2</v>
      </c>
      <c r="Q29" s="232">
        <v>8.6828612312392472E-2</v>
      </c>
      <c r="R29" s="232">
        <v>9.6153711608855205E-2</v>
      </c>
      <c r="S29" s="232">
        <v>4.7936204892726909E-2</v>
      </c>
      <c r="T29" s="232">
        <v>4.1569548151821512E-2</v>
      </c>
      <c r="U29" s="232">
        <v>6.4429733199770592E-2</v>
      </c>
      <c r="V29" s="232">
        <v>8.7515219255666257E-2</v>
      </c>
      <c r="W29" s="232">
        <v>5.9007506087033819E-2</v>
      </c>
      <c r="DA29" s="71" t="s">
        <v>3148</v>
      </c>
    </row>
    <row r="30" spans="1:105" ht="12" customHeight="1" x14ac:dyDescent="0.25">
      <c r="A30" s="59" t="s">
        <v>33</v>
      </c>
      <c r="B30" s="232">
        <v>0</v>
      </c>
      <c r="C30" s="232">
        <v>0</v>
      </c>
      <c r="D30" s="232">
        <v>0</v>
      </c>
      <c r="E30" s="232">
        <v>0.26869170962011218</v>
      </c>
      <c r="F30" s="232">
        <v>0.27556386576631642</v>
      </c>
      <c r="G30" s="232">
        <v>1.852026219246055</v>
      </c>
      <c r="H30" s="232">
        <v>30.608396586127199</v>
      </c>
      <c r="I30" s="232">
        <v>5.6458975112641259</v>
      </c>
      <c r="J30" s="232">
        <v>7.9365578654629854</v>
      </c>
      <c r="K30" s="232">
        <v>14.620221571639989</v>
      </c>
      <c r="L30" s="232">
        <v>16.841043149325451</v>
      </c>
      <c r="M30" s="232">
        <v>12.748070279830239</v>
      </c>
      <c r="N30" s="232">
        <v>10.824853364805509</v>
      </c>
      <c r="O30" s="232">
        <v>9.1314737063414135</v>
      </c>
      <c r="P30" s="232">
        <v>9.5111841982915717</v>
      </c>
      <c r="Q30" s="232">
        <v>9.0715770283360495</v>
      </c>
      <c r="R30" s="232">
        <v>8.5825996747463567</v>
      </c>
      <c r="S30" s="232">
        <v>8.1024907883529558</v>
      </c>
      <c r="T30" s="232">
        <v>8.0670838025101972</v>
      </c>
      <c r="U30" s="232">
        <v>8.0128437603219194</v>
      </c>
      <c r="V30" s="232">
        <v>7.9029816966391566</v>
      </c>
      <c r="W30" s="232">
        <v>8.1640403626328926</v>
      </c>
      <c r="DA30" s="71" t="s">
        <v>3149</v>
      </c>
    </row>
    <row r="31" spans="1:105" ht="12" customHeight="1" x14ac:dyDescent="0.25">
      <c r="A31" s="59" t="s">
        <v>160</v>
      </c>
      <c r="B31" s="232">
        <v>18.9751859530096</v>
      </c>
      <c r="C31" s="232">
        <v>13.463158313117869</v>
      </c>
      <c r="D31" s="232">
        <v>25.422275638534948</v>
      </c>
      <c r="E31" s="232">
        <v>25.415838832952652</v>
      </c>
      <c r="F31" s="232">
        <v>19.44555096910188</v>
      </c>
      <c r="G31" s="232">
        <v>31.3065114148501</v>
      </c>
      <c r="H31" s="232">
        <v>19.663575421030789</v>
      </c>
      <c r="I31" s="232">
        <v>37.346368731168511</v>
      </c>
      <c r="J31" s="232">
        <v>18.118928478101019</v>
      </c>
      <c r="K31" s="232">
        <v>11.943056272812891</v>
      </c>
      <c r="L31" s="232">
        <v>12.72800256270428</v>
      </c>
      <c r="M31" s="232">
        <v>18.729069277226269</v>
      </c>
      <c r="N31" s="232">
        <v>21.91455855323472</v>
      </c>
      <c r="O31" s="232">
        <v>18.528507497234141</v>
      </c>
      <c r="P31" s="232">
        <v>18.49057848871422</v>
      </c>
      <c r="Q31" s="232">
        <v>23.615698181497841</v>
      </c>
      <c r="R31" s="232">
        <v>21.77246544385677</v>
      </c>
      <c r="S31" s="232">
        <v>21.99418559718848</v>
      </c>
      <c r="T31" s="232">
        <v>22.29036978630177</v>
      </c>
      <c r="U31" s="232">
        <v>21.62218307895024</v>
      </c>
      <c r="V31" s="232">
        <v>24.31497684075994</v>
      </c>
      <c r="W31" s="232">
        <v>26.68068776958015</v>
      </c>
      <c r="DA31" s="71" t="s">
        <v>3150</v>
      </c>
    </row>
    <row r="32" spans="1:105" ht="12" customHeight="1" x14ac:dyDescent="0.25">
      <c r="A32" s="59" t="s">
        <v>70</v>
      </c>
      <c r="B32" s="232">
        <v>2.979869300225344</v>
      </c>
      <c r="C32" s="232">
        <v>3.384611334013071</v>
      </c>
      <c r="D32" s="232">
        <v>4.4457943827850821</v>
      </c>
      <c r="E32" s="232">
        <v>3.426878993624126</v>
      </c>
      <c r="F32" s="232">
        <v>2.0160352594566908</v>
      </c>
      <c r="G32" s="232">
        <v>1.318489929203406</v>
      </c>
      <c r="H32" s="232">
        <v>1.81509237797768</v>
      </c>
      <c r="I32" s="232">
        <v>0.7267862226070112</v>
      </c>
      <c r="J32" s="232">
        <v>0.61477851929345417</v>
      </c>
      <c r="K32" s="232">
        <v>0</v>
      </c>
      <c r="L32" s="232">
        <v>0.91148946777701367</v>
      </c>
      <c r="M32" s="232">
        <v>3.830073971259413</v>
      </c>
      <c r="N32" s="232">
        <v>2.544982835500059</v>
      </c>
      <c r="O32" s="232">
        <v>2.261405604108127</v>
      </c>
      <c r="P32" s="232">
        <v>1.2819572357758759</v>
      </c>
      <c r="Q32" s="232">
        <v>0.45602383452096029</v>
      </c>
      <c r="R32" s="232">
        <v>0.63607148537525293</v>
      </c>
      <c r="S32" s="232">
        <v>0.27026908134381972</v>
      </c>
      <c r="T32" s="232">
        <v>0.2044045152488336</v>
      </c>
      <c r="U32" s="232">
        <v>0.1343976844038412</v>
      </c>
      <c r="V32" s="232">
        <v>0.33087724134345148</v>
      </c>
      <c r="W32" s="232">
        <v>0.35257312322270151</v>
      </c>
      <c r="DA32" s="71" t="s">
        <v>3151</v>
      </c>
    </row>
    <row r="33" spans="1:105" ht="12" customHeight="1" x14ac:dyDescent="0.25">
      <c r="A33" s="59" t="s">
        <v>162</v>
      </c>
      <c r="B33" s="232">
        <v>47.338558014583697</v>
      </c>
      <c r="C33" s="232">
        <v>29.624010461377299</v>
      </c>
      <c r="D33" s="232">
        <v>29.262952455328641</v>
      </c>
      <c r="E33" s="232">
        <v>37.02548433563156</v>
      </c>
      <c r="F33" s="232">
        <v>40.547760697920118</v>
      </c>
      <c r="G33" s="232">
        <v>28.74157370861262</v>
      </c>
      <c r="H33" s="232">
        <v>39.18205645810005</v>
      </c>
      <c r="I33" s="232">
        <v>28.343998593569321</v>
      </c>
      <c r="J33" s="232">
        <v>73.604750616824248</v>
      </c>
      <c r="K33" s="232">
        <v>37.103382256884451</v>
      </c>
      <c r="L33" s="232">
        <v>31.180015135508111</v>
      </c>
      <c r="M33" s="232">
        <v>30.804119574023961</v>
      </c>
      <c r="N33" s="232">
        <v>26.512995031427089</v>
      </c>
      <c r="O33" s="232">
        <v>25.4778580841236</v>
      </c>
      <c r="P33" s="232">
        <v>23.181326634794619</v>
      </c>
      <c r="Q33" s="232">
        <v>19.314179556185401</v>
      </c>
      <c r="R33" s="232">
        <v>18.72766345142697</v>
      </c>
      <c r="S33" s="232">
        <v>17.746560941714559</v>
      </c>
      <c r="T33" s="232">
        <v>14.50408069171554</v>
      </c>
      <c r="U33" s="232">
        <v>21.453513717011809</v>
      </c>
      <c r="V33" s="232">
        <v>20.800595939517962</v>
      </c>
      <c r="W33" s="232">
        <v>20.14899559633745</v>
      </c>
      <c r="DA33" s="71" t="s">
        <v>3152</v>
      </c>
    </row>
    <row r="34" spans="1:105" ht="12" customHeight="1" x14ac:dyDescent="0.25">
      <c r="A34" s="60" t="s">
        <v>3079</v>
      </c>
      <c r="B34" s="264">
        <v>1.5938326557839091</v>
      </c>
      <c r="C34" s="264">
        <v>1.0012562755175181</v>
      </c>
      <c r="D34" s="264">
        <v>2.197685136996145</v>
      </c>
      <c r="E34" s="264">
        <v>1.9982492120197219</v>
      </c>
      <c r="F34" s="264">
        <v>2.3851188246534409</v>
      </c>
      <c r="G34" s="264">
        <v>2.4939928997930951</v>
      </c>
      <c r="H34" s="264">
        <v>1.611548619058466</v>
      </c>
      <c r="I34" s="264">
        <v>1.9907623864845221</v>
      </c>
      <c r="J34" s="264">
        <v>1.662390544465576</v>
      </c>
      <c r="K34" s="264">
        <v>1.441115746916714</v>
      </c>
      <c r="L34" s="264">
        <v>1.5392871425683421</v>
      </c>
      <c r="M34" s="264">
        <v>2.00696015833176</v>
      </c>
      <c r="N34" s="264">
        <v>1.5514485720372579</v>
      </c>
      <c r="O34" s="264">
        <v>1.8104382636847229</v>
      </c>
      <c r="P34" s="264">
        <v>1.7005415298111111</v>
      </c>
      <c r="Q34" s="264">
        <v>1.7078158521028151</v>
      </c>
      <c r="R34" s="264">
        <v>1.8336904598369339</v>
      </c>
      <c r="S34" s="264">
        <v>1.830852733565774</v>
      </c>
      <c r="T34" s="264">
        <v>1.8022478042630821</v>
      </c>
      <c r="U34" s="264">
        <v>1.70196107298683</v>
      </c>
      <c r="V34" s="264">
        <v>1.4516672979566301</v>
      </c>
      <c r="W34" s="264">
        <v>1.4742540808489499</v>
      </c>
      <c r="DA34" s="72" t="s">
        <v>3153</v>
      </c>
    </row>
    <row r="35" spans="1:105" ht="12" customHeight="1" x14ac:dyDescent="0.25">
      <c r="A35" s="57" t="s">
        <v>3081</v>
      </c>
      <c r="B35" s="263">
        <f t="shared" ref="B35:W35" si="1">B36+B42+B53</f>
        <v>9.6476917999254876</v>
      </c>
      <c r="C35" s="263">
        <f t="shared" si="1"/>
        <v>3.8284319795001931</v>
      </c>
      <c r="D35" s="263">
        <f t="shared" si="1"/>
        <v>5.9409623308056769</v>
      </c>
      <c r="E35" s="263">
        <f t="shared" si="1"/>
        <v>10.904796468666447</v>
      </c>
      <c r="F35" s="263">
        <f t="shared" si="1"/>
        <v>11.350432093351561</v>
      </c>
      <c r="G35" s="263">
        <f t="shared" si="1"/>
        <v>6.8220052131065181</v>
      </c>
      <c r="H35" s="263">
        <f t="shared" si="1"/>
        <v>4.088228909995216</v>
      </c>
      <c r="I35" s="263">
        <f t="shared" si="1"/>
        <v>4.2123918984347881</v>
      </c>
      <c r="J35" s="263">
        <f t="shared" si="1"/>
        <v>10.175900633924348</v>
      </c>
      <c r="K35" s="263">
        <f t="shared" si="1"/>
        <v>4.5118049399280249</v>
      </c>
      <c r="L35" s="263">
        <f t="shared" si="1"/>
        <v>3.5087616399381867</v>
      </c>
      <c r="M35" s="263">
        <f t="shared" si="1"/>
        <v>2.2838603241057922</v>
      </c>
      <c r="N35" s="263">
        <f t="shared" si="1"/>
        <v>2.3901609583919781</v>
      </c>
      <c r="O35" s="263">
        <f t="shared" si="1"/>
        <v>2.2454267059953428</v>
      </c>
      <c r="P35" s="263">
        <f t="shared" si="1"/>
        <v>2.1628407476524778</v>
      </c>
      <c r="Q35" s="263">
        <f t="shared" si="1"/>
        <v>1.7687966428603894</v>
      </c>
      <c r="R35" s="263">
        <f t="shared" si="1"/>
        <v>2.6579476000116058</v>
      </c>
      <c r="S35" s="263">
        <f t="shared" si="1"/>
        <v>1.9165919255384625</v>
      </c>
      <c r="T35" s="263">
        <f t="shared" si="1"/>
        <v>1.8234428598815529</v>
      </c>
      <c r="U35" s="263">
        <f t="shared" si="1"/>
        <v>1.9004521772973508</v>
      </c>
      <c r="V35" s="263">
        <f t="shared" si="1"/>
        <v>1.536235601548527</v>
      </c>
      <c r="W35" s="263">
        <f t="shared" si="1"/>
        <v>1.570693917519385</v>
      </c>
      <c r="DA35" s="70"/>
    </row>
    <row r="36" spans="1:105" ht="12" customHeight="1" x14ac:dyDescent="0.25">
      <c r="A36" s="60" t="s">
        <v>3082</v>
      </c>
      <c r="B36" s="264">
        <v>4.1663767087345676</v>
      </c>
      <c r="C36" s="264">
        <v>1.370051326967372</v>
      </c>
      <c r="D36" s="264">
        <v>2.2772760655133308</v>
      </c>
      <c r="E36" s="264">
        <v>4.1000739183670616</v>
      </c>
      <c r="F36" s="264">
        <v>4.9396796272549537</v>
      </c>
      <c r="G36" s="264">
        <v>2.698747298436075</v>
      </c>
      <c r="H36" s="264">
        <v>1.4729938147051429</v>
      </c>
      <c r="I36" s="264">
        <v>1.3950725426565089</v>
      </c>
      <c r="J36" s="264">
        <v>4.7010846341037968</v>
      </c>
      <c r="K36" s="264">
        <v>1.906102288015967</v>
      </c>
      <c r="L36" s="264">
        <v>1.4757193281811229</v>
      </c>
      <c r="M36" s="264">
        <v>0.69914909019377824</v>
      </c>
      <c r="N36" s="264">
        <v>0.78733890626393266</v>
      </c>
      <c r="O36" s="264">
        <v>0.74093151269266899</v>
      </c>
      <c r="P36" s="264">
        <v>0.78134435156437954</v>
      </c>
      <c r="Q36" s="264">
        <v>0.59633360823542136</v>
      </c>
      <c r="R36" s="264">
        <v>0.95246283362267659</v>
      </c>
      <c r="S36" s="264">
        <v>0.6179545204548943</v>
      </c>
      <c r="T36" s="264">
        <v>0.51281352871585961</v>
      </c>
      <c r="U36" s="264">
        <v>0.62191736896001704</v>
      </c>
      <c r="V36" s="264">
        <v>0.48717330866191833</v>
      </c>
      <c r="W36" s="264">
        <v>0.48851807609527431</v>
      </c>
      <c r="DA36" s="72" t="s">
        <v>3154</v>
      </c>
    </row>
    <row r="37" spans="1:105" ht="12" customHeight="1" x14ac:dyDescent="0.25">
      <c r="A37" s="59" t="s">
        <v>30</v>
      </c>
      <c r="B37" s="232">
        <v>3.2383043949199448E-3</v>
      </c>
      <c r="C37" s="232">
        <v>2.2211506006168679E-2</v>
      </c>
      <c r="D37" s="232">
        <v>0</v>
      </c>
      <c r="E37" s="232">
        <v>0</v>
      </c>
      <c r="F37" s="232">
        <v>0</v>
      </c>
      <c r="G37" s="232">
        <v>0</v>
      </c>
      <c r="H37" s="232">
        <v>0</v>
      </c>
      <c r="I37" s="232">
        <v>0</v>
      </c>
      <c r="J37" s="232">
        <v>0</v>
      </c>
      <c r="K37" s="232">
        <v>0</v>
      </c>
      <c r="L37" s="232">
        <v>0</v>
      </c>
      <c r="M37" s="232">
        <v>0</v>
      </c>
      <c r="N37" s="232">
        <v>0</v>
      </c>
      <c r="O37" s="232">
        <v>0</v>
      </c>
      <c r="P37" s="232">
        <v>0</v>
      </c>
      <c r="Q37" s="232">
        <v>0</v>
      </c>
      <c r="R37" s="232">
        <v>0</v>
      </c>
      <c r="S37" s="232">
        <v>0</v>
      </c>
      <c r="T37" s="232">
        <v>6.3463723359200066E-5</v>
      </c>
      <c r="U37" s="232">
        <v>0</v>
      </c>
      <c r="V37" s="232">
        <v>0</v>
      </c>
      <c r="W37" s="232">
        <v>0</v>
      </c>
      <c r="DA37" s="71" t="s">
        <v>3155</v>
      </c>
    </row>
    <row r="38" spans="1:105" ht="12" customHeight="1" x14ac:dyDescent="0.25">
      <c r="A38" s="59" t="s">
        <v>33</v>
      </c>
      <c r="B38" s="232">
        <v>0</v>
      </c>
      <c r="C38" s="232">
        <v>0</v>
      </c>
      <c r="D38" s="232">
        <v>0</v>
      </c>
      <c r="E38" s="232">
        <v>0</v>
      </c>
      <c r="F38" s="232">
        <v>0</v>
      </c>
      <c r="G38" s="232">
        <v>2.7485611060020031E-2</v>
      </c>
      <c r="H38" s="232">
        <v>0</v>
      </c>
      <c r="I38" s="232">
        <v>0.26420176607913509</v>
      </c>
      <c r="J38" s="232">
        <v>2.2144921782695001E-2</v>
      </c>
      <c r="K38" s="232">
        <v>5.283867695599026E-2</v>
      </c>
      <c r="L38" s="232">
        <v>7.7085772822104673E-2</v>
      </c>
      <c r="M38" s="232">
        <v>0</v>
      </c>
      <c r="N38" s="232">
        <v>3.3087663052453392E-2</v>
      </c>
      <c r="O38" s="232">
        <v>0.1295133398356883</v>
      </c>
      <c r="P38" s="232">
        <v>0.1489534879851849</v>
      </c>
      <c r="Q38" s="232">
        <v>3.1466912894095943E-2</v>
      </c>
      <c r="R38" s="232">
        <v>9.1582702984455269E-2</v>
      </c>
      <c r="S38" s="232">
        <v>3.0764633001506881E-2</v>
      </c>
      <c r="T38" s="232">
        <v>3.3875367555269743E-2</v>
      </c>
      <c r="U38" s="232">
        <v>2.5775172669484789E-2</v>
      </c>
      <c r="V38" s="232">
        <v>3.8096377407871168E-3</v>
      </c>
      <c r="W38" s="232">
        <v>3.262484289664397E-3</v>
      </c>
      <c r="DA38" s="71" t="s">
        <v>3156</v>
      </c>
    </row>
    <row r="39" spans="1:105" ht="12" customHeight="1" x14ac:dyDescent="0.25">
      <c r="A39" s="59" t="s">
        <v>160</v>
      </c>
      <c r="B39" s="232">
        <v>0.14570170553593539</v>
      </c>
      <c r="C39" s="232">
        <v>7.8726970598685761E-2</v>
      </c>
      <c r="D39" s="232">
        <v>9.8058268263358284E-2</v>
      </c>
      <c r="E39" s="232">
        <v>0.15420258309874121</v>
      </c>
      <c r="F39" s="232">
        <v>0.1214330710918681</v>
      </c>
      <c r="G39" s="232">
        <v>1.733960088076038</v>
      </c>
      <c r="H39" s="232">
        <v>0</v>
      </c>
      <c r="I39" s="232">
        <v>0.47058946140668573</v>
      </c>
      <c r="J39" s="232">
        <v>0.2191149533602573</v>
      </c>
      <c r="K39" s="232">
        <v>4.3702894484411912E-2</v>
      </c>
      <c r="L39" s="232">
        <v>0.10703929712854179</v>
      </c>
      <c r="M39" s="232">
        <v>0.20066220917596231</v>
      </c>
      <c r="N39" s="232">
        <v>0.22051930012564819</v>
      </c>
      <c r="O39" s="232">
        <v>0.18951563555021531</v>
      </c>
      <c r="P39" s="232">
        <v>0.1740566635581805</v>
      </c>
      <c r="Q39" s="232">
        <v>0.21086697120532369</v>
      </c>
      <c r="R39" s="232">
        <v>0.1017043853444764</v>
      </c>
      <c r="S39" s="232">
        <v>9.2076038251463266E-2</v>
      </c>
      <c r="T39" s="232">
        <v>0.1015381234833507</v>
      </c>
      <c r="U39" s="232">
        <v>0.10366409249026549</v>
      </c>
      <c r="V39" s="232">
        <v>0.11826998641876039</v>
      </c>
      <c r="W39" s="232">
        <v>0.14007474979473791</v>
      </c>
      <c r="DA39" s="71" t="s">
        <v>3157</v>
      </c>
    </row>
    <row r="40" spans="1:105" ht="12" customHeight="1" x14ac:dyDescent="0.25">
      <c r="A40" s="59" t="s">
        <v>70</v>
      </c>
      <c r="B40" s="232">
        <v>0.13281260472171949</v>
      </c>
      <c r="C40" s="232">
        <v>7.1301640772659949E-2</v>
      </c>
      <c r="D40" s="232">
        <v>8.8360833080792317E-2</v>
      </c>
      <c r="E40" s="232">
        <v>9.3834080108361181E-2</v>
      </c>
      <c r="F40" s="232">
        <v>3.6718688645623693E-2</v>
      </c>
      <c r="G40" s="232">
        <v>8.2225471765977484E-2</v>
      </c>
      <c r="H40" s="232">
        <v>0</v>
      </c>
      <c r="I40" s="232">
        <v>0</v>
      </c>
      <c r="J40" s="232">
        <v>0</v>
      </c>
      <c r="K40" s="232">
        <v>0</v>
      </c>
      <c r="L40" s="232">
        <v>0</v>
      </c>
      <c r="M40" s="232">
        <v>5.0491711797105737E-2</v>
      </c>
      <c r="N40" s="232">
        <v>2.4095063998512599E-2</v>
      </c>
      <c r="O40" s="232">
        <v>0</v>
      </c>
      <c r="P40" s="232">
        <v>0</v>
      </c>
      <c r="Q40" s="232">
        <v>4.5844285532534952E-2</v>
      </c>
      <c r="R40" s="232">
        <v>4.4475749279793177E-2</v>
      </c>
      <c r="S40" s="232">
        <v>0</v>
      </c>
      <c r="T40" s="232">
        <v>0</v>
      </c>
      <c r="U40" s="232">
        <v>0</v>
      </c>
      <c r="V40" s="232">
        <v>0</v>
      </c>
      <c r="W40" s="232">
        <v>0</v>
      </c>
      <c r="DA40" s="71" t="s">
        <v>3158</v>
      </c>
    </row>
    <row r="41" spans="1:105" ht="12" customHeight="1" x14ac:dyDescent="0.25">
      <c r="A41" s="59" t="s">
        <v>162</v>
      </c>
      <c r="B41" s="232">
        <v>3.8846240940819938</v>
      </c>
      <c r="C41" s="232">
        <v>1.1978112095898581</v>
      </c>
      <c r="D41" s="232">
        <v>2.090856964169181</v>
      </c>
      <c r="E41" s="232">
        <v>3.8520372551599591</v>
      </c>
      <c r="F41" s="232">
        <v>4.7815278675174619</v>
      </c>
      <c r="G41" s="232">
        <v>0.85507612753403939</v>
      </c>
      <c r="H41" s="232">
        <v>1.4729938147051429</v>
      </c>
      <c r="I41" s="232">
        <v>0.66028131517068822</v>
      </c>
      <c r="J41" s="232">
        <v>4.4598247589608446</v>
      </c>
      <c r="K41" s="232">
        <v>1.8095607165755649</v>
      </c>
      <c r="L41" s="232">
        <v>1.2915942582304769</v>
      </c>
      <c r="M41" s="232">
        <v>0.44799516922071009</v>
      </c>
      <c r="N41" s="232">
        <v>0.50963687908731847</v>
      </c>
      <c r="O41" s="232">
        <v>0.42190253730676519</v>
      </c>
      <c r="P41" s="232">
        <v>0.45833420002101422</v>
      </c>
      <c r="Q41" s="232">
        <v>0.30815543860346678</v>
      </c>
      <c r="R41" s="232">
        <v>0.71469999601395173</v>
      </c>
      <c r="S41" s="232">
        <v>0.49511384920192419</v>
      </c>
      <c r="T41" s="232">
        <v>0.37733657395387998</v>
      </c>
      <c r="U41" s="232">
        <v>0.49247810380026669</v>
      </c>
      <c r="V41" s="232">
        <v>0.36509368450237079</v>
      </c>
      <c r="W41" s="232">
        <v>0.34518084201087212</v>
      </c>
      <c r="DA41" s="71" t="s">
        <v>3159</v>
      </c>
    </row>
    <row r="42" spans="1:105" ht="12" customHeight="1" x14ac:dyDescent="0.25">
      <c r="A42" s="60" t="s">
        <v>3089</v>
      </c>
      <c r="B42" s="264">
        <v>5.2826208370346377</v>
      </c>
      <c r="C42" s="264">
        <v>2.3335596004849188</v>
      </c>
      <c r="D42" s="264">
        <v>3.389713080227303</v>
      </c>
      <c r="E42" s="264">
        <v>6.5556119329708959</v>
      </c>
      <c r="F42" s="264">
        <v>6.1134129654791236</v>
      </c>
      <c r="G42" s="264">
        <v>3.8123456885360598</v>
      </c>
      <c r="H42" s="264">
        <v>2.4143322905078999</v>
      </c>
      <c r="I42" s="264">
        <v>2.5691420793562618</v>
      </c>
      <c r="J42" s="264">
        <v>5.2675750149214284</v>
      </c>
      <c r="K42" s="264">
        <v>2.426046765550729</v>
      </c>
      <c r="L42" s="264">
        <v>1.8411479434147719</v>
      </c>
      <c r="M42" s="264">
        <v>1.3345146713469369</v>
      </c>
      <c r="N42" s="264">
        <v>1.4094115860015659</v>
      </c>
      <c r="O42" s="264">
        <v>1.2787979225174271</v>
      </c>
      <c r="P42" s="264">
        <v>1.1694993399972791</v>
      </c>
      <c r="Q42" s="264">
        <v>0.95955912922534758</v>
      </c>
      <c r="R42" s="264">
        <v>1.476888773611011</v>
      </c>
      <c r="S42" s="264">
        <v>1.0703951758597481</v>
      </c>
      <c r="T42" s="264">
        <v>1.0859531194107499</v>
      </c>
      <c r="U42" s="264">
        <v>1.0663607856926429</v>
      </c>
      <c r="V42" s="264">
        <v>0.86809100333256706</v>
      </c>
      <c r="W42" s="264">
        <v>0.89838878324825466</v>
      </c>
      <c r="DA42" s="72" t="s">
        <v>3160</v>
      </c>
    </row>
    <row r="43" spans="1:105" ht="12" customHeight="1" x14ac:dyDescent="0.25">
      <c r="A43" s="64" t="s">
        <v>30</v>
      </c>
      <c r="B43" s="231">
        <v>1.912559246316249E-3</v>
      </c>
      <c r="C43" s="231">
        <v>6.2770423658027093E-3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1.0465134474009291E-5</v>
      </c>
      <c r="U43" s="231">
        <v>0</v>
      </c>
      <c r="V43" s="231">
        <v>0</v>
      </c>
      <c r="W43" s="231">
        <v>0</v>
      </c>
      <c r="DA43" s="73" t="s">
        <v>3161</v>
      </c>
    </row>
    <row r="44" spans="1:105" ht="12" customHeight="1" x14ac:dyDescent="0.25">
      <c r="A44" s="64" t="s">
        <v>32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3162</v>
      </c>
    </row>
    <row r="45" spans="1:105" ht="12" customHeight="1" x14ac:dyDescent="0.25">
      <c r="A45" s="64" t="s">
        <v>33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1.313024046195567E-2</v>
      </c>
      <c r="H45" s="231">
        <v>0</v>
      </c>
      <c r="I45" s="231">
        <v>6.3132582250621891E-2</v>
      </c>
      <c r="J45" s="231">
        <v>1.818114679463018E-2</v>
      </c>
      <c r="K45" s="231">
        <v>2.828901961174175E-2</v>
      </c>
      <c r="L45" s="231">
        <v>4.4470350879997018E-2</v>
      </c>
      <c r="M45" s="231">
        <v>0</v>
      </c>
      <c r="N45" s="231">
        <v>7.8321528158031197E-3</v>
      </c>
      <c r="O45" s="231">
        <v>3.4011972585645242E-2</v>
      </c>
      <c r="P45" s="231">
        <v>5.4754059513940322E-2</v>
      </c>
      <c r="Q45" s="231">
        <v>9.3649619372802966E-3</v>
      </c>
      <c r="R45" s="231">
        <v>3.076001639922999E-2</v>
      </c>
      <c r="S45" s="231">
        <v>7.9194392199785826E-3</v>
      </c>
      <c r="T45" s="231">
        <v>5.6417096044071033E-3</v>
      </c>
      <c r="U45" s="231">
        <v>7.1196039673727656E-3</v>
      </c>
      <c r="V45" s="231">
        <v>9.3540747517712819E-4</v>
      </c>
      <c r="W45" s="231">
        <v>7.4768953241101724E-4</v>
      </c>
      <c r="DA45" s="73" t="s">
        <v>3163</v>
      </c>
    </row>
    <row r="46" spans="1:105" ht="12" customHeight="1" x14ac:dyDescent="0.25">
      <c r="A46" s="64" t="s">
        <v>160</v>
      </c>
      <c r="B46" s="231">
        <v>8.8562664342110409E-2</v>
      </c>
      <c r="C46" s="231">
        <v>2.2897570448593141E-2</v>
      </c>
      <c r="D46" s="231">
        <v>3.7858366809980962E-2</v>
      </c>
      <c r="E46" s="231">
        <v>4.7393778655450532E-2</v>
      </c>
      <c r="F46" s="231">
        <v>8.0187442748027749E-2</v>
      </c>
      <c r="G46" s="231">
        <v>0.84408803244959729</v>
      </c>
      <c r="H46" s="231">
        <v>0</v>
      </c>
      <c r="I46" s="231">
        <v>0.114588595692732</v>
      </c>
      <c r="J46" s="231">
        <v>0.18331605495420711</v>
      </c>
      <c r="K46" s="231">
        <v>2.3842814879426959E-2</v>
      </c>
      <c r="L46" s="231">
        <v>6.2924668617218044E-2</v>
      </c>
      <c r="M46" s="231">
        <v>4.3610475814455429E-2</v>
      </c>
      <c r="N46" s="231">
        <v>5.3191596637878501E-2</v>
      </c>
      <c r="O46" s="231">
        <v>5.0715852110911272E-2</v>
      </c>
      <c r="P46" s="231">
        <v>6.5198508948295014E-2</v>
      </c>
      <c r="Q46" s="231">
        <v>6.3950184503525284E-2</v>
      </c>
      <c r="R46" s="231">
        <v>3.480920847603898E-2</v>
      </c>
      <c r="S46" s="231">
        <v>2.4152977630137129E-2</v>
      </c>
      <c r="T46" s="231">
        <v>1.7232060389276941E-2</v>
      </c>
      <c r="U46" s="231">
        <v>2.917856746692853E-2</v>
      </c>
      <c r="V46" s="231">
        <v>2.9591914651032919E-2</v>
      </c>
      <c r="W46" s="231">
        <v>3.2712526694498152E-2</v>
      </c>
      <c r="DA46" s="73" t="s">
        <v>3164</v>
      </c>
    </row>
    <row r="47" spans="1:105" ht="12" customHeight="1" x14ac:dyDescent="0.25">
      <c r="A47" s="64" t="s">
        <v>70</v>
      </c>
      <c r="B47" s="231">
        <v>7.8264122798157282E-2</v>
      </c>
      <c r="C47" s="231">
        <v>2.0104939812316119E-2</v>
      </c>
      <c r="D47" s="231">
        <v>3.3073095672345038E-2</v>
      </c>
      <c r="E47" s="231">
        <v>2.7959389078569021E-2</v>
      </c>
      <c r="F47" s="231">
        <v>2.3506823009752639E-2</v>
      </c>
      <c r="G47" s="231">
        <v>3.8805421922689778E-2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1.063855688769989E-2</v>
      </c>
      <c r="N47" s="231">
        <v>5.6345844850540696E-3</v>
      </c>
      <c r="O47" s="231">
        <v>0</v>
      </c>
      <c r="P47" s="231">
        <v>0</v>
      </c>
      <c r="Q47" s="231">
        <v>1.3478943109582E-2</v>
      </c>
      <c r="R47" s="231">
        <v>1.475757950652668E-2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3165</v>
      </c>
    </row>
    <row r="48" spans="1:105" ht="12" customHeight="1" x14ac:dyDescent="0.25">
      <c r="A48" s="64" t="s">
        <v>34</v>
      </c>
      <c r="B48" s="231">
        <v>6.4423445407499877E-2</v>
      </c>
      <c r="C48" s="231">
        <v>6.4423445407396751E-2</v>
      </c>
      <c r="D48" s="231">
        <v>3.2213031538122078E-2</v>
      </c>
      <c r="E48" s="231">
        <v>3.2213031538126977E-2</v>
      </c>
      <c r="F48" s="231">
        <v>3.221303153813021E-2</v>
      </c>
      <c r="G48" s="231">
        <v>0.12619257471067891</v>
      </c>
      <c r="H48" s="231">
        <v>0</v>
      </c>
      <c r="I48" s="231">
        <v>0</v>
      </c>
      <c r="J48" s="231">
        <v>9.5654851167389407E-2</v>
      </c>
      <c r="K48" s="231">
        <v>0</v>
      </c>
      <c r="L48" s="231">
        <v>0</v>
      </c>
      <c r="M48" s="231">
        <v>6.3274288830559355E-2</v>
      </c>
      <c r="N48" s="231">
        <v>0</v>
      </c>
      <c r="O48" s="231">
        <v>3.1637144415412488E-2</v>
      </c>
      <c r="P48" s="231">
        <v>6.327428883077868E-2</v>
      </c>
      <c r="Q48" s="231">
        <v>0.1198604340258027</v>
      </c>
      <c r="R48" s="231">
        <v>0.12687055091655811</v>
      </c>
      <c r="S48" s="231">
        <v>1.9525191146321091E-2</v>
      </c>
      <c r="T48" s="231">
        <v>2.6545778712284099E-2</v>
      </c>
      <c r="U48" s="231">
        <v>1.7501733208747199E-2</v>
      </c>
      <c r="V48" s="231">
        <v>2.000160685734716E-2</v>
      </c>
      <c r="W48" s="231">
        <v>2.9558715434591858E-2</v>
      </c>
      <c r="DA48" s="73" t="s">
        <v>3166</v>
      </c>
    </row>
    <row r="49" spans="1:105" ht="12" customHeight="1" x14ac:dyDescent="0.25">
      <c r="A49" s="64" t="s">
        <v>162</v>
      </c>
      <c r="B49" s="231">
        <v>2.3115808182318949</v>
      </c>
      <c r="C49" s="231">
        <v>0.34105803161877618</v>
      </c>
      <c r="D49" s="231">
        <v>0.79027096088069748</v>
      </c>
      <c r="E49" s="231">
        <v>1.159028753999136</v>
      </c>
      <c r="F49" s="231">
        <v>3.0910791145083691</v>
      </c>
      <c r="G49" s="231">
        <v>0.40749986792109272</v>
      </c>
      <c r="H49" s="231">
        <v>0.4157604181562633</v>
      </c>
      <c r="I49" s="231">
        <v>0.1573991026481262</v>
      </c>
      <c r="J49" s="231">
        <v>3.6527531539504339</v>
      </c>
      <c r="K49" s="231">
        <v>0.96648368973283616</v>
      </c>
      <c r="L49" s="231">
        <v>0.74332345802120936</v>
      </c>
      <c r="M49" s="231">
        <v>9.5317493018564986E-2</v>
      </c>
      <c r="N49" s="231">
        <v>0.12034590388754771</v>
      </c>
      <c r="O49" s="231">
        <v>0.1105311941898149</v>
      </c>
      <c r="P49" s="231">
        <v>0.16807507686471701</v>
      </c>
      <c r="Q49" s="231">
        <v>9.1490736390687902E-2</v>
      </c>
      <c r="R49" s="231">
        <v>0.23947064982336161</v>
      </c>
      <c r="S49" s="231">
        <v>0.12714613805358599</v>
      </c>
      <c r="T49" s="231">
        <v>6.2691840696113749E-2</v>
      </c>
      <c r="U49" s="231">
        <v>0.13570523036352239</v>
      </c>
      <c r="V49" s="231">
        <v>8.9428693026986236E-2</v>
      </c>
      <c r="W49" s="231">
        <v>7.8917798738451603E-2</v>
      </c>
      <c r="DA49" s="73" t="s">
        <v>3167</v>
      </c>
    </row>
    <row r="50" spans="1:105" ht="12" customHeight="1" x14ac:dyDescent="0.25">
      <c r="A50" s="64" t="s">
        <v>36</v>
      </c>
      <c r="B50" s="231">
        <v>1.165166188601598E-2</v>
      </c>
      <c r="C50" s="231">
        <v>0</v>
      </c>
      <c r="D50" s="231">
        <v>1.650749197701375E-2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3168</v>
      </c>
    </row>
    <row r="51" spans="1:105" ht="12" customHeight="1" x14ac:dyDescent="0.25">
      <c r="A51" s="64" t="s">
        <v>73</v>
      </c>
      <c r="B51" s="231">
        <v>1.6711995112288649</v>
      </c>
      <c r="C51" s="231">
        <v>1.2747760208938159</v>
      </c>
      <c r="D51" s="231">
        <v>1.766595742370523</v>
      </c>
      <c r="E51" s="231">
        <v>4.6044580897684062</v>
      </c>
      <c r="F51" s="231">
        <v>1.573684211806635</v>
      </c>
      <c r="G51" s="231">
        <v>1.5871109133518011</v>
      </c>
      <c r="H51" s="231">
        <v>1.6549490812361169</v>
      </c>
      <c r="I51" s="231">
        <v>1.7015863907186</v>
      </c>
      <c r="J51" s="231">
        <v>1.224605235013746</v>
      </c>
      <c r="K51" s="231">
        <v>1.203406920499335</v>
      </c>
      <c r="L51" s="231">
        <v>0.82040758781352985</v>
      </c>
      <c r="M51" s="231">
        <v>0.93912374566063206</v>
      </c>
      <c r="N51" s="231">
        <v>1.1051818731352849</v>
      </c>
      <c r="O51" s="231">
        <v>0.86845930543272654</v>
      </c>
      <c r="P51" s="231">
        <v>0.64727996365249907</v>
      </c>
      <c r="Q51" s="231">
        <v>0.66141386925846946</v>
      </c>
      <c r="R51" s="231">
        <v>0.80203554566039215</v>
      </c>
      <c r="S51" s="231">
        <v>0.70583798617750715</v>
      </c>
      <c r="T51" s="231">
        <v>0.81607023918832611</v>
      </c>
      <c r="U51" s="231">
        <v>0.59652153698483501</v>
      </c>
      <c r="V51" s="231">
        <v>0.57198308243617735</v>
      </c>
      <c r="W51" s="231">
        <v>0.60823619417690233</v>
      </c>
      <c r="DA51" s="73" t="s">
        <v>3169</v>
      </c>
    </row>
    <row r="52" spans="1:105" ht="12" customHeight="1" x14ac:dyDescent="0.25">
      <c r="A52" s="64" t="s">
        <v>79</v>
      </c>
      <c r="B52" s="231">
        <v>1.0550260538937779</v>
      </c>
      <c r="C52" s="231">
        <v>0.60402254993821858</v>
      </c>
      <c r="D52" s="231">
        <v>0.71319439097862092</v>
      </c>
      <c r="E52" s="231">
        <v>0.68455888993120673</v>
      </c>
      <c r="F52" s="231">
        <v>1.31274234186821</v>
      </c>
      <c r="G52" s="231">
        <v>0.79551863771824538</v>
      </c>
      <c r="H52" s="231">
        <v>0.34362279111552069</v>
      </c>
      <c r="I52" s="231">
        <v>0.53243540804618184</v>
      </c>
      <c r="J52" s="231">
        <v>9.3064573041020587E-2</v>
      </c>
      <c r="K52" s="231">
        <v>0.20402432082738961</v>
      </c>
      <c r="L52" s="231">
        <v>0.1700218780828183</v>
      </c>
      <c r="M52" s="231">
        <v>0.18255011113502551</v>
      </c>
      <c r="N52" s="231">
        <v>0.1172254750399981</v>
      </c>
      <c r="O52" s="231">
        <v>0.18344245378291649</v>
      </c>
      <c r="P52" s="231">
        <v>0.1709174421870486</v>
      </c>
      <c r="Q52" s="231">
        <v>0</v>
      </c>
      <c r="R52" s="231">
        <v>0.22818522282890349</v>
      </c>
      <c r="S52" s="231">
        <v>0.18581344363221799</v>
      </c>
      <c r="T52" s="231">
        <v>0.15776102568586831</v>
      </c>
      <c r="U52" s="231">
        <v>0.28033411370123668</v>
      </c>
      <c r="V52" s="231">
        <v>0.15615029888584639</v>
      </c>
      <c r="W52" s="231">
        <v>0.14821585867139969</v>
      </c>
      <c r="DA52" s="73" t="s">
        <v>3170</v>
      </c>
    </row>
    <row r="53" spans="1:105" ht="12" customHeight="1" x14ac:dyDescent="0.25">
      <c r="A53" s="60" t="s">
        <v>3101</v>
      </c>
      <c r="B53" s="264">
        <v>0.19869425415628161</v>
      </c>
      <c r="C53" s="264">
        <v>0.1248210520479023</v>
      </c>
      <c r="D53" s="264">
        <v>0.27397318506504331</v>
      </c>
      <c r="E53" s="264">
        <v>0.24911061732848991</v>
      </c>
      <c r="F53" s="264">
        <v>0.29733950061748188</v>
      </c>
      <c r="G53" s="264">
        <v>0.31091222613438302</v>
      </c>
      <c r="H53" s="264">
        <v>0.20090280478217329</v>
      </c>
      <c r="I53" s="264">
        <v>0.2481772764220174</v>
      </c>
      <c r="J53" s="264">
        <v>0.2072409848991231</v>
      </c>
      <c r="K53" s="264">
        <v>0.17965588636132909</v>
      </c>
      <c r="L53" s="264">
        <v>0.1918943683422919</v>
      </c>
      <c r="M53" s="264">
        <v>0.250196562565077</v>
      </c>
      <c r="N53" s="264">
        <v>0.19341046612647969</v>
      </c>
      <c r="O53" s="264">
        <v>0.22569727078524651</v>
      </c>
      <c r="P53" s="264">
        <v>0.21199705609081909</v>
      </c>
      <c r="Q53" s="264">
        <v>0.21290390539962051</v>
      </c>
      <c r="R53" s="264">
        <v>0.2285959927779182</v>
      </c>
      <c r="S53" s="264">
        <v>0.22824222922382001</v>
      </c>
      <c r="T53" s="264">
        <v>0.22467621175494329</v>
      </c>
      <c r="U53" s="264">
        <v>0.21217402264469079</v>
      </c>
      <c r="V53" s="264">
        <v>0.18097128955404171</v>
      </c>
      <c r="W53" s="264">
        <v>0.18378705817585611</v>
      </c>
      <c r="DA53" s="72" t="s">
        <v>3171</v>
      </c>
    </row>
    <row r="54" spans="1:105" ht="12" customHeight="1" x14ac:dyDescent="0.25">
      <c r="A54" s="57" t="s">
        <v>3103</v>
      </c>
      <c r="B54" s="263">
        <f t="shared" ref="B54:W54" si="2">B55+B56+B67</f>
        <v>5.9587984625585637</v>
      </c>
      <c r="C54" s="263">
        <f t="shared" si="2"/>
        <v>2.8213874128435021</v>
      </c>
      <c r="D54" s="263">
        <f t="shared" si="2"/>
        <v>5.4717084233906101</v>
      </c>
      <c r="E54" s="263">
        <f t="shared" si="2"/>
        <v>6.7524484668173841</v>
      </c>
      <c r="F54" s="263">
        <f t="shared" si="2"/>
        <v>7.8304516301732203</v>
      </c>
      <c r="G54" s="263">
        <f t="shared" si="2"/>
        <v>6.3020901795666315</v>
      </c>
      <c r="H54" s="263">
        <f t="shared" si="2"/>
        <v>3.8712187372933893</v>
      </c>
      <c r="I54" s="263">
        <f t="shared" si="2"/>
        <v>4.4667453097881333</v>
      </c>
      <c r="J54" s="263">
        <f t="shared" si="2"/>
        <v>6.3936706578797358</v>
      </c>
      <c r="K54" s="263">
        <f t="shared" si="2"/>
        <v>3.8701087293125358</v>
      </c>
      <c r="L54" s="263">
        <f t="shared" si="2"/>
        <v>3.6771102953760737</v>
      </c>
      <c r="M54" s="263">
        <f t="shared" si="2"/>
        <v>3.8784450945982472</v>
      </c>
      <c r="N54" s="263">
        <f t="shared" si="2"/>
        <v>3.208468935273272</v>
      </c>
      <c r="O54" s="263">
        <f t="shared" si="2"/>
        <v>3.5747680342369783</v>
      </c>
      <c r="P54" s="263">
        <f t="shared" si="2"/>
        <v>3.4068731380413571</v>
      </c>
      <c r="Q54" s="263">
        <f t="shared" si="2"/>
        <v>3.2760675675721695</v>
      </c>
      <c r="R54" s="263">
        <f t="shared" si="2"/>
        <v>3.7751746050706374</v>
      </c>
      <c r="S54" s="263">
        <f t="shared" si="2"/>
        <v>3.4984206160085556</v>
      </c>
      <c r="T54" s="263">
        <f t="shared" si="2"/>
        <v>3.3889981154521305</v>
      </c>
      <c r="U54" s="263">
        <f t="shared" si="2"/>
        <v>3.2928126043295998</v>
      </c>
      <c r="V54" s="263">
        <f t="shared" si="2"/>
        <v>2.7763265028273096</v>
      </c>
      <c r="W54" s="263">
        <f t="shared" si="2"/>
        <v>2.8186044430885682</v>
      </c>
      <c r="DA54" s="70"/>
    </row>
    <row r="55" spans="1:105" ht="12" customHeight="1" x14ac:dyDescent="0.25">
      <c r="A55" s="60" t="s">
        <v>3104</v>
      </c>
      <c r="B55" s="264">
        <v>2.6151870421003109</v>
      </c>
      <c r="C55" s="264">
        <v>0.86504968242932678</v>
      </c>
      <c r="D55" s="264">
        <v>1.4311795026519909</v>
      </c>
      <c r="E55" s="264">
        <v>2.570299157337864</v>
      </c>
      <c r="F55" s="264">
        <v>3.0890546332318318</v>
      </c>
      <c r="G55" s="264">
        <v>1.7218208491105489</v>
      </c>
      <c r="H55" s="264">
        <v>0.91876135359024058</v>
      </c>
      <c r="I55" s="264">
        <v>0.8800254124773963</v>
      </c>
      <c r="J55" s="264">
        <v>2.941688491407549</v>
      </c>
      <c r="K55" s="264">
        <v>1.1908169590036271</v>
      </c>
      <c r="L55" s="264">
        <v>0.92507475510231019</v>
      </c>
      <c r="M55" s="264">
        <v>0.44626833923176712</v>
      </c>
      <c r="N55" s="264">
        <v>0.49999656221596428</v>
      </c>
      <c r="O55" s="264">
        <v>0.46770159249425769</v>
      </c>
      <c r="P55" s="264">
        <v>0.49304587598944388</v>
      </c>
      <c r="Q55" s="264">
        <v>0.38122933817630611</v>
      </c>
      <c r="R55" s="264">
        <v>0.60161890033109855</v>
      </c>
      <c r="S55" s="264">
        <v>0.38892535492973102</v>
      </c>
      <c r="T55" s="264">
        <v>0.32336119114140682</v>
      </c>
      <c r="U55" s="264">
        <v>0.3917884895835374</v>
      </c>
      <c r="V55" s="264">
        <v>0.30799808410040008</v>
      </c>
      <c r="W55" s="264">
        <v>0.3094137231073093</v>
      </c>
      <c r="DA55" s="72" t="s">
        <v>3172</v>
      </c>
    </row>
    <row r="56" spans="1:105" ht="12" customHeight="1" x14ac:dyDescent="0.25">
      <c r="A56" s="60" t="s">
        <v>3106</v>
      </c>
      <c r="B56" s="264">
        <v>0.77302482468063327</v>
      </c>
      <c r="C56" s="264">
        <v>0.3414781330509552</v>
      </c>
      <c r="D56" s="264">
        <v>0.49602885393365931</v>
      </c>
      <c r="E56" s="264">
        <v>0.95930617045833355</v>
      </c>
      <c r="F56" s="264">
        <v>0.89459761198621568</v>
      </c>
      <c r="G56" s="264">
        <v>0.55787419699742358</v>
      </c>
      <c r="H56" s="264">
        <v>0.35329789003715772</v>
      </c>
      <c r="I56" s="264">
        <v>0.37595176082878701</v>
      </c>
      <c r="J56" s="264">
        <v>0.77082311565020278</v>
      </c>
      <c r="K56" s="264">
        <v>0.35501211112088987</v>
      </c>
      <c r="L56" s="264">
        <v>0.26942177189613459</v>
      </c>
      <c r="M56" s="264">
        <v>0.195284310889666</v>
      </c>
      <c r="N56" s="264">
        <v>0.2062442446244738</v>
      </c>
      <c r="O56" s="264">
        <v>0.18713107950615351</v>
      </c>
      <c r="P56" s="264">
        <v>0.17113702651674609</v>
      </c>
      <c r="Q56" s="264">
        <v>0.1404157236574467</v>
      </c>
      <c r="R56" s="264">
        <v>0.21611842312996979</v>
      </c>
      <c r="S56" s="264">
        <v>0.15663475927650641</v>
      </c>
      <c r="T56" s="264">
        <v>0.15891140887088759</v>
      </c>
      <c r="U56" s="264">
        <v>0.1560443925157963</v>
      </c>
      <c r="V56" s="264">
        <v>0.12703086523898341</v>
      </c>
      <c r="W56" s="264">
        <v>0.1314644478734478</v>
      </c>
      <c r="DA56" s="72" t="s">
        <v>3173</v>
      </c>
    </row>
    <row r="57" spans="1:105" ht="12" customHeight="1" x14ac:dyDescent="0.25">
      <c r="A57" s="64" t="s">
        <v>30</v>
      </c>
      <c r="B57" s="231">
        <v>2.7987164358077667E-4</v>
      </c>
      <c r="C57" s="231">
        <v>9.1854208810893112E-4</v>
      </c>
      <c r="D57" s="231">
        <v>0</v>
      </c>
      <c r="E57" s="231">
        <v>0</v>
      </c>
      <c r="F57" s="231">
        <v>0</v>
      </c>
      <c r="G57" s="231">
        <v>0</v>
      </c>
      <c r="H57" s="231">
        <v>0</v>
      </c>
      <c r="I57" s="231">
        <v>0</v>
      </c>
      <c r="J57" s="231">
        <v>0</v>
      </c>
      <c r="K57" s="231">
        <v>0</v>
      </c>
      <c r="L57" s="231">
        <v>0</v>
      </c>
      <c r="M57" s="231">
        <v>0</v>
      </c>
      <c r="N57" s="231">
        <v>0</v>
      </c>
      <c r="O57" s="231">
        <v>0</v>
      </c>
      <c r="P57" s="231">
        <v>0</v>
      </c>
      <c r="Q57" s="231">
        <v>0</v>
      </c>
      <c r="R57" s="231">
        <v>0</v>
      </c>
      <c r="S57" s="231">
        <v>0</v>
      </c>
      <c r="T57" s="231">
        <v>1.531400604282521E-6</v>
      </c>
      <c r="U57" s="231">
        <v>0</v>
      </c>
      <c r="V57" s="231">
        <v>0</v>
      </c>
      <c r="W57" s="231">
        <v>0</v>
      </c>
      <c r="DA57" s="73" t="s">
        <v>3174</v>
      </c>
    </row>
    <row r="58" spans="1:105" ht="12" customHeight="1" x14ac:dyDescent="0.25">
      <c r="A58" s="64" t="s">
        <v>32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0</v>
      </c>
      <c r="W58" s="231">
        <v>0</v>
      </c>
      <c r="DA58" s="73" t="s">
        <v>3175</v>
      </c>
    </row>
    <row r="59" spans="1:105" ht="12" customHeight="1" x14ac:dyDescent="0.25">
      <c r="A59" s="64" t="s">
        <v>33</v>
      </c>
      <c r="B59" s="231">
        <v>0</v>
      </c>
      <c r="C59" s="231">
        <v>0</v>
      </c>
      <c r="D59" s="231">
        <v>0</v>
      </c>
      <c r="E59" s="231">
        <v>0</v>
      </c>
      <c r="F59" s="231">
        <v>0</v>
      </c>
      <c r="G59" s="231">
        <v>1.9213951075117239E-3</v>
      </c>
      <c r="H59" s="231">
        <v>0</v>
      </c>
      <c r="I59" s="231">
        <v>9.2384168448701141E-3</v>
      </c>
      <c r="J59" s="231">
        <v>2.6605123189763582E-3</v>
      </c>
      <c r="K59" s="231">
        <v>4.1396335456150559E-3</v>
      </c>
      <c r="L59" s="231">
        <v>6.5075056970761236E-3</v>
      </c>
      <c r="M59" s="231">
        <v>0</v>
      </c>
      <c r="N59" s="231">
        <v>1.1461069692646651E-3</v>
      </c>
      <c r="O59" s="231">
        <v>4.9770937487574468E-3</v>
      </c>
      <c r="P59" s="231">
        <v>8.0123576084775786E-3</v>
      </c>
      <c r="Q59" s="231">
        <v>1.3704084171542901E-3</v>
      </c>
      <c r="R59" s="231">
        <v>4.5012233544166162E-3</v>
      </c>
      <c r="S59" s="231">
        <v>1.158879901369066E-3</v>
      </c>
      <c r="T59" s="231">
        <v>8.2557156994329448E-4</v>
      </c>
      <c r="U59" s="231">
        <v>1.0418371445646479E-3</v>
      </c>
      <c r="V59" s="231">
        <v>1.3688152563106479E-4</v>
      </c>
      <c r="W59" s="231">
        <v>1.0941208682923709E-4</v>
      </c>
      <c r="DA59" s="73" t="s">
        <v>3176</v>
      </c>
    </row>
    <row r="60" spans="1:105" ht="12" customHeight="1" x14ac:dyDescent="0.25">
      <c r="A60" s="64" t="s">
        <v>160</v>
      </c>
      <c r="B60" s="231">
        <v>1.2959691825003261E-2</v>
      </c>
      <c r="C60" s="231">
        <v>3.350683482248964E-3</v>
      </c>
      <c r="D60" s="231">
        <v>5.5399503899296668E-3</v>
      </c>
      <c r="E60" s="231">
        <v>6.9353013525475862E-3</v>
      </c>
      <c r="F60" s="231">
        <v>1.1734115656628951E-2</v>
      </c>
      <c r="G60" s="231">
        <v>0.1235184245526218</v>
      </c>
      <c r="H60" s="231">
        <v>0</v>
      </c>
      <c r="I60" s="231">
        <v>1.6768159561021571E-2</v>
      </c>
      <c r="J60" s="231">
        <v>2.6825294794708011E-2</v>
      </c>
      <c r="K60" s="231">
        <v>3.4890044848284018E-3</v>
      </c>
      <c r="L60" s="231">
        <v>9.207992098334462E-3</v>
      </c>
      <c r="M60" s="231">
        <v>6.3816770994361951E-3</v>
      </c>
      <c r="N60" s="231">
        <v>7.7837168204865038E-3</v>
      </c>
      <c r="O60" s="231">
        <v>7.4214322579648426E-3</v>
      </c>
      <c r="P60" s="231">
        <v>9.5407312968322309E-3</v>
      </c>
      <c r="Q60" s="231">
        <v>9.3580595104534973E-3</v>
      </c>
      <c r="R60" s="231">
        <v>5.0937561315807936E-3</v>
      </c>
      <c r="S60" s="231">
        <v>3.5343917108638752E-3</v>
      </c>
      <c r="T60" s="231">
        <v>2.5216291065069951E-3</v>
      </c>
      <c r="U60" s="231">
        <v>4.2698042688250112E-3</v>
      </c>
      <c r="V60" s="231">
        <v>4.3302908425129124E-3</v>
      </c>
      <c r="W60" s="231">
        <v>4.7869411780592569E-3</v>
      </c>
      <c r="DA60" s="73" t="s">
        <v>3177</v>
      </c>
    </row>
    <row r="61" spans="1:105" ht="12" customHeight="1" x14ac:dyDescent="0.25">
      <c r="A61" s="64" t="s">
        <v>70</v>
      </c>
      <c r="B61" s="231">
        <v>1.1452669360761921E-2</v>
      </c>
      <c r="C61" s="231">
        <v>2.9420278405509282E-3</v>
      </c>
      <c r="D61" s="231">
        <v>4.8397045278214239E-3</v>
      </c>
      <c r="E61" s="231">
        <v>4.0913975292557452E-3</v>
      </c>
      <c r="F61" s="231">
        <v>3.4398375913182299E-3</v>
      </c>
      <c r="G61" s="231">
        <v>5.6785363560721098E-3</v>
      </c>
      <c r="H61" s="231">
        <v>0</v>
      </c>
      <c r="I61" s="231">
        <v>0</v>
      </c>
      <c r="J61" s="231">
        <v>0</v>
      </c>
      <c r="K61" s="231">
        <v>0</v>
      </c>
      <c r="L61" s="231">
        <v>0</v>
      </c>
      <c r="M61" s="231">
        <v>1.556778127121001E-3</v>
      </c>
      <c r="N61" s="231">
        <v>8.2452892571259495E-4</v>
      </c>
      <c r="O61" s="231">
        <v>0</v>
      </c>
      <c r="P61" s="231">
        <v>0</v>
      </c>
      <c r="Q61" s="231">
        <v>1.972422014678192E-3</v>
      </c>
      <c r="R61" s="231">
        <v>2.159529457568846E-3</v>
      </c>
      <c r="S61" s="231">
        <v>0</v>
      </c>
      <c r="T61" s="231">
        <v>0</v>
      </c>
      <c r="U61" s="231">
        <v>0</v>
      </c>
      <c r="V61" s="231">
        <v>0</v>
      </c>
      <c r="W61" s="231">
        <v>0</v>
      </c>
      <c r="DA61" s="73" t="s">
        <v>3178</v>
      </c>
    </row>
    <row r="62" spans="1:105" ht="12" customHeight="1" x14ac:dyDescent="0.25">
      <c r="A62" s="64" t="s">
        <v>34</v>
      </c>
      <c r="B62" s="231">
        <v>9.4273134733270682E-3</v>
      </c>
      <c r="C62" s="231">
        <v>9.4273134733119709E-3</v>
      </c>
      <c r="D62" s="231">
        <v>4.7138482630842771E-3</v>
      </c>
      <c r="E62" s="231">
        <v>4.7138482630849944E-3</v>
      </c>
      <c r="F62" s="231">
        <v>4.7138482630854654E-3</v>
      </c>
      <c r="G62" s="231">
        <v>1.8466211365735511E-2</v>
      </c>
      <c r="H62" s="231">
        <v>0</v>
      </c>
      <c r="I62" s="231">
        <v>0</v>
      </c>
      <c r="J62" s="231">
        <v>1.3997516920981791E-2</v>
      </c>
      <c r="K62" s="231">
        <v>0</v>
      </c>
      <c r="L62" s="231">
        <v>0</v>
      </c>
      <c r="M62" s="231">
        <v>9.2591532761779026E-3</v>
      </c>
      <c r="N62" s="231">
        <v>0</v>
      </c>
      <c r="O62" s="231">
        <v>4.6295766381083837E-3</v>
      </c>
      <c r="P62" s="231">
        <v>9.2591532762099915E-3</v>
      </c>
      <c r="Q62" s="231">
        <v>1.7539606543283921E-2</v>
      </c>
      <c r="R62" s="231">
        <v>1.85654220518429E-2</v>
      </c>
      <c r="S62" s="231">
        <v>2.8571911421175029E-3</v>
      </c>
      <c r="T62" s="231">
        <v>3.8845388620761538E-3</v>
      </c>
      <c r="U62" s="231">
        <v>2.5610912959056101E-3</v>
      </c>
      <c r="V62" s="231">
        <v>2.9269067592046002E-3</v>
      </c>
      <c r="W62" s="231">
        <v>4.3254326822813527E-3</v>
      </c>
      <c r="DA62" s="73" t="s">
        <v>3179</v>
      </c>
    </row>
    <row r="63" spans="1:105" ht="12" customHeight="1" x14ac:dyDescent="0.25">
      <c r="A63" s="64" t="s">
        <v>162</v>
      </c>
      <c r="B63" s="231">
        <v>0.33826189913563709</v>
      </c>
      <c r="C63" s="231">
        <v>4.9908243129942721E-2</v>
      </c>
      <c r="D63" s="231">
        <v>0.1156431797455902</v>
      </c>
      <c r="E63" s="231">
        <v>0.16960482817141481</v>
      </c>
      <c r="F63" s="231">
        <v>0.4523286762916941</v>
      </c>
      <c r="G63" s="231">
        <v>5.963091497096943E-2</v>
      </c>
      <c r="H63" s="231">
        <v>6.0839710868744457E-2</v>
      </c>
      <c r="I63" s="231">
        <v>2.3032774352542279E-2</v>
      </c>
      <c r="J63" s="231">
        <v>0.53452044989456626</v>
      </c>
      <c r="K63" s="231">
        <v>0.14142901939405619</v>
      </c>
      <c r="L63" s="231">
        <v>0.1087731835284244</v>
      </c>
      <c r="M63" s="231">
        <v>1.394815009495079E-2</v>
      </c>
      <c r="N63" s="231">
        <v>1.761064708666955E-2</v>
      </c>
      <c r="O63" s="231">
        <v>1.6174425469136208E-2</v>
      </c>
      <c r="P63" s="231">
        <v>2.4595027891395109E-2</v>
      </c>
      <c r="Q63" s="231">
        <v>1.3388167093592571E-2</v>
      </c>
      <c r="R63" s="231">
        <v>3.5042597757172257E-2</v>
      </c>
      <c r="S63" s="231">
        <v>1.860574970450949E-2</v>
      </c>
      <c r="T63" s="231">
        <v>9.1739215548590301E-3</v>
      </c>
      <c r="U63" s="231">
        <v>1.9858232333194229E-2</v>
      </c>
      <c r="V63" s="231">
        <v>1.3086420903797099E-2</v>
      </c>
      <c r="W63" s="231">
        <v>1.1548324101984579E-2</v>
      </c>
      <c r="DA63" s="73" t="s">
        <v>3180</v>
      </c>
    </row>
    <row r="64" spans="1:105" ht="12" customHeight="1" x14ac:dyDescent="0.25">
      <c r="A64" s="64" t="s">
        <v>36</v>
      </c>
      <c r="B64" s="231">
        <v>1.705029409555646E-3</v>
      </c>
      <c r="C64" s="231">
        <v>0</v>
      </c>
      <c r="D64" s="231">
        <v>2.4156004159880499E-3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3181</v>
      </c>
    </row>
    <row r="65" spans="1:105" ht="12" customHeight="1" x14ac:dyDescent="0.25">
      <c r="A65" s="64" t="s">
        <v>73</v>
      </c>
      <c r="B65" s="231">
        <v>0.24455260921191541</v>
      </c>
      <c r="C65" s="231">
        <v>0.18654254023873551</v>
      </c>
      <c r="D65" s="231">
        <v>0.25851228133838738</v>
      </c>
      <c r="E65" s="231">
        <v>0.67378684130405397</v>
      </c>
      <c r="F65" s="231">
        <v>0.23028284623535031</v>
      </c>
      <c r="G65" s="231">
        <v>0.23224762355482509</v>
      </c>
      <c r="H65" s="231">
        <v>0.24217462559664979</v>
      </c>
      <c r="I65" s="231">
        <v>0.24899923010612479</v>
      </c>
      <c r="J65" s="231">
        <v>0.17920086947426689</v>
      </c>
      <c r="K65" s="231">
        <v>0.17609884419807351</v>
      </c>
      <c r="L65" s="231">
        <v>0.1200531802869684</v>
      </c>
      <c r="M65" s="231">
        <v>0.13742534079925489</v>
      </c>
      <c r="N65" s="231">
        <v>0.16172522126350289</v>
      </c>
      <c r="O65" s="231">
        <v>0.1270847602042266</v>
      </c>
      <c r="P65" s="231">
        <v>9.471879505602282E-2</v>
      </c>
      <c r="Q65" s="231">
        <v>9.6787060078284207E-2</v>
      </c>
      <c r="R65" s="231">
        <v>0.1173647335665661</v>
      </c>
      <c r="S65" s="231">
        <v>0.1032878001942847</v>
      </c>
      <c r="T65" s="231">
        <v>0.11941848053016001</v>
      </c>
      <c r="U65" s="231">
        <v>8.7291132710704586E-2</v>
      </c>
      <c r="V65" s="231">
        <v>8.370033278192196E-2</v>
      </c>
      <c r="W65" s="231">
        <v>8.9005380448987273E-2</v>
      </c>
      <c r="DA65" s="73" t="s">
        <v>3182</v>
      </c>
    </row>
    <row r="66" spans="1:105" ht="12" customHeight="1" x14ac:dyDescent="0.25">
      <c r="A66" s="64" t="s">
        <v>79</v>
      </c>
      <c r="B66" s="231">
        <v>0.15438574062085211</v>
      </c>
      <c r="C66" s="231">
        <v>8.8388782798056204E-2</v>
      </c>
      <c r="D66" s="231">
        <v>0.1043642892528583</v>
      </c>
      <c r="E66" s="231">
        <v>0.10017395383797641</v>
      </c>
      <c r="F66" s="231">
        <v>0.19209828794813871</v>
      </c>
      <c r="G66" s="231">
        <v>0.116411091089688</v>
      </c>
      <c r="H66" s="231">
        <v>5.0283553571763458E-2</v>
      </c>
      <c r="I66" s="231">
        <v>7.7913179964228127E-2</v>
      </c>
      <c r="J66" s="231">
        <v>1.361847224670334E-2</v>
      </c>
      <c r="K66" s="231">
        <v>2.98556094983169E-2</v>
      </c>
      <c r="L66" s="231">
        <v>2.4879910285331139E-2</v>
      </c>
      <c r="M66" s="231">
        <v>2.6713211492725191E-2</v>
      </c>
      <c r="N66" s="231">
        <v>1.7154023558837571E-2</v>
      </c>
      <c r="O66" s="231">
        <v>2.6843791187959969E-2</v>
      </c>
      <c r="P66" s="231">
        <v>2.5010961387808419E-2</v>
      </c>
      <c r="Q66" s="231">
        <v>0</v>
      </c>
      <c r="R66" s="231">
        <v>3.3391160810822322E-2</v>
      </c>
      <c r="S66" s="231">
        <v>2.719074662336176E-2</v>
      </c>
      <c r="T66" s="231">
        <v>2.3085735846737929E-2</v>
      </c>
      <c r="U66" s="231">
        <v>4.1022294762602177E-2</v>
      </c>
      <c r="V66" s="231">
        <v>2.2850032425915792E-2</v>
      </c>
      <c r="W66" s="231">
        <v>2.1688957375306132E-2</v>
      </c>
      <c r="DA66" s="73" t="s">
        <v>3183</v>
      </c>
    </row>
    <row r="67" spans="1:105" ht="12" customHeight="1" x14ac:dyDescent="0.25">
      <c r="A67" s="60" t="s">
        <v>3118</v>
      </c>
      <c r="B67" s="264">
        <v>2.5705865957776202</v>
      </c>
      <c r="C67" s="264">
        <v>1.61485959736322</v>
      </c>
      <c r="D67" s="264">
        <v>3.54450006680496</v>
      </c>
      <c r="E67" s="264">
        <v>3.2228431390211871</v>
      </c>
      <c r="F67" s="264">
        <v>3.8467993849551729</v>
      </c>
      <c r="G67" s="264">
        <v>4.0223951334586596</v>
      </c>
      <c r="H67" s="264">
        <v>2.599159493665991</v>
      </c>
      <c r="I67" s="264">
        <v>3.21076813648195</v>
      </c>
      <c r="J67" s="264">
        <v>2.681159050821984</v>
      </c>
      <c r="K67" s="264">
        <v>2.324279659188019</v>
      </c>
      <c r="L67" s="264">
        <v>2.4826137683776288</v>
      </c>
      <c r="M67" s="264">
        <v>3.2368924444768141</v>
      </c>
      <c r="N67" s="264">
        <v>2.5022281284328338</v>
      </c>
      <c r="O67" s="264">
        <v>2.9199353622365671</v>
      </c>
      <c r="P67" s="264">
        <v>2.742690235535167</v>
      </c>
      <c r="Q67" s="264">
        <v>2.7544225057384168</v>
      </c>
      <c r="R67" s="264">
        <v>2.9574372816095691</v>
      </c>
      <c r="S67" s="264">
        <v>2.9528605018023182</v>
      </c>
      <c r="T67" s="264">
        <v>2.9067255154398359</v>
      </c>
      <c r="U67" s="264">
        <v>2.7449797222302661</v>
      </c>
      <c r="V67" s="264">
        <v>2.3412975534879261</v>
      </c>
      <c r="W67" s="264">
        <v>2.377726272107811</v>
      </c>
      <c r="DA67" s="72" t="s">
        <v>3184</v>
      </c>
    </row>
    <row r="68" spans="1:105" ht="12" customHeight="1" x14ac:dyDescent="0.25">
      <c r="A68" s="57" t="s">
        <v>3120</v>
      </c>
      <c r="B68" s="263">
        <v>40.963002162047097</v>
      </c>
      <c r="C68" s="263">
        <v>33.415383079905077</v>
      </c>
      <c r="D68" s="263">
        <v>45.300326971864848</v>
      </c>
      <c r="E68" s="263">
        <v>42.103382327162507</v>
      </c>
      <c r="F68" s="263">
        <v>33.197736817236951</v>
      </c>
      <c r="G68" s="263">
        <v>44.223166410203383</v>
      </c>
      <c r="H68" s="263">
        <v>65.265639599888203</v>
      </c>
      <c r="I68" s="263">
        <v>62.894672372813723</v>
      </c>
      <c r="J68" s="263">
        <v>55.521063688591958</v>
      </c>
      <c r="K68" s="263">
        <v>39.560420442200673</v>
      </c>
      <c r="L68" s="263">
        <v>40.947631248842477</v>
      </c>
      <c r="M68" s="263">
        <v>51.355290219448356</v>
      </c>
      <c r="N68" s="263">
        <v>50.640627157179182</v>
      </c>
      <c r="O68" s="263">
        <v>44.294190911371253</v>
      </c>
      <c r="P68" s="263">
        <v>42.508643437442352</v>
      </c>
      <c r="Q68" s="263">
        <v>46.217996251499329</v>
      </c>
      <c r="R68" s="263">
        <v>42.287549162102039</v>
      </c>
      <c r="S68" s="263">
        <v>42.573204554443883</v>
      </c>
      <c r="T68" s="263">
        <v>41.064692796028531</v>
      </c>
      <c r="U68" s="263">
        <v>44.438511011896438</v>
      </c>
      <c r="V68" s="263">
        <v>47.970106096650461</v>
      </c>
      <c r="W68" s="263">
        <v>50.528866248321592</v>
      </c>
      <c r="DA68" s="70" t="s">
        <v>3185</v>
      </c>
    </row>
    <row r="69" spans="1:105" ht="12" customHeight="1" x14ac:dyDescent="0.25">
      <c r="A69" s="41" t="s">
        <v>3122</v>
      </c>
      <c r="B69" s="352">
        <v>73.314947108099659</v>
      </c>
      <c r="C69" s="352">
        <v>61.515551276506372</v>
      </c>
      <c r="D69" s="352">
        <v>93.56451577827022</v>
      </c>
      <c r="E69" s="352">
        <v>89.841895844420591</v>
      </c>
      <c r="F69" s="352">
        <v>83.170414331862773</v>
      </c>
      <c r="G69" s="352">
        <v>86.859682697854353</v>
      </c>
      <c r="H69" s="352">
        <v>68.374707255114089</v>
      </c>
      <c r="I69" s="352">
        <v>74.526410736138345</v>
      </c>
      <c r="J69" s="352">
        <v>65.25866701714709</v>
      </c>
      <c r="K69" s="352">
        <v>59.449446596847231</v>
      </c>
      <c r="L69" s="352">
        <v>60.495330292523008</v>
      </c>
      <c r="M69" s="352">
        <v>69.604175171400712</v>
      </c>
      <c r="N69" s="352">
        <v>60.9383861471253</v>
      </c>
      <c r="O69" s="352">
        <v>60.023027812665028</v>
      </c>
      <c r="P69" s="352">
        <v>55.502487587790988</v>
      </c>
      <c r="Q69" s="352">
        <v>55.24781395524888</v>
      </c>
      <c r="R69" s="352">
        <v>57.69738798375927</v>
      </c>
      <c r="S69" s="352">
        <v>57.176281950791328</v>
      </c>
      <c r="T69" s="352">
        <v>55.647492017863428</v>
      </c>
      <c r="U69" s="352">
        <v>56.698971881870392</v>
      </c>
      <c r="V69" s="352">
        <v>56.255489147337379</v>
      </c>
      <c r="W69" s="352">
        <v>57.168368357043192</v>
      </c>
      <c r="DA69" s="97" t="s">
        <v>3186</v>
      </c>
    </row>
    <row r="70" spans="1:105" ht="12" customHeight="1" x14ac:dyDescent="0.25">
      <c r="A70" s="201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DA70" s="173"/>
    </row>
    <row r="71" spans="1:105" ht="15" customHeight="1" x14ac:dyDescent="0.25">
      <c r="A71" s="32" t="s">
        <v>102</v>
      </c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DA71" s="88"/>
    </row>
    <row r="72" spans="1:105" ht="12" customHeight="1" x14ac:dyDescent="0.25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DA72" s="173"/>
    </row>
    <row r="73" spans="1:105" ht="12" customHeight="1" x14ac:dyDescent="0.25">
      <c r="A73" s="35" t="s">
        <v>29</v>
      </c>
      <c r="B73" s="234">
        <f t="shared" ref="B73:W73" si="3">SUM(B$74:B$78,B$79,B$81:B$82,B$84:B$86,B$88:B$90,B$91:B$92)</f>
        <v>0.99999999999999978</v>
      </c>
      <c r="C73" s="234">
        <f t="shared" si="3"/>
        <v>1</v>
      </c>
      <c r="D73" s="234">
        <f t="shared" si="3"/>
        <v>1.0000000000000002</v>
      </c>
      <c r="E73" s="234">
        <f t="shared" si="3"/>
        <v>0.99999999999999978</v>
      </c>
      <c r="F73" s="234">
        <f t="shared" si="3"/>
        <v>1.0000000000000002</v>
      </c>
      <c r="G73" s="234">
        <f t="shared" si="3"/>
        <v>0.99999999999999989</v>
      </c>
      <c r="H73" s="234">
        <f t="shared" si="3"/>
        <v>1</v>
      </c>
      <c r="I73" s="234">
        <f t="shared" si="3"/>
        <v>0.99999999999999967</v>
      </c>
      <c r="J73" s="234">
        <f t="shared" si="3"/>
        <v>1</v>
      </c>
      <c r="K73" s="234">
        <f t="shared" si="3"/>
        <v>1</v>
      </c>
      <c r="L73" s="234">
        <f t="shared" si="3"/>
        <v>0.99999999999999978</v>
      </c>
      <c r="M73" s="234">
        <f t="shared" si="3"/>
        <v>0.99999999999999989</v>
      </c>
      <c r="N73" s="234">
        <f t="shared" si="3"/>
        <v>1</v>
      </c>
      <c r="O73" s="234">
        <f t="shared" si="3"/>
        <v>1</v>
      </c>
      <c r="P73" s="234">
        <f t="shared" si="3"/>
        <v>0.99999999999999978</v>
      </c>
      <c r="Q73" s="234">
        <f t="shared" si="3"/>
        <v>1</v>
      </c>
      <c r="R73" s="234">
        <f t="shared" si="3"/>
        <v>1</v>
      </c>
      <c r="S73" s="234">
        <f t="shared" si="3"/>
        <v>1</v>
      </c>
      <c r="T73" s="234">
        <f t="shared" si="3"/>
        <v>1</v>
      </c>
      <c r="U73" s="234">
        <f t="shared" si="3"/>
        <v>1</v>
      </c>
      <c r="V73" s="234">
        <f t="shared" si="3"/>
        <v>1.0000000000000002</v>
      </c>
      <c r="W73" s="234">
        <f t="shared" si="3"/>
        <v>0.99999999999999978</v>
      </c>
      <c r="DA73" s="95"/>
    </row>
    <row r="74" spans="1:105" ht="12" customHeight="1" x14ac:dyDescent="0.25">
      <c r="A74" s="55" t="s">
        <v>92</v>
      </c>
      <c r="B74" s="301">
        <f t="shared" ref="B74:W74" si="4">IF(B$6=0,0,B$6/B$5)</f>
        <v>2.4430227569642061E-2</v>
      </c>
      <c r="C74" s="301">
        <f t="shared" si="4"/>
        <v>3.2724429553827386E-2</v>
      </c>
      <c r="D74" s="301">
        <f t="shared" si="4"/>
        <v>2.9238462755110061E-2</v>
      </c>
      <c r="E74" s="301">
        <f t="shared" si="4"/>
        <v>2.6690094815206834E-2</v>
      </c>
      <c r="F74" s="301">
        <f t="shared" si="4"/>
        <v>2.3037996266627735E-2</v>
      </c>
      <c r="G74" s="301">
        <f t="shared" si="4"/>
        <v>2.4334067061436523E-2</v>
      </c>
      <c r="H74" s="301">
        <f t="shared" si="4"/>
        <v>2.0733876208915574E-2</v>
      </c>
      <c r="I74" s="301">
        <f t="shared" si="4"/>
        <v>2.2133639596855041E-2</v>
      </c>
      <c r="J74" s="301">
        <f t="shared" si="4"/>
        <v>1.6643602028322636E-2</v>
      </c>
      <c r="K74" s="301">
        <f t="shared" si="4"/>
        <v>2.3777425259228723E-2</v>
      </c>
      <c r="L74" s="301">
        <f t="shared" si="4"/>
        <v>2.3887806077018701E-2</v>
      </c>
      <c r="M74" s="301">
        <f t="shared" si="4"/>
        <v>2.30243353463408E-2</v>
      </c>
      <c r="N74" s="301">
        <f t="shared" si="4"/>
        <v>2.3823890722341864E-2</v>
      </c>
      <c r="O74" s="301">
        <f t="shared" si="4"/>
        <v>2.2492341932744249E-2</v>
      </c>
      <c r="P74" s="301">
        <f t="shared" si="4"/>
        <v>2.1875090149021163E-2</v>
      </c>
      <c r="Q74" s="301">
        <f t="shared" si="4"/>
        <v>2.1445288498286703E-2</v>
      </c>
      <c r="R74" s="301">
        <f t="shared" si="4"/>
        <v>2.1885338524050512E-2</v>
      </c>
      <c r="S74" s="301">
        <f t="shared" si="4"/>
        <v>2.2214294399649327E-2</v>
      </c>
      <c r="T74" s="301">
        <f t="shared" si="4"/>
        <v>2.2300760083406097E-2</v>
      </c>
      <c r="U74" s="301">
        <f t="shared" si="4"/>
        <v>2.2639294419515333E-2</v>
      </c>
      <c r="V74" s="301">
        <f t="shared" si="4"/>
        <v>2.4404459533293201E-2</v>
      </c>
      <c r="W74" s="301">
        <f t="shared" si="4"/>
        <v>2.4099176950089406E-2</v>
      </c>
      <c r="DA74" s="67"/>
    </row>
    <row r="75" spans="1:105" ht="12" customHeight="1" x14ac:dyDescent="0.25">
      <c r="A75" s="202" t="s">
        <v>93</v>
      </c>
      <c r="B75" s="235">
        <f t="shared" ref="B75:W75" si="5">IF(B$7=0,0,B$7/B$5)</f>
        <v>2.8900903705360347E-3</v>
      </c>
      <c r="C75" s="235">
        <f t="shared" si="5"/>
        <v>3.7581952997143646E-3</v>
      </c>
      <c r="D75" s="235">
        <f t="shared" si="5"/>
        <v>3.4966442844919657E-3</v>
      </c>
      <c r="E75" s="235">
        <f t="shared" si="5"/>
        <v>3.1670499398089775E-3</v>
      </c>
      <c r="F75" s="235">
        <f t="shared" si="5"/>
        <v>2.8594307465482642E-3</v>
      </c>
      <c r="G75" s="235">
        <f t="shared" si="5"/>
        <v>3.0211513778636502E-3</v>
      </c>
      <c r="H75" s="235">
        <f t="shared" si="5"/>
        <v>2.4808667449351834E-3</v>
      </c>
      <c r="I75" s="235">
        <f t="shared" si="5"/>
        <v>2.7061751712366259E-3</v>
      </c>
      <c r="J75" s="235">
        <f t="shared" si="5"/>
        <v>2.0170122214636065E-3</v>
      </c>
      <c r="K75" s="235">
        <f t="shared" si="5"/>
        <v>2.8575397553392951E-3</v>
      </c>
      <c r="L75" s="235">
        <f t="shared" si="5"/>
        <v>2.8943393017309637E-3</v>
      </c>
      <c r="M75" s="235">
        <f t="shared" si="5"/>
        <v>2.8613201882103896E-3</v>
      </c>
      <c r="N75" s="235">
        <f t="shared" si="5"/>
        <v>2.8868875928098341E-3</v>
      </c>
      <c r="O75" s="235">
        <f t="shared" si="5"/>
        <v>2.8261597064789829E-3</v>
      </c>
      <c r="P75" s="235">
        <f t="shared" si="5"/>
        <v>2.7599417463422858E-3</v>
      </c>
      <c r="Q75" s="235">
        <f t="shared" si="5"/>
        <v>2.712212775811562E-3</v>
      </c>
      <c r="R75" s="235">
        <f t="shared" si="5"/>
        <v>2.7896794835343525E-3</v>
      </c>
      <c r="S75" s="235">
        <f t="shared" si="5"/>
        <v>2.8379197030844166E-3</v>
      </c>
      <c r="T75" s="235">
        <f t="shared" si="5"/>
        <v>2.8587847953881257E-3</v>
      </c>
      <c r="U75" s="235">
        <f t="shared" si="5"/>
        <v>2.8411167379769702E-3</v>
      </c>
      <c r="V75" s="235">
        <f t="shared" si="5"/>
        <v>2.9644079873790154E-3</v>
      </c>
      <c r="W75" s="235">
        <f t="shared" si="5"/>
        <v>2.9269749792915989E-3</v>
      </c>
      <c r="DA75" s="174"/>
    </row>
    <row r="76" spans="1:105" ht="12" customHeight="1" x14ac:dyDescent="0.25">
      <c r="A76" s="202" t="s">
        <v>94</v>
      </c>
      <c r="B76" s="235">
        <f t="shared" ref="B76:W76" si="6">IF(B$8=0,0,B$8/B$5)</f>
        <v>2.5310376612848559E-2</v>
      </c>
      <c r="C76" s="235">
        <f t="shared" si="6"/>
        <v>3.2124017197214583E-2</v>
      </c>
      <c r="D76" s="235">
        <f t="shared" si="6"/>
        <v>3.0885619929299366E-2</v>
      </c>
      <c r="E76" s="235">
        <f t="shared" si="6"/>
        <v>2.780297835145816E-2</v>
      </c>
      <c r="F76" s="235">
        <f t="shared" si="6"/>
        <v>2.5976875489689789E-2</v>
      </c>
      <c r="G76" s="235">
        <f t="shared" si="6"/>
        <v>2.7451731539537141E-2</v>
      </c>
      <c r="H76" s="235">
        <f t="shared" si="6"/>
        <v>2.1922232975389443E-2</v>
      </c>
      <c r="I76" s="235">
        <f t="shared" si="6"/>
        <v>2.4311958356893308E-2</v>
      </c>
      <c r="J76" s="235">
        <f t="shared" si="6"/>
        <v>1.7999638700816743E-2</v>
      </c>
      <c r="K76" s="235">
        <f t="shared" si="6"/>
        <v>2.5336946249906407E-2</v>
      </c>
      <c r="L76" s="235">
        <f t="shared" si="6"/>
        <v>2.5824832784812242E-2</v>
      </c>
      <c r="M76" s="235">
        <f t="shared" si="6"/>
        <v>2.6017875381103717E-2</v>
      </c>
      <c r="N76" s="235">
        <f t="shared" si="6"/>
        <v>2.5760336946979479E-2</v>
      </c>
      <c r="O76" s="235">
        <f t="shared" si="6"/>
        <v>2.5903691889802186E-2</v>
      </c>
      <c r="P76" s="235">
        <f t="shared" si="6"/>
        <v>2.537123162452291E-2</v>
      </c>
      <c r="Q76" s="235">
        <f t="shared" si="6"/>
        <v>2.497497734733704E-2</v>
      </c>
      <c r="R76" s="235">
        <f t="shared" si="6"/>
        <v>2.5830643073052988E-2</v>
      </c>
      <c r="S76" s="235">
        <f t="shared" si="6"/>
        <v>2.6318159004469259E-2</v>
      </c>
      <c r="T76" s="235">
        <f t="shared" si="6"/>
        <v>2.6575081112560003E-2</v>
      </c>
      <c r="U76" s="235">
        <f t="shared" si="6"/>
        <v>2.6017747756237386E-2</v>
      </c>
      <c r="V76" s="235">
        <f t="shared" si="6"/>
        <v>2.6500891010840171E-2</v>
      </c>
      <c r="W76" s="235">
        <f t="shared" si="6"/>
        <v>2.61638713722019E-2</v>
      </c>
      <c r="DA76" s="174"/>
    </row>
    <row r="77" spans="1:105" ht="12" customHeight="1" x14ac:dyDescent="0.25">
      <c r="A77" s="202" t="s">
        <v>95</v>
      </c>
      <c r="B77" s="235">
        <f t="shared" ref="B77:W77" si="7">IF(B$9=0,0,B$9/B$5)</f>
        <v>8.7780869588050519E-3</v>
      </c>
      <c r="C77" s="235">
        <f t="shared" si="7"/>
        <v>1.1819289584475026E-2</v>
      </c>
      <c r="D77" s="235">
        <f t="shared" si="7"/>
        <v>1.0485393008426764E-2</v>
      </c>
      <c r="E77" s="235">
        <f t="shared" si="7"/>
        <v>9.584898835627827E-3</v>
      </c>
      <c r="F77" s="235">
        <f t="shared" si="7"/>
        <v>8.2055542151621003E-3</v>
      </c>
      <c r="G77" s="235">
        <f t="shared" si="7"/>
        <v>8.6667209762403066E-3</v>
      </c>
      <c r="H77" s="235">
        <f t="shared" si="7"/>
        <v>7.4348124820588085E-3</v>
      </c>
      <c r="I77" s="235">
        <f t="shared" si="7"/>
        <v>7.9055605492317042E-3</v>
      </c>
      <c r="J77" s="235">
        <f t="shared" si="7"/>
        <v>5.9543270295904721E-3</v>
      </c>
      <c r="K77" s="235">
        <f t="shared" si="7"/>
        <v>8.5194338537648052E-3</v>
      </c>
      <c r="L77" s="235">
        <f t="shared" si="7"/>
        <v>8.5462915704802491E-3</v>
      </c>
      <c r="M77" s="235">
        <f t="shared" si="7"/>
        <v>8.1987551908359376E-3</v>
      </c>
      <c r="N77" s="235">
        <f t="shared" si="7"/>
        <v>8.5232669504845503E-3</v>
      </c>
      <c r="O77" s="235">
        <f t="shared" si="7"/>
        <v>7.9926250135872803E-3</v>
      </c>
      <c r="P77" s="235">
        <f t="shared" si="7"/>
        <v>7.7671700572919181E-3</v>
      </c>
      <c r="Q77" s="235">
        <f t="shared" si="7"/>
        <v>7.6110562669909022E-3</v>
      </c>
      <c r="R77" s="235">
        <f t="shared" si="7"/>
        <v>7.7554690715312315E-3</v>
      </c>
      <c r="S77" s="235">
        <f t="shared" si="7"/>
        <v>7.8686382890567654E-3</v>
      </c>
      <c r="T77" s="235">
        <f t="shared" si="7"/>
        <v>7.893970516439492E-3</v>
      </c>
      <c r="U77" s="235">
        <f t="shared" si="7"/>
        <v>8.046735956977252E-3</v>
      </c>
      <c r="V77" s="235">
        <f t="shared" si="7"/>
        <v>8.7271057151982415E-3</v>
      </c>
      <c r="W77" s="235">
        <f t="shared" si="7"/>
        <v>8.618124716898436E-3</v>
      </c>
      <c r="DA77" s="174"/>
    </row>
    <row r="78" spans="1:105" ht="12" customHeight="1" x14ac:dyDescent="0.25">
      <c r="A78" s="56" t="s">
        <v>96</v>
      </c>
      <c r="B78" s="302">
        <f t="shared" ref="B78:W78" si="8">IF(B$10=0,0,B$10/B$5)</f>
        <v>4.0348657292805928E-2</v>
      </c>
      <c r="C78" s="302">
        <f t="shared" si="8"/>
        <v>4.3429208765608227E-2</v>
      </c>
      <c r="D78" s="302">
        <f t="shared" si="8"/>
        <v>3.7538836752264555E-2</v>
      </c>
      <c r="E78" s="302">
        <f t="shared" si="8"/>
        <v>4.1665466450767213E-2</v>
      </c>
      <c r="F78" s="302">
        <f t="shared" si="8"/>
        <v>4.0532987109365967E-2</v>
      </c>
      <c r="G78" s="302">
        <f t="shared" si="8"/>
        <v>3.5580527904898143E-2</v>
      </c>
      <c r="H78" s="302">
        <f t="shared" si="8"/>
        <v>3.1399947811865218E-2</v>
      </c>
      <c r="I78" s="302">
        <f t="shared" si="8"/>
        <v>2.8785746223670371E-2</v>
      </c>
      <c r="J78" s="302">
        <f t="shared" si="8"/>
        <v>3.2952557839281429E-2</v>
      </c>
      <c r="K78" s="302">
        <f t="shared" si="8"/>
        <v>3.2534581072448089E-2</v>
      </c>
      <c r="L78" s="302">
        <f t="shared" si="8"/>
        <v>3.8163845262263546E-2</v>
      </c>
      <c r="M78" s="302">
        <f t="shared" si="8"/>
        <v>3.3533064045871794E-2</v>
      </c>
      <c r="N78" s="302">
        <f t="shared" si="8"/>
        <v>3.1688310403397396E-2</v>
      </c>
      <c r="O78" s="302">
        <f t="shared" si="8"/>
        <v>3.3105927834554648E-2</v>
      </c>
      <c r="P78" s="302">
        <f t="shared" si="8"/>
        <v>3.209971503887938E-2</v>
      </c>
      <c r="Q78" s="302">
        <f t="shared" si="8"/>
        <v>3.3568920249918817E-2</v>
      </c>
      <c r="R78" s="302">
        <f t="shared" si="8"/>
        <v>3.3195895072173874E-2</v>
      </c>
      <c r="S78" s="302">
        <f t="shared" si="8"/>
        <v>3.4717251199896292E-2</v>
      </c>
      <c r="T78" s="302">
        <f t="shared" si="8"/>
        <v>3.4771200935196304E-2</v>
      </c>
      <c r="U78" s="302">
        <f t="shared" si="8"/>
        <v>3.4193340219569331E-2</v>
      </c>
      <c r="V78" s="302">
        <f t="shared" si="8"/>
        <v>3.4486252411601991E-2</v>
      </c>
      <c r="W78" s="302">
        <f t="shared" si="8"/>
        <v>3.3242824706243367E-2</v>
      </c>
      <c r="DA78" s="68"/>
    </row>
    <row r="79" spans="1:105" ht="12" customHeight="1" x14ac:dyDescent="0.25">
      <c r="A79" s="203" t="s">
        <v>3059</v>
      </c>
      <c r="B79" s="303">
        <f t="shared" ref="B79:W79" si="9">IF(B$16=0,0,B$16/B$5)</f>
        <v>0.24702842282691853</v>
      </c>
      <c r="C79" s="303">
        <f t="shared" si="9"/>
        <v>0.18731294565144316</v>
      </c>
      <c r="D79" s="303">
        <f t="shared" si="9"/>
        <v>0.21860529874225279</v>
      </c>
      <c r="E79" s="303">
        <f t="shared" si="9"/>
        <v>0.25429629267925469</v>
      </c>
      <c r="F79" s="303">
        <f t="shared" si="9"/>
        <v>0.26113670284729956</v>
      </c>
      <c r="G79" s="303">
        <f t="shared" si="9"/>
        <v>0.22364967069831221</v>
      </c>
      <c r="H79" s="303">
        <f t="shared" si="9"/>
        <v>0.19318767284856217</v>
      </c>
      <c r="I79" s="303">
        <f t="shared" si="9"/>
        <v>0.198646859434429</v>
      </c>
      <c r="J79" s="303">
        <f t="shared" si="9"/>
        <v>0.27652026897647297</v>
      </c>
      <c r="K79" s="303">
        <f t="shared" si="9"/>
        <v>0.19596331681537033</v>
      </c>
      <c r="L79" s="303">
        <f t="shared" si="9"/>
        <v>0.18108051050771853</v>
      </c>
      <c r="M79" s="303">
        <f t="shared" si="9"/>
        <v>0.16020214537679675</v>
      </c>
      <c r="N79" s="303">
        <f t="shared" si="9"/>
        <v>0.15786027427611476</v>
      </c>
      <c r="O79" s="303">
        <f t="shared" si="9"/>
        <v>0.15668726354341103</v>
      </c>
      <c r="P79" s="303">
        <f t="shared" si="9"/>
        <v>0.15554439682953372</v>
      </c>
      <c r="Q79" s="303">
        <f t="shared" si="9"/>
        <v>0.14693171038845512</v>
      </c>
      <c r="R79" s="303">
        <f t="shared" si="9"/>
        <v>0.15747267713241744</v>
      </c>
      <c r="S79" s="303">
        <f t="shared" si="9"/>
        <v>0.14568130727694625</v>
      </c>
      <c r="T79" s="303">
        <f t="shared" si="9"/>
        <v>0.14526341929508865</v>
      </c>
      <c r="U79" s="303">
        <f t="shared" si="9"/>
        <v>0.14761552480703616</v>
      </c>
      <c r="V79" s="303">
        <f t="shared" si="9"/>
        <v>0.14438743552405109</v>
      </c>
      <c r="W79" s="303">
        <f t="shared" si="9"/>
        <v>0.14320149765752122</v>
      </c>
      <c r="DA79" s="175"/>
    </row>
    <row r="80" spans="1:105" ht="12" customHeight="1" x14ac:dyDescent="0.25">
      <c r="A80" s="203" t="s">
        <v>3071</v>
      </c>
      <c r="B80" s="303">
        <f t="shared" ref="B80:W80" si="10">IF(B$27=0,0,B$27/B$5)</f>
        <v>0.22996650874833627</v>
      </c>
      <c r="C80" s="303">
        <f t="shared" si="10"/>
        <v>0.21979511634636278</v>
      </c>
      <c r="D80" s="303">
        <f t="shared" si="10"/>
        <v>0.1942073371573827</v>
      </c>
      <c r="E80" s="303">
        <f t="shared" si="10"/>
        <v>0.19934362020735583</v>
      </c>
      <c r="F80" s="303">
        <f t="shared" si="10"/>
        <v>0.20623663693830835</v>
      </c>
      <c r="G80" s="303">
        <f t="shared" si="10"/>
        <v>0.2120187860322629</v>
      </c>
      <c r="H80" s="303">
        <f t="shared" si="10"/>
        <v>0.28721597630082168</v>
      </c>
      <c r="I80" s="303">
        <f t="shared" si="10"/>
        <v>0.24075797828335471</v>
      </c>
      <c r="J80" s="303">
        <f t="shared" si="10"/>
        <v>0.27613387996998084</v>
      </c>
      <c r="K80" s="303">
        <f t="shared" si="10"/>
        <v>0.26836201736486875</v>
      </c>
      <c r="L80" s="303">
        <f t="shared" si="10"/>
        <v>0.26467499780506365</v>
      </c>
      <c r="M80" s="303">
        <f t="shared" si="10"/>
        <v>0.26033240944532859</v>
      </c>
      <c r="N80" s="303">
        <f t="shared" si="10"/>
        <v>0.26342797246884864</v>
      </c>
      <c r="O80" s="303">
        <f t="shared" si="10"/>
        <v>0.25685344396044513</v>
      </c>
      <c r="P80" s="303">
        <f t="shared" si="10"/>
        <v>0.25935282890499872</v>
      </c>
      <c r="Q80" s="303">
        <f t="shared" si="10"/>
        <v>0.25740484769152555</v>
      </c>
      <c r="R80" s="303">
        <f t="shared" si="10"/>
        <v>0.24541387727010441</v>
      </c>
      <c r="S80" s="303">
        <f t="shared" si="10"/>
        <v>0.24499257880530104</v>
      </c>
      <c r="T80" s="303">
        <f t="shared" si="10"/>
        <v>0.23964364032710206</v>
      </c>
      <c r="U80" s="303">
        <f t="shared" si="10"/>
        <v>0.25232322299877868</v>
      </c>
      <c r="V80" s="303">
        <f t="shared" si="10"/>
        <v>0.25476015859586543</v>
      </c>
      <c r="W80" s="303">
        <f t="shared" si="10"/>
        <v>0.25642933896519549</v>
      </c>
      <c r="DA80" s="175"/>
    </row>
    <row r="81" spans="1:105" ht="12" customHeight="1" x14ac:dyDescent="0.25">
      <c r="A81" s="62" t="s">
        <v>3072</v>
      </c>
      <c r="B81" s="304">
        <f t="shared" ref="B81:W81" si="11">IF(B$28=0,0,B$28/B$5)</f>
        <v>0.22479731195558714</v>
      </c>
      <c r="C81" s="304">
        <f t="shared" si="11"/>
        <v>0.21517193705583945</v>
      </c>
      <c r="D81" s="304">
        <f t="shared" si="11"/>
        <v>0.18725292025015866</v>
      </c>
      <c r="E81" s="304">
        <f t="shared" si="11"/>
        <v>0.19350058161558004</v>
      </c>
      <c r="F81" s="304">
        <f t="shared" si="11"/>
        <v>0.198634928177023</v>
      </c>
      <c r="G81" s="304">
        <f t="shared" si="11"/>
        <v>0.20397202796933292</v>
      </c>
      <c r="H81" s="304">
        <f t="shared" si="11"/>
        <v>0.28225812838445774</v>
      </c>
      <c r="I81" s="304">
        <f t="shared" si="11"/>
        <v>0.23428900385974244</v>
      </c>
      <c r="J81" s="304">
        <f t="shared" si="11"/>
        <v>0.27163410160543583</v>
      </c>
      <c r="K81" s="304">
        <f t="shared" si="11"/>
        <v>0.2624220090623241</v>
      </c>
      <c r="L81" s="304">
        <f t="shared" si="11"/>
        <v>0.25822860747451665</v>
      </c>
      <c r="M81" s="304">
        <f t="shared" si="11"/>
        <v>0.25266227050511914</v>
      </c>
      <c r="N81" s="304">
        <f t="shared" si="11"/>
        <v>0.25699287895170841</v>
      </c>
      <c r="O81" s="304">
        <f t="shared" si="11"/>
        <v>0.24873079695688563</v>
      </c>
      <c r="P81" s="304">
        <f t="shared" si="11"/>
        <v>0.25122238214204912</v>
      </c>
      <c r="Q81" s="304">
        <f t="shared" si="11"/>
        <v>0.24930193752947774</v>
      </c>
      <c r="R81" s="304">
        <f t="shared" si="11"/>
        <v>0.23670090731323129</v>
      </c>
      <c r="S81" s="304">
        <f t="shared" si="11"/>
        <v>0.23602028958563015</v>
      </c>
      <c r="T81" s="304">
        <f t="shared" si="11"/>
        <v>0.23043665951865919</v>
      </c>
      <c r="U81" s="304">
        <f t="shared" si="11"/>
        <v>0.24421886857348279</v>
      </c>
      <c r="V81" s="304">
        <f t="shared" si="11"/>
        <v>0.24802238617790454</v>
      </c>
      <c r="W81" s="304">
        <f t="shared" si="11"/>
        <v>0.24978297936262933</v>
      </c>
      <c r="DA81" s="72"/>
    </row>
    <row r="82" spans="1:105" ht="12" customHeight="1" x14ac:dyDescent="0.25">
      <c r="A82" s="62" t="s">
        <v>3079</v>
      </c>
      <c r="B82" s="304">
        <f t="shared" ref="B82:W82" si="12">IF(B$34=0,0,B$34/B$5)</f>
        <v>5.1691967927491225E-3</v>
      </c>
      <c r="C82" s="304">
        <f t="shared" si="12"/>
        <v>4.6231792905233431E-3</v>
      </c>
      <c r="D82" s="304">
        <f t="shared" si="12"/>
        <v>6.9544169072240421E-3</v>
      </c>
      <c r="E82" s="304">
        <f t="shared" si="12"/>
        <v>5.8430385917758029E-3</v>
      </c>
      <c r="F82" s="304">
        <f t="shared" si="12"/>
        <v>7.6017087612853668E-3</v>
      </c>
      <c r="G82" s="304">
        <f t="shared" si="12"/>
        <v>8.04675806292998E-3</v>
      </c>
      <c r="H82" s="304">
        <f t="shared" si="12"/>
        <v>4.9578479163639505E-3</v>
      </c>
      <c r="I82" s="304">
        <f t="shared" si="12"/>
        <v>6.4689744236122726E-3</v>
      </c>
      <c r="J82" s="304">
        <f t="shared" si="12"/>
        <v>4.4997783645449813E-3</v>
      </c>
      <c r="K82" s="304">
        <f t="shared" si="12"/>
        <v>5.9400083025447099E-3</v>
      </c>
      <c r="L82" s="304">
        <f t="shared" si="12"/>
        <v>6.4463903305469732E-3</v>
      </c>
      <c r="M82" s="304">
        <f t="shared" si="12"/>
        <v>7.6701389402094589E-3</v>
      </c>
      <c r="N82" s="304">
        <f t="shared" si="12"/>
        <v>6.4350935171402016E-3</v>
      </c>
      <c r="O82" s="304">
        <f t="shared" si="12"/>
        <v>8.1226470035594828E-3</v>
      </c>
      <c r="P82" s="304">
        <f t="shared" si="12"/>
        <v>8.1304467629495867E-3</v>
      </c>
      <c r="Q82" s="304">
        <f t="shared" si="12"/>
        <v>8.102910162047847E-3</v>
      </c>
      <c r="R82" s="304">
        <f t="shared" si="12"/>
        <v>8.7129699568731251E-3</v>
      </c>
      <c r="S82" s="304">
        <f t="shared" si="12"/>
        <v>8.9722892196708731E-3</v>
      </c>
      <c r="T82" s="304">
        <f t="shared" si="12"/>
        <v>9.2069808084428648E-3</v>
      </c>
      <c r="U82" s="304">
        <f t="shared" si="12"/>
        <v>8.1043544252958882E-3</v>
      </c>
      <c r="V82" s="304">
        <f t="shared" si="12"/>
        <v>6.737772417960859E-3</v>
      </c>
      <c r="W82" s="304">
        <f t="shared" si="12"/>
        <v>6.6463596025661655E-3</v>
      </c>
      <c r="DA82" s="72"/>
    </row>
    <row r="83" spans="1:105" ht="12" customHeight="1" x14ac:dyDescent="0.25">
      <c r="A83" s="203" t="s">
        <v>3081</v>
      </c>
      <c r="B83" s="303">
        <f t="shared" ref="B83:W83" si="13">IF(B$35=0,0,B$35/B$5)</f>
        <v>3.128987056993033E-2</v>
      </c>
      <c r="C83" s="303">
        <f t="shared" si="13"/>
        <v>1.7677319858648823E-2</v>
      </c>
      <c r="D83" s="303">
        <f t="shared" si="13"/>
        <v>1.8799748964498104E-2</v>
      </c>
      <c r="E83" s="303">
        <f t="shared" si="13"/>
        <v>3.1886486539622706E-2</v>
      </c>
      <c r="F83" s="303">
        <f t="shared" si="13"/>
        <v>3.6175421616967907E-2</v>
      </c>
      <c r="G83" s="303">
        <f t="shared" si="13"/>
        <v>2.2010898851584297E-2</v>
      </c>
      <c r="H83" s="303">
        <f t="shared" si="13"/>
        <v>1.2577229717636775E-2</v>
      </c>
      <c r="I83" s="303">
        <f t="shared" si="13"/>
        <v>1.3688150649323138E-2</v>
      </c>
      <c r="J83" s="303">
        <f t="shared" si="13"/>
        <v>2.7544248049734096E-2</v>
      </c>
      <c r="K83" s="303">
        <f t="shared" si="13"/>
        <v>1.8596812129750159E-2</v>
      </c>
      <c r="L83" s="303">
        <f t="shared" si="13"/>
        <v>1.4694364996872196E-2</v>
      </c>
      <c r="M83" s="303">
        <f t="shared" si="13"/>
        <v>8.7283875233897402E-3</v>
      </c>
      <c r="N83" s="303">
        <f t="shared" si="13"/>
        <v>9.9139021205663647E-3</v>
      </c>
      <c r="O83" s="303">
        <f t="shared" si="13"/>
        <v>1.0074250456927865E-2</v>
      </c>
      <c r="P83" s="303">
        <f t="shared" si="13"/>
        <v>1.0340742197269246E-2</v>
      </c>
      <c r="Q83" s="303">
        <f t="shared" si="13"/>
        <v>8.3922398743296808E-3</v>
      </c>
      <c r="R83" s="303">
        <f t="shared" si="13"/>
        <v>1.2629513046549629E-2</v>
      </c>
      <c r="S83" s="303">
        <f t="shared" si="13"/>
        <v>9.3924632804985812E-3</v>
      </c>
      <c r="T83" s="303">
        <f t="shared" si="13"/>
        <v>9.315258077446353E-3</v>
      </c>
      <c r="U83" s="303">
        <f t="shared" si="13"/>
        <v>9.0495242562237919E-3</v>
      </c>
      <c r="V83" s="303">
        <f t="shared" si="13"/>
        <v>7.1302879648615005E-3</v>
      </c>
      <c r="W83" s="303">
        <f t="shared" si="13"/>
        <v>7.0811380053197488E-3</v>
      </c>
      <c r="DA83" s="175"/>
    </row>
    <row r="84" spans="1:105" ht="12" customHeight="1" x14ac:dyDescent="0.25">
      <c r="A84" s="62" t="s">
        <v>3082</v>
      </c>
      <c r="B84" s="304">
        <f t="shared" ref="B84:W84" si="14">IF(B$36=0,0,B$36/B$5)</f>
        <v>1.3512598729872757E-2</v>
      </c>
      <c r="C84" s="304">
        <f t="shared" si="14"/>
        <v>6.3260456654973141E-3</v>
      </c>
      <c r="D84" s="304">
        <f t="shared" si="14"/>
        <v>7.206276688966084E-3</v>
      </c>
      <c r="E84" s="304">
        <f t="shared" si="14"/>
        <v>1.1988940113199318E-2</v>
      </c>
      <c r="F84" s="304">
        <f t="shared" si="14"/>
        <v>1.574345290989972E-2</v>
      </c>
      <c r="G84" s="304">
        <f t="shared" si="14"/>
        <v>8.7073890969387238E-3</v>
      </c>
      <c r="H84" s="304">
        <f t="shared" si="14"/>
        <v>4.5315910601068472E-3</v>
      </c>
      <c r="I84" s="304">
        <f t="shared" si="14"/>
        <v>4.5332826553275167E-3</v>
      </c>
      <c r="J84" s="304">
        <f t="shared" si="14"/>
        <v>1.2724951424236863E-2</v>
      </c>
      <c r="K84" s="304">
        <f t="shared" si="14"/>
        <v>7.8565954473389411E-3</v>
      </c>
      <c r="L84" s="304">
        <f t="shared" si="14"/>
        <v>6.1801742798392153E-3</v>
      </c>
      <c r="M84" s="304">
        <f t="shared" si="14"/>
        <v>2.6719866059348326E-3</v>
      </c>
      <c r="N84" s="304">
        <f t="shared" si="14"/>
        <v>3.2657218439655863E-3</v>
      </c>
      <c r="O84" s="304">
        <f t="shared" si="14"/>
        <v>3.3242365962631677E-3</v>
      </c>
      <c r="P84" s="304">
        <f t="shared" si="14"/>
        <v>3.7356798070266374E-3</v>
      </c>
      <c r="Q84" s="304">
        <f t="shared" si="14"/>
        <v>2.8293669063862012E-3</v>
      </c>
      <c r="R84" s="304">
        <f t="shared" si="14"/>
        <v>4.5257257078878069E-3</v>
      </c>
      <c r="S84" s="304">
        <f t="shared" si="14"/>
        <v>3.0283520790478392E-3</v>
      </c>
      <c r="T84" s="304">
        <f t="shared" si="14"/>
        <v>2.6197642222276613E-3</v>
      </c>
      <c r="U84" s="304">
        <f t="shared" si="14"/>
        <v>2.9614301180544635E-3</v>
      </c>
      <c r="V84" s="304">
        <f t="shared" si="14"/>
        <v>2.2611674772101066E-3</v>
      </c>
      <c r="W84" s="304">
        <f t="shared" si="14"/>
        <v>2.2023793918978097E-3</v>
      </c>
      <c r="DA84" s="72"/>
    </row>
    <row r="85" spans="1:105" ht="12" customHeight="1" x14ac:dyDescent="0.25">
      <c r="A85" s="62" t="s">
        <v>3089</v>
      </c>
      <c r="B85" s="304">
        <f t="shared" ref="B85:W85" si="15">IF(B$42=0,0,B$42/B$5)</f>
        <v>1.7132856820955604E-2</v>
      </c>
      <c r="C85" s="304">
        <f t="shared" si="15"/>
        <v>1.0774928139738833E-2</v>
      </c>
      <c r="D85" s="304">
        <f t="shared" si="15"/>
        <v>1.0726503792072828E-2</v>
      </c>
      <c r="E85" s="304">
        <f t="shared" si="15"/>
        <v>1.9169127297359777E-2</v>
      </c>
      <c r="F85" s="304">
        <f t="shared" si="15"/>
        <v>1.9484305947646309E-2</v>
      </c>
      <c r="G85" s="304">
        <f t="shared" si="15"/>
        <v>1.2300365173633369E-2</v>
      </c>
      <c r="H85" s="304">
        <f t="shared" si="15"/>
        <v>7.427571327570685E-3</v>
      </c>
      <c r="I85" s="304">
        <f t="shared" si="15"/>
        <v>8.3484169255027899E-3</v>
      </c>
      <c r="J85" s="304">
        <f t="shared" si="15"/>
        <v>1.4258334279314099E-2</v>
      </c>
      <c r="K85" s="304">
        <f t="shared" si="15"/>
        <v>9.999708878738597E-3</v>
      </c>
      <c r="L85" s="304">
        <f t="shared" si="15"/>
        <v>7.7105550818361863E-3</v>
      </c>
      <c r="M85" s="304">
        <f t="shared" si="15"/>
        <v>5.1002073481555008E-3</v>
      </c>
      <c r="N85" s="304">
        <f t="shared" si="15"/>
        <v>5.8459529523116919E-3</v>
      </c>
      <c r="O85" s="304">
        <f t="shared" si="15"/>
        <v>5.7374086274300838E-3</v>
      </c>
      <c r="P85" s="304">
        <f t="shared" si="15"/>
        <v>5.5914848043780068E-3</v>
      </c>
      <c r="Q85" s="304">
        <f t="shared" si="15"/>
        <v>4.5527282169868059E-3</v>
      </c>
      <c r="R85" s="304">
        <f t="shared" si="15"/>
        <v>7.017589825526094E-3</v>
      </c>
      <c r="S85" s="304">
        <f t="shared" si="15"/>
        <v>5.2455857978536326E-3</v>
      </c>
      <c r="T85" s="304">
        <f t="shared" si="15"/>
        <v>5.5477107563305615E-3</v>
      </c>
      <c r="U85" s="304">
        <f t="shared" si="15"/>
        <v>5.0777693389448307E-3</v>
      </c>
      <c r="V85" s="304">
        <f t="shared" si="15"/>
        <v>4.0291598679443987E-3</v>
      </c>
      <c r="W85" s="304">
        <f t="shared" si="15"/>
        <v>4.0501939210786236E-3</v>
      </c>
      <c r="DA85" s="72"/>
    </row>
    <row r="86" spans="1:105" ht="12" customHeight="1" x14ac:dyDescent="0.25">
      <c r="A86" s="62" t="s">
        <v>3101</v>
      </c>
      <c r="B86" s="304">
        <f t="shared" ref="B86:W86" si="16">IF(B$53=0,0,B$53/B$5)</f>
        <v>6.444150191019691E-4</v>
      </c>
      <c r="C86" s="304">
        <f t="shared" si="16"/>
        <v>5.7634605341267775E-4</v>
      </c>
      <c r="D86" s="304">
        <f t="shared" si="16"/>
        <v>8.6696848345919398E-4</v>
      </c>
      <c r="E86" s="304">
        <f t="shared" si="16"/>
        <v>7.2841912906361495E-4</v>
      </c>
      <c r="F86" s="304">
        <f t="shared" si="16"/>
        <v>9.4766275942187027E-4</v>
      </c>
      <c r="G86" s="304">
        <f t="shared" si="16"/>
        <v>1.0031445810122039E-3</v>
      </c>
      <c r="H86" s="304">
        <f t="shared" si="16"/>
        <v>6.1806732995924301E-4</v>
      </c>
      <c r="I86" s="304">
        <f t="shared" si="16"/>
        <v>8.064510684928323E-4</v>
      </c>
      <c r="J86" s="304">
        <f t="shared" si="16"/>
        <v>5.6096234618313416E-4</v>
      </c>
      <c r="K86" s="304">
        <f t="shared" si="16"/>
        <v>7.4050780367262037E-4</v>
      </c>
      <c r="L86" s="304">
        <f t="shared" si="16"/>
        <v>8.0363563519679536E-4</v>
      </c>
      <c r="M86" s="304">
        <f t="shared" si="16"/>
        <v>9.5619356929940735E-4</v>
      </c>
      <c r="N86" s="304">
        <f t="shared" si="16"/>
        <v>8.0222732428908688E-4</v>
      </c>
      <c r="O86" s="304">
        <f t="shared" si="16"/>
        <v>1.0126052332346126E-3</v>
      </c>
      <c r="P86" s="304">
        <f t="shared" si="16"/>
        <v>1.0135775858646015E-3</v>
      </c>
      <c r="Q86" s="304">
        <f t="shared" si="16"/>
        <v>1.0101447509566742E-3</v>
      </c>
      <c r="R86" s="304">
        <f t="shared" si="16"/>
        <v>1.086197513135728E-3</v>
      </c>
      <c r="S86" s="304">
        <f t="shared" si="16"/>
        <v>1.1185254035971095E-3</v>
      </c>
      <c r="T86" s="304">
        <f t="shared" si="16"/>
        <v>1.14778309888813E-3</v>
      </c>
      <c r="U86" s="304">
        <f t="shared" si="16"/>
        <v>1.0103247992244977E-3</v>
      </c>
      <c r="V86" s="304">
        <f t="shared" si="16"/>
        <v>8.3996061970699519E-4</v>
      </c>
      <c r="W86" s="304">
        <f t="shared" si="16"/>
        <v>8.2856469234331555E-4</v>
      </c>
      <c r="DA86" s="72"/>
    </row>
    <row r="87" spans="1:105" ht="12" customHeight="1" x14ac:dyDescent="0.25">
      <c r="A87" s="203" t="s">
        <v>3103</v>
      </c>
      <c r="B87" s="303">
        <f t="shared" ref="B87:W87" si="17">IF(B$54=0,0,B$54/B$5)</f>
        <v>1.9325869494213874E-2</v>
      </c>
      <c r="C87" s="303">
        <f t="shared" si="17"/>
        <v>1.3027413836541889E-2</v>
      </c>
      <c r="D87" s="303">
        <f t="shared" si="17"/>
        <v>1.7314828648765903E-2</v>
      </c>
      <c r="E87" s="303">
        <f t="shared" si="17"/>
        <v>1.9744692875776258E-2</v>
      </c>
      <c r="F87" s="303">
        <f t="shared" si="17"/>
        <v>2.4956749385665531E-2</v>
      </c>
      <c r="G87" s="303">
        <f t="shared" si="17"/>
        <v>2.0333415933119423E-2</v>
      </c>
      <c r="H87" s="303">
        <f t="shared" si="17"/>
        <v>1.1909608883964303E-2</v>
      </c>
      <c r="I87" s="303">
        <f t="shared" si="17"/>
        <v>1.4514671043607328E-2</v>
      </c>
      <c r="J87" s="303">
        <f t="shared" si="17"/>
        <v>1.7306463268895879E-2</v>
      </c>
      <c r="K87" s="303">
        <f t="shared" si="17"/>
        <v>1.5951860933482526E-2</v>
      </c>
      <c r="L87" s="303">
        <f t="shared" si="17"/>
        <v>1.5399393392525929E-2</v>
      </c>
      <c r="M87" s="303">
        <f t="shared" si="17"/>
        <v>1.4822522820916336E-2</v>
      </c>
      <c r="N87" s="303">
        <f t="shared" si="17"/>
        <v>1.3308077378427551E-2</v>
      </c>
      <c r="O87" s="303">
        <f t="shared" si="17"/>
        <v>1.6038425305162331E-2</v>
      </c>
      <c r="P87" s="303">
        <f t="shared" si="17"/>
        <v>1.6288576427795319E-2</v>
      </c>
      <c r="Q87" s="303">
        <f t="shared" si="17"/>
        <v>1.5543643743645134E-2</v>
      </c>
      <c r="R87" s="303">
        <f t="shared" si="17"/>
        <v>1.7938132763615909E-2</v>
      </c>
      <c r="S87" s="303">
        <f t="shared" si="17"/>
        <v>1.7144383599742016E-2</v>
      </c>
      <c r="T87" s="303">
        <f t="shared" si="17"/>
        <v>1.7313069010271378E-2</v>
      </c>
      <c r="U87" s="303">
        <f t="shared" si="17"/>
        <v>1.5679630295384064E-2</v>
      </c>
      <c r="V87" s="303">
        <f t="shared" si="17"/>
        <v>1.2886049138349084E-2</v>
      </c>
      <c r="W87" s="303">
        <f t="shared" si="17"/>
        <v>1.2707076039002511E-2</v>
      </c>
      <c r="DA87" s="175"/>
    </row>
    <row r="88" spans="1:105" ht="12" customHeight="1" x14ac:dyDescent="0.25">
      <c r="A88" s="62" t="s">
        <v>3104</v>
      </c>
      <c r="B88" s="304">
        <f t="shared" ref="B88:W88" si="18">IF(B$55=0,0,B$55/B$5)</f>
        <v>8.4817037857811417E-3</v>
      </c>
      <c r="C88" s="304">
        <f t="shared" si="18"/>
        <v>3.9942618836660533E-3</v>
      </c>
      <c r="D88" s="304">
        <f t="shared" si="18"/>
        <v>4.5288648328029165E-3</v>
      </c>
      <c r="E88" s="304">
        <f t="shared" si="18"/>
        <v>7.5157578336058619E-3</v>
      </c>
      <c r="F88" s="304">
        <f t="shared" si="18"/>
        <v>9.8452510737864537E-3</v>
      </c>
      <c r="G88" s="304">
        <f t="shared" si="18"/>
        <v>5.5553790075547884E-3</v>
      </c>
      <c r="H88" s="304">
        <f t="shared" si="18"/>
        <v>2.8265228914994599E-3</v>
      </c>
      <c r="I88" s="304">
        <f t="shared" si="18"/>
        <v>2.8596390629512121E-3</v>
      </c>
      <c r="J88" s="304">
        <f t="shared" si="18"/>
        <v>7.9625971604175942E-3</v>
      </c>
      <c r="K88" s="304">
        <f t="shared" si="18"/>
        <v>4.9083237334866092E-3</v>
      </c>
      <c r="L88" s="304">
        <f t="shared" si="18"/>
        <v>3.8741264000779997E-3</v>
      </c>
      <c r="M88" s="304">
        <f t="shared" si="18"/>
        <v>1.7055346875293343E-3</v>
      </c>
      <c r="N88" s="304">
        <f t="shared" si="18"/>
        <v>2.0738841712834234E-3</v>
      </c>
      <c r="O88" s="304">
        <f t="shared" si="18"/>
        <v>2.0983730928783827E-3</v>
      </c>
      <c r="P88" s="304">
        <f t="shared" si="18"/>
        <v>2.35729805838337E-3</v>
      </c>
      <c r="Q88" s="304">
        <f t="shared" si="18"/>
        <v>1.8087822961568318E-3</v>
      </c>
      <c r="R88" s="304">
        <f t="shared" si="18"/>
        <v>2.8586544560732776E-3</v>
      </c>
      <c r="S88" s="304">
        <f t="shared" si="18"/>
        <v>1.9059702101197589E-3</v>
      </c>
      <c r="T88" s="304">
        <f t="shared" si="18"/>
        <v>1.6519261524368962E-3</v>
      </c>
      <c r="U88" s="304">
        <f t="shared" si="18"/>
        <v>1.8656083442402582E-3</v>
      </c>
      <c r="V88" s="304">
        <f t="shared" si="18"/>
        <v>1.4295431182871929E-3</v>
      </c>
      <c r="W88" s="304">
        <f t="shared" si="18"/>
        <v>1.3949256756038903E-3</v>
      </c>
      <c r="DA88" s="72"/>
    </row>
    <row r="89" spans="1:105" ht="12" customHeight="1" x14ac:dyDescent="0.25">
      <c r="A89" s="62" t="s">
        <v>3106</v>
      </c>
      <c r="B89" s="304">
        <f t="shared" ref="B89:W89" si="19">IF(B$56=0,0,B$56/B$5)</f>
        <v>2.5071122930965637E-3</v>
      </c>
      <c r="C89" s="304">
        <f t="shared" si="19"/>
        <v>1.5767338207910483E-3</v>
      </c>
      <c r="D89" s="304">
        <f t="shared" si="19"/>
        <v>1.569647712584615E-3</v>
      </c>
      <c r="E89" s="304">
        <f t="shared" si="19"/>
        <v>2.8050870439984832E-3</v>
      </c>
      <c r="F89" s="304">
        <f t="shared" si="19"/>
        <v>2.8512082645814072E-3</v>
      </c>
      <c r="G89" s="304">
        <f t="shared" si="19"/>
        <v>1.7999564847045178E-3</v>
      </c>
      <c r="H89" s="304">
        <f t="shared" si="19"/>
        <v>1.0869031112445485E-3</v>
      </c>
      <c r="I89" s="304">
        <f t="shared" si="19"/>
        <v>1.2216537452307999E-3</v>
      </c>
      <c r="J89" s="304">
        <f t="shared" si="19"/>
        <v>2.0864731156233795E-3</v>
      </c>
      <c r="K89" s="304">
        <f t="shared" si="19"/>
        <v>1.4632932101906197E-3</v>
      </c>
      <c r="L89" s="304">
        <f t="shared" si="19"/>
        <v>1.1283131373995498E-3</v>
      </c>
      <c r="M89" s="304">
        <f t="shared" si="19"/>
        <v>7.4633160561187102E-4</v>
      </c>
      <c r="N89" s="304">
        <f t="shared" si="19"/>
        <v>8.5545923045817634E-4</v>
      </c>
      <c r="O89" s="304">
        <f t="shared" si="19"/>
        <v>8.3957555069008865E-4</v>
      </c>
      <c r="P89" s="304">
        <f t="shared" si="19"/>
        <v>8.1822199509496774E-4</v>
      </c>
      <c r="Q89" s="304">
        <f t="shared" si="19"/>
        <v>6.6621702377003703E-4</v>
      </c>
      <c r="R89" s="304">
        <f t="shared" si="19"/>
        <v>1.0269090498653054E-3</v>
      </c>
      <c r="S89" s="304">
        <f t="shared" si="19"/>
        <v>7.6760535477107079E-4</v>
      </c>
      <c r="T89" s="304">
        <f t="shared" si="19"/>
        <v>8.1181638188491034E-4</v>
      </c>
      <c r="U89" s="304">
        <f t="shared" si="19"/>
        <v>7.4304817137130154E-4</v>
      </c>
      <c r="V89" s="304">
        <f t="shared" si="19"/>
        <v>5.8960139230366279E-4</v>
      </c>
      <c r="W89" s="304">
        <f t="shared" si="19"/>
        <v>5.9267938062385669E-4</v>
      </c>
      <c r="DA89" s="72"/>
    </row>
    <row r="90" spans="1:105" ht="12" customHeight="1" x14ac:dyDescent="0.25">
      <c r="A90" s="62" t="s">
        <v>3118</v>
      </c>
      <c r="B90" s="304">
        <f t="shared" ref="B90:W90" si="20">IF(B$67=0,0,B$67/B$5)</f>
        <v>8.3370534153361705E-3</v>
      </c>
      <c r="C90" s="304">
        <f t="shared" si="20"/>
        <v>7.4564181320847869E-3</v>
      </c>
      <c r="D90" s="304">
        <f t="shared" si="20"/>
        <v>1.1216316103378371E-2</v>
      </c>
      <c r="E90" s="304">
        <f t="shared" si="20"/>
        <v>9.4238479981719157E-3</v>
      </c>
      <c r="F90" s="304">
        <f t="shared" si="20"/>
        <v>1.2260290047297671E-2</v>
      </c>
      <c r="G90" s="304">
        <f t="shared" si="20"/>
        <v>1.297808044086012E-2</v>
      </c>
      <c r="H90" s="304">
        <f t="shared" si="20"/>
        <v>7.9961828812202956E-3</v>
      </c>
      <c r="I90" s="304">
        <f t="shared" si="20"/>
        <v>1.0433378235425316E-2</v>
      </c>
      <c r="J90" s="304">
        <f t="shared" si="20"/>
        <v>7.2573929928549047E-3</v>
      </c>
      <c r="K90" s="304">
        <f t="shared" si="20"/>
        <v>9.5802439898052989E-3</v>
      </c>
      <c r="L90" s="304">
        <f t="shared" si="20"/>
        <v>1.039695385504838E-2</v>
      </c>
      <c r="M90" s="304">
        <f t="shared" si="20"/>
        <v>1.2370656527775132E-2</v>
      </c>
      <c r="N90" s="304">
        <f t="shared" si="20"/>
        <v>1.037873397668595E-2</v>
      </c>
      <c r="O90" s="304">
        <f t="shared" si="20"/>
        <v>1.3100476661593861E-2</v>
      </c>
      <c r="P90" s="304">
        <f t="shared" si="20"/>
        <v>1.311305637431698E-2</v>
      </c>
      <c r="Q90" s="304">
        <f t="shared" si="20"/>
        <v>1.3068644423718266E-2</v>
      </c>
      <c r="R90" s="304">
        <f t="shared" si="20"/>
        <v>1.4052569257677327E-2</v>
      </c>
      <c r="S90" s="304">
        <f t="shared" si="20"/>
        <v>1.4470808034851186E-2</v>
      </c>
      <c r="T90" s="304">
        <f t="shared" si="20"/>
        <v>1.4849326475949571E-2</v>
      </c>
      <c r="U90" s="304">
        <f t="shared" si="20"/>
        <v>1.3070973779772505E-2</v>
      </c>
      <c r="V90" s="304">
        <f t="shared" si="20"/>
        <v>1.0866904627758229E-2</v>
      </c>
      <c r="W90" s="304">
        <f t="shared" si="20"/>
        <v>1.0719470982774764E-2</v>
      </c>
      <c r="DA90" s="72"/>
    </row>
    <row r="91" spans="1:105" ht="12" customHeight="1" x14ac:dyDescent="0.25">
      <c r="A91" s="203" t="s">
        <v>3124</v>
      </c>
      <c r="B91" s="303">
        <f t="shared" ref="B91:W91" si="21">IF(B$68=0,0,B$68/B$5)</f>
        <v>0.1328532318804099</v>
      </c>
      <c r="C91" s="303">
        <f t="shared" si="21"/>
        <v>0.15429147443802302</v>
      </c>
      <c r="D91" s="303">
        <f t="shared" si="21"/>
        <v>0.1433496338909202</v>
      </c>
      <c r="E91" s="303">
        <f t="shared" si="21"/>
        <v>0.12311361681121173</v>
      </c>
      <c r="F91" s="303">
        <f t="shared" si="21"/>
        <v>0.1058058509328582</v>
      </c>
      <c r="G91" s="303">
        <f t="shared" si="21"/>
        <v>0.14268409541547628</v>
      </c>
      <c r="H91" s="303">
        <f t="shared" si="21"/>
        <v>0.20078644322224265</v>
      </c>
      <c r="I91" s="303">
        <f t="shared" si="21"/>
        <v>0.20437598666894879</v>
      </c>
      <c r="J91" s="303">
        <f t="shared" si="21"/>
        <v>0.1502850710948708</v>
      </c>
      <c r="K91" s="303">
        <f t="shared" si="21"/>
        <v>0.16306061909433298</v>
      </c>
      <c r="L91" s="303">
        <f t="shared" si="21"/>
        <v>0.17148484310790091</v>
      </c>
      <c r="M91" s="303">
        <f t="shared" si="21"/>
        <v>0.19626807720257441</v>
      </c>
      <c r="N91" s="303">
        <f t="shared" si="21"/>
        <v>0.21004703436296171</v>
      </c>
      <c r="O91" s="303">
        <f t="shared" si="21"/>
        <v>0.19872871906114109</v>
      </c>
      <c r="P91" s="303">
        <f t="shared" si="21"/>
        <v>0.20323776654353201</v>
      </c>
      <c r="Q91" s="303">
        <f t="shared" si="21"/>
        <v>0.21928609635204235</v>
      </c>
      <c r="R91" s="303">
        <f t="shared" si="21"/>
        <v>0.20093366545188646</v>
      </c>
      <c r="S91" s="303">
        <f t="shared" si="21"/>
        <v>0.20863453256927778</v>
      </c>
      <c r="T91" s="303">
        <f t="shared" si="21"/>
        <v>0.20978349236065785</v>
      </c>
      <c r="U91" s="303">
        <f t="shared" si="21"/>
        <v>0.21160615779583686</v>
      </c>
      <c r="V91" s="303">
        <f t="shared" si="21"/>
        <v>0.222648576708741</v>
      </c>
      <c r="W91" s="303">
        <f t="shared" si="21"/>
        <v>0.22779859982000117</v>
      </c>
      <c r="DA91" s="175"/>
    </row>
    <row r="92" spans="1:105" ht="12" customHeight="1" x14ac:dyDescent="0.25">
      <c r="A92" s="41" t="s">
        <v>3122</v>
      </c>
      <c r="B92" s="237">
        <f t="shared" ref="B92:W92" si="22">IF(B$69=0,0,B$69/B$5)</f>
        <v>0.23777865767555342</v>
      </c>
      <c r="C92" s="237">
        <f t="shared" si="22"/>
        <v>0.28404058946814081</v>
      </c>
      <c r="D92" s="237">
        <f t="shared" si="22"/>
        <v>0.29607819586658762</v>
      </c>
      <c r="E92" s="237">
        <f t="shared" si="22"/>
        <v>0.26270480249390965</v>
      </c>
      <c r="F92" s="237">
        <f t="shared" si="22"/>
        <v>0.26507579445150692</v>
      </c>
      <c r="G92" s="237">
        <f t="shared" si="22"/>
        <v>0.280248934209269</v>
      </c>
      <c r="H92" s="237">
        <f t="shared" si="22"/>
        <v>0.21035133280360813</v>
      </c>
      <c r="I92" s="237">
        <f t="shared" si="22"/>
        <v>0.2421732740224497</v>
      </c>
      <c r="J92" s="237">
        <f t="shared" si="22"/>
        <v>0.17664293082057073</v>
      </c>
      <c r="K92" s="237">
        <f t="shared" si="22"/>
        <v>0.24503944747150783</v>
      </c>
      <c r="L92" s="237">
        <f t="shared" si="22"/>
        <v>0.25334877519361293</v>
      </c>
      <c r="M92" s="237">
        <f t="shared" si="22"/>
        <v>0.26601110747863144</v>
      </c>
      <c r="N92" s="237">
        <f t="shared" si="22"/>
        <v>0.25276004677706776</v>
      </c>
      <c r="O92" s="237">
        <f t="shared" si="22"/>
        <v>0.26929715129574522</v>
      </c>
      <c r="P92" s="237">
        <f t="shared" si="22"/>
        <v>0.26536254048081315</v>
      </c>
      <c r="Q92" s="237">
        <f t="shared" si="22"/>
        <v>0.26212900681165724</v>
      </c>
      <c r="R92" s="237">
        <f t="shared" si="22"/>
        <v>0.27415510911108321</v>
      </c>
      <c r="S92" s="237">
        <f t="shared" si="22"/>
        <v>0.28019847187207836</v>
      </c>
      <c r="T92" s="237">
        <f t="shared" si="22"/>
        <v>0.28428132348644369</v>
      </c>
      <c r="U92" s="237">
        <f t="shared" si="22"/>
        <v>0.26998770475646428</v>
      </c>
      <c r="V92" s="237">
        <f t="shared" si="22"/>
        <v>0.26110437540981946</v>
      </c>
      <c r="W92" s="237">
        <f t="shared" si="22"/>
        <v>0.25773137678823493</v>
      </c>
      <c r="DA92" s="97"/>
    </row>
    <row r="93" spans="1:105" ht="12" customHeight="1" x14ac:dyDescent="0.25">
      <c r="A93" s="201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DA93" s="173"/>
    </row>
    <row r="94" spans="1:105" ht="15" customHeight="1" x14ac:dyDescent="0.25">
      <c r="A94" s="32" t="s">
        <v>343</v>
      </c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DA94" s="88"/>
    </row>
    <row r="95" spans="1:105" ht="12" customHeight="1" x14ac:dyDescent="0.25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DA95" s="173"/>
    </row>
    <row r="96" spans="1:105" ht="12" customHeight="1" x14ac:dyDescent="0.25">
      <c r="A96" s="35" t="s">
        <v>29</v>
      </c>
      <c r="B96" s="322">
        <f>IF(B$5=0,0,B$5/OIS_fec!B$5)</f>
        <v>0.36801277625674644</v>
      </c>
      <c r="C96" s="322">
        <f>IF(C$5=0,0,C$5/OIS_fec!C$5)</f>
        <v>0.37628329581846021</v>
      </c>
      <c r="D96" s="322">
        <f>IF(D$5=0,0,D$5/OIS_fec!D$5)</f>
        <v>0.38109318237974132</v>
      </c>
      <c r="E96" s="322">
        <f>IF(E$5=0,0,E$5/OIS_fec!E$5)</f>
        <v>0.37152731924929228</v>
      </c>
      <c r="F96" s="322">
        <f>IF(F$5=0,0,F$5/OIS_fec!F$5)</f>
        <v>0.3756821482508873</v>
      </c>
      <c r="G96" s="322">
        <f>IF(G$5=0,0,G$5/OIS_fec!G$5)</f>
        <v>0.37654489796600998</v>
      </c>
      <c r="H96" s="322">
        <f>IF(H$5=0,0,H$5/OIS_fec!H$5)</f>
        <v>0.36301311897636157</v>
      </c>
      <c r="I96" s="322">
        <f>IF(I$5=0,0,I$5/OIS_fec!I$5)</f>
        <v>0.37039082672939799</v>
      </c>
      <c r="J96" s="322">
        <f>IF(J$5=0,0,J$5/OIS_fec!J$5)</f>
        <v>0.35882223835066224</v>
      </c>
      <c r="K96" s="322">
        <f>IF(K$5=0,0,K$5/OIS_fec!K$5)</f>
        <v>0.36995629482976172</v>
      </c>
      <c r="L96" s="322">
        <f>IF(L$5=0,0,L$5/OIS_fec!L$5)</f>
        <v>0.37323446981782216</v>
      </c>
      <c r="M96" s="322">
        <f>IF(M$5=0,0,M$5/OIS_fec!M$5)</f>
        <v>0.37343023507483986</v>
      </c>
      <c r="N96" s="322">
        <f>IF(N$5=0,0,N$5/OIS_fec!N$5)</f>
        <v>0.37014776127848331</v>
      </c>
      <c r="O96" s="322">
        <f>IF(O$5=0,0,O$5/OIS_fec!O$5)</f>
        <v>0.37330271275344307</v>
      </c>
      <c r="P96" s="322">
        <f>IF(P$5=0,0,P$5/OIS_fec!P$5)</f>
        <v>0.37239562967176304</v>
      </c>
      <c r="Q96" s="322">
        <f>IF(Q$5=0,0,Q$5/OIS_fec!Q$5)</f>
        <v>0.37187844765824651</v>
      </c>
      <c r="R96" s="322">
        <f>IF(R$5=0,0,R$5/OIS_fec!R$5)</f>
        <v>0.37358089559229885</v>
      </c>
      <c r="S96" s="322">
        <f>IF(S$5=0,0,S$5/OIS_fec!S$5)</f>
        <v>0.37534270025665439</v>
      </c>
      <c r="T96" s="322">
        <f>IF(T$5=0,0,T$5/OIS_fec!T$5)</f>
        <v>0.37581033427208499</v>
      </c>
      <c r="U96" s="322">
        <f>IF(U$5=0,0,U$5/OIS_fec!U$5)</f>
        <v>0.37500521045657326</v>
      </c>
      <c r="V96" s="322">
        <f>IF(V$5=0,0,V$5/OIS_fec!V$5)</f>
        <v>0.37477795455570562</v>
      </c>
      <c r="W96" s="322">
        <f>IF(W$5=0,0,W$5/OIS_fec!W$5)</f>
        <v>0.37309710876187674</v>
      </c>
      <c r="DA96" s="95"/>
    </row>
    <row r="97" spans="1:105" ht="12" customHeight="1" x14ac:dyDescent="0.25">
      <c r="A97" s="55" t="s">
        <v>92</v>
      </c>
      <c r="B97" s="332">
        <f>IF(B$6=0,0,B$6/OIS_fec!B$6)</f>
        <v>0.48059842884116782</v>
      </c>
      <c r="C97" s="332">
        <f>IF(C$6=0,0,C$6/OIS_fec!C$6)</f>
        <v>0.48140938158535412</v>
      </c>
      <c r="D97" s="332">
        <f>IF(D$6=0,0,D$6/OIS_fec!D$6)</f>
        <v>0.48396800195141521</v>
      </c>
      <c r="E97" s="332">
        <f>IF(E$6=0,0,E$6/OIS_fec!E$6)</f>
        <v>0.48546566118532575</v>
      </c>
      <c r="F97" s="332">
        <f>IF(F$6=0,0,F$6/OIS_fec!F$6)</f>
        <v>0.47927271290677376</v>
      </c>
      <c r="G97" s="332">
        <f>IF(G$6=0,0,G$6/OIS_fec!G$6)</f>
        <v>0.47942649612768823</v>
      </c>
      <c r="H97" s="332">
        <f>IF(H$6=0,0,H$6/OIS_fec!H$6)</f>
        <v>0.48831839969206287</v>
      </c>
      <c r="I97" s="332">
        <f>IF(I$6=0,0,I$6/OIS_fec!I$6)</f>
        <v>0.49408801816436476</v>
      </c>
      <c r="J97" s="332">
        <f>IF(J$6=0,0,J$6/OIS_fec!J$6)</f>
        <v>0.49410793765388117</v>
      </c>
      <c r="K97" s="332">
        <f>IF(K$6=0,0,K$6/OIS_fec!K$6)</f>
        <v>0.4934965131855496</v>
      </c>
      <c r="L97" s="332">
        <f>IF(L$6=0,0,L$6/OIS_fec!L$6)</f>
        <v>0.48890215343643356</v>
      </c>
      <c r="M97" s="332">
        <f>IF(M$6=0,0,M$6/OIS_fec!M$6)</f>
        <v>0.48687964070361617</v>
      </c>
      <c r="N97" s="332">
        <f>IF(N$6=0,0,N$6/OIS_fec!N$6)</f>
        <v>0.48995117569469038</v>
      </c>
      <c r="O97" s="332">
        <f>IF(O$6=0,0,O$6/OIS_fec!O$6)</f>
        <v>0.48389381454467184</v>
      </c>
      <c r="P97" s="332">
        <f>IF(P$6=0,0,P$6/OIS_fec!P$6)</f>
        <v>0.4842103181272549</v>
      </c>
      <c r="Q97" s="332">
        <f>IF(Q$6=0,0,Q$6/OIS_fec!Q$6)</f>
        <v>0.48235597009527303</v>
      </c>
      <c r="R97" s="332">
        <f>IF(R$6=0,0,R$6/OIS_fec!R$6)</f>
        <v>0.48028960771246676</v>
      </c>
      <c r="S97" s="332">
        <f>IF(S$6=0,0,S$6/OIS_fec!S$6)</f>
        <v>0.479002862271801</v>
      </c>
      <c r="T97" s="332">
        <f>IF(T$6=0,0,T$6/OIS_fec!T$6)</f>
        <v>0.47900429345169859</v>
      </c>
      <c r="U97" s="332">
        <f>IF(U$6=0,0,U$6/OIS_fec!U$6)</f>
        <v>0.48274897957584323</v>
      </c>
      <c r="V97" s="332">
        <f>IF(V$6=0,0,V$6/OIS_fec!V$6)</f>
        <v>0.48751374499467148</v>
      </c>
      <c r="W97" s="332">
        <f>IF(W$6=0,0,W$6/OIS_fec!W$6)</f>
        <v>0.48780420518835926</v>
      </c>
      <c r="DA97" s="67"/>
    </row>
    <row r="98" spans="1:105" ht="12" customHeight="1" x14ac:dyDescent="0.25">
      <c r="A98" s="202" t="s">
        <v>93</v>
      </c>
      <c r="B98" s="333">
        <f>IF(B$7=0,0,B$7/OIS_fec!B$7)</f>
        <v>0.12322208566739792</v>
      </c>
      <c r="C98" s="333">
        <f>IF(C$7=0,0,C$7/OIS_fec!C$7)</f>
        <v>0.12359557454819288</v>
      </c>
      <c r="D98" s="333">
        <f>IF(D$7=0,0,D$7/OIS_fec!D$7)</f>
        <v>0.12393269768261735</v>
      </c>
      <c r="E98" s="333">
        <f>IF(E$7=0,0,E$7/OIS_fec!E$7)</f>
        <v>0.12433218873753701</v>
      </c>
      <c r="F98" s="333">
        <f>IF(F$7=0,0,F$7/OIS_fec!F$7)</f>
        <v>0.1226521510190331</v>
      </c>
      <c r="G98" s="333">
        <f>IF(G$7=0,0,G$7/OIS_fec!G$7)</f>
        <v>0.12268462953993185</v>
      </c>
      <c r="H98" s="333">
        <f>IF(H$7=0,0,H$7/OIS_fec!H$7)</f>
        <v>0.12492694006234856</v>
      </c>
      <c r="I98" s="333">
        <f>IF(I$7=0,0,I$7/OIS_fec!I$7)</f>
        <v>0.12604854156781156</v>
      </c>
      <c r="J98" s="333">
        <f>IF(J$7=0,0,J$7/OIS_fec!J$7)</f>
        <v>0.12613384070820219</v>
      </c>
      <c r="K98" s="333">
        <f>IF(K$7=0,0,K$7/OIS_fec!K$7)</f>
        <v>0.12607200929605727</v>
      </c>
      <c r="L98" s="333">
        <f>IF(L$7=0,0,L$7/OIS_fec!L$7)</f>
        <v>0.1249613986100797</v>
      </c>
      <c r="M98" s="333">
        <f>IF(M$7=0,0,M$7/OIS_fec!M$7)</f>
        <v>0.1243209117238825</v>
      </c>
      <c r="N98" s="333">
        <f>IF(N$7=0,0,N$7/OIS_fec!N$7)</f>
        <v>0.1251974447734448</v>
      </c>
      <c r="O98" s="333">
        <f>IF(O$7=0,0,O$7/OIS_fec!O$7)</f>
        <v>0.12359400914330736</v>
      </c>
      <c r="P98" s="333">
        <f>IF(P$7=0,0,P$7/OIS_fec!P$7)</f>
        <v>0.12363651590480264</v>
      </c>
      <c r="Q98" s="333">
        <f>IF(Q$7=0,0,Q$7/OIS_fec!Q$7)</f>
        <v>0.1232206707509132</v>
      </c>
      <c r="R98" s="333">
        <f>IF(R$7=0,0,R$7/OIS_fec!R$7)</f>
        <v>0.12273128143552596</v>
      </c>
      <c r="S98" s="333">
        <f>IF(S$7=0,0,S$7/OIS_fec!S$7)</f>
        <v>0.12244373764425928</v>
      </c>
      <c r="T98" s="333">
        <f>IF(T$7=0,0,T$7/OIS_fec!T$7)</f>
        <v>0.12242661502934707</v>
      </c>
      <c r="U98" s="333">
        <f>IF(U$7=0,0,U$7/OIS_fec!U$7)</f>
        <v>0.12335241574055322</v>
      </c>
      <c r="V98" s="333">
        <f>IF(V$7=0,0,V$7/OIS_fec!V$7)</f>
        <v>0.12462881310480779</v>
      </c>
      <c r="W98" s="333">
        <f>IF(W$7=0,0,W$7/OIS_fec!W$7)</f>
        <v>0.12469517321894133</v>
      </c>
      <c r="DA98" s="174"/>
    </row>
    <row r="99" spans="1:105" ht="12" customHeight="1" x14ac:dyDescent="0.25">
      <c r="A99" s="202" t="s">
        <v>94</v>
      </c>
      <c r="B99" s="333">
        <f>IF(B$8=0,0,B$8/OIS_fec!B$8)</f>
        <v>0.67079581195952687</v>
      </c>
      <c r="C99" s="333">
        <f>IF(C$8=0,0,C$8/OIS_fec!C$8)</f>
        <v>0.67344493682504436</v>
      </c>
      <c r="D99" s="333">
        <f>IF(D$8=0,0,D$8/OIS_fec!D$8)</f>
        <v>0.67406663229153096</v>
      </c>
      <c r="E99" s="333">
        <f>IF(E$8=0,0,E$8/OIS_fec!E$8)</f>
        <v>0.67626425619396036</v>
      </c>
      <c r="F99" s="333">
        <f>IF(F$8=0,0,F$8/OIS_fec!F$8)</f>
        <v>0.66698610761352672</v>
      </c>
      <c r="G99" s="333">
        <f>IF(G$8=0,0,G$8/OIS_fec!G$8)</f>
        <v>0.66713722823222588</v>
      </c>
      <c r="H99" s="333">
        <f>IF(H$8=0,0,H$8/OIS_fec!H$8)</f>
        <v>0.6789747882756737</v>
      </c>
      <c r="I99" s="333">
        <f>IF(I$8=0,0,I$8/OIS_fec!I$8)</f>
        <v>0.68378296230083102</v>
      </c>
      <c r="J99" s="333">
        <f>IF(J$8=0,0,J$8/OIS_fec!J$8)</f>
        <v>0.68449573312002299</v>
      </c>
      <c r="K99" s="333">
        <f>IF(K$8=0,0,K$8/OIS_fec!K$8)</f>
        <v>0.684481162415567</v>
      </c>
      <c r="L99" s="333">
        <f>IF(L$8=0,0,L$8/OIS_fec!L$8)</f>
        <v>0.67877090047638677</v>
      </c>
      <c r="M99" s="333">
        <f>IF(M$8=0,0,M$8/OIS_fec!M$8)</f>
        <v>0.67498054812052921</v>
      </c>
      <c r="N99" s="333">
        <f>IF(N$8=0,0,N$8/OIS_fec!N$8)</f>
        <v>0.67992265538745855</v>
      </c>
      <c r="O99" s="333">
        <f>IF(O$8=0,0,O$8/OIS_fec!O$8)</f>
        <v>0.671249864566003</v>
      </c>
      <c r="P99" s="333">
        <f>IF(P$8=0,0,P$8/OIS_fec!P$8)</f>
        <v>0.67136313507738499</v>
      </c>
      <c r="Q99" s="333">
        <f>IF(Q$8=0,0,Q$8/OIS_fec!Q$8)</f>
        <v>0.66934061698099145</v>
      </c>
      <c r="R99" s="333">
        <f>IF(R$8=0,0,R$8/OIS_fec!R$8)</f>
        <v>0.66687801398333579</v>
      </c>
      <c r="S99" s="333">
        <f>IF(S$8=0,0,S$8/OIS_fec!S$8)</f>
        <v>0.66548366313066121</v>
      </c>
      <c r="T99" s="333">
        <f>IF(T$8=0,0,T$8/OIS_fec!T$8)</f>
        <v>0.6653460769501397</v>
      </c>
      <c r="U99" s="333">
        <f>IF(U$8=0,0,U$8/OIS_fec!U$8)</f>
        <v>0.67012467182272017</v>
      </c>
      <c r="V99" s="333">
        <f>IF(V$8=0,0,V$8/OIS_fec!V$8)</f>
        <v>0.67707272897294979</v>
      </c>
      <c r="W99" s="333">
        <f>IF(W$8=0,0,W$8/OIS_fec!W$8)</f>
        <v>0.6774002694889818</v>
      </c>
      <c r="DA99" s="174"/>
    </row>
    <row r="100" spans="1:105" ht="12" customHeight="1" x14ac:dyDescent="0.25">
      <c r="A100" s="202" t="s">
        <v>95</v>
      </c>
      <c r="B100" s="333">
        <f>IF(B$9=0,0,B$9/OIS_fec!B$9)</f>
        <v>0.47690947902582315</v>
      </c>
      <c r="C100" s="333">
        <f>IF(C$9=0,0,C$9/OIS_fec!C$9)</f>
        <v>0.47759037947541949</v>
      </c>
      <c r="D100" s="333">
        <f>IF(D$9=0,0,D$9/OIS_fec!D$9)</f>
        <v>0.48036576534511949</v>
      </c>
      <c r="E100" s="333">
        <f>IF(E$9=0,0,E$9/OIS_fec!E$9)</f>
        <v>0.48183647849116401</v>
      </c>
      <c r="F100" s="333">
        <f>IF(F$9=0,0,F$9/OIS_fec!F$9)</f>
        <v>0.47578554314948907</v>
      </c>
      <c r="G100" s="333">
        <f>IF(G$9=0,0,G$9/OIS_fec!G$9)</f>
        <v>0.47594345842791047</v>
      </c>
      <c r="H100" s="333">
        <f>IF(H$9=0,0,H$9/OIS_fec!H$9)</f>
        <v>0.48476832936055947</v>
      </c>
      <c r="I100" s="333">
        <f>IF(I$9=0,0,I$9/OIS_fec!I$9)</f>
        <v>0.49076852136683813</v>
      </c>
      <c r="J100" s="333">
        <f>IF(J$9=0,0,J$9/OIS_fec!J$9)</f>
        <v>0.49072147608834971</v>
      </c>
      <c r="K100" s="333">
        <f>IF(K$9=0,0,K$9/OIS_fec!K$9)</f>
        <v>0.49003927890027554</v>
      </c>
      <c r="L100" s="333">
        <f>IF(L$9=0,0,L$9/OIS_fec!L$9)</f>
        <v>0.48543897332825847</v>
      </c>
      <c r="M100" s="333">
        <f>IF(M$9=0,0,M$9/OIS_fec!M$9)</f>
        <v>0.4835430615725218</v>
      </c>
      <c r="N100" s="333">
        <f>IF(N$9=0,0,N$9/OIS_fec!N$9)</f>
        <v>0.48650362786119949</v>
      </c>
      <c r="O100" s="333">
        <f>IF(O$9=0,0,O$9/OIS_fec!O$9)</f>
        <v>0.48056159558905115</v>
      </c>
      <c r="P100" s="333">
        <f>IF(P$9=0,0,P$9/OIS_fec!P$9)</f>
        <v>0.48090861975607918</v>
      </c>
      <c r="Q100" s="333">
        <f>IF(Q$9=0,0,Q$9/OIS_fec!Q$9)</f>
        <v>0.47902572265833571</v>
      </c>
      <c r="R100" s="333">
        <f>IF(R$9=0,0,R$9/OIS_fec!R$9)</f>
        <v>0.47695153801363033</v>
      </c>
      <c r="S100" s="333">
        <f>IF(S$9=0,0,S$9/OIS_fec!S$9)</f>
        <v>0.47564423114271243</v>
      </c>
      <c r="T100" s="333">
        <f>IF(T$9=0,0,T$9/OIS_fec!T$9)</f>
        <v>0.47566197766239982</v>
      </c>
      <c r="U100" s="333">
        <f>IF(U$9=0,0,U$9/OIS_fec!U$9)</f>
        <v>0.47938551795903012</v>
      </c>
      <c r="V100" s="333">
        <f>IF(V$9=0,0,V$9/OIS_fec!V$9)</f>
        <v>0.48404645822528458</v>
      </c>
      <c r="W100" s="333">
        <f>IF(W$9=0,0,W$9/OIS_fec!W$9)</f>
        <v>0.48434042320437815</v>
      </c>
      <c r="DA100" s="174"/>
    </row>
    <row r="101" spans="1:105" ht="12" customHeight="1" x14ac:dyDescent="0.25">
      <c r="A101" s="56" t="s">
        <v>96</v>
      </c>
      <c r="B101" s="334">
        <f>IF(B$10=0,0,B$10/OIS_fec!B$10)</f>
        <v>0.72315372353205432</v>
      </c>
      <c r="C101" s="334">
        <f>IF(C$10=0,0,C$10/OIS_fec!C$10)</f>
        <v>0.77726470469547126</v>
      </c>
      <c r="D101" s="334">
        <f>IF(D$10=0,0,D$10/OIS_fec!D$10)</f>
        <v>0.78018166931329025</v>
      </c>
      <c r="E101" s="334">
        <f>IF(E$10=0,0,E$10/OIS_fec!E$10)</f>
        <v>0.75140787547973764</v>
      </c>
      <c r="F101" s="334">
        <f>IF(F$10=0,0,F$10/OIS_fec!F$10)</f>
        <v>0.72045810049400139</v>
      </c>
      <c r="G101" s="334">
        <f>IF(G$10=0,0,G$10/OIS_fec!G$10)</f>
        <v>0.7325826711143878</v>
      </c>
      <c r="H101" s="334">
        <f>IF(H$10=0,0,H$10/OIS_fec!H$10)</f>
        <v>0.73737414530638667</v>
      </c>
      <c r="I101" s="334">
        <f>IF(I$10=0,0,I$10/OIS_fec!I$10)</f>
        <v>0.74525552817082485</v>
      </c>
      <c r="J101" s="334">
        <f>IF(J$10=0,0,J$10/OIS_fec!J$10)</f>
        <v>0.69250583903234786</v>
      </c>
      <c r="K101" s="334">
        <f>IF(K$10=0,0,K$10/OIS_fec!K$10)</f>
        <v>0.74617206955089854</v>
      </c>
      <c r="L101" s="334">
        <f>IF(L$10=0,0,L$10/OIS_fec!L$10)</f>
        <v>0.76571428620209425</v>
      </c>
      <c r="M101" s="334">
        <f>IF(M$10=0,0,M$10/OIS_fec!M$10)</f>
        <v>0.75492233944017229</v>
      </c>
      <c r="N101" s="334">
        <f>IF(N$10=0,0,N$10/OIS_fec!N$10)</f>
        <v>0.75415850548694097</v>
      </c>
      <c r="O101" s="334">
        <f>IF(O$10=0,0,O$10/OIS_fec!O$10)</f>
        <v>0.75010708038865781</v>
      </c>
      <c r="P101" s="334">
        <f>IF(P$10=0,0,P$10/OIS_fec!P$10)</f>
        <v>0.74589902520763218</v>
      </c>
      <c r="Q101" s="334">
        <f>IF(Q$10=0,0,Q$10/OIS_fec!Q$10)</f>
        <v>0.7408771424639834</v>
      </c>
      <c r="R101" s="334">
        <f>IF(R$10=0,0,R$10/OIS_fec!R$10)</f>
        <v>0.74189917005713113</v>
      </c>
      <c r="S101" s="334">
        <f>IF(S$10=0,0,S$10/OIS_fec!S$10)</f>
        <v>0.74464302342026989</v>
      </c>
      <c r="T101" s="334">
        <f>IF(T$10=0,0,T$10/OIS_fec!T$10)</f>
        <v>0.74488165503777715</v>
      </c>
      <c r="U101" s="334">
        <f>IF(U$10=0,0,U$10/OIS_fec!U$10)</f>
        <v>0.74621491155208086</v>
      </c>
      <c r="V101" s="334">
        <f>IF(V$10=0,0,V$10/OIS_fec!V$10)</f>
        <v>0.75119752413897423</v>
      </c>
      <c r="W101" s="334">
        <f>IF(W$10=0,0,W$10/OIS_fec!W$10)</f>
        <v>0.74906094607472673</v>
      </c>
      <c r="DA101" s="68"/>
    </row>
    <row r="102" spans="1:105" ht="12" customHeight="1" x14ac:dyDescent="0.25">
      <c r="A102" s="203" t="s">
        <v>3059</v>
      </c>
      <c r="B102" s="350">
        <f>IF(B$16=0,0,B$16/OIS_fec!B$16)</f>
        <v>0.39631151336476439</v>
      </c>
      <c r="C102" s="350">
        <f>IF(C$16=0,0,C$16/OIS_fec!C$16)</f>
        <v>0.39179833216361953</v>
      </c>
      <c r="D102" s="350">
        <f>IF(D$16=0,0,D$16/OIS_fec!D$16)</f>
        <v>0.39015446178809998</v>
      </c>
      <c r="E102" s="350">
        <f>IF(E$16=0,0,E$16/OIS_fec!E$16)</f>
        <v>0.37554182053896545</v>
      </c>
      <c r="F102" s="350">
        <f>IF(F$16=0,0,F$16/OIS_fec!F$16)</f>
        <v>0.39870112465376639</v>
      </c>
      <c r="G102" s="350">
        <f>IF(G$16=0,0,G$16/OIS_fec!G$16)</f>
        <v>0.39311411403544805</v>
      </c>
      <c r="H102" s="350">
        <f>IF(H$16=0,0,H$16/OIS_fec!H$16)</f>
        <v>0.40226913836654427</v>
      </c>
      <c r="I102" s="350">
        <f>IF(I$16=0,0,I$16/OIS_fec!I$16)</f>
        <v>0.39361531979139619</v>
      </c>
      <c r="J102" s="350">
        <f>IF(J$16=0,0,J$16/OIS_fec!J$16)</f>
        <v>0.39443651059215096</v>
      </c>
      <c r="K102" s="350">
        <f>IF(K$16=0,0,K$16/OIS_fec!K$16)</f>
        <v>0.39928581080899983</v>
      </c>
      <c r="L102" s="350">
        <f>IF(L$16=0,0,L$16/OIS_fec!L$16)</f>
        <v>0.40487148634192266</v>
      </c>
      <c r="M102" s="350">
        <f>IF(M$16=0,0,M$16/OIS_fec!M$16)</f>
        <v>0.40321368551946601</v>
      </c>
      <c r="N102" s="350">
        <f>IF(N$16=0,0,N$16/OIS_fec!N$16)</f>
        <v>0.40099786503765633</v>
      </c>
      <c r="O102" s="350">
        <f>IF(O$16=0,0,O$16/OIS_fec!O$16)</f>
        <v>0.40281218047717449</v>
      </c>
      <c r="P102" s="350">
        <f>IF(P$16=0,0,P$16/OIS_fec!P$16)</f>
        <v>0.40499769962980209</v>
      </c>
      <c r="Q102" s="350">
        <f>IF(Q$16=0,0,Q$16/OIS_fec!Q$16)</f>
        <v>0.40032198553439169</v>
      </c>
      <c r="R102" s="350">
        <f>IF(R$16=0,0,R$16/OIS_fec!R$16)</f>
        <v>0.39911215765099983</v>
      </c>
      <c r="S102" s="350">
        <f>IF(S$16=0,0,S$16/OIS_fec!S$16)</f>
        <v>0.39985750347506971</v>
      </c>
      <c r="T102" s="350">
        <f>IF(T$16=0,0,T$16/OIS_fec!T$16)</f>
        <v>0.39629784354848541</v>
      </c>
      <c r="U102" s="350">
        <f>IF(U$16=0,0,U$16/OIS_fec!U$16)</f>
        <v>0.40523267322691831</v>
      </c>
      <c r="V102" s="350">
        <f>IF(V$16=0,0,V$16/OIS_fec!V$16)</f>
        <v>0.4062933080141003</v>
      </c>
      <c r="W102" s="350">
        <f>IF(W$16=0,0,W$16/OIS_fec!W$16)</f>
        <v>0.4069638780287414</v>
      </c>
      <c r="DA102" s="175"/>
    </row>
    <row r="103" spans="1:105" ht="12" customHeight="1" x14ac:dyDescent="0.25">
      <c r="A103" s="203" t="s">
        <v>3071</v>
      </c>
      <c r="B103" s="350">
        <f>IF(B$27=0,0,B$27/OIS_fec!B$27)</f>
        <v>0.25568363898311397</v>
      </c>
      <c r="C103" s="350">
        <f>IF(C$27=0,0,C$27/OIS_fec!C$27)</f>
        <v>0.25672105446340721</v>
      </c>
      <c r="D103" s="350">
        <f>IF(D$27=0,0,D$27/OIS_fec!D$27)</f>
        <v>0.25455933520448409</v>
      </c>
      <c r="E103" s="350">
        <f>IF(E$27=0,0,E$27/OIS_fec!E$27)</f>
        <v>0.25451730729538219</v>
      </c>
      <c r="F103" s="350">
        <f>IF(F$27=0,0,F$27/OIS_fec!F$27)</f>
        <v>0.25480667616559871</v>
      </c>
      <c r="G103" s="350">
        <f>IF(G$27=0,0,G$27/OIS_fec!G$27)</f>
        <v>0.25779192777588533</v>
      </c>
      <c r="H103" s="350">
        <f>IF(H$27=0,0,H$27/OIS_fec!H$27)</f>
        <v>0.26515869671244313</v>
      </c>
      <c r="I103" s="350">
        <f>IF(I$27=0,0,I$27/OIS_fec!I$27)</f>
        <v>0.26156500931621274</v>
      </c>
      <c r="J103" s="350">
        <f>IF(J$27=0,0,J$27/OIS_fec!J$27)</f>
        <v>0.26345772109976073</v>
      </c>
      <c r="K103" s="350">
        <f>IF(K$27=0,0,K$27/OIS_fec!K$27)</f>
        <v>0.26558109795470614</v>
      </c>
      <c r="L103" s="350">
        <f>IF(L$27=0,0,L$27/OIS_fec!L$27)</f>
        <v>0.26525869473331304</v>
      </c>
      <c r="M103" s="350">
        <f>IF(M$27=0,0,M$27/OIS_fec!M$27)</f>
        <v>0.26478486827851444</v>
      </c>
      <c r="N103" s="350">
        <f>IF(N$27=0,0,N$27/OIS_fec!N$27)</f>
        <v>0.26361245410181122</v>
      </c>
      <c r="O103" s="350">
        <f>IF(O$27=0,0,O$27/OIS_fec!O$27)</f>
        <v>0.26462107041733401</v>
      </c>
      <c r="P103" s="350">
        <f>IF(P$27=0,0,P$27/OIS_fec!P$27)</f>
        <v>0.26433304457881712</v>
      </c>
      <c r="Q103" s="350">
        <f>IF(Q$27=0,0,Q$27/OIS_fec!Q$27)</f>
        <v>0.26437141141424042</v>
      </c>
      <c r="R103" s="350">
        <f>IF(R$27=0,0,R$27/OIS_fec!R$27)</f>
        <v>0.26303437990105172</v>
      </c>
      <c r="S103" s="350">
        <f>IF(S$27=0,0,S$27/OIS_fec!S$27)</f>
        <v>0.26406418002185689</v>
      </c>
      <c r="T103" s="350">
        <f>IF(T$27=0,0,T$27/OIS_fec!T$27)</f>
        <v>0.26356831826701183</v>
      </c>
      <c r="U103" s="350">
        <f>IF(U$27=0,0,U$27/OIS_fec!U$27)</f>
        <v>0.26520630869682127</v>
      </c>
      <c r="V103" s="350">
        <f>IF(V$27=0,0,V$27/OIS_fec!V$27)</f>
        <v>0.26497703193894989</v>
      </c>
      <c r="W103" s="350">
        <f>IF(W$27=0,0,W$27/OIS_fec!W$27)</f>
        <v>0.2638988775634768</v>
      </c>
      <c r="DA103" s="175"/>
    </row>
    <row r="104" spans="1:105" ht="12" customHeight="1" x14ac:dyDescent="0.25">
      <c r="A104" s="203" t="s">
        <v>3081</v>
      </c>
      <c r="B104" s="350">
        <f>IF(B$35=0,0,B$35/OIS_fec!B$35)</f>
        <v>0.24609292553346201</v>
      </c>
      <c r="C104" s="350">
        <f>IF(C$35=0,0,C$35/OIS_fec!C$35)</f>
        <v>0.23542952058074573</v>
      </c>
      <c r="D104" s="350">
        <f>IF(D$35=0,0,D$35/OIS_fec!D$35)</f>
        <v>0.24008666387421984</v>
      </c>
      <c r="E104" s="350">
        <f>IF(E$35=0,0,E$35/OIS_fec!E$35)</f>
        <v>0.23144142308777346</v>
      </c>
      <c r="F104" s="350">
        <f>IF(F$35=0,0,F$35/OIS_fec!F$35)</f>
        <v>0.24967155460640447</v>
      </c>
      <c r="G104" s="350">
        <f>IF(G$35=0,0,G$35/OIS_fec!G$35)</f>
        <v>0.23768799787014006</v>
      </c>
      <c r="H104" s="350">
        <f>IF(H$35=0,0,H$35/OIS_fec!H$35)</f>
        <v>0.23484223684937805</v>
      </c>
      <c r="I104" s="350">
        <f>IF(I$35=0,0,I$35/OIS_fec!I$35)</f>
        <v>0.23220615904708836</v>
      </c>
      <c r="J104" s="350">
        <f>IF(J$35=0,0,J$35/OIS_fec!J$35)</f>
        <v>0.24936985946319953</v>
      </c>
      <c r="K104" s="350">
        <f>IF(K$35=0,0,K$35/OIS_fec!K$35)</f>
        <v>0.24296274298668769</v>
      </c>
      <c r="L104" s="350">
        <f>IF(L$35=0,0,L$35/OIS_fec!L$35)</f>
        <v>0.24532912786692671</v>
      </c>
      <c r="M104" s="350">
        <f>IF(M$35=0,0,M$35/OIS_fec!M$35)</f>
        <v>0.23359663994733579</v>
      </c>
      <c r="N104" s="350">
        <f>IF(N$35=0,0,N$35/OIS_fec!N$35)</f>
        <v>0.23075596214736743</v>
      </c>
      <c r="O104" s="350">
        <f>IF(O$35=0,0,O$35/OIS_fec!O$35)</f>
        <v>0.23606916261370095</v>
      </c>
      <c r="P104" s="350">
        <f>IF(P$35=0,0,P$35/OIS_fec!P$35)</f>
        <v>0.24084542753101479</v>
      </c>
      <c r="Q104" s="350">
        <f>IF(Q$35=0,0,Q$35/OIS_fec!Q$35)</f>
        <v>0.2341414145153293</v>
      </c>
      <c r="R104" s="350">
        <f>IF(R$35=0,0,R$35/OIS_fec!R$35)</f>
        <v>0.23931017000278298</v>
      </c>
      <c r="S104" s="350">
        <f>IF(S$35=0,0,S$35/OIS_fec!S$35)</f>
        <v>0.23975538767728091</v>
      </c>
      <c r="T104" s="350">
        <f>IF(T$35=0,0,T$35/OIS_fec!T$35)</f>
        <v>0.23380132151212579</v>
      </c>
      <c r="U104" s="350">
        <f>IF(U$35=0,0,U$35/OIS_fec!U$35)</f>
        <v>0.2426216383851732</v>
      </c>
      <c r="V104" s="350">
        <f>IF(V$35=0,0,V$35/OIS_fec!V$35)</f>
        <v>0.23866044889293977</v>
      </c>
      <c r="W104" s="350">
        <f>IF(W$35=0,0,W$35/OIS_fec!W$35)</f>
        <v>0.23700317134230289</v>
      </c>
      <c r="DA104" s="175"/>
    </row>
    <row r="105" spans="1:105" ht="12" customHeight="1" x14ac:dyDescent="0.25">
      <c r="A105" s="203" t="s">
        <v>3103</v>
      </c>
      <c r="B105" s="350">
        <f>IF(B$54=0,0,B$54/OIS_fec!B$54)</f>
        <v>0.55088447225332626</v>
      </c>
      <c r="C105" s="350">
        <f>IF(C$54=0,0,C$54/OIS_fec!C$54)</f>
        <v>0.58296628918746218</v>
      </c>
      <c r="D105" s="350">
        <f>IF(D$54=0,0,D$54/OIS_fec!D$54)</f>
        <v>0.60769038810405085</v>
      </c>
      <c r="E105" s="350">
        <f>IF(E$54=0,0,E$54/OIS_fec!E$54)</f>
        <v>0.553412939148056</v>
      </c>
      <c r="F105" s="350">
        <f>IF(F$54=0,0,F$54/OIS_fec!F$54)</f>
        <v>0.56782356102688381</v>
      </c>
      <c r="G105" s="350">
        <f>IF(G$54=0,0,G$54/OIS_fec!G$54)</f>
        <v>0.60549563779843818</v>
      </c>
      <c r="H105" s="350">
        <f>IF(H$54=0,0,H$54/OIS_fec!H$54)</f>
        <v>0.61201455812170413</v>
      </c>
      <c r="I105" s="350">
        <f>IF(I$54=0,0,I$54/OIS_fec!I$54)</f>
        <v>0.62753970320964592</v>
      </c>
      <c r="J105" s="350">
        <f>IF(J$54=0,0,J$54/OIS_fec!J$54)</f>
        <v>0.54920469303431951</v>
      </c>
      <c r="K105" s="350">
        <f>IF(K$54=0,0,K$54/OIS_fec!K$54)</f>
        <v>0.59439157274254817</v>
      </c>
      <c r="L105" s="350">
        <f>IF(L$54=0,0,L$54/OIS_fec!L$54)</f>
        <v>0.61834551666742255</v>
      </c>
      <c r="M105" s="350">
        <f>IF(M$54=0,0,M$54/OIS_fec!M$54)</f>
        <v>0.66984286918174485</v>
      </c>
      <c r="N105" s="350">
        <f>IF(N$54=0,0,N$54/OIS_fec!N$54)</f>
        <v>0.64815239332985153</v>
      </c>
      <c r="O105" s="350">
        <f>IF(O$54=0,0,O$54/OIS_fec!O$54)</f>
        <v>0.6638061823697089</v>
      </c>
      <c r="P105" s="350">
        <f>IF(P$54=0,0,P$54/OIS_fec!P$54)</f>
        <v>0.66108743802802827</v>
      </c>
      <c r="Q105" s="350">
        <f>IF(Q$54=0,0,Q$54/OIS_fec!Q$54)</f>
        <v>0.67256647736013542</v>
      </c>
      <c r="R105" s="350">
        <f>IF(R$54=0,0,R$54/OIS_fec!R$54)</f>
        <v>0.65264002536214638</v>
      </c>
      <c r="S105" s="350">
        <f>IF(S$54=0,0,S$54/OIS_fec!S$54)</f>
        <v>0.6750327164374107</v>
      </c>
      <c r="T105" s="350">
        <f>IF(T$54=0,0,T$54/OIS_fec!T$54)</f>
        <v>0.6785154084385191</v>
      </c>
      <c r="U105" s="350">
        <f>IF(U$54=0,0,U$54/OIS_fec!U$54)</f>
        <v>0.67208148245227206</v>
      </c>
      <c r="V105" s="350">
        <f>IF(V$54=0,0,V$54/OIS_fec!V$54)</f>
        <v>0.67455436076160058</v>
      </c>
      <c r="W105" s="350">
        <f>IF(W$54=0,0,W$54/OIS_fec!W$54)</f>
        <v>0.6742009719262827</v>
      </c>
      <c r="DA105" s="175"/>
    </row>
    <row r="106" spans="1:105" ht="12" customHeight="1" x14ac:dyDescent="0.25">
      <c r="A106" s="203" t="s">
        <v>3124</v>
      </c>
      <c r="B106" s="350">
        <f>IF(B$68=0,0,B$68/OIS_fec!B$68)</f>
        <v>0.35870501841886737</v>
      </c>
      <c r="C106" s="350">
        <f>IF(C$68=0,0,C$68/OIS_fec!C$68)</f>
        <v>0.35549796025812475</v>
      </c>
      <c r="D106" s="350">
        <f>IF(D$68=0,0,D$68/OIS_fec!D$68)</f>
        <v>0.35922233223538902</v>
      </c>
      <c r="E106" s="350">
        <f>IF(E$68=0,0,E$68/OIS_fec!E$68)</f>
        <v>0.3637007590116072</v>
      </c>
      <c r="F106" s="350">
        <f>IF(F$68=0,0,F$68/OIS_fec!F$68)</f>
        <v>0.36391442823100723</v>
      </c>
      <c r="G106" s="350">
        <f>IF(G$68=0,0,G$68/OIS_fec!G$68)</f>
        <v>0.36553787626923562</v>
      </c>
      <c r="H106" s="350">
        <f>IF(H$68=0,0,H$68/OIS_fec!H$68)</f>
        <v>0.36605468146492703</v>
      </c>
      <c r="I106" s="350">
        <f>IF(I$68=0,0,I$68/OIS_fec!I$68)</f>
        <v>0.36660571830496558</v>
      </c>
      <c r="J106" s="350">
        <f>IF(J$68=0,0,J$68/OIS_fec!J$68)</f>
        <v>0.36521731493958798</v>
      </c>
      <c r="K106" s="350">
        <f>IF(K$68=0,0,K$68/OIS_fec!K$68)</f>
        <v>0.3653334727303913</v>
      </c>
      <c r="L106" s="350">
        <f>IF(L$68=0,0,L$68/OIS_fec!L$68)</f>
        <v>0.36580235814698309</v>
      </c>
      <c r="M106" s="350">
        <f>IF(M$68=0,0,M$68/OIS_fec!M$68)</f>
        <v>0.36595270322432982</v>
      </c>
      <c r="N106" s="350">
        <f>IF(N$68=0,0,N$68/OIS_fec!N$68)</f>
        <v>0.36546471313825091</v>
      </c>
      <c r="O106" s="350">
        <f>IF(O$68=0,0,O$68/OIS_fec!O$68)</f>
        <v>0.36581076525761813</v>
      </c>
      <c r="P106" s="350">
        <f>IF(P$68=0,0,P$68/OIS_fec!P$68)</f>
        <v>0.36584132107438061</v>
      </c>
      <c r="Q106" s="350">
        <f>IF(Q$68=0,0,Q$68/OIS_fec!Q$68)</f>
        <v>0.36717204945979159</v>
      </c>
      <c r="R106" s="350">
        <f>IF(R$68=0,0,R$68/OIS_fec!R$68)</f>
        <v>0.36671180094723466</v>
      </c>
      <c r="S106" s="350">
        <f>IF(S$68=0,0,S$68/OIS_fec!S$68)</f>
        <v>0.36652782489413127</v>
      </c>
      <c r="T106" s="350">
        <f>IF(T$68=0,0,T$68/OIS_fec!T$68)</f>
        <v>0.36663202092204156</v>
      </c>
      <c r="U106" s="350">
        <f>IF(U$68=0,0,U$68/OIS_fec!U$68)</f>
        <v>0.36700656692091588</v>
      </c>
      <c r="V106" s="350">
        <f>IF(V$68=0,0,V$68/OIS_fec!V$68)</f>
        <v>0.36745177401905521</v>
      </c>
      <c r="W106" s="350">
        <f>IF(W$68=0,0,W$68/OIS_fec!W$68)</f>
        <v>0.36647090632038115</v>
      </c>
      <c r="DA106" s="175"/>
    </row>
    <row r="107" spans="1:105" ht="12" customHeight="1" x14ac:dyDescent="0.25">
      <c r="A107" s="41" t="s">
        <v>3122</v>
      </c>
      <c r="B107" s="335">
        <f>IF(B$69=0,0,B$69/OIS_fec!B$69)</f>
        <v>0.49980575271142419</v>
      </c>
      <c r="C107" s="335">
        <f>IF(C$69=0,0,C$69/OIS_fec!C$69)</f>
        <v>0.50257558419007442</v>
      </c>
      <c r="D107" s="335">
        <f>IF(D$69=0,0,D$69/OIS_fec!D$69)</f>
        <v>0.50134635680028528</v>
      </c>
      <c r="E107" s="335">
        <f>IF(E$69=0,0,E$69/OIS_fec!E$69)</f>
        <v>0.50291420280464028</v>
      </c>
      <c r="F107" s="335">
        <f>IF(F$69=0,0,F$69/OIS_fec!F$69)</f>
        <v>0.49635113054524554</v>
      </c>
      <c r="G107" s="335">
        <f>IF(G$69=0,0,G$69/OIS_fec!G$69)</f>
        <v>0.49642707767720107</v>
      </c>
      <c r="H107" s="335">
        <f>IF(H$69=0,0,H$69/OIS_fec!H$69)</f>
        <v>0.50415571171741902</v>
      </c>
      <c r="I107" s="335">
        <f>IF(I$69=0,0,I$69/OIS_fec!I$69)</f>
        <v>0.50599099083153853</v>
      </c>
      <c r="J107" s="335">
        <f>IF(J$69=0,0,J$69/OIS_fec!J$69)</f>
        <v>0.5067538794233819</v>
      </c>
      <c r="K107" s="335">
        <f>IF(K$69=0,0,K$69/OIS_fec!K$69)</f>
        <v>0.50711529983908565</v>
      </c>
      <c r="L107" s="335">
        <f>IF(L$69=0,0,L$69/OIS_fec!L$69)</f>
        <v>0.5035544907809496</v>
      </c>
      <c r="M107" s="335">
        <f>IF(M$69=0,0,M$69/OIS_fec!M$69)</f>
        <v>0.50064392668701119</v>
      </c>
      <c r="N107" s="335">
        <f>IF(N$69=0,0,N$69/OIS_fec!N$69)</f>
        <v>0.5041970964965885</v>
      </c>
      <c r="O107" s="335">
        <f>IF(O$69=0,0,O$69/OIS_fec!O$69)</f>
        <v>0.49836232671818664</v>
      </c>
      <c r="P107" s="335">
        <f>IF(P$69=0,0,P$69/OIS_fec!P$69)</f>
        <v>0.49832552912457317</v>
      </c>
      <c r="Q107" s="335">
        <f>IF(Q$69=0,0,Q$69/OIS_fec!Q$69)</f>
        <v>0.49720667012013586</v>
      </c>
      <c r="R107" s="335">
        <f>IF(R$69=0,0,R$69/OIS_fec!R$69)</f>
        <v>0.49576050965355745</v>
      </c>
      <c r="S107" s="335">
        <f>IF(S$69=0,0,S$69/OIS_fec!S$69)</f>
        <v>0.49499460870033596</v>
      </c>
      <c r="T107" s="335">
        <f>IF(T$69=0,0,T$69/OIS_fec!T$69)</f>
        <v>0.49486442522558671</v>
      </c>
      <c r="U107" s="335">
        <f>IF(U$69=0,0,U$69/OIS_fec!U$69)</f>
        <v>0.49779306811316176</v>
      </c>
      <c r="V107" s="335">
        <f>IF(V$69=0,0,V$69/OIS_fec!V$69)</f>
        <v>0.50251193484990253</v>
      </c>
      <c r="W107" s="335">
        <f>IF(W$69=0,0,W$69/OIS_fec!W$69)</f>
        <v>0.50269940950926928</v>
      </c>
      <c r="DA107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CY48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34" width="9.140625" style="1" hidden="1" customWidth="1"/>
    <col min="35" max="103" width="13" style="1" hidden="1" customWidth="1"/>
    <col min="104" max="104" width="2.7109375" style="1" customWidth="1"/>
    <col min="105" max="107" width="9.140625" style="1" customWidth="1"/>
    <col min="108" max="16384" width="9.140625" style="1"/>
  </cols>
  <sheetData>
    <row r="1" spans="1:23" ht="15" customHeight="1" x14ac:dyDescent="0.25">
      <c r="A1" s="9" t="str">
        <f>index!$A$1&amp;": Industry Summary / useful energy demand"</f>
        <v>RO: Industry Summary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</row>
    <row r="3" spans="1:23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5" spans="1:23" ht="15" customHeight="1" x14ac:dyDescent="0.25">
      <c r="A5" s="34" t="s">
        <v>91</v>
      </c>
      <c r="B5" s="225">
        <f t="shared" ref="B5:W5" si="0">SUM(B6:B10,B16,B27)</f>
        <v>3884.9857787466699</v>
      </c>
      <c r="C5" s="225">
        <f t="shared" si="0"/>
        <v>4117.745124418766</v>
      </c>
      <c r="D5" s="225">
        <f t="shared" si="0"/>
        <v>4368.3542098472171</v>
      </c>
      <c r="E5" s="225">
        <f t="shared" si="0"/>
        <v>4285.1469192346303</v>
      </c>
      <c r="F5" s="225">
        <f t="shared" si="0"/>
        <v>4232.1693895024746</v>
      </c>
      <c r="G5" s="225">
        <f t="shared" si="0"/>
        <v>4120.35619347378</v>
      </c>
      <c r="H5" s="225">
        <f t="shared" si="0"/>
        <v>3967.3900512826685</v>
      </c>
      <c r="I5" s="225">
        <f t="shared" si="0"/>
        <v>3854.3960448877624</v>
      </c>
      <c r="J5" s="225">
        <f t="shared" si="0"/>
        <v>3783.0275551486534</v>
      </c>
      <c r="K5" s="225">
        <f t="shared" si="0"/>
        <v>2846.8419278501651</v>
      </c>
      <c r="L5" s="225">
        <f t="shared" si="0"/>
        <v>3023.0117523575263</v>
      </c>
      <c r="M5" s="225">
        <f t="shared" si="0"/>
        <v>3269.7107509775287</v>
      </c>
      <c r="N5" s="225">
        <f t="shared" si="0"/>
        <v>3127.6807737639347</v>
      </c>
      <c r="O5" s="225">
        <f t="shared" si="0"/>
        <v>2922.9089555693054</v>
      </c>
      <c r="P5" s="225">
        <f t="shared" si="0"/>
        <v>3004.8837342145621</v>
      </c>
      <c r="Q5" s="225">
        <f t="shared" si="0"/>
        <v>3001.3417265061858</v>
      </c>
      <c r="R5" s="225">
        <f t="shared" si="0"/>
        <v>2926.2593018795774</v>
      </c>
      <c r="S5" s="225">
        <f t="shared" si="0"/>
        <v>3014.5399141656476</v>
      </c>
      <c r="T5" s="225">
        <f t="shared" si="0"/>
        <v>3118.2564282673857</v>
      </c>
      <c r="U5" s="225">
        <f t="shared" si="0"/>
        <v>3147.1425900488521</v>
      </c>
      <c r="V5" s="225">
        <f t="shared" si="0"/>
        <v>3034.3353574307052</v>
      </c>
      <c r="W5" s="225">
        <f t="shared" si="0"/>
        <v>3242.4156072120495</v>
      </c>
    </row>
    <row r="6" spans="1:23" ht="12" customHeight="1" x14ac:dyDescent="0.25">
      <c r="A6" s="202" t="s">
        <v>92</v>
      </c>
      <c r="B6" s="226">
        <v>28.673901496922607</v>
      </c>
      <c r="C6" s="226">
        <v>29.146297081490033</v>
      </c>
      <c r="D6" s="226">
        <v>33.761038265792351</v>
      </c>
      <c r="E6" s="226">
        <v>32.615044612985159</v>
      </c>
      <c r="F6" s="226">
        <v>32.299909686731198</v>
      </c>
      <c r="G6" s="226">
        <v>29.544426219665361</v>
      </c>
      <c r="H6" s="226">
        <v>27.621291895861958</v>
      </c>
      <c r="I6" s="226">
        <v>26.845222225517922</v>
      </c>
      <c r="J6" s="226">
        <v>27.00794544826492</v>
      </c>
      <c r="K6" s="226">
        <v>21.99025829894796</v>
      </c>
      <c r="L6" s="226">
        <v>23.215110822644121</v>
      </c>
      <c r="M6" s="226">
        <v>24.015024994110661</v>
      </c>
      <c r="N6" s="226">
        <v>24.215534941306121</v>
      </c>
      <c r="O6" s="226">
        <v>23.534848982775621</v>
      </c>
      <c r="P6" s="226">
        <v>24.533914859070975</v>
      </c>
      <c r="Q6" s="226">
        <v>24.650779215049759</v>
      </c>
      <c r="R6" s="226">
        <v>24.896263708870336</v>
      </c>
      <c r="S6" s="226">
        <v>25.42248812244328</v>
      </c>
      <c r="T6" s="226">
        <v>26.37746619446785</v>
      </c>
      <c r="U6" s="226">
        <v>26.791119778264946</v>
      </c>
      <c r="V6" s="226">
        <v>26.11252701669077</v>
      </c>
      <c r="W6" s="226">
        <v>27.269381802879572</v>
      </c>
    </row>
    <row r="7" spans="1:23" ht="12" customHeight="1" x14ac:dyDescent="0.25">
      <c r="A7" s="202" t="s">
        <v>93</v>
      </c>
      <c r="B7" s="226">
        <v>10.663169658712365</v>
      </c>
      <c r="C7" s="226">
        <v>10.74729489223817</v>
      </c>
      <c r="D7" s="226">
        <v>12.333351098939309</v>
      </c>
      <c r="E7" s="226">
        <v>11.716952332629248</v>
      </c>
      <c r="F7" s="226">
        <v>11.746628629772379</v>
      </c>
      <c r="G7" s="226">
        <v>10.789446932374641</v>
      </c>
      <c r="H7" s="226">
        <v>11.58346856484844</v>
      </c>
      <c r="I7" s="226">
        <v>10.559977927257803</v>
      </c>
      <c r="J7" s="226">
        <v>11.231474191791168</v>
      </c>
      <c r="K7" s="226">
        <v>9.1062911222838228</v>
      </c>
      <c r="L7" s="226">
        <v>9.5672443810308767</v>
      </c>
      <c r="M7" s="226">
        <v>10.503038861425068</v>
      </c>
      <c r="N7" s="226">
        <v>10.105964575738156</v>
      </c>
      <c r="O7" s="226">
        <v>9.3755446260474038</v>
      </c>
      <c r="P7" s="226">
        <v>10.343825256395901</v>
      </c>
      <c r="Q7" s="226">
        <v>10.114103536805255</v>
      </c>
      <c r="R7" s="226">
        <v>10.220870815118028</v>
      </c>
      <c r="S7" s="226">
        <v>10.459415250029551</v>
      </c>
      <c r="T7" s="226">
        <v>11.088856473588729</v>
      </c>
      <c r="U7" s="226">
        <v>11.104625109470604</v>
      </c>
      <c r="V7" s="226">
        <v>10.828026825851747</v>
      </c>
      <c r="W7" s="226">
        <v>11.317023028453367</v>
      </c>
    </row>
    <row r="8" spans="1:23" ht="12" customHeight="1" x14ac:dyDescent="0.25">
      <c r="A8" s="202" t="s">
        <v>94</v>
      </c>
      <c r="B8" s="226">
        <v>120.36576490568135</v>
      </c>
      <c r="C8" s="226">
        <v>120.64206219156225</v>
      </c>
      <c r="D8" s="226">
        <v>132.50982843550821</v>
      </c>
      <c r="E8" s="226">
        <v>135.30397355831317</v>
      </c>
      <c r="F8" s="226">
        <v>143.71593534172763</v>
      </c>
      <c r="G8" s="226">
        <v>137.09705526443798</v>
      </c>
      <c r="H8" s="226">
        <v>141.67327515974515</v>
      </c>
      <c r="I8" s="226">
        <v>129.30708455448476</v>
      </c>
      <c r="J8" s="226">
        <v>124.30037446695826</v>
      </c>
      <c r="K8" s="226">
        <v>97.382220713095563</v>
      </c>
      <c r="L8" s="226">
        <v>106.13435162674566</v>
      </c>
      <c r="M8" s="226">
        <v>110.96469016687524</v>
      </c>
      <c r="N8" s="226">
        <v>107.30437801561116</v>
      </c>
      <c r="O8" s="226">
        <v>101.71118962481793</v>
      </c>
      <c r="P8" s="226">
        <v>109.42133697298519</v>
      </c>
      <c r="Q8" s="226">
        <v>112.81573170347968</v>
      </c>
      <c r="R8" s="226">
        <v>111.86024495007662</v>
      </c>
      <c r="S8" s="226">
        <v>110.51849827368477</v>
      </c>
      <c r="T8" s="226">
        <v>110.77631901504753</v>
      </c>
      <c r="U8" s="226">
        <v>112.51136164914168</v>
      </c>
      <c r="V8" s="226">
        <v>107.46808400913363</v>
      </c>
      <c r="W8" s="226">
        <v>112.15631543322655</v>
      </c>
    </row>
    <row r="9" spans="1:23" ht="12" customHeight="1" x14ac:dyDescent="0.25">
      <c r="A9" s="202" t="s">
        <v>95</v>
      </c>
      <c r="B9" s="226">
        <v>59.795137259242921</v>
      </c>
      <c r="C9" s="226">
        <v>59.447642436904502</v>
      </c>
      <c r="D9" s="226">
        <v>73.423201361529834</v>
      </c>
      <c r="E9" s="226">
        <v>69.811697937531989</v>
      </c>
      <c r="F9" s="226">
        <v>74.377787007441867</v>
      </c>
      <c r="G9" s="226">
        <v>67.421616242954698</v>
      </c>
      <c r="H9" s="226">
        <v>75.454968352698799</v>
      </c>
      <c r="I9" s="226">
        <v>67.336982677834413</v>
      </c>
      <c r="J9" s="226">
        <v>73.45339751929319</v>
      </c>
      <c r="K9" s="226">
        <v>59.829774122720657</v>
      </c>
      <c r="L9" s="226">
        <v>62.766848903956728</v>
      </c>
      <c r="M9" s="226">
        <v>68.014561221405771</v>
      </c>
      <c r="N9" s="226">
        <v>66.814629417191313</v>
      </c>
      <c r="O9" s="226">
        <v>62.2134435210451</v>
      </c>
      <c r="P9" s="226">
        <v>68.095204767384672</v>
      </c>
      <c r="Q9" s="226">
        <v>67.392536181474185</v>
      </c>
      <c r="R9" s="226">
        <v>67.687385468971002</v>
      </c>
      <c r="S9" s="226">
        <v>69.940215841443916</v>
      </c>
      <c r="T9" s="226">
        <v>72.727661446818146</v>
      </c>
      <c r="U9" s="226">
        <v>71.775155991030374</v>
      </c>
      <c r="V9" s="226">
        <v>70.708800833393397</v>
      </c>
      <c r="W9" s="226">
        <v>73.792370961823011</v>
      </c>
    </row>
    <row r="10" spans="1:23" ht="12" customHeight="1" x14ac:dyDescent="0.25">
      <c r="A10" s="36" t="s">
        <v>96</v>
      </c>
      <c r="B10" s="227">
        <f t="shared" ref="B10:W10" si="1">SUM(B11:B15)</f>
        <v>126.46806267723014</v>
      </c>
      <c r="C10" s="227">
        <f t="shared" si="1"/>
        <v>138.09958884352727</v>
      </c>
      <c r="D10" s="227">
        <f t="shared" si="1"/>
        <v>158.14215778898193</v>
      </c>
      <c r="E10" s="227">
        <f t="shared" si="1"/>
        <v>169.5294063671478</v>
      </c>
      <c r="F10" s="227">
        <f t="shared" si="1"/>
        <v>133.69676339166128</v>
      </c>
      <c r="G10" s="227">
        <f t="shared" si="1"/>
        <v>119.70327538786509</v>
      </c>
      <c r="H10" s="227">
        <f t="shared" si="1"/>
        <v>112.03586703243734</v>
      </c>
      <c r="I10" s="227">
        <f t="shared" si="1"/>
        <v>115.28891666592088</v>
      </c>
      <c r="J10" s="227">
        <f t="shared" si="1"/>
        <v>106.66971405782922</v>
      </c>
      <c r="K10" s="227">
        <f t="shared" si="1"/>
        <v>82.426954383388932</v>
      </c>
      <c r="L10" s="227">
        <f t="shared" si="1"/>
        <v>86.924106662425046</v>
      </c>
      <c r="M10" s="227">
        <f t="shared" si="1"/>
        <v>88.522873345995379</v>
      </c>
      <c r="N10" s="227">
        <f t="shared" si="1"/>
        <v>81.451423160910991</v>
      </c>
      <c r="O10" s="227">
        <f t="shared" si="1"/>
        <v>75.967282538610334</v>
      </c>
      <c r="P10" s="227">
        <f t="shared" si="1"/>
        <v>77.919061110708711</v>
      </c>
      <c r="Q10" s="227">
        <f t="shared" si="1"/>
        <v>74.471916707843974</v>
      </c>
      <c r="R10" s="227">
        <f t="shared" si="1"/>
        <v>71.623927353540665</v>
      </c>
      <c r="S10" s="227">
        <f t="shared" si="1"/>
        <v>76.115569316136472</v>
      </c>
      <c r="T10" s="227">
        <f t="shared" si="1"/>
        <v>77.203244065600984</v>
      </c>
      <c r="U10" s="227">
        <f t="shared" si="1"/>
        <v>79.567401801134096</v>
      </c>
      <c r="V10" s="227">
        <f t="shared" si="1"/>
        <v>76.093558066018474</v>
      </c>
      <c r="W10" s="227">
        <f t="shared" si="1"/>
        <v>83.729639802132567</v>
      </c>
    </row>
    <row r="11" spans="1:23" ht="12" customHeight="1" x14ac:dyDescent="0.25">
      <c r="A11" s="37" t="s">
        <v>83</v>
      </c>
      <c r="B11" s="228">
        <v>8.1744617162537487</v>
      </c>
      <c r="C11" s="228">
        <v>11.036037931544097</v>
      </c>
      <c r="D11" s="228">
        <v>10.180812679977119</v>
      </c>
      <c r="E11" s="228">
        <v>5.9694136533334534</v>
      </c>
      <c r="F11" s="228">
        <v>5.0680572893774896</v>
      </c>
      <c r="G11" s="228">
        <v>4.2647196835734924</v>
      </c>
      <c r="H11" s="228">
        <v>5.0291482611751741</v>
      </c>
      <c r="I11" s="228">
        <v>10.963669742803582</v>
      </c>
      <c r="J11" s="228">
        <v>5.3912417134606443</v>
      </c>
      <c r="K11" s="228">
        <v>1.7418351012586559</v>
      </c>
      <c r="L11" s="228">
        <v>1.7572742430501878</v>
      </c>
      <c r="M11" s="228">
        <v>2.3832086424994214</v>
      </c>
      <c r="N11" s="228">
        <v>2.5805186454123126</v>
      </c>
      <c r="O11" s="228">
        <v>2.2459589081522329</v>
      </c>
      <c r="P11" s="228">
        <v>2.198487568982662</v>
      </c>
      <c r="Q11" s="228">
        <v>2.9662487264478345</v>
      </c>
      <c r="R11" s="228">
        <v>2.8082812449394439</v>
      </c>
      <c r="S11" s="228">
        <v>2.8378652367340602</v>
      </c>
      <c r="T11" s="228">
        <v>2.9835986015871621</v>
      </c>
      <c r="U11" s="228">
        <v>2.9890668630642954</v>
      </c>
      <c r="V11" s="228">
        <v>2.9196017120350879</v>
      </c>
      <c r="W11" s="228">
        <v>3.4603498668067787</v>
      </c>
    </row>
    <row r="12" spans="1:23" ht="12" customHeight="1" x14ac:dyDescent="0.25">
      <c r="A12" s="37" t="s">
        <v>72</v>
      </c>
      <c r="B12" s="228">
        <v>104.05734768177643</v>
      </c>
      <c r="C12" s="228">
        <v>113.1135319252551</v>
      </c>
      <c r="D12" s="228">
        <v>129.70724238335205</v>
      </c>
      <c r="E12" s="228">
        <v>143.30940364697548</v>
      </c>
      <c r="F12" s="228">
        <v>106.3149608479669</v>
      </c>
      <c r="G12" s="228">
        <v>96.98512030492941</v>
      </c>
      <c r="H12" s="228">
        <v>86.833091586446102</v>
      </c>
      <c r="I12" s="228">
        <v>87.62544726112003</v>
      </c>
      <c r="J12" s="228">
        <v>81.467071414845421</v>
      </c>
      <c r="K12" s="228">
        <v>62.480191923299515</v>
      </c>
      <c r="L12" s="228">
        <v>62.816304463203096</v>
      </c>
      <c r="M12" s="228">
        <v>63.245292626473265</v>
      </c>
      <c r="N12" s="228">
        <v>56.213235382954053</v>
      </c>
      <c r="O12" s="228">
        <v>50.648671830335218</v>
      </c>
      <c r="P12" s="228">
        <v>50.500425821608864</v>
      </c>
      <c r="Q12" s="228">
        <v>44.617072085346742</v>
      </c>
      <c r="R12" s="228">
        <v>38.623697196205057</v>
      </c>
      <c r="S12" s="228">
        <v>43.55141795259631</v>
      </c>
      <c r="T12" s="228">
        <v>43.629053180616694</v>
      </c>
      <c r="U12" s="228">
        <v>46.752739609965047</v>
      </c>
      <c r="V12" s="228">
        <v>47.020920249308411</v>
      </c>
      <c r="W12" s="228">
        <v>53.772695272859785</v>
      </c>
    </row>
    <row r="13" spans="1:23" ht="12" customHeight="1" x14ac:dyDescent="0.25">
      <c r="A13" s="37" t="s">
        <v>97</v>
      </c>
      <c r="B13" s="228">
        <v>0.21878505401060622</v>
      </c>
      <c r="C13" s="228">
        <v>0.5474648700912057</v>
      </c>
      <c r="D13" s="228">
        <v>0.35441466600914695</v>
      </c>
      <c r="E13" s="228">
        <v>0.92597837543505457</v>
      </c>
      <c r="F13" s="228">
        <v>0.40460804701636444</v>
      </c>
      <c r="G13" s="228">
        <v>0.40460804701687753</v>
      </c>
      <c r="H13" s="228">
        <v>0.44270138622695987</v>
      </c>
      <c r="I13" s="228">
        <v>0.47768023838780316</v>
      </c>
      <c r="J13" s="228">
        <v>0.26748746702737219</v>
      </c>
      <c r="K13" s="228">
        <v>0.127697881595634</v>
      </c>
      <c r="L13" s="228">
        <v>2.1824960765992398</v>
      </c>
      <c r="M13" s="228">
        <v>1.1577622238155514</v>
      </c>
      <c r="N13" s="228">
        <v>0.63574447753032515</v>
      </c>
      <c r="O13" s="228">
        <v>0.20153787854300104</v>
      </c>
      <c r="P13" s="228">
        <v>0.44557815442167592</v>
      </c>
      <c r="Q13" s="228">
        <v>0.42680082766108163</v>
      </c>
      <c r="R13" s="228">
        <v>2.8656080206581325</v>
      </c>
      <c r="S13" s="228">
        <v>0.95767613445536059</v>
      </c>
      <c r="T13" s="228">
        <v>0.8263542748487771</v>
      </c>
      <c r="U13" s="228">
        <v>0.55184532644138351</v>
      </c>
      <c r="V13" s="228">
        <v>0.58255119377019982</v>
      </c>
      <c r="W13" s="228">
        <v>0.73288695203720766</v>
      </c>
    </row>
    <row r="14" spans="1:23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</row>
    <row r="15" spans="1:23" ht="12" customHeight="1" x14ac:dyDescent="0.25">
      <c r="A15" s="38" t="s">
        <v>38</v>
      </c>
      <c r="B15" s="229">
        <v>14.017468225189344</v>
      </c>
      <c r="C15" s="229">
        <v>13.40255411663686</v>
      </c>
      <c r="D15" s="229">
        <v>17.899688059643601</v>
      </c>
      <c r="E15" s="229">
        <v>19.324610691403812</v>
      </c>
      <c r="F15" s="229">
        <v>21.909137207300525</v>
      </c>
      <c r="G15" s="229">
        <v>18.04882735234532</v>
      </c>
      <c r="H15" s="229">
        <v>19.730925798589098</v>
      </c>
      <c r="I15" s="229">
        <v>16.22211942360947</v>
      </c>
      <c r="J15" s="229">
        <v>19.543913462495802</v>
      </c>
      <c r="K15" s="229">
        <v>18.077229477235115</v>
      </c>
      <c r="L15" s="229">
        <v>20.168031879572528</v>
      </c>
      <c r="M15" s="229">
        <v>21.736609853207138</v>
      </c>
      <c r="N15" s="229">
        <v>22.021924655014299</v>
      </c>
      <c r="O15" s="229">
        <v>22.87111392157988</v>
      </c>
      <c r="P15" s="229">
        <v>24.774569565695508</v>
      </c>
      <c r="Q15" s="229">
        <v>26.461795068388312</v>
      </c>
      <c r="R15" s="229">
        <v>27.326340891738035</v>
      </c>
      <c r="S15" s="229">
        <v>28.76860999235074</v>
      </c>
      <c r="T15" s="229">
        <v>29.764238008548361</v>
      </c>
      <c r="U15" s="229">
        <v>29.273750001663373</v>
      </c>
      <c r="V15" s="229">
        <v>25.570484910904771</v>
      </c>
      <c r="W15" s="229">
        <v>25.76370771042879</v>
      </c>
    </row>
    <row r="16" spans="1:23" ht="12" customHeight="1" x14ac:dyDescent="0.25">
      <c r="A16" s="39" t="s">
        <v>98</v>
      </c>
      <c r="B16" s="230">
        <f t="shared" ref="B16:W16" si="2">SUM(B17:B26)</f>
        <v>1321.7646493978671</v>
      </c>
      <c r="C16" s="230">
        <f t="shared" si="2"/>
        <v>1501.2141672053906</v>
      </c>
      <c r="D16" s="230">
        <f t="shared" si="2"/>
        <v>1617.1066906068443</v>
      </c>
      <c r="E16" s="230">
        <f t="shared" si="2"/>
        <v>1651.1102622189383</v>
      </c>
      <c r="F16" s="230">
        <f t="shared" si="2"/>
        <v>1431.3980131077069</v>
      </c>
      <c r="G16" s="230">
        <f t="shared" si="2"/>
        <v>1374.1075737942099</v>
      </c>
      <c r="H16" s="230">
        <f t="shared" si="2"/>
        <v>1206.881178839182</v>
      </c>
      <c r="I16" s="230">
        <f t="shared" si="2"/>
        <v>1264.4264227090812</v>
      </c>
      <c r="J16" s="230">
        <f t="shared" si="2"/>
        <v>1277.9914905358721</v>
      </c>
      <c r="K16" s="230">
        <f t="shared" si="2"/>
        <v>971.15280012436347</v>
      </c>
      <c r="L16" s="230">
        <f t="shared" si="2"/>
        <v>1056.2340831793347</v>
      </c>
      <c r="M16" s="230">
        <f t="shared" si="2"/>
        <v>1058.546441593388</v>
      </c>
      <c r="N16" s="230">
        <f t="shared" si="2"/>
        <v>981.63682613189746</v>
      </c>
      <c r="O16" s="230">
        <f t="shared" si="2"/>
        <v>895.31065107993584</v>
      </c>
      <c r="P16" s="230">
        <f t="shared" si="2"/>
        <v>910.86583893321631</v>
      </c>
      <c r="Q16" s="230">
        <f t="shared" si="2"/>
        <v>866.03922287151204</v>
      </c>
      <c r="R16" s="230">
        <f t="shared" si="2"/>
        <v>834.74463483931845</v>
      </c>
      <c r="S16" s="230">
        <f t="shared" si="2"/>
        <v>883.92190746881306</v>
      </c>
      <c r="T16" s="230">
        <f t="shared" si="2"/>
        <v>919.97258264250149</v>
      </c>
      <c r="U16" s="230">
        <f t="shared" si="2"/>
        <v>964.95142151110826</v>
      </c>
      <c r="V16" s="230">
        <f t="shared" si="2"/>
        <v>885.74601197745858</v>
      </c>
      <c r="W16" s="230">
        <f t="shared" si="2"/>
        <v>971.01633863374161</v>
      </c>
    </row>
    <row r="17" spans="1:23" ht="12" customHeight="1" x14ac:dyDescent="0.25">
      <c r="A17" s="46" t="s">
        <v>30</v>
      </c>
      <c r="B17" s="231">
        <v>36.139967901457119</v>
      </c>
      <c r="C17" s="231">
        <v>39.372314666049981</v>
      </c>
      <c r="D17" s="231">
        <v>45.552454519055821</v>
      </c>
      <c r="E17" s="231">
        <v>40.514933310319883</v>
      </c>
      <c r="F17" s="231">
        <v>45.652862225141384</v>
      </c>
      <c r="G17" s="231">
        <v>59.735660655404551</v>
      </c>
      <c r="H17" s="231">
        <v>54.262614039507056</v>
      </c>
      <c r="I17" s="231">
        <v>37.157681609460063</v>
      </c>
      <c r="J17" s="231">
        <v>37.2375818983542</v>
      </c>
      <c r="K17" s="231">
        <v>39.472944492473992</v>
      </c>
      <c r="L17" s="231">
        <v>45.840058191498571</v>
      </c>
      <c r="M17" s="231">
        <v>54.90257545099422</v>
      </c>
      <c r="N17" s="231">
        <v>54.834237488694384</v>
      </c>
      <c r="O17" s="231">
        <v>48.581995660504319</v>
      </c>
      <c r="P17" s="231">
        <v>45.895827479146007</v>
      </c>
      <c r="Q17" s="231">
        <v>50.433924116771571</v>
      </c>
      <c r="R17" s="231">
        <v>41.595377664934588</v>
      </c>
      <c r="S17" s="231">
        <v>36.750640453701266</v>
      </c>
      <c r="T17" s="231">
        <v>34.968507974953248</v>
      </c>
      <c r="U17" s="231">
        <v>33.609092134242374</v>
      </c>
      <c r="V17" s="231">
        <v>26.386885558143916</v>
      </c>
      <c r="W17" s="231">
        <v>30.769732895749055</v>
      </c>
    </row>
    <row r="18" spans="1:23" ht="12" customHeight="1" x14ac:dyDescent="0.25">
      <c r="A18" s="46" t="s">
        <v>32</v>
      </c>
      <c r="B18" s="231">
        <v>24.857511878949659</v>
      </c>
      <c r="C18" s="231">
        <v>89.4411832540479</v>
      </c>
      <c r="D18" s="231">
        <v>162.0640631368679</v>
      </c>
      <c r="E18" s="231">
        <v>118.23640825083879</v>
      </c>
      <c r="F18" s="231">
        <v>43.395904354571144</v>
      </c>
      <c r="G18" s="231">
        <v>16.283617226731462</v>
      </c>
      <c r="H18" s="231">
        <v>0</v>
      </c>
      <c r="I18" s="231">
        <v>81.827102806608011</v>
      </c>
      <c r="J18" s="231">
        <v>83.487975446421117</v>
      </c>
      <c r="K18" s="231">
        <v>82.18113973711678</v>
      </c>
      <c r="L18" s="231">
        <v>71.240374211665625</v>
      </c>
      <c r="M18" s="231">
        <v>85.987862101906558</v>
      </c>
      <c r="N18" s="231">
        <v>72.7432681715364</v>
      </c>
      <c r="O18" s="231">
        <v>88.847073084352573</v>
      </c>
      <c r="P18" s="231">
        <v>90.43743208209122</v>
      </c>
      <c r="Q18" s="231">
        <v>106.43763136240658</v>
      </c>
      <c r="R18" s="231">
        <v>82.294000884783173</v>
      </c>
      <c r="S18" s="231">
        <v>94.601135913748948</v>
      </c>
      <c r="T18" s="231">
        <v>127.10068177925405</v>
      </c>
      <c r="U18" s="231">
        <v>207.20435219797542</v>
      </c>
      <c r="V18" s="231">
        <v>178.4135668604481</v>
      </c>
      <c r="W18" s="231">
        <v>175.60377165599149</v>
      </c>
    </row>
    <row r="19" spans="1:23" ht="12" customHeight="1" x14ac:dyDescent="0.25">
      <c r="A19" s="46" t="s">
        <v>33</v>
      </c>
      <c r="B19" s="231">
        <v>1.3835212960198811</v>
      </c>
      <c r="C19" s="231">
        <v>4.4120552463514455</v>
      </c>
      <c r="D19" s="231">
        <v>6.5341652344198886</v>
      </c>
      <c r="E19" s="231">
        <v>8.1372772759183309</v>
      </c>
      <c r="F19" s="231">
        <v>3.7879543725449984</v>
      </c>
      <c r="G19" s="231">
        <v>8.7486674786917487</v>
      </c>
      <c r="H19" s="231">
        <v>18.530250822338395</v>
      </c>
      <c r="I19" s="231">
        <v>29.616137062206828</v>
      </c>
      <c r="J19" s="231">
        <v>30.603830291513706</v>
      </c>
      <c r="K19" s="231">
        <v>34.299669722577008</v>
      </c>
      <c r="L19" s="231">
        <v>37.957843311484659</v>
      </c>
      <c r="M19" s="231">
        <v>34.773169205168266</v>
      </c>
      <c r="N19" s="231">
        <v>32.482507071964719</v>
      </c>
      <c r="O19" s="231">
        <v>29.626104687894586</v>
      </c>
      <c r="P19" s="231">
        <v>33.789965595465155</v>
      </c>
      <c r="Q19" s="231">
        <v>16.638662682897984</v>
      </c>
      <c r="R19" s="231">
        <v>16.583991635219924</v>
      </c>
      <c r="S19" s="231">
        <v>16.936124799827692</v>
      </c>
      <c r="T19" s="231">
        <v>16.103434213534513</v>
      </c>
      <c r="U19" s="231">
        <v>15.811199136194654</v>
      </c>
      <c r="V19" s="231">
        <v>13.867854169059051</v>
      </c>
      <c r="W19" s="231">
        <v>15.262392843156297</v>
      </c>
    </row>
    <row r="20" spans="1:23" ht="12" customHeight="1" x14ac:dyDescent="0.25">
      <c r="A20" s="46" t="s">
        <v>83</v>
      </c>
      <c r="B20" s="231">
        <v>54.334698885259634</v>
      </c>
      <c r="C20" s="231">
        <v>82.228118960955797</v>
      </c>
      <c r="D20" s="231">
        <v>74.707194270472385</v>
      </c>
      <c r="E20" s="231">
        <v>41.732528995127957</v>
      </c>
      <c r="F20" s="231">
        <v>51.473979151038627</v>
      </c>
      <c r="G20" s="231">
        <v>31.48936609108133</v>
      </c>
      <c r="H20" s="231">
        <v>36.230248854327044</v>
      </c>
      <c r="I20" s="231">
        <v>86.932447327985244</v>
      </c>
      <c r="J20" s="231">
        <v>61.516160919628334</v>
      </c>
      <c r="K20" s="231">
        <v>16.920105466106694</v>
      </c>
      <c r="L20" s="231">
        <v>18.368732179076257</v>
      </c>
      <c r="M20" s="231">
        <v>18.458038586546905</v>
      </c>
      <c r="N20" s="231">
        <v>20.751212593361664</v>
      </c>
      <c r="O20" s="231">
        <v>18.738979817403777</v>
      </c>
      <c r="P20" s="231">
        <v>18.377302037047478</v>
      </c>
      <c r="Q20" s="231">
        <v>23.763696291154893</v>
      </c>
      <c r="R20" s="231">
        <v>24.448889353871369</v>
      </c>
      <c r="S20" s="231">
        <v>23.578146702636968</v>
      </c>
      <c r="T20" s="231">
        <v>24.543446262055543</v>
      </c>
      <c r="U20" s="231">
        <v>25.263131743710563</v>
      </c>
      <c r="V20" s="231">
        <v>24.916929551549849</v>
      </c>
      <c r="W20" s="231">
        <v>28.548132991331748</v>
      </c>
    </row>
    <row r="21" spans="1:23" ht="12" customHeight="1" x14ac:dyDescent="0.25">
      <c r="A21" s="46" t="s">
        <v>70</v>
      </c>
      <c r="B21" s="231">
        <v>94.114732426607333</v>
      </c>
      <c r="C21" s="231">
        <v>105.80131235071167</v>
      </c>
      <c r="D21" s="231">
        <v>50.086678588043078</v>
      </c>
      <c r="E21" s="231">
        <v>41.016026216647063</v>
      </c>
      <c r="F21" s="231">
        <v>56.626127893710184</v>
      </c>
      <c r="G21" s="231">
        <v>30.474654110982623</v>
      </c>
      <c r="H21" s="231">
        <v>33.573807711489565</v>
      </c>
      <c r="I21" s="231">
        <v>27.616882228293839</v>
      </c>
      <c r="J21" s="231">
        <v>7.8958785493264392</v>
      </c>
      <c r="K21" s="231">
        <v>7.7907657402156083</v>
      </c>
      <c r="L21" s="231">
        <v>6.2532082249537959</v>
      </c>
      <c r="M21" s="231">
        <v>10.313565143861721</v>
      </c>
      <c r="N21" s="231">
        <v>10.19479523278976</v>
      </c>
      <c r="O21" s="231">
        <v>2.708853577593846</v>
      </c>
      <c r="P21" s="231">
        <v>1.5092792063429354</v>
      </c>
      <c r="Q21" s="231">
        <v>0.70516959336878959</v>
      </c>
      <c r="R21" s="231">
        <v>2.7178036531279153</v>
      </c>
      <c r="S21" s="231">
        <v>2.5018660691903696</v>
      </c>
      <c r="T21" s="231">
        <v>0.1054698410138788</v>
      </c>
      <c r="U21" s="231">
        <v>8.7254741255407067E-2</v>
      </c>
      <c r="V21" s="231">
        <v>0.1337209007859532</v>
      </c>
      <c r="W21" s="231">
        <v>0.16968812825714324</v>
      </c>
    </row>
    <row r="22" spans="1:23" ht="12" customHeight="1" x14ac:dyDescent="0.25">
      <c r="A22" s="46" t="s">
        <v>34</v>
      </c>
      <c r="B22" s="231">
        <v>22.499640901355214</v>
      </c>
      <c r="C22" s="231">
        <v>18.412936388239153</v>
      </c>
      <c r="D22" s="231">
        <v>71.754054894808831</v>
      </c>
      <c r="E22" s="231">
        <v>24.785281919930821</v>
      </c>
      <c r="F22" s="231">
        <v>29.352789383775967</v>
      </c>
      <c r="G22" s="231">
        <v>50.602262376014096</v>
      </c>
      <c r="H22" s="231">
        <v>48.130844805613307</v>
      </c>
      <c r="I22" s="231">
        <v>57.273868072618441</v>
      </c>
      <c r="J22" s="231">
        <v>44.760743776334813</v>
      </c>
      <c r="K22" s="231">
        <v>23.701390087202284</v>
      </c>
      <c r="L22" s="231">
        <v>12.365065469898056</v>
      </c>
      <c r="M22" s="231">
        <v>7.1969051770199588</v>
      </c>
      <c r="N22" s="231">
        <v>6.2401249525033577</v>
      </c>
      <c r="O22" s="231">
        <v>7.3853645005047843</v>
      </c>
      <c r="P22" s="231">
        <v>7.9768132831424472</v>
      </c>
      <c r="Q22" s="231">
        <v>11.734420924295787</v>
      </c>
      <c r="R22" s="231">
        <v>11.224131825497617</v>
      </c>
      <c r="S22" s="231">
        <v>13.423527743941971</v>
      </c>
      <c r="T22" s="231">
        <v>14.436399464150739</v>
      </c>
      <c r="U22" s="231">
        <v>23.923061228005498</v>
      </c>
      <c r="V22" s="231">
        <v>24.598960370007628</v>
      </c>
      <c r="W22" s="231">
        <v>21.090754666811996</v>
      </c>
    </row>
    <row r="23" spans="1:23" ht="12" customHeight="1" x14ac:dyDescent="0.25">
      <c r="A23" s="46" t="s">
        <v>72</v>
      </c>
      <c r="B23" s="231">
        <v>691.08998843488962</v>
      </c>
      <c r="C23" s="231">
        <v>769.34980591111469</v>
      </c>
      <c r="D23" s="231">
        <v>758.26653339197617</v>
      </c>
      <c r="E23" s="231">
        <v>923.68854576250533</v>
      </c>
      <c r="F23" s="231">
        <v>774.2436270656533</v>
      </c>
      <c r="G23" s="231">
        <v>835.83373160873157</v>
      </c>
      <c r="H23" s="231">
        <v>658.77454112338978</v>
      </c>
      <c r="I23" s="231">
        <v>593.88574998656986</v>
      </c>
      <c r="J23" s="231">
        <v>730.30147302820512</v>
      </c>
      <c r="K23" s="231">
        <v>546.59405712877151</v>
      </c>
      <c r="L23" s="231">
        <v>609.39698935555305</v>
      </c>
      <c r="M23" s="231">
        <v>605.09885135854597</v>
      </c>
      <c r="N23" s="231">
        <v>531.10841956655145</v>
      </c>
      <c r="O23" s="231">
        <v>452.71317740977167</v>
      </c>
      <c r="P23" s="231">
        <v>460.95096037323009</v>
      </c>
      <c r="Q23" s="231">
        <v>405.65866461649637</v>
      </c>
      <c r="R23" s="231">
        <v>389.80367335678932</v>
      </c>
      <c r="S23" s="231">
        <v>435.98007972163464</v>
      </c>
      <c r="T23" s="231">
        <v>425.42046827129121</v>
      </c>
      <c r="U23" s="231">
        <v>409.99350662509818</v>
      </c>
      <c r="V23" s="231">
        <v>438.71449136299822</v>
      </c>
      <c r="W23" s="231">
        <v>519.73854742352387</v>
      </c>
    </row>
    <row r="24" spans="1:23" ht="12" customHeight="1" x14ac:dyDescent="0.25">
      <c r="A24" s="46" t="s">
        <v>36</v>
      </c>
      <c r="B24" s="231">
        <v>15.188478726799779</v>
      </c>
      <c r="C24" s="231">
        <v>24.649648851330063</v>
      </c>
      <c r="D24" s="231">
        <v>27.384033786225014</v>
      </c>
      <c r="E24" s="231">
        <v>21.360712356639183</v>
      </c>
      <c r="F24" s="231">
        <v>21.066568679537568</v>
      </c>
      <c r="G24" s="231">
        <v>22.876825677271292</v>
      </c>
      <c r="H24" s="231">
        <v>25.307320041594391</v>
      </c>
      <c r="I24" s="231">
        <v>23.153307091106111</v>
      </c>
      <c r="J24" s="231">
        <v>15.914058611790505</v>
      </c>
      <c r="K24" s="231">
        <v>8.7950517331313129</v>
      </c>
      <c r="L24" s="231">
        <v>8.8202627816323282</v>
      </c>
      <c r="M24" s="231">
        <v>8.7825125905333401</v>
      </c>
      <c r="N24" s="231">
        <v>10.000576359531674</v>
      </c>
      <c r="O24" s="231">
        <v>9.0479213724572354</v>
      </c>
      <c r="P24" s="231">
        <v>8.1813056443612471</v>
      </c>
      <c r="Q24" s="231">
        <v>7.4853956688881578</v>
      </c>
      <c r="R24" s="231">
        <v>7.4353311256650549</v>
      </c>
      <c r="S24" s="231">
        <v>6.749149846697712</v>
      </c>
      <c r="T24" s="231">
        <v>7.6215145641447304</v>
      </c>
      <c r="U24" s="231">
        <v>7.3778683584096001</v>
      </c>
      <c r="V24" s="231">
        <v>6.8029960634364981</v>
      </c>
      <c r="W24" s="231">
        <v>7.3795770330362576</v>
      </c>
    </row>
    <row r="25" spans="1:23" ht="12" customHeight="1" x14ac:dyDescent="0.25">
      <c r="A25" s="46" t="s">
        <v>73</v>
      </c>
      <c r="B25" s="231">
        <v>126.63298564217666</v>
      </c>
      <c r="C25" s="231">
        <v>121.50274893777446</v>
      </c>
      <c r="D25" s="231">
        <v>179.54956041723116</v>
      </c>
      <c r="E25" s="231">
        <v>238.82370090797266</v>
      </c>
      <c r="F25" s="231">
        <v>144.77730017603784</v>
      </c>
      <c r="G25" s="231">
        <v>127.83186860604452</v>
      </c>
      <c r="H25" s="231">
        <v>144.79705606774948</v>
      </c>
      <c r="I25" s="231">
        <v>156.23790150802495</v>
      </c>
      <c r="J25" s="231">
        <v>88.900355929912209</v>
      </c>
      <c r="K25" s="231">
        <v>74.660408717096516</v>
      </c>
      <c r="L25" s="231">
        <v>91.641819211640779</v>
      </c>
      <c r="M25" s="231">
        <v>73.790245172489762</v>
      </c>
      <c r="N25" s="231">
        <v>87.940049313351082</v>
      </c>
      <c r="O25" s="231">
        <v>92.077718053599085</v>
      </c>
      <c r="P25" s="231">
        <v>95.698927277087662</v>
      </c>
      <c r="Q25" s="231">
        <v>91.300901928384803</v>
      </c>
      <c r="R25" s="231">
        <v>105.63248782589689</v>
      </c>
      <c r="S25" s="231">
        <v>105.02797920751034</v>
      </c>
      <c r="T25" s="231">
        <v>106.96322598166863</v>
      </c>
      <c r="U25" s="231">
        <v>105.40840095123539</v>
      </c>
      <c r="V25" s="231">
        <v>83.56017340461355</v>
      </c>
      <c r="W25" s="231">
        <v>85.234758336104093</v>
      </c>
    </row>
    <row r="26" spans="1:23" ht="12" customHeight="1" x14ac:dyDescent="0.25">
      <c r="A26" s="46" t="s">
        <v>79</v>
      </c>
      <c r="B26" s="231">
        <v>255.52312330435203</v>
      </c>
      <c r="C26" s="231">
        <v>246.04404263881548</v>
      </c>
      <c r="D26" s="231">
        <v>241.20795236774387</v>
      </c>
      <c r="E26" s="231">
        <v>192.81484722303853</v>
      </c>
      <c r="F26" s="231">
        <v>261.02089980569605</v>
      </c>
      <c r="G26" s="231">
        <v>190.23091996325675</v>
      </c>
      <c r="H26" s="231">
        <v>187.2744953731729</v>
      </c>
      <c r="I26" s="231">
        <v>170.72534501620805</v>
      </c>
      <c r="J26" s="231">
        <v>177.3734320843858</v>
      </c>
      <c r="K26" s="231">
        <v>136.73726729967177</v>
      </c>
      <c r="L26" s="231">
        <v>154.34973024193167</v>
      </c>
      <c r="M26" s="231">
        <v>159.24271680632128</v>
      </c>
      <c r="N26" s="231">
        <v>155.34163538161292</v>
      </c>
      <c r="O26" s="231">
        <v>145.5834629158538</v>
      </c>
      <c r="P26" s="231">
        <v>148.04802595530202</v>
      </c>
      <c r="Q26" s="231">
        <v>151.88075568684715</v>
      </c>
      <c r="R26" s="231">
        <v>153.00894751353272</v>
      </c>
      <c r="S26" s="231">
        <v>148.37325700992315</v>
      </c>
      <c r="T26" s="231">
        <v>162.70943429043493</v>
      </c>
      <c r="U26" s="231">
        <v>136.27355439498109</v>
      </c>
      <c r="V26" s="231">
        <v>88.350433736415795</v>
      </c>
      <c r="W26" s="231">
        <v>87.218982659779655</v>
      </c>
    </row>
    <row r="27" spans="1:23" ht="12" customHeight="1" x14ac:dyDescent="0.25">
      <c r="A27" s="39" t="s">
        <v>99</v>
      </c>
      <c r="B27" s="230">
        <f t="shared" ref="B27:W27" si="3">SUM(B28:B37)</f>
        <v>2217.2550933510133</v>
      </c>
      <c r="C27" s="230">
        <f t="shared" si="3"/>
        <v>2258.4480717676529</v>
      </c>
      <c r="D27" s="230">
        <f t="shared" si="3"/>
        <v>2341.0779422896212</v>
      </c>
      <c r="E27" s="230">
        <f t="shared" si="3"/>
        <v>2215.059582207085</v>
      </c>
      <c r="F27" s="230">
        <f t="shared" si="3"/>
        <v>2404.9343523374328</v>
      </c>
      <c r="G27" s="230">
        <f t="shared" si="3"/>
        <v>2381.6927996322725</v>
      </c>
      <c r="H27" s="230">
        <f t="shared" si="3"/>
        <v>2392.1400014378946</v>
      </c>
      <c r="I27" s="230">
        <f t="shared" si="3"/>
        <v>2240.6314381276657</v>
      </c>
      <c r="J27" s="230">
        <f t="shared" si="3"/>
        <v>2162.3731589286444</v>
      </c>
      <c r="K27" s="230">
        <f t="shared" si="3"/>
        <v>1604.9536290853648</v>
      </c>
      <c r="L27" s="230">
        <f t="shared" si="3"/>
        <v>1678.170006781389</v>
      </c>
      <c r="M27" s="230">
        <f t="shared" si="3"/>
        <v>1909.144120794329</v>
      </c>
      <c r="N27" s="230">
        <f t="shared" si="3"/>
        <v>1856.1520175212795</v>
      </c>
      <c r="O27" s="230">
        <f t="shared" si="3"/>
        <v>1754.7959951960729</v>
      </c>
      <c r="P27" s="230">
        <f t="shared" si="3"/>
        <v>1803.7045523148004</v>
      </c>
      <c r="Q27" s="230">
        <f t="shared" si="3"/>
        <v>1845.8574362900208</v>
      </c>
      <c r="R27" s="230">
        <f t="shared" si="3"/>
        <v>1805.2259747436824</v>
      </c>
      <c r="S27" s="230">
        <f t="shared" si="3"/>
        <v>1838.1618198930964</v>
      </c>
      <c r="T27" s="230">
        <f t="shared" si="3"/>
        <v>1900.1102984293611</v>
      </c>
      <c r="U27" s="230">
        <f t="shared" si="3"/>
        <v>1880.4415042087021</v>
      </c>
      <c r="V27" s="230">
        <f t="shared" si="3"/>
        <v>1857.3783487021587</v>
      </c>
      <c r="W27" s="230">
        <f t="shared" si="3"/>
        <v>1963.1345375497931</v>
      </c>
    </row>
    <row r="28" spans="1:23" ht="12" customHeight="1" x14ac:dyDescent="0.25">
      <c r="A28" s="18" t="s">
        <v>30</v>
      </c>
      <c r="B28" s="232">
        <v>19.569537484057847</v>
      </c>
      <c r="C28" s="232">
        <v>24.475926554168204</v>
      </c>
      <c r="D28" s="232">
        <v>25.34041903287476</v>
      </c>
      <c r="E28" s="232">
        <v>22.437697990651134</v>
      </c>
      <c r="F28" s="232">
        <v>91.472985788265646</v>
      </c>
      <c r="G28" s="232">
        <v>133.90720672301055</v>
      </c>
      <c r="H28" s="232">
        <v>107.20043934999367</v>
      </c>
      <c r="I28" s="232">
        <v>96.071639218316349</v>
      </c>
      <c r="J28" s="232">
        <v>95.821997008473403</v>
      </c>
      <c r="K28" s="232">
        <v>78.086007503585734</v>
      </c>
      <c r="L28" s="232">
        <v>79.415634343305456</v>
      </c>
      <c r="M28" s="232">
        <v>88.102213697224556</v>
      </c>
      <c r="N28" s="232">
        <v>139.83698966606138</v>
      </c>
      <c r="O28" s="232">
        <v>124.95473721876149</v>
      </c>
      <c r="P28" s="232">
        <v>107.98700670488392</v>
      </c>
      <c r="Q28" s="232">
        <v>126.20900071065435</v>
      </c>
      <c r="R28" s="232">
        <v>121.2121296403033</v>
      </c>
      <c r="S28" s="232">
        <v>110.82563514878269</v>
      </c>
      <c r="T28" s="232">
        <v>111.76694911476989</v>
      </c>
      <c r="U28" s="232">
        <v>123.97044886567707</v>
      </c>
      <c r="V28" s="232">
        <v>114.97718524955133</v>
      </c>
      <c r="W28" s="232">
        <v>146.57620499737232</v>
      </c>
    </row>
    <row r="29" spans="1:23" ht="12" customHeight="1" x14ac:dyDescent="0.25">
      <c r="A29" s="18" t="s">
        <v>40</v>
      </c>
      <c r="B29" s="232">
        <v>66.672428618927825</v>
      </c>
      <c r="C29" s="232">
        <v>7.7687538501635212</v>
      </c>
      <c r="D29" s="232">
        <v>4.1857042272139111</v>
      </c>
      <c r="E29" s="232">
        <v>49.899303576100323</v>
      </c>
      <c r="F29" s="232">
        <v>37.281498201369907</v>
      </c>
      <c r="G29" s="232">
        <v>31.86966781731185</v>
      </c>
      <c r="H29" s="232">
        <v>85.386657170906062</v>
      </c>
      <c r="I29" s="232">
        <v>67.948537044392893</v>
      </c>
      <c r="J29" s="232">
        <v>99.818204861648184</v>
      </c>
      <c r="K29" s="232">
        <v>71.523874998625928</v>
      </c>
      <c r="L29" s="232">
        <v>95.609003451799211</v>
      </c>
      <c r="M29" s="232">
        <v>187.61011998097311</v>
      </c>
      <c r="N29" s="232">
        <v>118.1582967186604</v>
      </c>
      <c r="O29" s="232">
        <v>106.1320069764201</v>
      </c>
      <c r="P29" s="232">
        <v>97.713604156762145</v>
      </c>
      <c r="Q29" s="232">
        <v>115.1342389608112</v>
      </c>
      <c r="R29" s="232">
        <v>121.7154105342439</v>
      </c>
      <c r="S29" s="232">
        <v>101.8193712656844</v>
      </c>
      <c r="T29" s="232">
        <v>98.728573756408153</v>
      </c>
      <c r="U29" s="232">
        <v>103.83798194666019</v>
      </c>
      <c r="V29" s="232">
        <v>96.069286090582125</v>
      </c>
      <c r="W29" s="232">
        <v>116.52173622523151</v>
      </c>
    </row>
    <row r="30" spans="1:23" ht="12" customHeight="1" x14ac:dyDescent="0.25">
      <c r="A30" s="18" t="s">
        <v>33</v>
      </c>
      <c r="B30" s="232">
        <v>1.379131168672195</v>
      </c>
      <c r="C30" s="232">
        <v>4.4235536379272435</v>
      </c>
      <c r="D30" s="232">
        <v>2.7319946892099045</v>
      </c>
      <c r="E30" s="232">
        <v>4.494127575512219</v>
      </c>
      <c r="F30" s="232">
        <v>2.9285270891770825</v>
      </c>
      <c r="G30" s="232">
        <v>8.3370465888944327</v>
      </c>
      <c r="H30" s="232">
        <v>51.295169918449666</v>
      </c>
      <c r="I30" s="232">
        <v>21.78596353129576</v>
      </c>
      <c r="J30" s="232">
        <v>24.613653701592735</v>
      </c>
      <c r="K30" s="232">
        <v>30.199769422108897</v>
      </c>
      <c r="L30" s="232">
        <v>32.810530510416442</v>
      </c>
      <c r="M30" s="232">
        <v>28.534163997833758</v>
      </c>
      <c r="N30" s="232">
        <v>26.501167890862114</v>
      </c>
      <c r="O30" s="232">
        <v>28.223434329058438</v>
      </c>
      <c r="P30" s="232">
        <v>28.331761111467753</v>
      </c>
      <c r="Q30" s="232">
        <v>18.57783462893029</v>
      </c>
      <c r="R30" s="232">
        <v>18.154969617584293</v>
      </c>
      <c r="S30" s="232">
        <v>17.800304618695687</v>
      </c>
      <c r="T30" s="232">
        <v>18.227000360541695</v>
      </c>
      <c r="U30" s="232">
        <v>18.319382921173684</v>
      </c>
      <c r="V30" s="232">
        <v>16.066373065368246</v>
      </c>
      <c r="W30" s="232">
        <v>16.256421130692289</v>
      </c>
    </row>
    <row r="31" spans="1:23" ht="12" customHeight="1" x14ac:dyDescent="0.25">
      <c r="A31" s="18" t="s">
        <v>83</v>
      </c>
      <c r="B31" s="232">
        <v>93.221991591803686</v>
      </c>
      <c r="C31" s="232">
        <v>102.70916059591423</v>
      </c>
      <c r="D31" s="232">
        <v>111.94150079604294</v>
      </c>
      <c r="E31" s="232">
        <v>101.02391908702236</v>
      </c>
      <c r="F31" s="232">
        <v>73.447851316027027</v>
      </c>
      <c r="G31" s="232">
        <v>91.300043458463676</v>
      </c>
      <c r="H31" s="232">
        <v>104.633856761272</v>
      </c>
      <c r="I31" s="232">
        <v>132.19157345989331</v>
      </c>
      <c r="J31" s="232">
        <v>97.438963128956502</v>
      </c>
      <c r="K31" s="232">
        <v>69.869101798197079</v>
      </c>
      <c r="L31" s="232">
        <v>60.213855328658155</v>
      </c>
      <c r="M31" s="232">
        <v>76.932040700252642</v>
      </c>
      <c r="N31" s="232">
        <v>87.418382081536208</v>
      </c>
      <c r="O31" s="232">
        <v>76.510999543754409</v>
      </c>
      <c r="P31" s="232">
        <v>75.514765310875859</v>
      </c>
      <c r="Q31" s="232">
        <v>85.742535616272079</v>
      </c>
      <c r="R31" s="232">
        <v>82.118214309259457</v>
      </c>
      <c r="S31" s="232">
        <v>83.168375791663777</v>
      </c>
      <c r="T31" s="232">
        <v>83.145974904718344</v>
      </c>
      <c r="U31" s="232">
        <v>87.20690070616682</v>
      </c>
      <c r="V31" s="232">
        <v>88.151113235698276</v>
      </c>
      <c r="W31" s="232">
        <v>99.452540671387894</v>
      </c>
    </row>
    <row r="32" spans="1:23" ht="12" customHeight="1" x14ac:dyDescent="0.25">
      <c r="A32" s="18" t="s">
        <v>70</v>
      </c>
      <c r="B32" s="232">
        <v>181.08644047265273</v>
      </c>
      <c r="C32" s="232">
        <v>178.06600993926995</v>
      </c>
      <c r="D32" s="232">
        <v>95.032365158087899</v>
      </c>
      <c r="E32" s="232">
        <v>55.908241202256299</v>
      </c>
      <c r="F32" s="232">
        <v>70.322447284313824</v>
      </c>
      <c r="G32" s="232">
        <v>80.272264348468227</v>
      </c>
      <c r="H32" s="232">
        <v>105.11909333897458</v>
      </c>
      <c r="I32" s="232">
        <v>15.131623406107654</v>
      </c>
      <c r="J32" s="232">
        <v>10.606583054465574</v>
      </c>
      <c r="K32" s="232">
        <v>15.756649051601274</v>
      </c>
      <c r="L32" s="232">
        <v>7.7922075810203824</v>
      </c>
      <c r="M32" s="232">
        <v>7.360800464058415</v>
      </c>
      <c r="N32" s="232">
        <v>5.3568978315488041</v>
      </c>
      <c r="O32" s="232">
        <v>4.3065620341530888</v>
      </c>
      <c r="P32" s="232">
        <v>2.4144795563909569</v>
      </c>
      <c r="Q32" s="232">
        <v>1.4910879757257172</v>
      </c>
      <c r="R32" s="232">
        <v>4.6640940882715602</v>
      </c>
      <c r="S32" s="232">
        <v>0.85556700205330749</v>
      </c>
      <c r="T32" s="232">
        <v>1.0880181199724863</v>
      </c>
      <c r="U32" s="232">
        <v>1.0311336035769965</v>
      </c>
      <c r="V32" s="232">
        <v>1.0523072521077519</v>
      </c>
      <c r="W32" s="232">
        <v>1.2527622015538509</v>
      </c>
    </row>
    <row r="33" spans="1:23" ht="12" customHeight="1" x14ac:dyDescent="0.25">
      <c r="A33" s="18" t="s">
        <v>34</v>
      </c>
      <c r="B33" s="232">
        <v>78.503981305690957</v>
      </c>
      <c r="C33" s="232">
        <v>103.32827517510916</v>
      </c>
      <c r="D33" s="232">
        <v>140.68438808673321</v>
      </c>
      <c r="E33" s="232">
        <v>102.87323591292014</v>
      </c>
      <c r="F33" s="232">
        <v>162.66946650113476</v>
      </c>
      <c r="G33" s="232">
        <v>124.51489836994944</v>
      </c>
      <c r="H33" s="232">
        <v>68.351962347313417</v>
      </c>
      <c r="I33" s="232">
        <v>77.523936762031227</v>
      </c>
      <c r="J33" s="232">
        <v>85.375968771694957</v>
      </c>
      <c r="K33" s="232">
        <v>49.146506491592973</v>
      </c>
      <c r="L33" s="232">
        <v>23.785501001390863</v>
      </c>
      <c r="M33" s="232">
        <v>74.539501790870602</v>
      </c>
      <c r="N33" s="232">
        <v>109.53419864922918</v>
      </c>
      <c r="O33" s="232">
        <v>89.587754637336843</v>
      </c>
      <c r="P33" s="232">
        <v>118.3291306966818</v>
      </c>
      <c r="Q33" s="232">
        <v>137.97485625761081</v>
      </c>
      <c r="R33" s="232">
        <v>135.56403510944227</v>
      </c>
      <c r="S33" s="232">
        <v>141.01723705394591</v>
      </c>
      <c r="T33" s="232">
        <v>135.25584319229634</v>
      </c>
      <c r="U33" s="232">
        <v>147.33562524847213</v>
      </c>
      <c r="V33" s="232">
        <v>145.08921871649775</v>
      </c>
      <c r="W33" s="232">
        <v>109.91183941571759</v>
      </c>
    </row>
    <row r="34" spans="1:23" ht="12" customHeight="1" x14ac:dyDescent="0.25">
      <c r="A34" s="18" t="s">
        <v>72</v>
      </c>
      <c r="B34" s="232">
        <v>970.77662248529771</v>
      </c>
      <c r="C34" s="232">
        <v>1017.0766422118595</v>
      </c>
      <c r="D34" s="232">
        <v>1080.4450458159311</v>
      </c>
      <c r="E34" s="232">
        <v>979.6523741455394</v>
      </c>
      <c r="F34" s="232">
        <v>944.79980537319159</v>
      </c>
      <c r="G34" s="232">
        <v>900.02338647693944</v>
      </c>
      <c r="H34" s="232">
        <v>851.94233034826084</v>
      </c>
      <c r="I34" s="232">
        <v>839.64348901680319</v>
      </c>
      <c r="J34" s="232">
        <v>831.57505669538432</v>
      </c>
      <c r="K34" s="232">
        <v>601.6735212193114</v>
      </c>
      <c r="L34" s="232">
        <v>603.20409968174351</v>
      </c>
      <c r="M34" s="232">
        <v>668.83104659743378</v>
      </c>
      <c r="N34" s="232">
        <v>588.17489824872428</v>
      </c>
      <c r="O34" s="232">
        <v>587.3162306089464</v>
      </c>
      <c r="P34" s="232">
        <v>613.19601971329337</v>
      </c>
      <c r="Q34" s="232">
        <v>575.62327703936251</v>
      </c>
      <c r="R34" s="232">
        <v>526.02637021806652</v>
      </c>
      <c r="S34" s="232">
        <v>548.61376505028261</v>
      </c>
      <c r="T34" s="232">
        <v>583.75828941884811</v>
      </c>
      <c r="U34" s="232">
        <v>546.89975579508678</v>
      </c>
      <c r="V34" s="232">
        <v>545.23813639389323</v>
      </c>
      <c r="W34" s="232">
        <v>570.21106823871378</v>
      </c>
    </row>
    <row r="35" spans="1:23" ht="12" customHeight="1" x14ac:dyDescent="0.25">
      <c r="A35" s="18" t="s">
        <v>36</v>
      </c>
      <c r="B35" s="232">
        <v>173.72422449909681</v>
      </c>
      <c r="C35" s="232">
        <v>151.25397831657469</v>
      </c>
      <c r="D35" s="232">
        <v>182.40484196004445</v>
      </c>
      <c r="E35" s="232">
        <v>197.15040192585167</v>
      </c>
      <c r="F35" s="232">
        <v>209.58908646720425</v>
      </c>
      <c r="G35" s="232">
        <v>227.93281133232043</v>
      </c>
      <c r="H35" s="232">
        <v>219.90874245291823</v>
      </c>
      <c r="I35" s="232">
        <v>210.71230210742064</v>
      </c>
      <c r="J35" s="232">
        <v>146.53897493885259</v>
      </c>
      <c r="K35" s="232">
        <v>71.315540773042201</v>
      </c>
      <c r="L35" s="232">
        <v>66.219114442529673</v>
      </c>
      <c r="M35" s="232">
        <v>52.378603389263425</v>
      </c>
      <c r="N35" s="232">
        <v>72.084985099469847</v>
      </c>
      <c r="O35" s="232">
        <v>75.946032680544036</v>
      </c>
      <c r="P35" s="232">
        <v>67.397556671419821</v>
      </c>
      <c r="Q35" s="232">
        <v>65.83891037567443</v>
      </c>
      <c r="R35" s="232">
        <v>61.40685241223143</v>
      </c>
      <c r="S35" s="232">
        <v>58.238651569743709</v>
      </c>
      <c r="T35" s="232">
        <v>56.446441097736916</v>
      </c>
      <c r="U35" s="232">
        <v>56.665110020732811</v>
      </c>
      <c r="V35" s="232">
        <v>55.750334912361787</v>
      </c>
      <c r="W35" s="232">
        <v>57.290534818980582</v>
      </c>
    </row>
    <row r="36" spans="1:23" ht="12" customHeight="1" x14ac:dyDescent="0.25">
      <c r="A36" s="18" t="s">
        <v>73</v>
      </c>
      <c r="B36" s="232">
        <v>4.2694632824670871</v>
      </c>
      <c r="C36" s="232">
        <v>5.5136523935028388</v>
      </c>
      <c r="D36" s="232">
        <v>3.0465581241995459</v>
      </c>
      <c r="E36" s="232">
        <v>2.6746212932688254</v>
      </c>
      <c r="F36" s="232">
        <v>2.0903046219808488</v>
      </c>
      <c r="G36" s="232">
        <v>6.4003620906351104</v>
      </c>
      <c r="H36" s="232">
        <v>4.2946342065657577</v>
      </c>
      <c r="I36" s="232">
        <v>8.9787202578183134</v>
      </c>
      <c r="J36" s="232">
        <v>12.272619502464117</v>
      </c>
      <c r="K36" s="232">
        <v>16.71213246213075</v>
      </c>
      <c r="L36" s="232">
        <v>20.79539822268362</v>
      </c>
      <c r="M36" s="232">
        <v>20.208052534882139</v>
      </c>
      <c r="N36" s="232">
        <v>26.720674820479019</v>
      </c>
      <c r="O36" s="232">
        <v>34.433446596209301</v>
      </c>
      <c r="P36" s="232">
        <v>35.558928919055361</v>
      </c>
      <c r="Q36" s="232">
        <v>34.869543449154904</v>
      </c>
      <c r="R36" s="232">
        <v>42.985364847877591</v>
      </c>
      <c r="S36" s="232">
        <v>50.52104773058133</v>
      </c>
      <c r="T36" s="232">
        <v>62.881164759182731</v>
      </c>
      <c r="U36" s="232">
        <v>56.408543478896938</v>
      </c>
      <c r="V36" s="232">
        <v>127.25226394437843</v>
      </c>
      <c r="W36" s="232">
        <v>143.55622235190762</v>
      </c>
    </row>
    <row r="37" spans="1:23" ht="12" customHeight="1" x14ac:dyDescent="0.25">
      <c r="A37" s="47" t="s">
        <v>38</v>
      </c>
      <c r="B37" s="233">
        <v>628.05127244234654</v>
      </c>
      <c r="C37" s="233">
        <v>663.8321190931639</v>
      </c>
      <c r="D37" s="233">
        <v>695.26512439928354</v>
      </c>
      <c r="E37" s="233">
        <v>698.94565949796299</v>
      </c>
      <c r="F37" s="233">
        <v>810.33237969476772</v>
      </c>
      <c r="G37" s="233">
        <v>777.13511242627908</v>
      </c>
      <c r="H37" s="233">
        <v>794.0071155432405</v>
      </c>
      <c r="I37" s="233">
        <v>770.64365332358659</v>
      </c>
      <c r="J37" s="233">
        <v>758.31113726511217</v>
      </c>
      <c r="K37" s="233">
        <v>600.6705253651686</v>
      </c>
      <c r="L37" s="233">
        <v>688.32466221784182</v>
      </c>
      <c r="M37" s="233">
        <v>704.64757764153671</v>
      </c>
      <c r="N37" s="233">
        <v>682.36552651470834</v>
      </c>
      <c r="O37" s="233">
        <v>627.38479057088864</v>
      </c>
      <c r="P37" s="233">
        <v>657.26129947396919</v>
      </c>
      <c r="Q37" s="233">
        <v>684.39615127582442</v>
      </c>
      <c r="R37" s="233">
        <v>691.37853396640196</v>
      </c>
      <c r="S37" s="233">
        <v>725.30186466166276</v>
      </c>
      <c r="T37" s="233">
        <v>748.81204370488649</v>
      </c>
      <c r="U37" s="233">
        <v>738.76662162225875</v>
      </c>
      <c r="V37" s="233">
        <v>667.73212984171982</v>
      </c>
      <c r="W37" s="233">
        <v>702.10520749823547</v>
      </c>
    </row>
    <row r="39" spans="1:23" ht="15" customHeight="1" x14ac:dyDescent="0.25">
      <c r="A39" s="32" t="s">
        <v>102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1" spans="1:23" ht="12" customHeight="1" x14ac:dyDescent="0.25">
      <c r="A41" s="35" t="str">
        <f>$A$5</f>
        <v>All industrial sectors</v>
      </c>
      <c r="B41" s="234">
        <f t="shared" ref="B41:W41" si="4">SUM(B42:B46,B47,B48)</f>
        <v>1</v>
      </c>
      <c r="C41" s="234">
        <f t="shared" si="4"/>
        <v>1</v>
      </c>
      <c r="D41" s="234">
        <f t="shared" si="4"/>
        <v>1</v>
      </c>
      <c r="E41" s="234">
        <f t="shared" si="4"/>
        <v>1</v>
      </c>
      <c r="F41" s="234">
        <f t="shared" si="4"/>
        <v>0.99999999999999978</v>
      </c>
      <c r="G41" s="234">
        <f t="shared" si="4"/>
        <v>1</v>
      </c>
      <c r="H41" s="234">
        <f t="shared" si="4"/>
        <v>1</v>
      </c>
      <c r="I41" s="234">
        <f t="shared" si="4"/>
        <v>1</v>
      </c>
      <c r="J41" s="234">
        <f t="shared" si="4"/>
        <v>1</v>
      </c>
      <c r="K41" s="234">
        <f t="shared" si="4"/>
        <v>1</v>
      </c>
      <c r="L41" s="234">
        <f t="shared" si="4"/>
        <v>0.99999999999999989</v>
      </c>
      <c r="M41" s="234">
        <f t="shared" si="4"/>
        <v>1</v>
      </c>
      <c r="N41" s="234">
        <f t="shared" si="4"/>
        <v>1</v>
      </c>
      <c r="O41" s="234">
        <f t="shared" si="4"/>
        <v>0.99999999999999989</v>
      </c>
      <c r="P41" s="234">
        <f t="shared" si="4"/>
        <v>1</v>
      </c>
      <c r="Q41" s="234">
        <f t="shared" si="4"/>
        <v>1</v>
      </c>
      <c r="R41" s="234">
        <f t="shared" si="4"/>
        <v>1</v>
      </c>
      <c r="S41" s="234">
        <f t="shared" si="4"/>
        <v>1</v>
      </c>
      <c r="T41" s="234">
        <f t="shared" si="4"/>
        <v>1</v>
      </c>
      <c r="U41" s="234">
        <f t="shared" si="4"/>
        <v>1</v>
      </c>
      <c r="V41" s="234">
        <f t="shared" si="4"/>
        <v>1</v>
      </c>
      <c r="W41" s="234">
        <f t="shared" si="4"/>
        <v>1</v>
      </c>
    </row>
    <row r="42" spans="1:23" ht="12" customHeight="1" x14ac:dyDescent="0.25">
      <c r="A42" s="202" t="s">
        <v>92</v>
      </c>
      <c r="B42" s="235">
        <f t="shared" ref="B42:W42" si="5">IF(B6=0,0,B6/B$5)</f>
        <v>7.3806966434181017E-3</v>
      </c>
      <c r="C42" s="235">
        <f t="shared" si="5"/>
        <v>7.0782178597331557E-3</v>
      </c>
      <c r="D42" s="235">
        <f t="shared" si="5"/>
        <v>7.7285487036943233E-3</v>
      </c>
      <c r="E42" s="235">
        <f t="shared" si="5"/>
        <v>7.6111846869442992E-3</v>
      </c>
      <c r="F42" s="235">
        <f t="shared" si="5"/>
        <v>7.6319983238025144E-3</v>
      </c>
      <c r="G42" s="235">
        <f t="shared" si="5"/>
        <v>7.1703573265002405E-3</v>
      </c>
      <c r="H42" s="235">
        <f t="shared" si="5"/>
        <v>6.9620812521148292E-3</v>
      </c>
      <c r="I42" s="235">
        <f t="shared" si="5"/>
        <v>6.9648323402375324E-3</v>
      </c>
      <c r="J42" s="235">
        <f t="shared" si="5"/>
        <v>7.1392410059259127E-3</v>
      </c>
      <c r="K42" s="235">
        <f t="shared" si="5"/>
        <v>7.7244395214996113E-3</v>
      </c>
      <c r="L42" s="235">
        <f t="shared" si="5"/>
        <v>7.6794642973318184E-3</v>
      </c>
      <c r="M42" s="235">
        <f t="shared" si="5"/>
        <v>7.3446940182494772E-3</v>
      </c>
      <c r="N42" s="235">
        <f t="shared" si="5"/>
        <v>7.7423294424528175E-3</v>
      </c>
      <c r="O42" s="235">
        <f t="shared" si="5"/>
        <v>8.0518583850969303E-3</v>
      </c>
      <c r="P42" s="235">
        <f t="shared" si="5"/>
        <v>8.1646802436047741E-3</v>
      </c>
      <c r="Q42" s="235">
        <f t="shared" si="5"/>
        <v>8.213253091891453E-3</v>
      </c>
      <c r="R42" s="235">
        <f t="shared" si="5"/>
        <v>8.5078802459095538E-3</v>
      </c>
      <c r="S42" s="235">
        <f t="shared" si="5"/>
        <v>8.4332896051501158E-3</v>
      </c>
      <c r="T42" s="235">
        <f t="shared" si="5"/>
        <v>8.4590433151529205E-3</v>
      </c>
      <c r="U42" s="235">
        <f t="shared" si="5"/>
        <v>8.5128395081231698E-3</v>
      </c>
      <c r="V42" s="235">
        <f t="shared" si="5"/>
        <v>8.605682609453328E-3</v>
      </c>
      <c r="W42" s="235">
        <f t="shared" si="5"/>
        <v>8.4102055708789314E-3</v>
      </c>
    </row>
    <row r="43" spans="1:23" ht="12" customHeight="1" x14ac:dyDescent="0.25">
      <c r="A43" s="202" t="s">
        <v>93</v>
      </c>
      <c r="B43" s="235">
        <f t="shared" ref="B43:W43" si="6">IF(B7=0,0,B7/B$5)</f>
        <v>2.7447126620248263E-3</v>
      </c>
      <c r="C43" s="235">
        <f t="shared" si="6"/>
        <v>2.6099951715091128E-3</v>
      </c>
      <c r="D43" s="235">
        <f t="shared" si="6"/>
        <v>2.8233404404654876E-3</v>
      </c>
      <c r="E43" s="235">
        <f t="shared" si="6"/>
        <v>2.7343175283058934E-3</v>
      </c>
      <c r="F43" s="235">
        <f t="shared" si="6"/>
        <v>2.7755572966689053E-3</v>
      </c>
      <c r="G43" s="235">
        <f t="shared" si="6"/>
        <v>2.6185714112444973E-3</v>
      </c>
      <c r="H43" s="235">
        <f t="shared" si="6"/>
        <v>2.919669711099737E-3</v>
      </c>
      <c r="I43" s="235">
        <f t="shared" si="6"/>
        <v>2.7397231120719727E-3</v>
      </c>
      <c r="J43" s="235">
        <f t="shared" si="6"/>
        <v>2.9689115471826979E-3</v>
      </c>
      <c r="K43" s="235">
        <f t="shared" si="6"/>
        <v>3.1987343706015225E-3</v>
      </c>
      <c r="L43" s="235">
        <f t="shared" si="6"/>
        <v>3.1648055531275274E-3</v>
      </c>
      <c r="M43" s="235">
        <f t="shared" si="6"/>
        <v>3.2122226280367548E-3</v>
      </c>
      <c r="N43" s="235">
        <f t="shared" si="6"/>
        <v>3.2311368412372751E-3</v>
      </c>
      <c r="O43" s="235">
        <f t="shared" si="6"/>
        <v>3.2076074789066755E-3</v>
      </c>
      <c r="P43" s="235">
        <f t="shared" si="6"/>
        <v>3.4423379309548039E-3</v>
      </c>
      <c r="Q43" s="235">
        <f t="shared" si="6"/>
        <v>3.3698607017931684E-3</v>
      </c>
      <c r="R43" s="235">
        <f t="shared" si="6"/>
        <v>3.492811046701507E-3</v>
      </c>
      <c r="S43" s="235">
        <f t="shared" si="6"/>
        <v>3.4696555852120692E-3</v>
      </c>
      <c r="T43" s="235">
        <f t="shared" si="6"/>
        <v>3.5561079496435424E-3</v>
      </c>
      <c r="U43" s="235">
        <f t="shared" si="6"/>
        <v>3.5284785457713342E-3</v>
      </c>
      <c r="V43" s="235">
        <f t="shared" si="6"/>
        <v>3.5685003634602459E-3</v>
      </c>
      <c r="W43" s="235">
        <f t="shared" si="6"/>
        <v>3.4903061172297301E-3</v>
      </c>
    </row>
    <row r="44" spans="1:23" ht="12" customHeight="1" x14ac:dyDescent="0.25">
      <c r="A44" s="202" t="s">
        <v>94</v>
      </c>
      <c r="B44" s="235">
        <f t="shared" ref="B44:W44" si="7">IF(B8=0,0,B8/B$5)</f>
        <v>3.0982292281263483E-2</v>
      </c>
      <c r="C44" s="235">
        <f t="shared" si="7"/>
        <v>2.929808877099728E-2</v>
      </c>
      <c r="D44" s="235">
        <f t="shared" si="7"/>
        <v>3.0334039336096495E-2</v>
      </c>
      <c r="E44" s="235">
        <f t="shared" si="7"/>
        <v>3.1575107250343661E-2</v>
      </c>
      <c r="F44" s="235">
        <f t="shared" si="7"/>
        <v>3.3957982801492405E-2</v>
      </c>
      <c r="G44" s="235">
        <f t="shared" si="7"/>
        <v>3.327310767005668E-2</v>
      </c>
      <c r="H44" s="235">
        <f t="shared" si="7"/>
        <v>3.5709439537950589E-2</v>
      </c>
      <c r="I44" s="235">
        <f t="shared" si="7"/>
        <v>3.3547949678391212E-2</v>
      </c>
      <c r="J44" s="235">
        <f t="shared" si="7"/>
        <v>3.2857380141941339E-2</v>
      </c>
      <c r="K44" s="235">
        <f t="shared" si="7"/>
        <v>3.4207104989013276E-2</v>
      </c>
      <c r="L44" s="235">
        <f t="shared" si="7"/>
        <v>3.5108812112283623E-2</v>
      </c>
      <c r="M44" s="235">
        <f t="shared" si="7"/>
        <v>3.3937157937808625E-2</v>
      </c>
      <c r="N44" s="235">
        <f t="shared" si="7"/>
        <v>3.4307969955155684E-2</v>
      </c>
      <c r="O44" s="235">
        <f t="shared" si="7"/>
        <v>3.4797932871298509E-2</v>
      </c>
      <c r="P44" s="235">
        <f t="shared" si="7"/>
        <v>3.6414499412100051E-2</v>
      </c>
      <c r="Q44" s="235">
        <f t="shared" si="7"/>
        <v>3.7588432768969192E-2</v>
      </c>
      <c r="R44" s="235">
        <f t="shared" si="7"/>
        <v>3.8226361169779864E-2</v>
      </c>
      <c r="S44" s="235">
        <f t="shared" si="7"/>
        <v>3.6661812887050012E-2</v>
      </c>
      <c r="T44" s="235">
        <f t="shared" si="7"/>
        <v>3.552508318778607E-2</v>
      </c>
      <c r="U44" s="235">
        <f t="shared" si="7"/>
        <v>3.5750322214474307E-2</v>
      </c>
      <c r="V44" s="235">
        <f t="shared" si="7"/>
        <v>3.5417339005050258E-2</v>
      </c>
      <c r="W44" s="235">
        <f t="shared" si="7"/>
        <v>3.4590357628355592E-2</v>
      </c>
    </row>
    <row r="45" spans="1:23" ht="12" customHeight="1" x14ac:dyDescent="0.25">
      <c r="A45" s="202" t="s">
        <v>95</v>
      </c>
      <c r="B45" s="235">
        <f t="shared" ref="B45:W45" si="8">IF(B9=0,0,B9/B$5)</f>
        <v>1.5391340062648402E-2</v>
      </c>
      <c r="C45" s="235">
        <f t="shared" si="8"/>
        <v>1.4436940762645125E-2</v>
      </c>
      <c r="D45" s="235">
        <f t="shared" si="8"/>
        <v>1.6807977978529769E-2</v>
      </c>
      <c r="E45" s="235">
        <f t="shared" si="8"/>
        <v>1.6291552951001514E-2</v>
      </c>
      <c r="F45" s="235">
        <f t="shared" si="8"/>
        <v>1.7574388017627427E-2</v>
      </c>
      <c r="G45" s="235">
        <f t="shared" si="8"/>
        <v>1.6363055298409299E-2</v>
      </c>
      <c r="H45" s="235">
        <f t="shared" si="8"/>
        <v>1.9018792550609939E-2</v>
      </c>
      <c r="I45" s="235">
        <f t="shared" si="8"/>
        <v>1.7470177400982473E-2</v>
      </c>
      <c r="J45" s="235">
        <f t="shared" si="8"/>
        <v>1.9416564232878512E-2</v>
      </c>
      <c r="K45" s="235">
        <f t="shared" si="8"/>
        <v>2.101619114760685E-2</v>
      </c>
      <c r="L45" s="235">
        <f t="shared" si="8"/>
        <v>2.0763018488104575E-2</v>
      </c>
      <c r="M45" s="235">
        <f t="shared" si="8"/>
        <v>2.0801400001841695E-2</v>
      </c>
      <c r="N45" s="235">
        <f t="shared" si="8"/>
        <v>2.1362355767780228E-2</v>
      </c>
      <c r="O45" s="235">
        <f t="shared" si="8"/>
        <v>2.1284769545251731E-2</v>
      </c>
      <c r="P45" s="235">
        <f t="shared" si="8"/>
        <v>2.2661510657477697E-2</v>
      </c>
      <c r="Q45" s="235">
        <f t="shared" si="8"/>
        <v>2.2454136290546552E-2</v>
      </c>
      <c r="R45" s="235">
        <f t="shared" si="8"/>
        <v>2.3131027870802304E-2</v>
      </c>
      <c r="S45" s="235">
        <f t="shared" si="8"/>
        <v>2.3200958631460579E-2</v>
      </c>
      <c r="T45" s="235">
        <f t="shared" si="8"/>
        <v>2.3323181758733109E-2</v>
      </c>
      <c r="U45" s="235">
        <f t="shared" si="8"/>
        <v>2.2806451864615461E-2</v>
      </c>
      <c r="V45" s="235">
        <f t="shared" si="8"/>
        <v>2.3302895858309282E-2</v>
      </c>
      <c r="W45" s="235">
        <f t="shared" si="8"/>
        <v>2.275845539285214E-2</v>
      </c>
    </row>
    <row r="46" spans="1:23" ht="12" customHeight="1" x14ac:dyDescent="0.25">
      <c r="A46" s="202" t="s">
        <v>96</v>
      </c>
      <c r="B46" s="235">
        <f t="shared" ref="B46:W46" si="9">IF(B10=0,0,B10/B$5)</f>
        <v>3.2553031048167654E-2</v>
      </c>
      <c r="C46" s="235">
        <f t="shared" si="9"/>
        <v>3.3537672845407235E-2</v>
      </c>
      <c r="D46" s="235">
        <f t="shared" si="9"/>
        <v>3.6201770779598234E-2</v>
      </c>
      <c r="E46" s="235">
        <f t="shared" si="9"/>
        <v>3.9562098934387863E-2</v>
      </c>
      <c r="F46" s="235">
        <f t="shared" si="9"/>
        <v>3.1590598363875601E-2</v>
      </c>
      <c r="G46" s="235">
        <f t="shared" si="9"/>
        <v>2.9051681400133016E-2</v>
      </c>
      <c r="H46" s="235">
        <f t="shared" si="9"/>
        <v>2.8239186362887567E-2</v>
      </c>
      <c r="I46" s="235">
        <f t="shared" si="9"/>
        <v>2.9911019864923616E-2</v>
      </c>
      <c r="J46" s="235">
        <f t="shared" si="9"/>
        <v>2.8196917020245616E-2</v>
      </c>
      <c r="K46" s="235">
        <f t="shared" si="9"/>
        <v>2.8953821979724341E-2</v>
      </c>
      <c r="L46" s="235">
        <f t="shared" si="9"/>
        <v>2.8754141162248677E-2</v>
      </c>
      <c r="M46" s="235">
        <f t="shared" si="9"/>
        <v>2.7073609896389197E-2</v>
      </c>
      <c r="N46" s="235">
        <f t="shared" si="9"/>
        <v>2.6042115245313278E-2</v>
      </c>
      <c r="O46" s="235">
        <f t="shared" si="9"/>
        <v>2.5990300653690363E-2</v>
      </c>
      <c r="P46" s="235">
        <f t="shared" si="9"/>
        <v>2.5930807313273886E-2</v>
      </c>
      <c r="Q46" s="235">
        <f t="shared" si="9"/>
        <v>2.4812874871977857E-2</v>
      </c>
      <c r="R46" s="235">
        <f t="shared" si="9"/>
        <v>2.4476274986135239E-2</v>
      </c>
      <c r="S46" s="235">
        <f t="shared" si="9"/>
        <v>2.5249481341567653E-2</v>
      </c>
      <c r="T46" s="235">
        <f t="shared" si="9"/>
        <v>2.47584654570881E-2</v>
      </c>
      <c r="U46" s="235">
        <f t="shared" si="9"/>
        <v>2.5282426685312342E-2</v>
      </c>
      <c r="V46" s="235">
        <f t="shared" si="9"/>
        <v>2.5077504330454092E-2</v>
      </c>
      <c r="W46" s="235">
        <f t="shared" si="9"/>
        <v>2.5823228711302205E-2</v>
      </c>
    </row>
    <row r="47" spans="1:23" ht="12" customHeight="1" x14ac:dyDescent="0.25">
      <c r="A47" s="40" t="str">
        <f>$A$16</f>
        <v>Steam processes</v>
      </c>
      <c r="B47" s="236">
        <f t="shared" ref="B47:W47" si="10">IF(B16=0,0,B16/B$5)</f>
        <v>0.34022380638527838</v>
      </c>
      <c r="C47" s="236">
        <f t="shared" si="10"/>
        <v>0.36457190084519675</v>
      </c>
      <c r="D47" s="236">
        <f t="shared" si="10"/>
        <v>0.37018671401726888</v>
      </c>
      <c r="E47" s="236">
        <f t="shared" si="10"/>
        <v>0.38531007065537043</v>
      </c>
      <c r="F47" s="236">
        <f t="shared" si="10"/>
        <v>0.3382185071935363</v>
      </c>
      <c r="G47" s="236">
        <f t="shared" si="10"/>
        <v>0.33349242377895749</v>
      </c>
      <c r="H47" s="236">
        <f t="shared" si="10"/>
        <v>0.30420028362197304</v>
      </c>
      <c r="I47" s="236">
        <f t="shared" si="10"/>
        <v>0.32804787260669277</v>
      </c>
      <c r="J47" s="236">
        <f t="shared" si="10"/>
        <v>0.33782241125802576</v>
      </c>
      <c r="K47" s="236">
        <f t="shared" si="10"/>
        <v>0.34113337682143241</v>
      </c>
      <c r="L47" s="236">
        <f t="shared" si="10"/>
        <v>0.34939794142567254</v>
      </c>
      <c r="M47" s="236">
        <f t="shared" si="10"/>
        <v>0.32374314494850032</v>
      </c>
      <c r="N47" s="236">
        <f t="shared" si="10"/>
        <v>0.31385454499263665</v>
      </c>
      <c r="O47" s="236">
        <f t="shared" si="10"/>
        <v>0.30630808714517521</v>
      </c>
      <c r="P47" s="236">
        <f t="shared" si="10"/>
        <v>0.30312848000134185</v>
      </c>
      <c r="Q47" s="236">
        <f t="shared" si="10"/>
        <v>0.28855068892126939</v>
      </c>
      <c r="R47" s="236">
        <f t="shared" si="10"/>
        <v>0.28525996800869641</v>
      </c>
      <c r="S47" s="236">
        <f t="shared" si="10"/>
        <v>0.2932195070017713</v>
      </c>
      <c r="T47" s="236">
        <f t="shared" si="10"/>
        <v>0.29502787978013439</v>
      </c>
      <c r="U47" s="236">
        <f t="shared" si="10"/>
        <v>0.30661191665171095</v>
      </c>
      <c r="V47" s="236">
        <f t="shared" si="10"/>
        <v>0.29190775166244498</v>
      </c>
      <c r="W47" s="236">
        <f t="shared" si="10"/>
        <v>0.29947312629322614</v>
      </c>
    </row>
    <row r="48" spans="1:23" ht="12" customHeight="1" x14ac:dyDescent="0.25">
      <c r="A48" s="41" t="str">
        <f>$A$27</f>
        <v>Other processes</v>
      </c>
      <c r="B48" s="237">
        <f t="shared" ref="B48:W48" si="11">IF(B27=0,0,B27/B$5)</f>
        <v>0.57072412091719915</v>
      </c>
      <c r="C48" s="237">
        <f t="shared" si="11"/>
        <v>0.54846718374451131</v>
      </c>
      <c r="D48" s="237">
        <f t="shared" si="11"/>
        <v>0.5359176087443468</v>
      </c>
      <c r="E48" s="237">
        <f t="shared" si="11"/>
        <v>0.51691566799364641</v>
      </c>
      <c r="F48" s="237">
        <f t="shared" si="11"/>
        <v>0.56825096800299668</v>
      </c>
      <c r="G48" s="237">
        <f t="shared" si="11"/>
        <v>0.57803080311469879</v>
      </c>
      <c r="H48" s="237">
        <f t="shared" si="11"/>
        <v>0.60295054696336425</v>
      </c>
      <c r="I48" s="237">
        <f t="shared" si="11"/>
        <v>0.5813184249967005</v>
      </c>
      <c r="J48" s="237">
        <f t="shared" si="11"/>
        <v>0.57159857479380016</v>
      </c>
      <c r="K48" s="237">
        <f t="shared" si="11"/>
        <v>0.56376633117012198</v>
      </c>
      <c r="L48" s="237">
        <f t="shared" si="11"/>
        <v>0.55513181696123115</v>
      </c>
      <c r="M48" s="237">
        <f t="shared" si="11"/>
        <v>0.58388777056917396</v>
      </c>
      <c r="N48" s="237">
        <f t="shared" si="11"/>
        <v>0.59345954775542409</v>
      </c>
      <c r="O48" s="237">
        <f t="shared" si="11"/>
        <v>0.60035944392058049</v>
      </c>
      <c r="P48" s="237">
        <f t="shared" si="11"/>
        <v>0.60025768444124694</v>
      </c>
      <c r="Q48" s="237">
        <f t="shared" si="11"/>
        <v>0.61501075335355238</v>
      </c>
      <c r="R48" s="237">
        <f t="shared" si="11"/>
        <v>0.61690567667197516</v>
      </c>
      <c r="S48" s="237">
        <f t="shared" si="11"/>
        <v>0.60976529494778831</v>
      </c>
      <c r="T48" s="237">
        <f t="shared" si="11"/>
        <v>0.60935023855146198</v>
      </c>
      <c r="U48" s="237">
        <f t="shared" si="11"/>
        <v>0.59750756452999243</v>
      </c>
      <c r="V48" s="237">
        <f t="shared" si="11"/>
        <v>0.61212032617082779</v>
      </c>
      <c r="W48" s="237">
        <f t="shared" si="11"/>
        <v>0.60545432028615531</v>
      </c>
    </row>
  </sheetData>
  <conditionalFormatting sqref="B28:V37 B6:V15">
    <cfRule type="cellIs" dxfId="672" priority="45" operator="lessThan">
      <formula>0</formula>
    </cfRule>
  </conditionalFormatting>
  <conditionalFormatting sqref="B37:V37">
    <cfRule type="cellIs" dxfId="671" priority="22" operator="lessThan">
      <formula>0</formula>
    </cfRule>
    <cfRule type="cellIs" dxfId="670" priority="28" operator="lessThan">
      <formula>0</formula>
    </cfRule>
    <cfRule type="cellIs" dxfId="669" priority="31" operator="lessThan">
      <formula>0</formula>
    </cfRule>
    <cfRule type="cellIs" dxfId="668" priority="34" operator="lessThan">
      <formula>0</formula>
    </cfRule>
    <cfRule type="cellIs" dxfId="667" priority="40" operator="lessThan">
      <formula>0</formula>
    </cfRule>
    <cfRule type="cellIs" dxfId="666" priority="43" operator="lessThan">
      <formula>0</formula>
    </cfRule>
  </conditionalFormatting>
  <conditionalFormatting sqref="B17:V26">
    <cfRule type="cellIs" dxfId="665" priority="29" operator="lessThan">
      <formula>0</formula>
    </cfRule>
    <cfRule type="cellIs" dxfId="664" priority="32" operator="lessThan">
      <formula>0</formula>
    </cfRule>
    <cfRule type="cellIs" dxfId="663" priority="44" operator="lessThan">
      <formula>0</formula>
    </cfRule>
  </conditionalFormatting>
  <conditionalFormatting sqref="B31:V31">
    <cfRule type="cellIs" dxfId="662" priority="30" operator="lessThan">
      <formula>0</formula>
    </cfRule>
    <cfRule type="cellIs" dxfId="661" priority="42" operator="lessThan">
      <formula>0</formula>
    </cfRule>
  </conditionalFormatting>
  <conditionalFormatting sqref="C17:L26">
    <cfRule type="cellIs" dxfId="660" priority="41" operator="lessThan">
      <formula>0</formula>
    </cfRule>
  </conditionalFormatting>
  <conditionalFormatting sqref="C42:L42">
    <cfRule type="cellIs" dxfId="659" priority="38" operator="lessThan">
      <formula>0</formula>
    </cfRule>
  </conditionalFormatting>
  <conditionalFormatting sqref="C42:L46">
    <cfRule type="cellIs" dxfId="658" priority="39" operator="lessThan">
      <formula>0</formula>
    </cfRule>
  </conditionalFormatting>
  <conditionalFormatting sqref="B42:V46">
    <cfRule type="cellIs" dxfId="657" priority="25" operator="lessThan">
      <formula>0</formula>
    </cfRule>
    <cfRule type="cellIs" dxfId="656" priority="27" operator="lessThan">
      <formula>0</formula>
    </cfRule>
    <cfRule type="cellIs" dxfId="655" priority="37" operator="lessThan">
      <formula>0</formula>
    </cfRule>
  </conditionalFormatting>
  <conditionalFormatting sqref="B42:V42">
    <cfRule type="cellIs" dxfId="654" priority="24" operator="lessThan">
      <formula>0</formula>
    </cfRule>
    <cfRule type="cellIs" dxfId="653" priority="26" operator="lessThan">
      <formula>0</formula>
    </cfRule>
    <cfRule type="cellIs" dxfId="652" priority="36" operator="lessThan">
      <formula>0</formula>
    </cfRule>
  </conditionalFormatting>
  <conditionalFormatting sqref="B28:V37">
    <cfRule type="cellIs" dxfId="651" priority="23" operator="lessThan">
      <formula>0</formula>
    </cfRule>
    <cfRule type="cellIs" dxfId="650" priority="33" operator="lessThan">
      <formula>0</formula>
    </cfRule>
    <cfRule type="cellIs" dxfId="649" priority="35" operator="lessThan">
      <formula>0</formula>
    </cfRule>
  </conditionalFormatting>
  <conditionalFormatting sqref="W28:W37 W6:W15">
    <cfRule type="cellIs" dxfId="648" priority="21" operator="lessThan">
      <formula>0</formula>
    </cfRule>
  </conditionalFormatting>
  <conditionalFormatting sqref="W37">
    <cfRule type="cellIs" dxfId="647" priority="1" operator="lessThan">
      <formula>0</formula>
    </cfRule>
    <cfRule type="cellIs" dxfId="646" priority="7" operator="lessThan">
      <formula>0</formula>
    </cfRule>
    <cfRule type="cellIs" dxfId="645" priority="10" operator="lessThan">
      <formula>0</formula>
    </cfRule>
    <cfRule type="cellIs" dxfId="644" priority="13" operator="lessThan">
      <formula>0</formula>
    </cfRule>
    <cfRule type="cellIs" dxfId="643" priority="17" operator="lessThan">
      <formula>0</formula>
    </cfRule>
    <cfRule type="cellIs" dxfId="642" priority="19" operator="lessThan">
      <formula>0</formula>
    </cfRule>
  </conditionalFormatting>
  <conditionalFormatting sqref="W17:W26">
    <cfRule type="cellIs" dxfId="641" priority="8" operator="lessThan">
      <formula>0</formula>
    </cfRule>
    <cfRule type="cellIs" dxfId="640" priority="11" operator="lessThan">
      <formula>0</formula>
    </cfRule>
    <cfRule type="cellIs" dxfId="639" priority="20" operator="lessThan">
      <formula>0</formula>
    </cfRule>
  </conditionalFormatting>
  <conditionalFormatting sqref="W31">
    <cfRule type="cellIs" dxfId="638" priority="9" operator="lessThan">
      <formula>0</formula>
    </cfRule>
    <cfRule type="cellIs" dxfId="637" priority="18" operator="lessThan">
      <formula>0</formula>
    </cfRule>
  </conditionalFormatting>
  <conditionalFormatting sqref="W42:W46">
    <cfRule type="cellIs" dxfId="636" priority="4" operator="lessThan">
      <formula>0</formula>
    </cfRule>
    <cfRule type="cellIs" dxfId="635" priority="6" operator="lessThan">
      <formula>0</formula>
    </cfRule>
    <cfRule type="cellIs" dxfId="634" priority="16" operator="lessThan">
      <formula>0</formula>
    </cfRule>
  </conditionalFormatting>
  <conditionalFormatting sqref="W42">
    <cfRule type="cellIs" dxfId="633" priority="3" operator="lessThan">
      <formula>0</formula>
    </cfRule>
    <cfRule type="cellIs" dxfId="632" priority="5" operator="lessThan">
      <formula>0</formula>
    </cfRule>
    <cfRule type="cellIs" dxfId="631" priority="15" operator="lessThan">
      <formula>0</formula>
    </cfRule>
  </conditionalFormatting>
  <conditionalFormatting sqref="W28:W37">
    <cfRule type="cellIs" dxfId="630" priority="2" operator="lessThan">
      <formula>0</formula>
    </cfRule>
    <cfRule type="cellIs" dxfId="629" priority="12" operator="lessThan">
      <formula>0</formula>
    </cfRule>
    <cfRule type="cellIs" dxfId="628" priority="14" operator="lessThan">
      <formula>0</formula>
    </cfRule>
  </conditionalFormatting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6" tint="-0.249977111117893"/>
    <pageSetUpPr fitToPage="1"/>
  </sheetPr>
  <dimension ref="A1:DA107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9.140625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Other industrial sectors / CO2 emissions"</f>
        <v>RO: Other industrial sectors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29</v>
      </c>
      <c r="B5" s="225">
        <v>1436.114362510717</v>
      </c>
      <c r="C5" s="225">
        <v>928.34715931262349</v>
      </c>
      <c r="D5" s="225">
        <v>1354.9200134274461</v>
      </c>
      <c r="E5" s="225">
        <v>1325.9033050559731</v>
      </c>
      <c r="F5" s="225">
        <v>1324.873180174422</v>
      </c>
      <c r="G5" s="225">
        <v>1406.4591405632791</v>
      </c>
      <c r="H5" s="225">
        <v>1734.8331901033389</v>
      </c>
      <c r="I5" s="225">
        <v>1574.907219492414</v>
      </c>
      <c r="J5" s="225">
        <v>2152.09983302103</v>
      </c>
      <c r="K5" s="225">
        <v>1185.330428282783</v>
      </c>
      <c r="L5" s="225">
        <v>1158.0297375630589</v>
      </c>
      <c r="M5" s="225">
        <v>1286.1154652452781</v>
      </c>
      <c r="N5" s="225">
        <v>1234.928664442451</v>
      </c>
      <c r="O5" s="225">
        <v>1099.360302844241</v>
      </c>
      <c r="P5" s="225">
        <v>1060.158035297027</v>
      </c>
      <c r="Q5" s="225">
        <v>1107.8119572799501</v>
      </c>
      <c r="R5" s="225">
        <v>1044.3024065011789</v>
      </c>
      <c r="S5" s="225">
        <v>1003.262980334263</v>
      </c>
      <c r="T5" s="225">
        <v>957.73722631827945</v>
      </c>
      <c r="U5" s="225">
        <v>1048.1382702297051</v>
      </c>
      <c r="V5" s="225">
        <v>1110.503601131742</v>
      </c>
      <c r="W5" s="225">
        <v>1169.527483532321</v>
      </c>
      <c r="DA5" s="89" t="s">
        <v>3187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3188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3189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3190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3191</v>
      </c>
    </row>
    <row r="10" spans="1:105" ht="12" customHeight="1" x14ac:dyDescent="0.25">
      <c r="A10" s="56" t="s">
        <v>96</v>
      </c>
      <c r="B10" s="262">
        <v>24.490971756605159</v>
      </c>
      <c r="C10" s="262">
        <v>8.5394657680545905</v>
      </c>
      <c r="D10" s="262">
        <v>11.709293756854681</v>
      </c>
      <c r="E10" s="262">
        <v>19.99827387453977</v>
      </c>
      <c r="F10" s="262">
        <v>24.51599405538806</v>
      </c>
      <c r="G10" s="262">
        <v>19.2511855861523</v>
      </c>
      <c r="H10" s="262">
        <v>20.81525891895604</v>
      </c>
      <c r="I10" s="262">
        <v>17.08293892318768</v>
      </c>
      <c r="J10" s="262">
        <v>36.24996778916028</v>
      </c>
      <c r="K10" s="262">
        <v>15.43602898127034</v>
      </c>
      <c r="L10" s="262">
        <v>11.779110301753279</v>
      </c>
      <c r="M10" s="262">
        <v>14.03758337560541</v>
      </c>
      <c r="N10" s="262">
        <v>13.337796045394921</v>
      </c>
      <c r="O10" s="262">
        <v>12.48286740632938</v>
      </c>
      <c r="P10" s="262">
        <v>12.105740045611521</v>
      </c>
      <c r="Q10" s="262">
        <v>13.163204423398801</v>
      </c>
      <c r="R10" s="262">
        <v>12.311163036119391</v>
      </c>
      <c r="S10" s="262">
        <v>11.95018748437607</v>
      </c>
      <c r="T10" s="262">
        <v>11.33371738384305</v>
      </c>
      <c r="U10" s="262">
        <v>12.435160938016979</v>
      </c>
      <c r="V10" s="262">
        <v>12.632957926939749</v>
      </c>
      <c r="W10" s="262">
        <v>13.05249529405658</v>
      </c>
      <c r="DA10" s="68" t="s">
        <v>3192</v>
      </c>
    </row>
    <row r="11" spans="1:105" ht="12" customHeight="1" x14ac:dyDescent="0.25">
      <c r="A11" s="37" t="s">
        <v>160</v>
      </c>
      <c r="B11" s="228">
        <v>4.443640622130772</v>
      </c>
      <c r="C11" s="228">
        <v>2.3080516645083491</v>
      </c>
      <c r="D11" s="228">
        <v>4.3863981133118859</v>
      </c>
      <c r="E11" s="228">
        <v>4.8614740767959681</v>
      </c>
      <c r="F11" s="228">
        <v>4.5441534831975678</v>
      </c>
      <c r="G11" s="228">
        <v>12.50241899841587</v>
      </c>
      <c r="H11" s="228">
        <v>8.4356662741241806</v>
      </c>
      <c r="I11" s="228">
        <v>11.150050246283129</v>
      </c>
      <c r="J11" s="228">
        <v>6.5354324477389341</v>
      </c>
      <c r="K11" s="228">
        <v>3.5596160721900691</v>
      </c>
      <c r="L11" s="228">
        <v>3.6854731347165051</v>
      </c>
      <c r="M11" s="228">
        <v>6.4789874644799879</v>
      </c>
      <c r="N11" s="228">
        <v>7.0611121580295864</v>
      </c>
      <c r="O11" s="228">
        <v>6.1436830870403458</v>
      </c>
      <c r="P11" s="228">
        <v>6.3896065229242014</v>
      </c>
      <c r="Q11" s="228">
        <v>8.3559544468634659</v>
      </c>
      <c r="R11" s="228">
        <v>7.7690348126641062</v>
      </c>
      <c r="S11" s="228">
        <v>7.7516527570761848</v>
      </c>
      <c r="T11" s="228">
        <v>7.9577208992700497</v>
      </c>
      <c r="U11" s="228">
        <v>7.4158189589794494</v>
      </c>
      <c r="V11" s="228">
        <v>7.9610634050874287</v>
      </c>
      <c r="W11" s="228">
        <v>8.5527453322707245</v>
      </c>
      <c r="DA11" s="69" t="s">
        <v>3193</v>
      </c>
    </row>
    <row r="12" spans="1:105" ht="12" customHeight="1" x14ac:dyDescent="0.25">
      <c r="A12" s="37" t="s">
        <v>162</v>
      </c>
      <c r="B12" s="228">
        <v>20.047331134474391</v>
      </c>
      <c r="C12" s="228">
        <v>6.2314141035462391</v>
      </c>
      <c r="D12" s="228">
        <v>7.3228956435427932</v>
      </c>
      <c r="E12" s="228">
        <v>15.13679979774381</v>
      </c>
      <c r="F12" s="228">
        <v>19.97184057219048</v>
      </c>
      <c r="G12" s="228">
        <v>6.7487665877364256</v>
      </c>
      <c r="H12" s="228">
        <v>12.37959264483186</v>
      </c>
      <c r="I12" s="228">
        <v>5.9328886769045486</v>
      </c>
      <c r="J12" s="228">
        <v>29.714535341421339</v>
      </c>
      <c r="K12" s="228">
        <v>11.876412909080271</v>
      </c>
      <c r="L12" s="228">
        <v>8.0936371670367748</v>
      </c>
      <c r="M12" s="228">
        <v>7.5585959111254288</v>
      </c>
      <c r="N12" s="228">
        <v>6.2766838873653361</v>
      </c>
      <c r="O12" s="228">
        <v>6.3391843192890374</v>
      </c>
      <c r="P12" s="228">
        <v>5.7161335226873176</v>
      </c>
      <c r="Q12" s="228">
        <v>4.8072499765353296</v>
      </c>
      <c r="R12" s="228">
        <v>4.5421282234552844</v>
      </c>
      <c r="S12" s="228">
        <v>4.1985347272998874</v>
      </c>
      <c r="T12" s="228">
        <v>3.3759964845730019</v>
      </c>
      <c r="U12" s="228">
        <v>5.0193419790375362</v>
      </c>
      <c r="V12" s="228">
        <v>4.6718945218523222</v>
      </c>
      <c r="W12" s="228">
        <v>4.4997499617858541</v>
      </c>
      <c r="DA12" s="69" t="s">
        <v>3194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3195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3196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3197</v>
      </c>
    </row>
    <row r="16" spans="1:105" ht="12" customHeight="1" x14ac:dyDescent="0.25">
      <c r="A16" s="57" t="s">
        <v>3059</v>
      </c>
      <c r="B16" s="263">
        <v>270.7135073193312</v>
      </c>
      <c r="C16" s="263">
        <v>121.7590985614096</v>
      </c>
      <c r="D16" s="263">
        <v>270.28739419533821</v>
      </c>
      <c r="E16" s="263">
        <v>181.4414470673189</v>
      </c>
      <c r="F16" s="263">
        <v>280.48957103746471</v>
      </c>
      <c r="G16" s="263">
        <v>271.73504372057522</v>
      </c>
      <c r="H16" s="263">
        <v>221.83800669883121</v>
      </c>
      <c r="I16" s="263">
        <v>233.07730959762031</v>
      </c>
      <c r="J16" s="263">
        <v>583.03710750242237</v>
      </c>
      <c r="K16" s="263">
        <v>184.4382356793196</v>
      </c>
      <c r="L16" s="263">
        <v>165.26821346556409</v>
      </c>
      <c r="M16" s="263">
        <v>152.06870193741611</v>
      </c>
      <c r="N16" s="263">
        <v>141.0743303941118</v>
      </c>
      <c r="O16" s="263">
        <v>134.05576225251161</v>
      </c>
      <c r="P16" s="263">
        <v>136.03415228408701</v>
      </c>
      <c r="Q16" s="263">
        <v>142.03713175690621</v>
      </c>
      <c r="R16" s="263">
        <v>134.27756102792199</v>
      </c>
      <c r="S16" s="263">
        <v>116.65904756985471</v>
      </c>
      <c r="T16" s="263">
        <v>112.3863681991586</v>
      </c>
      <c r="U16" s="263">
        <v>122.62653865094499</v>
      </c>
      <c r="V16" s="263">
        <v>128.48549050561101</v>
      </c>
      <c r="W16" s="263">
        <v>137.68441763856441</v>
      </c>
      <c r="DA16" s="70" t="s">
        <v>3198</v>
      </c>
    </row>
    <row r="17" spans="1:105" ht="12" customHeight="1" x14ac:dyDescent="0.25">
      <c r="A17" s="46" t="s">
        <v>30</v>
      </c>
      <c r="B17" s="231">
        <v>0.23117290336832111</v>
      </c>
      <c r="C17" s="231">
        <v>0.73295806714809442</v>
      </c>
      <c r="D17" s="231">
        <v>5.6934022032888422E-2</v>
      </c>
      <c r="E17" s="231">
        <v>9.0841010889591622E-2</v>
      </c>
      <c r="F17" s="231">
        <v>7.3223002665647199E-2</v>
      </c>
      <c r="G17" s="231">
        <v>0</v>
      </c>
      <c r="H17" s="231">
        <v>1.974605728145755</v>
      </c>
      <c r="I17" s="231">
        <v>8.8634170341940668E-2</v>
      </c>
      <c r="J17" s="231">
        <v>3.3445706575803383E-2</v>
      </c>
      <c r="K17" s="231">
        <v>0</v>
      </c>
      <c r="L17" s="231">
        <v>0</v>
      </c>
      <c r="M17" s="231">
        <v>0</v>
      </c>
      <c r="N17" s="231">
        <v>0.55437779551049293</v>
      </c>
      <c r="O17" s="231">
        <v>0.1286510688615688</v>
      </c>
      <c r="P17" s="231">
        <v>0.25645518564666608</v>
      </c>
      <c r="Q17" s="231">
        <v>0.28248851784001838</v>
      </c>
      <c r="R17" s="231">
        <v>0.32602044617785231</v>
      </c>
      <c r="S17" s="231">
        <v>0.16079213132333811</v>
      </c>
      <c r="T17" s="231">
        <v>0.14330975788861261</v>
      </c>
      <c r="U17" s="231">
        <v>0.21211886737073399</v>
      </c>
      <c r="V17" s="231">
        <v>0.28252920782828311</v>
      </c>
      <c r="W17" s="231">
        <v>0.18936468698956441</v>
      </c>
      <c r="DA17" s="73" t="s">
        <v>3199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2.8512000000076019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3200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</v>
      </c>
      <c r="E19" s="231">
        <v>0.34774383606678438</v>
      </c>
      <c r="F19" s="231">
        <v>0.28030123823950098</v>
      </c>
      <c r="G19" s="231">
        <v>2.4618677619342342</v>
      </c>
      <c r="H19" s="231">
        <v>48.940514344377</v>
      </c>
      <c r="I19" s="231">
        <v>9.2623297019042887</v>
      </c>
      <c r="J19" s="231">
        <v>9.5947416002171195</v>
      </c>
      <c r="K19" s="231">
        <v>25.397506732300389</v>
      </c>
      <c r="L19" s="231">
        <v>29.948341318479031</v>
      </c>
      <c r="M19" s="231">
        <v>20.686056884227341</v>
      </c>
      <c r="N19" s="231">
        <v>20.687226477313882</v>
      </c>
      <c r="O19" s="231">
        <v>17.147193471347361</v>
      </c>
      <c r="P19" s="231">
        <v>18.906814381737821</v>
      </c>
      <c r="Q19" s="231">
        <v>16.63910566400466</v>
      </c>
      <c r="R19" s="231">
        <v>17.12910345043797</v>
      </c>
      <c r="S19" s="231">
        <v>15.24447419887788</v>
      </c>
      <c r="T19" s="231">
        <v>15.5265297150544</v>
      </c>
      <c r="U19" s="231">
        <v>15.03257324756828</v>
      </c>
      <c r="V19" s="231">
        <v>14.448693568062559</v>
      </c>
      <c r="W19" s="231">
        <v>14.884331650289839</v>
      </c>
      <c r="DA19" s="73" t="s">
        <v>3201</v>
      </c>
    </row>
    <row r="20" spans="1:105" ht="12" customHeight="1" x14ac:dyDescent="0.25">
      <c r="A20" s="46" t="s">
        <v>160</v>
      </c>
      <c r="B20" s="231">
        <v>38.499507565584842</v>
      </c>
      <c r="C20" s="231">
        <v>31.41868270838123</v>
      </c>
      <c r="D20" s="231">
        <v>31.257353028887881</v>
      </c>
      <c r="E20" s="231">
        <v>43.836264516221853</v>
      </c>
      <c r="F20" s="231">
        <v>30.08413769402593</v>
      </c>
      <c r="G20" s="231">
        <v>92.49564675511418</v>
      </c>
      <c r="H20" s="231">
        <v>40.136225123718887</v>
      </c>
      <c r="I20" s="231">
        <v>63.287828955428289</v>
      </c>
      <c r="J20" s="231">
        <v>34.010524983121222</v>
      </c>
      <c r="K20" s="231">
        <v>27.68490617205287</v>
      </c>
      <c r="L20" s="231">
        <v>28.671460671448411</v>
      </c>
      <c r="M20" s="231">
        <v>39.514499451848778</v>
      </c>
      <c r="N20" s="231">
        <v>53.272215946169077</v>
      </c>
      <c r="O20" s="231">
        <v>43.611044755559803</v>
      </c>
      <c r="P20" s="231">
        <v>44.202440905527709</v>
      </c>
      <c r="Q20" s="231">
        <v>54.040876237913523</v>
      </c>
      <c r="R20" s="231">
        <v>52.212478222130223</v>
      </c>
      <c r="S20" s="231">
        <v>49.70365363050071</v>
      </c>
      <c r="T20" s="231">
        <v>51.580190838621078</v>
      </c>
      <c r="U20" s="231">
        <v>49.134560946056418</v>
      </c>
      <c r="V20" s="231">
        <v>53.817130518775024</v>
      </c>
      <c r="W20" s="231">
        <v>60.487659746261357</v>
      </c>
      <c r="DA20" s="73" t="s">
        <v>3202</v>
      </c>
    </row>
    <row r="21" spans="1:105" ht="12" customHeight="1" x14ac:dyDescent="0.25">
      <c r="A21" s="46" t="s">
        <v>70</v>
      </c>
      <c r="B21" s="231">
        <v>13.459205883316271</v>
      </c>
      <c r="C21" s="231">
        <v>12.05103553592846</v>
      </c>
      <c r="D21" s="231">
        <v>14.371903979350771</v>
      </c>
      <c r="E21" s="231">
        <v>11.000798014266531</v>
      </c>
      <c r="F21" s="231">
        <v>5.445851241300657</v>
      </c>
      <c r="G21" s="231">
        <v>6.0865643477188538</v>
      </c>
      <c r="H21" s="231">
        <v>6.2688419637358663</v>
      </c>
      <c r="I21" s="231">
        <v>1.6529958789770669</v>
      </c>
      <c r="J21" s="231">
        <v>0.68272961002638888</v>
      </c>
      <c r="K21" s="231">
        <v>0</v>
      </c>
      <c r="L21" s="231">
        <v>1.4868546661596189</v>
      </c>
      <c r="M21" s="231">
        <v>11.442721539719569</v>
      </c>
      <c r="N21" s="231">
        <v>6.9426664949212196</v>
      </c>
      <c r="O21" s="231">
        <v>5.677206148470054</v>
      </c>
      <c r="P21" s="231">
        <v>3.3503576068968179</v>
      </c>
      <c r="Q21" s="231">
        <v>1.689278042026938</v>
      </c>
      <c r="R21" s="231">
        <v>2.3110963943330818</v>
      </c>
      <c r="S21" s="231">
        <v>0.66443082805107023</v>
      </c>
      <c r="T21" s="231">
        <v>0.47474871872302249</v>
      </c>
      <c r="U21" s="231">
        <v>0.30098453020535931</v>
      </c>
      <c r="V21" s="231">
        <v>0.71921583798285538</v>
      </c>
      <c r="W21" s="231">
        <v>0.88672871221137317</v>
      </c>
      <c r="DA21" s="73" t="s">
        <v>3203</v>
      </c>
    </row>
    <row r="22" spans="1:105" ht="12" customHeight="1" x14ac:dyDescent="0.25">
      <c r="A22" s="46" t="s">
        <v>34</v>
      </c>
      <c r="B22" s="231">
        <v>57.312619016981493</v>
      </c>
      <c r="C22" s="231">
        <v>26.691813536906089</v>
      </c>
      <c r="D22" s="231">
        <v>152.99088384106909</v>
      </c>
      <c r="E22" s="231">
        <v>33.261440160859607</v>
      </c>
      <c r="F22" s="231">
        <v>57.821249280934417</v>
      </c>
      <c r="G22" s="231">
        <v>124.73834621750279</v>
      </c>
      <c r="H22" s="231">
        <v>58.560665040077119</v>
      </c>
      <c r="I22" s="231">
        <v>122.6860653602626</v>
      </c>
      <c r="J22" s="231">
        <v>291.70632848517528</v>
      </c>
      <c r="K22" s="231">
        <v>39.421278720061657</v>
      </c>
      <c r="L22" s="231">
        <v>30.635321760079041</v>
      </c>
      <c r="M22" s="231">
        <v>35.630708952154428</v>
      </c>
      <c r="N22" s="231">
        <v>15.076325880026969</v>
      </c>
      <c r="O22" s="231">
        <v>26.637609156110798</v>
      </c>
      <c r="P22" s="231">
        <v>29.153246592146189</v>
      </c>
      <c r="Q22" s="231">
        <v>37.475198748766779</v>
      </c>
      <c r="R22" s="231">
        <v>25.31115790390816</v>
      </c>
      <c r="S22" s="231">
        <v>20.047276253118419</v>
      </c>
      <c r="T22" s="231">
        <v>20.977323205038982</v>
      </c>
      <c r="U22" s="231">
        <v>21.22551463324054</v>
      </c>
      <c r="V22" s="231">
        <v>25.324128106950539</v>
      </c>
      <c r="W22" s="231">
        <v>28.386084585485349</v>
      </c>
      <c r="DA22" s="73" t="s">
        <v>3204</v>
      </c>
    </row>
    <row r="23" spans="1:105" ht="12" customHeight="1" x14ac:dyDescent="0.25">
      <c r="A23" s="46" t="s">
        <v>162</v>
      </c>
      <c r="B23" s="231">
        <v>156.91133741787641</v>
      </c>
      <c r="C23" s="231">
        <v>50.584888713044577</v>
      </c>
      <c r="D23" s="231">
        <v>56.761986965511603</v>
      </c>
      <c r="E23" s="231">
        <v>82.179016328814527</v>
      </c>
      <c r="F23" s="231">
        <v>183.93360858029101</v>
      </c>
      <c r="G23" s="231">
        <v>43.950561438246623</v>
      </c>
      <c r="H23" s="231">
        <v>65.957154498776546</v>
      </c>
      <c r="I23" s="231">
        <v>36.01953553070598</v>
      </c>
      <c r="J23" s="231">
        <v>246.96937711730661</v>
      </c>
      <c r="K23" s="231">
        <v>91.934544054904663</v>
      </c>
      <c r="L23" s="231">
        <v>74.526235049397968</v>
      </c>
      <c r="M23" s="231">
        <v>44.794715109465947</v>
      </c>
      <c r="N23" s="231">
        <v>44.541517800170197</v>
      </c>
      <c r="O23" s="231">
        <v>40.854057652162048</v>
      </c>
      <c r="P23" s="231">
        <v>40.164837612131777</v>
      </c>
      <c r="Q23" s="231">
        <v>31.81844454635441</v>
      </c>
      <c r="R23" s="231">
        <v>36.569700210935487</v>
      </c>
      <c r="S23" s="231">
        <v>30.491537727983861</v>
      </c>
      <c r="T23" s="231">
        <v>23.53048596383298</v>
      </c>
      <c r="U23" s="231">
        <v>36.535379226503252</v>
      </c>
      <c r="V23" s="231">
        <v>33.860318066011679</v>
      </c>
      <c r="W23" s="231">
        <v>32.499695857325982</v>
      </c>
      <c r="DA23" s="73" t="s">
        <v>3205</v>
      </c>
    </row>
    <row r="24" spans="1:105" ht="12" customHeight="1" x14ac:dyDescent="0.25">
      <c r="A24" s="46" t="s">
        <v>36</v>
      </c>
      <c r="B24" s="231">
        <v>0.53342723544756931</v>
      </c>
      <c r="C24" s="231">
        <v>0.27972000000117481</v>
      </c>
      <c r="D24" s="231">
        <v>1.8352179583512711</v>
      </c>
      <c r="E24" s="231">
        <v>0</v>
      </c>
      <c r="F24" s="231">
        <v>0</v>
      </c>
      <c r="G24" s="231">
        <v>0</v>
      </c>
      <c r="H24" s="231">
        <v>0</v>
      </c>
      <c r="I24" s="231">
        <v>7.9920000000171063E-2</v>
      </c>
      <c r="J24" s="231">
        <v>3.9960000000041712E-2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3206</v>
      </c>
    </row>
    <row r="25" spans="1:105" ht="12" customHeight="1" x14ac:dyDescent="0.25">
      <c r="A25" s="46" t="s">
        <v>73</v>
      </c>
      <c r="B25" s="231">
        <v>3.766237296756286</v>
      </c>
      <c r="C25" s="231">
        <v>0</v>
      </c>
      <c r="D25" s="231">
        <v>13.013114400134709</v>
      </c>
      <c r="E25" s="231">
        <v>10.725343200199999</v>
      </c>
      <c r="F25" s="231">
        <v>0</v>
      </c>
      <c r="G25" s="231">
        <v>2.002057200058422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9.1739999999856339E-2</v>
      </c>
      <c r="R25" s="231">
        <v>0.41800439999921141</v>
      </c>
      <c r="S25" s="231">
        <v>0.34688279999942151</v>
      </c>
      <c r="T25" s="231">
        <v>0.15377999999956529</v>
      </c>
      <c r="U25" s="231">
        <v>0.18540720000038341</v>
      </c>
      <c r="V25" s="231">
        <v>3.3475200000087781E-2</v>
      </c>
      <c r="W25" s="231">
        <v>0.35055240000090682</v>
      </c>
      <c r="DA25" s="73" t="s">
        <v>3207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3208</v>
      </c>
    </row>
    <row r="27" spans="1:105" ht="12" customHeight="1" x14ac:dyDescent="0.25">
      <c r="A27" s="57" t="s">
        <v>3071</v>
      </c>
      <c r="B27" s="263">
        <f t="shared" ref="B27:W27" si="0">B28+B34</f>
        <v>709.55290461036191</v>
      </c>
      <c r="C27" s="263">
        <f t="shared" si="0"/>
        <v>484.73580172272227</v>
      </c>
      <c r="D27" s="263">
        <f t="shared" si="0"/>
        <v>644.82621384617448</v>
      </c>
      <c r="E27" s="263">
        <f t="shared" si="0"/>
        <v>704.2450482891079</v>
      </c>
      <c r="F27" s="263">
        <f t="shared" si="0"/>
        <v>645.06268587097486</v>
      </c>
      <c r="G27" s="263">
        <f t="shared" si="0"/>
        <v>683.16746573461978</v>
      </c>
      <c r="H27" s="263">
        <f t="shared" si="0"/>
        <v>918.10403511287052</v>
      </c>
      <c r="I27" s="263">
        <f t="shared" si="0"/>
        <v>770.69015996176927</v>
      </c>
      <c r="J27" s="263">
        <f t="shared" si="0"/>
        <v>963.14441068958547</v>
      </c>
      <c r="K27" s="263">
        <f t="shared" si="0"/>
        <v>616.71548732260931</v>
      </c>
      <c r="L27" s="263">
        <f t="shared" si="0"/>
        <v>607.32404633729311</v>
      </c>
      <c r="M27" s="263">
        <f t="shared" si="0"/>
        <v>673.21123357583201</v>
      </c>
      <c r="N27" s="263">
        <f t="shared" si="0"/>
        <v>639.43373849297097</v>
      </c>
      <c r="O27" s="263">
        <f t="shared" si="0"/>
        <v>565.97332359149129</v>
      </c>
      <c r="P27" s="263">
        <f t="shared" si="0"/>
        <v>538.14306831591171</v>
      </c>
      <c r="Q27" s="263">
        <f t="shared" si="0"/>
        <v>550.37983740243453</v>
      </c>
      <c r="R27" s="263">
        <f t="shared" si="0"/>
        <v>523.15780150231205</v>
      </c>
      <c r="S27" s="263">
        <f t="shared" si="0"/>
        <v>505.16920319204411</v>
      </c>
      <c r="T27" s="263">
        <f t="shared" si="0"/>
        <v>479.24120754807637</v>
      </c>
      <c r="U27" s="263">
        <f t="shared" si="0"/>
        <v>528.30376479934455</v>
      </c>
      <c r="V27" s="263">
        <f t="shared" si="0"/>
        <v>557.00627262772502</v>
      </c>
      <c r="W27" s="263">
        <f t="shared" si="0"/>
        <v>583.60268246507792</v>
      </c>
      <c r="DA27" s="70"/>
    </row>
    <row r="28" spans="1:105" ht="12" customHeight="1" x14ac:dyDescent="0.25">
      <c r="A28" s="60" t="s">
        <v>3072</v>
      </c>
      <c r="B28" s="264">
        <v>709.55290461036191</v>
      </c>
      <c r="C28" s="264">
        <v>484.73580172272227</v>
      </c>
      <c r="D28" s="264">
        <v>644.82621384617448</v>
      </c>
      <c r="E28" s="264">
        <v>704.2450482891079</v>
      </c>
      <c r="F28" s="264">
        <v>645.06268587097486</v>
      </c>
      <c r="G28" s="264">
        <v>683.16746573461978</v>
      </c>
      <c r="H28" s="264">
        <v>918.10403511287052</v>
      </c>
      <c r="I28" s="264">
        <v>770.69015996176927</v>
      </c>
      <c r="J28" s="264">
        <v>963.14441068958547</v>
      </c>
      <c r="K28" s="264">
        <v>616.71548732260931</v>
      </c>
      <c r="L28" s="264">
        <v>607.32404633729311</v>
      </c>
      <c r="M28" s="264">
        <v>673.21123357583201</v>
      </c>
      <c r="N28" s="264">
        <v>639.43373849297097</v>
      </c>
      <c r="O28" s="264">
        <v>565.97332359149129</v>
      </c>
      <c r="P28" s="264">
        <v>538.14306831591171</v>
      </c>
      <c r="Q28" s="264">
        <v>550.37983740243453</v>
      </c>
      <c r="R28" s="264">
        <v>523.15780150231205</v>
      </c>
      <c r="S28" s="264">
        <v>505.16920319204411</v>
      </c>
      <c r="T28" s="264">
        <v>479.24120754807637</v>
      </c>
      <c r="U28" s="264">
        <v>528.30376479934455</v>
      </c>
      <c r="V28" s="264">
        <v>557.00627262772502</v>
      </c>
      <c r="W28" s="264">
        <v>583.60268246507792</v>
      </c>
      <c r="DA28" s="72" t="s">
        <v>3209</v>
      </c>
    </row>
    <row r="29" spans="1:105" ht="12" customHeight="1" x14ac:dyDescent="0.25">
      <c r="A29" s="59" t="s">
        <v>30</v>
      </c>
      <c r="B29" s="232">
        <v>0.3836798976767582</v>
      </c>
      <c r="C29" s="232">
        <v>2.5423270691798781</v>
      </c>
      <c r="D29" s="232">
        <v>0.78530900180493579</v>
      </c>
      <c r="E29" s="232">
        <v>0.68883952126819359</v>
      </c>
      <c r="F29" s="232">
        <v>0.70645752949228247</v>
      </c>
      <c r="G29" s="232">
        <v>0</v>
      </c>
      <c r="H29" s="232">
        <v>9.5719711324691605</v>
      </c>
      <c r="I29" s="232">
        <v>0.69197339844355932</v>
      </c>
      <c r="J29" s="232">
        <v>1.606119115737199</v>
      </c>
      <c r="K29" s="232">
        <v>0</v>
      </c>
      <c r="L29" s="232">
        <v>0</v>
      </c>
      <c r="M29" s="232">
        <v>0</v>
      </c>
      <c r="N29" s="232">
        <v>2.8667526826062351</v>
      </c>
      <c r="O29" s="232">
        <v>0.70808757009283674</v>
      </c>
      <c r="P29" s="232">
        <v>1.4170359071247509</v>
      </c>
      <c r="Q29" s="232">
        <v>1.5371165607544359</v>
      </c>
      <c r="R29" s="232">
        <v>1.7020002131940859</v>
      </c>
      <c r="S29" s="232">
        <v>0.8488158813691824</v>
      </c>
      <c r="T29" s="232">
        <v>0.73415925808275107</v>
      </c>
      <c r="U29" s="232">
        <v>1.1275448376549471</v>
      </c>
      <c r="V29" s="232">
        <v>1.5260131187876029</v>
      </c>
      <c r="W29" s="232">
        <v>1.021874959300076</v>
      </c>
      <c r="DA29" s="71" t="s">
        <v>3210</v>
      </c>
    </row>
    <row r="30" spans="1:105" ht="12" customHeight="1" x14ac:dyDescent="0.25">
      <c r="A30" s="59" t="s">
        <v>33</v>
      </c>
      <c r="B30" s="232">
        <v>0</v>
      </c>
      <c r="C30" s="232">
        <v>0</v>
      </c>
      <c r="D30" s="232">
        <v>0</v>
      </c>
      <c r="E30" s="232">
        <v>2.6369114039400778</v>
      </c>
      <c r="F30" s="232">
        <v>2.704354001767912</v>
      </c>
      <c r="G30" s="232">
        <v>18.37540721628552</v>
      </c>
      <c r="H30" s="232">
        <v>300.3874966160767</v>
      </c>
      <c r="I30" s="232">
        <v>57.328990640685717</v>
      </c>
      <c r="J30" s="232">
        <v>78.049516181713571</v>
      </c>
      <c r="K30" s="232">
        <v>143.86541499642641</v>
      </c>
      <c r="L30" s="232">
        <v>166.19267358819221</v>
      </c>
      <c r="M30" s="232">
        <v>125.10818419608481</v>
      </c>
      <c r="N30" s="232">
        <v>106.4744904887101</v>
      </c>
      <c r="O30" s="232">
        <v>90.556865907464839</v>
      </c>
      <c r="P30" s="232">
        <v>94.424634677714678</v>
      </c>
      <c r="Q30" s="232">
        <v>89.256243027998707</v>
      </c>
      <c r="R30" s="232">
        <v>84.894517486272974</v>
      </c>
      <c r="S30" s="232">
        <v>79.740969402274416</v>
      </c>
      <c r="T30" s="232">
        <v>79.416809623132991</v>
      </c>
      <c r="U30" s="232">
        <v>78.824910130620026</v>
      </c>
      <c r="V30" s="232">
        <v>77.589974019263664</v>
      </c>
      <c r="W30" s="232">
        <v>80.148083193475628</v>
      </c>
      <c r="DA30" s="71" t="s">
        <v>3211</v>
      </c>
    </row>
    <row r="31" spans="1:105" ht="12" customHeight="1" x14ac:dyDescent="0.25">
      <c r="A31" s="59" t="s">
        <v>160</v>
      </c>
      <c r="B31" s="232">
        <v>236.99271867639689</v>
      </c>
      <c r="C31" s="232">
        <v>170.46674758163849</v>
      </c>
      <c r="D31" s="232">
        <v>313.82151066747872</v>
      </c>
      <c r="E31" s="232">
        <v>309.76189911375212</v>
      </c>
      <c r="F31" s="232">
        <v>237.32868413073831</v>
      </c>
      <c r="G31" s="232">
        <v>394.86893771951998</v>
      </c>
      <c r="H31" s="232">
        <v>239.466136336386</v>
      </c>
      <c r="I31" s="232">
        <v>456.75781147450112</v>
      </c>
      <c r="J31" s="232">
        <v>224.88078199591089</v>
      </c>
      <c r="K31" s="232">
        <v>148.11932946889789</v>
      </c>
      <c r="L31" s="232">
        <v>156.6470157905425</v>
      </c>
      <c r="M31" s="232">
        <v>229.39741922593629</v>
      </c>
      <c r="N31" s="232">
        <v>270.53376893436848</v>
      </c>
      <c r="O31" s="232">
        <v>228.8245565797605</v>
      </c>
      <c r="P31" s="232">
        <v>227.3904305872328</v>
      </c>
      <c r="Q31" s="232">
        <v>288.91504616256788</v>
      </c>
      <c r="R31" s="232">
        <v>266.04659986734521</v>
      </c>
      <c r="S31" s="232">
        <v>269.04914508605532</v>
      </c>
      <c r="T31" s="232">
        <v>272.21393375682248</v>
      </c>
      <c r="U31" s="232">
        <v>264.0860117326975</v>
      </c>
      <c r="V31" s="232">
        <v>296.27190754082108</v>
      </c>
      <c r="W31" s="232">
        <v>326.31920124308721</v>
      </c>
      <c r="DA31" s="71" t="s">
        <v>3212</v>
      </c>
    </row>
    <row r="32" spans="1:105" ht="12" customHeight="1" x14ac:dyDescent="0.25">
      <c r="A32" s="59" t="s">
        <v>70</v>
      </c>
      <c r="B32" s="232">
        <v>45.977618744484083</v>
      </c>
      <c r="C32" s="232">
        <v>52.342312447634058</v>
      </c>
      <c r="D32" s="232">
        <v>68.332352090511279</v>
      </c>
      <c r="E32" s="232">
        <v>52.963390766168317</v>
      </c>
      <c r="F32" s="232">
        <v>31.186226870562191</v>
      </c>
      <c r="G32" s="232">
        <v>20.30819889858526</v>
      </c>
      <c r="H32" s="232">
        <v>28.12759419676987</v>
      </c>
      <c r="I32" s="232">
        <v>10.854875081209</v>
      </c>
      <c r="J32" s="232">
        <v>8.6979646300549973</v>
      </c>
      <c r="K32" s="232">
        <v>0</v>
      </c>
      <c r="L32" s="232">
        <v>13.74165725422046</v>
      </c>
      <c r="M32" s="232">
        <v>56.513527674867348</v>
      </c>
      <c r="N32" s="232">
        <v>35.273471543102701</v>
      </c>
      <c r="O32" s="232">
        <v>30.872838571704431</v>
      </c>
      <c r="P32" s="232">
        <v>17.968946073287849</v>
      </c>
      <c r="Q32" s="232">
        <v>6.6192788252300998</v>
      </c>
      <c r="R32" s="232">
        <v>9.0378734693938618</v>
      </c>
      <c r="S32" s="232">
        <v>3.7208054919711069</v>
      </c>
      <c r="T32" s="232">
        <v>2.9154641613337242</v>
      </c>
      <c r="U32" s="232">
        <v>1.9194976298427291</v>
      </c>
      <c r="V32" s="232">
        <v>4.6250993620970497</v>
      </c>
      <c r="W32" s="232">
        <v>4.9549588878634543</v>
      </c>
      <c r="DA32" s="71" t="s">
        <v>3213</v>
      </c>
    </row>
    <row r="33" spans="1:105" ht="12" customHeight="1" x14ac:dyDescent="0.25">
      <c r="A33" s="59" t="s">
        <v>162</v>
      </c>
      <c r="B33" s="232">
        <v>426.19888729180411</v>
      </c>
      <c r="C33" s="232">
        <v>259.38441462426982</v>
      </c>
      <c r="D33" s="232">
        <v>261.88704208637961</v>
      </c>
      <c r="E33" s="232">
        <v>338.19400748397919</v>
      </c>
      <c r="F33" s="232">
        <v>373.13696333841409</v>
      </c>
      <c r="G33" s="232">
        <v>249.61492190022901</v>
      </c>
      <c r="H33" s="232">
        <v>340.55083683116868</v>
      </c>
      <c r="I33" s="232">
        <v>245.05650936692979</v>
      </c>
      <c r="J33" s="232">
        <v>649.91002876616881</v>
      </c>
      <c r="K33" s="232">
        <v>324.73074285728501</v>
      </c>
      <c r="L33" s="232">
        <v>270.74269970433801</v>
      </c>
      <c r="M33" s="232">
        <v>262.19210247894353</v>
      </c>
      <c r="N33" s="232">
        <v>224.2852548441835</v>
      </c>
      <c r="O33" s="232">
        <v>215.01097496246879</v>
      </c>
      <c r="P33" s="232">
        <v>196.94202107055159</v>
      </c>
      <c r="Q33" s="232">
        <v>164.05215282588341</v>
      </c>
      <c r="R33" s="232">
        <v>161.47681046610589</v>
      </c>
      <c r="S33" s="232">
        <v>151.80946733037399</v>
      </c>
      <c r="T33" s="232">
        <v>123.9608407487044</v>
      </c>
      <c r="U33" s="232">
        <v>182.34580046852929</v>
      </c>
      <c r="V33" s="232">
        <v>176.99327858675559</v>
      </c>
      <c r="W33" s="232">
        <v>171.15856418135161</v>
      </c>
      <c r="DA33" s="71" t="s">
        <v>3214</v>
      </c>
    </row>
    <row r="34" spans="1:105" ht="12" customHeight="1" x14ac:dyDescent="0.25">
      <c r="A34" s="60" t="s">
        <v>3079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>
        <v>0</v>
      </c>
      <c r="K34" s="264">
        <v>0</v>
      </c>
      <c r="L34" s="264">
        <v>0</v>
      </c>
      <c r="M34" s="264">
        <v>0</v>
      </c>
      <c r="N34" s="264">
        <v>0</v>
      </c>
      <c r="O34" s="264">
        <v>0</v>
      </c>
      <c r="P34" s="264">
        <v>0</v>
      </c>
      <c r="Q34" s="264">
        <v>0</v>
      </c>
      <c r="R34" s="264">
        <v>0</v>
      </c>
      <c r="S34" s="264">
        <v>0</v>
      </c>
      <c r="T34" s="264">
        <v>0</v>
      </c>
      <c r="U34" s="264">
        <v>0</v>
      </c>
      <c r="V34" s="264">
        <v>0</v>
      </c>
      <c r="W34" s="264">
        <v>0</v>
      </c>
      <c r="DA34" s="72" t="s">
        <v>3215</v>
      </c>
    </row>
    <row r="35" spans="1:105" ht="12" customHeight="1" x14ac:dyDescent="0.25">
      <c r="A35" s="57" t="s">
        <v>3081</v>
      </c>
      <c r="B35" s="263">
        <f t="shared" ref="B35:W35" si="1">B36+B42+B53</f>
        <v>62.007344056994427</v>
      </c>
      <c r="C35" s="263">
        <f t="shared" si="1"/>
        <v>17.005623886960883</v>
      </c>
      <c r="D35" s="263">
        <f t="shared" si="1"/>
        <v>28.997043551844161</v>
      </c>
      <c r="E35" s="263">
        <f t="shared" si="1"/>
        <v>47.284368547426453</v>
      </c>
      <c r="F35" s="263">
        <f t="shared" si="1"/>
        <v>73.899770438388487</v>
      </c>
      <c r="G35" s="263">
        <f t="shared" si="1"/>
        <v>46.986699264977432</v>
      </c>
      <c r="H35" s="263">
        <f t="shared" si="1"/>
        <v>16.045328197178062</v>
      </c>
      <c r="I35" s="263">
        <f t="shared" si="1"/>
        <v>17.133539416260287</v>
      </c>
      <c r="J35" s="263">
        <f t="shared" si="1"/>
        <v>80.266168507146133</v>
      </c>
      <c r="K35" s="263">
        <f t="shared" si="1"/>
        <v>26.078030463598029</v>
      </c>
      <c r="L35" s="263">
        <f t="shared" si="1"/>
        <v>21.153410725540574</v>
      </c>
      <c r="M35" s="263">
        <f t="shared" si="1"/>
        <v>9.081162008749347</v>
      </c>
      <c r="N35" s="263">
        <f t="shared" si="1"/>
        <v>8.8257706306004522</v>
      </c>
      <c r="O35" s="263">
        <f t="shared" si="1"/>
        <v>8.9472018529468826</v>
      </c>
      <c r="P35" s="263">
        <f t="shared" si="1"/>
        <v>10.838425094368944</v>
      </c>
      <c r="Q35" s="263">
        <f t="shared" si="1"/>
        <v>9.6380392967680812</v>
      </c>
      <c r="R35" s="263">
        <f t="shared" si="1"/>
        <v>13.500775079578842</v>
      </c>
      <c r="S35" s="263">
        <f t="shared" si="1"/>
        <v>7.1246366972869026</v>
      </c>
      <c r="T35" s="263">
        <f t="shared" si="1"/>
        <v>5.6636938026413848</v>
      </c>
      <c r="U35" s="263">
        <f t="shared" si="1"/>
        <v>7.1524748811202858</v>
      </c>
      <c r="V35" s="263">
        <f t="shared" si="1"/>
        <v>5.7820525557050209</v>
      </c>
      <c r="W35" s="263">
        <f t="shared" si="1"/>
        <v>5.8701878867046959</v>
      </c>
      <c r="DA35" s="70"/>
    </row>
    <row r="36" spans="1:105" ht="12" customHeight="1" x14ac:dyDescent="0.25">
      <c r="A36" s="60" t="s">
        <v>3082</v>
      </c>
      <c r="B36" s="264">
        <v>34.441982177705903</v>
      </c>
      <c r="C36" s="264">
        <v>11.74606370188477</v>
      </c>
      <c r="D36" s="264">
        <v>18.94835625751282</v>
      </c>
      <c r="E36" s="264">
        <v>33.724334420398783</v>
      </c>
      <c r="F36" s="264">
        <v>40.041861234147348</v>
      </c>
      <c r="G36" s="264">
        <v>27.942130431861191</v>
      </c>
      <c r="H36" s="264">
        <v>11.763203512283351</v>
      </c>
      <c r="I36" s="264">
        <v>13.10461591270945</v>
      </c>
      <c r="J36" s="264">
        <v>38.324454370648162</v>
      </c>
      <c r="K36" s="264">
        <v>15.44146595272961</v>
      </c>
      <c r="L36" s="264">
        <v>12.1415157589628</v>
      </c>
      <c r="M36" s="264">
        <v>6.3966503426308554</v>
      </c>
      <c r="N36" s="264">
        <v>6.7653633616958349</v>
      </c>
      <c r="O36" s="264">
        <v>6.3403081056680524</v>
      </c>
      <c r="P36" s="264">
        <v>6.7274523380789164</v>
      </c>
      <c r="Q36" s="264">
        <v>5.5886972143246743</v>
      </c>
      <c r="R36" s="264">
        <v>8.1071011972183697</v>
      </c>
      <c r="S36" s="264">
        <v>5.1365996506315907</v>
      </c>
      <c r="T36" s="264">
        <v>4.3379395546545574</v>
      </c>
      <c r="U36" s="264">
        <v>5.0871592321548471</v>
      </c>
      <c r="V36" s="264">
        <v>4.1707317722469757</v>
      </c>
      <c r="W36" s="264">
        <v>4.1981979114717367</v>
      </c>
      <c r="DA36" s="72" t="s">
        <v>3216</v>
      </c>
    </row>
    <row r="37" spans="1:105" ht="12" customHeight="1" x14ac:dyDescent="0.25">
      <c r="A37" s="59" t="s">
        <v>30</v>
      </c>
      <c r="B37" s="232">
        <v>5.5633585163129939E-2</v>
      </c>
      <c r="C37" s="232">
        <v>0.36863742503108221</v>
      </c>
      <c r="D37" s="232">
        <v>0</v>
      </c>
      <c r="E37" s="232">
        <v>0</v>
      </c>
      <c r="F37" s="232">
        <v>0</v>
      </c>
      <c r="G37" s="232">
        <v>0</v>
      </c>
      <c r="H37" s="232">
        <v>0</v>
      </c>
      <c r="I37" s="232">
        <v>0</v>
      </c>
      <c r="J37" s="232">
        <v>0</v>
      </c>
      <c r="K37" s="232">
        <v>0</v>
      </c>
      <c r="L37" s="232">
        <v>0</v>
      </c>
      <c r="M37" s="232">
        <v>0</v>
      </c>
      <c r="N37" s="232">
        <v>0</v>
      </c>
      <c r="O37" s="232">
        <v>0</v>
      </c>
      <c r="P37" s="232">
        <v>0</v>
      </c>
      <c r="Q37" s="232">
        <v>0</v>
      </c>
      <c r="R37" s="232">
        <v>0</v>
      </c>
      <c r="S37" s="232">
        <v>0</v>
      </c>
      <c r="T37" s="232">
        <v>1.0593506275744251E-3</v>
      </c>
      <c r="U37" s="232">
        <v>0</v>
      </c>
      <c r="V37" s="232">
        <v>0</v>
      </c>
      <c r="W37" s="232">
        <v>0</v>
      </c>
      <c r="DA37" s="71" t="s">
        <v>3217</v>
      </c>
    </row>
    <row r="38" spans="1:105" ht="12" customHeight="1" x14ac:dyDescent="0.25">
      <c r="A38" s="59" t="s">
        <v>33</v>
      </c>
      <c r="B38" s="232">
        <v>0</v>
      </c>
      <c r="C38" s="232">
        <v>0</v>
      </c>
      <c r="D38" s="232">
        <v>0</v>
      </c>
      <c r="E38" s="232">
        <v>0</v>
      </c>
      <c r="F38" s="232">
        <v>0</v>
      </c>
      <c r="G38" s="232">
        <v>0.25555648007665671</v>
      </c>
      <c r="H38" s="232">
        <v>0</v>
      </c>
      <c r="I38" s="232">
        <v>2.4565025395207929</v>
      </c>
      <c r="J38" s="232">
        <v>0.20589967055854461</v>
      </c>
      <c r="K38" s="232">
        <v>0.49128492232875909</v>
      </c>
      <c r="L38" s="232">
        <v>0.71673024563244037</v>
      </c>
      <c r="M38" s="232">
        <v>0</v>
      </c>
      <c r="N38" s="232">
        <v>0.30764339512709632</v>
      </c>
      <c r="O38" s="232">
        <v>1.2041927384879549</v>
      </c>
      <c r="P38" s="232">
        <v>1.384943889423089</v>
      </c>
      <c r="Q38" s="232">
        <v>0.29257393916160801</v>
      </c>
      <c r="R38" s="232">
        <v>0.8515202066821449</v>
      </c>
      <c r="S38" s="232">
        <v>0.28604426161553631</v>
      </c>
      <c r="T38" s="232">
        <v>0.31496733599348992</v>
      </c>
      <c r="U38" s="232">
        <v>0.23965311836791939</v>
      </c>
      <c r="V38" s="232">
        <v>3.5421355896972817E-2</v>
      </c>
      <c r="W38" s="232">
        <v>3.0334017299137941E-2</v>
      </c>
      <c r="DA38" s="71" t="s">
        <v>3218</v>
      </c>
    </row>
    <row r="39" spans="1:105" ht="12" customHeight="1" x14ac:dyDescent="0.25">
      <c r="A39" s="59" t="s">
        <v>160</v>
      </c>
      <c r="B39" s="232">
        <v>1.6642327570079209</v>
      </c>
      <c r="C39" s="232">
        <v>0.89923452061457176</v>
      </c>
      <c r="D39" s="232">
        <v>1.1200403011006761</v>
      </c>
      <c r="E39" s="232">
        <v>1.7613314069605519</v>
      </c>
      <c r="F39" s="232">
        <v>1.38703177119169</v>
      </c>
      <c r="G39" s="232">
        <v>19.805623875890451</v>
      </c>
      <c r="H39" s="232">
        <v>0</v>
      </c>
      <c r="I39" s="232">
        <v>5.3751628637082947</v>
      </c>
      <c r="J39" s="232">
        <v>2.5027729194457851</v>
      </c>
      <c r="K39" s="232">
        <v>0.49918282225653682</v>
      </c>
      <c r="L39" s="232">
        <v>1.2226233310940049</v>
      </c>
      <c r="M39" s="232">
        <v>2.2920021449017831</v>
      </c>
      <c r="N39" s="232">
        <v>2.5188136368867009</v>
      </c>
      <c r="O39" s="232">
        <v>2.164683848330482</v>
      </c>
      <c r="P39" s="232">
        <v>1.9881085125498921</v>
      </c>
      <c r="Q39" s="232">
        <v>2.4085628892270798</v>
      </c>
      <c r="R39" s="232">
        <v>1.1616869479944989</v>
      </c>
      <c r="S39" s="232">
        <v>1.0517101253547501</v>
      </c>
      <c r="T39" s="232">
        <v>1.1597878732066731</v>
      </c>
      <c r="U39" s="232">
        <v>1.1840710979546401</v>
      </c>
      <c r="V39" s="232">
        <v>1.35090241287833</v>
      </c>
      <c r="W39" s="232">
        <v>1.5999605919547459</v>
      </c>
      <c r="DA39" s="71" t="s">
        <v>3219</v>
      </c>
    </row>
    <row r="40" spans="1:105" ht="12" customHeight="1" x14ac:dyDescent="0.25">
      <c r="A40" s="59" t="s">
        <v>70</v>
      </c>
      <c r="B40" s="232">
        <v>1.69983771649672</v>
      </c>
      <c r="C40" s="232">
        <v>0.91257315890625823</v>
      </c>
      <c r="D40" s="232">
        <v>1.130909803677987</v>
      </c>
      <c r="E40" s="232">
        <v>1.200960622639478</v>
      </c>
      <c r="F40" s="232">
        <v>0.46995397756794299</v>
      </c>
      <c r="G40" s="232">
        <v>1.052384737558629</v>
      </c>
      <c r="H40" s="232">
        <v>0</v>
      </c>
      <c r="I40" s="232">
        <v>0</v>
      </c>
      <c r="J40" s="232">
        <v>0</v>
      </c>
      <c r="K40" s="232">
        <v>0</v>
      </c>
      <c r="L40" s="232">
        <v>0</v>
      </c>
      <c r="M40" s="232">
        <v>0.64623170566556121</v>
      </c>
      <c r="N40" s="232">
        <v>0.30838713427759462</v>
      </c>
      <c r="O40" s="232">
        <v>0</v>
      </c>
      <c r="P40" s="232">
        <v>0</v>
      </c>
      <c r="Q40" s="232">
        <v>0.58675037506665151</v>
      </c>
      <c r="R40" s="232">
        <v>0.56923479705598168</v>
      </c>
      <c r="S40" s="232">
        <v>0</v>
      </c>
      <c r="T40" s="232">
        <v>0</v>
      </c>
      <c r="U40" s="232">
        <v>0</v>
      </c>
      <c r="V40" s="232">
        <v>0</v>
      </c>
      <c r="W40" s="232">
        <v>0</v>
      </c>
      <c r="DA40" s="71" t="s">
        <v>3220</v>
      </c>
    </row>
    <row r="41" spans="1:105" ht="12" customHeight="1" x14ac:dyDescent="0.25">
      <c r="A41" s="59" t="s">
        <v>162</v>
      </c>
      <c r="B41" s="232">
        <v>31.02227811903812</v>
      </c>
      <c r="C41" s="232">
        <v>9.5656185973328611</v>
      </c>
      <c r="D41" s="232">
        <v>16.69740615273416</v>
      </c>
      <c r="E41" s="232">
        <v>30.76204239079874</v>
      </c>
      <c r="F41" s="232">
        <v>38.184875485387721</v>
      </c>
      <c r="G41" s="232">
        <v>6.8285653383354594</v>
      </c>
      <c r="H41" s="232">
        <v>11.763203512283351</v>
      </c>
      <c r="I41" s="232">
        <v>5.2729505094803661</v>
      </c>
      <c r="J41" s="232">
        <v>35.615781780643829</v>
      </c>
      <c r="K41" s="232">
        <v>14.450998208144309</v>
      </c>
      <c r="L41" s="232">
        <v>10.202162182236361</v>
      </c>
      <c r="M41" s="232">
        <v>3.458416492063511</v>
      </c>
      <c r="N41" s="232">
        <v>3.630519195404442</v>
      </c>
      <c r="O41" s="232">
        <v>2.9714315188496152</v>
      </c>
      <c r="P41" s="232">
        <v>3.3543999361059358</v>
      </c>
      <c r="Q41" s="232">
        <v>2.300810010869335</v>
      </c>
      <c r="R41" s="232">
        <v>5.5246592454857444</v>
      </c>
      <c r="S41" s="232">
        <v>3.7988452636613039</v>
      </c>
      <c r="T41" s="232">
        <v>2.8621249948268201</v>
      </c>
      <c r="U41" s="232">
        <v>3.6634350158322881</v>
      </c>
      <c r="V41" s="232">
        <v>2.7844080034716732</v>
      </c>
      <c r="W41" s="232">
        <v>2.5679033022178528</v>
      </c>
      <c r="DA41" s="71" t="s">
        <v>3221</v>
      </c>
    </row>
    <row r="42" spans="1:105" ht="12" customHeight="1" x14ac:dyDescent="0.25">
      <c r="A42" s="60" t="s">
        <v>3089</v>
      </c>
      <c r="B42" s="264">
        <v>27.56536187928852</v>
      </c>
      <c r="C42" s="264">
        <v>5.2595601850761131</v>
      </c>
      <c r="D42" s="264">
        <v>10.048687294331341</v>
      </c>
      <c r="E42" s="264">
        <v>13.56003412702767</v>
      </c>
      <c r="F42" s="264">
        <v>33.857909204241132</v>
      </c>
      <c r="G42" s="264">
        <v>19.044568833116241</v>
      </c>
      <c r="H42" s="264">
        <v>4.2821246848947112</v>
      </c>
      <c r="I42" s="264">
        <v>4.0289235035508364</v>
      </c>
      <c r="J42" s="264">
        <v>41.941714136497971</v>
      </c>
      <c r="K42" s="264">
        <v>10.636564510868419</v>
      </c>
      <c r="L42" s="264">
        <v>9.0118949665777723</v>
      </c>
      <c r="M42" s="264">
        <v>2.684511666118492</v>
      </c>
      <c r="N42" s="264">
        <v>2.0604072689046178</v>
      </c>
      <c r="O42" s="264">
        <v>2.6068937472788312</v>
      </c>
      <c r="P42" s="264">
        <v>4.1109727562900282</v>
      </c>
      <c r="Q42" s="264">
        <v>4.0493420824434061</v>
      </c>
      <c r="R42" s="264">
        <v>5.3936738823604724</v>
      </c>
      <c r="S42" s="264">
        <v>1.9880370466553119</v>
      </c>
      <c r="T42" s="264">
        <v>1.325754247986827</v>
      </c>
      <c r="U42" s="264">
        <v>2.0653156489654392</v>
      </c>
      <c r="V42" s="264">
        <v>1.611320783458045</v>
      </c>
      <c r="W42" s="264">
        <v>1.671989975232959</v>
      </c>
      <c r="DA42" s="72" t="s">
        <v>3222</v>
      </c>
    </row>
    <row r="43" spans="1:105" ht="12" customHeight="1" x14ac:dyDescent="0.25">
      <c r="A43" s="64" t="s">
        <v>30</v>
      </c>
      <c r="B43" s="231">
        <v>4.2696139709842117E-2</v>
      </c>
      <c r="C43" s="231">
        <v>0.13537261322772889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2.2699345136636501E-4</v>
      </c>
      <c r="U43" s="231">
        <v>0</v>
      </c>
      <c r="V43" s="231">
        <v>0</v>
      </c>
      <c r="W43" s="231">
        <v>0</v>
      </c>
      <c r="DA43" s="73" t="s">
        <v>3223</v>
      </c>
    </row>
    <row r="44" spans="1:105" ht="12" customHeight="1" x14ac:dyDescent="0.25">
      <c r="A44" s="64" t="s">
        <v>32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3224</v>
      </c>
    </row>
    <row r="45" spans="1:105" ht="12" customHeight="1" x14ac:dyDescent="0.25">
      <c r="A45" s="64" t="s">
        <v>33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0.15707283012278431</v>
      </c>
      <c r="H45" s="231">
        <v>0</v>
      </c>
      <c r="I45" s="231">
        <v>0.75523471148887467</v>
      </c>
      <c r="J45" s="231">
        <v>0.21749519288582789</v>
      </c>
      <c r="K45" s="231">
        <v>0.33841241405211892</v>
      </c>
      <c r="L45" s="231">
        <v>0.53198445904424807</v>
      </c>
      <c r="M45" s="231">
        <v>0</v>
      </c>
      <c r="N45" s="231">
        <v>9.3693517060623344E-2</v>
      </c>
      <c r="O45" s="231">
        <v>0.40687425394569982</v>
      </c>
      <c r="P45" s="231">
        <v>0.65500514735318083</v>
      </c>
      <c r="Q45" s="231">
        <v>0.11203001801397899</v>
      </c>
      <c r="R45" s="231">
        <v>0.36797215134403399</v>
      </c>
      <c r="S45" s="231">
        <v>9.4737696150473671E-2</v>
      </c>
      <c r="T45" s="231">
        <v>6.7489951677787458E-2</v>
      </c>
      <c r="U45" s="231">
        <v>8.5169525093532109E-2</v>
      </c>
      <c r="V45" s="231">
        <v>1.118997781265278E-2</v>
      </c>
      <c r="W45" s="231">
        <v>8.9443686312723862E-3</v>
      </c>
      <c r="DA45" s="73" t="s">
        <v>3225</v>
      </c>
    </row>
    <row r="46" spans="1:105" ht="12" customHeight="1" x14ac:dyDescent="0.25">
      <c r="A46" s="64" t="s">
        <v>160</v>
      </c>
      <c r="B46" s="231">
        <v>1.2772197602321169</v>
      </c>
      <c r="C46" s="231">
        <v>0.33022074996838607</v>
      </c>
      <c r="D46" s="231">
        <v>0.54598012084458003</v>
      </c>
      <c r="E46" s="231">
        <v>0.68349649438026494</v>
      </c>
      <c r="F46" s="231">
        <v>1.156435244592847</v>
      </c>
      <c r="G46" s="231">
        <v>12.17314228776492</v>
      </c>
      <c r="H46" s="231">
        <v>0</v>
      </c>
      <c r="I46" s="231">
        <v>1.652556636627929</v>
      </c>
      <c r="J46" s="231">
        <v>2.6437200088161972</v>
      </c>
      <c r="K46" s="231">
        <v>0.34385273444264119</v>
      </c>
      <c r="L46" s="231">
        <v>0.90747755570576705</v>
      </c>
      <c r="M46" s="231">
        <v>0.62893502444983007</v>
      </c>
      <c r="N46" s="231">
        <v>0.76711059687362337</v>
      </c>
      <c r="O46" s="231">
        <v>0.73140627548019443</v>
      </c>
      <c r="P46" s="231">
        <v>0.94027008542512602</v>
      </c>
      <c r="Q46" s="231">
        <v>0.92226718702674781</v>
      </c>
      <c r="R46" s="231">
        <v>0.50200622614395085</v>
      </c>
      <c r="S46" s="231">
        <v>0.34832579311852618</v>
      </c>
      <c r="T46" s="231">
        <v>0.2485147460523339</v>
      </c>
      <c r="U46" s="231">
        <v>0.42080309147053202</v>
      </c>
      <c r="V46" s="231">
        <v>0.42676423994428458</v>
      </c>
      <c r="W46" s="231">
        <v>0.47176861504455991</v>
      </c>
      <c r="DA46" s="73" t="s">
        <v>3226</v>
      </c>
    </row>
    <row r="47" spans="1:105" ht="12" customHeight="1" x14ac:dyDescent="0.25">
      <c r="A47" s="64" t="s">
        <v>70</v>
      </c>
      <c r="B47" s="231">
        <v>1.3045448790472991</v>
      </c>
      <c r="C47" s="231">
        <v>0.335119021819902</v>
      </c>
      <c r="D47" s="231">
        <v>0.55127861976899273</v>
      </c>
      <c r="E47" s="231">
        <v>0.46604084399955709</v>
      </c>
      <c r="F47" s="231">
        <v>0.39182328356417789</v>
      </c>
      <c r="G47" s="231">
        <v>0.64682785213184124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0.17732869688062269</v>
      </c>
      <c r="N47" s="231">
        <v>9.3920024562132012E-2</v>
      </c>
      <c r="O47" s="231">
        <v>0</v>
      </c>
      <c r="P47" s="231">
        <v>0</v>
      </c>
      <c r="Q47" s="231">
        <v>0.2246736509642332</v>
      </c>
      <c r="R47" s="231">
        <v>0.24598659109772869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3227</v>
      </c>
    </row>
    <row r="48" spans="1:105" ht="12" customHeight="1" x14ac:dyDescent="0.25">
      <c r="A48" s="64" t="s">
        <v>34</v>
      </c>
      <c r="B48" s="231">
        <v>0.94612039168323037</v>
      </c>
      <c r="C48" s="231">
        <v>0.94612039168171591</v>
      </c>
      <c r="D48" s="231">
        <v>0.47307941733591719</v>
      </c>
      <c r="E48" s="231">
        <v>0.47307941733598913</v>
      </c>
      <c r="F48" s="231">
        <v>0.47307941733603659</v>
      </c>
      <c r="G48" s="231">
        <v>1.870480720477087</v>
      </c>
      <c r="H48" s="231">
        <v>0</v>
      </c>
      <c r="I48" s="231">
        <v>0</v>
      </c>
      <c r="J48" s="231">
        <v>1.458965558140312</v>
      </c>
      <c r="K48" s="231">
        <v>0</v>
      </c>
      <c r="L48" s="231">
        <v>0</v>
      </c>
      <c r="M48" s="231">
        <v>0.92924391971245701</v>
      </c>
      <c r="N48" s="231">
        <v>0</v>
      </c>
      <c r="O48" s="231">
        <v>0.46462195985817889</v>
      </c>
      <c r="P48" s="231">
        <v>0.92924391971567799</v>
      </c>
      <c r="Q48" s="231">
        <v>1.9093638896159519</v>
      </c>
      <c r="R48" s="231">
        <v>1.890307261939447</v>
      </c>
      <c r="S48" s="231">
        <v>0.28679817474174252</v>
      </c>
      <c r="T48" s="231">
        <v>0.39623776336046418</v>
      </c>
      <c r="U48" s="231">
        <v>0.25740703993728059</v>
      </c>
      <c r="V48" s="231">
        <v>0.29374287566377572</v>
      </c>
      <c r="W48" s="231">
        <v>0.43409822693794509</v>
      </c>
      <c r="DA48" s="73" t="s">
        <v>3228</v>
      </c>
    </row>
    <row r="49" spans="1:105" ht="12" customHeight="1" x14ac:dyDescent="0.25">
      <c r="A49" s="64" t="s">
        <v>162</v>
      </c>
      <c r="B49" s="231">
        <v>23.808128072354339</v>
      </c>
      <c r="C49" s="231">
        <v>3.5127274083783799</v>
      </c>
      <c r="D49" s="231">
        <v>8.1393962521723466</v>
      </c>
      <c r="E49" s="231">
        <v>11.937417371311859</v>
      </c>
      <c r="F49" s="231">
        <v>31.836571258748069</v>
      </c>
      <c r="G49" s="231">
        <v>4.1970451426196158</v>
      </c>
      <c r="H49" s="231">
        <v>4.2821246848947112</v>
      </c>
      <c r="I49" s="231">
        <v>1.621132155434033</v>
      </c>
      <c r="J49" s="231">
        <v>37.621533376655627</v>
      </c>
      <c r="K49" s="231">
        <v>9.9542993623736589</v>
      </c>
      <c r="L49" s="231">
        <v>7.5724329518277571</v>
      </c>
      <c r="M49" s="231">
        <v>0.94900402507558279</v>
      </c>
      <c r="N49" s="231">
        <v>1.1056831304082391</v>
      </c>
      <c r="O49" s="231">
        <v>1.0039912579947581</v>
      </c>
      <c r="P49" s="231">
        <v>1.5864536037960439</v>
      </c>
      <c r="Q49" s="231">
        <v>0.88100733682249477</v>
      </c>
      <c r="R49" s="231">
        <v>2.3874016518353112</v>
      </c>
      <c r="S49" s="231">
        <v>1.258175382644569</v>
      </c>
      <c r="T49" s="231">
        <v>0.61328479344487452</v>
      </c>
      <c r="U49" s="231">
        <v>1.3019359924640941</v>
      </c>
      <c r="V49" s="231">
        <v>0.87962369003733154</v>
      </c>
      <c r="W49" s="231">
        <v>0.7571787646191811</v>
      </c>
      <c r="DA49" s="73" t="s">
        <v>3229</v>
      </c>
    </row>
    <row r="50" spans="1:105" ht="12" customHeight="1" x14ac:dyDescent="0.25">
      <c r="A50" s="64" t="s">
        <v>36</v>
      </c>
      <c r="B50" s="231">
        <v>9.8520559450763392E-2</v>
      </c>
      <c r="C50" s="231">
        <v>0</v>
      </c>
      <c r="D50" s="231">
        <v>0.33895288420950248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3230</v>
      </c>
    </row>
    <row r="51" spans="1:105" ht="12" customHeight="1" x14ac:dyDescent="0.25">
      <c r="A51" s="64" t="s">
        <v>73</v>
      </c>
      <c r="B51" s="231">
        <v>8.8132076810929827E-2</v>
      </c>
      <c r="C51" s="231">
        <v>0</v>
      </c>
      <c r="D51" s="231">
        <v>0</v>
      </c>
      <c r="E51" s="231">
        <v>0</v>
      </c>
      <c r="F51" s="231">
        <v>0</v>
      </c>
      <c r="G51" s="231">
        <v>0</v>
      </c>
      <c r="H51" s="231">
        <v>0</v>
      </c>
      <c r="I51" s="231">
        <v>0</v>
      </c>
      <c r="J51" s="231">
        <v>0</v>
      </c>
      <c r="K51" s="231">
        <v>0</v>
      </c>
      <c r="L51" s="231">
        <v>0</v>
      </c>
      <c r="M51" s="231">
        <v>0</v>
      </c>
      <c r="N51" s="231">
        <v>0</v>
      </c>
      <c r="O51" s="231">
        <v>0</v>
      </c>
      <c r="P51" s="231">
        <v>0</v>
      </c>
      <c r="Q51" s="231">
        <v>0</v>
      </c>
      <c r="R51" s="231">
        <v>0</v>
      </c>
      <c r="S51" s="231">
        <v>0</v>
      </c>
      <c r="T51" s="231">
        <v>0</v>
      </c>
      <c r="U51" s="231">
        <v>0</v>
      </c>
      <c r="V51" s="231">
        <v>0</v>
      </c>
      <c r="W51" s="231">
        <v>0</v>
      </c>
      <c r="DA51" s="73" t="s">
        <v>3231</v>
      </c>
    </row>
    <row r="52" spans="1:105" ht="12" customHeight="1" x14ac:dyDescent="0.25">
      <c r="A52" s="64" t="s">
        <v>79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3232</v>
      </c>
    </row>
    <row r="53" spans="1:105" ht="12" customHeight="1" x14ac:dyDescent="0.25">
      <c r="A53" s="60" t="s">
        <v>3101</v>
      </c>
      <c r="B53" s="264">
        <v>0</v>
      </c>
      <c r="C53" s="264">
        <v>0</v>
      </c>
      <c r="D53" s="264">
        <v>0</v>
      </c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>
        <v>0</v>
      </c>
      <c r="K53" s="264">
        <v>0</v>
      </c>
      <c r="L53" s="264">
        <v>0</v>
      </c>
      <c r="M53" s="264">
        <v>0</v>
      </c>
      <c r="N53" s="264">
        <v>0</v>
      </c>
      <c r="O53" s="264">
        <v>0</v>
      </c>
      <c r="P53" s="264">
        <v>0</v>
      </c>
      <c r="Q53" s="264">
        <v>0</v>
      </c>
      <c r="R53" s="264">
        <v>0</v>
      </c>
      <c r="S53" s="264">
        <v>0</v>
      </c>
      <c r="T53" s="264">
        <v>0</v>
      </c>
      <c r="U53" s="264">
        <v>0</v>
      </c>
      <c r="V53" s="264">
        <v>0</v>
      </c>
      <c r="W53" s="264">
        <v>0</v>
      </c>
      <c r="DA53" s="72" t="s">
        <v>3233</v>
      </c>
    </row>
    <row r="54" spans="1:105" ht="12" customHeight="1" x14ac:dyDescent="0.25">
      <c r="A54" s="57" t="s">
        <v>3103</v>
      </c>
      <c r="B54" s="263">
        <f t="shared" ref="B54:W54" si="2">B55+B56+B67</f>
        <v>15.063016274743356</v>
      </c>
      <c r="C54" s="263">
        <f t="shared" si="2"/>
        <v>4.6922397096705044</v>
      </c>
      <c r="D54" s="263">
        <f t="shared" si="2"/>
        <v>7.8644086206053876</v>
      </c>
      <c r="E54" s="263">
        <f t="shared" si="2"/>
        <v>13.786374376746625</v>
      </c>
      <c r="F54" s="263">
        <f t="shared" si="2"/>
        <v>17.890046346189795</v>
      </c>
      <c r="G54" s="263">
        <f t="shared" si="2"/>
        <v>9.9847746673991846</v>
      </c>
      <c r="H54" s="263">
        <f t="shared" si="2"/>
        <v>4.8854778278449462</v>
      </c>
      <c r="I54" s="263">
        <f t="shared" si="2"/>
        <v>4.674034207321518</v>
      </c>
      <c r="J54" s="263">
        <f t="shared" si="2"/>
        <v>17.766292890279356</v>
      </c>
      <c r="K54" s="263">
        <f t="shared" si="2"/>
        <v>6.7148029008211552</v>
      </c>
      <c r="L54" s="263">
        <f t="shared" si="2"/>
        <v>5.2226110274390152</v>
      </c>
      <c r="M54" s="263">
        <f t="shared" si="2"/>
        <v>2.3446270921358923</v>
      </c>
      <c r="N54" s="263">
        <f t="shared" si="2"/>
        <v>2.3702899186371766</v>
      </c>
      <c r="O54" s="263">
        <f t="shared" si="2"/>
        <v>2.2448148349263057</v>
      </c>
      <c r="P54" s="263">
        <f t="shared" si="2"/>
        <v>2.553546731151223</v>
      </c>
      <c r="Q54" s="263">
        <f t="shared" si="2"/>
        <v>2.0749653159704158</v>
      </c>
      <c r="R54" s="263">
        <f t="shared" si="2"/>
        <v>3.2981774238474308</v>
      </c>
      <c r="S54" s="263">
        <f t="shared" si="2"/>
        <v>2.0055169507438984</v>
      </c>
      <c r="T54" s="263">
        <f t="shared" si="2"/>
        <v>1.6252014923812199</v>
      </c>
      <c r="U54" s="263">
        <f t="shared" si="2"/>
        <v>1.9680009107651943</v>
      </c>
      <c r="V54" s="263">
        <f t="shared" si="2"/>
        <v>1.5821575239236605</v>
      </c>
      <c r="W54" s="263">
        <f t="shared" si="2"/>
        <v>1.5574008957170395</v>
      </c>
      <c r="DA54" s="70"/>
    </row>
    <row r="55" spans="1:105" ht="12" customHeight="1" x14ac:dyDescent="0.25">
      <c r="A55" s="60" t="s">
        <v>3104</v>
      </c>
      <c r="B55" s="264">
        <v>12.989133249342339</v>
      </c>
      <c r="C55" s="264">
        <v>4.2965361220785709</v>
      </c>
      <c r="D55" s="264">
        <v>7.1083945294958202</v>
      </c>
      <c r="E55" s="264">
        <v>12.76618372142166</v>
      </c>
      <c r="F55" s="264">
        <v>15.342742832391091</v>
      </c>
      <c r="G55" s="264">
        <v>8.5519544417101887</v>
      </c>
      <c r="H55" s="264">
        <v>4.5633117073512999</v>
      </c>
      <c r="I55" s="264">
        <v>4.3709177054869723</v>
      </c>
      <c r="J55" s="264">
        <v>14.610803425464461</v>
      </c>
      <c r="K55" s="264">
        <v>5.914559802824785</v>
      </c>
      <c r="L55" s="264">
        <v>4.544600120862631</v>
      </c>
      <c r="M55" s="264">
        <v>2.14265756239657</v>
      </c>
      <c r="N55" s="264">
        <v>2.2152749516976442</v>
      </c>
      <c r="O55" s="264">
        <v>2.0486848978269578</v>
      </c>
      <c r="P55" s="264">
        <v>2.244257244784575</v>
      </c>
      <c r="Q55" s="264">
        <v>1.7703126201126049</v>
      </c>
      <c r="R55" s="264">
        <v>2.89238377752564</v>
      </c>
      <c r="S55" s="264">
        <v>1.855946765415599</v>
      </c>
      <c r="T55" s="264">
        <v>1.5254582260750009</v>
      </c>
      <c r="U55" s="264">
        <v>1.8126166613132491</v>
      </c>
      <c r="V55" s="264">
        <v>1.460929627989513</v>
      </c>
      <c r="W55" s="264">
        <v>1.431608546483212</v>
      </c>
      <c r="DA55" s="72" t="s">
        <v>3234</v>
      </c>
    </row>
    <row r="56" spans="1:105" ht="12" customHeight="1" x14ac:dyDescent="0.25">
      <c r="A56" s="60" t="s">
        <v>3106</v>
      </c>
      <c r="B56" s="264">
        <v>2.0738830254010172</v>
      </c>
      <c r="C56" s="264">
        <v>0.39570358759193303</v>
      </c>
      <c r="D56" s="264">
        <v>0.75601409110956774</v>
      </c>
      <c r="E56" s="264">
        <v>1.020190655324966</v>
      </c>
      <c r="F56" s="264">
        <v>2.5473035137987048</v>
      </c>
      <c r="G56" s="264">
        <v>1.4328202256889959</v>
      </c>
      <c r="H56" s="264">
        <v>0.3221661204936459</v>
      </c>
      <c r="I56" s="264">
        <v>0.30311650183454569</v>
      </c>
      <c r="J56" s="264">
        <v>3.1554894648148939</v>
      </c>
      <c r="K56" s="264">
        <v>0.80024309799636995</v>
      </c>
      <c r="L56" s="264">
        <v>0.6780109065763843</v>
      </c>
      <c r="M56" s="264">
        <v>0.20196952973932239</v>
      </c>
      <c r="N56" s="264">
        <v>0.1550149669395324</v>
      </c>
      <c r="O56" s="264">
        <v>0.19612993709934781</v>
      </c>
      <c r="P56" s="264">
        <v>0.30928948636664788</v>
      </c>
      <c r="Q56" s="264">
        <v>0.30465269585781107</v>
      </c>
      <c r="R56" s="264">
        <v>0.40579364632179088</v>
      </c>
      <c r="S56" s="264">
        <v>0.1495701853282993</v>
      </c>
      <c r="T56" s="264">
        <v>9.9743266306218895E-2</v>
      </c>
      <c r="U56" s="264">
        <v>0.15538424945194521</v>
      </c>
      <c r="V56" s="264">
        <v>0.12122789593414759</v>
      </c>
      <c r="W56" s="264">
        <v>0.12579234923382759</v>
      </c>
      <c r="DA56" s="72" t="s">
        <v>3235</v>
      </c>
    </row>
    <row r="57" spans="1:105" ht="12" customHeight="1" x14ac:dyDescent="0.25">
      <c r="A57" s="64" t="s">
        <v>30</v>
      </c>
      <c r="B57" s="231">
        <v>3.2122487555994068E-3</v>
      </c>
      <c r="C57" s="231">
        <v>1.0184773408982739E-2</v>
      </c>
      <c r="D57" s="231">
        <v>0</v>
      </c>
      <c r="E57" s="231">
        <v>0</v>
      </c>
      <c r="F57" s="231">
        <v>0</v>
      </c>
      <c r="G57" s="231">
        <v>0</v>
      </c>
      <c r="H57" s="231">
        <v>0</v>
      </c>
      <c r="I57" s="231">
        <v>0</v>
      </c>
      <c r="J57" s="231">
        <v>0</v>
      </c>
      <c r="K57" s="231">
        <v>0</v>
      </c>
      <c r="L57" s="231">
        <v>0</v>
      </c>
      <c r="M57" s="231">
        <v>0</v>
      </c>
      <c r="N57" s="231">
        <v>0</v>
      </c>
      <c r="O57" s="231">
        <v>0</v>
      </c>
      <c r="P57" s="231">
        <v>0</v>
      </c>
      <c r="Q57" s="231">
        <v>0</v>
      </c>
      <c r="R57" s="231">
        <v>0</v>
      </c>
      <c r="S57" s="231">
        <v>0</v>
      </c>
      <c r="T57" s="231">
        <v>1.7077877218786081E-5</v>
      </c>
      <c r="U57" s="231">
        <v>0</v>
      </c>
      <c r="V57" s="231">
        <v>0</v>
      </c>
      <c r="W57" s="231">
        <v>0</v>
      </c>
      <c r="DA57" s="73" t="s">
        <v>3236</v>
      </c>
    </row>
    <row r="58" spans="1:105" ht="12" customHeight="1" x14ac:dyDescent="0.25">
      <c r="A58" s="64" t="s">
        <v>32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0</v>
      </c>
      <c r="W58" s="231">
        <v>0</v>
      </c>
      <c r="DA58" s="73" t="s">
        <v>3237</v>
      </c>
    </row>
    <row r="59" spans="1:105" ht="12" customHeight="1" x14ac:dyDescent="0.25">
      <c r="A59" s="64" t="s">
        <v>33</v>
      </c>
      <c r="B59" s="231">
        <v>0</v>
      </c>
      <c r="C59" s="231">
        <v>0</v>
      </c>
      <c r="D59" s="231">
        <v>0</v>
      </c>
      <c r="E59" s="231">
        <v>0</v>
      </c>
      <c r="F59" s="231">
        <v>0</v>
      </c>
      <c r="G59" s="231">
        <v>1.1817391607983769E-2</v>
      </c>
      <c r="H59" s="231">
        <v>0</v>
      </c>
      <c r="I59" s="231">
        <v>5.6820166381608139E-2</v>
      </c>
      <c r="J59" s="231">
        <v>1.6363274699874201E-2</v>
      </c>
      <c r="K59" s="231">
        <v>2.5460495101099861E-2</v>
      </c>
      <c r="L59" s="231">
        <v>4.002390914439484E-2</v>
      </c>
      <c r="M59" s="231">
        <v>0</v>
      </c>
      <c r="N59" s="231">
        <v>7.0490420359089669E-3</v>
      </c>
      <c r="O59" s="231">
        <v>3.0611229136980549E-2</v>
      </c>
      <c r="P59" s="231">
        <v>4.9279384126885067E-2</v>
      </c>
      <c r="Q59" s="231">
        <v>8.4285906969764745E-3</v>
      </c>
      <c r="R59" s="231">
        <v>2.768442517948845E-2</v>
      </c>
      <c r="S59" s="231">
        <v>7.127600964298958E-3</v>
      </c>
      <c r="T59" s="231">
        <v>5.0776139193319707E-3</v>
      </c>
      <c r="U59" s="231">
        <v>6.4077385650306287E-3</v>
      </c>
      <c r="V59" s="231">
        <v>8.4187920847544407E-4</v>
      </c>
      <c r="W59" s="231">
        <v>6.7293055533083771E-4</v>
      </c>
      <c r="DA59" s="73" t="s">
        <v>3238</v>
      </c>
    </row>
    <row r="60" spans="1:105" ht="12" customHeight="1" x14ac:dyDescent="0.25">
      <c r="A60" s="64" t="s">
        <v>160</v>
      </c>
      <c r="B60" s="231">
        <v>9.6091768794892854E-2</v>
      </c>
      <c r="C60" s="231">
        <v>2.4844194354988289E-2</v>
      </c>
      <c r="D60" s="231">
        <v>4.1076874295516978E-2</v>
      </c>
      <c r="E60" s="231">
        <v>5.1422933746477613E-2</v>
      </c>
      <c r="F60" s="231">
        <v>8.7004532508552723E-2</v>
      </c>
      <c r="G60" s="231">
        <v>0.91584769563121615</v>
      </c>
      <c r="H60" s="231">
        <v>0</v>
      </c>
      <c r="I60" s="231">
        <v>0.12433027987169371</v>
      </c>
      <c r="J60" s="231">
        <v>0.19890056492661051</v>
      </c>
      <c r="K60" s="231">
        <v>2.5869798202581149E-2</v>
      </c>
      <c r="L60" s="231">
        <v>6.8274173470026372E-2</v>
      </c>
      <c r="M60" s="231">
        <v>4.7317995569893183E-2</v>
      </c>
      <c r="N60" s="231">
        <v>5.7713649921526528E-2</v>
      </c>
      <c r="O60" s="231">
        <v>5.5027431384089852E-2</v>
      </c>
      <c r="P60" s="231">
        <v>7.0741323041388776E-2</v>
      </c>
      <c r="Q60" s="231">
        <v>6.938687300514719E-2</v>
      </c>
      <c r="R60" s="231">
        <v>3.7768493502993168E-2</v>
      </c>
      <c r="S60" s="231">
        <v>2.620632926283583E-2</v>
      </c>
      <c r="T60" s="231">
        <v>1.869703418575552E-2</v>
      </c>
      <c r="U60" s="231">
        <v>3.1659166756403657E-2</v>
      </c>
      <c r="V60" s="231">
        <v>3.2107654415870941E-2</v>
      </c>
      <c r="W60" s="231">
        <v>3.5493563514324249E-2</v>
      </c>
      <c r="DA60" s="73" t="s">
        <v>3239</v>
      </c>
    </row>
    <row r="61" spans="1:105" ht="12" customHeight="1" x14ac:dyDescent="0.25">
      <c r="A61" s="64" t="s">
        <v>70</v>
      </c>
      <c r="B61" s="231">
        <v>9.814757710700682E-2</v>
      </c>
      <c r="C61" s="231">
        <v>2.5212716375165031E-2</v>
      </c>
      <c r="D61" s="231">
        <v>4.1475507443435193E-2</v>
      </c>
      <c r="E61" s="231">
        <v>3.5062634031314627E-2</v>
      </c>
      <c r="F61" s="231">
        <v>2.9478867728966369E-2</v>
      </c>
      <c r="G61" s="231">
        <v>4.8664164423712179E-2</v>
      </c>
      <c r="H61" s="231">
        <v>0</v>
      </c>
      <c r="I61" s="231">
        <v>0</v>
      </c>
      <c r="J61" s="231">
        <v>0</v>
      </c>
      <c r="K61" s="231">
        <v>0</v>
      </c>
      <c r="L61" s="231">
        <v>0</v>
      </c>
      <c r="M61" s="231">
        <v>1.3341343965940271E-2</v>
      </c>
      <c r="N61" s="231">
        <v>7.066083352636891E-3</v>
      </c>
      <c r="O61" s="231">
        <v>0</v>
      </c>
      <c r="P61" s="231">
        <v>0</v>
      </c>
      <c r="Q61" s="231">
        <v>1.690334678100814E-2</v>
      </c>
      <c r="R61" s="231">
        <v>1.850682817036203E-2</v>
      </c>
      <c r="S61" s="231">
        <v>0</v>
      </c>
      <c r="T61" s="231">
        <v>0</v>
      </c>
      <c r="U61" s="231">
        <v>0</v>
      </c>
      <c r="V61" s="231">
        <v>0</v>
      </c>
      <c r="W61" s="231">
        <v>0</v>
      </c>
      <c r="DA61" s="73" t="s">
        <v>3240</v>
      </c>
    </row>
    <row r="62" spans="1:105" ht="12" customHeight="1" x14ac:dyDescent="0.25">
      <c r="A62" s="64" t="s">
        <v>34</v>
      </c>
      <c r="B62" s="231">
        <v>7.1181471474600411E-2</v>
      </c>
      <c r="C62" s="231">
        <v>7.1181471474486419E-2</v>
      </c>
      <c r="D62" s="231">
        <v>3.5592181868532947E-2</v>
      </c>
      <c r="E62" s="231">
        <v>3.5592181868538367E-2</v>
      </c>
      <c r="F62" s="231">
        <v>3.5592181868541933E-2</v>
      </c>
      <c r="G62" s="231">
        <v>0.14072582223025101</v>
      </c>
      <c r="H62" s="231">
        <v>0</v>
      </c>
      <c r="I62" s="231">
        <v>0</v>
      </c>
      <c r="J62" s="231">
        <v>0.1097654338412774</v>
      </c>
      <c r="K62" s="231">
        <v>0</v>
      </c>
      <c r="L62" s="231">
        <v>0</v>
      </c>
      <c r="M62" s="231">
        <v>6.9911768254228762E-2</v>
      </c>
      <c r="N62" s="231">
        <v>0</v>
      </c>
      <c r="O62" s="231">
        <v>3.4955884127261097E-2</v>
      </c>
      <c r="P62" s="231">
        <v>6.9911768254471041E-2</v>
      </c>
      <c r="Q62" s="231">
        <v>0.14365120172659199</v>
      </c>
      <c r="R62" s="231">
        <v>0.14221747425249759</v>
      </c>
      <c r="S62" s="231">
        <v>2.1577292143579369E-2</v>
      </c>
      <c r="T62" s="231">
        <v>2.9810991600787269E-2</v>
      </c>
      <c r="U62" s="231">
        <v>1.9366046891833019E-2</v>
      </c>
      <c r="V62" s="231">
        <v>2.2099777479406332E-2</v>
      </c>
      <c r="W62" s="231">
        <v>3.2659427732008403E-2</v>
      </c>
      <c r="DA62" s="73" t="s">
        <v>3241</v>
      </c>
    </row>
    <row r="63" spans="1:105" ht="12" customHeight="1" x14ac:dyDescent="0.25">
      <c r="A63" s="64" t="s">
        <v>162</v>
      </c>
      <c r="B63" s="231">
        <v>1.7912071277006401</v>
      </c>
      <c r="C63" s="231">
        <v>0.26428043197831058</v>
      </c>
      <c r="D63" s="231">
        <v>0.61236837006939271</v>
      </c>
      <c r="E63" s="231">
        <v>0.89811290567863511</v>
      </c>
      <c r="F63" s="231">
        <v>2.3952279316926441</v>
      </c>
      <c r="G63" s="231">
        <v>0.31576515179583309</v>
      </c>
      <c r="H63" s="231">
        <v>0.3221661204936459</v>
      </c>
      <c r="I63" s="231">
        <v>0.1219660555812439</v>
      </c>
      <c r="J63" s="231">
        <v>2.8304601913471319</v>
      </c>
      <c r="K63" s="231">
        <v>0.74891280469268895</v>
      </c>
      <c r="L63" s="231">
        <v>0.5697128239619631</v>
      </c>
      <c r="M63" s="231">
        <v>7.139842194926016E-2</v>
      </c>
      <c r="N63" s="231">
        <v>8.3186191629459991E-2</v>
      </c>
      <c r="O63" s="231">
        <v>7.5535392451016259E-2</v>
      </c>
      <c r="P63" s="231">
        <v>0.119357010943903</v>
      </c>
      <c r="Q63" s="231">
        <v>6.628268364808737E-2</v>
      </c>
      <c r="R63" s="231">
        <v>0.17961642521644969</v>
      </c>
      <c r="S63" s="231">
        <v>9.4658962957585135E-2</v>
      </c>
      <c r="T63" s="231">
        <v>4.6140548723125348E-2</v>
      </c>
      <c r="U63" s="231">
        <v>9.7951297238677931E-2</v>
      </c>
      <c r="V63" s="231">
        <v>6.6178584830394863E-2</v>
      </c>
      <c r="W63" s="231">
        <v>5.6966427432164103E-2</v>
      </c>
      <c r="DA63" s="73" t="s">
        <v>3242</v>
      </c>
    </row>
    <row r="64" spans="1:105" ht="12" customHeight="1" x14ac:dyDescent="0.25">
      <c r="A64" s="64" t="s">
        <v>36</v>
      </c>
      <c r="B64" s="231">
        <v>7.4122050997439551E-3</v>
      </c>
      <c r="C64" s="231">
        <v>0</v>
      </c>
      <c r="D64" s="231">
        <v>2.5501157432689839E-2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3243</v>
      </c>
    </row>
    <row r="65" spans="1:105" ht="12" customHeight="1" x14ac:dyDescent="0.25">
      <c r="A65" s="64" t="s">
        <v>73</v>
      </c>
      <c r="B65" s="231">
        <v>6.6306264685339041E-3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</v>
      </c>
      <c r="R65" s="231">
        <v>0</v>
      </c>
      <c r="S65" s="231">
        <v>0</v>
      </c>
      <c r="T65" s="231">
        <v>0</v>
      </c>
      <c r="U65" s="231">
        <v>0</v>
      </c>
      <c r="V65" s="231">
        <v>0</v>
      </c>
      <c r="W65" s="231">
        <v>0</v>
      </c>
      <c r="DA65" s="73" t="s">
        <v>3244</v>
      </c>
    </row>
    <row r="66" spans="1:105" ht="12" customHeight="1" x14ac:dyDescent="0.25">
      <c r="A66" s="64" t="s">
        <v>79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</v>
      </c>
      <c r="R66" s="231">
        <v>0</v>
      </c>
      <c r="S66" s="231">
        <v>0</v>
      </c>
      <c r="T66" s="231">
        <v>0</v>
      </c>
      <c r="U66" s="231">
        <v>0</v>
      </c>
      <c r="V66" s="231">
        <v>0</v>
      </c>
      <c r="W66" s="231">
        <v>0</v>
      </c>
      <c r="DA66" s="73" t="s">
        <v>3245</v>
      </c>
    </row>
    <row r="67" spans="1:105" ht="12" customHeight="1" x14ac:dyDescent="0.25">
      <c r="A67" s="60" t="s">
        <v>3118</v>
      </c>
      <c r="B67" s="264">
        <v>0</v>
      </c>
      <c r="C67" s="264">
        <v>0</v>
      </c>
      <c r="D67" s="264">
        <v>0</v>
      </c>
      <c r="E67" s="264">
        <v>0</v>
      </c>
      <c r="F67" s="264">
        <v>0</v>
      </c>
      <c r="G67" s="264">
        <v>0</v>
      </c>
      <c r="H67" s="264">
        <v>0</v>
      </c>
      <c r="I67" s="264">
        <v>0</v>
      </c>
      <c r="J67" s="264">
        <v>0</v>
      </c>
      <c r="K67" s="264">
        <v>0</v>
      </c>
      <c r="L67" s="264">
        <v>0</v>
      </c>
      <c r="M67" s="264">
        <v>0</v>
      </c>
      <c r="N67" s="264">
        <v>0</v>
      </c>
      <c r="O67" s="264">
        <v>0</v>
      </c>
      <c r="P67" s="264">
        <v>0</v>
      </c>
      <c r="Q67" s="264">
        <v>0</v>
      </c>
      <c r="R67" s="264">
        <v>0</v>
      </c>
      <c r="S67" s="264">
        <v>0</v>
      </c>
      <c r="T67" s="264">
        <v>0</v>
      </c>
      <c r="U67" s="264">
        <v>0</v>
      </c>
      <c r="V67" s="264">
        <v>0</v>
      </c>
      <c r="W67" s="264">
        <v>0</v>
      </c>
      <c r="DA67" s="72" t="s">
        <v>3246</v>
      </c>
    </row>
    <row r="68" spans="1:105" ht="12" customHeight="1" x14ac:dyDescent="0.25">
      <c r="A68" s="57" t="s">
        <v>3120</v>
      </c>
      <c r="B68" s="263">
        <v>354.28661849268173</v>
      </c>
      <c r="C68" s="263">
        <v>291.61492966380558</v>
      </c>
      <c r="D68" s="263">
        <v>391.2356594566287</v>
      </c>
      <c r="E68" s="263">
        <v>359.14779290083368</v>
      </c>
      <c r="F68" s="263">
        <v>283.01511242601669</v>
      </c>
      <c r="G68" s="263">
        <v>375.33397158955489</v>
      </c>
      <c r="H68" s="263">
        <v>553.14508334765856</v>
      </c>
      <c r="I68" s="263">
        <v>532.24923738625432</v>
      </c>
      <c r="J68" s="263">
        <v>471.63588564243611</v>
      </c>
      <c r="K68" s="263">
        <v>335.94784293516432</v>
      </c>
      <c r="L68" s="263">
        <v>347.28234570546891</v>
      </c>
      <c r="M68" s="263">
        <v>435.37215725553938</v>
      </c>
      <c r="N68" s="263">
        <v>429.88673896073527</v>
      </c>
      <c r="O68" s="263">
        <v>375.65633290603529</v>
      </c>
      <c r="P68" s="263">
        <v>360.48310282589671</v>
      </c>
      <c r="Q68" s="263">
        <v>390.51877908447182</v>
      </c>
      <c r="R68" s="263">
        <v>357.75692843139979</v>
      </c>
      <c r="S68" s="263">
        <v>360.35438843995712</v>
      </c>
      <c r="T68" s="263">
        <v>347.48703789217871</v>
      </c>
      <c r="U68" s="263">
        <v>375.65233004951301</v>
      </c>
      <c r="V68" s="263">
        <v>405.01466999183799</v>
      </c>
      <c r="W68" s="263">
        <v>427.76029935220021</v>
      </c>
      <c r="DA68" s="70" t="s">
        <v>3247</v>
      </c>
    </row>
    <row r="69" spans="1:105" ht="12" customHeight="1" x14ac:dyDescent="0.25">
      <c r="A69" s="41" t="s">
        <v>3122</v>
      </c>
      <c r="B69" s="352">
        <v>0</v>
      </c>
      <c r="C69" s="352">
        <v>0</v>
      </c>
      <c r="D69" s="352">
        <v>0</v>
      </c>
      <c r="E69" s="352">
        <v>0</v>
      </c>
      <c r="F69" s="352">
        <v>0</v>
      </c>
      <c r="G69" s="352">
        <v>0</v>
      </c>
      <c r="H69" s="352">
        <v>0</v>
      </c>
      <c r="I69" s="352">
        <v>0</v>
      </c>
      <c r="J69" s="352">
        <v>0</v>
      </c>
      <c r="K69" s="352">
        <v>0</v>
      </c>
      <c r="L69" s="352">
        <v>0</v>
      </c>
      <c r="M69" s="352">
        <v>0</v>
      </c>
      <c r="N69" s="352">
        <v>0</v>
      </c>
      <c r="O69" s="352">
        <v>0</v>
      </c>
      <c r="P69" s="352">
        <v>0</v>
      </c>
      <c r="Q69" s="352">
        <v>0</v>
      </c>
      <c r="R69" s="352">
        <v>0</v>
      </c>
      <c r="S69" s="352">
        <v>0</v>
      </c>
      <c r="T69" s="352">
        <v>0</v>
      </c>
      <c r="U69" s="352">
        <v>0</v>
      </c>
      <c r="V69" s="352">
        <v>0</v>
      </c>
      <c r="W69" s="352">
        <v>0</v>
      </c>
      <c r="DA69" s="97" t="s">
        <v>3248</v>
      </c>
    </row>
    <row r="70" spans="1:105" ht="12" customHeight="1" x14ac:dyDescent="0.25">
      <c r="A70" s="201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DA70" s="173"/>
    </row>
    <row r="71" spans="1:105" ht="15" customHeight="1" x14ac:dyDescent="0.25">
      <c r="A71" s="32" t="s">
        <v>431</v>
      </c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DA71" s="88"/>
    </row>
    <row r="72" spans="1:105" ht="12" customHeight="1" x14ac:dyDescent="0.25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DA72" s="173"/>
    </row>
    <row r="73" spans="1:105" ht="12" customHeight="1" x14ac:dyDescent="0.25">
      <c r="A73" s="35" t="s">
        <v>29</v>
      </c>
      <c r="B73" s="234">
        <f t="shared" ref="B73:W73" si="3">SUM(B$74:B$78,B$79,B$81:B$82,B$84:B$86,B$88:B$90,B$91:B$92)</f>
        <v>1.0000000000000004</v>
      </c>
      <c r="C73" s="234">
        <f t="shared" si="3"/>
        <v>1</v>
      </c>
      <c r="D73" s="234">
        <f t="shared" si="3"/>
        <v>0.99999999999999956</v>
      </c>
      <c r="E73" s="234">
        <f t="shared" si="3"/>
        <v>1.0000000000000002</v>
      </c>
      <c r="F73" s="234">
        <f t="shared" si="3"/>
        <v>1.0000000000000002</v>
      </c>
      <c r="G73" s="234">
        <f t="shared" si="3"/>
        <v>0.99999999999999978</v>
      </c>
      <c r="H73" s="234">
        <f t="shared" si="3"/>
        <v>1.0000000000000004</v>
      </c>
      <c r="I73" s="234">
        <f t="shared" si="3"/>
        <v>0.99999999999999978</v>
      </c>
      <c r="J73" s="234">
        <f t="shared" si="3"/>
        <v>1</v>
      </c>
      <c r="K73" s="234">
        <f t="shared" si="3"/>
        <v>0.99999999999999978</v>
      </c>
      <c r="L73" s="234">
        <f t="shared" si="3"/>
        <v>1</v>
      </c>
      <c r="M73" s="234">
        <f t="shared" si="3"/>
        <v>1</v>
      </c>
      <c r="N73" s="234">
        <f t="shared" si="3"/>
        <v>0.99999999999999956</v>
      </c>
      <c r="O73" s="234">
        <f t="shared" si="3"/>
        <v>1</v>
      </c>
      <c r="P73" s="234">
        <f t="shared" si="3"/>
        <v>1.0000000000000002</v>
      </c>
      <c r="Q73" s="234">
        <f t="shared" si="3"/>
        <v>0.99999999999999978</v>
      </c>
      <c r="R73" s="234">
        <f t="shared" si="3"/>
        <v>1.0000000000000004</v>
      </c>
      <c r="S73" s="234">
        <f t="shared" si="3"/>
        <v>0.99999999999999967</v>
      </c>
      <c r="T73" s="234">
        <f t="shared" si="3"/>
        <v>1</v>
      </c>
      <c r="U73" s="234">
        <f t="shared" si="3"/>
        <v>1</v>
      </c>
      <c r="V73" s="234">
        <f t="shared" si="3"/>
        <v>1.0000000000000004</v>
      </c>
      <c r="W73" s="234">
        <f t="shared" si="3"/>
        <v>0.99999999999999989</v>
      </c>
      <c r="DA73" s="95"/>
    </row>
    <row r="74" spans="1:105" ht="12" customHeight="1" x14ac:dyDescent="0.25">
      <c r="A74" s="55" t="s">
        <v>92</v>
      </c>
      <c r="B74" s="301">
        <f t="shared" ref="B74:W74" si="4">IF(B$6=0,0,B$6/B$5)</f>
        <v>0</v>
      </c>
      <c r="C74" s="301">
        <f t="shared" si="4"/>
        <v>0</v>
      </c>
      <c r="D74" s="301">
        <f t="shared" si="4"/>
        <v>0</v>
      </c>
      <c r="E74" s="301">
        <f t="shared" si="4"/>
        <v>0</v>
      </c>
      <c r="F74" s="301">
        <f t="shared" si="4"/>
        <v>0</v>
      </c>
      <c r="G74" s="301">
        <f t="shared" si="4"/>
        <v>0</v>
      </c>
      <c r="H74" s="301">
        <f t="shared" si="4"/>
        <v>0</v>
      </c>
      <c r="I74" s="301">
        <f t="shared" si="4"/>
        <v>0</v>
      </c>
      <c r="J74" s="301">
        <f t="shared" si="4"/>
        <v>0</v>
      </c>
      <c r="K74" s="301">
        <f t="shared" si="4"/>
        <v>0</v>
      </c>
      <c r="L74" s="301">
        <f t="shared" si="4"/>
        <v>0</v>
      </c>
      <c r="M74" s="301">
        <f t="shared" si="4"/>
        <v>0</v>
      </c>
      <c r="N74" s="301">
        <f t="shared" si="4"/>
        <v>0</v>
      </c>
      <c r="O74" s="301">
        <f t="shared" si="4"/>
        <v>0</v>
      </c>
      <c r="P74" s="301">
        <f t="shared" si="4"/>
        <v>0</v>
      </c>
      <c r="Q74" s="301">
        <f t="shared" si="4"/>
        <v>0</v>
      </c>
      <c r="R74" s="301">
        <f t="shared" si="4"/>
        <v>0</v>
      </c>
      <c r="S74" s="301">
        <f t="shared" si="4"/>
        <v>0</v>
      </c>
      <c r="T74" s="301">
        <f t="shared" si="4"/>
        <v>0</v>
      </c>
      <c r="U74" s="301">
        <f t="shared" si="4"/>
        <v>0</v>
      </c>
      <c r="V74" s="301">
        <f t="shared" si="4"/>
        <v>0</v>
      </c>
      <c r="W74" s="301">
        <f t="shared" si="4"/>
        <v>0</v>
      </c>
      <c r="DA74" s="67"/>
    </row>
    <row r="75" spans="1:105" ht="12" customHeight="1" x14ac:dyDescent="0.25">
      <c r="A75" s="202" t="s">
        <v>93</v>
      </c>
      <c r="B75" s="235">
        <f t="shared" ref="B75:W75" si="5">IF(B$7=0,0,B$7/B$5)</f>
        <v>0</v>
      </c>
      <c r="C75" s="235">
        <f t="shared" si="5"/>
        <v>0</v>
      </c>
      <c r="D75" s="235">
        <f t="shared" si="5"/>
        <v>0</v>
      </c>
      <c r="E75" s="235">
        <f t="shared" si="5"/>
        <v>0</v>
      </c>
      <c r="F75" s="235">
        <f t="shared" si="5"/>
        <v>0</v>
      </c>
      <c r="G75" s="235">
        <f t="shared" si="5"/>
        <v>0</v>
      </c>
      <c r="H75" s="235">
        <f t="shared" si="5"/>
        <v>0</v>
      </c>
      <c r="I75" s="235">
        <f t="shared" si="5"/>
        <v>0</v>
      </c>
      <c r="J75" s="235">
        <f t="shared" si="5"/>
        <v>0</v>
      </c>
      <c r="K75" s="235">
        <f t="shared" si="5"/>
        <v>0</v>
      </c>
      <c r="L75" s="235">
        <f t="shared" si="5"/>
        <v>0</v>
      </c>
      <c r="M75" s="235">
        <f t="shared" si="5"/>
        <v>0</v>
      </c>
      <c r="N75" s="235">
        <f t="shared" si="5"/>
        <v>0</v>
      </c>
      <c r="O75" s="235">
        <f t="shared" si="5"/>
        <v>0</v>
      </c>
      <c r="P75" s="235">
        <f t="shared" si="5"/>
        <v>0</v>
      </c>
      <c r="Q75" s="235">
        <f t="shared" si="5"/>
        <v>0</v>
      </c>
      <c r="R75" s="235">
        <f t="shared" si="5"/>
        <v>0</v>
      </c>
      <c r="S75" s="235">
        <f t="shared" si="5"/>
        <v>0</v>
      </c>
      <c r="T75" s="235">
        <f t="shared" si="5"/>
        <v>0</v>
      </c>
      <c r="U75" s="235">
        <f t="shared" si="5"/>
        <v>0</v>
      </c>
      <c r="V75" s="235">
        <f t="shared" si="5"/>
        <v>0</v>
      </c>
      <c r="W75" s="235">
        <f t="shared" si="5"/>
        <v>0</v>
      </c>
      <c r="DA75" s="174"/>
    </row>
    <row r="76" spans="1:105" ht="12" customHeight="1" x14ac:dyDescent="0.25">
      <c r="A76" s="202" t="s">
        <v>94</v>
      </c>
      <c r="B76" s="235">
        <f t="shared" ref="B76:W76" si="6">IF(B$8=0,0,B$8/B$5)</f>
        <v>0</v>
      </c>
      <c r="C76" s="235">
        <f t="shared" si="6"/>
        <v>0</v>
      </c>
      <c r="D76" s="235">
        <f t="shared" si="6"/>
        <v>0</v>
      </c>
      <c r="E76" s="235">
        <f t="shared" si="6"/>
        <v>0</v>
      </c>
      <c r="F76" s="235">
        <f t="shared" si="6"/>
        <v>0</v>
      </c>
      <c r="G76" s="235">
        <f t="shared" si="6"/>
        <v>0</v>
      </c>
      <c r="H76" s="235">
        <f t="shared" si="6"/>
        <v>0</v>
      </c>
      <c r="I76" s="235">
        <f t="shared" si="6"/>
        <v>0</v>
      </c>
      <c r="J76" s="235">
        <f t="shared" si="6"/>
        <v>0</v>
      </c>
      <c r="K76" s="235">
        <f t="shared" si="6"/>
        <v>0</v>
      </c>
      <c r="L76" s="235">
        <f t="shared" si="6"/>
        <v>0</v>
      </c>
      <c r="M76" s="235">
        <f t="shared" si="6"/>
        <v>0</v>
      </c>
      <c r="N76" s="235">
        <f t="shared" si="6"/>
        <v>0</v>
      </c>
      <c r="O76" s="235">
        <f t="shared" si="6"/>
        <v>0</v>
      </c>
      <c r="P76" s="235">
        <f t="shared" si="6"/>
        <v>0</v>
      </c>
      <c r="Q76" s="235">
        <f t="shared" si="6"/>
        <v>0</v>
      </c>
      <c r="R76" s="235">
        <f t="shared" si="6"/>
        <v>0</v>
      </c>
      <c r="S76" s="235">
        <f t="shared" si="6"/>
        <v>0</v>
      </c>
      <c r="T76" s="235">
        <f t="shared" si="6"/>
        <v>0</v>
      </c>
      <c r="U76" s="235">
        <f t="shared" si="6"/>
        <v>0</v>
      </c>
      <c r="V76" s="235">
        <f t="shared" si="6"/>
        <v>0</v>
      </c>
      <c r="W76" s="235">
        <f t="shared" si="6"/>
        <v>0</v>
      </c>
      <c r="DA76" s="174"/>
    </row>
    <row r="77" spans="1:105" ht="12" customHeight="1" x14ac:dyDescent="0.25">
      <c r="A77" s="202" t="s">
        <v>95</v>
      </c>
      <c r="B77" s="235">
        <f t="shared" ref="B77:W77" si="7">IF(B$9=0,0,B$9/B$5)</f>
        <v>0</v>
      </c>
      <c r="C77" s="235">
        <f t="shared" si="7"/>
        <v>0</v>
      </c>
      <c r="D77" s="235">
        <f t="shared" si="7"/>
        <v>0</v>
      </c>
      <c r="E77" s="235">
        <f t="shared" si="7"/>
        <v>0</v>
      </c>
      <c r="F77" s="235">
        <f t="shared" si="7"/>
        <v>0</v>
      </c>
      <c r="G77" s="235">
        <f t="shared" si="7"/>
        <v>0</v>
      </c>
      <c r="H77" s="235">
        <f t="shared" si="7"/>
        <v>0</v>
      </c>
      <c r="I77" s="235">
        <f t="shared" si="7"/>
        <v>0</v>
      </c>
      <c r="J77" s="235">
        <f t="shared" si="7"/>
        <v>0</v>
      </c>
      <c r="K77" s="235">
        <f t="shared" si="7"/>
        <v>0</v>
      </c>
      <c r="L77" s="235">
        <f t="shared" si="7"/>
        <v>0</v>
      </c>
      <c r="M77" s="235">
        <f t="shared" si="7"/>
        <v>0</v>
      </c>
      <c r="N77" s="235">
        <f t="shared" si="7"/>
        <v>0</v>
      </c>
      <c r="O77" s="235">
        <f t="shared" si="7"/>
        <v>0</v>
      </c>
      <c r="P77" s="235">
        <f t="shared" si="7"/>
        <v>0</v>
      </c>
      <c r="Q77" s="235">
        <f t="shared" si="7"/>
        <v>0</v>
      </c>
      <c r="R77" s="235">
        <f t="shared" si="7"/>
        <v>0</v>
      </c>
      <c r="S77" s="235">
        <f t="shared" si="7"/>
        <v>0</v>
      </c>
      <c r="T77" s="235">
        <f t="shared" si="7"/>
        <v>0</v>
      </c>
      <c r="U77" s="235">
        <f t="shared" si="7"/>
        <v>0</v>
      </c>
      <c r="V77" s="235">
        <f t="shared" si="7"/>
        <v>0</v>
      </c>
      <c r="W77" s="235">
        <f t="shared" si="7"/>
        <v>0</v>
      </c>
      <c r="DA77" s="174"/>
    </row>
    <row r="78" spans="1:105" ht="12" customHeight="1" x14ac:dyDescent="0.25">
      <c r="A78" s="56" t="s">
        <v>96</v>
      </c>
      <c r="B78" s="302">
        <f t="shared" ref="B78:W78" si="8">IF(B$10=0,0,B$10/B$5)</f>
        <v>1.7053636114179867E-2</v>
      </c>
      <c r="C78" s="302">
        <f t="shared" si="8"/>
        <v>9.1985693955022943E-3</v>
      </c>
      <c r="D78" s="302">
        <f t="shared" si="8"/>
        <v>8.6420553544223639E-3</v>
      </c>
      <c r="E78" s="302">
        <f t="shared" si="8"/>
        <v>1.5082754374532268E-2</v>
      </c>
      <c r="F78" s="302">
        <f t="shared" si="8"/>
        <v>1.850440813675501E-2</v>
      </c>
      <c r="G78" s="302">
        <f t="shared" si="8"/>
        <v>1.3687696308363645E-2</v>
      </c>
      <c r="H78" s="302">
        <f t="shared" si="8"/>
        <v>1.1998420965024388E-2</v>
      </c>
      <c r="I78" s="302">
        <f t="shared" si="8"/>
        <v>1.0846949402323166E-2</v>
      </c>
      <c r="J78" s="302">
        <f t="shared" si="8"/>
        <v>1.6843999164422616E-2</v>
      </c>
      <c r="K78" s="302">
        <f t="shared" si="8"/>
        <v>1.3022553553807683E-2</v>
      </c>
      <c r="L78" s="302">
        <f t="shared" si="8"/>
        <v>1.0171682055886639E-2</v>
      </c>
      <c r="M78" s="302">
        <f t="shared" si="8"/>
        <v>1.0914714700929492E-2</v>
      </c>
      <c r="N78" s="302">
        <f t="shared" si="8"/>
        <v>1.0800458706185029E-2</v>
      </c>
      <c r="O78" s="302">
        <f t="shared" si="8"/>
        <v>1.1354664502651202E-2</v>
      </c>
      <c r="P78" s="302">
        <f t="shared" si="8"/>
        <v>1.1418807048158463E-2</v>
      </c>
      <c r="Q78" s="302">
        <f t="shared" si="8"/>
        <v>1.1882164962110432E-2</v>
      </c>
      <c r="R78" s="302">
        <f t="shared" si="8"/>
        <v>1.1788886973234694E-2</v>
      </c>
      <c r="S78" s="302">
        <f t="shared" si="8"/>
        <v>1.1911321077943647E-2</v>
      </c>
      <c r="T78" s="302">
        <f t="shared" si="8"/>
        <v>1.1833848651171234E-2</v>
      </c>
      <c r="U78" s="302">
        <f t="shared" si="8"/>
        <v>1.1864046272532104E-2</v>
      </c>
      <c r="V78" s="302">
        <f t="shared" si="8"/>
        <v>1.1375881999900932E-2</v>
      </c>
      <c r="W78" s="302">
        <f t="shared" si="8"/>
        <v>1.1160486160303101E-2</v>
      </c>
      <c r="DA78" s="68"/>
    </row>
    <row r="79" spans="1:105" ht="12" customHeight="1" x14ac:dyDescent="0.25">
      <c r="A79" s="203" t="s">
        <v>3059</v>
      </c>
      <c r="B79" s="303">
        <f t="shared" ref="B79:W79" si="9">IF(B$16=0,0,B$16/B$5)</f>
        <v>0.1885041431143761</v>
      </c>
      <c r="C79" s="303">
        <f t="shared" si="9"/>
        <v>0.13115686016809031</v>
      </c>
      <c r="D79" s="303">
        <f t="shared" si="9"/>
        <v>0.19948586744365165</v>
      </c>
      <c r="E79" s="303">
        <f t="shared" si="9"/>
        <v>0.13684364943917185</v>
      </c>
      <c r="F79" s="303">
        <f t="shared" si="9"/>
        <v>0.21171050575613415</v>
      </c>
      <c r="G79" s="303">
        <f t="shared" si="9"/>
        <v>0.19320507498834757</v>
      </c>
      <c r="H79" s="303">
        <f t="shared" si="9"/>
        <v>0.12787281680126086</v>
      </c>
      <c r="I79" s="303">
        <f t="shared" si="9"/>
        <v>0.14799431148251396</v>
      </c>
      <c r="J79" s="303">
        <f t="shared" si="9"/>
        <v>0.27091545594517269</v>
      </c>
      <c r="K79" s="303">
        <f t="shared" si="9"/>
        <v>0.15560069266636456</v>
      </c>
      <c r="L79" s="303">
        <f t="shared" si="9"/>
        <v>0.14271499954168029</v>
      </c>
      <c r="M79" s="303">
        <f t="shared" si="9"/>
        <v>0.11823876319566279</v>
      </c>
      <c r="N79" s="303">
        <f t="shared" si="9"/>
        <v>0.11423682553988203</v>
      </c>
      <c r="O79" s="303">
        <f t="shared" si="9"/>
        <v>0.12193978798914738</v>
      </c>
      <c r="P79" s="303">
        <f t="shared" si="9"/>
        <v>0.12831497546115755</v>
      </c>
      <c r="Q79" s="303">
        <f t="shared" si="9"/>
        <v>0.128214116866598</v>
      </c>
      <c r="R79" s="303">
        <f t="shared" si="9"/>
        <v>0.12858110849117382</v>
      </c>
      <c r="S79" s="303">
        <f t="shared" si="9"/>
        <v>0.11627962942576305</v>
      </c>
      <c r="T79" s="303">
        <f t="shared" si="9"/>
        <v>0.11734572397398894</v>
      </c>
      <c r="U79" s="303">
        <f t="shared" si="9"/>
        <v>0.11699462001713833</v>
      </c>
      <c r="V79" s="303">
        <f t="shared" si="9"/>
        <v>0.11570020157941698</v>
      </c>
      <c r="W79" s="303">
        <f t="shared" si="9"/>
        <v>0.11772653449982766</v>
      </c>
      <c r="DA79" s="175"/>
    </row>
    <row r="80" spans="1:105" ht="12" customHeight="1" x14ac:dyDescent="0.25">
      <c r="A80" s="203" t="s">
        <v>3071</v>
      </c>
      <c r="B80" s="303">
        <f t="shared" ref="B80:W80" si="10">IF(B$27=0,0,B$27/B$5)</f>
        <v>0.4940782733833754</v>
      </c>
      <c r="C80" s="303">
        <f t="shared" si="10"/>
        <v>0.52214928096686952</v>
      </c>
      <c r="D80" s="303">
        <f t="shared" si="10"/>
        <v>0.47591459824628529</v>
      </c>
      <c r="E80" s="303">
        <f t="shared" si="10"/>
        <v>0.53114359516539422</v>
      </c>
      <c r="F80" s="303">
        <f t="shared" si="10"/>
        <v>0.4868863643130365</v>
      </c>
      <c r="G80" s="303">
        <f t="shared" si="10"/>
        <v>0.48573573595676228</v>
      </c>
      <c r="H80" s="303">
        <f t="shared" si="10"/>
        <v>0.52921747194505875</v>
      </c>
      <c r="I80" s="303">
        <f t="shared" si="10"/>
        <v>0.48935591279476098</v>
      </c>
      <c r="J80" s="303">
        <f t="shared" si="10"/>
        <v>0.447537050052907</v>
      </c>
      <c r="K80" s="303">
        <f t="shared" si="10"/>
        <v>0.52028993148860614</v>
      </c>
      <c r="L80" s="303">
        <f t="shared" si="10"/>
        <v>0.52444598496696382</v>
      </c>
      <c r="M80" s="303">
        <f t="shared" si="10"/>
        <v>0.52344540732774902</v>
      </c>
      <c r="N80" s="303">
        <f t="shared" si="10"/>
        <v>0.51779002051237044</v>
      </c>
      <c r="O80" s="303">
        <f t="shared" si="10"/>
        <v>0.51482059350989617</v>
      </c>
      <c r="P80" s="303">
        <f t="shared" si="10"/>
        <v>0.50760646092272355</v>
      </c>
      <c r="Q80" s="303">
        <f t="shared" si="10"/>
        <v>0.49681702186515625</v>
      </c>
      <c r="R80" s="303">
        <f t="shared" si="10"/>
        <v>0.50096389536733432</v>
      </c>
      <c r="S80" s="303">
        <f t="shared" si="10"/>
        <v>0.50352620708055418</v>
      </c>
      <c r="T80" s="303">
        <f t="shared" si="10"/>
        <v>0.50038903613506702</v>
      </c>
      <c r="U80" s="303">
        <f t="shared" si="10"/>
        <v>0.50404014413438403</v>
      </c>
      <c r="V80" s="303">
        <f t="shared" si="10"/>
        <v>0.50157988867399084</v>
      </c>
      <c r="W80" s="303">
        <f t="shared" si="10"/>
        <v>0.49900724068700308</v>
      </c>
      <c r="DA80" s="175"/>
    </row>
    <row r="81" spans="1:105" ht="12" customHeight="1" x14ac:dyDescent="0.25">
      <c r="A81" s="62" t="s">
        <v>3072</v>
      </c>
      <c r="B81" s="304">
        <f t="shared" ref="B81:W81" si="11">IF(B$28=0,0,B$28/B$5)</f>
        <v>0.4940782733833754</v>
      </c>
      <c r="C81" s="304">
        <f t="shared" si="11"/>
        <v>0.52214928096686952</v>
      </c>
      <c r="D81" s="304">
        <f t="shared" si="11"/>
        <v>0.47591459824628529</v>
      </c>
      <c r="E81" s="304">
        <f t="shared" si="11"/>
        <v>0.53114359516539422</v>
      </c>
      <c r="F81" s="304">
        <f t="shared" si="11"/>
        <v>0.4868863643130365</v>
      </c>
      <c r="G81" s="304">
        <f t="shared" si="11"/>
        <v>0.48573573595676228</v>
      </c>
      <c r="H81" s="304">
        <f t="shared" si="11"/>
        <v>0.52921747194505875</v>
      </c>
      <c r="I81" s="304">
        <f t="shared" si="11"/>
        <v>0.48935591279476098</v>
      </c>
      <c r="J81" s="304">
        <f t="shared" si="11"/>
        <v>0.447537050052907</v>
      </c>
      <c r="K81" s="304">
        <f t="shared" si="11"/>
        <v>0.52028993148860614</v>
      </c>
      <c r="L81" s="304">
        <f t="shared" si="11"/>
        <v>0.52444598496696382</v>
      </c>
      <c r="M81" s="304">
        <f t="shared" si="11"/>
        <v>0.52344540732774902</v>
      </c>
      <c r="N81" s="304">
        <f t="shared" si="11"/>
        <v>0.51779002051237044</v>
      </c>
      <c r="O81" s="304">
        <f t="shared" si="11"/>
        <v>0.51482059350989617</v>
      </c>
      <c r="P81" s="304">
        <f t="shared" si="11"/>
        <v>0.50760646092272355</v>
      </c>
      <c r="Q81" s="304">
        <f t="shared" si="11"/>
        <v>0.49681702186515625</v>
      </c>
      <c r="R81" s="304">
        <f t="shared" si="11"/>
        <v>0.50096389536733432</v>
      </c>
      <c r="S81" s="304">
        <f t="shared" si="11"/>
        <v>0.50352620708055418</v>
      </c>
      <c r="T81" s="304">
        <f t="shared" si="11"/>
        <v>0.50038903613506702</v>
      </c>
      <c r="U81" s="304">
        <f t="shared" si="11"/>
        <v>0.50404014413438403</v>
      </c>
      <c r="V81" s="304">
        <f t="shared" si="11"/>
        <v>0.50157988867399084</v>
      </c>
      <c r="W81" s="304">
        <f t="shared" si="11"/>
        <v>0.49900724068700308</v>
      </c>
      <c r="DA81" s="72"/>
    </row>
    <row r="82" spans="1:105" ht="12" customHeight="1" x14ac:dyDescent="0.25">
      <c r="A82" s="62" t="s">
        <v>3079</v>
      </c>
      <c r="B82" s="304">
        <f t="shared" ref="B82:W82" si="12">IF(B$34=0,0,B$34/B$5)</f>
        <v>0</v>
      </c>
      <c r="C82" s="304">
        <f t="shared" si="12"/>
        <v>0</v>
      </c>
      <c r="D82" s="304">
        <f t="shared" si="12"/>
        <v>0</v>
      </c>
      <c r="E82" s="304">
        <f t="shared" si="12"/>
        <v>0</v>
      </c>
      <c r="F82" s="304">
        <f t="shared" si="12"/>
        <v>0</v>
      </c>
      <c r="G82" s="304">
        <f t="shared" si="12"/>
        <v>0</v>
      </c>
      <c r="H82" s="304">
        <f t="shared" si="12"/>
        <v>0</v>
      </c>
      <c r="I82" s="304">
        <f t="shared" si="12"/>
        <v>0</v>
      </c>
      <c r="J82" s="304">
        <f t="shared" si="12"/>
        <v>0</v>
      </c>
      <c r="K82" s="304">
        <f t="shared" si="12"/>
        <v>0</v>
      </c>
      <c r="L82" s="304">
        <f t="shared" si="12"/>
        <v>0</v>
      </c>
      <c r="M82" s="304">
        <f t="shared" si="12"/>
        <v>0</v>
      </c>
      <c r="N82" s="304">
        <f t="shared" si="12"/>
        <v>0</v>
      </c>
      <c r="O82" s="304">
        <f t="shared" si="12"/>
        <v>0</v>
      </c>
      <c r="P82" s="304">
        <f t="shared" si="12"/>
        <v>0</v>
      </c>
      <c r="Q82" s="304">
        <f t="shared" si="12"/>
        <v>0</v>
      </c>
      <c r="R82" s="304">
        <f t="shared" si="12"/>
        <v>0</v>
      </c>
      <c r="S82" s="304">
        <f t="shared" si="12"/>
        <v>0</v>
      </c>
      <c r="T82" s="304">
        <f t="shared" si="12"/>
        <v>0</v>
      </c>
      <c r="U82" s="304">
        <f t="shared" si="12"/>
        <v>0</v>
      </c>
      <c r="V82" s="304">
        <f t="shared" si="12"/>
        <v>0</v>
      </c>
      <c r="W82" s="304">
        <f t="shared" si="12"/>
        <v>0</v>
      </c>
      <c r="DA82" s="72"/>
    </row>
    <row r="83" spans="1:105" ht="12" customHeight="1" x14ac:dyDescent="0.25">
      <c r="A83" s="203" t="s">
        <v>3081</v>
      </c>
      <c r="B83" s="303">
        <f t="shared" ref="B83:W83" si="13">IF(B$35=0,0,B$35/B$5)</f>
        <v>4.3177163097644113E-2</v>
      </c>
      <c r="C83" s="303">
        <f t="shared" si="13"/>
        <v>1.831817302005035E-2</v>
      </c>
      <c r="D83" s="303">
        <f t="shared" si="13"/>
        <v>2.1401295474625381E-2</v>
      </c>
      <c r="E83" s="303">
        <f t="shared" si="13"/>
        <v>3.566200368241057E-2</v>
      </c>
      <c r="F83" s="303">
        <f t="shared" si="13"/>
        <v>5.5778750407385745E-2</v>
      </c>
      <c r="G83" s="303">
        <f t="shared" si="13"/>
        <v>3.3407795441650387E-2</v>
      </c>
      <c r="H83" s="303">
        <f t="shared" si="13"/>
        <v>9.2489170075321699E-3</v>
      </c>
      <c r="I83" s="303">
        <f t="shared" si="13"/>
        <v>1.0879078592186755E-2</v>
      </c>
      <c r="J83" s="303">
        <f t="shared" si="13"/>
        <v>3.7296675217186256E-2</v>
      </c>
      <c r="K83" s="303">
        <f t="shared" si="13"/>
        <v>2.2000642049979181E-2</v>
      </c>
      <c r="L83" s="303">
        <f t="shared" si="13"/>
        <v>1.826672497206808E-2</v>
      </c>
      <c r="M83" s="303">
        <f t="shared" si="13"/>
        <v>7.0609227974857275E-3</v>
      </c>
      <c r="N83" s="303">
        <f t="shared" si="13"/>
        <v>7.1467857899185907E-3</v>
      </c>
      <c r="O83" s="303">
        <f t="shared" si="13"/>
        <v>8.138552783649616E-3</v>
      </c>
      <c r="P83" s="303">
        <f t="shared" si="13"/>
        <v>1.0223405127832961E-2</v>
      </c>
      <c r="Q83" s="303">
        <f t="shared" si="13"/>
        <v>8.7000679433292087E-3</v>
      </c>
      <c r="R83" s="303">
        <f t="shared" si="13"/>
        <v>1.2928032144263378E-2</v>
      </c>
      <c r="S83" s="303">
        <f t="shared" si="13"/>
        <v>7.1014647574389172E-3</v>
      </c>
      <c r="T83" s="303">
        <f t="shared" si="13"/>
        <v>5.9136197769127973E-3</v>
      </c>
      <c r="U83" s="303">
        <f t="shared" si="13"/>
        <v>6.8239802746185227E-3</v>
      </c>
      <c r="V83" s="303">
        <f t="shared" si="13"/>
        <v>5.2066941069010371E-3</v>
      </c>
      <c r="W83" s="303">
        <f t="shared" si="13"/>
        <v>5.0192816922736885E-3</v>
      </c>
      <c r="DA83" s="175"/>
    </row>
    <row r="84" spans="1:105" ht="12" customHeight="1" x14ac:dyDescent="0.25">
      <c r="A84" s="62" t="s">
        <v>3082</v>
      </c>
      <c r="B84" s="304">
        <f t="shared" ref="B84:W84" si="14">IF(B$36=0,0,B$36/B$5)</f>
        <v>2.3982757276719932E-2</v>
      </c>
      <c r="C84" s="304">
        <f t="shared" si="14"/>
        <v>1.2652662944088625E-2</v>
      </c>
      <c r="D84" s="304">
        <f t="shared" si="14"/>
        <v>1.3984852293664548E-2</v>
      </c>
      <c r="E84" s="304">
        <f t="shared" si="14"/>
        <v>2.543498782437616E-2</v>
      </c>
      <c r="F84" s="304">
        <f t="shared" si="14"/>
        <v>3.022316538166752E-2</v>
      </c>
      <c r="G84" s="304">
        <f t="shared" si="14"/>
        <v>1.9867004753988463E-2</v>
      </c>
      <c r="H84" s="304">
        <f t="shared" si="14"/>
        <v>6.7805963013554352E-3</v>
      </c>
      <c r="I84" s="304">
        <f t="shared" si="14"/>
        <v>8.3208812243130183E-3</v>
      </c>
      <c r="J84" s="304">
        <f t="shared" si="14"/>
        <v>1.7807935200129566E-2</v>
      </c>
      <c r="K84" s="304">
        <f t="shared" si="14"/>
        <v>1.3027140436359198E-2</v>
      </c>
      <c r="L84" s="304">
        <f t="shared" si="14"/>
        <v>1.0484632099788069E-2</v>
      </c>
      <c r="M84" s="304">
        <f t="shared" si="14"/>
        <v>4.9736205772247166E-3</v>
      </c>
      <c r="N84" s="304">
        <f t="shared" si="14"/>
        <v>5.4783434513201454E-3</v>
      </c>
      <c r="O84" s="304">
        <f t="shared" si="14"/>
        <v>5.7672703746574671E-3</v>
      </c>
      <c r="P84" s="304">
        <f t="shared" si="14"/>
        <v>6.3457070682806926E-3</v>
      </c>
      <c r="Q84" s="304">
        <f t="shared" si="14"/>
        <v>5.0448067269889384E-3</v>
      </c>
      <c r="R84" s="304">
        <f t="shared" si="14"/>
        <v>7.7631739108792504E-3</v>
      </c>
      <c r="S84" s="304">
        <f t="shared" si="14"/>
        <v>5.1198935387012879E-3</v>
      </c>
      <c r="T84" s="304">
        <f t="shared" si="14"/>
        <v>4.5293629979596866E-3</v>
      </c>
      <c r="U84" s="304">
        <f t="shared" si="14"/>
        <v>4.8535192127275046E-3</v>
      </c>
      <c r="V84" s="304">
        <f t="shared" si="14"/>
        <v>3.7557120643251212E-3</v>
      </c>
      <c r="W84" s="304">
        <f t="shared" si="14"/>
        <v>3.5896530612448112E-3</v>
      </c>
      <c r="DA84" s="72"/>
    </row>
    <row r="85" spans="1:105" ht="12" customHeight="1" x14ac:dyDescent="0.25">
      <c r="A85" s="62" t="s">
        <v>3089</v>
      </c>
      <c r="B85" s="304">
        <f t="shared" ref="B85:W85" si="15">IF(B$42=0,0,B$42/B$5)</f>
        <v>1.9194405820924177E-2</v>
      </c>
      <c r="C85" s="304">
        <f t="shared" si="15"/>
        <v>5.6655100759617251E-3</v>
      </c>
      <c r="D85" s="304">
        <f t="shared" si="15"/>
        <v>7.4164431809608314E-3</v>
      </c>
      <c r="E85" s="304">
        <f t="shared" si="15"/>
        <v>1.0227015858034408E-2</v>
      </c>
      <c r="F85" s="304">
        <f t="shared" si="15"/>
        <v>2.5555585025718214E-2</v>
      </c>
      <c r="G85" s="304">
        <f t="shared" si="15"/>
        <v>1.3540790687661923E-2</v>
      </c>
      <c r="H85" s="304">
        <f t="shared" si="15"/>
        <v>2.4683207061767347E-3</v>
      </c>
      <c r="I85" s="304">
        <f t="shared" si="15"/>
        <v>2.5581973678737353E-3</v>
      </c>
      <c r="J85" s="304">
        <f t="shared" si="15"/>
        <v>1.948874001705669E-2</v>
      </c>
      <c r="K85" s="304">
        <f t="shared" si="15"/>
        <v>8.973501613619983E-3</v>
      </c>
      <c r="L85" s="304">
        <f t="shared" si="15"/>
        <v>7.7820928722800112E-3</v>
      </c>
      <c r="M85" s="304">
        <f t="shared" si="15"/>
        <v>2.0873022202610109E-3</v>
      </c>
      <c r="N85" s="304">
        <f t="shared" si="15"/>
        <v>1.6684423385984453E-3</v>
      </c>
      <c r="O85" s="304">
        <f t="shared" si="15"/>
        <v>2.3712824089921498E-3</v>
      </c>
      <c r="P85" s="304">
        <f t="shared" si="15"/>
        <v>3.8776980595522695E-3</v>
      </c>
      <c r="Q85" s="304">
        <f t="shared" si="15"/>
        <v>3.6552612163402703E-3</v>
      </c>
      <c r="R85" s="304">
        <f t="shared" si="15"/>
        <v>5.1648582333841285E-3</v>
      </c>
      <c r="S85" s="304">
        <f t="shared" si="15"/>
        <v>1.9815712187376293E-3</v>
      </c>
      <c r="T85" s="304">
        <f t="shared" si="15"/>
        <v>1.3842567789531096E-3</v>
      </c>
      <c r="U85" s="304">
        <f t="shared" si="15"/>
        <v>1.9704610618910177E-3</v>
      </c>
      <c r="V85" s="304">
        <f t="shared" si="15"/>
        <v>1.4509820425759156E-3</v>
      </c>
      <c r="W85" s="304">
        <f t="shared" si="15"/>
        <v>1.4296286310288766E-3</v>
      </c>
      <c r="DA85" s="72"/>
    </row>
    <row r="86" spans="1:105" ht="12" customHeight="1" x14ac:dyDescent="0.25">
      <c r="A86" s="62" t="s">
        <v>3101</v>
      </c>
      <c r="B86" s="304">
        <f t="shared" ref="B86:W86" si="16">IF(B$53=0,0,B$53/B$5)</f>
        <v>0</v>
      </c>
      <c r="C86" s="304">
        <f t="shared" si="16"/>
        <v>0</v>
      </c>
      <c r="D86" s="304">
        <f t="shared" si="16"/>
        <v>0</v>
      </c>
      <c r="E86" s="304">
        <f t="shared" si="16"/>
        <v>0</v>
      </c>
      <c r="F86" s="304">
        <f t="shared" si="16"/>
        <v>0</v>
      </c>
      <c r="G86" s="304">
        <f t="shared" si="16"/>
        <v>0</v>
      </c>
      <c r="H86" s="304">
        <f t="shared" si="16"/>
        <v>0</v>
      </c>
      <c r="I86" s="304">
        <f t="shared" si="16"/>
        <v>0</v>
      </c>
      <c r="J86" s="304">
        <f t="shared" si="16"/>
        <v>0</v>
      </c>
      <c r="K86" s="304">
        <f t="shared" si="16"/>
        <v>0</v>
      </c>
      <c r="L86" s="304">
        <f t="shared" si="16"/>
        <v>0</v>
      </c>
      <c r="M86" s="304">
        <f t="shared" si="16"/>
        <v>0</v>
      </c>
      <c r="N86" s="304">
        <f t="shared" si="16"/>
        <v>0</v>
      </c>
      <c r="O86" s="304">
        <f t="shared" si="16"/>
        <v>0</v>
      </c>
      <c r="P86" s="304">
        <f t="shared" si="16"/>
        <v>0</v>
      </c>
      <c r="Q86" s="304">
        <f t="shared" si="16"/>
        <v>0</v>
      </c>
      <c r="R86" s="304">
        <f t="shared" si="16"/>
        <v>0</v>
      </c>
      <c r="S86" s="304">
        <f t="shared" si="16"/>
        <v>0</v>
      </c>
      <c r="T86" s="304">
        <f t="shared" si="16"/>
        <v>0</v>
      </c>
      <c r="U86" s="304">
        <f t="shared" si="16"/>
        <v>0</v>
      </c>
      <c r="V86" s="304">
        <f t="shared" si="16"/>
        <v>0</v>
      </c>
      <c r="W86" s="304">
        <f t="shared" si="16"/>
        <v>0</v>
      </c>
      <c r="DA86" s="72"/>
    </row>
    <row r="87" spans="1:105" ht="12" customHeight="1" x14ac:dyDescent="0.25">
      <c r="A87" s="203" t="s">
        <v>3103</v>
      </c>
      <c r="B87" s="303">
        <f t="shared" ref="B87:W87" si="17">IF(B$54=0,0,B$54/B$5)</f>
        <v>1.048873033231777E-2</v>
      </c>
      <c r="C87" s="303">
        <f t="shared" si="17"/>
        <v>5.0544019687040155E-3</v>
      </c>
      <c r="D87" s="303">
        <f t="shared" si="17"/>
        <v>5.8043342357246208E-3</v>
      </c>
      <c r="E87" s="303">
        <f t="shared" si="17"/>
        <v>1.0397722310651178E-2</v>
      </c>
      <c r="F87" s="303">
        <f t="shared" si="17"/>
        <v>1.350321420487547E-2</v>
      </c>
      <c r="G87" s="303">
        <f t="shared" si="17"/>
        <v>7.0992283952168974E-3</v>
      </c>
      <c r="H87" s="303">
        <f t="shared" si="17"/>
        <v>2.8161081167428739E-3</v>
      </c>
      <c r="I87" s="303">
        <f t="shared" si="17"/>
        <v>2.9678155954024643E-3</v>
      </c>
      <c r="J87" s="303">
        <f t="shared" si="17"/>
        <v>8.2553293382025671E-3</v>
      </c>
      <c r="K87" s="303">
        <f t="shared" si="17"/>
        <v>5.6649207179714882E-3</v>
      </c>
      <c r="L87" s="303">
        <f t="shared" si="17"/>
        <v>4.5099109789955849E-3</v>
      </c>
      <c r="M87" s="303">
        <f t="shared" si="17"/>
        <v>1.8230300120749602E-3</v>
      </c>
      <c r="N87" s="303">
        <f t="shared" si="17"/>
        <v>1.9193739580960505E-3</v>
      </c>
      <c r="O87" s="303">
        <f t="shared" si="17"/>
        <v>2.0419282278235531E-3</v>
      </c>
      <c r="P87" s="303">
        <f t="shared" si="17"/>
        <v>2.4086472451588688E-3</v>
      </c>
      <c r="Q87" s="303">
        <f t="shared" si="17"/>
        <v>1.8730302578292724E-3</v>
      </c>
      <c r="R87" s="303">
        <f t="shared" si="17"/>
        <v>3.1582589519233359E-3</v>
      </c>
      <c r="S87" s="303">
        <f t="shared" si="17"/>
        <v>1.9989942717468837E-3</v>
      </c>
      <c r="T87" s="303">
        <f t="shared" si="17"/>
        <v>1.6969179517317059E-3</v>
      </c>
      <c r="U87" s="303">
        <f t="shared" si="17"/>
        <v>1.8776157370285662E-3</v>
      </c>
      <c r="V87" s="303">
        <f t="shared" si="17"/>
        <v>1.4247207503976071E-3</v>
      </c>
      <c r="W87" s="303">
        <f t="shared" si="17"/>
        <v>1.3316496770244557E-3</v>
      </c>
      <c r="DA87" s="175"/>
    </row>
    <row r="88" spans="1:105" ht="12" customHeight="1" x14ac:dyDescent="0.25">
      <c r="A88" s="62" t="s">
        <v>3104</v>
      </c>
      <c r="B88" s="304">
        <f t="shared" ref="B88:W88" si="18">IF(B$55=0,0,B$55/B$5)</f>
        <v>9.0446371044112499E-3</v>
      </c>
      <c r="C88" s="304">
        <f t="shared" si="18"/>
        <v>4.6281566965313461E-3</v>
      </c>
      <c r="D88" s="304">
        <f t="shared" si="18"/>
        <v>5.2463573192886963E-3</v>
      </c>
      <c r="E88" s="304">
        <f t="shared" si="18"/>
        <v>9.6282916504855792E-3</v>
      </c>
      <c r="F88" s="304">
        <f t="shared" si="18"/>
        <v>1.158053696156125E-2</v>
      </c>
      <c r="G88" s="304">
        <f t="shared" si="18"/>
        <v>6.0804855221639632E-3</v>
      </c>
      <c r="H88" s="304">
        <f t="shared" si="18"/>
        <v>2.6304037375947812E-3</v>
      </c>
      <c r="I88" s="304">
        <f t="shared" si="18"/>
        <v>2.7753493357505219E-3</v>
      </c>
      <c r="J88" s="304">
        <f t="shared" si="18"/>
        <v>6.7890918447562959E-3</v>
      </c>
      <c r="K88" s="304">
        <f t="shared" si="18"/>
        <v>4.9897983395173207E-3</v>
      </c>
      <c r="L88" s="304">
        <f t="shared" si="18"/>
        <v>3.9244243679149573E-3</v>
      </c>
      <c r="M88" s="304">
        <f t="shared" si="18"/>
        <v>1.6659916005192729E-3</v>
      </c>
      <c r="N88" s="304">
        <f t="shared" si="18"/>
        <v>1.7938485156936597E-3</v>
      </c>
      <c r="O88" s="304">
        <f t="shared" si="18"/>
        <v>1.8635245356109775E-3</v>
      </c>
      <c r="P88" s="304">
        <f t="shared" si="18"/>
        <v>2.1169082061956888E-3</v>
      </c>
      <c r="Q88" s="304">
        <f t="shared" si="18"/>
        <v>1.5980262791704435E-3</v>
      </c>
      <c r="R88" s="304">
        <f t="shared" si="18"/>
        <v>2.7696802760574456E-3</v>
      </c>
      <c r="S88" s="304">
        <f t="shared" si="18"/>
        <v>1.8499105436913881E-3</v>
      </c>
      <c r="T88" s="304">
        <f t="shared" si="18"/>
        <v>1.5927732410894655E-3</v>
      </c>
      <c r="U88" s="304">
        <f t="shared" si="18"/>
        <v>1.7293678828424082E-3</v>
      </c>
      <c r="V88" s="304">
        <f t="shared" si="18"/>
        <v>1.3155559572257515E-3</v>
      </c>
      <c r="W88" s="304">
        <f t="shared" si="18"/>
        <v>1.2240914101131922E-3</v>
      </c>
      <c r="DA88" s="72"/>
    </row>
    <row r="89" spans="1:105" ht="12" customHeight="1" x14ac:dyDescent="0.25">
      <c r="A89" s="62" t="s">
        <v>3106</v>
      </c>
      <c r="B89" s="304">
        <f t="shared" ref="B89:W89" si="19">IF(B$56=0,0,B$56/B$5)</f>
        <v>1.4440932279065212E-3</v>
      </c>
      <c r="C89" s="304">
        <f t="shared" si="19"/>
        <v>4.2624527217266869E-4</v>
      </c>
      <c r="D89" s="304">
        <f t="shared" si="19"/>
        <v>5.579769164359245E-4</v>
      </c>
      <c r="E89" s="304">
        <f t="shared" si="19"/>
        <v>7.6943066016559828E-4</v>
      </c>
      <c r="F89" s="304">
        <f t="shared" si="19"/>
        <v>1.9226772433142223E-3</v>
      </c>
      <c r="G89" s="304">
        <f t="shared" si="19"/>
        <v>1.0187428730529344E-3</v>
      </c>
      <c r="H89" s="304">
        <f t="shared" si="19"/>
        <v>1.8570437914809285E-4</v>
      </c>
      <c r="I89" s="304">
        <f t="shared" si="19"/>
        <v>1.9246625965194247E-4</v>
      </c>
      <c r="J89" s="304">
        <f t="shared" si="19"/>
        <v>1.4662374934462713E-3</v>
      </c>
      <c r="K89" s="304">
        <f t="shared" si="19"/>
        <v>6.7512237845416786E-4</v>
      </c>
      <c r="L89" s="304">
        <f t="shared" si="19"/>
        <v>5.8548661108062791E-4</v>
      </c>
      <c r="M89" s="304">
        <f t="shared" si="19"/>
        <v>1.5703841155568742E-4</v>
      </c>
      <c r="N89" s="304">
        <f t="shared" si="19"/>
        <v>1.255254424023909E-4</v>
      </c>
      <c r="O89" s="304">
        <f t="shared" si="19"/>
        <v>1.7840369221257555E-4</v>
      </c>
      <c r="P89" s="304">
        <f t="shared" si="19"/>
        <v>2.9173903896318013E-4</v>
      </c>
      <c r="Q89" s="304">
        <f t="shared" si="19"/>
        <v>2.7500397865882906E-4</v>
      </c>
      <c r="R89" s="304">
        <f t="shared" si="19"/>
        <v>3.8857867586589037E-4</v>
      </c>
      <c r="S89" s="304">
        <f t="shared" si="19"/>
        <v>1.4908372805549561E-4</v>
      </c>
      <c r="T89" s="304">
        <f t="shared" si="19"/>
        <v>1.0414471064224016E-4</v>
      </c>
      <c r="U89" s="304">
        <f t="shared" si="19"/>
        <v>1.4824785418615801E-4</v>
      </c>
      <c r="V89" s="304">
        <f t="shared" si="19"/>
        <v>1.0916479317185574E-4</v>
      </c>
      <c r="W89" s="304">
        <f t="shared" si="19"/>
        <v>1.075582669112634E-4</v>
      </c>
      <c r="DA89" s="72"/>
    </row>
    <row r="90" spans="1:105" ht="12" customHeight="1" x14ac:dyDescent="0.25">
      <c r="A90" s="62" t="s">
        <v>3118</v>
      </c>
      <c r="B90" s="304">
        <f t="shared" ref="B90:W90" si="20">IF(B$67=0,0,B$67/B$5)</f>
        <v>0</v>
      </c>
      <c r="C90" s="304">
        <f t="shared" si="20"/>
        <v>0</v>
      </c>
      <c r="D90" s="304">
        <f t="shared" si="20"/>
        <v>0</v>
      </c>
      <c r="E90" s="304">
        <f t="shared" si="20"/>
        <v>0</v>
      </c>
      <c r="F90" s="304">
        <f t="shared" si="20"/>
        <v>0</v>
      </c>
      <c r="G90" s="304">
        <f t="shared" si="20"/>
        <v>0</v>
      </c>
      <c r="H90" s="304">
        <f t="shared" si="20"/>
        <v>0</v>
      </c>
      <c r="I90" s="304">
        <f t="shared" si="20"/>
        <v>0</v>
      </c>
      <c r="J90" s="304">
        <f t="shared" si="20"/>
        <v>0</v>
      </c>
      <c r="K90" s="304">
        <f t="shared" si="20"/>
        <v>0</v>
      </c>
      <c r="L90" s="304">
        <f t="shared" si="20"/>
        <v>0</v>
      </c>
      <c r="M90" s="304">
        <f t="shared" si="20"/>
        <v>0</v>
      </c>
      <c r="N90" s="304">
        <f t="shared" si="20"/>
        <v>0</v>
      </c>
      <c r="O90" s="304">
        <f t="shared" si="20"/>
        <v>0</v>
      </c>
      <c r="P90" s="304">
        <f t="shared" si="20"/>
        <v>0</v>
      </c>
      <c r="Q90" s="304">
        <f t="shared" si="20"/>
        <v>0</v>
      </c>
      <c r="R90" s="304">
        <f t="shared" si="20"/>
        <v>0</v>
      </c>
      <c r="S90" s="304">
        <f t="shared" si="20"/>
        <v>0</v>
      </c>
      <c r="T90" s="304">
        <f t="shared" si="20"/>
        <v>0</v>
      </c>
      <c r="U90" s="304">
        <f t="shared" si="20"/>
        <v>0</v>
      </c>
      <c r="V90" s="304">
        <f t="shared" si="20"/>
        <v>0</v>
      </c>
      <c r="W90" s="304">
        <f t="shared" si="20"/>
        <v>0</v>
      </c>
      <c r="DA90" s="72"/>
    </row>
    <row r="91" spans="1:105" ht="12" customHeight="1" x14ac:dyDescent="0.25">
      <c r="A91" s="203" t="s">
        <v>3124</v>
      </c>
      <c r="B91" s="303">
        <f t="shared" ref="B91:W91" si="21">IF(B$68=0,0,B$68/B$5)</f>
        <v>0.24669805395810729</v>
      </c>
      <c r="C91" s="303">
        <f t="shared" si="21"/>
        <v>0.31412271448078344</v>
      </c>
      <c r="D91" s="303">
        <f t="shared" si="21"/>
        <v>0.28875184924529035</v>
      </c>
      <c r="E91" s="303">
        <f t="shared" si="21"/>
        <v>0.27087027502784017</v>
      </c>
      <c r="F91" s="303">
        <f t="shared" si="21"/>
        <v>0.21361675718181358</v>
      </c>
      <c r="G91" s="303">
        <f t="shared" si="21"/>
        <v>0.26686446890965898</v>
      </c>
      <c r="H91" s="303">
        <f t="shared" si="21"/>
        <v>0.31884626516438119</v>
      </c>
      <c r="I91" s="303">
        <f t="shared" si="21"/>
        <v>0.33795593213281228</v>
      </c>
      <c r="J91" s="303">
        <f t="shared" si="21"/>
        <v>0.21915149028210876</v>
      </c>
      <c r="K91" s="303">
        <f t="shared" si="21"/>
        <v>0.28342125952327074</v>
      </c>
      <c r="L91" s="303">
        <f t="shared" si="21"/>
        <v>0.29989069748440561</v>
      </c>
      <c r="M91" s="303">
        <f t="shared" si="21"/>
        <v>0.3385171619660981</v>
      </c>
      <c r="N91" s="303">
        <f t="shared" si="21"/>
        <v>0.34810653549354748</v>
      </c>
      <c r="O91" s="303">
        <f t="shared" si="21"/>
        <v>0.34170447298683188</v>
      </c>
      <c r="P91" s="303">
        <f t="shared" si="21"/>
        <v>0.34002770419496869</v>
      </c>
      <c r="Q91" s="303">
        <f t="shared" si="21"/>
        <v>0.35251359810497657</v>
      </c>
      <c r="R91" s="303">
        <f t="shared" si="21"/>
        <v>0.342579818072071</v>
      </c>
      <c r="S91" s="303">
        <f t="shared" si="21"/>
        <v>0.35918238338655306</v>
      </c>
      <c r="T91" s="303">
        <f t="shared" si="21"/>
        <v>0.36282085351112819</v>
      </c>
      <c r="U91" s="303">
        <f t="shared" si="21"/>
        <v>0.35839959356429835</v>
      </c>
      <c r="V91" s="303">
        <f t="shared" si="21"/>
        <v>0.36471261288939305</v>
      </c>
      <c r="W91" s="303">
        <f t="shared" si="21"/>
        <v>0.36575480728356791</v>
      </c>
      <c r="DA91" s="175"/>
    </row>
    <row r="92" spans="1:105" ht="12" customHeight="1" x14ac:dyDescent="0.25">
      <c r="A92" s="41" t="s">
        <v>3122</v>
      </c>
      <c r="B92" s="237">
        <f t="shared" ref="B92:W92" si="22">IF(B$69=0,0,B$69/B$5)</f>
        <v>0</v>
      </c>
      <c r="C92" s="237">
        <f t="shared" si="22"/>
        <v>0</v>
      </c>
      <c r="D92" s="237">
        <f t="shared" si="22"/>
        <v>0</v>
      </c>
      <c r="E92" s="237">
        <f t="shared" si="22"/>
        <v>0</v>
      </c>
      <c r="F92" s="237">
        <f t="shared" si="22"/>
        <v>0</v>
      </c>
      <c r="G92" s="237">
        <f t="shared" si="22"/>
        <v>0</v>
      </c>
      <c r="H92" s="237">
        <f t="shared" si="22"/>
        <v>0</v>
      </c>
      <c r="I92" s="237">
        <f t="shared" si="22"/>
        <v>0</v>
      </c>
      <c r="J92" s="237">
        <f t="shared" si="22"/>
        <v>0</v>
      </c>
      <c r="K92" s="237">
        <f t="shared" si="22"/>
        <v>0</v>
      </c>
      <c r="L92" s="237">
        <f t="shared" si="22"/>
        <v>0</v>
      </c>
      <c r="M92" s="237">
        <f t="shared" si="22"/>
        <v>0</v>
      </c>
      <c r="N92" s="237">
        <f t="shared" si="22"/>
        <v>0</v>
      </c>
      <c r="O92" s="237">
        <f t="shared" si="22"/>
        <v>0</v>
      </c>
      <c r="P92" s="237">
        <f t="shared" si="22"/>
        <v>0</v>
      </c>
      <c r="Q92" s="237">
        <f t="shared" si="22"/>
        <v>0</v>
      </c>
      <c r="R92" s="237">
        <f t="shared" si="22"/>
        <v>0</v>
      </c>
      <c r="S92" s="237">
        <f t="shared" si="22"/>
        <v>0</v>
      </c>
      <c r="T92" s="237">
        <f t="shared" si="22"/>
        <v>0</v>
      </c>
      <c r="U92" s="237">
        <f t="shared" si="22"/>
        <v>0</v>
      </c>
      <c r="V92" s="237">
        <f t="shared" si="22"/>
        <v>0</v>
      </c>
      <c r="W92" s="237">
        <f t="shared" si="22"/>
        <v>0</v>
      </c>
      <c r="DA92" s="97"/>
    </row>
    <row r="93" spans="1:105" ht="12" customHeight="1" x14ac:dyDescent="0.25">
      <c r="A93" s="201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DA93" s="173"/>
    </row>
    <row r="94" spans="1:105" ht="15" customHeight="1" x14ac:dyDescent="0.25">
      <c r="A94" s="32" t="s">
        <v>432</v>
      </c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DA94" s="88"/>
    </row>
    <row r="95" spans="1:105" ht="12" customHeight="1" x14ac:dyDescent="0.25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DA95" s="173"/>
    </row>
    <row r="96" spans="1:105" ht="12" customHeight="1" x14ac:dyDescent="0.25">
      <c r="A96" s="35" t="s">
        <v>29</v>
      </c>
      <c r="B96" s="322">
        <f>IF(B$5=0,0,B$5/OIS_fec!B$5)</f>
        <v>1.7140846561497773</v>
      </c>
      <c r="C96" s="322">
        <f>IF(C$5=0,0,C$5/OIS_fec!C$5)</f>
        <v>1.6129497482630368</v>
      </c>
      <c r="D96" s="322">
        <f>IF(D$5=0,0,D$5/OIS_fec!D$5)</f>
        <v>1.6339549886193721</v>
      </c>
      <c r="E96" s="322">
        <f>IF(E$5=0,0,E$5/OIS_fec!E$5)</f>
        <v>1.4404285192463508</v>
      </c>
      <c r="F96" s="322">
        <f>IF(F$5=0,0,F$5/OIS_fec!F$5)</f>
        <v>1.5863392647815859</v>
      </c>
      <c r="G96" s="322">
        <f>IF(G$5=0,0,G$5/OIS_fec!G$5)</f>
        <v>1.7087149469991927</v>
      </c>
      <c r="H96" s="322">
        <f>IF(H$5=0,0,H$5/OIS_fec!H$5)</f>
        <v>1.937446999302348</v>
      </c>
      <c r="I96" s="322">
        <f>IF(I$5=0,0,I$5/OIS_fec!I$5)</f>
        <v>1.8955323624457485</v>
      </c>
      <c r="J96" s="322">
        <f>IF(J$5=0,0,J$5/OIS_fec!J$5)</f>
        <v>2.0902576813420222</v>
      </c>
      <c r="K96" s="322">
        <f>IF(K$5=0,0,K$5/OIS_fec!K$5)</f>
        <v>1.8074989046395173</v>
      </c>
      <c r="L96" s="322">
        <f>IF(L$5=0,0,L$5/OIS_fec!L$5)</f>
        <v>1.8100826879147141</v>
      </c>
      <c r="M96" s="322">
        <f>IF(M$5=0,0,M$5/OIS_fec!M$5)</f>
        <v>1.8354980123151672</v>
      </c>
      <c r="N96" s="322">
        <f>IF(N$5=0,0,N$5/OIS_fec!N$5)</f>
        <v>1.895983165779374</v>
      </c>
      <c r="O96" s="322">
        <f>IF(O$5=0,0,O$5/OIS_fec!O$5)</f>
        <v>1.8412597383147511</v>
      </c>
      <c r="P96" s="322">
        <f>IF(P$5=0,0,P$5/OIS_fec!P$5)</f>
        <v>1.8875668992954888</v>
      </c>
      <c r="Q96" s="322">
        <f>IF(Q$5=0,0,Q$5/OIS_fec!Q$5)</f>
        <v>1.954641167112775</v>
      </c>
      <c r="R96" s="322">
        <f>IF(R$5=0,0,R$5/OIS_fec!R$5)</f>
        <v>1.8537498494834366</v>
      </c>
      <c r="S96" s="322">
        <f>IF(S$5=0,0,S$5/OIS_fec!S$5)</f>
        <v>1.8454089100189159</v>
      </c>
      <c r="T96" s="322">
        <f>IF(T$5=0,0,T$5/OIS_fec!T$5)</f>
        <v>1.8387293974570866</v>
      </c>
      <c r="U96" s="322">
        <f>IF(U$5=0,0,U$5/OIS_fec!U$5)</f>
        <v>1.8716501930896841</v>
      </c>
      <c r="V96" s="322">
        <f>IF(V$5=0,0,V$5/OIS_fec!V$5)</f>
        <v>1.9317158889759467</v>
      </c>
      <c r="W96" s="322">
        <f>IF(W$5=0,0,W$5/OIS_fec!W$5)</f>
        <v>1.9671786947112164</v>
      </c>
      <c r="DA96" s="95"/>
    </row>
    <row r="97" spans="1:105" ht="12" customHeight="1" x14ac:dyDescent="0.25">
      <c r="A97" s="55" t="s">
        <v>92</v>
      </c>
      <c r="B97" s="332">
        <f>IF(B$6=0,0,B$6/OIS_fec!B$6)</f>
        <v>0</v>
      </c>
      <c r="C97" s="332">
        <f>IF(C$6=0,0,C$6/OIS_fec!C$6)</f>
        <v>0</v>
      </c>
      <c r="D97" s="332">
        <f>IF(D$6=0,0,D$6/OIS_fec!D$6)</f>
        <v>0</v>
      </c>
      <c r="E97" s="332">
        <f>IF(E$6=0,0,E$6/OIS_fec!E$6)</f>
        <v>0</v>
      </c>
      <c r="F97" s="332">
        <f>IF(F$6=0,0,F$6/OIS_fec!F$6)</f>
        <v>0</v>
      </c>
      <c r="G97" s="332">
        <f>IF(G$6=0,0,G$6/OIS_fec!G$6)</f>
        <v>0</v>
      </c>
      <c r="H97" s="332">
        <f>IF(H$6=0,0,H$6/OIS_fec!H$6)</f>
        <v>0</v>
      </c>
      <c r="I97" s="332">
        <f>IF(I$6=0,0,I$6/OIS_fec!I$6)</f>
        <v>0</v>
      </c>
      <c r="J97" s="332">
        <f>IF(J$6=0,0,J$6/OIS_fec!J$6)</f>
        <v>0</v>
      </c>
      <c r="K97" s="332">
        <f>IF(K$6=0,0,K$6/OIS_fec!K$6)</f>
        <v>0</v>
      </c>
      <c r="L97" s="332">
        <f>IF(L$6=0,0,L$6/OIS_fec!L$6)</f>
        <v>0</v>
      </c>
      <c r="M97" s="332">
        <f>IF(M$6=0,0,M$6/OIS_fec!M$6)</f>
        <v>0</v>
      </c>
      <c r="N97" s="332">
        <f>IF(N$6=0,0,N$6/OIS_fec!N$6)</f>
        <v>0</v>
      </c>
      <c r="O97" s="332">
        <f>IF(O$6=0,0,O$6/OIS_fec!O$6)</f>
        <v>0</v>
      </c>
      <c r="P97" s="332">
        <f>IF(P$6=0,0,P$6/OIS_fec!P$6)</f>
        <v>0</v>
      </c>
      <c r="Q97" s="332">
        <f>IF(Q$6=0,0,Q$6/OIS_fec!Q$6)</f>
        <v>0</v>
      </c>
      <c r="R97" s="332">
        <f>IF(R$6=0,0,R$6/OIS_fec!R$6)</f>
        <v>0</v>
      </c>
      <c r="S97" s="332">
        <f>IF(S$6=0,0,S$6/OIS_fec!S$6)</f>
        <v>0</v>
      </c>
      <c r="T97" s="332">
        <f>IF(T$6=0,0,T$6/OIS_fec!T$6)</f>
        <v>0</v>
      </c>
      <c r="U97" s="332">
        <f>IF(U$6=0,0,U$6/OIS_fec!U$6)</f>
        <v>0</v>
      </c>
      <c r="V97" s="332">
        <f>IF(V$6=0,0,V$6/OIS_fec!V$6)</f>
        <v>0</v>
      </c>
      <c r="W97" s="332">
        <f>IF(W$6=0,0,W$6/OIS_fec!W$6)</f>
        <v>0</v>
      </c>
      <c r="DA97" s="67"/>
    </row>
    <row r="98" spans="1:105" ht="12" customHeight="1" x14ac:dyDescent="0.25">
      <c r="A98" s="202" t="s">
        <v>93</v>
      </c>
      <c r="B98" s="333">
        <f>IF(B$7=0,0,B$7/OIS_fec!B$7)</f>
        <v>0</v>
      </c>
      <c r="C98" s="333">
        <f>IF(C$7=0,0,C$7/OIS_fec!C$7)</f>
        <v>0</v>
      </c>
      <c r="D98" s="333">
        <f>IF(D$7=0,0,D$7/OIS_fec!D$7)</f>
        <v>0</v>
      </c>
      <c r="E98" s="333">
        <f>IF(E$7=0,0,E$7/OIS_fec!E$7)</f>
        <v>0</v>
      </c>
      <c r="F98" s="333">
        <f>IF(F$7=0,0,F$7/OIS_fec!F$7)</f>
        <v>0</v>
      </c>
      <c r="G98" s="333">
        <f>IF(G$7=0,0,G$7/OIS_fec!G$7)</f>
        <v>0</v>
      </c>
      <c r="H98" s="333">
        <f>IF(H$7=0,0,H$7/OIS_fec!H$7)</f>
        <v>0</v>
      </c>
      <c r="I98" s="333">
        <f>IF(I$7=0,0,I$7/OIS_fec!I$7)</f>
        <v>0</v>
      </c>
      <c r="J98" s="333">
        <f>IF(J$7=0,0,J$7/OIS_fec!J$7)</f>
        <v>0</v>
      </c>
      <c r="K98" s="333">
        <f>IF(K$7=0,0,K$7/OIS_fec!K$7)</f>
        <v>0</v>
      </c>
      <c r="L98" s="333">
        <f>IF(L$7=0,0,L$7/OIS_fec!L$7)</f>
        <v>0</v>
      </c>
      <c r="M98" s="333">
        <f>IF(M$7=0,0,M$7/OIS_fec!M$7)</f>
        <v>0</v>
      </c>
      <c r="N98" s="333">
        <f>IF(N$7=0,0,N$7/OIS_fec!N$7)</f>
        <v>0</v>
      </c>
      <c r="O98" s="333">
        <f>IF(O$7=0,0,O$7/OIS_fec!O$7)</f>
        <v>0</v>
      </c>
      <c r="P98" s="333">
        <f>IF(P$7=0,0,P$7/OIS_fec!P$7)</f>
        <v>0</v>
      </c>
      <c r="Q98" s="333">
        <f>IF(Q$7=0,0,Q$7/OIS_fec!Q$7)</f>
        <v>0</v>
      </c>
      <c r="R98" s="333">
        <f>IF(R$7=0,0,R$7/OIS_fec!R$7)</f>
        <v>0</v>
      </c>
      <c r="S98" s="333">
        <f>IF(S$7=0,0,S$7/OIS_fec!S$7)</f>
        <v>0</v>
      </c>
      <c r="T98" s="333">
        <f>IF(T$7=0,0,T$7/OIS_fec!T$7)</f>
        <v>0</v>
      </c>
      <c r="U98" s="333">
        <f>IF(U$7=0,0,U$7/OIS_fec!U$7)</f>
        <v>0</v>
      </c>
      <c r="V98" s="333">
        <f>IF(V$7=0,0,V$7/OIS_fec!V$7)</f>
        <v>0</v>
      </c>
      <c r="W98" s="333">
        <f>IF(W$7=0,0,W$7/OIS_fec!W$7)</f>
        <v>0</v>
      </c>
      <c r="DA98" s="174"/>
    </row>
    <row r="99" spans="1:105" ht="12" customHeight="1" x14ac:dyDescent="0.25">
      <c r="A99" s="202" t="s">
        <v>94</v>
      </c>
      <c r="B99" s="333">
        <f>IF(B$8=0,0,B$8/OIS_fec!B$8)</f>
        <v>0</v>
      </c>
      <c r="C99" s="333">
        <f>IF(C$8=0,0,C$8/OIS_fec!C$8)</f>
        <v>0</v>
      </c>
      <c r="D99" s="333">
        <f>IF(D$8=0,0,D$8/OIS_fec!D$8)</f>
        <v>0</v>
      </c>
      <c r="E99" s="333">
        <f>IF(E$8=0,0,E$8/OIS_fec!E$8)</f>
        <v>0</v>
      </c>
      <c r="F99" s="333">
        <f>IF(F$8=0,0,F$8/OIS_fec!F$8)</f>
        <v>0</v>
      </c>
      <c r="G99" s="333">
        <f>IF(G$8=0,0,G$8/OIS_fec!G$8)</f>
        <v>0</v>
      </c>
      <c r="H99" s="333">
        <f>IF(H$8=0,0,H$8/OIS_fec!H$8)</f>
        <v>0</v>
      </c>
      <c r="I99" s="333">
        <f>IF(I$8=0,0,I$8/OIS_fec!I$8)</f>
        <v>0</v>
      </c>
      <c r="J99" s="333">
        <f>IF(J$8=0,0,J$8/OIS_fec!J$8)</f>
        <v>0</v>
      </c>
      <c r="K99" s="333">
        <f>IF(K$8=0,0,K$8/OIS_fec!K$8)</f>
        <v>0</v>
      </c>
      <c r="L99" s="333">
        <f>IF(L$8=0,0,L$8/OIS_fec!L$8)</f>
        <v>0</v>
      </c>
      <c r="M99" s="333">
        <f>IF(M$8=0,0,M$8/OIS_fec!M$8)</f>
        <v>0</v>
      </c>
      <c r="N99" s="333">
        <f>IF(N$8=0,0,N$8/OIS_fec!N$8)</f>
        <v>0</v>
      </c>
      <c r="O99" s="333">
        <f>IF(O$8=0,0,O$8/OIS_fec!O$8)</f>
        <v>0</v>
      </c>
      <c r="P99" s="333">
        <f>IF(P$8=0,0,P$8/OIS_fec!P$8)</f>
        <v>0</v>
      </c>
      <c r="Q99" s="333">
        <f>IF(Q$8=0,0,Q$8/OIS_fec!Q$8)</f>
        <v>0</v>
      </c>
      <c r="R99" s="333">
        <f>IF(R$8=0,0,R$8/OIS_fec!R$8)</f>
        <v>0</v>
      </c>
      <c r="S99" s="333">
        <f>IF(S$8=0,0,S$8/OIS_fec!S$8)</f>
        <v>0</v>
      </c>
      <c r="T99" s="333">
        <f>IF(T$8=0,0,T$8/OIS_fec!T$8)</f>
        <v>0</v>
      </c>
      <c r="U99" s="333">
        <f>IF(U$8=0,0,U$8/OIS_fec!U$8)</f>
        <v>0</v>
      </c>
      <c r="V99" s="333">
        <f>IF(V$8=0,0,V$8/OIS_fec!V$8)</f>
        <v>0</v>
      </c>
      <c r="W99" s="333">
        <f>IF(W$8=0,0,W$8/OIS_fec!W$8)</f>
        <v>0</v>
      </c>
      <c r="DA99" s="174"/>
    </row>
    <row r="100" spans="1:105" ht="12" customHeight="1" x14ac:dyDescent="0.25">
      <c r="A100" s="202" t="s">
        <v>95</v>
      </c>
      <c r="B100" s="333">
        <f>IF(B$9=0,0,B$9/OIS_fec!B$9)</f>
        <v>0</v>
      </c>
      <c r="C100" s="333">
        <f>IF(C$9=0,0,C$9/OIS_fec!C$9)</f>
        <v>0</v>
      </c>
      <c r="D100" s="333">
        <f>IF(D$9=0,0,D$9/OIS_fec!D$9)</f>
        <v>0</v>
      </c>
      <c r="E100" s="333">
        <f>IF(E$9=0,0,E$9/OIS_fec!E$9)</f>
        <v>0</v>
      </c>
      <c r="F100" s="333">
        <f>IF(F$9=0,0,F$9/OIS_fec!F$9)</f>
        <v>0</v>
      </c>
      <c r="G100" s="333">
        <f>IF(G$9=0,0,G$9/OIS_fec!G$9)</f>
        <v>0</v>
      </c>
      <c r="H100" s="333">
        <f>IF(H$9=0,0,H$9/OIS_fec!H$9)</f>
        <v>0</v>
      </c>
      <c r="I100" s="333">
        <f>IF(I$9=0,0,I$9/OIS_fec!I$9)</f>
        <v>0</v>
      </c>
      <c r="J100" s="333">
        <f>IF(J$9=0,0,J$9/OIS_fec!J$9)</f>
        <v>0</v>
      </c>
      <c r="K100" s="333">
        <f>IF(K$9=0,0,K$9/OIS_fec!K$9)</f>
        <v>0</v>
      </c>
      <c r="L100" s="333">
        <f>IF(L$9=0,0,L$9/OIS_fec!L$9)</f>
        <v>0</v>
      </c>
      <c r="M100" s="333">
        <f>IF(M$9=0,0,M$9/OIS_fec!M$9)</f>
        <v>0</v>
      </c>
      <c r="N100" s="333">
        <f>IF(N$9=0,0,N$9/OIS_fec!N$9)</f>
        <v>0</v>
      </c>
      <c r="O100" s="333">
        <f>IF(O$9=0,0,O$9/OIS_fec!O$9)</f>
        <v>0</v>
      </c>
      <c r="P100" s="333">
        <f>IF(P$9=0,0,P$9/OIS_fec!P$9)</f>
        <v>0</v>
      </c>
      <c r="Q100" s="333">
        <f>IF(Q$9=0,0,Q$9/OIS_fec!Q$9)</f>
        <v>0</v>
      </c>
      <c r="R100" s="333">
        <f>IF(R$9=0,0,R$9/OIS_fec!R$9)</f>
        <v>0</v>
      </c>
      <c r="S100" s="333">
        <f>IF(S$9=0,0,S$9/OIS_fec!S$9)</f>
        <v>0</v>
      </c>
      <c r="T100" s="333">
        <f>IF(T$9=0,0,T$9/OIS_fec!T$9)</f>
        <v>0</v>
      </c>
      <c r="U100" s="333">
        <f>IF(U$9=0,0,U$9/OIS_fec!U$9)</f>
        <v>0</v>
      </c>
      <c r="V100" s="333">
        <f>IF(V$9=0,0,V$9/OIS_fec!V$9)</f>
        <v>0</v>
      </c>
      <c r="W100" s="333">
        <f>IF(W$9=0,0,W$9/OIS_fec!W$9)</f>
        <v>0</v>
      </c>
      <c r="DA100" s="174"/>
    </row>
    <row r="101" spans="1:105" ht="12" customHeight="1" x14ac:dyDescent="0.25">
      <c r="A101" s="56" t="s">
        <v>96</v>
      </c>
      <c r="B101" s="334">
        <f>IF(B$10=0,0,B$10/OIS_fec!B$10)</f>
        <v>1.4235997485262106</v>
      </c>
      <c r="C101" s="334">
        <f>IF(C$10=0,0,C$10/OIS_fec!C$10)</f>
        <v>0.70568878704561833</v>
      </c>
      <c r="D101" s="334">
        <f>IF(D$10=0,0,D$10/OIS_fec!D$10)</f>
        <v>0.77008893703043746</v>
      </c>
      <c r="E101" s="334">
        <f>IF(E$10=0,0,E$10/OIS_fec!E$10)</f>
        <v>1.054583835986912</v>
      </c>
      <c r="F101" s="334">
        <f>IF(F$10=0,0,F$10/OIS_fec!F$10)</f>
        <v>1.3888355742480447</v>
      </c>
      <c r="G101" s="334">
        <f>IF(G$10=0,0,G$10/OIS_fec!G$10)</f>
        <v>1.2788731395757527</v>
      </c>
      <c r="H101" s="334">
        <f>IF(H$10=0,0,H$10/OIS_fec!H$10)</f>
        <v>1.5038017472648486</v>
      </c>
      <c r="I101" s="334">
        <f>IF(I$10=0,0,I$10/OIS_fec!I$10)</f>
        <v>1.4371639327721517</v>
      </c>
      <c r="J101" s="334">
        <f>IF(J$10=0,0,J$10/OIS_fec!J$10)</f>
        <v>2.0620538228824628</v>
      </c>
      <c r="K101" s="334">
        <f>IF(K$10=0,0,K$10/OIS_fec!K$10)</f>
        <v>1.4592091468024324</v>
      </c>
      <c r="L101" s="334">
        <f>IF(L$10=0,0,L$10/OIS_fec!L$10)</f>
        <v>0.98974671520956214</v>
      </c>
      <c r="M101" s="334">
        <f>IF(M$10=0,0,M$10/OIS_fec!M$10)</f>
        <v>1.2077745315616428</v>
      </c>
      <c r="N101" s="334">
        <f>IF(N$10=0,0,N$10/OIS_fec!N$10)</f>
        <v>1.3166341053072494</v>
      </c>
      <c r="O101" s="334">
        <f>IF(O$10=0,0,O$10/OIS_fec!O$10)</f>
        <v>1.2689535303944943</v>
      </c>
      <c r="P101" s="334">
        <f>IF(P$10=0,0,P$10/OIS_fec!P$10)</f>
        <v>1.3449228563272315</v>
      </c>
      <c r="Q101" s="334">
        <f>IF(Q$10=0,0,Q$10/OIS_fec!Q$10)</f>
        <v>1.378384666243214</v>
      </c>
      <c r="R101" s="334">
        <f>IF(R$10=0,0,R$10/OIS_fec!R$10)</f>
        <v>1.3073737953405704</v>
      </c>
      <c r="S101" s="334">
        <f>IF(S$10=0,0,S$10/OIS_fec!S$10)</f>
        <v>1.2561091052906035</v>
      </c>
      <c r="T101" s="334">
        <f>IF(T$10=0,0,T$10/OIS_fec!T$10)</f>
        <v>1.2403455693032219</v>
      </c>
      <c r="U101" s="334">
        <f>IF(U$10=0,0,U$10/OIS_fec!U$10)</f>
        <v>1.2922383009344447</v>
      </c>
      <c r="V101" s="334">
        <f>IF(V$10=0,0,V$10/OIS_fec!V$10)</f>
        <v>1.2772103796017247</v>
      </c>
      <c r="W101" s="334">
        <f>IF(W$10=0,0,W$10/OIS_fec!W$10)</f>
        <v>1.3259412359707807</v>
      </c>
      <c r="DA101" s="68"/>
    </row>
    <row r="102" spans="1:105" ht="12" customHeight="1" x14ac:dyDescent="0.25">
      <c r="A102" s="203" t="s">
        <v>3059</v>
      </c>
      <c r="B102" s="350">
        <f>IF(B$16=0,0,B$16/OIS_fec!B$16)</f>
        <v>1.4085751901630621</v>
      </c>
      <c r="C102" s="350">
        <f>IF(C$16=0,0,C$16/OIS_fec!C$16)</f>
        <v>1.1759576954380748</v>
      </c>
      <c r="D102" s="350">
        <f>IF(D$16=0,0,D$16/OIS_fec!D$16)</f>
        <v>1.5265004478003221</v>
      </c>
      <c r="E102" s="350">
        <f>IF(E$16=0,0,E$16/OIS_fec!E$16)</f>
        <v>0.78350880931099864</v>
      </c>
      <c r="F102" s="350">
        <f>IF(F$16=0,0,F$16/OIS_fec!F$16)</f>
        <v>1.3648894262473112</v>
      </c>
      <c r="G102" s="350">
        <f>IF(G$16=0,0,G$16/OIS_fec!G$16)</f>
        <v>1.5410678299601648</v>
      </c>
      <c r="H102" s="350">
        <f>IF(H$16=0,0,H$16/OIS_fec!H$16)</f>
        <v>1.4210947883318934</v>
      </c>
      <c r="I102" s="350">
        <f>IF(I$16=0,0,I$16/OIS_fec!I$16)</f>
        <v>1.5007428872477186</v>
      </c>
      <c r="J102" s="350">
        <f>IF(J$16=0,0,J$16/OIS_fec!J$16)</f>
        <v>2.2511498080631442</v>
      </c>
      <c r="K102" s="350">
        <f>IF(K$16=0,0,K$16/OIS_fec!K$16)</f>
        <v>1.548988676867431</v>
      </c>
      <c r="L102" s="350">
        <f>IF(L$16=0,0,L$16/OIS_fec!L$16)</f>
        <v>1.5475039672887891</v>
      </c>
      <c r="M102" s="350">
        <f>IF(M$16=0,0,M$16/OIS_fec!M$16)</f>
        <v>1.4627538678635559</v>
      </c>
      <c r="N102" s="350">
        <f>IF(N$16=0,0,N$16/OIS_fec!N$16)</f>
        <v>1.48639653253218</v>
      </c>
      <c r="O102" s="350">
        <f>IF(O$16=0,0,O$16/OIS_fec!O$16)</f>
        <v>1.5462091719480233</v>
      </c>
      <c r="P102" s="350">
        <f>IF(P$16=0,0,P$16/OIS_fec!P$16)</f>
        <v>1.6934536241099283</v>
      </c>
      <c r="Q102" s="350">
        <f>IF(Q$16=0,0,Q$16/OIS_fec!Q$16)</f>
        <v>1.8360976938668316</v>
      </c>
      <c r="R102" s="350">
        <f>IF(R$16=0,0,R$16/OIS_fec!R$16)</f>
        <v>1.6170869854486847</v>
      </c>
      <c r="S102" s="350">
        <f>IF(S$16=0,0,S$16/OIS_fec!S$16)</f>
        <v>1.5691689225065846</v>
      </c>
      <c r="T102" s="350">
        <f>IF(T$16=0,0,T$16/OIS_fec!T$16)</f>
        <v>1.5663247715654394</v>
      </c>
      <c r="U102" s="350">
        <f>IF(U$16=0,0,U$16/OIS_fec!U$16)</f>
        <v>1.6029710990381532</v>
      </c>
      <c r="V102" s="350">
        <f>IF(V$16=0,0,V$16/OIS_fec!V$16)</f>
        <v>1.6780836165193054</v>
      </c>
      <c r="W102" s="350">
        <f>IF(W$16=0,0,W$16/OIS_fec!W$16)</f>
        <v>1.7640244147499347</v>
      </c>
      <c r="DA102" s="175"/>
    </row>
    <row r="103" spans="1:105" ht="12" customHeight="1" x14ac:dyDescent="0.25">
      <c r="A103" s="203" t="s">
        <v>3071</v>
      </c>
      <c r="B103" s="350">
        <f>IF(B$27=0,0,B$27/OIS_fec!B$27)</f>
        <v>2.5586063556442387</v>
      </c>
      <c r="C103" s="350">
        <f>IF(C$27=0,0,C$27/OIS_fec!C$27)</f>
        <v>2.6142314282737402</v>
      </c>
      <c r="D103" s="350">
        <f>IF(D$27=0,0,D$27/OIS_fec!D$27)</f>
        <v>2.6746153351044883</v>
      </c>
      <c r="E103" s="350">
        <f>IF(E$27=0,0,E$27/OIS_fec!E$27)</f>
        <v>2.6292257997681641</v>
      </c>
      <c r="F103" s="350">
        <f>IF(F$27=0,0,F$27/OIS_fec!F$27)</f>
        <v>2.5400841926549047</v>
      </c>
      <c r="G103" s="350">
        <f>IF(G$27=0,0,G$27/OIS_fec!G$27)</f>
        <v>2.6800807395506205</v>
      </c>
      <c r="H103" s="350">
        <f>IF(H$27=0,0,H$27/OIS_fec!H$27)</f>
        <v>2.6075879551943322</v>
      </c>
      <c r="I103" s="350">
        <f>IF(I$27=0,0,I$27/OIS_fec!I$27)</f>
        <v>2.7207884783726919</v>
      </c>
      <c r="J103" s="350">
        <f>IF(J$27=0,0,J$27/OIS_fec!J$27)</f>
        <v>2.4873718072238851</v>
      </c>
      <c r="K103" s="350">
        <f>IF(K$27=0,0,K$27/OIS_fec!K$27)</f>
        <v>2.5156438553599032</v>
      </c>
      <c r="L103" s="350">
        <f>IF(L$27=0,0,L$27/OIS_fec!L$27)</f>
        <v>2.5490252869549122</v>
      </c>
      <c r="M103" s="350">
        <f>IF(M$27=0,0,M$27/OIS_fec!M$27)</f>
        <v>2.6168616281070229</v>
      </c>
      <c r="N103" s="350">
        <f>IF(N$27=0,0,N$27/OIS_fec!N$27)</f>
        <v>2.6540986483499212</v>
      </c>
      <c r="O103" s="350">
        <f>IF(O$27=0,0,O$27/OIS_fec!O$27)</f>
        <v>2.6160669275714645</v>
      </c>
      <c r="P103" s="350">
        <f>IF(P$27=0,0,P$27/OIS_fec!P$27)</f>
        <v>2.622318188644992</v>
      </c>
      <c r="Q103" s="350">
        <f>IF(Q$27=0,0,Q$27/OIS_fec!Q$27)</f>
        <v>2.6820092230088504</v>
      </c>
      <c r="R103" s="350">
        <f>IF(R$27=0,0,R$27/OIS_fec!R$27)</f>
        <v>2.6643194602389602</v>
      </c>
      <c r="S103" s="350">
        <f>IF(S$27=0,0,S$27/OIS_fec!S$27)</f>
        <v>2.6683530029403095</v>
      </c>
      <c r="T103" s="350">
        <f>IF(T$27=0,0,T$27/OIS_fec!T$27)</f>
        <v>2.6926765238059942</v>
      </c>
      <c r="U103" s="350">
        <f>IF(U$27=0,0,U$27/OIS_fec!U$27)</f>
        <v>2.644107669472977</v>
      </c>
      <c r="V103" s="350">
        <f>IF(V$27=0,0,V$27/OIS_fec!V$27)</f>
        <v>2.6889705806579967</v>
      </c>
      <c r="W103" s="350">
        <f>IF(W$27=0,0,W$27/OIS_fec!W$27)</f>
        <v>2.7076879123723265</v>
      </c>
      <c r="DA103" s="175"/>
    </row>
    <row r="104" spans="1:105" ht="12" customHeight="1" x14ac:dyDescent="0.25">
      <c r="A104" s="203" t="s">
        <v>3081</v>
      </c>
      <c r="B104" s="350">
        <f>IF(B$35=0,0,B$35/OIS_fec!B$35)</f>
        <v>1.5816807812686908</v>
      </c>
      <c r="C104" s="350">
        <f>IF(C$35=0,0,C$35/OIS_fec!C$35)</f>
        <v>1.0457612673600007</v>
      </c>
      <c r="D104" s="350">
        <f>IF(D$35=0,0,D$35/OIS_fec!D$35)</f>
        <v>1.1718309359543786</v>
      </c>
      <c r="E104" s="350">
        <f>IF(E$35=0,0,E$35/OIS_fec!E$35)</f>
        <v>1.0035548648586037</v>
      </c>
      <c r="F104" s="350">
        <f>IF(F$35=0,0,F$35/OIS_fec!F$35)</f>
        <v>1.6255478574437905</v>
      </c>
      <c r="G104" s="350">
        <f>IF(G$35=0,0,G$35/OIS_fec!G$35)</f>
        <v>1.6370809059721085</v>
      </c>
      <c r="H104" s="350">
        <f>IF(H$35=0,0,H$35/OIS_fec!H$35)</f>
        <v>0.92170004365340297</v>
      </c>
      <c r="I104" s="350">
        <f>IF(I$35=0,0,I$35/OIS_fec!I$35)</f>
        <v>0.94447845182923329</v>
      </c>
      <c r="J104" s="350">
        <f>IF(J$35=0,0,J$35/OIS_fec!J$35)</f>
        <v>1.966996719046906</v>
      </c>
      <c r="K104" s="350">
        <f>IF(K$35=0,0,K$35/OIS_fec!K$35)</f>
        <v>1.4043137718687049</v>
      </c>
      <c r="L104" s="350">
        <f>IF(L$35=0,0,L$35/OIS_fec!L$35)</f>
        <v>1.4790254617578371</v>
      </c>
      <c r="M104" s="350">
        <f>IF(M$35=0,0,M$35/OIS_fec!M$35)</f>
        <v>0.92883479329753538</v>
      </c>
      <c r="N104" s="350">
        <f>IF(N$35=0,0,N$35/OIS_fec!N$35)</f>
        <v>0.85207616934984265</v>
      </c>
      <c r="O104" s="350">
        <f>IF(O$35=0,0,O$35/OIS_fec!O$35)</f>
        <v>0.94064902832116981</v>
      </c>
      <c r="P104" s="350">
        <f>IF(P$35=0,0,P$35/OIS_fec!P$35)</f>
        <v>1.2069243324777608</v>
      </c>
      <c r="Q104" s="350">
        <f>IF(Q$35=0,0,Q$35/OIS_fec!Q$35)</f>
        <v>1.275818881276408</v>
      </c>
      <c r="R104" s="350">
        <f>IF(R$35=0,0,R$35/OIS_fec!R$35)</f>
        <v>1.2155517209779609</v>
      </c>
      <c r="S104" s="350">
        <f>IF(S$35=0,0,S$35/OIS_fec!S$35)</f>
        <v>0.89125390264695858</v>
      </c>
      <c r="T104" s="350">
        <f>IF(T$35=0,0,T$35/OIS_fec!T$35)</f>
        <v>0.72619719807595651</v>
      </c>
      <c r="U104" s="350">
        <f>IF(U$35=0,0,U$35/OIS_fec!U$35)</f>
        <v>0.91312225316505979</v>
      </c>
      <c r="V104" s="350">
        <f>IF(V$35=0,0,V$35/OIS_fec!V$35)</f>
        <v>0.8982653813491509</v>
      </c>
      <c r="W104" s="350">
        <f>IF(W$35=0,0,W$35/OIS_fec!W$35)</f>
        <v>0.88575700841918714</v>
      </c>
      <c r="DA104" s="175"/>
    </row>
    <row r="105" spans="1:105" ht="12" customHeight="1" x14ac:dyDescent="0.25">
      <c r="A105" s="203" t="s">
        <v>3103</v>
      </c>
      <c r="B105" s="350">
        <f>IF(B$54=0,0,B$54/OIS_fec!B$54)</f>
        <v>1.3925595609911443</v>
      </c>
      <c r="C105" s="350">
        <f>IF(C$54=0,0,C$54/OIS_fec!C$54)</f>
        <v>0.9695292319915082</v>
      </c>
      <c r="D105" s="350">
        <f>IF(D$54=0,0,D$54/OIS_fec!D$54)</f>
        <v>0.87342474362021805</v>
      </c>
      <c r="E105" s="350">
        <f>IF(E$54=0,0,E$54/OIS_fec!E$54)</f>
        <v>1.1298950301544204</v>
      </c>
      <c r="F105" s="350">
        <f>IF(F$54=0,0,F$54/OIS_fec!F$54)</f>
        <v>1.2972929663579011</v>
      </c>
      <c r="G105" s="350">
        <f>IF(G$54=0,0,G$54/OIS_fec!G$54)</f>
        <v>0.95932259508325501</v>
      </c>
      <c r="H105" s="350">
        <f>IF(H$54=0,0,H$54/OIS_fec!H$54)</f>
        <v>0.77236233778729635</v>
      </c>
      <c r="I105" s="350">
        <f>IF(I$54=0,0,I$54/OIS_fec!I$54)</f>
        <v>0.65666202924683936</v>
      </c>
      <c r="J105" s="350">
        <f>IF(J$54=0,0,J$54/OIS_fec!J$54)</f>
        <v>1.5260922802050312</v>
      </c>
      <c r="K105" s="350">
        <f>IF(K$54=0,0,K$54/OIS_fec!K$54)</f>
        <v>1.0312946059229424</v>
      </c>
      <c r="L105" s="350">
        <f>IF(L$54=0,0,L$54/OIS_fec!L$54)</f>
        <v>0.87823803332080197</v>
      </c>
      <c r="M105" s="350">
        <f>IF(M$54=0,0,M$54/OIS_fec!M$54)</f>
        <v>0.40493849990165776</v>
      </c>
      <c r="N105" s="350">
        <f>IF(N$54=0,0,N$54/OIS_fec!N$54)</f>
        <v>0.47882934653361525</v>
      </c>
      <c r="O105" s="350">
        <f>IF(O$54=0,0,O$54/OIS_fec!O$54)</f>
        <v>0.41684438023050091</v>
      </c>
      <c r="P105" s="350">
        <f>IF(P$54=0,0,P$54/OIS_fec!P$54)</f>
        <v>0.49550353006455733</v>
      </c>
      <c r="Q105" s="350">
        <f>IF(Q$54=0,0,Q$54/OIS_fec!Q$54)</f>
        <v>0.42598392262126011</v>
      </c>
      <c r="R105" s="350">
        <f>IF(R$54=0,0,R$54/OIS_fec!R$54)</f>
        <v>0.57017828914654134</v>
      </c>
      <c r="S105" s="350">
        <f>IF(S$54=0,0,S$54/OIS_fec!S$54)</f>
        <v>0.38697163769475562</v>
      </c>
      <c r="T105" s="350">
        <f>IF(T$54=0,0,T$54/OIS_fec!T$54)</f>
        <v>0.32538355491260534</v>
      </c>
      <c r="U105" s="350">
        <f>IF(U$54=0,0,U$54/OIS_fec!U$54)</f>
        <v>0.40168000081006117</v>
      </c>
      <c r="V105" s="350">
        <f>IF(V$54=0,0,V$54/OIS_fec!V$54)</f>
        <v>0.38441129171501692</v>
      </c>
      <c r="W105" s="350">
        <f>IF(W$54=0,0,W$54/OIS_fec!W$54)</f>
        <v>0.37252520485659985</v>
      </c>
      <c r="DA105" s="175"/>
    </row>
    <row r="106" spans="1:105" ht="12" customHeight="1" x14ac:dyDescent="0.25">
      <c r="A106" s="203" t="s">
        <v>3124</v>
      </c>
      <c r="B106" s="350">
        <f>IF(B$68=0,0,B$68/OIS_fec!B$68)</f>
        <v>3.1024188000000019</v>
      </c>
      <c r="C106" s="350">
        <f>IF(C$68=0,0,C$68/OIS_fec!C$68)</f>
        <v>3.1024187999999997</v>
      </c>
      <c r="D106" s="350">
        <f>IF(D$68=0,0,D$68/OIS_fec!D$68)</f>
        <v>3.1024188000000001</v>
      </c>
      <c r="E106" s="350">
        <f>IF(E$68=0,0,E$68/OIS_fec!E$68)</f>
        <v>3.1024188000000001</v>
      </c>
      <c r="F106" s="350">
        <f>IF(F$68=0,0,F$68/OIS_fec!F$68)</f>
        <v>3.1024188000000001</v>
      </c>
      <c r="G106" s="350">
        <f>IF(G$68=0,0,G$68/OIS_fec!G$68)</f>
        <v>3.1024188000000006</v>
      </c>
      <c r="H106" s="350">
        <f>IF(H$68=0,0,H$68/OIS_fec!H$68)</f>
        <v>3.1024188000000006</v>
      </c>
      <c r="I106" s="350">
        <f>IF(I$68=0,0,I$68/OIS_fec!I$68)</f>
        <v>3.1024188000000001</v>
      </c>
      <c r="J106" s="350">
        <f>IF(J$68=0,0,J$68/OIS_fec!J$68)</f>
        <v>3.102418800000001</v>
      </c>
      <c r="K106" s="350">
        <f>IF(K$68=0,0,K$68/OIS_fec!K$68)</f>
        <v>3.1024187999999988</v>
      </c>
      <c r="L106" s="350">
        <f>IF(L$68=0,0,L$68/OIS_fec!L$68)</f>
        <v>3.1024187999999993</v>
      </c>
      <c r="M106" s="350">
        <f>IF(M$68=0,0,M$68/OIS_fec!M$68)</f>
        <v>3.1024187999999993</v>
      </c>
      <c r="N106" s="350">
        <f>IF(N$68=0,0,N$68/OIS_fec!N$68)</f>
        <v>3.1024188000000001</v>
      </c>
      <c r="O106" s="350">
        <f>IF(O$68=0,0,O$68/OIS_fec!O$68)</f>
        <v>3.1024188000000001</v>
      </c>
      <c r="P106" s="350">
        <f>IF(P$68=0,0,P$68/OIS_fec!P$68)</f>
        <v>3.1024188000000015</v>
      </c>
      <c r="Q106" s="350">
        <f>IF(Q$68=0,0,Q$68/OIS_fec!Q$68)</f>
        <v>3.102418800000001</v>
      </c>
      <c r="R106" s="350">
        <f>IF(R$68=0,0,R$68/OIS_fec!R$68)</f>
        <v>3.1024187999999988</v>
      </c>
      <c r="S106" s="350">
        <f>IF(S$68=0,0,S$68/OIS_fec!S$68)</f>
        <v>3.102418800000001</v>
      </c>
      <c r="T106" s="350">
        <f>IF(T$68=0,0,T$68/OIS_fec!T$68)</f>
        <v>3.1024188000000006</v>
      </c>
      <c r="U106" s="350">
        <f>IF(U$68=0,0,U$68/OIS_fec!U$68)</f>
        <v>3.102418800000001</v>
      </c>
      <c r="V106" s="350">
        <f>IF(V$68=0,0,V$68/OIS_fec!V$68)</f>
        <v>3.1024188000000015</v>
      </c>
      <c r="W106" s="350">
        <f>IF(W$68=0,0,W$68/OIS_fec!W$68)</f>
        <v>3.1024187999999997</v>
      </c>
      <c r="DA106" s="175"/>
    </row>
    <row r="107" spans="1:105" ht="12" customHeight="1" x14ac:dyDescent="0.25">
      <c r="A107" s="41" t="s">
        <v>3122</v>
      </c>
      <c r="B107" s="335">
        <f>IF(B$69=0,0,B$69/OIS_fec!B$69)</f>
        <v>0</v>
      </c>
      <c r="C107" s="335">
        <f>IF(C$69=0,0,C$69/OIS_fec!C$69)</f>
        <v>0</v>
      </c>
      <c r="D107" s="335">
        <f>IF(D$69=0,0,D$69/OIS_fec!D$69)</f>
        <v>0</v>
      </c>
      <c r="E107" s="335">
        <f>IF(E$69=0,0,E$69/OIS_fec!E$69)</f>
        <v>0</v>
      </c>
      <c r="F107" s="335">
        <f>IF(F$69=0,0,F$69/OIS_fec!F$69)</f>
        <v>0</v>
      </c>
      <c r="G107" s="335">
        <f>IF(G$69=0,0,G$69/OIS_fec!G$69)</f>
        <v>0</v>
      </c>
      <c r="H107" s="335">
        <f>IF(H$69=0,0,H$69/OIS_fec!H$69)</f>
        <v>0</v>
      </c>
      <c r="I107" s="335">
        <f>IF(I$69=0,0,I$69/OIS_fec!I$69)</f>
        <v>0</v>
      </c>
      <c r="J107" s="335">
        <f>IF(J$69=0,0,J$69/OIS_fec!J$69)</f>
        <v>0</v>
      </c>
      <c r="K107" s="335">
        <f>IF(K$69=0,0,K$69/OIS_fec!K$69)</f>
        <v>0</v>
      </c>
      <c r="L107" s="335">
        <f>IF(L$69=0,0,L$69/OIS_fec!L$69)</f>
        <v>0</v>
      </c>
      <c r="M107" s="335">
        <f>IF(M$69=0,0,M$69/OIS_fec!M$69)</f>
        <v>0</v>
      </c>
      <c r="N107" s="335">
        <f>IF(N$69=0,0,N$69/OIS_fec!N$69)</f>
        <v>0</v>
      </c>
      <c r="O107" s="335">
        <f>IF(O$69=0,0,O$69/OIS_fec!O$69)</f>
        <v>0</v>
      </c>
      <c r="P107" s="335">
        <f>IF(P$69=0,0,P$69/OIS_fec!P$69)</f>
        <v>0</v>
      </c>
      <c r="Q107" s="335">
        <f>IF(Q$69=0,0,Q$69/OIS_fec!Q$69)</f>
        <v>0</v>
      </c>
      <c r="R107" s="335">
        <f>IF(R$69=0,0,R$69/OIS_fec!R$69)</f>
        <v>0</v>
      </c>
      <c r="S107" s="335">
        <f>IF(S$69=0,0,S$69/OIS_fec!S$69)</f>
        <v>0</v>
      </c>
      <c r="T107" s="335">
        <f>IF(T$69=0,0,T$69/OIS_fec!T$69)</f>
        <v>0</v>
      </c>
      <c r="U107" s="335">
        <f>IF(U$69=0,0,U$69/OIS_fec!U$69)</f>
        <v>0</v>
      </c>
      <c r="V107" s="335">
        <f>IF(V$69=0,0,V$69/OIS_fec!V$69)</f>
        <v>0</v>
      </c>
      <c r="W107" s="335">
        <f>IF(W$69=0,0,W$69/OIS_fec!W$69)</f>
        <v>0</v>
      </c>
      <c r="DA107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DA55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9.140625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index!$A$1&amp;": Industry Summary / CO2 emissions"</f>
        <v>RO: Industry Summary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3" spans="1:105" ht="15" customHeight="1" x14ac:dyDescent="0.25">
      <c r="A3" s="32" t="s">
        <v>104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5" spans="1:105" ht="15" customHeight="1" x14ac:dyDescent="0.25">
      <c r="A5" s="34" t="s">
        <v>91</v>
      </c>
      <c r="B5" s="225">
        <f t="shared" ref="B5:W5" si="0">SUM(B6:B10,B16,B27,B38)</f>
        <v>32204.940538503044</v>
      </c>
      <c r="C5" s="225">
        <f t="shared" si="0"/>
        <v>34150.769152840017</v>
      </c>
      <c r="D5" s="225">
        <f t="shared" si="0"/>
        <v>36846.552171757314</v>
      </c>
      <c r="E5" s="225">
        <f t="shared" si="0"/>
        <v>37096.720742185782</v>
      </c>
      <c r="F5" s="225">
        <f t="shared" si="0"/>
        <v>39056.982177920712</v>
      </c>
      <c r="G5" s="225">
        <f t="shared" si="0"/>
        <v>39265.582972295888</v>
      </c>
      <c r="H5" s="225">
        <f t="shared" si="0"/>
        <v>37969.80242704066</v>
      </c>
      <c r="I5" s="225">
        <f t="shared" si="0"/>
        <v>37048.015372078386</v>
      </c>
      <c r="J5" s="225">
        <f t="shared" si="0"/>
        <v>34527.720161588208</v>
      </c>
      <c r="K5" s="225">
        <f t="shared" si="0"/>
        <v>23000.266775883792</v>
      </c>
      <c r="L5" s="225">
        <f t="shared" si="0"/>
        <v>24509.488240701765</v>
      </c>
      <c r="M5" s="225">
        <f t="shared" si="0"/>
        <v>26626.938033862607</v>
      </c>
      <c r="N5" s="225">
        <f t="shared" si="0"/>
        <v>25174.535692580077</v>
      </c>
      <c r="O5" s="225">
        <f t="shared" si="0"/>
        <v>22888.131064318579</v>
      </c>
      <c r="P5" s="225">
        <f t="shared" si="0"/>
        <v>23810.217987480784</v>
      </c>
      <c r="Q5" s="225">
        <f t="shared" si="0"/>
        <v>23881.572767028152</v>
      </c>
      <c r="R5" s="225">
        <f t="shared" si="0"/>
        <v>23147.899239494291</v>
      </c>
      <c r="S5" s="225">
        <f t="shared" si="0"/>
        <v>23217.897588142881</v>
      </c>
      <c r="T5" s="225">
        <f t="shared" si="0"/>
        <v>24077.375031006282</v>
      </c>
      <c r="U5" s="225">
        <f t="shared" si="0"/>
        <v>24433.009272002302</v>
      </c>
      <c r="V5" s="225">
        <f t="shared" si="0"/>
        <v>24886.566494148079</v>
      </c>
      <c r="W5" s="225">
        <f t="shared" si="0"/>
        <v>26034.814467566877</v>
      </c>
      <c r="DA5" s="89"/>
    </row>
    <row r="6" spans="1:105" ht="12" customHeight="1" x14ac:dyDescent="0.25">
      <c r="A6" s="202" t="s">
        <v>92</v>
      </c>
      <c r="B6" s="226">
        <v>0</v>
      </c>
      <c r="C6" s="226">
        <v>0</v>
      </c>
      <c r="D6" s="226">
        <v>0</v>
      </c>
      <c r="E6" s="226">
        <v>0</v>
      </c>
      <c r="F6" s="226">
        <v>0</v>
      </c>
      <c r="G6" s="226">
        <v>0</v>
      </c>
      <c r="H6" s="226">
        <v>0</v>
      </c>
      <c r="I6" s="226">
        <v>0</v>
      </c>
      <c r="J6" s="226">
        <v>0</v>
      </c>
      <c r="K6" s="226">
        <v>0</v>
      </c>
      <c r="L6" s="226">
        <v>0</v>
      </c>
      <c r="M6" s="226">
        <v>0</v>
      </c>
      <c r="N6" s="226">
        <v>0</v>
      </c>
      <c r="O6" s="226">
        <v>0</v>
      </c>
      <c r="P6" s="226">
        <v>0</v>
      </c>
      <c r="Q6" s="226">
        <v>0</v>
      </c>
      <c r="R6" s="226">
        <v>0</v>
      </c>
      <c r="S6" s="226">
        <v>0</v>
      </c>
      <c r="T6" s="226">
        <v>0</v>
      </c>
      <c r="U6" s="226">
        <v>0</v>
      </c>
      <c r="V6" s="226">
        <v>0</v>
      </c>
      <c r="W6" s="226">
        <v>0</v>
      </c>
      <c r="DA6" s="174"/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/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/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/>
    </row>
    <row r="10" spans="1:105" ht="12" customHeight="1" x14ac:dyDescent="0.25">
      <c r="A10" s="36" t="s">
        <v>96</v>
      </c>
      <c r="B10" s="227">
        <f t="shared" ref="B10:W10" si="1">SUM(B11:B15)</f>
        <v>453.90312221196501</v>
      </c>
      <c r="C10" s="227">
        <f t="shared" si="1"/>
        <v>513.92128243917205</v>
      </c>
      <c r="D10" s="227">
        <f t="shared" si="1"/>
        <v>571.10292245667415</v>
      </c>
      <c r="E10" s="227">
        <f t="shared" si="1"/>
        <v>600.08021528720928</v>
      </c>
      <c r="F10" s="227">
        <f t="shared" si="1"/>
        <v>451.8597289293258</v>
      </c>
      <c r="G10" s="227">
        <f t="shared" si="1"/>
        <v>410.67410402728513</v>
      </c>
      <c r="H10" s="227">
        <f t="shared" si="1"/>
        <v>370.90067743729719</v>
      </c>
      <c r="I10" s="227">
        <f t="shared" si="1"/>
        <v>404.02679361101974</v>
      </c>
      <c r="J10" s="227">
        <f t="shared" si="1"/>
        <v>369.10441359056847</v>
      </c>
      <c r="K10" s="227">
        <f t="shared" si="1"/>
        <v>264.62209231203553</v>
      </c>
      <c r="L10" s="227">
        <f t="shared" si="1"/>
        <v>267.9317994279923</v>
      </c>
      <c r="M10" s="227">
        <f t="shared" si="1"/>
        <v>276.31495287854813</v>
      </c>
      <c r="N10" s="227">
        <f t="shared" si="1"/>
        <v>247.90012107546372</v>
      </c>
      <c r="O10" s="227">
        <f t="shared" si="1"/>
        <v>214.90622485637559</v>
      </c>
      <c r="P10" s="227">
        <f t="shared" si="1"/>
        <v>214.3886744020796</v>
      </c>
      <c r="Q10" s="227">
        <f t="shared" si="1"/>
        <v>191.58057248488998</v>
      </c>
      <c r="R10" s="227">
        <f t="shared" si="1"/>
        <v>167.44744335678737</v>
      </c>
      <c r="S10" s="227">
        <f t="shared" si="1"/>
        <v>189.69381903953843</v>
      </c>
      <c r="T10" s="227">
        <f t="shared" si="1"/>
        <v>190.73887992403914</v>
      </c>
      <c r="U10" s="227">
        <f t="shared" si="1"/>
        <v>199.55326615209682</v>
      </c>
      <c r="V10" s="227">
        <f t="shared" si="1"/>
        <v>201.94592299328963</v>
      </c>
      <c r="W10" s="227">
        <f t="shared" si="1"/>
        <v>229.16668475439988</v>
      </c>
      <c r="DA10" s="90"/>
    </row>
    <row r="11" spans="1:105" ht="12" customHeight="1" x14ac:dyDescent="0.25">
      <c r="A11" s="37" t="s">
        <v>83</v>
      </c>
      <c r="B11" s="228">
        <v>42.034393677895245</v>
      </c>
      <c r="C11" s="228">
        <v>56.704669747214318</v>
      </c>
      <c r="D11" s="228">
        <v>52.421614329802509</v>
      </c>
      <c r="E11" s="228">
        <v>30.385438219926137</v>
      </c>
      <c r="F11" s="228">
        <v>25.882907500872257</v>
      </c>
      <c r="G11" s="228">
        <v>21.88196748884971</v>
      </c>
      <c r="H11" s="228">
        <v>25.670360088902068</v>
      </c>
      <c r="I11" s="228">
        <v>55.849945958479211</v>
      </c>
      <c r="J11" s="228">
        <v>27.640218019663877</v>
      </c>
      <c r="K11" s="228">
        <v>8.7789869522832849</v>
      </c>
      <c r="L11" s="228">
        <v>8.8500407531573408</v>
      </c>
      <c r="M11" s="228">
        <v>11.850341282304658</v>
      </c>
      <c r="N11" s="228">
        <v>12.853493762590977</v>
      </c>
      <c r="O11" s="228">
        <v>11.240766099984317</v>
      </c>
      <c r="P11" s="228">
        <v>10.911369243960873</v>
      </c>
      <c r="Q11" s="228">
        <v>14.747447983419038</v>
      </c>
      <c r="R11" s="228">
        <v>14.002576520742283</v>
      </c>
      <c r="S11" s="228">
        <v>14.175745640110282</v>
      </c>
      <c r="T11" s="228">
        <v>14.937648422748417</v>
      </c>
      <c r="U11" s="228">
        <v>15.009714872319028</v>
      </c>
      <c r="V11" s="228">
        <v>14.577405190784409</v>
      </c>
      <c r="W11" s="228">
        <v>17.29398830831926</v>
      </c>
      <c r="DA11" s="69"/>
    </row>
    <row r="12" spans="1:105" ht="12" customHeight="1" x14ac:dyDescent="0.25">
      <c r="A12" s="37" t="s">
        <v>72</v>
      </c>
      <c r="B12" s="228">
        <v>411.86872853406976</v>
      </c>
      <c r="C12" s="228">
        <v>457.21661269195772</v>
      </c>
      <c r="D12" s="228">
        <v>518.68130812687161</v>
      </c>
      <c r="E12" s="228">
        <v>569.6947770672831</v>
      </c>
      <c r="F12" s="228">
        <v>425.97682142845355</v>
      </c>
      <c r="G12" s="228">
        <v>388.79213653843544</v>
      </c>
      <c r="H12" s="228">
        <v>345.23031734839515</v>
      </c>
      <c r="I12" s="228">
        <v>348.17684765254052</v>
      </c>
      <c r="J12" s="228">
        <v>341.46419557090462</v>
      </c>
      <c r="K12" s="228">
        <v>255.84310535975223</v>
      </c>
      <c r="L12" s="228">
        <v>259.08175867483499</v>
      </c>
      <c r="M12" s="228">
        <v>264.46461159624346</v>
      </c>
      <c r="N12" s="228">
        <v>235.04662731287274</v>
      </c>
      <c r="O12" s="228">
        <v>203.66545875639127</v>
      </c>
      <c r="P12" s="228">
        <v>203.47730515811872</v>
      </c>
      <c r="Q12" s="228">
        <v>176.83312450147093</v>
      </c>
      <c r="R12" s="228">
        <v>153.44486683604509</v>
      </c>
      <c r="S12" s="228">
        <v>175.51807339942815</v>
      </c>
      <c r="T12" s="228">
        <v>175.80123150129072</v>
      </c>
      <c r="U12" s="228">
        <v>184.5435512797778</v>
      </c>
      <c r="V12" s="228">
        <v>187.36851780250521</v>
      </c>
      <c r="W12" s="228">
        <v>211.87269644608062</v>
      </c>
      <c r="DA12" s="69"/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/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/>
    </row>
    <row r="15" spans="1:105" ht="12" customHeight="1" x14ac:dyDescent="0.25">
      <c r="A15" s="38" t="s">
        <v>38</v>
      </c>
      <c r="B15" s="229">
        <v>0</v>
      </c>
      <c r="C15" s="229">
        <v>0</v>
      </c>
      <c r="D15" s="229">
        <v>0</v>
      </c>
      <c r="E15" s="229">
        <v>0</v>
      </c>
      <c r="F15" s="229">
        <v>0</v>
      </c>
      <c r="G15" s="229">
        <v>0</v>
      </c>
      <c r="H15" s="229">
        <v>0</v>
      </c>
      <c r="I15" s="229">
        <v>0</v>
      </c>
      <c r="J15" s="229">
        <v>0</v>
      </c>
      <c r="K15" s="229">
        <v>0</v>
      </c>
      <c r="L15" s="229">
        <v>0</v>
      </c>
      <c r="M15" s="229">
        <v>0</v>
      </c>
      <c r="N15" s="229">
        <v>0</v>
      </c>
      <c r="O15" s="229">
        <v>0</v>
      </c>
      <c r="P15" s="229">
        <v>0</v>
      </c>
      <c r="Q15" s="229">
        <v>0</v>
      </c>
      <c r="R15" s="229">
        <v>0</v>
      </c>
      <c r="S15" s="229">
        <v>0</v>
      </c>
      <c r="T15" s="229">
        <v>0</v>
      </c>
      <c r="U15" s="229">
        <v>0</v>
      </c>
      <c r="V15" s="229">
        <v>0</v>
      </c>
      <c r="W15" s="229">
        <v>0</v>
      </c>
      <c r="DA15" s="91"/>
    </row>
    <row r="16" spans="1:105" ht="12" customHeight="1" x14ac:dyDescent="0.25">
      <c r="A16" s="39" t="s">
        <v>98</v>
      </c>
      <c r="B16" s="230">
        <f t="shared" ref="B16:W16" si="2">SUM(B17:B26)</f>
        <v>5378.4499163411228</v>
      </c>
      <c r="C16" s="230">
        <f t="shared" si="2"/>
        <v>6704.0959490749001</v>
      </c>
      <c r="D16" s="230">
        <f t="shared" si="2"/>
        <v>7160.1905311031387</v>
      </c>
      <c r="E16" s="230">
        <f t="shared" si="2"/>
        <v>6792.2804479794177</v>
      </c>
      <c r="F16" s="230">
        <f t="shared" si="2"/>
        <v>6123.1716015463126</v>
      </c>
      <c r="G16" s="230">
        <f t="shared" si="2"/>
        <v>6225.1584856498521</v>
      </c>
      <c r="H16" s="230">
        <f t="shared" si="2"/>
        <v>5266.6915504846938</v>
      </c>
      <c r="I16" s="230">
        <f t="shared" si="2"/>
        <v>5460.3429044950244</v>
      </c>
      <c r="J16" s="230">
        <f t="shared" si="2"/>
        <v>5816.0120698529745</v>
      </c>
      <c r="K16" s="230">
        <f t="shared" si="2"/>
        <v>4080.182043025754</v>
      </c>
      <c r="L16" s="230">
        <f t="shared" si="2"/>
        <v>4434.9162224932925</v>
      </c>
      <c r="M16" s="230">
        <f t="shared" si="2"/>
        <v>4549.3797657758832</v>
      </c>
      <c r="N16" s="230">
        <f t="shared" si="2"/>
        <v>4184.4147697522549</v>
      </c>
      <c r="O16" s="230">
        <f t="shared" si="2"/>
        <v>3745.474792299332</v>
      </c>
      <c r="P16" s="230">
        <f t="shared" si="2"/>
        <v>3736.5621583863654</v>
      </c>
      <c r="Q16" s="230">
        <f t="shared" si="2"/>
        <v>3542.0986034537477</v>
      </c>
      <c r="R16" s="230">
        <f t="shared" si="2"/>
        <v>3266.8768326005975</v>
      </c>
      <c r="S16" s="230">
        <f t="shared" si="2"/>
        <v>3487.6129290021272</v>
      </c>
      <c r="T16" s="230">
        <f t="shared" si="2"/>
        <v>3586.233454142151</v>
      </c>
      <c r="U16" s="230">
        <f t="shared" si="2"/>
        <v>3933.9672307369838</v>
      </c>
      <c r="V16" s="230">
        <f t="shared" si="2"/>
        <v>3737.5017283007819</v>
      </c>
      <c r="W16" s="230">
        <f t="shared" si="2"/>
        <v>4116.8054708242171</v>
      </c>
      <c r="DA16" s="92"/>
    </row>
    <row r="17" spans="1:105" ht="12" customHeight="1" x14ac:dyDescent="0.25">
      <c r="A17" s="46" t="s">
        <v>30</v>
      </c>
      <c r="B17" s="231">
        <v>359.10771089227347</v>
      </c>
      <c r="C17" s="231">
        <v>392.53788565571426</v>
      </c>
      <c r="D17" s="231">
        <v>455.92380226299309</v>
      </c>
      <c r="E17" s="231">
        <v>399.63771523020677</v>
      </c>
      <c r="F17" s="231">
        <v>458.99745680174175</v>
      </c>
      <c r="G17" s="231">
        <v>611.59085346674283</v>
      </c>
      <c r="H17" s="231">
        <v>555.36747991511356</v>
      </c>
      <c r="I17" s="231">
        <v>376.00679631222715</v>
      </c>
      <c r="J17" s="231">
        <v>370.38235166749183</v>
      </c>
      <c r="K17" s="231">
        <v>380.39869825812218</v>
      </c>
      <c r="L17" s="231">
        <v>455.78642973100199</v>
      </c>
      <c r="M17" s="231">
        <v>540.54768167110774</v>
      </c>
      <c r="N17" s="231">
        <v>551.45555041436876</v>
      </c>
      <c r="O17" s="231">
        <v>490.00413615742593</v>
      </c>
      <c r="P17" s="231">
        <v>464.84617386350902</v>
      </c>
      <c r="Q17" s="231">
        <v>516.40451254354252</v>
      </c>
      <c r="R17" s="231">
        <v>438.10596825960738</v>
      </c>
      <c r="S17" s="231">
        <v>381.89210836162067</v>
      </c>
      <c r="T17" s="231">
        <v>358.02248369464894</v>
      </c>
      <c r="U17" s="231">
        <v>349.6257461747299</v>
      </c>
      <c r="V17" s="231">
        <v>277.16143818509585</v>
      </c>
      <c r="W17" s="231">
        <v>321.73575949748135</v>
      </c>
      <c r="DA17" s="73"/>
    </row>
    <row r="18" spans="1:105" ht="12" customHeight="1" x14ac:dyDescent="0.25">
      <c r="A18" s="46" t="s">
        <v>32</v>
      </c>
      <c r="B18" s="231">
        <v>128.30399999994441</v>
      </c>
      <c r="C18" s="231">
        <v>461.89439999980914</v>
      </c>
      <c r="D18" s="231">
        <v>835.40159999972047</v>
      </c>
      <c r="E18" s="231">
        <v>604.45439999979612</v>
      </c>
      <c r="F18" s="231">
        <v>222.39359999993331</v>
      </c>
      <c r="G18" s="231">
        <v>83.180805119965257</v>
      </c>
      <c r="H18" s="231">
        <v>0</v>
      </c>
      <c r="I18" s="231">
        <v>415.90361087983587</v>
      </c>
      <c r="J18" s="231">
        <v>424.2481919998387</v>
      </c>
      <c r="K18" s="231">
        <v>404.8380518397999</v>
      </c>
      <c r="L18" s="231">
        <v>357.69952511985258</v>
      </c>
      <c r="M18" s="231">
        <v>429.79382783977405</v>
      </c>
      <c r="N18" s="231">
        <v>366.01797887984708</v>
      </c>
      <c r="O18" s="231">
        <v>435.33967103979245</v>
      </c>
      <c r="P18" s="231">
        <v>446.43115007975513</v>
      </c>
      <c r="Q18" s="231">
        <v>524.071295999668</v>
      </c>
      <c r="R18" s="231">
        <v>407.61107711964536</v>
      </c>
      <c r="S18" s="231">
        <v>478.28475647970589</v>
      </c>
      <c r="T18" s="231">
        <v>621.7986124796281</v>
      </c>
      <c r="U18" s="231">
        <v>1012.9714329594691</v>
      </c>
      <c r="V18" s="231">
        <v>872.84335103923684</v>
      </c>
      <c r="W18" s="231">
        <v>858.38476031936284</v>
      </c>
      <c r="DA18" s="73"/>
    </row>
    <row r="19" spans="1:105" ht="12" customHeight="1" x14ac:dyDescent="0.25">
      <c r="A19" s="46" t="s">
        <v>33</v>
      </c>
      <c r="B19" s="231">
        <v>6.8201126827617067</v>
      </c>
      <c r="C19" s="231">
        <v>23.586201676728251</v>
      </c>
      <c r="D19" s="231">
        <v>36.464929542174815</v>
      </c>
      <c r="E19" s="231">
        <v>43.268699312054729</v>
      </c>
      <c r="F19" s="231">
        <v>20.212864537902412</v>
      </c>
      <c r="G19" s="231">
        <v>45.857500792265071</v>
      </c>
      <c r="H19" s="231">
        <v>104.61677330717158</v>
      </c>
      <c r="I19" s="231">
        <v>160.21116869226569</v>
      </c>
      <c r="J19" s="231">
        <v>163.24863966451338</v>
      </c>
      <c r="K19" s="231">
        <v>182.31957104598163</v>
      </c>
      <c r="L19" s="231">
        <v>204.45934707285414</v>
      </c>
      <c r="M19" s="231">
        <v>185.68443678085322</v>
      </c>
      <c r="N19" s="231">
        <v>173.67282853582057</v>
      </c>
      <c r="O19" s="231">
        <v>152.2855633191744</v>
      </c>
      <c r="P19" s="231">
        <v>178.56081912764429</v>
      </c>
      <c r="Q19" s="231">
        <v>88.534517307515102</v>
      </c>
      <c r="R19" s="231">
        <v>88.878703403556941</v>
      </c>
      <c r="S19" s="231">
        <v>91.247626151941716</v>
      </c>
      <c r="T19" s="231">
        <v>84.804768751432817</v>
      </c>
      <c r="U19" s="231">
        <v>84.988441925885837</v>
      </c>
      <c r="V19" s="231">
        <v>73.289898410804142</v>
      </c>
      <c r="W19" s="231">
        <v>80.994658432879405</v>
      </c>
      <c r="DA19" s="73"/>
    </row>
    <row r="20" spans="1:105" ht="12" customHeight="1" x14ac:dyDescent="0.25">
      <c r="A20" s="46" t="s">
        <v>83</v>
      </c>
      <c r="B20" s="231">
        <v>363.44892104076189</v>
      </c>
      <c r="C20" s="231">
        <v>551.94264828432188</v>
      </c>
      <c r="D20" s="231">
        <v>498.28034018610771</v>
      </c>
      <c r="E20" s="231">
        <v>268.17798507552158</v>
      </c>
      <c r="F20" s="231">
        <v>352.41833485868892</v>
      </c>
      <c r="G20" s="231">
        <v>229.7501112415039</v>
      </c>
      <c r="H20" s="231">
        <v>246.89698503563977</v>
      </c>
      <c r="I20" s="231">
        <v>589.94123984115879</v>
      </c>
      <c r="J20" s="231">
        <v>423.5601913776793</v>
      </c>
      <c r="K20" s="231">
        <v>116.5965031000009</v>
      </c>
      <c r="L20" s="231">
        <v>124.11465702092029</v>
      </c>
      <c r="M20" s="231">
        <v>126.17440064714049</v>
      </c>
      <c r="N20" s="231">
        <v>141.32870554020428</v>
      </c>
      <c r="O20" s="231">
        <v>128.80566434548342</v>
      </c>
      <c r="P20" s="231">
        <v>127.55052626160679</v>
      </c>
      <c r="Q20" s="231">
        <v>164.55495412420566</v>
      </c>
      <c r="R20" s="231">
        <v>167.52506136914653</v>
      </c>
      <c r="S20" s="231">
        <v>161.83332078627186</v>
      </c>
      <c r="T20" s="231">
        <v>166.78382254630526</v>
      </c>
      <c r="U20" s="231">
        <v>170.88196718440642</v>
      </c>
      <c r="V20" s="231">
        <v>172.12225674408091</v>
      </c>
      <c r="W20" s="231">
        <v>194.43825291202137</v>
      </c>
      <c r="DA20" s="73"/>
    </row>
    <row r="21" spans="1:105" ht="12" customHeight="1" x14ac:dyDescent="0.25">
      <c r="A21" s="46" t="s">
        <v>70</v>
      </c>
      <c r="B21" s="231">
        <v>699.84918048131783</v>
      </c>
      <c r="C21" s="231">
        <v>779.76348555318384</v>
      </c>
      <c r="D21" s="231">
        <v>369.74416923037552</v>
      </c>
      <c r="E21" s="231">
        <v>296.95809293219264</v>
      </c>
      <c r="F21" s="231">
        <v>425.17769207143368</v>
      </c>
      <c r="G21" s="231">
        <v>234.67636631700225</v>
      </c>
      <c r="H21" s="231">
        <v>266.32724273135238</v>
      </c>
      <c r="I21" s="231">
        <v>203.05320951455113</v>
      </c>
      <c r="J21" s="231">
        <v>62.216877356148764</v>
      </c>
      <c r="K21" s="231">
        <v>60.725508596439397</v>
      </c>
      <c r="L21" s="231">
        <v>47.611673266334577</v>
      </c>
      <c r="M21" s="231">
        <v>81.798386097909074</v>
      </c>
      <c r="N21" s="231">
        <v>80.747207250825497</v>
      </c>
      <c r="O21" s="231">
        <v>21.594460855937356</v>
      </c>
      <c r="P21" s="231">
        <v>12.133409038835341</v>
      </c>
      <c r="Q21" s="231">
        <v>5.796177629266456</v>
      </c>
      <c r="R21" s="231">
        <v>22.009544122419101</v>
      </c>
      <c r="S21" s="231">
        <v>19.939303996809215</v>
      </c>
      <c r="T21" s="231">
        <v>0.88063872977503244</v>
      </c>
      <c r="U21" s="231">
        <v>0.72248600934554075</v>
      </c>
      <c r="V21" s="231">
        <v>1.1098428937230258</v>
      </c>
      <c r="W21" s="231">
        <v>1.4255086034522622</v>
      </c>
      <c r="DA21" s="73"/>
    </row>
    <row r="22" spans="1:105" ht="12" customHeight="1" x14ac:dyDescent="0.25">
      <c r="A22" s="46" t="s">
        <v>34</v>
      </c>
      <c r="B22" s="231">
        <v>154.01922153038282</v>
      </c>
      <c r="C22" s="231">
        <v>129.11481533675374</v>
      </c>
      <c r="D22" s="231">
        <v>480.35614654328486</v>
      </c>
      <c r="E22" s="231">
        <v>153.31575128797263</v>
      </c>
      <c r="F22" s="231">
        <v>205.54214094109983</v>
      </c>
      <c r="G22" s="231">
        <v>356.56541430973664</v>
      </c>
      <c r="H22" s="231">
        <v>330.51672657813992</v>
      </c>
      <c r="I22" s="231">
        <v>377.58077593208122</v>
      </c>
      <c r="J22" s="231">
        <v>365.72676252993347</v>
      </c>
      <c r="K22" s="231">
        <v>150.36224371247354</v>
      </c>
      <c r="L22" s="231">
        <v>83.889385882153945</v>
      </c>
      <c r="M22" s="231">
        <v>50.707200018306963</v>
      </c>
      <c r="N22" s="231">
        <v>43.268901571563703</v>
      </c>
      <c r="O22" s="231">
        <v>49.963136091254633</v>
      </c>
      <c r="P22" s="231">
        <v>54.614783727402973</v>
      </c>
      <c r="Q22" s="231">
        <v>87.364353369271853</v>
      </c>
      <c r="R22" s="231">
        <v>84.043078869175346</v>
      </c>
      <c r="S22" s="231">
        <v>96.509561259724009</v>
      </c>
      <c r="T22" s="231">
        <v>96.9606237853708</v>
      </c>
      <c r="U22" s="231">
        <v>155.08185095997189</v>
      </c>
      <c r="V22" s="231">
        <v>156.3171944108708</v>
      </c>
      <c r="W22" s="231">
        <v>135.00747708061485</v>
      </c>
      <c r="DA22" s="73"/>
    </row>
    <row r="23" spans="1:105" ht="12" customHeight="1" x14ac:dyDescent="0.25">
      <c r="A23" s="46" t="s">
        <v>72</v>
      </c>
      <c r="B23" s="231">
        <v>3213.8917478188973</v>
      </c>
      <c r="C23" s="231">
        <v>3551.9098906702993</v>
      </c>
      <c r="D23" s="231">
        <v>3498.4798930306056</v>
      </c>
      <c r="E23" s="231">
        <v>4277.9819237535239</v>
      </c>
      <c r="F23" s="231">
        <v>3634.3995122734964</v>
      </c>
      <c r="G23" s="231">
        <v>3880.7287089514689</v>
      </c>
      <c r="H23" s="231">
        <v>3034.6362331143027</v>
      </c>
      <c r="I23" s="231">
        <v>2694.5982378178337</v>
      </c>
      <c r="J23" s="231">
        <v>3396.7037036769252</v>
      </c>
      <c r="K23" s="231">
        <v>2487.4490436786732</v>
      </c>
      <c r="L23" s="231">
        <v>2771.3937130406994</v>
      </c>
      <c r="M23" s="231">
        <v>2776.2508154611319</v>
      </c>
      <c r="N23" s="231">
        <v>2440.4585525310795</v>
      </c>
      <c r="O23" s="231">
        <v>2041.4140487002242</v>
      </c>
      <c r="P23" s="231">
        <v>2075.1905027219236</v>
      </c>
      <c r="Q23" s="231">
        <v>1820.3947586097813</v>
      </c>
      <c r="R23" s="231">
        <v>1748.340253759319</v>
      </c>
      <c r="S23" s="231">
        <v>1947.3339509184641</v>
      </c>
      <c r="T23" s="231">
        <v>1894.3683323681944</v>
      </c>
      <c r="U23" s="231">
        <v>1807.6157754911385</v>
      </c>
      <c r="V23" s="231">
        <v>1938.2245910397055</v>
      </c>
      <c r="W23" s="231">
        <v>2252.0385080635933</v>
      </c>
      <c r="DA23" s="73"/>
    </row>
    <row r="24" spans="1:105" ht="12" customHeight="1" x14ac:dyDescent="0.25">
      <c r="A24" s="46" t="s">
        <v>36</v>
      </c>
      <c r="B24" s="231">
        <v>257.43612251593549</v>
      </c>
      <c r="C24" s="231">
        <v>460.69429396380451</v>
      </c>
      <c r="D24" s="231">
        <v>511.410762718157</v>
      </c>
      <c r="E24" s="231">
        <v>419.53042036944441</v>
      </c>
      <c r="F24" s="231">
        <v>413.17604771017858</v>
      </c>
      <c r="G24" s="231">
        <v>444.44338618579712</v>
      </c>
      <c r="H24" s="231">
        <v>465.77374934170513</v>
      </c>
      <c r="I24" s="231">
        <v>436.83353673932135</v>
      </c>
      <c r="J24" s="231">
        <v>344.37452318069137</v>
      </c>
      <c r="K24" s="231">
        <v>194.24619399435292</v>
      </c>
      <c r="L24" s="231">
        <v>206.3493197596851</v>
      </c>
      <c r="M24" s="231">
        <v>201.68010750573103</v>
      </c>
      <c r="N24" s="231">
        <v>234.29781390076661</v>
      </c>
      <c r="O24" s="231">
        <v>216.68836653468651</v>
      </c>
      <c r="P24" s="231">
        <v>195.20032045418299</v>
      </c>
      <c r="Q24" s="231">
        <v>180.69203221506103</v>
      </c>
      <c r="R24" s="231">
        <v>179.53811373790595</v>
      </c>
      <c r="S24" s="231">
        <v>162.67113269514107</v>
      </c>
      <c r="T24" s="231">
        <v>180.62228554047982</v>
      </c>
      <c r="U24" s="231">
        <v>176.88447196709384</v>
      </c>
      <c r="V24" s="231">
        <v>164.54070912415136</v>
      </c>
      <c r="W24" s="231">
        <v>177.92458461004358</v>
      </c>
      <c r="DA24" s="73"/>
    </row>
    <row r="25" spans="1:105" ht="12" customHeight="1" x14ac:dyDescent="0.25">
      <c r="A25" s="46" t="s">
        <v>73</v>
      </c>
      <c r="B25" s="231">
        <v>195.57289937884832</v>
      </c>
      <c r="C25" s="231">
        <v>352.6523279342843</v>
      </c>
      <c r="D25" s="231">
        <v>474.12888758972048</v>
      </c>
      <c r="E25" s="231">
        <v>328.95546001870503</v>
      </c>
      <c r="F25" s="231">
        <v>390.85395235183751</v>
      </c>
      <c r="G25" s="231">
        <v>338.3653392653697</v>
      </c>
      <c r="H25" s="231">
        <v>262.55636046126909</v>
      </c>
      <c r="I25" s="231">
        <v>206.21432876574914</v>
      </c>
      <c r="J25" s="231">
        <v>265.55082839975239</v>
      </c>
      <c r="K25" s="231">
        <v>103.24622879991003</v>
      </c>
      <c r="L25" s="231">
        <v>183.61217159979046</v>
      </c>
      <c r="M25" s="231">
        <v>156.74290975392867</v>
      </c>
      <c r="N25" s="231">
        <v>153.16723112777916</v>
      </c>
      <c r="O25" s="231">
        <v>209.37974525535296</v>
      </c>
      <c r="P25" s="231">
        <v>182.03447311150509</v>
      </c>
      <c r="Q25" s="231">
        <v>154.28600165543585</v>
      </c>
      <c r="R25" s="231">
        <v>130.82503195982187</v>
      </c>
      <c r="S25" s="231">
        <v>147.90116835244854</v>
      </c>
      <c r="T25" s="231">
        <v>181.99188624631572</v>
      </c>
      <c r="U25" s="231">
        <v>175.1950580649428</v>
      </c>
      <c r="V25" s="231">
        <v>81.892446453113706</v>
      </c>
      <c r="W25" s="231">
        <v>94.855961304768982</v>
      </c>
      <c r="DA25" s="73"/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/>
    </row>
    <row r="27" spans="1:105" ht="12" customHeight="1" x14ac:dyDescent="0.25">
      <c r="A27" s="39" t="s">
        <v>105</v>
      </c>
      <c r="B27" s="230">
        <f t="shared" ref="B27:W27" si="3">SUM(B28:B37)</f>
        <v>12858.456800053586</v>
      </c>
      <c r="C27" s="230">
        <f t="shared" si="3"/>
        <v>12847.940607411725</v>
      </c>
      <c r="D27" s="230">
        <f t="shared" si="3"/>
        <v>13508.49074153652</v>
      </c>
      <c r="E27" s="230">
        <f t="shared" si="3"/>
        <v>13189.628879065438</v>
      </c>
      <c r="F27" s="230">
        <f t="shared" si="3"/>
        <v>14076.760072945477</v>
      </c>
      <c r="G27" s="230">
        <f t="shared" si="3"/>
        <v>14340.095753710742</v>
      </c>
      <c r="H27" s="230">
        <f t="shared" si="3"/>
        <v>14033.014745183837</v>
      </c>
      <c r="I27" s="230">
        <f t="shared" si="3"/>
        <v>13041.449047976261</v>
      </c>
      <c r="J27" s="230">
        <f t="shared" si="3"/>
        <v>12141.123530129647</v>
      </c>
      <c r="K27" s="230">
        <f t="shared" si="3"/>
        <v>8138.0928362258473</v>
      </c>
      <c r="L27" s="230">
        <f t="shared" si="3"/>
        <v>8074.733245215205</v>
      </c>
      <c r="M27" s="230">
        <f t="shared" si="3"/>
        <v>9529.0356557679879</v>
      </c>
      <c r="N27" s="230">
        <f t="shared" si="3"/>
        <v>9710.168256634026</v>
      </c>
      <c r="O27" s="230">
        <f t="shared" si="3"/>
        <v>9269.0294022363287</v>
      </c>
      <c r="P27" s="230">
        <f t="shared" si="3"/>
        <v>9449.6737487794217</v>
      </c>
      <c r="Q27" s="230">
        <f t="shared" si="3"/>
        <v>9756.7346853011968</v>
      </c>
      <c r="R27" s="230">
        <f t="shared" si="3"/>
        <v>9376.8338357537232</v>
      </c>
      <c r="S27" s="230">
        <f t="shared" si="3"/>
        <v>9148.2330408660564</v>
      </c>
      <c r="T27" s="230">
        <f t="shared" si="3"/>
        <v>9667.2412338150443</v>
      </c>
      <c r="U27" s="230">
        <f t="shared" si="3"/>
        <v>9667.4705933223195</v>
      </c>
      <c r="V27" s="230">
        <f t="shared" si="3"/>
        <v>10268.168361024902</v>
      </c>
      <c r="W27" s="230">
        <f t="shared" si="3"/>
        <v>10950.000766569408</v>
      </c>
      <c r="DA27" s="92"/>
    </row>
    <row r="28" spans="1:105" ht="12" customHeight="1" x14ac:dyDescent="0.25">
      <c r="A28" s="18" t="s">
        <v>30</v>
      </c>
      <c r="B28" s="232">
        <v>273.66228689381677</v>
      </c>
      <c r="C28" s="232">
        <v>342.0835994358452</v>
      </c>
      <c r="D28" s="232">
        <v>361.14867050730157</v>
      </c>
      <c r="E28" s="232">
        <v>314.4307167507115</v>
      </c>
      <c r="F28" s="232">
        <v>994.09050523206213</v>
      </c>
      <c r="G28" s="232">
        <v>1410.0318288777548</v>
      </c>
      <c r="H28" s="232">
        <v>1140.8047734468105</v>
      </c>
      <c r="I28" s="232">
        <v>1052.714014741327</v>
      </c>
      <c r="J28" s="232">
        <v>1043.0118268696606</v>
      </c>
      <c r="K28" s="232">
        <v>842.73239307427775</v>
      </c>
      <c r="L28" s="232">
        <v>850.20488269113332</v>
      </c>
      <c r="M28" s="232">
        <v>953.5400059784306</v>
      </c>
      <c r="N28" s="232">
        <v>1419.1581019251571</v>
      </c>
      <c r="O28" s="232">
        <v>1283.0669725861842</v>
      </c>
      <c r="P28" s="232">
        <v>1113.1386453154871</v>
      </c>
      <c r="Q28" s="232">
        <v>1298.8356308053226</v>
      </c>
      <c r="R28" s="232">
        <v>1227.1330765367738</v>
      </c>
      <c r="S28" s="232">
        <v>1126.2640003320255</v>
      </c>
      <c r="T28" s="232">
        <v>1141.6303539453424</v>
      </c>
      <c r="U28" s="232">
        <v>1256.4057755118183</v>
      </c>
      <c r="V28" s="232">
        <v>1140.6615739700699</v>
      </c>
      <c r="W28" s="232">
        <v>1437.1690674154145</v>
      </c>
      <c r="DA28" s="71"/>
    </row>
    <row r="29" spans="1:105" ht="12" customHeight="1" x14ac:dyDescent="0.25">
      <c r="A29" s="18" t="s">
        <v>40</v>
      </c>
      <c r="B29" s="232">
        <v>558.46782903330711</v>
      </c>
      <c r="C29" s="232">
        <v>65.073362210826545</v>
      </c>
      <c r="D29" s="232">
        <v>35.060687021142463</v>
      </c>
      <c r="E29" s="232">
        <v>417.97121112380472</v>
      </c>
      <c r="F29" s="232">
        <v>310.34988131346921</v>
      </c>
      <c r="G29" s="232">
        <v>265.29909209064408</v>
      </c>
      <c r="H29" s="232">
        <v>710.80134107300546</v>
      </c>
      <c r="I29" s="232">
        <v>563.1840899991015</v>
      </c>
      <c r="J29" s="232">
        <v>738.3084532462143</v>
      </c>
      <c r="K29" s="232">
        <v>601.1612543150876</v>
      </c>
      <c r="L29" s="232">
        <v>898.51253004333864</v>
      </c>
      <c r="M29" s="232">
        <v>1599.6323261713071</v>
      </c>
      <c r="N29" s="232">
        <v>982.19969720346432</v>
      </c>
      <c r="O29" s="232">
        <v>887.72957248790578</v>
      </c>
      <c r="P29" s="232">
        <v>928.01049215034789</v>
      </c>
      <c r="Q29" s="232">
        <v>1072.830260733374</v>
      </c>
      <c r="R29" s="232">
        <v>1112.91011639776</v>
      </c>
      <c r="S29" s="232">
        <v>858.74412725825209</v>
      </c>
      <c r="T29" s="232">
        <v>832.7158613272311</v>
      </c>
      <c r="U29" s="232">
        <v>877.77126624532514</v>
      </c>
      <c r="V29" s="232">
        <v>806.86946324826522</v>
      </c>
      <c r="W29" s="232">
        <v>968.72943127768178</v>
      </c>
      <c r="DA29" s="71"/>
    </row>
    <row r="30" spans="1:105" ht="12" customHeight="1" x14ac:dyDescent="0.25">
      <c r="A30" s="18" t="s">
        <v>33</v>
      </c>
      <c r="B30" s="232">
        <v>8.103163517193618</v>
      </c>
      <c r="C30" s="232">
        <v>27.1524830832143</v>
      </c>
      <c r="D30" s="232">
        <v>17.258410457744191</v>
      </c>
      <c r="E30" s="232">
        <v>28.362572127816243</v>
      </c>
      <c r="F30" s="232">
        <v>18.587199262088575</v>
      </c>
      <c r="G30" s="232">
        <v>57.413524087576725</v>
      </c>
      <c r="H30" s="232">
        <v>420.89403489317726</v>
      </c>
      <c r="I30" s="232">
        <v>183.01305306756092</v>
      </c>
      <c r="J30" s="232">
        <v>204.27443297541066</v>
      </c>
      <c r="K30" s="232">
        <v>264.24041619403863</v>
      </c>
      <c r="L30" s="232">
        <v>290.63382848739116</v>
      </c>
      <c r="M30" s="232">
        <v>248.66093009924941</v>
      </c>
      <c r="N30" s="232">
        <v>227.26161838425352</v>
      </c>
      <c r="O30" s="232">
        <v>227.38693476094161</v>
      </c>
      <c r="P30" s="232">
        <v>237.56063675246105</v>
      </c>
      <c r="Q30" s="232">
        <v>160.53097581222372</v>
      </c>
      <c r="R30" s="232">
        <v>157.14920619618738</v>
      </c>
      <c r="S30" s="232">
        <v>153.91116928781025</v>
      </c>
      <c r="T30" s="232">
        <v>155.5000718082037</v>
      </c>
      <c r="U30" s="232">
        <v>155.84204687418213</v>
      </c>
      <c r="V30" s="232">
        <v>138.17788878930037</v>
      </c>
      <c r="W30" s="232">
        <v>140.12379420723954</v>
      </c>
      <c r="DA30" s="71"/>
    </row>
    <row r="31" spans="1:105" ht="12" customHeight="1" x14ac:dyDescent="0.25">
      <c r="A31" s="18" t="s">
        <v>83</v>
      </c>
      <c r="B31" s="232">
        <v>849.91912240324336</v>
      </c>
      <c r="C31" s="232">
        <v>892.09989304990609</v>
      </c>
      <c r="D31" s="232">
        <v>1023.3303640455958</v>
      </c>
      <c r="E31" s="232">
        <v>918.60296922639168</v>
      </c>
      <c r="F31" s="232">
        <v>685.92337260215425</v>
      </c>
      <c r="G31" s="232">
        <v>895.43592127120314</v>
      </c>
      <c r="H31" s="232">
        <v>944.59931415656661</v>
      </c>
      <c r="I31" s="232">
        <v>1237.3122031217181</v>
      </c>
      <c r="J31" s="232">
        <v>880.67304988446904</v>
      </c>
      <c r="K31" s="232">
        <v>617.03199499089499</v>
      </c>
      <c r="L31" s="232">
        <v>555.27583546801088</v>
      </c>
      <c r="M31" s="232">
        <v>719.08980987322752</v>
      </c>
      <c r="N31" s="232">
        <v>808.01525198029617</v>
      </c>
      <c r="O31" s="232">
        <v>705.80684795803745</v>
      </c>
      <c r="P31" s="232">
        <v>694.81364889692316</v>
      </c>
      <c r="Q31" s="232">
        <v>798.61708329349312</v>
      </c>
      <c r="R31" s="232">
        <v>758.65864551112941</v>
      </c>
      <c r="S31" s="232">
        <v>768.83991501472883</v>
      </c>
      <c r="T31" s="232">
        <v>766.91656951094888</v>
      </c>
      <c r="U31" s="232">
        <v>797.19521130637361</v>
      </c>
      <c r="V31" s="232">
        <v>820.20116338871196</v>
      </c>
      <c r="W31" s="232">
        <v>918.01236438376009</v>
      </c>
      <c r="DA31" s="71"/>
    </row>
    <row r="32" spans="1:105" ht="12" customHeight="1" x14ac:dyDescent="0.25">
      <c r="A32" s="18" t="s">
        <v>70</v>
      </c>
      <c r="B32" s="232">
        <v>1607.8481354367184</v>
      </c>
      <c r="C32" s="232">
        <v>1621.7418873252245</v>
      </c>
      <c r="D32" s="232">
        <v>859.15046060912607</v>
      </c>
      <c r="E32" s="232">
        <v>506.67087474806129</v>
      </c>
      <c r="F32" s="232">
        <v>616.09998792835927</v>
      </c>
      <c r="G32" s="232">
        <v>684.64978080277695</v>
      </c>
      <c r="H32" s="232">
        <v>893.7745147884998</v>
      </c>
      <c r="I32" s="232">
        <v>144.03916472486219</v>
      </c>
      <c r="J32" s="232">
        <v>94.131091683923614</v>
      </c>
      <c r="K32" s="232">
        <v>136.27269276332072</v>
      </c>
      <c r="L32" s="232">
        <v>71.170329613985842</v>
      </c>
      <c r="M32" s="232">
        <v>90.184351983046966</v>
      </c>
      <c r="N32" s="232">
        <v>62.353101629244563</v>
      </c>
      <c r="O32" s="232">
        <v>48.45981474421356</v>
      </c>
      <c r="P32" s="232">
        <v>27.459663121340732</v>
      </c>
      <c r="Q32" s="232">
        <v>15.523126050803379</v>
      </c>
      <c r="R32" s="232">
        <v>41.948645557634848</v>
      </c>
      <c r="S32" s="232">
        <v>8.957893123181254</v>
      </c>
      <c r="T32" s="232">
        <v>9.8807167102855651</v>
      </c>
      <c r="U32" s="232">
        <v>8.9025755107069298</v>
      </c>
      <c r="V32" s="232">
        <v>10.212136226359764</v>
      </c>
      <c r="W32" s="232">
        <v>11.917725076625732</v>
      </c>
      <c r="DA32" s="71"/>
    </row>
    <row r="33" spans="1:105" ht="12" customHeight="1" x14ac:dyDescent="0.25">
      <c r="A33" s="18" t="s">
        <v>34</v>
      </c>
      <c r="B33" s="232">
        <v>758.10781262875389</v>
      </c>
      <c r="C33" s="232">
        <v>1007.7093007822622</v>
      </c>
      <c r="D33" s="232">
        <v>1378.5766011758869</v>
      </c>
      <c r="E33" s="232">
        <v>963.11365311075326</v>
      </c>
      <c r="F33" s="232">
        <v>1537.0824043802122</v>
      </c>
      <c r="G33" s="232">
        <v>1158.4490075314079</v>
      </c>
      <c r="H33" s="232">
        <v>624.18938030218499</v>
      </c>
      <c r="I33" s="232">
        <v>708.7206673085916</v>
      </c>
      <c r="J33" s="232">
        <v>796.06357390796438</v>
      </c>
      <c r="K33" s="232">
        <v>450.04726792804144</v>
      </c>
      <c r="L33" s="232">
        <v>216.82629039810689</v>
      </c>
      <c r="M33" s="232">
        <v>684.60070558308553</v>
      </c>
      <c r="N33" s="232">
        <v>984.30770798952585</v>
      </c>
      <c r="O33" s="232">
        <v>812.56749654987857</v>
      </c>
      <c r="P33" s="232">
        <v>1072.0057623940143</v>
      </c>
      <c r="Q33" s="232">
        <v>1252.403242792353</v>
      </c>
      <c r="R33" s="232">
        <v>1226.1481650524986</v>
      </c>
      <c r="S33" s="232">
        <v>1262.8612711419316</v>
      </c>
      <c r="T33" s="232">
        <v>1217.989817615625</v>
      </c>
      <c r="U33" s="232">
        <v>1302.9394660811877</v>
      </c>
      <c r="V33" s="232">
        <v>1241.6987718301577</v>
      </c>
      <c r="W33" s="232">
        <v>948.30038076015103</v>
      </c>
      <c r="DA33" s="71"/>
    </row>
    <row r="34" spans="1:105" ht="12" customHeight="1" x14ac:dyDescent="0.25">
      <c r="A34" s="18" t="s">
        <v>72</v>
      </c>
      <c r="B34" s="232">
        <v>5713.5262936378031</v>
      </c>
      <c r="C34" s="232">
        <v>5928.4162766284235</v>
      </c>
      <c r="D34" s="232">
        <v>6382.7185088343058</v>
      </c>
      <c r="E34" s="232">
        <v>5865.5439491694033</v>
      </c>
      <c r="F34" s="232">
        <v>5571.7524362931827</v>
      </c>
      <c r="G34" s="232">
        <v>5206.7957845034407</v>
      </c>
      <c r="H34" s="232">
        <v>4879.6915695294028</v>
      </c>
      <c r="I34" s="232">
        <v>4781.9126645242877</v>
      </c>
      <c r="J34" s="232">
        <v>5042.7499607474056</v>
      </c>
      <c r="K34" s="232">
        <v>3553.6186909563098</v>
      </c>
      <c r="L34" s="232">
        <v>3526.4588682751796</v>
      </c>
      <c r="M34" s="232">
        <v>3884.2910129403676</v>
      </c>
      <c r="N34" s="232">
        <v>3396.9776101538878</v>
      </c>
      <c r="O34" s="232">
        <v>3359.9163725415456</v>
      </c>
      <c r="P34" s="232">
        <v>3484.31128211635</v>
      </c>
      <c r="Q34" s="232">
        <v>3257.7208268867885</v>
      </c>
      <c r="R34" s="232">
        <v>2994.0787094012817</v>
      </c>
      <c r="S34" s="232">
        <v>3111.5832045574548</v>
      </c>
      <c r="T34" s="232">
        <v>3288.7372482869541</v>
      </c>
      <c r="U34" s="232">
        <v>3110.690277826418</v>
      </c>
      <c r="V34" s="232">
        <v>3106.6936695507225</v>
      </c>
      <c r="W34" s="232">
        <v>3266.8174989640315</v>
      </c>
      <c r="DA34" s="71"/>
    </row>
    <row r="35" spans="1:105" ht="12" customHeight="1" x14ac:dyDescent="0.25">
      <c r="A35" s="18" t="s">
        <v>36</v>
      </c>
      <c r="B35" s="232">
        <v>3037.1479414818132</v>
      </c>
      <c r="C35" s="232">
        <v>2946.9466180305863</v>
      </c>
      <c r="D35" s="232">
        <v>3413.7218692752986</v>
      </c>
      <c r="E35" s="232">
        <v>4144.6717636271633</v>
      </c>
      <c r="F35" s="232">
        <v>4320.8869522859641</v>
      </c>
      <c r="G35" s="232">
        <v>4647.0325818114079</v>
      </c>
      <c r="H35" s="232">
        <v>4411.2612346556252</v>
      </c>
      <c r="I35" s="232">
        <v>4359.2645192546734</v>
      </c>
      <c r="J35" s="232">
        <v>3341.9111408145986</v>
      </c>
      <c r="K35" s="232">
        <v>1672.9881260038762</v>
      </c>
      <c r="L35" s="232">
        <v>1665.6506802380579</v>
      </c>
      <c r="M35" s="232">
        <v>1340.9003084933349</v>
      </c>
      <c r="N35" s="232">
        <v>1820.4823940961164</v>
      </c>
      <c r="O35" s="232">
        <v>1913.4913214631495</v>
      </c>
      <c r="P35" s="232">
        <v>1694.9992635439328</v>
      </c>
      <c r="Q35" s="232">
        <v>1658.8081757820876</v>
      </c>
      <c r="R35" s="232">
        <v>1551.0219902599438</v>
      </c>
      <c r="S35" s="232">
        <v>1472.7614193026307</v>
      </c>
      <c r="T35" s="232">
        <v>1430.5996904560911</v>
      </c>
      <c r="U35" s="232">
        <v>1436.3948320305904</v>
      </c>
      <c r="V35" s="232">
        <v>1414.1065948733346</v>
      </c>
      <c r="W35" s="232">
        <v>1460.1128553880878</v>
      </c>
      <c r="DA35" s="71"/>
    </row>
    <row r="36" spans="1:105" ht="12" customHeight="1" x14ac:dyDescent="0.25">
      <c r="A36" s="18" t="s">
        <v>73</v>
      </c>
      <c r="B36" s="232">
        <v>51.674215020936686</v>
      </c>
      <c r="C36" s="232">
        <v>16.717186865437061</v>
      </c>
      <c r="D36" s="232">
        <v>37.525169610118617</v>
      </c>
      <c r="E36" s="232">
        <v>30.261169181333795</v>
      </c>
      <c r="F36" s="232">
        <v>21.987333647985576</v>
      </c>
      <c r="G36" s="232">
        <v>14.988232734529882</v>
      </c>
      <c r="H36" s="232">
        <v>6.9985823385656509</v>
      </c>
      <c r="I36" s="232">
        <v>11.288671234138645</v>
      </c>
      <c r="J36" s="232">
        <v>0</v>
      </c>
      <c r="K36" s="232">
        <v>0</v>
      </c>
      <c r="L36" s="232">
        <v>0</v>
      </c>
      <c r="M36" s="232">
        <v>8.1362046459387081</v>
      </c>
      <c r="N36" s="232">
        <v>9.412773272080674</v>
      </c>
      <c r="O36" s="232">
        <v>30.604069144471609</v>
      </c>
      <c r="P36" s="232">
        <v>197.37435448856615</v>
      </c>
      <c r="Q36" s="232">
        <v>241.46536314475074</v>
      </c>
      <c r="R36" s="232">
        <v>307.78528084051356</v>
      </c>
      <c r="S36" s="232">
        <v>384.31004084804118</v>
      </c>
      <c r="T36" s="232">
        <v>823.2709041543626</v>
      </c>
      <c r="U36" s="232">
        <v>721.32914193571855</v>
      </c>
      <c r="V36" s="232">
        <v>1589.5470991479815</v>
      </c>
      <c r="W36" s="232">
        <v>1798.8176490964156</v>
      </c>
      <c r="DA36" s="71"/>
    </row>
    <row r="37" spans="1:105" ht="12" customHeight="1" x14ac:dyDescent="0.25">
      <c r="A37" s="47" t="s">
        <v>38</v>
      </c>
      <c r="B37" s="233">
        <v>0</v>
      </c>
      <c r="C37" s="233">
        <v>0</v>
      </c>
      <c r="D37" s="233">
        <v>0</v>
      </c>
      <c r="E37" s="233">
        <v>0</v>
      </c>
      <c r="F37" s="233">
        <v>0</v>
      </c>
      <c r="G37" s="233">
        <v>0</v>
      </c>
      <c r="H37" s="233">
        <v>0</v>
      </c>
      <c r="I37" s="233">
        <v>0</v>
      </c>
      <c r="J37" s="233">
        <v>0</v>
      </c>
      <c r="K37" s="233">
        <v>0</v>
      </c>
      <c r="L37" s="233">
        <v>0</v>
      </c>
      <c r="M37" s="233">
        <v>0</v>
      </c>
      <c r="N37" s="233">
        <v>0</v>
      </c>
      <c r="O37" s="233">
        <v>0</v>
      </c>
      <c r="P37" s="233">
        <v>0</v>
      </c>
      <c r="Q37" s="233">
        <v>0</v>
      </c>
      <c r="R37" s="233">
        <v>0</v>
      </c>
      <c r="S37" s="233">
        <v>0</v>
      </c>
      <c r="T37" s="233">
        <v>0</v>
      </c>
      <c r="U37" s="233">
        <v>0</v>
      </c>
      <c r="V37" s="233">
        <v>0</v>
      </c>
      <c r="W37" s="233">
        <v>0</v>
      </c>
      <c r="DA37" s="86"/>
    </row>
    <row r="38" spans="1:105" ht="12" customHeight="1" x14ac:dyDescent="0.25">
      <c r="A38" s="42" t="s">
        <v>106</v>
      </c>
      <c r="B38" s="238">
        <f t="shared" ref="B38:W38" si="4">SUM(B39:B43)</f>
        <v>13514.13069989637</v>
      </c>
      <c r="C38" s="238">
        <f t="shared" si="4"/>
        <v>14084.811313914221</v>
      </c>
      <c r="D38" s="238">
        <f t="shared" si="4"/>
        <v>15606.76797666098</v>
      </c>
      <c r="E38" s="238">
        <f t="shared" si="4"/>
        <v>16514.731199853719</v>
      </c>
      <c r="F38" s="238">
        <f t="shared" si="4"/>
        <v>18405.190774499595</v>
      </c>
      <c r="G38" s="238">
        <f t="shared" si="4"/>
        <v>18289.654628908003</v>
      </c>
      <c r="H38" s="238">
        <f t="shared" si="4"/>
        <v>18299.19545393483</v>
      </c>
      <c r="I38" s="238">
        <f t="shared" si="4"/>
        <v>18142.196625996079</v>
      </c>
      <c r="J38" s="238">
        <f t="shared" si="4"/>
        <v>16201.480148015016</v>
      </c>
      <c r="K38" s="238">
        <f t="shared" si="4"/>
        <v>10517.369804320153</v>
      </c>
      <c r="L38" s="238">
        <f t="shared" si="4"/>
        <v>11731.906973565274</v>
      </c>
      <c r="M38" s="238">
        <f t="shared" si="4"/>
        <v>12272.20765944019</v>
      </c>
      <c r="N38" s="238">
        <f t="shared" si="4"/>
        <v>11032.052545118331</v>
      </c>
      <c r="O38" s="238">
        <f t="shared" si="4"/>
        <v>9658.7206449265432</v>
      </c>
      <c r="P38" s="238">
        <f t="shared" si="4"/>
        <v>10409.593405912918</v>
      </c>
      <c r="Q38" s="238">
        <f t="shared" si="4"/>
        <v>10391.158905788317</v>
      </c>
      <c r="R38" s="238">
        <f t="shared" si="4"/>
        <v>10336.741127783182</v>
      </c>
      <c r="S38" s="238">
        <f t="shared" si="4"/>
        <v>10392.35779923516</v>
      </c>
      <c r="T38" s="238">
        <f t="shared" si="4"/>
        <v>10633.161463125047</v>
      </c>
      <c r="U38" s="238">
        <f t="shared" si="4"/>
        <v>10632.018181790903</v>
      </c>
      <c r="V38" s="238">
        <f t="shared" si="4"/>
        <v>10678.950481829106</v>
      </c>
      <c r="W38" s="238">
        <f t="shared" si="4"/>
        <v>10738.841545418851</v>
      </c>
      <c r="DA38" s="93"/>
    </row>
    <row r="39" spans="1:105" ht="12" customHeight="1" x14ac:dyDescent="0.25">
      <c r="A39" s="43" t="s">
        <v>107</v>
      </c>
      <c r="B39" s="239">
        <f>ISI!B$53</f>
        <v>5835.2515223938035</v>
      </c>
      <c r="C39" s="239">
        <f>ISI!C$53</f>
        <v>6188.3420378749779</v>
      </c>
      <c r="D39" s="239">
        <f>ISI!D$53</f>
        <v>7905.3537507921556</v>
      </c>
      <c r="E39" s="239">
        <f>ISI!E$53</f>
        <v>8164.272980594098</v>
      </c>
      <c r="F39" s="239">
        <f>ISI!F$53</f>
        <v>9163.1886967082028</v>
      </c>
      <c r="G39" s="239">
        <f>ISI!G$53</f>
        <v>8839.9046589431618</v>
      </c>
      <c r="H39" s="239">
        <f>ISI!H$53</f>
        <v>8572.4872073344268</v>
      </c>
      <c r="I39" s="239">
        <f>ISI!I$53</f>
        <v>8111.208551786659</v>
      </c>
      <c r="J39" s="239">
        <f>ISI!J$53</f>
        <v>5713.9427095239926</v>
      </c>
      <c r="K39" s="239">
        <f>ISI!K$53</f>
        <v>3560.4371793797632</v>
      </c>
      <c r="L39" s="239">
        <f>ISI!L$53</f>
        <v>3555.5743986319894</v>
      </c>
      <c r="M39" s="239">
        <f>ISI!M$53</f>
        <v>3292.0576013830996</v>
      </c>
      <c r="N39" s="239">
        <f>ISI!N$53</f>
        <v>2873.0028061100052</v>
      </c>
      <c r="O39" s="239">
        <f>ISI!O$53</f>
        <v>2941.7697287400956</v>
      </c>
      <c r="P39" s="239">
        <f>ISI!P$53</f>
        <v>3054.1670753964158</v>
      </c>
      <c r="Q39" s="239">
        <f>ISI!Q$53</f>
        <v>3772.2209403614643</v>
      </c>
      <c r="R39" s="239">
        <f>ISI!R$53</f>
        <v>3814.4004017702523</v>
      </c>
      <c r="S39" s="239">
        <f>ISI!S$53</f>
        <v>3490.8313852374899</v>
      </c>
      <c r="T39" s="239">
        <f>ISI!T$53</f>
        <v>3748.8260601692177</v>
      </c>
      <c r="U39" s="239">
        <f>ISI!U$53</f>
        <v>3845.5493109323611</v>
      </c>
      <c r="V39" s="239">
        <f>ISI!V$53</f>
        <v>3512.6711746700098</v>
      </c>
      <c r="W39" s="239">
        <f>ISI!W$53</f>
        <v>4013.9813260904034</v>
      </c>
      <c r="DA39" s="83"/>
    </row>
    <row r="40" spans="1:105" ht="12" customHeight="1" x14ac:dyDescent="0.25">
      <c r="A40" s="44" t="s">
        <v>108</v>
      </c>
      <c r="B40" s="240">
        <f>NFM!B$72</f>
        <v>379.67360000000002</v>
      </c>
      <c r="C40" s="240">
        <f>NFM!C$72</f>
        <v>381.71199999999999</v>
      </c>
      <c r="D40" s="240">
        <f>NFM!D$72</f>
        <v>375.86399999999998</v>
      </c>
      <c r="E40" s="240">
        <f>NFM!E$72</f>
        <v>437.24125936733196</v>
      </c>
      <c r="F40" s="240">
        <f>NFM!F$72</f>
        <v>466.30589648671298</v>
      </c>
      <c r="G40" s="240">
        <f>NFM!G$72</f>
        <v>488.58191887101401</v>
      </c>
      <c r="H40" s="240">
        <f>NFM!H$72</f>
        <v>487.62861274425597</v>
      </c>
      <c r="I40" s="240">
        <f>NFM!I$72</f>
        <v>521.01594939650397</v>
      </c>
      <c r="J40" s="240">
        <f>NFM!J$72</f>
        <v>524.52227101178596</v>
      </c>
      <c r="K40" s="240">
        <f>NFM!K$72</f>
        <v>304.19835215649101</v>
      </c>
      <c r="L40" s="240">
        <f>NFM!L$72</f>
        <v>320.99187226522497</v>
      </c>
      <c r="M40" s="240">
        <f>NFM!M$72</f>
        <v>339.92032</v>
      </c>
      <c r="N40" s="240">
        <f>NFM!N$72</f>
        <v>336.95279999999997</v>
      </c>
      <c r="O40" s="240">
        <f>NFM!O$72</f>
        <v>320.52381280000003</v>
      </c>
      <c r="P40" s="240">
        <f>NFM!P$72</f>
        <v>318.3281121</v>
      </c>
      <c r="Q40" s="240">
        <f>NFM!Q$72</f>
        <v>335.05984369999999</v>
      </c>
      <c r="R40" s="240">
        <f>NFM!R$72</f>
        <v>343.64466295305601</v>
      </c>
      <c r="S40" s="240">
        <f>NFM!S$72</f>
        <v>345.20974834580323</v>
      </c>
      <c r="T40" s="240">
        <f>NFM!T$72</f>
        <v>347.80528537742401</v>
      </c>
      <c r="U40" s="240">
        <f>NFM!U$72</f>
        <v>337.93784109999996</v>
      </c>
      <c r="V40" s="240">
        <f>NFM!V$72</f>
        <v>323.41509422316813</v>
      </c>
      <c r="W40" s="240">
        <f>NFM!W$72</f>
        <v>344.73717795386398</v>
      </c>
      <c r="DA40" s="94"/>
    </row>
    <row r="41" spans="1:105" ht="12" customHeight="1" x14ac:dyDescent="0.25">
      <c r="A41" s="44" t="s">
        <v>109</v>
      </c>
      <c r="B41" s="240">
        <f>CHI!B$78</f>
        <v>2975.1492155877431</v>
      </c>
      <c r="C41" s="240">
        <f>CHI!C$78</f>
        <v>2814.4298159611121</v>
      </c>
      <c r="D41" s="240">
        <f>CHI!D$78</f>
        <v>2813.6243651833961</v>
      </c>
      <c r="E41" s="240">
        <f>CHI!E$78</f>
        <v>3422.7056541963821</v>
      </c>
      <c r="F41" s="240">
        <f>CHI!F$78</f>
        <v>3646.3006401901489</v>
      </c>
      <c r="G41" s="240">
        <f>CHI!G$78</f>
        <v>3552.497301733586</v>
      </c>
      <c r="H41" s="240">
        <f>CHI!H$78</f>
        <v>3114.1247851653529</v>
      </c>
      <c r="I41" s="240">
        <f>CHI!I$78</f>
        <v>2744.3394287402971</v>
      </c>
      <c r="J41" s="240">
        <f>CHI!J$78</f>
        <v>3117.70170601975</v>
      </c>
      <c r="K41" s="240">
        <f>CHI!K$78</f>
        <v>1876.304072258665</v>
      </c>
      <c r="L41" s="240">
        <f>CHI!L$78</f>
        <v>3145.2194787070289</v>
      </c>
      <c r="M41" s="240">
        <f>CHI!M$78</f>
        <v>3503.8278387203159</v>
      </c>
      <c r="N41" s="240">
        <f>CHI!N$78</f>
        <v>2667.1890917837968</v>
      </c>
      <c r="O41" s="240">
        <f>CHI!O$78</f>
        <v>1868.7799835122421</v>
      </c>
      <c r="P41" s="240">
        <f>CHI!P$78</f>
        <v>2002.5574957457229</v>
      </c>
      <c r="Q41" s="240">
        <f>CHI!Q$78</f>
        <v>1021.1805021125029</v>
      </c>
      <c r="R41" s="240">
        <f>CHI!R$78</f>
        <v>1014.549573865459</v>
      </c>
      <c r="S41" s="240">
        <f>CHI!S$78</f>
        <v>1064.49303904367</v>
      </c>
      <c r="T41" s="240">
        <f>CHI!T$78</f>
        <v>1127.723783720159</v>
      </c>
      <c r="U41" s="240">
        <f>CHI!U$78</f>
        <v>975.95599951842883</v>
      </c>
      <c r="V41" s="240">
        <f>CHI!V$78</f>
        <v>1590.9332716272311</v>
      </c>
      <c r="W41" s="240">
        <f>CHI!W$78</f>
        <v>767.35961827626204</v>
      </c>
      <c r="DA41" s="94"/>
    </row>
    <row r="42" spans="1:105" ht="12" customHeight="1" x14ac:dyDescent="0.25">
      <c r="A42" s="44" t="s">
        <v>110</v>
      </c>
      <c r="B42" s="240">
        <f>NMM!B$58</f>
        <v>3634.4632020636891</v>
      </c>
      <c r="C42" s="240">
        <f>NMM!C$58</f>
        <v>3879.265807447598</v>
      </c>
      <c r="D42" s="240">
        <f>NMM!D$58</f>
        <v>3726.3278239120013</v>
      </c>
      <c r="E42" s="240">
        <f>NMM!E$58</f>
        <v>3742.1808275326739</v>
      </c>
      <c r="F42" s="240">
        <f>NMM!F$58</f>
        <v>4151.7575387286088</v>
      </c>
      <c r="G42" s="240">
        <f>NMM!G$58</f>
        <v>4170.0747467038846</v>
      </c>
      <c r="H42" s="240">
        <f>NMM!H$58</f>
        <v>4803.5566305355514</v>
      </c>
      <c r="I42" s="240">
        <f>NMM!I$58</f>
        <v>5489.9596962013402</v>
      </c>
      <c r="J42" s="240">
        <f>NMM!J$58</f>
        <v>5436.9806404707379</v>
      </c>
      <c r="K42" s="240">
        <f>NMM!K$58</f>
        <v>4039.4167970101316</v>
      </c>
      <c r="L42" s="240">
        <f>NMM!L$58</f>
        <v>3812.7621445567333</v>
      </c>
      <c r="M42" s="240">
        <f>NMM!M$58</f>
        <v>4162.6827157338585</v>
      </c>
      <c r="N42" s="240">
        <f>NMM!N$58</f>
        <v>4171.9324262176688</v>
      </c>
      <c r="O42" s="240">
        <f>NMM!O$58</f>
        <v>3676.0922039538127</v>
      </c>
      <c r="P42" s="240">
        <f>NMM!P$58</f>
        <v>4156.7817158741973</v>
      </c>
      <c r="Q42" s="240">
        <f>NMM!Q$58</f>
        <v>4461.5515966106468</v>
      </c>
      <c r="R42" s="240">
        <f>NMM!R$58</f>
        <v>4344.4579946138347</v>
      </c>
      <c r="S42" s="240">
        <f>NMM!S$58</f>
        <v>4558.3797896301849</v>
      </c>
      <c r="T42" s="240">
        <f>NMM!T$58</f>
        <v>4776.3492403584414</v>
      </c>
      <c r="U42" s="240">
        <f>NMM!U$58</f>
        <v>4955.7079862977453</v>
      </c>
      <c r="V42" s="240">
        <f>NMM!V$58</f>
        <v>4722.3852126813508</v>
      </c>
      <c r="W42" s="240">
        <f>NMM!W$58</f>
        <v>4905.8381765086888</v>
      </c>
      <c r="DA42" s="94"/>
    </row>
    <row r="43" spans="1:105" ht="12" customHeight="1" x14ac:dyDescent="0.25">
      <c r="A43" s="45" t="s">
        <v>111</v>
      </c>
      <c r="B43" s="241">
        <v>689.5931598511346</v>
      </c>
      <c r="C43" s="241">
        <v>821.0616526305331</v>
      </c>
      <c r="D43" s="241">
        <v>785.59803677342893</v>
      </c>
      <c r="E43" s="241">
        <v>748.33047816323278</v>
      </c>
      <c r="F43" s="241">
        <v>977.63800238592069</v>
      </c>
      <c r="G43" s="241">
        <v>1238.596002656355</v>
      </c>
      <c r="H43" s="241">
        <v>1321.398218155241</v>
      </c>
      <c r="I43" s="241">
        <v>1275.6729998712799</v>
      </c>
      <c r="J43" s="241">
        <v>1408.3328209887491</v>
      </c>
      <c r="K43" s="241">
        <v>737.01340351510214</v>
      </c>
      <c r="L43" s="241">
        <v>897.35907940429706</v>
      </c>
      <c r="M43" s="241">
        <v>973.71918360291431</v>
      </c>
      <c r="N43" s="241">
        <v>982.97542100686132</v>
      </c>
      <c r="O43" s="241">
        <v>851.55491592039323</v>
      </c>
      <c r="P43" s="241">
        <v>877.75900679658207</v>
      </c>
      <c r="Q43" s="241">
        <v>801.14602300370552</v>
      </c>
      <c r="R43" s="241">
        <v>819.68849458057934</v>
      </c>
      <c r="S43" s="241">
        <v>933.44383697801072</v>
      </c>
      <c r="T43" s="241">
        <v>632.45709349980427</v>
      </c>
      <c r="U43" s="241">
        <v>516.86704394236858</v>
      </c>
      <c r="V43" s="241">
        <v>529.54572862734722</v>
      </c>
      <c r="W43" s="241">
        <v>706.92524658963157</v>
      </c>
      <c r="DA43" s="84" t="s">
        <v>112</v>
      </c>
    </row>
    <row r="45" spans="1:105" ht="15" customHeight="1" x14ac:dyDescent="0.25">
      <c r="A45" s="32" t="s">
        <v>113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DA45" s="88"/>
    </row>
    <row r="47" spans="1:105" ht="12" customHeight="1" x14ac:dyDescent="0.25">
      <c r="A47" s="35" t="str">
        <f>$A$5</f>
        <v>All industrial sectors</v>
      </c>
      <c r="B47" s="234">
        <f t="shared" ref="B47:W47" si="5">SUM(B48:B55)</f>
        <v>1</v>
      </c>
      <c r="C47" s="234">
        <f t="shared" si="5"/>
        <v>1</v>
      </c>
      <c r="D47" s="234">
        <f t="shared" si="5"/>
        <v>1</v>
      </c>
      <c r="E47" s="234">
        <f t="shared" si="5"/>
        <v>1</v>
      </c>
      <c r="F47" s="234">
        <f t="shared" si="5"/>
        <v>1</v>
      </c>
      <c r="G47" s="234">
        <f t="shared" si="5"/>
        <v>0.99999999999999978</v>
      </c>
      <c r="H47" s="234">
        <f t="shared" si="5"/>
        <v>0.99999999999999989</v>
      </c>
      <c r="I47" s="234">
        <f t="shared" si="5"/>
        <v>1</v>
      </c>
      <c r="J47" s="234">
        <f t="shared" si="5"/>
        <v>1</v>
      </c>
      <c r="K47" s="234">
        <f t="shared" si="5"/>
        <v>0.99999999999999989</v>
      </c>
      <c r="L47" s="234">
        <f t="shared" si="5"/>
        <v>0.99999999999999989</v>
      </c>
      <c r="M47" s="234">
        <f t="shared" si="5"/>
        <v>1</v>
      </c>
      <c r="N47" s="234">
        <f t="shared" si="5"/>
        <v>0.99999999999999989</v>
      </c>
      <c r="O47" s="234">
        <f t="shared" si="5"/>
        <v>1</v>
      </c>
      <c r="P47" s="234">
        <f t="shared" si="5"/>
        <v>1</v>
      </c>
      <c r="Q47" s="234">
        <f t="shared" si="5"/>
        <v>1</v>
      </c>
      <c r="R47" s="234">
        <f t="shared" si="5"/>
        <v>1</v>
      </c>
      <c r="S47" s="234">
        <f t="shared" si="5"/>
        <v>1</v>
      </c>
      <c r="T47" s="234">
        <f t="shared" si="5"/>
        <v>1</v>
      </c>
      <c r="U47" s="234">
        <f t="shared" si="5"/>
        <v>1</v>
      </c>
      <c r="V47" s="234">
        <f t="shared" si="5"/>
        <v>1</v>
      </c>
      <c r="W47" s="234">
        <f t="shared" si="5"/>
        <v>1</v>
      </c>
      <c r="DA47" s="95"/>
    </row>
    <row r="48" spans="1:105" ht="12" customHeight="1" x14ac:dyDescent="0.25">
      <c r="A48" s="202" t="s">
        <v>92</v>
      </c>
      <c r="B48" s="235">
        <f t="shared" ref="B48:W48" si="6">IF(B6=0,0,B6/B$5)</f>
        <v>0</v>
      </c>
      <c r="C48" s="235">
        <f t="shared" si="6"/>
        <v>0</v>
      </c>
      <c r="D48" s="235">
        <f t="shared" si="6"/>
        <v>0</v>
      </c>
      <c r="E48" s="235">
        <f t="shared" si="6"/>
        <v>0</v>
      </c>
      <c r="F48" s="235">
        <f t="shared" si="6"/>
        <v>0</v>
      </c>
      <c r="G48" s="235">
        <f t="shared" si="6"/>
        <v>0</v>
      </c>
      <c r="H48" s="235">
        <f t="shared" si="6"/>
        <v>0</v>
      </c>
      <c r="I48" s="235">
        <f t="shared" si="6"/>
        <v>0</v>
      </c>
      <c r="J48" s="235">
        <f t="shared" si="6"/>
        <v>0</v>
      </c>
      <c r="K48" s="235">
        <f t="shared" si="6"/>
        <v>0</v>
      </c>
      <c r="L48" s="235">
        <f t="shared" si="6"/>
        <v>0</v>
      </c>
      <c r="M48" s="235">
        <f t="shared" si="6"/>
        <v>0</v>
      </c>
      <c r="N48" s="235">
        <f t="shared" si="6"/>
        <v>0</v>
      </c>
      <c r="O48" s="235">
        <f t="shared" si="6"/>
        <v>0</v>
      </c>
      <c r="P48" s="235">
        <f t="shared" si="6"/>
        <v>0</v>
      </c>
      <c r="Q48" s="235">
        <f t="shared" si="6"/>
        <v>0</v>
      </c>
      <c r="R48" s="235">
        <f t="shared" si="6"/>
        <v>0</v>
      </c>
      <c r="S48" s="235">
        <f t="shared" si="6"/>
        <v>0</v>
      </c>
      <c r="T48" s="235">
        <f t="shared" si="6"/>
        <v>0</v>
      </c>
      <c r="U48" s="235">
        <f t="shared" si="6"/>
        <v>0</v>
      </c>
      <c r="V48" s="235">
        <f t="shared" si="6"/>
        <v>0</v>
      </c>
      <c r="W48" s="235">
        <f t="shared" si="6"/>
        <v>0</v>
      </c>
      <c r="DA48" s="174"/>
    </row>
    <row r="49" spans="1:105" ht="12" customHeight="1" x14ac:dyDescent="0.25">
      <c r="A49" s="202" t="s">
        <v>93</v>
      </c>
      <c r="B49" s="235">
        <f t="shared" ref="B49:W49" si="7">IF(B7=0,0,B7/B$5)</f>
        <v>0</v>
      </c>
      <c r="C49" s="235">
        <f t="shared" si="7"/>
        <v>0</v>
      </c>
      <c r="D49" s="235">
        <f t="shared" si="7"/>
        <v>0</v>
      </c>
      <c r="E49" s="235">
        <f t="shared" si="7"/>
        <v>0</v>
      </c>
      <c r="F49" s="235">
        <f t="shared" si="7"/>
        <v>0</v>
      </c>
      <c r="G49" s="235">
        <f t="shared" si="7"/>
        <v>0</v>
      </c>
      <c r="H49" s="235">
        <f t="shared" si="7"/>
        <v>0</v>
      </c>
      <c r="I49" s="235">
        <f t="shared" si="7"/>
        <v>0</v>
      </c>
      <c r="J49" s="235">
        <f t="shared" si="7"/>
        <v>0</v>
      </c>
      <c r="K49" s="235">
        <f t="shared" si="7"/>
        <v>0</v>
      </c>
      <c r="L49" s="235">
        <f t="shared" si="7"/>
        <v>0</v>
      </c>
      <c r="M49" s="235">
        <f t="shared" si="7"/>
        <v>0</v>
      </c>
      <c r="N49" s="235">
        <f t="shared" si="7"/>
        <v>0</v>
      </c>
      <c r="O49" s="235">
        <f t="shared" si="7"/>
        <v>0</v>
      </c>
      <c r="P49" s="235">
        <f t="shared" si="7"/>
        <v>0</v>
      </c>
      <c r="Q49" s="235">
        <f t="shared" si="7"/>
        <v>0</v>
      </c>
      <c r="R49" s="235">
        <f t="shared" si="7"/>
        <v>0</v>
      </c>
      <c r="S49" s="235">
        <f t="shared" si="7"/>
        <v>0</v>
      </c>
      <c r="T49" s="235">
        <f t="shared" si="7"/>
        <v>0</v>
      </c>
      <c r="U49" s="235">
        <f t="shared" si="7"/>
        <v>0</v>
      </c>
      <c r="V49" s="235">
        <f t="shared" si="7"/>
        <v>0</v>
      </c>
      <c r="W49" s="235">
        <f t="shared" si="7"/>
        <v>0</v>
      </c>
      <c r="DA49" s="174"/>
    </row>
    <row r="50" spans="1:105" ht="12" customHeight="1" x14ac:dyDescent="0.25">
      <c r="A50" s="202" t="s">
        <v>94</v>
      </c>
      <c r="B50" s="235">
        <f t="shared" ref="B50:W50" si="8">IF(B8=0,0,B8/B$5)</f>
        <v>0</v>
      </c>
      <c r="C50" s="235">
        <f t="shared" si="8"/>
        <v>0</v>
      </c>
      <c r="D50" s="235">
        <f t="shared" si="8"/>
        <v>0</v>
      </c>
      <c r="E50" s="235">
        <f t="shared" si="8"/>
        <v>0</v>
      </c>
      <c r="F50" s="235">
        <f t="shared" si="8"/>
        <v>0</v>
      </c>
      <c r="G50" s="235">
        <f t="shared" si="8"/>
        <v>0</v>
      </c>
      <c r="H50" s="235">
        <f t="shared" si="8"/>
        <v>0</v>
      </c>
      <c r="I50" s="235">
        <f t="shared" si="8"/>
        <v>0</v>
      </c>
      <c r="J50" s="235">
        <f t="shared" si="8"/>
        <v>0</v>
      </c>
      <c r="K50" s="235">
        <f t="shared" si="8"/>
        <v>0</v>
      </c>
      <c r="L50" s="235">
        <f t="shared" si="8"/>
        <v>0</v>
      </c>
      <c r="M50" s="235">
        <f t="shared" si="8"/>
        <v>0</v>
      </c>
      <c r="N50" s="235">
        <f t="shared" si="8"/>
        <v>0</v>
      </c>
      <c r="O50" s="235">
        <f t="shared" si="8"/>
        <v>0</v>
      </c>
      <c r="P50" s="235">
        <f t="shared" si="8"/>
        <v>0</v>
      </c>
      <c r="Q50" s="235">
        <f t="shared" si="8"/>
        <v>0</v>
      </c>
      <c r="R50" s="235">
        <f t="shared" si="8"/>
        <v>0</v>
      </c>
      <c r="S50" s="235">
        <f t="shared" si="8"/>
        <v>0</v>
      </c>
      <c r="T50" s="235">
        <f t="shared" si="8"/>
        <v>0</v>
      </c>
      <c r="U50" s="235">
        <f t="shared" si="8"/>
        <v>0</v>
      </c>
      <c r="V50" s="235">
        <f t="shared" si="8"/>
        <v>0</v>
      </c>
      <c r="W50" s="235">
        <f t="shared" si="8"/>
        <v>0</v>
      </c>
      <c r="DA50" s="174"/>
    </row>
    <row r="51" spans="1:105" ht="12" customHeight="1" x14ac:dyDescent="0.25">
      <c r="A51" s="202" t="s">
        <v>95</v>
      </c>
      <c r="B51" s="235">
        <f t="shared" ref="B51:W51" si="9">IF(B9=0,0,B9/B$5)</f>
        <v>0</v>
      </c>
      <c r="C51" s="235">
        <f t="shared" si="9"/>
        <v>0</v>
      </c>
      <c r="D51" s="235">
        <f t="shared" si="9"/>
        <v>0</v>
      </c>
      <c r="E51" s="235">
        <f t="shared" si="9"/>
        <v>0</v>
      </c>
      <c r="F51" s="235">
        <f t="shared" si="9"/>
        <v>0</v>
      </c>
      <c r="G51" s="235">
        <f t="shared" si="9"/>
        <v>0</v>
      </c>
      <c r="H51" s="235">
        <f t="shared" si="9"/>
        <v>0</v>
      </c>
      <c r="I51" s="235">
        <f t="shared" si="9"/>
        <v>0</v>
      </c>
      <c r="J51" s="235">
        <f t="shared" si="9"/>
        <v>0</v>
      </c>
      <c r="K51" s="235">
        <f t="shared" si="9"/>
        <v>0</v>
      </c>
      <c r="L51" s="235">
        <f t="shared" si="9"/>
        <v>0</v>
      </c>
      <c r="M51" s="235">
        <f t="shared" si="9"/>
        <v>0</v>
      </c>
      <c r="N51" s="235">
        <f t="shared" si="9"/>
        <v>0</v>
      </c>
      <c r="O51" s="235">
        <f t="shared" si="9"/>
        <v>0</v>
      </c>
      <c r="P51" s="235">
        <f t="shared" si="9"/>
        <v>0</v>
      </c>
      <c r="Q51" s="235">
        <f t="shared" si="9"/>
        <v>0</v>
      </c>
      <c r="R51" s="235">
        <f t="shared" si="9"/>
        <v>0</v>
      </c>
      <c r="S51" s="235">
        <f t="shared" si="9"/>
        <v>0</v>
      </c>
      <c r="T51" s="235">
        <f t="shared" si="9"/>
        <v>0</v>
      </c>
      <c r="U51" s="235">
        <f t="shared" si="9"/>
        <v>0</v>
      </c>
      <c r="V51" s="235">
        <f t="shared" si="9"/>
        <v>0</v>
      </c>
      <c r="W51" s="235">
        <f t="shared" si="9"/>
        <v>0</v>
      </c>
      <c r="DA51" s="174"/>
    </row>
    <row r="52" spans="1:105" ht="12" customHeight="1" x14ac:dyDescent="0.25">
      <c r="A52" s="202" t="s">
        <v>96</v>
      </c>
      <c r="B52" s="235">
        <f t="shared" ref="B52:W52" si="10">IF(B10=0,0,B10/B$5)</f>
        <v>1.4094207740247031E-2</v>
      </c>
      <c r="C52" s="235">
        <f t="shared" si="10"/>
        <v>1.504860052021504E-2</v>
      </c>
      <c r="D52" s="235">
        <f t="shared" si="10"/>
        <v>1.5499494221183102E-2</v>
      </c>
      <c r="E52" s="235">
        <f t="shared" si="10"/>
        <v>1.617609867615085E-2</v>
      </c>
      <c r="F52" s="235">
        <f t="shared" si="10"/>
        <v>1.1569243288457818E-2</v>
      </c>
      <c r="G52" s="235">
        <f t="shared" si="10"/>
        <v>1.0458882128836319E-2</v>
      </c>
      <c r="H52" s="235">
        <f t="shared" si="10"/>
        <v>9.7683067524511457E-3</v>
      </c>
      <c r="I52" s="235">
        <f t="shared" si="10"/>
        <v>1.0905490875916626E-2</v>
      </c>
      <c r="J52" s="235">
        <f t="shared" si="10"/>
        <v>1.0690089350329999E-2</v>
      </c>
      <c r="K52" s="235">
        <f t="shared" si="10"/>
        <v>1.1505174913427384E-2</v>
      </c>
      <c r="L52" s="235">
        <f t="shared" si="10"/>
        <v>1.0931758215296003E-2</v>
      </c>
      <c r="M52" s="235">
        <f t="shared" si="10"/>
        <v>1.037727103759158E-2</v>
      </c>
      <c r="N52" s="235">
        <f t="shared" si="10"/>
        <v>9.8472569306821255E-3</v>
      </c>
      <c r="O52" s="235">
        <f t="shared" si="10"/>
        <v>9.3894177839362065E-3</v>
      </c>
      <c r="P52" s="235">
        <f t="shared" si="10"/>
        <v>9.0040618071956912E-3</v>
      </c>
      <c r="Q52" s="235">
        <f t="shared" si="10"/>
        <v>8.0221086924975784E-3</v>
      </c>
      <c r="R52" s="235">
        <f t="shared" si="10"/>
        <v>7.2338073370862652E-3</v>
      </c>
      <c r="S52" s="235">
        <f t="shared" si="10"/>
        <v>8.1701548695094998E-3</v>
      </c>
      <c r="T52" s="235">
        <f t="shared" si="10"/>
        <v>7.9219134012079827E-3</v>
      </c>
      <c r="U52" s="235">
        <f t="shared" si="10"/>
        <v>8.16736341932159E-3</v>
      </c>
      <c r="V52" s="235">
        <f t="shared" si="10"/>
        <v>8.1146558743158057E-3</v>
      </c>
      <c r="W52" s="235">
        <f t="shared" si="10"/>
        <v>8.8023167992952855E-3</v>
      </c>
      <c r="DA52" s="174"/>
    </row>
    <row r="53" spans="1:105" ht="12" customHeight="1" x14ac:dyDescent="0.25">
      <c r="A53" s="40" t="str">
        <f>$A$16</f>
        <v>Steam processes</v>
      </c>
      <c r="B53" s="236">
        <f t="shared" ref="B53:W53" si="11">IF(B16=0,0,B16/B$5)</f>
        <v>0.16700698173657069</v>
      </c>
      <c r="C53" s="236">
        <f t="shared" si="11"/>
        <v>0.19630878353196271</v>
      </c>
      <c r="D53" s="236">
        <f t="shared" si="11"/>
        <v>0.19432457337463957</v>
      </c>
      <c r="E53" s="236">
        <f t="shared" si="11"/>
        <v>0.18309651937119464</v>
      </c>
      <c r="F53" s="236">
        <f t="shared" si="11"/>
        <v>0.15677533849524605</v>
      </c>
      <c r="G53" s="236">
        <f t="shared" si="11"/>
        <v>0.15853982073924783</v>
      </c>
      <c r="H53" s="236">
        <f t="shared" si="11"/>
        <v>0.13870737306586445</v>
      </c>
      <c r="I53" s="236">
        <f t="shared" si="11"/>
        <v>0.14738557112050507</v>
      </c>
      <c r="J53" s="236">
        <f t="shared" si="11"/>
        <v>0.16844471753809098</v>
      </c>
      <c r="K53" s="236">
        <f t="shared" si="11"/>
        <v>0.17739716164092065</v>
      </c>
      <c r="L53" s="236">
        <f t="shared" si="11"/>
        <v>0.18094691243403579</v>
      </c>
      <c r="M53" s="236">
        <f t="shared" si="11"/>
        <v>0.1708562869673653</v>
      </c>
      <c r="N53" s="236">
        <f t="shared" si="11"/>
        <v>0.16621616465345837</v>
      </c>
      <c r="O53" s="236">
        <f t="shared" si="11"/>
        <v>0.16364266622617935</v>
      </c>
      <c r="P53" s="236">
        <f t="shared" si="11"/>
        <v>0.15693103525347893</v>
      </c>
      <c r="Q53" s="236">
        <f t="shared" si="11"/>
        <v>0.1483193187487262</v>
      </c>
      <c r="R53" s="236">
        <f t="shared" si="11"/>
        <v>0.14113059672502568</v>
      </c>
      <c r="S53" s="236">
        <f t="shared" si="11"/>
        <v>0.15021226257726331</v>
      </c>
      <c r="T53" s="236">
        <f t="shared" si="11"/>
        <v>0.14894619739584913</v>
      </c>
      <c r="U53" s="236">
        <f t="shared" si="11"/>
        <v>0.16101034411855697</v>
      </c>
      <c r="V53" s="236">
        <f t="shared" si="11"/>
        <v>0.1501814936656542</v>
      </c>
      <c r="W53" s="236">
        <f t="shared" si="11"/>
        <v>0.15812693714229334</v>
      </c>
      <c r="DA53" s="96"/>
    </row>
    <row r="54" spans="1:105" ht="12" customHeight="1" x14ac:dyDescent="0.25">
      <c r="A54" s="41" t="str">
        <f>$A$27</f>
        <v>Other energy use related</v>
      </c>
      <c r="B54" s="237">
        <f t="shared" ref="B54:W54" si="12">IF(B27=0,0,B27/B$5)</f>
        <v>0.39926969542702578</v>
      </c>
      <c r="C54" s="237">
        <f t="shared" si="12"/>
        <v>0.3762123350695683</v>
      </c>
      <c r="D54" s="237">
        <f t="shared" si="12"/>
        <v>0.36661478334710257</v>
      </c>
      <c r="E54" s="237">
        <f t="shared" si="12"/>
        <v>0.35554702990408554</v>
      </c>
      <c r="F54" s="237">
        <f t="shared" si="12"/>
        <v>0.36041596887388816</v>
      </c>
      <c r="G54" s="237">
        <f t="shared" si="12"/>
        <v>0.36520776385335979</v>
      </c>
      <c r="H54" s="237">
        <f t="shared" si="12"/>
        <v>0.36958355978144497</v>
      </c>
      <c r="I54" s="237">
        <f t="shared" si="12"/>
        <v>0.35201478181757295</v>
      </c>
      <c r="J54" s="237">
        <f t="shared" si="12"/>
        <v>0.35163409206601898</v>
      </c>
      <c r="K54" s="237">
        <f t="shared" si="12"/>
        <v>0.35382601930334084</v>
      </c>
      <c r="L54" s="237">
        <f t="shared" si="12"/>
        <v>0.32945335969136524</v>
      </c>
      <c r="M54" s="237">
        <f t="shared" si="12"/>
        <v>0.3578720032941643</v>
      </c>
      <c r="N54" s="237">
        <f t="shared" si="12"/>
        <v>0.3857138965822513</v>
      </c>
      <c r="O54" s="237">
        <f t="shared" si="12"/>
        <v>0.40497100336367214</v>
      </c>
      <c r="P54" s="237">
        <f t="shared" si="12"/>
        <v>0.39687472637789295</v>
      </c>
      <c r="Q54" s="237">
        <f t="shared" si="12"/>
        <v>0.40854657188959231</v>
      </c>
      <c r="R54" s="237">
        <f t="shared" si="12"/>
        <v>0.40508357750906548</v>
      </c>
      <c r="S54" s="237">
        <f t="shared" si="12"/>
        <v>0.39401642660091479</v>
      </c>
      <c r="T54" s="237">
        <f t="shared" si="12"/>
        <v>0.40150727483231857</v>
      </c>
      <c r="U54" s="237">
        <f t="shared" si="12"/>
        <v>0.39567252996544472</v>
      </c>
      <c r="V54" s="237">
        <f t="shared" si="12"/>
        <v>0.41259883573892758</v>
      </c>
      <c r="W54" s="237">
        <f t="shared" si="12"/>
        <v>0.42059069713020147</v>
      </c>
      <c r="DA54" s="97"/>
    </row>
    <row r="55" spans="1:105" ht="12" customHeight="1" x14ac:dyDescent="0.25">
      <c r="A55" s="42" t="s">
        <v>106</v>
      </c>
      <c r="B55" s="242">
        <f t="shared" ref="B55:W55" si="13">IF(B38=0,0,B38/B$5)</f>
        <v>0.41962911509615647</v>
      </c>
      <c r="C55" s="242">
        <f t="shared" si="13"/>
        <v>0.41243028087825401</v>
      </c>
      <c r="D55" s="242">
        <f t="shared" si="13"/>
        <v>0.4235611490570747</v>
      </c>
      <c r="E55" s="242">
        <f t="shared" si="13"/>
        <v>0.44518035204856904</v>
      </c>
      <c r="F55" s="242">
        <f t="shared" si="13"/>
        <v>0.47123944934240791</v>
      </c>
      <c r="G55" s="242">
        <f t="shared" si="13"/>
        <v>0.46579353327855594</v>
      </c>
      <c r="H55" s="242">
        <f t="shared" si="13"/>
        <v>0.48194076040023937</v>
      </c>
      <c r="I55" s="242">
        <f t="shared" si="13"/>
        <v>0.48969415618600531</v>
      </c>
      <c r="J55" s="242">
        <f t="shared" si="13"/>
        <v>0.46923110104556004</v>
      </c>
      <c r="K55" s="242">
        <f t="shared" si="13"/>
        <v>0.45727164414231103</v>
      </c>
      <c r="L55" s="242">
        <f t="shared" si="13"/>
        <v>0.47866796965930292</v>
      </c>
      <c r="M55" s="242">
        <f t="shared" si="13"/>
        <v>0.46089443870087887</v>
      </c>
      <c r="N55" s="242">
        <f t="shared" si="13"/>
        <v>0.43822268183360813</v>
      </c>
      <c r="O55" s="242">
        <f t="shared" si="13"/>
        <v>0.42199691262621231</v>
      </c>
      <c r="P55" s="242">
        <f t="shared" si="13"/>
        <v>0.43719017656143239</v>
      </c>
      <c r="Q55" s="242">
        <f t="shared" si="13"/>
        <v>0.43511200066918393</v>
      </c>
      <c r="R55" s="242">
        <f t="shared" si="13"/>
        <v>0.44655201842882253</v>
      </c>
      <c r="S55" s="242">
        <f t="shared" si="13"/>
        <v>0.44760115595231242</v>
      </c>
      <c r="T55" s="242">
        <f t="shared" si="13"/>
        <v>0.44162461437062428</v>
      </c>
      <c r="U55" s="242">
        <f t="shared" si="13"/>
        <v>0.43514976249667675</v>
      </c>
      <c r="V55" s="242">
        <f t="shared" si="13"/>
        <v>0.42910501472110246</v>
      </c>
      <c r="W55" s="242">
        <f t="shared" si="13"/>
        <v>0.41248004892820983</v>
      </c>
      <c r="DA55" s="93"/>
    </row>
  </sheetData>
  <conditionalFormatting sqref="B28:V37 B6:V15">
    <cfRule type="cellIs" dxfId="627" priority="108" operator="lessThan">
      <formula>0</formula>
    </cfRule>
  </conditionalFormatting>
  <conditionalFormatting sqref="B37:V37">
    <cfRule type="cellIs" dxfId="626" priority="85" operator="lessThan">
      <formula>0</formula>
    </cfRule>
    <cfRule type="cellIs" dxfId="625" priority="91" operator="lessThan">
      <formula>0</formula>
    </cfRule>
    <cfRule type="cellIs" dxfId="624" priority="94" operator="lessThan">
      <formula>0</formula>
    </cfRule>
    <cfRule type="cellIs" dxfId="623" priority="97" operator="lessThan">
      <formula>0</formula>
    </cfRule>
    <cfRule type="cellIs" dxfId="622" priority="103" operator="lessThan">
      <formula>0</formula>
    </cfRule>
    <cfRule type="cellIs" dxfId="621" priority="106" operator="lessThan">
      <formula>0</formula>
    </cfRule>
  </conditionalFormatting>
  <conditionalFormatting sqref="B17:V26">
    <cfRule type="cellIs" dxfId="620" priority="92" operator="lessThan">
      <formula>0</formula>
    </cfRule>
    <cfRule type="cellIs" dxfId="619" priority="95" operator="lessThan">
      <formula>0</formula>
    </cfRule>
    <cfRule type="cellIs" dxfId="618" priority="107" operator="lessThan">
      <formula>0</formula>
    </cfRule>
  </conditionalFormatting>
  <conditionalFormatting sqref="B31:V31">
    <cfRule type="cellIs" dxfId="617" priority="93" operator="lessThan">
      <formula>0</formula>
    </cfRule>
    <cfRule type="cellIs" dxfId="616" priority="105" operator="lessThan">
      <formula>0</formula>
    </cfRule>
  </conditionalFormatting>
  <conditionalFormatting sqref="C17:L26">
    <cfRule type="cellIs" dxfId="615" priority="104" operator="lessThan">
      <formula>0</formula>
    </cfRule>
  </conditionalFormatting>
  <conditionalFormatting sqref="C48:L48">
    <cfRule type="cellIs" dxfId="614" priority="101" operator="lessThan">
      <formula>0</formula>
    </cfRule>
  </conditionalFormatting>
  <conditionalFormatting sqref="C48:L52">
    <cfRule type="cellIs" dxfId="613" priority="102" operator="lessThan">
      <formula>0</formula>
    </cfRule>
  </conditionalFormatting>
  <conditionalFormatting sqref="B48:V52">
    <cfRule type="cellIs" dxfId="612" priority="88" operator="lessThan">
      <formula>0</formula>
    </cfRule>
    <cfRule type="cellIs" dxfId="611" priority="90" operator="lessThan">
      <formula>0</formula>
    </cfRule>
    <cfRule type="cellIs" dxfId="610" priority="100" operator="lessThan">
      <formula>0</formula>
    </cfRule>
  </conditionalFormatting>
  <conditionalFormatting sqref="B48:V48">
    <cfRule type="cellIs" dxfId="609" priority="87" operator="lessThan">
      <formula>0</formula>
    </cfRule>
    <cfRule type="cellIs" dxfId="608" priority="89" operator="lessThan">
      <formula>0</formula>
    </cfRule>
    <cfRule type="cellIs" dxfId="607" priority="99" operator="lessThan">
      <formula>0</formula>
    </cfRule>
  </conditionalFormatting>
  <conditionalFormatting sqref="B28:V37">
    <cfRule type="cellIs" dxfId="606" priority="86" operator="lessThan">
      <formula>0</formula>
    </cfRule>
    <cfRule type="cellIs" dxfId="605" priority="96" operator="lessThan">
      <formula>0</formula>
    </cfRule>
    <cfRule type="cellIs" dxfId="604" priority="98" operator="lessThan">
      <formula>0</formula>
    </cfRule>
  </conditionalFormatting>
  <conditionalFormatting sqref="W28:W37 W6:W15">
    <cfRule type="cellIs" dxfId="603" priority="84" operator="lessThan">
      <formula>0</formula>
    </cfRule>
  </conditionalFormatting>
  <conditionalFormatting sqref="W37">
    <cfRule type="cellIs" dxfId="602" priority="64" operator="lessThan">
      <formula>0</formula>
    </cfRule>
    <cfRule type="cellIs" dxfId="601" priority="70" operator="lessThan">
      <formula>0</formula>
    </cfRule>
    <cfRule type="cellIs" dxfId="600" priority="73" operator="lessThan">
      <formula>0</formula>
    </cfRule>
    <cfRule type="cellIs" dxfId="599" priority="76" operator="lessThan">
      <formula>0</formula>
    </cfRule>
    <cfRule type="cellIs" dxfId="598" priority="80" operator="lessThan">
      <formula>0</formula>
    </cfRule>
    <cfRule type="cellIs" dxfId="597" priority="82" operator="lessThan">
      <formula>0</formula>
    </cfRule>
  </conditionalFormatting>
  <conditionalFormatting sqref="W17:W26">
    <cfRule type="cellIs" dxfId="596" priority="71" operator="lessThan">
      <formula>0</formula>
    </cfRule>
    <cfRule type="cellIs" dxfId="595" priority="74" operator="lessThan">
      <formula>0</formula>
    </cfRule>
    <cfRule type="cellIs" dxfId="594" priority="83" operator="lessThan">
      <formula>0</formula>
    </cfRule>
  </conditionalFormatting>
  <conditionalFormatting sqref="W31">
    <cfRule type="cellIs" dxfId="593" priority="72" operator="lessThan">
      <formula>0</formula>
    </cfRule>
    <cfRule type="cellIs" dxfId="592" priority="81" operator="lessThan">
      <formula>0</formula>
    </cfRule>
  </conditionalFormatting>
  <conditionalFormatting sqref="W48:W52">
    <cfRule type="cellIs" dxfId="591" priority="67" operator="lessThan">
      <formula>0</formula>
    </cfRule>
    <cfRule type="cellIs" dxfId="590" priority="69" operator="lessThan">
      <formula>0</formula>
    </cfRule>
    <cfRule type="cellIs" dxfId="589" priority="79" operator="lessThan">
      <formula>0</formula>
    </cfRule>
  </conditionalFormatting>
  <conditionalFormatting sqref="W48">
    <cfRule type="cellIs" dxfId="588" priority="66" operator="lessThan">
      <formula>0</formula>
    </cfRule>
    <cfRule type="cellIs" dxfId="587" priority="68" operator="lessThan">
      <formula>0</formula>
    </cfRule>
    <cfRule type="cellIs" dxfId="586" priority="78" operator="lessThan">
      <formula>0</formula>
    </cfRule>
  </conditionalFormatting>
  <conditionalFormatting sqref="W28:W37">
    <cfRule type="cellIs" dxfId="585" priority="65" operator="lessThan">
      <formula>0</formula>
    </cfRule>
    <cfRule type="cellIs" dxfId="584" priority="75" operator="lessThan">
      <formula>0</formula>
    </cfRule>
    <cfRule type="cellIs" dxfId="583" priority="77" operator="lessThan">
      <formula>0</formula>
    </cfRule>
  </conditionalFormatting>
  <conditionalFormatting sqref="DA28:DA37 DA6:DA15">
    <cfRule type="cellIs" dxfId="582" priority="21" operator="lessThan">
      <formula>0</formula>
    </cfRule>
  </conditionalFormatting>
  <conditionalFormatting sqref="DA37">
    <cfRule type="cellIs" dxfId="581" priority="1" operator="lessThan">
      <formula>0</formula>
    </cfRule>
    <cfRule type="cellIs" dxfId="580" priority="7" operator="lessThan">
      <formula>0</formula>
    </cfRule>
    <cfRule type="cellIs" dxfId="579" priority="10" operator="lessThan">
      <formula>0</formula>
    </cfRule>
    <cfRule type="cellIs" dxfId="578" priority="13" operator="lessThan">
      <formula>0</formula>
    </cfRule>
    <cfRule type="cellIs" dxfId="577" priority="17" operator="lessThan">
      <formula>0</formula>
    </cfRule>
    <cfRule type="cellIs" dxfId="576" priority="19" operator="lessThan">
      <formula>0</formula>
    </cfRule>
  </conditionalFormatting>
  <conditionalFormatting sqref="DA17:DA26">
    <cfRule type="cellIs" dxfId="575" priority="8" operator="lessThan">
      <formula>0</formula>
    </cfRule>
    <cfRule type="cellIs" dxfId="574" priority="11" operator="lessThan">
      <formula>0</formula>
    </cfRule>
    <cfRule type="cellIs" dxfId="573" priority="20" operator="lessThan">
      <formula>0</formula>
    </cfRule>
  </conditionalFormatting>
  <conditionalFormatting sqref="DA31">
    <cfRule type="cellIs" dxfId="572" priority="9" operator="lessThan">
      <formula>0</formula>
    </cfRule>
    <cfRule type="cellIs" dxfId="571" priority="18" operator="lessThan">
      <formula>0</formula>
    </cfRule>
  </conditionalFormatting>
  <conditionalFormatting sqref="DA48:DA52">
    <cfRule type="cellIs" dxfId="570" priority="4" operator="lessThan">
      <formula>0</formula>
    </cfRule>
    <cfRule type="cellIs" dxfId="569" priority="6" operator="lessThan">
      <formula>0</formula>
    </cfRule>
    <cfRule type="cellIs" dxfId="568" priority="16" operator="lessThan">
      <formula>0</formula>
    </cfRule>
  </conditionalFormatting>
  <conditionalFormatting sqref="DA48">
    <cfRule type="cellIs" dxfId="567" priority="3" operator="lessThan">
      <formula>0</formula>
    </cfRule>
    <cfRule type="cellIs" dxfId="566" priority="5" operator="lessThan">
      <formula>0</formula>
    </cfRule>
    <cfRule type="cellIs" dxfId="565" priority="15" operator="lessThan">
      <formula>0</formula>
    </cfRule>
  </conditionalFormatting>
  <conditionalFormatting sqref="DA28:DA37">
    <cfRule type="cellIs" dxfId="564" priority="2" operator="lessThan">
      <formula>0</formula>
    </cfRule>
    <cfRule type="cellIs" dxfId="563" priority="12" operator="lessThan">
      <formula>0</formula>
    </cfRule>
    <cfRule type="cellIs" dxfId="562" priority="14" operator="lessThan">
      <formula>0</formula>
    </cfRule>
  </conditionalFormatting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fitToPage="1"/>
  </sheetPr>
  <dimension ref="A1:DA67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Iron and steel"</f>
        <v>RO: Iron and steel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3" spans="1:105" ht="12" customHeight="1" x14ac:dyDescent="0.25">
      <c r="A3" s="30" t="s">
        <v>55</v>
      </c>
      <c r="B3" s="205">
        <f t="shared" ref="B3:W3" si="0">SUM(B4:B5)</f>
        <v>738.36190609763946</v>
      </c>
      <c r="C3" s="205">
        <f t="shared" si="0"/>
        <v>792.07838642414208</v>
      </c>
      <c r="D3" s="205">
        <f t="shared" si="0"/>
        <v>753.71030787990037</v>
      </c>
      <c r="E3" s="205">
        <f t="shared" si="0"/>
        <v>644.27894055345939</v>
      </c>
      <c r="F3" s="205">
        <f t="shared" si="0"/>
        <v>840.28840477878134</v>
      </c>
      <c r="G3" s="205">
        <f t="shared" si="0"/>
        <v>769.64900093771769</v>
      </c>
      <c r="H3" s="205">
        <f t="shared" si="0"/>
        <v>808.65729286343446</v>
      </c>
      <c r="I3" s="205">
        <f t="shared" si="0"/>
        <v>887.57422643401947</v>
      </c>
      <c r="J3" s="205">
        <f t="shared" si="0"/>
        <v>928.36868208952126</v>
      </c>
      <c r="K3" s="205">
        <f t="shared" si="0"/>
        <v>521.02990954466873</v>
      </c>
      <c r="L3" s="205">
        <f t="shared" si="0"/>
        <v>1329.1233067623673</v>
      </c>
      <c r="M3" s="205">
        <f t="shared" si="0"/>
        <v>1247.7627302422798</v>
      </c>
      <c r="N3" s="205">
        <f t="shared" si="0"/>
        <v>1243.3083319690597</v>
      </c>
      <c r="O3" s="205">
        <f t="shared" si="0"/>
        <v>949.40284914085669</v>
      </c>
      <c r="P3" s="205">
        <f t="shared" si="0"/>
        <v>898.85112991968367</v>
      </c>
      <c r="Q3" s="205">
        <f t="shared" si="0"/>
        <v>841.20122210603859</v>
      </c>
      <c r="R3" s="205">
        <f t="shared" si="0"/>
        <v>684.08889308434539</v>
      </c>
      <c r="S3" s="205">
        <f t="shared" si="0"/>
        <v>775.56740601894262</v>
      </c>
      <c r="T3" s="205">
        <f t="shared" si="0"/>
        <v>929.01776289836766</v>
      </c>
      <c r="U3" s="205">
        <f t="shared" si="0"/>
        <v>628.65371044374945</v>
      </c>
      <c r="V3" s="205">
        <f t="shared" si="0"/>
        <v>212.21340892301473</v>
      </c>
      <c r="W3" s="205">
        <f t="shared" si="0"/>
        <v>743.28611261477727</v>
      </c>
      <c r="DA3" s="112"/>
    </row>
    <row r="4" spans="1:105" ht="12" customHeight="1" x14ac:dyDescent="0.25">
      <c r="A4" s="50" t="s">
        <v>41</v>
      </c>
      <c r="B4" s="243">
        <v>559.13147789403229</v>
      </c>
      <c r="C4" s="243">
        <v>604.27517200679995</v>
      </c>
      <c r="D4" s="243">
        <v>646.99371282511515</v>
      </c>
      <c r="E4" s="243">
        <v>541.4756321822623</v>
      </c>
      <c r="F4" s="243">
        <v>684.84554514360377</v>
      </c>
      <c r="G4" s="243">
        <v>587.07397201279412</v>
      </c>
      <c r="H4" s="243">
        <v>600.10537990069656</v>
      </c>
      <c r="I4" s="243">
        <v>655.9832911956114</v>
      </c>
      <c r="J4" s="243">
        <v>654.19395711681477</v>
      </c>
      <c r="K4" s="243">
        <v>359.0715717367018</v>
      </c>
      <c r="L4" s="243">
        <v>757.50980500316666</v>
      </c>
      <c r="M4" s="243">
        <v>657.35617841848193</v>
      </c>
      <c r="N4" s="243">
        <v>685.68018705589986</v>
      </c>
      <c r="O4" s="243">
        <v>615.34215049661123</v>
      </c>
      <c r="P4" s="243">
        <v>558.34433797716565</v>
      </c>
      <c r="Q4" s="243">
        <v>595.522339542601</v>
      </c>
      <c r="R4" s="243">
        <v>491.90405250019973</v>
      </c>
      <c r="S4" s="243">
        <v>566.09532760699426</v>
      </c>
      <c r="T4" s="243">
        <v>604.03549311545964</v>
      </c>
      <c r="U4" s="243">
        <v>450.82575725564828</v>
      </c>
      <c r="V4" s="243">
        <v>166.51290381338299</v>
      </c>
      <c r="W4" s="243">
        <v>570.94814223036644</v>
      </c>
      <c r="DA4" s="83" t="s">
        <v>114</v>
      </c>
    </row>
    <row r="5" spans="1:105" ht="12" customHeight="1" x14ac:dyDescent="0.25">
      <c r="A5" s="49" t="s">
        <v>42</v>
      </c>
      <c r="B5" s="244">
        <v>179.2304282036072</v>
      </c>
      <c r="C5" s="244">
        <v>187.8032144173421</v>
      </c>
      <c r="D5" s="244">
        <v>106.7165950547852</v>
      </c>
      <c r="E5" s="244">
        <v>102.8033083711971</v>
      </c>
      <c r="F5" s="244">
        <v>155.4428596351776</v>
      </c>
      <c r="G5" s="244">
        <v>182.5750289249236</v>
      </c>
      <c r="H5" s="244">
        <v>208.5519129627379</v>
      </c>
      <c r="I5" s="244">
        <v>231.59093523840801</v>
      </c>
      <c r="J5" s="244">
        <v>274.17472497270649</v>
      </c>
      <c r="K5" s="244">
        <v>161.9583378079669</v>
      </c>
      <c r="L5" s="244">
        <v>571.61350175920063</v>
      </c>
      <c r="M5" s="244">
        <v>590.40655182379783</v>
      </c>
      <c r="N5" s="244">
        <v>557.62814491315987</v>
      </c>
      <c r="O5" s="244">
        <v>334.06069864424552</v>
      </c>
      <c r="P5" s="244">
        <v>340.50679194251802</v>
      </c>
      <c r="Q5" s="244">
        <v>245.67888256343761</v>
      </c>
      <c r="R5" s="244">
        <v>192.18484058414569</v>
      </c>
      <c r="S5" s="244">
        <v>209.47207841194839</v>
      </c>
      <c r="T5" s="244">
        <v>324.98226978290802</v>
      </c>
      <c r="U5" s="244">
        <v>177.82795318810119</v>
      </c>
      <c r="V5" s="244">
        <v>45.700505109631727</v>
      </c>
      <c r="W5" s="244">
        <v>172.3379703844108</v>
      </c>
      <c r="DA5" s="84" t="s">
        <v>115</v>
      </c>
    </row>
    <row r="6" spans="1:105" ht="12" customHeight="1" x14ac:dyDescent="0.25">
      <c r="A6" s="4"/>
      <c r="B6" s="245"/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  <c r="R6" s="245"/>
      <c r="S6" s="245"/>
      <c r="T6" s="245"/>
      <c r="U6" s="245"/>
      <c r="V6" s="245"/>
      <c r="W6" s="245"/>
    </row>
    <row r="7" spans="1:105" ht="12" customHeight="1" x14ac:dyDescent="0.25">
      <c r="A7" s="30" t="s">
        <v>116</v>
      </c>
      <c r="B7" s="205">
        <f t="shared" ref="B7:W7" si="1">SUM(B8:B9)</f>
        <v>4672</v>
      </c>
      <c r="C7" s="205">
        <f t="shared" si="1"/>
        <v>4935</v>
      </c>
      <c r="D7" s="205">
        <f t="shared" si="1"/>
        <v>5490.93</v>
      </c>
      <c r="E7" s="205">
        <f t="shared" si="1"/>
        <v>5690.5</v>
      </c>
      <c r="F7" s="205">
        <f t="shared" si="1"/>
        <v>6041.91</v>
      </c>
      <c r="G7" s="205">
        <f t="shared" si="1"/>
        <v>6280.18</v>
      </c>
      <c r="H7" s="205">
        <f t="shared" si="1"/>
        <v>6266.0399999999991</v>
      </c>
      <c r="I7" s="205">
        <f t="shared" si="1"/>
        <v>6261.38</v>
      </c>
      <c r="J7" s="205">
        <f t="shared" si="1"/>
        <v>5035.1639999999998</v>
      </c>
      <c r="K7" s="205">
        <f t="shared" si="1"/>
        <v>2761.19</v>
      </c>
      <c r="L7" s="205">
        <f t="shared" si="1"/>
        <v>3720.79</v>
      </c>
      <c r="M7" s="205">
        <f t="shared" si="1"/>
        <v>3828.2280000000001</v>
      </c>
      <c r="N7" s="205">
        <f t="shared" si="1"/>
        <v>3292.4740000000002</v>
      </c>
      <c r="O7" s="205">
        <f t="shared" si="1"/>
        <v>2984.8609999999999</v>
      </c>
      <c r="P7" s="205">
        <f t="shared" si="1"/>
        <v>3158.1850000000004</v>
      </c>
      <c r="Q7" s="205">
        <f t="shared" si="1"/>
        <v>3352</v>
      </c>
      <c r="R7" s="205">
        <f t="shared" si="1"/>
        <v>3275.8429999999998</v>
      </c>
      <c r="S7" s="205">
        <f t="shared" si="1"/>
        <v>3360.8270000000002</v>
      </c>
      <c r="T7" s="205">
        <f t="shared" si="1"/>
        <v>3549.9</v>
      </c>
      <c r="U7" s="205">
        <f t="shared" si="1"/>
        <v>3448.3220000000001</v>
      </c>
      <c r="V7" s="205">
        <f t="shared" si="1"/>
        <v>2790.433</v>
      </c>
      <c r="W7" s="205">
        <f t="shared" si="1"/>
        <v>3375.4380000000001</v>
      </c>
      <c r="DA7" s="112"/>
    </row>
    <row r="8" spans="1:105" ht="12" customHeight="1" x14ac:dyDescent="0.25">
      <c r="A8" s="50" t="s">
        <v>41</v>
      </c>
      <c r="B8" s="243">
        <v>3346.3</v>
      </c>
      <c r="C8" s="243">
        <v>3565</v>
      </c>
      <c r="D8" s="243">
        <v>4507.38</v>
      </c>
      <c r="E8" s="243">
        <v>4542.3</v>
      </c>
      <c r="F8" s="243">
        <v>4681.8</v>
      </c>
      <c r="G8" s="243">
        <v>4509</v>
      </c>
      <c r="H8" s="243">
        <v>4369.3899999999994</v>
      </c>
      <c r="I8" s="243">
        <v>4355.5200000000004</v>
      </c>
      <c r="J8" s="243">
        <v>3342.94</v>
      </c>
      <c r="K8" s="243">
        <v>1789.92</v>
      </c>
      <c r="L8" s="243">
        <v>1989.59</v>
      </c>
      <c r="M8" s="243">
        <v>1877.364</v>
      </c>
      <c r="N8" s="243">
        <v>1701.33</v>
      </c>
      <c r="O8" s="243">
        <v>1830.1990000000001</v>
      </c>
      <c r="P8" s="243">
        <v>1844.5450000000001</v>
      </c>
      <c r="Q8" s="243">
        <v>2252</v>
      </c>
      <c r="R8" s="243">
        <v>2229.8429999999998</v>
      </c>
      <c r="S8" s="243">
        <v>2330.8270000000002</v>
      </c>
      <c r="T8" s="243">
        <v>2174.9</v>
      </c>
      <c r="U8" s="243">
        <v>2333.3220000000001</v>
      </c>
      <c r="V8" s="243">
        <v>2045.3869999999999</v>
      </c>
      <c r="W8" s="243">
        <v>2474.1959999999999</v>
      </c>
      <c r="DA8" s="83" t="s">
        <v>117</v>
      </c>
    </row>
    <row r="9" spans="1:105" ht="12" customHeight="1" x14ac:dyDescent="0.25">
      <c r="A9" s="49" t="s">
        <v>42</v>
      </c>
      <c r="B9" s="244">
        <v>1325.7</v>
      </c>
      <c r="C9" s="244">
        <v>1370</v>
      </c>
      <c r="D9" s="244">
        <v>983.55</v>
      </c>
      <c r="E9" s="244">
        <v>1148.2</v>
      </c>
      <c r="F9" s="244">
        <v>1360.11</v>
      </c>
      <c r="G9" s="244">
        <v>1771.18</v>
      </c>
      <c r="H9" s="244">
        <v>1896.65</v>
      </c>
      <c r="I9" s="244">
        <v>1905.86</v>
      </c>
      <c r="J9" s="244">
        <v>1692.2239999999999</v>
      </c>
      <c r="K9" s="244">
        <v>971.27</v>
      </c>
      <c r="L9" s="244">
        <v>1731.2</v>
      </c>
      <c r="M9" s="244">
        <v>1950.864</v>
      </c>
      <c r="N9" s="244">
        <v>1591.144</v>
      </c>
      <c r="O9" s="244">
        <v>1154.662</v>
      </c>
      <c r="P9" s="244">
        <v>1313.64</v>
      </c>
      <c r="Q9" s="244">
        <v>1100</v>
      </c>
      <c r="R9" s="244">
        <v>1046</v>
      </c>
      <c r="S9" s="244">
        <v>1030</v>
      </c>
      <c r="T9" s="244">
        <v>1375</v>
      </c>
      <c r="U9" s="244">
        <v>1115</v>
      </c>
      <c r="V9" s="244">
        <v>745.04600000000005</v>
      </c>
      <c r="W9" s="244">
        <v>901.24199999999996</v>
      </c>
      <c r="DA9" s="84" t="s">
        <v>118</v>
      </c>
    </row>
    <row r="10" spans="1:105" ht="12" customHeight="1" x14ac:dyDescent="0.25">
      <c r="A10" s="4"/>
      <c r="B10" s="245"/>
      <c r="C10" s="245"/>
      <c r="D10" s="245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</row>
    <row r="11" spans="1:105" ht="12" customHeight="1" x14ac:dyDescent="0.25">
      <c r="A11" s="30" t="s">
        <v>119</v>
      </c>
      <c r="B11" s="205">
        <f t="shared" ref="B11:W11" si="2">SUM(B12:B13)</f>
        <v>6342.8421052631575</v>
      </c>
      <c r="C11" s="205">
        <f t="shared" si="2"/>
        <v>6481.7462035395674</v>
      </c>
      <c r="D11" s="205">
        <f t="shared" si="2"/>
        <v>6342.8421052631575</v>
      </c>
      <c r="E11" s="205">
        <f t="shared" si="2"/>
        <v>6342.8421052631575</v>
      </c>
      <c r="F11" s="205">
        <f t="shared" si="2"/>
        <v>6481.7462035395674</v>
      </c>
      <c r="G11" s="205">
        <f t="shared" si="2"/>
        <v>6898.4584983687964</v>
      </c>
      <c r="H11" s="205">
        <f t="shared" si="2"/>
        <v>7037.3625966452073</v>
      </c>
      <c r="I11" s="205">
        <f t="shared" si="2"/>
        <v>7037.3625966452073</v>
      </c>
      <c r="J11" s="205">
        <f t="shared" si="2"/>
        <v>7037.3625966452073</v>
      </c>
      <c r="K11" s="205">
        <f t="shared" si="2"/>
        <v>6404.537727713282</v>
      </c>
      <c r="L11" s="205">
        <f t="shared" si="2"/>
        <v>6404.537727713282</v>
      </c>
      <c r="M11" s="205">
        <f t="shared" si="2"/>
        <v>6543.441825989692</v>
      </c>
      <c r="N11" s="205">
        <f t="shared" si="2"/>
        <v>6543.441825989692</v>
      </c>
      <c r="O11" s="205">
        <f t="shared" si="2"/>
        <v>5910.6169570577676</v>
      </c>
      <c r="P11" s="205">
        <f t="shared" si="2"/>
        <v>5910.6169570577676</v>
      </c>
      <c r="Q11" s="205">
        <f t="shared" si="2"/>
        <v>5910.6169570577676</v>
      </c>
      <c r="R11" s="205">
        <f t="shared" si="2"/>
        <v>5771.7128587813577</v>
      </c>
      <c r="S11" s="205">
        <f t="shared" si="2"/>
        <v>5771.7128587813577</v>
      </c>
      <c r="T11" s="205">
        <f t="shared" si="2"/>
        <v>5277.7920881258442</v>
      </c>
      <c r="U11" s="205">
        <f t="shared" si="2"/>
        <v>5277.7920881258442</v>
      </c>
      <c r="V11" s="205">
        <f t="shared" si="2"/>
        <v>5138.8879898494342</v>
      </c>
      <c r="W11" s="205">
        <f t="shared" si="2"/>
        <v>5138.8879898494342</v>
      </c>
      <c r="DA11" s="112"/>
    </row>
    <row r="12" spans="1:105" ht="12" customHeight="1" x14ac:dyDescent="0.25">
      <c r="A12" s="50" t="s">
        <v>41</v>
      </c>
      <c r="B12" s="243">
        <v>4947.3684210526317</v>
      </c>
      <c r="C12" s="243">
        <v>4947.3684210526317</v>
      </c>
      <c r="D12" s="243">
        <v>4947.3684210526317</v>
      </c>
      <c r="E12" s="243">
        <v>4947.3684210526317</v>
      </c>
      <c r="F12" s="243">
        <v>4947.3684210526317</v>
      </c>
      <c r="G12" s="243">
        <v>4947.3684210526317</v>
      </c>
      <c r="H12" s="243">
        <v>4947.3684210526317</v>
      </c>
      <c r="I12" s="243">
        <v>4947.3684210526317</v>
      </c>
      <c r="J12" s="243">
        <v>4947.3684210526317</v>
      </c>
      <c r="K12" s="243">
        <v>4453.4476503971173</v>
      </c>
      <c r="L12" s="243">
        <v>4453.4476503971173</v>
      </c>
      <c r="M12" s="243">
        <v>4453.4476503971173</v>
      </c>
      <c r="N12" s="243">
        <v>4453.4476503971173</v>
      </c>
      <c r="O12" s="243">
        <v>3959.5268797416029</v>
      </c>
      <c r="P12" s="243">
        <v>3959.5268797416029</v>
      </c>
      <c r="Q12" s="243">
        <v>3959.5268797416029</v>
      </c>
      <c r="R12" s="243">
        <v>3959.5268797416029</v>
      </c>
      <c r="S12" s="243">
        <v>3959.5268797416029</v>
      </c>
      <c r="T12" s="243">
        <v>3465.606109086089</v>
      </c>
      <c r="U12" s="243">
        <v>3465.606109086089</v>
      </c>
      <c r="V12" s="243">
        <v>3465.606109086089</v>
      </c>
      <c r="W12" s="243">
        <v>3465.606109086089</v>
      </c>
      <c r="DA12" s="83" t="s">
        <v>120</v>
      </c>
    </row>
    <row r="13" spans="1:105" ht="12" customHeight="1" x14ac:dyDescent="0.25">
      <c r="A13" s="49" t="s">
        <v>42</v>
      </c>
      <c r="B13" s="244">
        <v>1395.473684210526</v>
      </c>
      <c r="C13" s="244">
        <v>1534.377782486936</v>
      </c>
      <c r="D13" s="244">
        <v>1395.473684210526</v>
      </c>
      <c r="E13" s="244">
        <v>1395.473684210526</v>
      </c>
      <c r="F13" s="244">
        <v>1534.377782486936</v>
      </c>
      <c r="G13" s="244">
        <v>1951.090077316165</v>
      </c>
      <c r="H13" s="244">
        <v>2089.9941755925752</v>
      </c>
      <c r="I13" s="244">
        <v>2089.9941755925752</v>
      </c>
      <c r="J13" s="244">
        <v>2089.9941755925752</v>
      </c>
      <c r="K13" s="244">
        <v>1951.090077316165</v>
      </c>
      <c r="L13" s="244">
        <v>1951.090077316165</v>
      </c>
      <c r="M13" s="244">
        <v>2089.9941755925752</v>
      </c>
      <c r="N13" s="244">
        <v>2089.9941755925752</v>
      </c>
      <c r="O13" s="244">
        <v>1951.090077316165</v>
      </c>
      <c r="P13" s="244">
        <v>1951.090077316165</v>
      </c>
      <c r="Q13" s="244">
        <v>1951.090077316165</v>
      </c>
      <c r="R13" s="244">
        <v>1812.185979039755</v>
      </c>
      <c r="S13" s="244">
        <v>1812.185979039755</v>
      </c>
      <c r="T13" s="244">
        <v>1812.185979039755</v>
      </c>
      <c r="U13" s="244">
        <v>1812.185979039755</v>
      </c>
      <c r="V13" s="244">
        <v>1673.281880763345</v>
      </c>
      <c r="W13" s="244">
        <v>1673.281880763345</v>
      </c>
      <c r="DA13" s="84" t="s">
        <v>121</v>
      </c>
    </row>
    <row r="14" spans="1:105" ht="12" customHeight="1" x14ac:dyDescent="0.25">
      <c r="A14" s="108" t="s">
        <v>122</v>
      </c>
      <c r="B14" s="247"/>
      <c r="C14" s="212">
        <f t="shared" ref="C14:W14" si="3">SUM(C15:C16)</f>
        <v>138.90409827640971</v>
      </c>
      <c r="D14" s="212">
        <f t="shared" si="3"/>
        <v>0</v>
      </c>
      <c r="E14" s="212">
        <f t="shared" si="3"/>
        <v>0</v>
      </c>
      <c r="F14" s="212">
        <f t="shared" si="3"/>
        <v>632.8248689319239</v>
      </c>
      <c r="G14" s="212">
        <f t="shared" si="3"/>
        <v>555.61639310563862</v>
      </c>
      <c r="H14" s="212">
        <f t="shared" si="3"/>
        <v>138.90409827640971</v>
      </c>
      <c r="I14" s="212">
        <f t="shared" si="3"/>
        <v>0</v>
      </c>
      <c r="J14" s="212">
        <f t="shared" si="3"/>
        <v>0</v>
      </c>
      <c r="K14" s="212">
        <f t="shared" si="3"/>
        <v>0</v>
      </c>
      <c r="L14" s="212">
        <f t="shared" si="3"/>
        <v>0</v>
      </c>
      <c r="M14" s="212">
        <f t="shared" si="3"/>
        <v>138.90409827640971</v>
      </c>
      <c r="N14" s="212">
        <f t="shared" si="3"/>
        <v>0</v>
      </c>
      <c r="O14" s="212">
        <f t="shared" si="3"/>
        <v>0</v>
      </c>
      <c r="P14" s="212">
        <f t="shared" si="3"/>
        <v>0</v>
      </c>
      <c r="Q14" s="212">
        <f t="shared" si="3"/>
        <v>0</v>
      </c>
      <c r="R14" s="212">
        <f t="shared" si="3"/>
        <v>0</v>
      </c>
      <c r="S14" s="212">
        <f t="shared" si="3"/>
        <v>0</v>
      </c>
      <c r="T14" s="212">
        <f t="shared" si="3"/>
        <v>0</v>
      </c>
      <c r="U14" s="212">
        <f t="shared" si="3"/>
        <v>0</v>
      </c>
      <c r="V14" s="212">
        <f t="shared" si="3"/>
        <v>0</v>
      </c>
      <c r="W14" s="212">
        <f t="shared" si="3"/>
        <v>0</v>
      </c>
      <c r="DA14" s="109"/>
    </row>
    <row r="15" spans="1:105" ht="12" customHeight="1" x14ac:dyDescent="0.25">
      <c r="A15" s="51" t="s">
        <v>41</v>
      </c>
      <c r="B15" s="248">
        <v>0</v>
      </c>
      <c r="C15" s="243">
        <v>0</v>
      </c>
      <c r="D15" s="243">
        <v>0</v>
      </c>
      <c r="E15" s="243">
        <v>0</v>
      </c>
      <c r="F15" s="243">
        <v>493.92077065551422</v>
      </c>
      <c r="G15" s="243">
        <v>0</v>
      </c>
      <c r="H15" s="243">
        <v>0</v>
      </c>
      <c r="I15" s="243">
        <v>0</v>
      </c>
      <c r="J15" s="243">
        <v>0</v>
      </c>
      <c r="K15" s="243">
        <v>0</v>
      </c>
      <c r="L15" s="243">
        <v>0</v>
      </c>
      <c r="M15" s="243">
        <v>0</v>
      </c>
      <c r="N15" s="243">
        <v>0</v>
      </c>
      <c r="O15" s="243">
        <v>0</v>
      </c>
      <c r="P15" s="243">
        <v>0</v>
      </c>
      <c r="Q15" s="243">
        <v>0</v>
      </c>
      <c r="R15" s="243">
        <v>0</v>
      </c>
      <c r="S15" s="243">
        <v>0</v>
      </c>
      <c r="T15" s="243">
        <v>0</v>
      </c>
      <c r="U15" s="243">
        <v>0</v>
      </c>
      <c r="V15" s="243">
        <v>0</v>
      </c>
      <c r="W15" s="243">
        <v>0</v>
      </c>
      <c r="DA15" s="83" t="s">
        <v>123</v>
      </c>
    </row>
    <row r="16" spans="1:105" ht="12" customHeight="1" x14ac:dyDescent="0.25">
      <c r="A16" s="52" t="s">
        <v>42</v>
      </c>
      <c r="B16" s="249">
        <v>0</v>
      </c>
      <c r="C16" s="244">
        <v>138.90409827640971</v>
      </c>
      <c r="D16" s="244">
        <v>0</v>
      </c>
      <c r="E16" s="244">
        <v>0</v>
      </c>
      <c r="F16" s="244">
        <v>138.90409827640971</v>
      </c>
      <c r="G16" s="244">
        <v>555.61639310563862</v>
      </c>
      <c r="H16" s="244">
        <v>138.90409827640971</v>
      </c>
      <c r="I16" s="244">
        <v>0</v>
      </c>
      <c r="J16" s="244">
        <v>0</v>
      </c>
      <c r="K16" s="244">
        <v>0</v>
      </c>
      <c r="L16" s="244">
        <v>0</v>
      </c>
      <c r="M16" s="244">
        <v>138.90409827640971</v>
      </c>
      <c r="N16" s="244">
        <v>0</v>
      </c>
      <c r="O16" s="244">
        <v>0</v>
      </c>
      <c r="P16" s="244">
        <v>0</v>
      </c>
      <c r="Q16" s="244">
        <v>0</v>
      </c>
      <c r="R16" s="244">
        <v>0</v>
      </c>
      <c r="S16" s="244">
        <v>0</v>
      </c>
      <c r="T16" s="244">
        <v>0</v>
      </c>
      <c r="U16" s="244">
        <v>0</v>
      </c>
      <c r="V16" s="244">
        <v>0</v>
      </c>
      <c r="W16" s="244">
        <v>0</v>
      </c>
      <c r="DA16" s="84" t="s">
        <v>124</v>
      </c>
    </row>
    <row r="17" spans="1:105" ht="12" customHeight="1" x14ac:dyDescent="0.25">
      <c r="A17" s="108" t="s">
        <v>125</v>
      </c>
      <c r="B17" s="247"/>
      <c r="C17" s="212">
        <f t="shared" ref="C17:W17" si="4">SUM(C18:C19)</f>
        <v>0</v>
      </c>
      <c r="D17" s="212">
        <f t="shared" si="4"/>
        <v>138.90409827640997</v>
      </c>
      <c r="E17" s="212">
        <f t="shared" si="4"/>
        <v>0</v>
      </c>
      <c r="F17" s="212">
        <f t="shared" si="4"/>
        <v>493.92077065551439</v>
      </c>
      <c r="G17" s="212">
        <f t="shared" si="4"/>
        <v>138.90409827640974</v>
      </c>
      <c r="H17" s="212">
        <f t="shared" si="4"/>
        <v>0</v>
      </c>
      <c r="I17" s="212">
        <f t="shared" si="4"/>
        <v>0</v>
      </c>
      <c r="J17" s="212">
        <f t="shared" si="4"/>
        <v>0</v>
      </c>
      <c r="K17" s="212">
        <f t="shared" si="4"/>
        <v>632.82486893192458</v>
      </c>
      <c r="L17" s="212">
        <f t="shared" si="4"/>
        <v>0</v>
      </c>
      <c r="M17" s="212">
        <f t="shared" si="4"/>
        <v>0</v>
      </c>
      <c r="N17" s="212">
        <f t="shared" si="4"/>
        <v>0</v>
      </c>
      <c r="O17" s="212">
        <f t="shared" si="4"/>
        <v>632.82486893192458</v>
      </c>
      <c r="P17" s="212">
        <f t="shared" si="4"/>
        <v>0</v>
      </c>
      <c r="Q17" s="212">
        <f t="shared" si="4"/>
        <v>0</v>
      </c>
      <c r="R17" s="212">
        <f t="shared" si="4"/>
        <v>138.90409827640997</v>
      </c>
      <c r="S17" s="212">
        <f t="shared" si="4"/>
        <v>0</v>
      </c>
      <c r="T17" s="212">
        <f t="shared" si="4"/>
        <v>493.92077065551393</v>
      </c>
      <c r="U17" s="212">
        <f t="shared" si="4"/>
        <v>0</v>
      </c>
      <c r="V17" s="212">
        <f t="shared" si="4"/>
        <v>138.90409827640997</v>
      </c>
      <c r="W17" s="212">
        <f t="shared" si="4"/>
        <v>0</v>
      </c>
      <c r="DA17" s="109"/>
    </row>
    <row r="18" spans="1:105" ht="12" customHeight="1" x14ac:dyDescent="0.25">
      <c r="A18" s="51" t="s">
        <v>41</v>
      </c>
      <c r="B18" s="248"/>
      <c r="C18" s="243">
        <f t="shared" ref="C18:W18" si="5">B12+C15-C12</f>
        <v>0</v>
      </c>
      <c r="D18" s="243">
        <f t="shared" si="5"/>
        <v>0</v>
      </c>
      <c r="E18" s="243">
        <f t="shared" si="5"/>
        <v>0</v>
      </c>
      <c r="F18" s="243">
        <f t="shared" si="5"/>
        <v>493.92077065551439</v>
      </c>
      <c r="G18" s="243">
        <f t="shared" si="5"/>
        <v>0</v>
      </c>
      <c r="H18" s="243">
        <f t="shared" si="5"/>
        <v>0</v>
      </c>
      <c r="I18" s="243">
        <f t="shared" si="5"/>
        <v>0</v>
      </c>
      <c r="J18" s="243">
        <f t="shared" si="5"/>
        <v>0</v>
      </c>
      <c r="K18" s="243">
        <f t="shared" si="5"/>
        <v>493.92077065551439</v>
      </c>
      <c r="L18" s="243">
        <f t="shared" si="5"/>
        <v>0</v>
      </c>
      <c r="M18" s="243">
        <f t="shared" si="5"/>
        <v>0</v>
      </c>
      <c r="N18" s="243">
        <f t="shared" si="5"/>
        <v>0</v>
      </c>
      <c r="O18" s="243">
        <f t="shared" si="5"/>
        <v>493.92077065551439</v>
      </c>
      <c r="P18" s="243">
        <f t="shared" si="5"/>
        <v>0</v>
      </c>
      <c r="Q18" s="243">
        <f t="shared" si="5"/>
        <v>0</v>
      </c>
      <c r="R18" s="243">
        <f t="shared" si="5"/>
        <v>0</v>
      </c>
      <c r="S18" s="243">
        <f t="shared" si="5"/>
        <v>0</v>
      </c>
      <c r="T18" s="243">
        <f t="shared" si="5"/>
        <v>493.92077065551393</v>
      </c>
      <c r="U18" s="243">
        <f t="shared" si="5"/>
        <v>0</v>
      </c>
      <c r="V18" s="243">
        <f t="shared" si="5"/>
        <v>0</v>
      </c>
      <c r="W18" s="243">
        <f t="shared" si="5"/>
        <v>0</v>
      </c>
      <c r="DA18" s="83"/>
    </row>
    <row r="19" spans="1:105" ht="12" customHeight="1" x14ac:dyDescent="0.25">
      <c r="A19" s="52" t="s">
        <v>42</v>
      </c>
      <c r="B19" s="249"/>
      <c r="C19" s="244">
        <f t="shared" ref="C19:W19" si="6">B13+C16-C13</f>
        <v>0</v>
      </c>
      <c r="D19" s="244">
        <f t="shared" si="6"/>
        <v>138.90409827640997</v>
      </c>
      <c r="E19" s="244">
        <f t="shared" si="6"/>
        <v>0</v>
      </c>
      <c r="F19" s="244">
        <f t="shared" si="6"/>
        <v>0</v>
      </c>
      <c r="G19" s="244">
        <f t="shared" si="6"/>
        <v>138.90409827640974</v>
      </c>
      <c r="H19" s="244">
        <f t="shared" si="6"/>
        <v>0</v>
      </c>
      <c r="I19" s="244">
        <f t="shared" si="6"/>
        <v>0</v>
      </c>
      <c r="J19" s="244">
        <f t="shared" si="6"/>
        <v>0</v>
      </c>
      <c r="K19" s="244">
        <f t="shared" si="6"/>
        <v>138.9040982764102</v>
      </c>
      <c r="L19" s="244">
        <f t="shared" si="6"/>
        <v>0</v>
      </c>
      <c r="M19" s="244">
        <f t="shared" si="6"/>
        <v>0</v>
      </c>
      <c r="N19" s="244">
        <f t="shared" si="6"/>
        <v>0</v>
      </c>
      <c r="O19" s="244">
        <f t="shared" si="6"/>
        <v>138.9040982764102</v>
      </c>
      <c r="P19" s="244">
        <f t="shared" si="6"/>
        <v>0</v>
      </c>
      <c r="Q19" s="244">
        <f t="shared" si="6"/>
        <v>0</v>
      </c>
      <c r="R19" s="244">
        <f t="shared" si="6"/>
        <v>138.90409827640997</v>
      </c>
      <c r="S19" s="244">
        <f t="shared" si="6"/>
        <v>0</v>
      </c>
      <c r="T19" s="244">
        <f t="shared" si="6"/>
        <v>0</v>
      </c>
      <c r="U19" s="244">
        <f t="shared" si="6"/>
        <v>0</v>
      </c>
      <c r="V19" s="244">
        <f t="shared" si="6"/>
        <v>138.90409827640997</v>
      </c>
      <c r="W19" s="244">
        <f t="shared" si="6"/>
        <v>0</v>
      </c>
      <c r="DA19" s="84"/>
    </row>
    <row r="20" spans="1:105" ht="12" customHeight="1" x14ac:dyDescent="0.25">
      <c r="A20" s="30" t="s">
        <v>126</v>
      </c>
      <c r="B20" s="205">
        <f t="shared" ref="B20:W20" si="7">SUM(B21:B22)</f>
        <v>1670.8421052631575</v>
      </c>
      <c r="C20" s="205">
        <f t="shared" si="7"/>
        <v>1546.7462035395677</v>
      </c>
      <c r="D20" s="205">
        <f t="shared" si="7"/>
        <v>851.91210526315763</v>
      </c>
      <c r="E20" s="205">
        <f t="shared" si="7"/>
        <v>652.34210526315746</v>
      </c>
      <c r="F20" s="205">
        <f t="shared" si="7"/>
        <v>439.83620353956758</v>
      </c>
      <c r="G20" s="205">
        <f t="shared" si="7"/>
        <v>618.27849836879659</v>
      </c>
      <c r="H20" s="205">
        <f t="shared" si="7"/>
        <v>771.32259664520734</v>
      </c>
      <c r="I20" s="205">
        <f t="shared" si="7"/>
        <v>775.98259664520651</v>
      </c>
      <c r="J20" s="205">
        <f t="shared" si="7"/>
        <v>2002.1985966452069</v>
      </c>
      <c r="K20" s="205">
        <f t="shared" si="7"/>
        <v>3643.3477277132824</v>
      </c>
      <c r="L20" s="205">
        <f t="shared" si="7"/>
        <v>2683.7477277132821</v>
      </c>
      <c r="M20" s="205">
        <f t="shared" si="7"/>
        <v>2715.2138259896924</v>
      </c>
      <c r="N20" s="205">
        <f t="shared" si="7"/>
        <v>3250.9678259896928</v>
      </c>
      <c r="O20" s="205">
        <f t="shared" si="7"/>
        <v>2925.7559570577678</v>
      </c>
      <c r="P20" s="205">
        <f t="shared" si="7"/>
        <v>2752.4319570577677</v>
      </c>
      <c r="Q20" s="205">
        <f t="shared" si="7"/>
        <v>2558.6169570577676</v>
      </c>
      <c r="R20" s="205">
        <f t="shared" si="7"/>
        <v>2495.8698587813578</v>
      </c>
      <c r="S20" s="205">
        <f t="shared" si="7"/>
        <v>2410.8858587813575</v>
      </c>
      <c r="T20" s="205">
        <f t="shared" si="7"/>
        <v>1727.8920881258439</v>
      </c>
      <c r="U20" s="205">
        <f t="shared" si="7"/>
        <v>1829.4700881258439</v>
      </c>
      <c r="V20" s="205">
        <f t="shared" si="7"/>
        <v>2348.4549898494342</v>
      </c>
      <c r="W20" s="205">
        <f t="shared" si="7"/>
        <v>1763.4499898494341</v>
      </c>
      <c r="DA20" s="112"/>
    </row>
    <row r="21" spans="1:105" ht="12" customHeight="1" x14ac:dyDescent="0.25">
      <c r="A21" s="50" t="s">
        <v>41</v>
      </c>
      <c r="B21" s="243">
        <f t="shared" ref="B21:W21" si="8">B12-B8</f>
        <v>1601.0684210526315</v>
      </c>
      <c r="C21" s="243">
        <f t="shared" si="8"/>
        <v>1382.3684210526317</v>
      </c>
      <c r="D21" s="243">
        <f t="shared" si="8"/>
        <v>439.98842105263157</v>
      </c>
      <c r="E21" s="243">
        <f t="shared" si="8"/>
        <v>405.06842105263149</v>
      </c>
      <c r="F21" s="243">
        <f t="shared" si="8"/>
        <v>265.56842105263149</v>
      </c>
      <c r="G21" s="243">
        <f t="shared" si="8"/>
        <v>438.36842105263167</v>
      </c>
      <c r="H21" s="243">
        <f t="shared" si="8"/>
        <v>577.97842105263226</v>
      </c>
      <c r="I21" s="243">
        <f t="shared" si="8"/>
        <v>591.84842105263124</v>
      </c>
      <c r="J21" s="243">
        <f t="shared" si="8"/>
        <v>1604.4284210526316</v>
      </c>
      <c r="K21" s="243">
        <f t="shared" si="8"/>
        <v>2663.5276503971172</v>
      </c>
      <c r="L21" s="243">
        <f t="shared" si="8"/>
        <v>2463.8576503971171</v>
      </c>
      <c r="M21" s="243">
        <f t="shared" si="8"/>
        <v>2576.0836503971173</v>
      </c>
      <c r="N21" s="243">
        <f t="shared" si="8"/>
        <v>2752.1176503971174</v>
      </c>
      <c r="O21" s="243">
        <f t="shared" si="8"/>
        <v>2129.3278797416028</v>
      </c>
      <c r="P21" s="243">
        <f t="shared" si="8"/>
        <v>2114.9818797416028</v>
      </c>
      <c r="Q21" s="243">
        <f t="shared" si="8"/>
        <v>1707.5268797416029</v>
      </c>
      <c r="R21" s="243">
        <f t="shared" si="8"/>
        <v>1729.6838797416031</v>
      </c>
      <c r="S21" s="243">
        <f t="shared" si="8"/>
        <v>1628.6998797416027</v>
      </c>
      <c r="T21" s="243">
        <f t="shared" si="8"/>
        <v>1290.7061090860889</v>
      </c>
      <c r="U21" s="243">
        <f t="shared" si="8"/>
        <v>1132.2841090860888</v>
      </c>
      <c r="V21" s="243">
        <f t="shared" si="8"/>
        <v>1420.219109086089</v>
      </c>
      <c r="W21" s="243">
        <f t="shared" si="8"/>
        <v>991.41010908608905</v>
      </c>
      <c r="DA21" s="83"/>
    </row>
    <row r="22" spans="1:105" ht="12" customHeight="1" x14ac:dyDescent="0.25">
      <c r="A22" s="49" t="s">
        <v>42</v>
      </c>
      <c r="B22" s="244">
        <f t="shared" ref="B22:W22" si="9">B13-B9</f>
        <v>69.773684210525971</v>
      </c>
      <c r="C22" s="244">
        <f t="shared" si="9"/>
        <v>164.37778248693598</v>
      </c>
      <c r="D22" s="244">
        <f t="shared" si="9"/>
        <v>411.92368421052606</v>
      </c>
      <c r="E22" s="244">
        <f t="shared" si="9"/>
        <v>247.27368421052597</v>
      </c>
      <c r="F22" s="244">
        <f t="shared" si="9"/>
        <v>174.26778248693608</v>
      </c>
      <c r="G22" s="244">
        <f t="shared" si="9"/>
        <v>179.91007731616492</v>
      </c>
      <c r="H22" s="244">
        <f t="shared" si="9"/>
        <v>193.34417559257508</v>
      </c>
      <c r="I22" s="244">
        <f t="shared" si="9"/>
        <v>184.13417559257528</v>
      </c>
      <c r="J22" s="244">
        <f t="shared" si="9"/>
        <v>397.77017559257524</v>
      </c>
      <c r="K22" s="244">
        <f t="shared" si="9"/>
        <v>979.820077316165</v>
      </c>
      <c r="L22" s="244">
        <f t="shared" si="9"/>
        <v>219.89007731616493</v>
      </c>
      <c r="M22" s="244">
        <f t="shared" si="9"/>
        <v>139.13017559257514</v>
      </c>
      <c r="N22" s="244">
        <f t="shared" si="9"/>
        <v>498.85017559257517</v>
      </c>
      <c r="O22" s="244">
        <f t="shared" si="9"/>
        <v>796.42807731616494</v>
      </c>
      <c r="P22" s="244">
        <f t="shared" si="9"/>
        <v>637.45007731616488</v>
      </c>
      <c r="Q22" s="244">
        <f t="shared" si="9"/>
        <v>851.09007731616498</v>
      </c>
      <c r="R22" s="244">
        <f t="shared" si="9"/>
        <v>766.18597903975501</v>
      </c>
      <c r="S22" s="244">
        <f t="shared" si="9"/>
        <v>782.18597903975501</v>
      </c>
      <c r="T22" s="244">
        <f t="shared" si="9"/>
        <v>437.18597903975501</v>
      </c>
      <c r="U22" s="244">
        <f t="shared" si="9"/>
        <v>697.18597903975501</v>
      </c>
      <c r="V22" s="244">
        <f t="shared" si="9"/>
        <v>928.23588076334499</v>
      </c>
      <c r="W22" s="244">
        <f t="shared" si="9"/>
        <v>772.03988076334508</v>
      </c>
      <c r="DA22" s="84"/>
    </row>
    <row r="23" spans="1:105" ht="12" customHeight="1" x14ac:dyDescent="0.25">
      <c r="A23" s="4"/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  <c r="U23" s="245"/>
      <c r="V23" s="245"/>
      <c r="W23" s="245"/>
    </row>
    <row r="24" spans="1:105" ht="12" customHeight="1" x14ac:dyDescent="0.25">
      <c r="A24" s="30" t="s">
        <v>67</v>
      </c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DA24" s="112"/>
    </row>
    <row r="25" spans="1:105" ht="12" customHeight="1" x14ac:dyDescent="0.25">
      <c r="A25" s="31" t="s">
        <v>68</v>
      </c>
      <c r="B25" s="212">
        <v>1612.0215477214099</v>
      </c>
      <c r="C25" s="212">
        <v>1397.89475494411</v>
      </c>
      <c r="D25" s="212">
        <v>1341.3692777300089</v>
      </c>
      <c r="E25" s="212">
        <v>1462.785662080825</v>
      </c>
      <c r="F25" s="212">
        <v>1740.2606792777301</v>
      </c>
      <c r="G25" s="212">
        <v>1867.834720550301</v>
      </c>
      <c r="H25" s="212">
        <v>1914.065472914875</v>
      </c>
      <c r="I25" s="212">
        <v>1687.8278503869301</v>
      </c>
      <c r="J25" s="212">
        <v>1490.6930997420459</v>
      </c>
      <c r="K25" s="212">
        <v>952.06000429922619</v>
      </c>
      <c r="L25" s="212">
        <v>1098.347196904557</v>
      </c>
      <c r="M25" s="212">
        <v>1377.804006878762</v>
      </c>
      <c r="N25" s="212">
        <v>1186.832626827171</v>
      </c>
      <c r="O25" s="212">
        <v>1200.204161650903</v>
      </c>
      <c r="P25" s="212">
        <v>1191.9422441960451</v>
      </c>
      <c r="Q25" s="212">
        <v>1286.485563198624</v>
      </c>
      <c r="R25" s="212">
        <v>1227.901423043852</v>
      </c>
      <c r="S25" s="212">
        <v>1082.803455717971</v>
      </c>
      <c r="T25" s="212">
        <v>939.89976870163355</v>
      </c>
      <c r="U25" s="212">
        <v>956.12703009458289</v>
      </c>
      <c r="V25" s="212">
        <v>877.86695184866721</v>
      </c>
      <c r="W25" s="212">
        <v>933.46220894239036</v>
      </c>
      <c r="DA25" s="109" t="s">
        <v>127</v>
      </c>
    </row>
    <row r="26" spans="1:105" ht="12" customHeight="1" x14ac:dyDescent="0.25">
      <c r="A26" s="24" t="s">
        <v>30</v>
      </c>
      <c r="B26" s="215">
        <f t="shared" ref="B26:W26" si="10">B27+B28</f>
        <v>141.66699054170246</v>
      </c>
      <c r="C26" s="215">
        <f t="shared" si="10"/>
        <v>16.375752364574371</v>
      </c>
      <c r="D26" s="215">
        <f t="shared" si="10"/>
        <v>10.122588134135855</v>
      </c>
      <c r="E26" s="215">
        <f t="shared" si="10"/>
        <v>105.18271711092</v>
      </c>
      <c r="F26" s="215">
        <f t="shared" si="10"/>
        <v>235.93505588993983</v>
      </c>
      <c r="G26" s="215">
        <f t="shared" si="10"/>
        <v>341.66679277730015</v>
      </c>
      <c r="H26" s="215">
        <f t="shared" si="10"/>
        <v>383.39245055889933</v>
      </c>
      <c r="I26" s="215">
        <f t="shared" si="10"/>
        <v>300.86993981083413</v>
      </c>
      <c r="J26" s="215">
        <f t="shared" si="10"/>
        <v>313.62970765262264</v>
      </c>
      <c r="K26" s="215">
        <f t="shared" si="10"/>
        <v>212.92932932072227</v>
      </c>
      <c r="L26" s="215">
        <f t="shared" si="10"/>
        <v>310.55128116938943</v>
      </c>
      <c r="M26" s="215">
        <f t="shared" si="10"/>
        <v>587.10888650042989</v>
      </c>
      <c r="N26" s="215">
        <f t="shared" si="10"/>
        <v>412.02746775580385</v>
      </c>
      <c r="O26" s="215">
        <f t="shared" si="10"/>
        <v>414.47524935511615</v>
      </c>
      <c r="P26" s="215">
        <f t="shared" si="10"/>
        <v>385.53972914875317</v>
      </c>
      <c r="Q26" s="215">
        <f t="shared" si="10"/>
        <v>469.07612639724846</v>
      </c>
      <c r="R26" s="215">
        <f t="shared" si="10"/>
        <v>490.36915735167668</v>
      </c>
      <c r="S26" s="215">
        <f t="shared" si="10"/>
        <v>433.4810791057609</v>
      </c>
      <c r="T26" s="215">
        <f t="shared" si="10"/>
        <v>422.89827171109198</v>
      </c>
      <c r="U26" s="215">
        <f t="shared" si="10"/>
        <v>446.0115692175408</v>
      </c>
      <c r="V26" s="215">
        <f t="shared" si="10"/>
        <v>412.25894239036973</v>
      </c>
      <c r="W26" s="215">
        <f t="shared" si="10"/>
        <v>480.52916165090278</v>
      </c>
      <c r="DA26" s="85"/>
    </row>
    <row r="27" spans="1:105" ht="12" customHeight="1" x14ac:dyDescent="0.25">
      <c r="A27" s="18" t="s">
        <v>39</v>
      </c>
      <c r="B27" s="206">
        <v>1.128211521926062</v>
      </c>
      <c r="C27" s="206">
        <v>0</v>
      </c>
      <c r="D27" s="206">
        <v>1.2995442820292351</v>
      </c>
      <c r="E27" s="206">
        <v>0</v>
      </c>
      <c r="F27" s="206">
        <v>157.8353138435082</v>
      </c>
      <c r="G27" s="206">
        <v>274.90411006018923</v>
      </c>
      <c r="H27" s="206">
        <v>204.51884780739459</v>
      </c>
      <c r="I27" s="206">
        <v>158.52686156491839</v>
      </c>
      <c r="J27" s="206">
        <v>104.5239466895959</v>
      </c>
      <c r="K27" s="206">
        <v>63.096397248495258</v>
      </c>
      <c r="L27" s="206">
        <v>110.2632330180567</v>
      </c>
      <c r="M27" s="206">
        <v>194.0908297506449</v>
      </c>
      <c r="N27" s="206">
        <v>164.5016723989682</v>
      </c>
      <c r="O27" s="206">
        <v>192.14291917454861</v>
      </c>
      <c r="P27" s="206">
        <v>180.8428245915735</v>
      </c>
      <c r="Q27" s="206">
        <v>227.88532674118659</v>
      </c>
      <c r="R27" s="206">
        <v>235.39168529664661</v>
      </c>
      <c r="S27" s="206">
        <v>220.18314273430781</v>
      </c>
      <c r="T27" s="206">
        <v>216.07514187446259</v>
      </c>
      <c r="U27" s="206">
        <v>228.48491401547719</v>
      </c>
      <c r="V27" s="206">
        <v>211.00666380051589</v>
      </c>
      <c r="W27" s="206">
        <v>236.43174118658641</v>
      </c>
      <c r="DA27" s="71" t="s">
        <v>128</v>
      </c>
    </row>
    <row r="28" spans="1:105" ht="12" customHeight="1" x14ac:dyDescent="0.25">
      <c r="A28" s="18" t="s">
        <v>40</v>
      </c>
      <c r="B28" s="206">
        <v>140.5387790197764</v>
      </c>
      <c r="C28" s="206">
        <v>16.375752364574371</v>
      </c>
      <c r="D28" s="206">
        <v>8.8230438521066201</v>
      </c>
      <c r="E28" s="206">
        <v>105.18271711092</v>
      </c>
      <c r="F28" s="206">
        <v>78.099742046431629</v>
      </c>
      <c r="G28" s="206">
        <v>66.76268271711092</v>
      </c>
      <c r="H28" s="206">
        <v>178.87360275150471</v>
      </c>
      <c r="I28" s="206">
        <v>142.34307824591571</v>
      </c>
      <c r="J28" s="206">
        <v>209.10576096302671</v>
      </c>
      <c r="K28" s="206">
        <v>149.83293207222701</v>
      </c>
      <c r="L28" s="206">
        <v>200.2880481513327</v>
      </c>
      <c r="M28" s="206">
        <v>393.01805674978499</v>
      </c>
      <c r="N28" s="206">
        <v>247.52579535683569</v>
      </c>
      <c r="O28" s="206">
        <v>222.33233018056751</v>
      </c>
      <c r="P28" s="206">
        <v>204.69690455717969</v>
      </c>
      <c r="Q28" s="206">
        <v>241.1907996560619</v>
      </c>
      <c r="R28" s="206">
        <v>254.97747205503009</v>
      </c>
      <c r="S28" s="206">
        <v>213.29793637145309</v>
      </c>
      <c r="T28" s="206">
        <v>206.82312983662939</v>
      </c>
      <c r="U28" s="206">
        <v>217.52665520206361</v>
      </c>
      <c r="V28" s="206">
        <v>201.2522785898538</v>
      </c>
      <c r="W28" s="206">
        <v>244.0974204643164</v>
      </c>
      <c r="DA28" s="71" t="s">
        <v>129</v>
      </c>
    </row>
    <row r="29" spans="1:105" ht="12" customHeight="1" x14ac:dyDescent="0.25">
      <c r="A29" s="14" t="s">
        <v>31</v>
      </c>
      <c r="B29" s="206">
        <f t="shared" ref="B29:W29" si="11">SUM(B30:B34)</f>
        <v>162.20088134135855</v>
      </c>
      <c r="C29" s="206">
        <f t="shared" si="11"/>
        <v>136.68314703353397</v>
      </c>
      <c r="D29" s="206">
        <f t="shared" si="11"/>
        <v>107.97143164230434</v>
      </c>
      <c r="E29" s="206">
        <f t="shared" si="11"/>
        <v>90.649204643164254</v>
      </c>
      <c r="F29" s="206">
        <f t="shared" si="11"/>
        <v>114.43826311263965</v>
      </c>
      <c r="G29" s="206">
        <f t="shared" si="11"/>
        <v>156.11646603611348</v>
      </c>
      <c r="H29" s="206">
        <f t="shared" si="11"/>
        <v>183.61715391229578</v>
      </c>
      <c r="I29" s="206">
        <f t="shared" si="11"/>
        <v>20.485060189165953</v>
      </c>
      <c r="J29" s="206">
        <f t="shared" si="11"/>
        <v>10.316981943250216</v>
      </c>
      <c r="K29" s="206">
        <f t="shared" si="11"/>
        <v>28.885705073086836</v>
      </c>
      <c r="L29" s="206">
        <f t="shared" si="11"/>
        <v>1.3848882201203783</v>
      </c>
      <c r="M29" s="206">
        <f t="shared" si="11"/>
        <v>2.155202063628546</v>
      </c>
      <c r="N29" s="206">
        <f t="shared" si="11"/>
        <v>1.9895313843508169</v>
      </c>
      <c r="O29" s="206">
        <f t="shared" si="11"/>
        <v>2.9301590713671528</v>
      </c>
      <c r="P29" s="206">
        <f t="shared" si="11"/>
        <v>3.040627687016336</v>
      </c>
      <c r="Q29" s="206">
        <f t="shared" si="11"/>
        <v>3.8335124677558028</v>
      </c>
      <c r="R29" s="206">
        <f t="shared" si="11"/>
        <v>3.8335124677558028</v>
      </c>
      <c r="S29" s="206">
        <f t="shared" si="11"/>
        <v>3.4866294067067929</v>
      </c>
      <c r="T29" s="206">
        <f t="shared" si="11"/>
        <v>0.535189165950129</v>
      </c>
      <c r="U29" s="206">
        <f t="shared" si="11"/>
        <v>0.16102751504729154</v>
      </c>
      <c r="V29" s="206">
        <f t="shared" si="11"/>
        <v>0.30148323301805685</v>
      </c>
      <c r="W29" s="206">
        <f t="shared" si="11"/>
        <v>0.39647463456577819</v>
      </c>
      <c r="DA29" s="71"/>
    </row>
    <row r="30" spans="1:105" ht="12" customHeight="1" x14ac:dyDescent="0.25">
      <c r="A30" s="18" t="s">
        <v>32</v>
      </c>
      <c r="B30" s="206">
        <v>0</v>
      </c>
      <c r="C30" s="206">
        <v>0</v>
      </c>
      <c r="D30" s="206">
        <v>0</v>
      </c>
      <c r="E30" s="206">
        <v>0</v>
      </c>
      <c r="F30" s="206">
        <v>0</v>
      </c>
      <c r="G30" s="206">
        <v>0</v>
      </c>
      <c r="H30" s="206">
        <v>0</v>
      </c>
      <c r="I30" s="206">
        <v>0</v>
      </c>
      <c r="J30" s="206">
        <v>0</v>
      </c>
      <c r="K30" s="206">
        <v>0</v>
      </c>
      <c r="L30" s="206">
        <v>0</v>
      </c>
      <c r="M30" s="206">
        <v>0</v>
      </c>
      <c r="N30" s="206">
        <v>0</v>
      </c>
      <c r="O30" s="206">
        <v>0</v>
      </c>
      <c r="P30" s="206">
        <v>0</v>
      </c>
      <c r="Q30" s="206">
        <v>0</v>
      </c>
      <c r="R30" s="206">
        <v>0</v>
      </c>
      <c r="S30" s="206">
        <v>0</v>
      </c>
      <c r="T30" s="206">
        <v>0</v>
      </c>
      <c r="U30" s="206">
        <v>0</v>
      </c>
      <c r="V30" s="206">
        <v>0</v>
      </c>
      <c r="W30" s="206">
        <v>0</v>
      </c>
      <c r="DA30" s="71" t="s">
        <v>130</v>
      </c>
    </row>
    <row r="31" spans="1:105" ht="12" customHeight="1" x14ac:dyDescent="0.25">
      <c r="A31" s="18" t="s">
        <v>33</v>
      </c>
      <c r="B31" s="206">
        <v>0</v>
      </c>
      <c r="C31" s="206">
        <v>0</v>
      </c>
      <c r="D31" s="206">
        <v>0</v>
      </c>
      <c r="E31" s="206">
        <v>0</v>
      </c>
      <c r="F31" s="206">
        <v>0</v>
      </c>
      <c r="G31" s="206">
        <v>0</v>
      </c>
      <c r="H31" s="206">
        <v>0</v>
      </c>
      <c r="I31" s="206">
        <v>0</v>
      </c>
      <c r="J31" s="206">
        <v>0.86227429062768679</v>
      </c>
      <c r="K31" s="206">
        <v>0</v>
      </c>
      <c r="L31" s="206">
        <v>0</v>
      </c>
      <c r="M31" s="206">
        <v>0</v>
      </c>
      <c r="N31" s="206">
        <v>0</v>
      </c>
      <c r="O31" s="206">
        <v>0</v>
      </c>
      <c r="P31" s="206">
        <v>0</v>
      </c>
      <c r="Q31" s="206">
        <v>0</v>
      </c>
      <c r="R31" s="206">
        <v>0</v>
      </c>
      <c r="S31" s="206">
        <v>0</v>
      </c>
      <c r="T31" s="206">
        <v>1.8121238177128119E-2</v>
      </c>
      <c r="U31" s="206">
        <v>2.2441960447119519E-2</v>
      </c>
      <c r="V31" s="206">
        <v>4.3142734307824587E-2</v>
      </c>
      <c r="W31" s="206">
        <v>3.101891659501289E-2</v>
      </c>
      <c r="DA31" s="71" t="s">
        <v>131</v>
      </c>
    </row>
    <row r="32" spans="1:105" ht="12" customHeight="1" x14ac:dyDescent="0.25">
      <c r="A32" s="18" t="s">
        <v>69</v>
      </c>
      <c r="B32" s="206">
        <v>12.3244411006019</v>
      </c>
      <c r="C32" s="206">
        <v>22.33806964746346</v>
      </c>
      <c r="D32" s="206">
        <v>2.3108125537403268</v>
      </c>
      <c r="E32" s="206">
        <v>3.0811263972484948</v>
      </c>
      <c r="F32" s="206">
        <v>1.540563198624247</v>
      </c>
      <c r="G32" s="206">
        <v>3.8513757523645742</v>
      </c>
      <c r="H32" s="206">
        <v>3.8513757523645742</v>
      </c>
      <c r="I32" s="206">
        <v>1.540563198624247</v>
      </c>
      <c r="J32" s="206">
        <v>0.77024935511607895</v>
      </c>
      <c r="K32" s="206">
        <v>0.77024935511607895</v>
      </c>
      <c r="L32" s="206">
        <v>0.77024935511607895</v>
      </c>
      <c r="M32" s="206">
        <v>1.540563198624247</v>
      </c>
      <c r="N32" s="206">
        <v>0.76018916595012898</v>
      </c>
      <c r="O32" s="206">
        <v>1.520313843508168</v>
      </c>
      <c r="P32" s="206">
        <v>3.040627687016336</v>
      </c>
      <c r="Q32" s="206">
        <v>0.76018916595012898</v>
      </c>
      <c r="R32" s="206">
        <v>0.76018916595012898</v>
      </c>
      <c r="S32" s="206">
        <v>0.52757953568357685</v>
      </c>
      <c r="T32" s="206">
        <v>0.1011177987962167</v>
      </c>
      <c r="U32" s="206">
        <v>0.133104041272571</v>
      </c>
      <c r="V32" s="206">
        <v>0.25105331040412732</v>
      </c>
      <c r="W32" s="206">
        <v>0.35300945829750652</v>
      </c>
      <c r="DA32" s="71" t="s">
        <v>132</v>
      </c>
    </row>
    <row r="33" spans="1:105" ht="12" customHeight="1" x14ac:dyDescent="0.25">
      <c r="A33" s="18" t="s">
        <v>70</v>
      </c>
      <c r="B33" s="206">
        <v>149.08284608770421</v>
      </c>
      <c r="C33" s="206">
        <v>114.3450773860705</v>
      </c>
      <c r="D33" s="206">
        <v>105.660619088564</v>
      </c>
      <c r="E33" s="206">
        <v>87.568078245915757</v>
      </c>
      <c r="F33" s="206">
        <v>112.8976999140154</v>
      </c>
      <c r="G33" s="206">
        <v>149.80653482373171</v>
      </c>
      <c r="H33" s="206">
        <v>177.30722269991401</v>
      </c>
      <c r="I33" s="206">
        <v>14.474032674118661</v>
      </c>
      <c r="J33" s="206">
        <v>8.6844582975064508</v>
      </c>
      <c r="K33" s="206">
        <v>27.50068787618228</v>
      </c>
      <c r="L33" s="206">
        <v>0</v>
      </c>
      <c r="M33" s="206">
        <v>0</v>
      </c>
      <c r="N33" s="206">
        <v>0</v>
      </c>
      <c r="O33" s="206">
        <v>1.409845227858985</v>
      </c>
      <c r="P33" s="206">
        <v>0</v>
      </c>
      <c r="Q33" s="206">
        <v>0</v>
      </c>
      <c r="R33" s="206">
        <v>0</v>
      </c>
      <c r="S33" s="206">
        <v>0</v>
      </c>
      <c r="T33" s="206">
        <v>0</v>
      </c>
      <c r="U33" s="206">
        <v>0</v>
      </c>
      <c r="V33" s="206">
        <v>0</v>
      </c>
      <c r="W33" s="206">
        <v>0</v>
      </c>
      <c r="DA33" s="71" t="s">
        <v>133</v>
      </c>
    </row>
    <row r="34" spans="1:105" ht="12" customHeight="1" x14ac:dyDescent="0.25">
      <c r="A34" s="18" t="s">
        <v>34</v>
      </c>
      <c r="B34" s="206">
        <v>0.79359415305245018</v>
      </c>
      <c r="C34" s="206">
        <v>0</v>
      </c>
      <c r="D34" s="206">
        <v>0</v>
      </c>
      <c r="E34" s="206">
        <v>0</v>
      </c>
      <c r="F34" s="206">
        <v>0</v>
      </c>
      <c r="G34" s="206">
        <v>2.4585554600171968</v>
      </c>
      <c r="H34" s="206">
        <v>2.4585554600171968</v>
      </c>
      <c r="I34" s="206">
        <v>4.4704643164230431</v>
      </c>
      <c r="J34" s="206">
        <v>0</v>
      </c>
      <c r="K34" s="206">
        <v>0.61476784178847799</v>
      </c>
      <c r="L34" s="206">
        <v>0.61463886500429932</v>
      </c>
      <c r="M34" s="206">
        <v>0.61463886500429932</v>
      </c>
      <c r="N34" s="206">
        <v>1.2293422184006879</v>
      </c>
      <c r="O34" s="206">
        <v>0</v>
      </c>
      <c r="P34" s="206">
        <v>0</v>
      </c>
      <c r="Q34" s="206">
        <v>3.073323301805674</v>
      </c>
      <c r="R34" s="206">
        <v>3.073323301805674</v>
      </c>
      <c r="S34" s="206">
        <v>2.959049871023216</v>
      </c>
      <c r="T34" s="206">
        <v>0.41595012897678418</v>
      </c>
      <c r="U34" s="206">
        <v>5.4815133276010317E-3</v>
      </c>
      <c r="V34" s="206">
        <v>7.2871883061049001E-3</v>
      </c>
      <c r="W34" s="206">
        <v>1.2446259673258809E-2</v>
      </c>
      <c r="DA34" s="71" t="s">
        <v>134</v>
      </c>
    </row>
    <row r="35" spans="1:105" ht="12" customHeight="1" x14ac:dyDescent="0.25">
      <c r="A35" s="14" t="s">
        <v>35</v>
      </c>
      <c r="B35" s="206">
        <f t="shared" ref="B35:W35" si="12">B36+B37</f>
        <v>1062.1684436801374</v>
      </c>
      <c r="C35" s="206">
        <f t="shared" si="12"/>
        <v>935.80464316423024</v>
      </c>
      <c r="D35" s="206">
        <f t="shared" si="12"/>
        <v>944.92613929492677</v>
      </c>
      <c r="E35" s="206">
        <f t="shared" si="12"/>
        <v>982.7354686156491</v>
      </c>
      <c r="F35" s="206">
        <f t="shared" si="12"/>
        <v>1050.0686156491829</v>
      </c>
      <c r="G35" s="206">
        <f t="shared" si="12"/>
        <v>1035.2835769561477</v>
      </c>
      <c r="H35" s="206">
        <f t="shared" si="12"/>
        <v>1011.1996130696475</v>
      </c>
      <c r="I35" s="206">
        <f t="shared" si="12"/>
        <v>1039.9946259673256</v>
      </c>
      <c r="J35" s="206">
        <f t="shared" si="12"/>
        <v>846.7915735167669</v>
      </c>
      <c r="K35" s="206">
        <f t="shared" si="12"/>
        <v>493.57467755803953</v>
      </c>
      <c r="L35" s="206">
        <f t="shared" si="12"/>
        <v>517.23499570077388</v>
      </c>
      <c r="M35" s="206">
        <f t="shared" si="12"/>
        <v>514.8561478933791</v>
      </c>
      <c r="N35" s="206">
        <f t="shared" si="12"/>
        <v>519.33465176268271</v>
      </c>
      <c r="O35" s="206">
        <f t="shared" si="12"/>
        <v>572.31431642304381</v>
      </c>
      <c r="P35" s="206">
        <f t="shared" si="12"/>
        <v>590.17403267411873</v>
      </c>
      <c r="Q35" s="206">
        <f t="shared" si="12"/>
        <v>587.77626827171116</v>
      </c>
      <c r="R35" s="206">
        <f t="shared" si="12"/>
        <v>513.72884780739446</v>
      </c>
      <c r="S35" s="206">
        <f t="shared" si="12"/>
        <v>513.1536405846947</v>
      </c>
      <c r="T35" s="206">
        <f t="shared" si="12"/>
        <v>390.62167325881342</v>
      </c>
      <c r="U35" s="206">
        <f t="shared" si="12"/>
        <v>365.99443336199488</v>
      </c>
      <c r="V35" s="206">
        <f t="shared" si="12"/>
        <v>344.85318572656922</v>
      </c>
      <c r="W35" s="206">
        <f t="shared" si="12"/>
        <v>332.39907050730869</v>
      </c>
      <c r="DA35" s="71"/>
    </row>
    <row r="36" spans="1:105" ht="12" customHeight="1" x14ac:dyDescent="0.25">
      <c r="A36" s="18" t="s">
        <v>72</v>
      </c>
      <c r="B36" s="206">
        <v>628.06362854686154</v>
      </c>
      <c r="C36" s="206">
        <v>568.21367153912286</v>
      </c>
      <c r="D36" s="206">
        <v>497.81857265692167</v>
      </c>
      <c r="E36" s="206">
        <v>490.08233018056751</v>
      </c>
      <c r="F36" s="206">
        <v>533.25150472914868</v>
      </c>
      <c r="G36" s="206">
        <v>472.89939810834039</v>
      </c>
      <c r="H36" s="206">
        <v>460.58104041272571</v>
      </c>
      <c r="I36" s="206">
        <v>513.68336199484088</v>
      </c>
      <c r="J36" s="206">
        <v>477.19905417024933</v>
      </c>
      <c r="K36" s="206">
        <v>311.00322441960452</v>
      </c>
      <c r="L36" s="206">
        <v>345.88693035253658</v>
      </c>
      <c r="M36" s="206">
        <v>373.91315563198623</v>
      </c>
      <c r="N36" s="206">
        <v>330.88521066208079</v>
      </c>
      <c r="O36" s="206">
        <v>376.627901977644</v>
      </c>
      <c r="P36" s="206">
        <v>416.53310404127262</v>
      </c>
      <c r="Q36" s="206">
        <v>418.79277730008602</v>
      </c>
      <c r="R36" s="206">
        <v>354.75300945829741</v>
      </c>
      <c r="S36" s="206">
        <v>362.91658125537401</v>
      </c>
      <c r="T36" s="206">
        <v>242.6086895958727</v>
      </c>
      <c r="U36" s="206">
        <v>217.7924557179708</v>
      </c>
      <c r="V36" s="206">
        <v>199.83263542562341</v>
      </c>
      <c r="W36" s="206">
        <v>181.9227162510748</v>
      </c>
      <c r="DA36" s="71" t="s">
        <v>135</v>
      </c>
    </row>
    <row r="37" spans="1:105" ht="12" customHeight="1" x14ac:dyDescent="0.25">
      <c r="A37" s="18" t="s">
        <v>36</v>
      </c>
      <c r="B37" s="206">
        <v>434.10481513327602</v>
      </c>
      <c r="C37" s="206">
        <v>367.59097162510739</v>
      </c>
      <c r="D37" s="206">
        <v>447.1075666380051</v>
      </c>
      <c r="E37" s="206">
        <v>492.65313843508159</v>
      </c>
      <c r="F37" s="206">
        <v>516.81711092003434</v>
      </c>
      <c r="G37" s="206">
        <v>562.38417884780733</v>
      </c>
      <c r="H37" s="206">
        <v>550.61857265692174</v>
      </c>
      <c r="I37" s="206">
        <v>526.31126397248488</v>
      </c>
      <c r="J37" s="206">
        <v>369.59251934651758</v>
      </c>
      <c r="K37" s="206">
        <v>182.571453138435</v>
      </c>
      <c r="L37" s="206">
        <v>171.3480653482373</v>
      </c>
      <c r="M37" s="206">
        <v>140.9429922613929</v>
      </c>
      <c r="N37" s="206">
        <v>188.44944110060189</v>
      </c>
      <c r="O37" s="206">
        <v>195.68641444539981</v>
      </c>
      <c r="P37" s="206">
        <v>173.64092863284611</v>
      </c>
      <c r="Q37" s="206">
        <v>168.98349097162509</v>
      </c>
      <c r="R37" s="206">
        <v>158.9758383490971</v>
      </c>
      <c r="S37" s="206">
        <v>150.23705932932069</v>
      </c>
      <c r="T37" s="206">
        <v>148.01298366294071</v>
      </c>
      <c r="U37" s="206">
        <v>148.20197764402411</v>
      </c>
      <c r="V37" s="206">
        <v>145.02055030094581</v>
      </c>
      <c r="W37" s="206">
        <v>150.47635425623389</v>
      </c>
      <c r="DA37" s="71" t="s">
        <v>136</v>
      </c>
    </row>
    <row r="38" spans="1:105" ht="12" customHeight="1" x14ac:dyDescent="0.25">
      <c r="A38" s="14" t="s">
        <v>37</v>
      </c>
      <c r="B38" s="206">
        <f t="shared" ref="B38:W38" si="13">B39+B40+B41+B42+B43+B44</f>
        <v>5.4815133276010313</v>
      </c>
      <c r="C38" s="206">
        <f t="shared" si="13"/>
        <v>5.660597592433362</v>
      </c>
      <c r="D38" s="206">
        <f t="shared" si="13"/>
        <v>5.8039552880481509</v>
      </c>
      <c r="E38" s="206">
        <f t="shared" si="13"/>
        <v>1.7913585554600171</v>
      </c>
      <c r="F38" s="206">
        <f t="shared" si="13"/>
        <v>6.3055460017196898</v>
      </c>
      <c r="G38" s="206">
        <f t="shared" si="13"/>
        <v>4.854557179707653</v>
      </c>
      <c r="H38" s="206">
        <f t="shared" si="13"/>
        <v>4.1917454858125529</v>
      </c>
      <c r="I38" s="206">
        <f t="shared" si="13"/>
        <v>3.4752149613069649</v>
      </c>
      <c r="J38" s="206">
        <f t="shared" si="13"/>
        <v>12.82603181427343</v>
      </c>
      <c r="K38" s="206">
        <f t="shared" si="13"/>
        <v>1.7913585554600171</v>
      </c>
      <c r="L38" s="206">
        <f t="shared" si="13"/>
        <v>1.880932932072227</v>
      </c>
      <c r="M38" s="206">
        <f t="shared" si="13"/>
        <v>2.400451418744626</v>
      </c>
      <c r="N38" s="206">
        <f t="shared" si="13"/>
        <v>1.307695614789337</v>
      </c>
      <c r="O38" s="206">
        <f t="shared" si="13"/>
        <v>0.60909286328460865</v>
      </c>
      <c r="P38" s="206">
        <f t="shared" si="13"/>
        <v>0.78817712811693874</v>
      </c>
      <c r="Q38" s="206">
        <f t="shared" si="13"/>
        <v>0.75238607050730877</v>
      </c>
      <c r="R38" s="206">
        <f t="shared" si="13"/>
        <v>0.66281169389509875</v>
      </c>
      <c r="S38" s="206">
        <f t="shared" si="13"/>
        <v>0.78888650042992281</v>
      </c>
      <c r="T38" s="206">
        <f t="shared" si="13"/>
        <v>0.82035683576956131</v>
      </c>
      <c r="U38" s="206">
        <f t="shared" si="13"/>
        <v>0.73948839208942374</v>
      </c>
      <c r="V38" s="206">
        <f t="shared" si="13"/>
        <v>0.3510748065348237</v>
      </c>
      <c r="W38" s="206">
        <f t="shared" si="13"/>
        <v>0.29761392949269139</v>
      </c>
      <c r="DA38" s="71"/>
    </row>
    <row r="39" spans="1:105" ht="12" customHeight="1" x14ac:dyDescent="0.25">
      <c r="A39" s="18" t="s">
        <v>73</v>
      </c>
      <c r="B39" s="206">
        <v>5.4815133276010313</v>
      </c>
      <c r="C39" s="206">
        <v>5.660597592433362</v>
      </c>
      <c r="D39" s="206">
        <v>5.8039552880481509</v>
      </c>
      <c r="E39" s="206">
        <v>1.7913585554600171</v>
      </c>
      <c r="F39" s="206">
        <v>6.3055460017196898</v>
      </c>
      <c r="G39" s="206">
        <v>4.854557179707653</v>
      </c>
      <c r="H39" s="206">
        <v>4.1917454858125529</v>
      </c>
      <c r="I39" s="206">
        <v>3.4752149613069649</v>
      </c>
      <c r="J39" s="206">
        <v>12.82603181427343</v>
      </c>
      <c r="K39" s="206">
        <v>1.7913585554600171</v>
      </c>
      <c r="L39" s="206">
        <v>1.880932932072227</v>
      </c>
      <c r="M39" s="206">
        <v>2.400451418744626</v>
      </c>
      <c r="N39" s="206">
        <v>1.307695614789337</v>
      </c>
      <c r="O39" s="206">
        <v>0.60909286328460865</v>
      </c>
      <c r="P39" s="206">
        <v>0.78817712811693874</v>
      </c>
      <c r="Q39" s="206">
        <v>0.75238607050730877</v>
      </c>
      <c r="R39" s="206">
        <v>0.66281169389509875</v>
      </c>
      <c r="S39" s="206">
        <v>0.78888650042992281</v>
      </c>
      <c r="T39" s="206">
        <v>0.82035683576956131</v>
      </c>
      <c r="U39" s="206">
        <v>0.7379406706792776</v>
      </c>
      <c r="V39" s="206">
        <v>0.34952708512467751</v>
      </c>
      <c r="W39" s="206">
        <v>0.29606620808254519</v>
      </c>
      <c r="DA39" s="71" t="s">
        <v>137</v>
      </c>
    </row>
    <row r="40" spans="1:105" ht="12" customHeight="1" x14ac:dyDescent="0.25">
      <c r="A40" s="18" t="s">
        <v>74</v>
      </c>
      <c r="B40" s="206">
        <v>0</v>
      </c>
      <c r="C40" s="206">
        <v>0</v>
      </c>
      <c r="D40" s="206">
        <v>0</v>
      </c>
      <c r="E40" s="206">
        <v>0</v>
      </c>
      <c r="F40" s="206">
        <v>0</v>
      </c>
      <c r="G40" s="206">
        <v>0</v>
      </c>
      <c r="H40" s="206">
        <v>0</v>
      </c>
      <c r="I40" s="206">
        <v>0</v>
      </c>
      <c r="J40" s="206">
        <v>0</v>
      </c>
      <c r="K40" s="206">
        <v>0</v>
      </c>
      <c r="L40" s="206">
        <v>0</v>
      </c>
      <c r="M40" s="206">
        <v>0</v>
      </c>
      <c r="N40" s="206">
        <v>0</v>
      </c>
      <c r="O40" s="206">
        <v>0</v>
      </c>
      <c r="P40" s="206">
        <v>0</v>
      </c>
      <c r="Q40" s="206">
        <v>0</v>
      </c>
      <c r="R40" s="206">
        <v>0</v>
      </c>
      <c r="S40" s="206">
        <v>0</v>
      </c>
      <c r="T40" s="206">
        <v>0</v>
      </c>
      <c r="U40" s="206">
        <v>0</v>
      </c>
      <c r="V40" s="206">
        <v>0</v>
      </c>
      <c r="W40" s="206">
        <v>0</v>
      </c>
      <c r="DA40" s="71" t="s">
        <v>138</v>
      </c>
    </row>
    <row r="41" spans="1:105" ht="12" customHeight="1" x14ac:dyDescent="0.25">
      <c r="A41" s="18" t="s">
        <v>75</v>
      </c>
      <c r="B41" s="206">
        <v>0</v>
      </c>
      <c r="C41" s="206">
        <v>0</v>
      </c>
      <c r="D41" s="206">
        <v>0</v>
      </c>
      <c r="E41" s="206">
        <v>0</v>
      </c>
      <c r="F41" s="206">
        <v>0</v>
      </c>
      <c r="G41" s="206">
        <v>0</v>
      </c>
      <c r="H41" s="206">
        <v>0</v>
      </c>
      <c r="I41" s="206">
        <v>0</v>
      </c>
      <c r="J41" s="206">
        <v>0</v>
      </c>
      <c r="K41" s="206">
        <v>0</v>
      </c>
      <c r="L41" s="206">
        <v>0</v>
      </c>
      <c r="M41" s="206">
        <v>0</v>
      </c>
      <c r="N41" s="206">
        <v>0</v>
      </c>
      <c r="O41" s="206">
        <v>0</v>
      </c>
      <c r="P41" s="206">
        <v>0</v>
      </c>
      <c r="Q41" s="206">
        <v>0</v>
      </c>
      <c r="R41" s="206">
        <v>0</v>
      </c>
      <c r="S41" s="206">
        <v>0</v>
      </c>
      <c r="T41" s="206">
        <v>0</v>
      </c>
      <c r="U41" s="206">
        <v>0</v>
      </c>
      <c r="V41" s="206">
        <v>0</v>
      </c>
      <c r="W41" s="206">
        <v>0</v>
      </c>
      <c r="DA41" s="71" t="s">
        <v>139</v>
      </c>
    </row>
    <row r="42" spans="1:105" ht="12" customHeight="1" x14ac:dyDescent="0.25">
      <c r="A42" s="18" t="s">
        <v>76</v>
      </c>
      <c r="B42" s="206">
        <v>0</v>
      </c>
      <c r="C42" s="206">
        <v>0</v>
      </c>
      <c r="D42" s="206">
        <v>0</v>
      </c>
      <c r="E42" s="206">
        <v>0</v>
      </c>
      <c r="F42" s="206">
        <v>0</v>
      </c>
      <c r="G42" s="206">
        <v>0</v>
      </c>
      <c r="H42" s="206">
        <v>0</v>
      </c>
      <c r="I42" s="206">
        <v>0</v>
      </c>
      <c r="J42" s="206">
        <v>0</v>
      </c>
      <c r="K42" s="206">
        <v>0</v>
      </c>
      <c r="L42" s="206">
        <v>0</v>
      </c>
      <c r="M42" s="206">
        <v>0</v>
      </c>
      <c r="N42" s="206">
        <v>0</v>
      </c>
      <c r="O42" s="206">
        <v>0</v>
      </c>
      <c r="P42" s="206">
        <v>0</v>
      </c>
      <c r="Q42" s="206">
        <v>0</v>
      </c>
      <c r="R42" s="206">
        <v>0</v>
      </c>
      <c r="S42" s="206">
        <v>0</v>
      </c>
      <c r="T42" s="206">
        <v>0</v>
      </c>
      <c r="U42" s="206">
        <v>1.5477214101461739E-3</v>
      </c>
      <c r="V42" s="206">
        <v>1.5477214101461739E-3</v>
      </c>
      <c r="W42" s="206">
        <v>1.5477214101461739E-3</v>
      </c>
      <c r="DA42" s="71" t="s">
        <v>140</v>
      </c>
    </row>
    <row r="43" spans="1:105" ht="12" customHeight="1" x14ac:dyDescent="0.25">
      <c r="A43" s="18" t="s">
        <v>77</v>
      </c>
      <c r="B43" s="206">
        <v>0</v>
      </c>
      <c r="C43" s="206">
        <v>0</v>
      </c>
      <c r="D43" s="206">
        <v>0</v>
      </c>
      <c r="E43" s="206">
        <v>0</v>
      </c>
      <c r="F43" s="206">
        <v>0</v>
      </c>
      <c r="G43" s="206">
        <v>0</v>
      </c>
      <c r="H43" s="206">
        <v>0</v>
      </c>
      <c r="I43" s="206">
        <v>0</v>
      </c>
      <c r="J43" s="206">
        <v>0</v>
      </c>
      <c r="K43" s="206">
        <v>0</v>
      </c>
      <c r="L43" s="206">
        <v>0</v>
      </c>
      <c r="M43" s="206">
        <v>0</v>
      </c>
      <c r="N43" s="206">
        <v>0</v>
      </c>
      <c r="O43" s="206">
        <v>0</v>
      </c>
      <c r="P43" s="206">
        <v>0</v>
      </c>
      <c r="Q43" s="206">
        <v>0</v>
      </c>
      <c r="R43" s="206">
        <v>0</v>
      </c>
      <c r="S43" s="206">
        <v>0</v>
      </c>
      <c r="T43" s="206">
        <v>0</v>
      </c>
      <c r="U43" s="206">
        <v>0</v>
      </c>
      <c r="V43" s="206">
        <v>0</v>
      </c>
      <c r="W43" s="206">
        <v>0</v>
      </c>
      <c r="DA43" s="71" t="s">
        <v>141</v>
      </c>
    </row>
    <row r="44" spans="1:105" ht="12" customHeight="1" x14ac:dyDescent="0.25">
      <c r="A44" s="18" t="s">
        <v>78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  <c r="R44" s="206">
        <v>0</v>
      </c>
      <c r="S44" s="206">
        <v>0</v>
      </c>
      <c r="T44" s="206">
        <v>0</v>
      </c>
      <c r="U44" s="206">
        <v>0</v>
      </c>
      <c r="V44" s="206">
        <v>0</v>
      </c>
      <c r="W44" s="206">
        <v>0</v>
      </c>
      <c r="DA44" s="71" t="s">
        <v>142</v>
      </c>
    </row>
    <row r="45" spans="1:105" ht="12" customHeight="1" x14ac:dyDescent="0.25">
      <c r="A45" s="14" t="s">
        <v>79</v>
      </c>
      <c r="B45" s="206">
        <v>12.485662080825451</v>
      </c>
      <c r="C45" s="206">
        <v>22.03355546001719</v>
      </c>
      <c r="D45" s="206">
        <v>3.0094797936371451</v>
      </c>
      <c r="E45" s="206">
        <v>3.0631986242476348</v>
      </c>
      <c r="F45" s="206">
        <v>2.919905417024935</v>
      </c>
      <c r="G45" s="206">
        <v>2.4541702493551161</v>
      </c>
      <c r="H45" s="206">
        <v>2.8124032674118662</v>
      </c>
      <c r="I45" s="206">
        <v>0.80610490111779898</v>
      </c>
      <c r="J45" s="206">
        <v>4.3171109200343931</v>
      </c>
      <c r="K45" s="206">
        <v>0.51951848667239886</v>
      </c>
      <c r="L45" s="206">
        <v>7.9356835769561478</v>
      </c>
      <c r="M45" s="206">
        <v>9.8344797936371471</v>
      </c>
      <c r="N45" s="206">
        <v>6.3951203783319004</v>
      </c>
      <c r="O45" s="206">
        <v>6.2338993981083402</v>
      </c>
      <c r="P45" s="206">
        <v>4.4246130696474637</v>
      </c>
      <c r="Q45" s="206">
        <v>4.7291272570937224</v>
      </c>
      <c r="R45" s="206">
        <v>1.2718400687876179</v>
      </c>
      <c r="S45" s="206">
        <v>0.81932502149613073</v>
      </c>
      <c r="T45" s="206">
        <v>0.47340928632846091</v>
      </c>
      <c r="U45" s="206">
        <v>0.17740756663800511</v>
      </c>
      <c r="V45" s="206">
        <v>1.37353826311264</v>
      </c>
      <c r="W45" s="206">
        <v>1.6008598452278591</v>
      </c>
      <c r="DA45" s="71" t="s">
        <v>143</v>
      </c>
    </row>
    <row r="46" spans="1:105" ht="12" customHeight="1" x14ac:dyDescent="0.25">
      <c r="A46" s="21" t="s">
        <v>38</v>
      </c>
      <c r="B46" s="209">
        <v>228.01805674978499</v>
      </c>
      <c r="C46" s="209">
        <v>281.33705932932071</v>
      </c>
      <c r="D46" s="209">
        <v>269.53568357695622</v>
      </c>
      <c r="E46" s="209">
        <v>279.36371453138429</v>
      </c>
      <c r="F46" s="209">
        <v>330.5932932072227</v>
      </c>
      <c r="G46" s="209">
        <v>327.45915735167671</v>
      </c>
      <c r="H46" s="209">
        <v>328.85210662080817</v>
      </c>
      <c r="I46" s="209">
        <v>322.19690455717972</v>
      </c>
      <c r="J46" s="209">
        <v>302.81169389509893</v>
      </c>
      <c r="K46" s="209">
        <v>214.35941530524511</v>
      </c>
      <c r="L46" s="209">
        <v>259.35941530524508</v>
      </c>
      <c r="M46" s="209">
        <v>261.44883920894239</v>
      </c>
      <c r="N46" s="209">
        <v>245.77815993121229</v>
      </c>
      <c r="O46" s="209">
        <v>203.64144453998281</v>
      </c>
      <c r="P46" s="209">
        <v>207.97506448839209</v>
      </c>
      <c r="Q46" s="209">
        <v>220.3181427343078</v>
      </c>
      <c r="R46" s="209">
        <v>218.0352536543422</v>
      </c>
      <c r="S46" s="209">
        <v>131.07389509888219</v>
      </c>
      <c r="T46" s="209">
        <v>124.5508684436801</v>
      </c>
      <c r="U46" s="209">
        <v>143.04310404127261</v>
      </c>
      <c r="V46" s="209">
        <v>118.7287274290627</v>
      </c>
      <c r="W46" s="209">
        <v>118.2390283748925</v>
      </c>
      <c r="DA46" s="86" t="s">
        <v>144</v>
      </c>
    </row>
    <row r="47" spans="1:105" ht="12" customHeight="1" x14ac:dyDescent="0.25">
      <c r="A47" s="31" t="s">
        <v>145</v>
      </c>
      <c r="B47" s="212">
        <f t="shared" ref="B47:W47" si="14">SUM(B48:B49)</f>
        <v>1612.0215477214106</v>
      </c>
      <c r="C47" s="212">
        <f t="shared" si="14"/>
        <v>1397.8947549441095</v>
      </c>
      <c r="D47" s="212">
        <f t="shared" si="14"/>
        <v>1341.3692777300084</v>
      </c>
      <c r="E47" s="212">
        <f t="shared" si="14"/>
        <v>1462.785662080825</v>
      </c>
      <c r="F47" s="212">
        <f t="shared" si="14"/>
        <v>1740.2606792777292</v>
      </c>
      <c r="G47" s="212">
        <f t="shared" si="14"/>
        <v>1867.8347205503005</v>
      </c>
      <c r="H47" s="212">
        <f t="shared" si="14"/>
        <v>1914.0654729148755</v>
      </c>
      <c r="I47" s="212">
        <f t="shared" si="14"/>
        <v>1687.8278503869305</v>
      </c>
      <c r="J47" s="212">
        <f t="shared" si="14"/>
        <v>1490.6930997420452</v>
      </c>
      <c r="K47" s="212">
        <f t="shared" si="14"/>
        <v>952.06000429922619</v>
      </c>
      <c r="L47" s="212">
        <f t="shared" si="14"/>
        <v>1098.3471969045568</v>
      </c>
      <c r="M47" s="212">
        <f t="shared" si="14"/>
        <v>1377.8040068787623</v>
      </c>
      <c r="N47" s="212">
        <f t="shared" si="14"/>
        <v>1186.8326268271705</v>
      </c>
      <c r="O47" s="212">
        <f t="shared" si="14"/>
        <v>1200.2041616509032</v>
      </c>
      <c r="P47" s="212">
        <f t="shared" si="14"/>
        <v>1191.9422441960448</v>
      </c>
      <c r="Q47" s="212">
        <f t="shared" si="14"/>
        <v>1286.4855631986236</v>
      </c>
      <c r="R47" s="212">
        <f t="shared" si="14"/>
        <v>1227.9014230438513</v>
      </c>
      <c r="S47" s="212">
        <f t="shared" si="14"/>
        <v>1082.803455717971</v>
      </c>
      <c r="T47" s="212">
        <f t="shared" si="14"/>
        <v>939.89976870163355</v>
      </c>
      <c r="U47" s="212">
        <f t="shared" si="14"/>
        <v>956.12703009458301</v>
      </c>
      <c r="V47" s="212">
        <f t="shared" si="14"/>
        <v>877.86695184866721</v>
      </c>
      <c r="W47" s="212">
        <f t="shared" si="14"/>
        <v>933.46220894239048</v>
      </c>
      <c r="DA47" s="109"/>
    </row>
    <row r="48" spans="1:105" ht="12" customHeight="1" x14ac:dyDescent="0.25">
      <c r="A48" s="51" t="s">
        <v>41</v>
      </c>
      <c r="B48" s="243">
        <f>ISI_fec!B5</f>
        <v>1389.003553686025</v>
      </c>
      <c r="C48" s="243">
        <f>ISI_fec!C5</f>
        <v>1199.447399202792</v>
      </c>
      <c r="D48" s="243">
        <f>ISI_fec!D5</f>
        <v>1219.4025886942179</v>
      </c>
      <c r="E48" s="243">
        <f>ISI_fec!E5</f>
        <v>1313.5239679942219</v>
      </c>
      <c r="F48" s="243">
        <f>ISI_fec!F5</f>
        <v>1546.0127036803269</v>
      </c>
      <c r="G48" s="243">
        <f>ISI_fec!G5</f>
        <v>1601.458985604186</v>
      </c>
      <c r="H48" s="243">
        <f>ISI_fec!H5</f>
        <v>1619.9612341478239</v>
      </c>
      <c r="I48" s="243">
        <f>ISI_fec!I5</f>
        <v>1418.4113890872841</v>
      </c>
      <c r="J48" s="243">
        <f>ISI_fec!J5</f>
        <v>1229.745349624166</v>
      </c>
      <c r="K48" s="243">
        <f>ISI_fec!K5</f>
        <v>782.6055237865437</v>
      </c>
      <c r="L48" s="243">
        <f>ISI_fec!L5</f>
        <v>811.06848450754387</v>
      </c>
      <c r="M48" s="243">
        <f>ISI_fec!M5</f>
        <v>988.25133731337155</v>
      </c>
      <c r="N48" s="243">
        <f>ISI_fec!N5</f>
        <v>874.52210907919073</v>
      </c>
      <c r="O48" s="243">
        <f>ISI_fec!O5</f>
        <v>968.75529663909845</v>
      </c>
      <c r="P48" s="243">
        <f>ISI_fec!P5</f>
        <v>936.40698181369874</v>
      </c>
      <c r="Q48" s="243">
        <f>ISI_fec!Q5</f>
        <v>1080.9034954763581</v>
      </c>
      <c r="R48" s="243">
        <f>ISI_fec!R5</f>
        <v>1036.793057424509</v>
      </c>
      <c r="S48" s="243">
        <f>ISI_fec!S5</f>
        <v>915.89531762618742</v>
      </c>
      <c r="T48" s="243">
        <f>ISI_fec!T5</f>
        <v>739.13593928069599</v>
      </c>
      <c r="U48" s="243">
        <f>ISI_fec!U5</f>
        <v>793.28098353557914</v>
      </c>
      <c r="V48" s="243">
        <f>ISI_fec!V5</f>
        <v>761.76031185579939</v>
      </c>
      <c r="W48" s="243">
        <f>ISI_fec!W5</f>
        <v>805.79987072410017</v>
      </c>
      <c r="DA48" s="83"/>
    </row>
    <row r="49" spans="1:105" ht="12" customHeight="1" x14ac:dyDescent="0.25">
      <c r="A49" s="52" t="s">
        <v>42</v>
      </c>
      <c r="B49" s="244">
        <f>ISI_fec!B54</f>
        <v>223.01799403538561</v>
      </c>
      <c r="C49" s="244">
        <f>ISI_fec!C54</f>
        <v>198.44735574131749</v>
      </c>
      <c r="D49" s="244">
        <f>ISI_fec!D54</f>
        <v>121.96668903579049</v>
      </c>
      <c r="E49" s="244">
        <f>ISI_fec!E54</f>
        <v>149.261694086603</v>
      </c>
      <c r="F49" s="244">
        <f>ISI_fec!F54</f>
        <v>194.2479755974023</v>
      </c>
      <c r="G49" s="244">
        <f>ISI_fec!G54</f>
        <v>266.37573494611468</v>
      </c>
      <c r="H49" s="244">
        <f>ISI_fec!H54</f>
        <v>294.10423876705153</v>
      </c>
      <c r="I49" s="244">
        <f>ISI_fec!I54</f>
        <v>269.41646129964653</v>
      </c>
      <c r="J49" s="244">
        <f>ISI_fec!J54</f>
        <v>260.9477501178792</v>
      </c>
      <c r="K49" s="244">
        <f>ISI_fec!K54</f>
        <v>169.45448051268249</v>
      </c>
      <c r="L49" s="244">
        <f>ISI_fec!L54</f>
        <v>287.27871239701301</v>
      </c>
      <c r="M49" s="244">
        <f>ISI_fec!M54</f>
        <v>389.55266956539072</v>
      </c>
      <c r="N49" s="244">
        <f>ISI_fec!N54</f>
        <v>312.31051774797987</v>
      </c>
      <c r="O49" s="244">
        <f>ISI_fec!O54</f>
        <v>231.44886501180471</v>
      </c>
      <c r="P49" s="244">
        <f>ISI_fec!P54</f>
        <v>255.5352623823461</v>
      </c>
      <c r="Q49" s="244">
        <f>ISI_fec!Q54</f>
        <v>205.58206772226549</v>
      </c>
      <c r="R49" s="244">
        <f>ISI_fec!R54</f>
        <v>191.10836561934221</v>
      </c>
      <c r="S49" s="244">
        <f>ISI_fec!S54</f>
        <v>166.90813809178351</v>
      </c>
      <c r="T49" s="244">
        <f>ISI_fec!T54</f>
        <v>200.7638294209375</v>
      </c>
      <c r="U49" s="244">
        <f>ISI_fec!U54</f>
        <v>162.8460465590039</v>
      </c>
      <c r="V49" s="244">
        <f>ISI_fec!V54</f>
        <v>116.1066399928678</v>
      </c>
      <c r="W49" s="244">
        <f>ISI_fec!W54</f>
        <v>127.6623382182903</v>
      </c>
      <c r="DA49" s="84"/>
    </row>
    <row r="50" spans="1:105" ht="12" customHeight="1" x14ac:dyDescent="0.25">
      <c r="A50" s="3"/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DA50" s="87"/>
    </row>
    <row r="51" spans="1:105" ht="12" customHeight="1" x14ac:dyDescent="0.25">
      <c r="A51" s="30" t="s">
        <v>85</v>
      </c>
      <c r="B51" s="205">
        <f t="shared" ref="B51:W51" si="15">B52+B53</f>
        <v>11722.925219824405</v>
      </c>
      <c r="C51" s="205">
        <f t="shared" si="15"/>
        <v>11211.672787489959</v>
      </c>
      <c r="D51" s="205">
        <f t="shared" si="15"/>
        <v>13181.172884827574</v>
      </c>
      <c r="E51" s="205">
        <f t="shared" si="15"/>
        <v>14558.266041194634</v>
      </c>
      <c r="F51" s="205">
        <f t="shared" si="15"/>
        <v>16452.330562939434</v>
      </c>
      <c r="G51" s="205">
        <f t="shared" si="15"/>
        <v>16886.824185631678</v>
      </c>
      <c r="H51" s="205">
        <f t="shared" si="15"/>
        <v>16621.212553395948</v>
      </c>
      <c r="I51" s="205">
        <f t="shared" si="15"/>
        <v>15368.258401993466</v>
      </c>
      <c r="J51" s="205">
        <f t="shared" si="15"/>
        <v>11763.55736202835</v>
      </c>
      <c r="K51" s="205">
        <f t="shared" si="15"/>
        <v>7108.6361159569424</v>
      </c>
      <c r="L51" s="205">
        <f t="shared" si="15"/>
        <v>7580.8335628786781</v>
      </c>
      <c r="M51" s="205">
        <f t="shared" si="15"/>
        <v>8094.6801485973756</v>
      </c>
      <c r="N51" s="205">
        <f t="shared" si="15"/>
        <v>7356.4775749810142</v>
      </c>
      <c r="O51" s="205">
        <f t="shared" si="15"/>
        <v>7624.6941290275699</v>
      </c>
      <c r="P51" s="205">
        <f t="shared" si="15"/>
        <v>7584.0987559521964</v>
      </c>
      <c r="Q51" s="205">
        <f t="shared" si="15"/>
        <v>8582.6750143435747</v>
      </c>
      <c r="R51" s="205">
        <f t="shared" si="15"/>
        <v>8443.2953031234883</v>
      </c>
      <c r="S51" s="205">
        <f t="shared" si="15"/>
        <v>7727.8666091743398</v>
      </c>
      <c r="T51" s="205">
        <f t="shared" si="15"/>
        <v>7629.0510414686896</v>
      </c>
      <c r="U51" s="205">
        <f t="shared" si="15"/>
        <v>7767.5136098886451</v>
      </c>
      <c r="V51" s="205">
        <f t="shared" si="15"/>
        <v>7210.4016485679967</v>
      </c>
      <c r="W51" s="205">
        <f t="shared" si="15"/>
        <v>7990.7577781538821</v>
      </c>
      <c r="DA51" s="112"/>
    </row>
    <row r="52" spans="1:105" ht="12" customHeight="1" x14ac:dyDescent="0.25">
      <c r="A52" s="24" t="s">
        <v>146</v>
      </c>
      <c r="B52" s="215">
        <f>(ISI_emi!B5-ISI_emi!B52)+(ISI_emi!B54-ISI_emi!B96)</f>
        <v>5887.6736974306014</v>
      </c>
      <c r="C52" s="215">
        <f>(ISI_emi!C5-ISI_emi!C52)+(ISI_emi!C54-ISI_emi!C96)</f>
        <v>5023.33074961498</v>
      </c>
      <c r="D52" s="215">
        <f>(ISI_emi!D5-ISI_emi!D52)+(ISI_emi!D54-ISI_emi!D96)</f>
        <v>5275.8191340354197</v>
      </c>
      <c r="E52" s="215">
        <f>(ISI_emi!E5-ISI_emi!E52)+(ISI_emi!E54-ISI_emi!E96)</f>
        <v>6393.9930606005355</v>
      </c>
      <c r="F52" s="215">
        <f>(ISI_emi!F5-ISI_emi!F52)+(ISI_emi!F54-ISI_emi!F96)</f>
        <v>7289.1418662312317</v>
      </c>
      <c r="G52" s="215">
        <f>(ISI_emi!G5-ISI_emi!G52)+(ISI_emi!G54-ISI_emi!G96)</f>
        <v>8046.9195266885154</v>
      </c>
      <c r="H52" s="215">
        <f>(ISI_emi!H5-ISI_emi!H52)+(ISI_emi!H54-ISI_emi!H96)</f>
        <v>8048.7253460615202</v>
      </c>
      <c r="I52" s="215">
        <f>(ISI_emi!I5-ISI_emi!I52)+(ISI_emi!I54-ISI_emi!I96)</f>
        <v>7257.0498502068076</v>
      </c>
      <c r="J52" s="215">
        <f>(ISI_emi!J5-ISI_emi!J52)+(ISI_emi!J54-ISI_emi!J96)</f>
        <v>6049.6146525043569</v>
      </c>
      <c r="K52" s="215">
        <f>(ISI_emi!K5-ISI_emi!K52)+(ISI_emi!K54-ISI_emi!K96)</f>
        <v>3548.1989365771797</v>
      </c>
      <c r="L52" s="215">
        <f>(ISI_emi!L5-ISI_emi!L52)+(ISI_emi!L54-ISI_emi!L96)</f>
        <v>4025.2591642466887</v>
      </c>
      <c r="M52" s="215">
        <f>(ISI_emi!M5-ISI_emi!M52)+(ISI_emi!M54-ISI_emi!M96)</f>
        <v>4802.622547214276</v>
      </c>
      <c r="N52" s="215">
        <f>(ISI_emi!N5-ISI_emi!N52)+(ISI_emi!N54-ISI_emi!N96)</f>
        <v>4483.4747688710086</v>
      </c>
      <c r="O52" s="215">
        <f>(ISI_emi!O5-ISI_emi!O52)+(ISI_emi!O54-ISI_emi!O96)</f>
        <v>4682.9244002874739</v>
      </c>
      <c r="P52" s="215">
        <f>(ISI_emi!P5-ISI_emi!P52)+(ISI_emi!P54-ISI_emi!P96)</f>
        <v>4529.931680555781</v>
      </c>
      <c r="Q52" s="215">
        <f>(ISI_emi!Q5-ISI_emi!Q52)+(ISI_emi!Q54-ISI_emi!Q96)</f>
        <v>4810.4540739821114</v>
      </c>
      <c r="R52" s="215">
        <f>(ISI_emi!R5-ISI_emi!R52)+(ISI_emi!R54-ISI_emi!R96)</f>
        <v>4628.8949013532356</v>
      </c>
      <c r="S52" s="215">
        <f>(ISI_emi!S5-ISI_emi!S52)+(ISI_emi!S54-ISI_emi!S96)</f>
        <v>4237.0352239368494</v>
      </c>
      <c r="T52" s="215">
        <f>(ISI_emi!T5-ISI_emi!T52)+(ISI_emi!T54-ISI_emi!T96)</f>
        <v>3880.2249812994719</v>
      </c>
      <c r="U52" s="215">
        <f>(ISI_emi!U5-ISI_emi!U52)+(ISI_emi!U54-ISI_emi!U96)</f>
        <v>3921.964298956284</v>
      </c>
      <c r="V52" s="215">
        <f>(ISI_emi!V5-ISI_emi!V52)+(ISI_emi!V54-ISI_emi!V96)</f>
        <v>3697.7304738979869</v>
      </c>
      <c r="W52" s="215">
        <f>(ISI_emi!W5-ISI_emi!W52)+(ISI_emi!W54-ISI_emi!W96)</f>
        <v>3976.7764520634782</v>
      </c>
      <c r="DA52" s="85"/>
    </row>
    <row r="53" spans="1:105" ht="12" customHeight="1" x14ac:dyDescent="0.25">
      <c r="A53" s="14" t="s">
        <v>147</v>
      </c>
      <c r="B53" s="206">
        <f>ISI_emi!B52+ISI_emi!B96</f>
        <v>5835.2515223938035</v>
      </c>
      <c r="C53" s="206">
        <f>ISI_emi!C52+ISI_emi!C96</f>
        <v>6188.3420378749779</v>
      </c>
      <c r="D53" s="206">
        <f>ISI_emi!D52+ISI_emi!D96</f>
        <v>7905.3537507921556</v>
      </c>
      <c r="E53" s="206">
        <f>ISI_emi!E52+ISI_emi!E96</f>
        <v>8164.272980594098</v>
      </c>
      <c r="F53" s="206">
        <f>ISI_emi!F52+ISI_emi!F96</f>
        <v>9163.1886967082028</v>
      </c>
      <c r="G53" s="206">
        <f>ISI_emi!G52+ISI_emi!G96</f>
        <v>8839.9046589431618</v>
      </c>
      <c r="H53" s="206">
        <f>ISI_emi!H52+ISI_emi!H96</f>
        <v>8572.4872073344268</v>
      </c>
      <c r="I53" s="206">
        <f>ISI_emi!I52+ISI_emi!I96</f>
        <v>8111.208551786659</v>
      </c>
      <c r="J53" s="206">
        <f>ISI_emi!J52+ISI_emi!J96</f>
        <v>5713.9427095239926</v>
      </c>
      <c r="K53" s="206">
        <f>ISI_emi!K52+ISI_emi!K96</f>
        <v>3560.4371793797632</v>
      </c>
      <c r="L53" s="206">
        <f>ISI_emi!L52+ISI_emi!L96</f>
        <v>3555.5743986319894</v>
      </c>
      <c r="M53" s="206">
        <f>ISI_emi!M52+ISI_emi!M96</f>
        <v>3292.0576013830996</v>
      </c>
      <c r="N53" s="206">
        <f>ISI_emi!N52+ISI_emi!N96</f>
        <v>2873.0028061100052</v>
      </c>
      <c r="O53" s="206">
        <f>ISI_emi!O52+ISI_emi!O96</f>
        <v>2941.7697287400956</v>
      </c>
      <c r="P53" s="206">
        <f>ISI_emi!P52+ISI_emi!P96</f>
        <v>3054.1670753964158</v>
      </c>
      <c r="Q53" s="206">
        <f>ISI_emi!Q52+ISI_emi!Q96</f>
        <v>3772.2209403614643</v>
      </c>
      <c r="R53" s="206">
        <f>ISI_emi!R52+ISI_emi!R96</f>
        <v>3814.4004017702523</v>
      </c>
      <c r="S53" s="206">
        <f>ISI_emi!S52+ISI_emi!S96</f>
        <v>3490.8313852374899</v>
      </c>
      <c r="T53" s="206">
        <f>ISI_emi!T52+ISI_emi!T96</f>
        <v>3748.8260601692177</v>
      </c>
      <c r="U53" s="206">
        <f>ISI_emi!U52+ISI_emi!U96</f>
        <v>3845.5493109323611</v>
      </c>
      <c r="V53" s="206">
        <f>ISI_emi!V52+ISI_emi!V96</f>
        <v>3512.6711746700098</v>
      </c>
      <c r="W53" s="206">
        <f>ISI_emi!W52+ISI_emi!W96</f>
        <v>4013.9813260904034</v>
      </c>
      <c r="DA53" s="71"/>
    </row>
    <row r="54" spans="1:105" ht="12" customHeight="1" x14ac:dyDescent="0.25">
      <c r="A54" s="31" t="s">
        <v>145</v>
      </c>
      <c r="B54" s="212">
        <f t="shared" ref="B54:W54" si="16">SUM(B55:B56)</f>
        <v>11722.925219824405</v>
      </c>
      <c r="C54" s="212">
        <f t="shared" si="16"/>
        <v>11211.672787489959</v>
      </c>
      <c r="D54" s="212">
        <f t="shared" si="16"/>
        <v>13181.172884827574</v>
      </c>
      <c r="E54" s="212">
        <f t="shared" si="16"/>
        <v>14558.266041194634</v>
      </c>
      <c r="F54" s="212">
        <f t="shared" si="16"/>
        <v>16452.330562939434</v>
      </c>
      <c r="G54" s="212">
        <f t="shared" si="16"/>
        <v>16886.824185631678</v>
      </c>
      <c r="H54" s="212">
        <f t="shared" si="16"/>
        <v>16621.212553395948</v>
      </c>
      <c r="I54" s="212">
        <f t="shared" si="16"/>
        <v>15368.258401993466</v>
      </c>
      <c r="J54" s="212">
        <f t="shared" si="16"/>
        <v>11763.557362028349</v>
      </c>
      <c r="K54" s="212">
        <f t="shared" si="16"/>
        <v>7108.6361159569433</v>
      </c>
      <c r="L54" s="212">
        <f t="shared" si="16"/>
        <v>7580.8335628786781</v>
      </c>
      <c r="M54" s="212">
        <f t="shared" si="16"/>
        <v>8094.6801485973756</v>
      </c>
      <c r="N54" s="212">
        <f t="shared" si="16"/>
        <v>7356.4775749810133</v>
      </c>
      <c r="O54" s="212">
        <f t="shared" si="16"/>
        <v>7624.694129027569</v>
      </c>
      <c r="P54" s="212">
        <f t="shared" si="16"/>
        <v>7584.0987559521964</v>
      </c>
      <c r="Q54" s="212">
        <f t="shared" si="16"/>
        <v>8582.6750143435747</v>
      </c>
      <c r="R54" s="212">
        <f t="shared" si="16"/>
        <v>8443.2953031234883</v>
      </c>
      <c r="S54" s="212">
        <f t="shared" si="16"/>
        <v>7727.8666091743389</v>
      </c>
      <c r="T54" s="212">
        <f t="shared" si="16"/>
        <v>7629.0510414686896</v>
      </c>
      <c r="U54" s="212">
        <f t="shared" si="16"/>
        <v>7767.5136098886451</v>
      </c>
      <c r="V54" s="212">
        <f t="shared" si="16"/>
        <v>7210.4016485679967</v>
      </c>
      <c r="W54" s="212">
        <f t="shared" si="16"/>
        <v>7990.7577781538821</v>
      </c>
      <c r="DA54" s="109"/>
    </row>
    <row r="55" spans="1:105" ht="12" customHeight="1" x14ac:dyDescent="0.25">
      <c r="A55" s="51" t="s">
        <v>41</v>
      </c>
      <c r="B55" s="243">
        <f>ISI_emi!B$5</f>
        <v>11180.572681004584</v>
      </c>
      <c r="C55" s="243">
        <f>ISI_emi!C$5</f>
        <v>10756.531404020925</v>
      </c>
      <c r="D55" s="243">
        <f>ISI_emi!D$5</f>
        <v>12883.399176451336</v>
      </c>
      <c r="E55" s="243">
        <f>ISI_emi!E$5</f>
        <v>14159.607814070958</v>
      </c>
      <c r="F55" s="243">
        <f>ISI_emi!F$5</f>
        <v>15943.187244853583</v>
      </c>
      <c r="G55" s="243">
        <f>ISI_emi!G$5</f>
        <v>16145.843089925467</v>
      </c>
      <c r="H55" s="243">
        <f>ISI_emi!H$5</f>
        <v>15795.630275214982</v>
      </c>
      <c r="I55" s="243">
        <f>ISI_emi!I$5</f>
        <v>14616.984276322737</v>
      </c>
      <c r="J55" s="243">
        <f>ISI_emi!J$5</f>
        <v>11073.078995009737</v>
      </c>
      <c r="K55" s="243">
        <f>ISI_emi!K$5</f>
        <v>6695.0365879927876</v>
      </c>
      <c r="L55" s="243">
        <f>ISI_emi!L$5</f>
        <v>6859.7375332168858</v>
      </c>
      <c r="M55" s="243">
        <f>ISI_emi!M$5</f>
        <v>7094.8773197505589</v>
      </c>
      <c r="N55" s="243">
        <f>ISI_emi!N$5</f>
        <v>6535.2808147405794</v>
      </c>
      <c r="O55" s="243">
        <f>ISI_emi!O$5</f>
        <v>7037.0690732558505</v>
      </c>
      <c r="P55" s="243">
        <f>ISI_emi!P$5</f>
        <v>6948.8505296802723</v>
      </c>
      <c r="Q55" s="243">
        <f>ISI_emi!Q$5</f>
        <v>8097.7765460971414</v>
      </c>
      <c r="R55" s="243">
        <f>ISI_emi!R$5</f>
        <v>7984.8464041012212</v>
      </c>
      <c r="S55" s="243">
        <f>ISI_emi!S$5</f>
        <v>7280.4749970569137</v>
      </c>
      <c r="T55" s="243">
        <f>ISI_emi!T$5</f>
        <v>6992.7578910850207</v>
      </c>
      <c r="U55" s="243">
        <f>ISI_emi!U$5</f>
        <v>7291.4705571441518</v>
      </c>
      <c r="V55" s="243">
        <f>ISI_emi!V$5</f>
        <v>6873.6616612311063</v>
      </c>
      <c r="W55" s="243">
        <f>ISI_emi!W$5</f>
        <v>7597.8224918686356</v>
      </c>
      <c r="DA55" s="83"/>
    </row>
    <row r="56" spans="1:105" ht="12" customHeight="1" x14ac:dyDescent="0.25">
      <c r="A56" s="52" t="s">
        <v>42</v>
      </c>
      <c r="B56" s="244">
        <f>ISI_emi!B$54</f>
        <v>542.35253881982089</v>
      </c>
      <c r="C56" s="244">
        <f>ISI_emi!C$54</f>
        <v>455.14138346903292</v>
      </c>
      <c r="D56" s="244">
        <f>ISI_emi!D$54</f>
        <v>297.7737083762392</v>
      </c>
      <c r="E56" s="244">
        <f>ISI_emi!E$54</f>
        <v>398.65822712367577</v>
      </c>
      <c r="F56" s="244">
        <f>ISI_emi!F$54</f>
        <v>509.14331808585126</v>
      </c>
      <c r="G56" s="244">
        <f>ISI_emi!G$54</f>
        <v>740.98109570621068</v>
      </c>
      <c r="H56" s="244">
        <f>ISI_emi!H$54</f>
        <v>825.58227818096475</v>
      </c>
      <c r="I56" s="244">
        <f>ISI_emi!I$54</f>
        <v>751.27412567072906</v>
      </c>
      <c r="J56" s="244">
        <f>ISI_emi!J$54</f>
        <v>690.47836701861195</v>
      </c>
      <c r="K56" s="244">
        <f>ISI_emi!K$54</f>
        <v>413.59952796415541</v>
      </c>
      <c r="L56" s="244">
        <f>ISI_emi!L$54</f>
        <v>721.09602966179204</v>
      </c>
      <c r="M56" s="244">
        <f>ISI_emi!M$54</f>
        <v>999.80282884681651</v>
      </c>
      <c r="N56" s="244">
        <f>ISI_emi!N$54</f>
        <v>821.19676024043395</v>
      </c>
      <c r="O56" s="244">
        <f>ISI_emi!O$54</f>
        <v>587.62505577171873</v>
      </c>
      <c r="P56" s="244">
        <f>ISI_emi!P$54</f>
        <v>635.2482262719243</v>
      </c>
      <c r="Q56" s="244">
        <f>ISI_emi!Q$54</f>
        <v>484.89846824643422</v>
      </c>
      <c r="R56" s="244">
        <f>ISI_emi!R$54</f>
        <v>458.44889902226657</v>
      </c>
      <c r="S56" s="244">
        <f>ISI_emi!S$54</f>
        <v>447.39161211742555</v>
      </c>
      <c r="T56" s="244">
        <f>ISI_emi!T$54</f>
        <v>636.29315038366929</v>
      </c>
      <c r="U56" s="244">
        <f>ISI_emi!U$54</f>
        <v>476.04305274449331</v>
      </c>
      <c r="V56" s="244">
        <f>ISI_emi!V$54</f>
        <v>336.73998733689041</v>
      </c>
      <c r="W56" s="244">
        <f>ISI_emi!W$54</f>
        <v>392.93528628524643</v>
      </c>
      <c r="DA56" s="84"/>
    </row>
    <row r="57" spans="1:105" ht="12" customHeight="1" x14ac:dyDescent="0.25">
      <c r="A57" s="3"/>
      <c r="B57" s="250"/>
      <c r="C57" s="250"/>
      <c r="D57" s="250"/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0"/>
      <c r="R57" s="250"/>
      <c r="S57" s="250"/>
      <c r="T57" s="250"/>
      <c r="U57" s="250"/>
      <c r="V57" s="250"/>
      <c r="W57" s="250"/>
      <c r="DA57" s="87"/>
    </row>
    <row r="58" spans="1:105" ht="12" customHeight="1" x14ac:dyDescent="0.25">
      <c r="A58" s="110" t="s">
        <v>148</v>
      </c>
      <c r="B58" s="252">
        <f t="shared" ref="B58:W58" si="17">IF(B$7=0,"",B$3/B$7*1000)</f>
        <v>158.03979154487146</v>
      </c>
      <c r="C58" s="252">
        <f t="shared" si="17"/>
        <v>160.50220596233882</v>
      </c>
      <c r="D58" s="252">
        <f t="shared" si="17"/>
        <v>137.26459959968537</v>
      </c>
      <c r="E58" s="252">
        <f t="shared" si="17"/>
        <v>113.22009323494586</v>
      </c>
      <c r="F58" s="252">
        <f t="shared" si="17"/>
        <v>139.07661729135015</v>
      </c>
      <c r="G58" s="252">
        <f t="shared" si="17"/>
        <v>122.55206075904157</v>
      </c>
      <c r="H58" s="252">
        <f t="shared" si="17"/>
        <v>129.05396276810146</v>
      </c>
      <c r="I58" s="252">
        <f t="shared" si="17"/>
        <v>141.75377096327318</v>
      </c>
      <c r="J58" s="252">
        <f t="shared" si="17"/>
        <v>184.37704950415144</v>
      </c>
      <c r="K58" s="252">
        <f t="shared" si="17"/>
        <v>188.69759398834151</v>
      </c>
      <c r="L58" s="252">
        <f t="shared" si="17"/>
        <v>357.21535124593629</v>
      </c>
      <c r="M58" s="252">
        <f t="shared" si="17"/>
        <v>325.93741288195992</v>
      </c>
      <c r="N58" s="252">
        <f t="shared" si="17"/>
        <v>377.6213060358441</v>
      </c>
      <c r="O58" s="252">
        <f t="shared" si="17"/>
        <v>318.0727173362032</v>
      </c>
      <c r="P58" s="252">
        <f t="shared" si="17"/>
        <v>284.61003073590797</v>
      </c>
      <c r="Q58" s="252">
        <f t="shared" si="17"/>
        <v>250.95501852805447</v>
      </c>
      <c r="R58" s="252">
        <f t="shared" si="17"/>
        <v>208.82835138446666</v>
      </c>
      <c r="S58" s="252">
        <f t="shared" si="17"/>
        <v>230.76683388313131</v>
      </c>
      <c r="T58" s="252">
        <f t="shared" si="17"/>
        <v>261.70251638028333</v>
      </c>
      <c r="U58" s="252">
        <f t="shared" si="17"/>
        <v>182.3071367591975</v>
      </c>
      <c r="V58" s="252">
        <f t="shared" si="17"/>
        <v>76.050350939447284</v>
      </c>
      <c r="W58" s="252">
        <f t="shared" si="17"/>
        <v>220.20434462572774</v>
      </c>
      <c r="DA58" s="109"/>
    </row>
    <row r="59" spans="1:105" ht="12" customHeight="1" x14ac:dyDescent="0.25">
      <c r="A59" s="110" t="s">
        <v>149</v>
      </c>
      <c r="B59" s="253">
        <f t="shared" ref="B59:W59" si="18">IF(B$47=0,"",B$47/B$7)</f>
        <v>0.34503885867324713</v>
      </c>
      <c r="C59" s="253">
        <f t="shared" si="18"/>
        <v>0.28326134851957641</v>
      </c>
      <c r="D59" s="253">
        <f t="shared" si="18"/>
        <v>0.24428817663492494</v>
      </c>
      <c r="E59" s="253">
        <f t="shared" si="18"/>
        <v>0.25705749267741412</v>
      </c>
      <c r="F59" s="253">
        <f t="shared" si="18"/>
        <v>0.28803154619610838</v>
      </c>
      <c r="G59" s="253">
        <f t="shared" si="18"/>
        <v>0.29741738621350033</v>
      </c>
      <c r="H59" s="253">
        <f t="shared" si="18"/>
        <v>0.30546652637309624</v>
      </c>
      <c r="I59" s="253">
        <f t="shared" si="18"/>
        <v>0.26956163823101786</v>
      </c>
      <c r="J59" s="253">
        <f t="shared" si="18"/>
        <v>0.29605651369886765</v>
      </c>
      <c r="K59" s="253">
        <f t="shared" si="18"/>
        <v>0.34480061288764124</v>
      </c>
      <c r="L59" s="253">
        <f t="shared" si="18"/>
        <v>0.29519193421412032</v>
      </c>
      <c r="M59" s="253">
        <f t="shared" si="18"/>
        <v>0.35990646504825791</v>
      </c>
      <c r="N59" s="253">
        <f t="shared" si="18"/>
        <v>0.360468336827313</v>
      </c>
      <c r="O59" s="253">
        <f t="shared" si="18"/>
        <v>0.40209717023704061</v>
      </c>
      <c r="P59" s="253">
        <f t="shared" si="18"/>
        <v>0.37741368672070974</v>
      </c>
      <c r="Q59" s="253">
        <f t="shared" si="18"/>
        <v>0.3837964090688018</v>
      </c>
      <c r="R59" s="253">
        <f t="shared" si="18"/>
        <v>0.37483524791751355</v>
      </c>
      <c r="S59" s="253">
        <f t="shared" si="18"/>
        <v>0.32218363388474652</v>
      </c>
      <c r="T59" s="253">
        <f t="shared" si="18"/>
        <v>0.26476795647810741</v>
      </c>
      <c r="U59" s="253">
        <f t="shared" si="18"/>
        <v>0.27727312881296556</v>
      </c>
      <c r="V59" s="253">
        <f t="shared" si="18"/>
        <v>0.31459882815629947</v>
      </c>
      <c r="W59" s="253">
        <f t="shared" si="18"/>
        <v>0.27654550578099507</v>
      </c>
      <c r="DA59" s="109"/>
    </row>
    <row r="60" spans="1:105" ht="12" customHeight="1" x14ac:dyDescent="0.25">
      <c r="A60" s="50" t="s">
        <v>41</v>
      </c>
      <c r="B60" s="254">
        <f t="shared" ref="B60:W60" si="19">IF(B$48=0,"",B$48/B$8)</f>
        <v>0.415086380087268</v>
      </c>
      <c r="C60" s="254">
        <f t="shared" si="19"/>
        <v>0.33645088336684209</v>
      </c>
      <c r="D60" s="254">
        <f t="shared" si="19"/>
        <v>0.27053467617423377</v>
      </c>
      <c r="E60" s="254">
        <f t="shared" si="19"/>
        <v>0.28917596107571536</v>
      </c>
      <c r="F60" s="254">
        <f t="shared" si="19"/>
        <v>0.33021758803885831</v>
      </c>
      <c r="G60" s="254">
        <f t="shared" si="19"/>
        <v>0.35516943570729342</v>
      </c>
      <c r="H60" s="254">
        <f t="shared" si="19"/>
        <v>0.37075226385097787</v>
      </c>
      <c r="I60" s="254">
        <f t="shared" si="19"/>
        <v>0.32565833450134174</v>
      </c>
      <c r="J60" s="254">
        <f t="shared" si="19"/>
        <v>0.36786342250359444</v>
      </c>
      <c r="K60" s="254">
        <f t="shared" si="19"/>
        <v>0.43722933080056298</v>
      </c>
      <c r="L60" s="254">
        <f t="shared" si="19"/>
        <v>0.40765609221374449</v>
      </c>
      <c r="M60" s="254">
        <f t="shared" si="19"/>
        <v>0.52640369012795152</v>
      </c>
      <c r="N60" s="254">
        <f t="shared" si="19"/>
        <v>0.51402262293569778</v>
      </c>
      <c r="O60" s="254">
        <f t="shared" si="19"/>
        <v>0.52931691943832249</v>
      </c>
      <c r="P60" s="254">
        <f t="shared" si="19"/>
        <v>0.50766285550837675</v>
      </c>
      <c r="Q60" s="254">
        <f t="shared" si="19"/>
        <v>0.47997490918133129</v>
      </c>
      <c r="R60" s="254">
        <f t="shared" si="19"/>
        <v>0.46496235718142898</v>
      </c>
      <c r="S60" s="254">
        <f t="shared" si="19"/>
        <v>0.39294864768006693</v>
      </c>
      <c r="T60" s="254">
        <f t="shared" si="19"/>
        <v>0.33984824096772082</v>
      </c>
      <c r="U60" s="254">
        <f t="shared" si="19"/>
        <v>0.33997921570001016</v>
      </c>
      <c r="V60" s="254">
        <f t="shared" si="19"/>
        <v>0.37242845087790205</v>
      </c>
      <c r="W60" s="254">
        <f t="shared" si="19"/>
        <v>0.32568150248569644</v>
      </c>
      <c r="DA60" s="83"/>
    </row>
    <row r="61" spans="1:105" ht="12" customHeight="1" x14ac:dyDescent="0.25">
      <c r="A61" s="49" t="s">
        <v>42</v>
      </c>
      <c r="B61" s="255">
        <f t="shared" ref="B61:W61" si="20">IF(B$49=0,"",B$49/B$9)</f>
        <v>0.16822659277014831</v>
      </c>
      <c r="C61" s="255">
        <f t="shared" si="20"/>
        <v>0.1448520844827135</v>
      </c>
      <c r="D61" s="255">
        <f t="shared" si="20"/>
        <v>0.12400659756574704</v>
      </c>
      <c r="E61" s="255">
        <f t="shared" si="20"/>
        <v>0.1299962498576929</v>
      </c>
      <c r="F61" s="255">
        <f t="shared" si="20"/>
        <v>0.1428178423784858</v>
      </c>
      <c r="G61" s="255">
        <f t="shared" si="20"/>
        <v>0.15039450250460973</v>
      </c>
      <c r="H61" s="255">
        <f t="shared" si="20"/>
        <v>0.15506510888516675</v>
      </c>
      <c r="I61" s="255">
        <f t="shared" si="20"/>
        <v>0.14136214690462393</v>
      </c>
      <c r="J61" s="255">
        <f t="shared" si="20"/>
        <v>0.15420402388683721</v>
      </c>
      <c r="K61" s="255">
        <f t="shared" si="20"/>
        <v>0.17446691498005962</v>
      </c>
      <c r="L61" s="255">
        <f t="shared" si="20"/>
        <v>0.16594195494282174</v>
      </c>
      <c r="M61" s="255">
        <f t="shared" si="20"/>
        <v>0.19968212523548065</v>
      </c>
      <c r="N61" s="255">
        <f t="shared" si="20"/>
        <v>0.19628048608295659</v>
      </c>
      <c r="O61" s="255">
        <f t="shared" si="20"/>
        <v>0.20044728674868031</v>
      </c>
      <c r="P61" s="255">
        <f t="shared" si="20"/>
        <v>0.19452457475590426</v>
      </c>
      <c r="Q61" s="255">
        <f t="shared" si="20"/>
        <v>0.18689278883842317</v>
      </c>
      <c r="R61" s="255">
        <f t="shared" si="20"/>
        <v>0.18270398242766941</v>
      </c>
      <c r="S61" s="255">
        <f t="shared" si="20"/>
        <v>0.16204673601144032</v>
      </c>
      <c r="T61" s="255">
        <f t="shared" si="20"/>
        <v>0.14601005776068182</v>
      </c>
      <c r="U61" s="255">
        <f t="shared" si="20"/>
        <v>0.1460502659722008</v>
      </c>
      <c r="V61" s="255">
        <f t="shared" si="20"/>
        <v>0.15583821669114092</v>
      </c>
      <c r="W61" s="255">
        <f t="shared" si="20"/>
        <v>0.14165156330740278</v>
      </c>
      <c r="DA61" s="84"/>
    </row>
    <row r="62" spans="1:105" ht="12" customHeight="1" x14ac:dyDescent="0.25">
      <c r="A62" s="110" t="s">
        <v>150</v>
      </c>
      <c r="B62" s="253">
        <f>IF(SUM(ISI_ued!B$5,ISI_ued!B$54)=0,"",SUM(ISI_ued!B$5,ISI_ued!B$54)/B$7)</f>
        <v>0.15904924405338661</v>
      </c>
      <c r="C62" s="253">
        <f>IF(SUM(ISI_ued!C$5,ISI_ued!C$54)=0,"",SUM(ISI_ued!C$5,ISI_ued!C$54)/C$7)</f>
        <v>0.1328778002579222</v>
      </c>
      <c r="D62" s="253">
        <f>IF(SUM(ISI_ued!D$5,ISI_ued!D$54)=0,"",SUM(ISI_ued!D$5,ISI_ued!D$54)/D$7)</f>
        <v>0.11341557719385051</v>
      </c>
      <c r="E62" s="253">
        <f>IF(SUM(ISI_ued!E$5,ISI_ued!E$54)=0,"",SUM(ISI_ued!E$5,ISI_ued!E$54)/E$7)</f>
        <v>0.11948423848909488</v>
      </c>
      <c r="F62" s="253">
        <f>IF(SUM(ISI_ued!F$5,ISI_ued!F$54)=0,"",SUM(ISI_ued!F$5,ISI_ued!F$54)/F$7)</f>
        <v>0.13345549573605492</v>
      </c>
      <c r="G62" s="253">
        <f>IF(SUM(ISI_ued!G$5,ISI_ued!G$54)=0,"",SUM(ISI_ued!G$5,ISI_ued!G$54)/G$7)</f>
        <v>0.13712789851362422</v>
      </c>
      <c r="H62" s="253">
        <f>IF(SUM(ISI_ued!H$5,ISI_ued!H$54)=0,"",SUM(ISI_ued!H$5,ISI_ued!H$54)/H$7)</f>
        <v>0.14162240760736605</v>
      </c>
      <c r="I62" s="253">
        <f>IF(SUM(ISI_ued!I$5,ISI_ued!I$54)=0,"",SUM(ISI_ued!I$5,ISI_ued!I$54)/I$7)</f>
        <v>0.12700796246646093</v>
      </c>
      <c r="J62" s="253">
        <f>IF(SUM(ISI_ued!J$5,ISI_ued!J$54)=0,"",SUM(ISI_ued!J$5,ISI_ued!J$54)/J$7)</f>
        <v>0.14100019950901185</v>
      </c>
      <c r="K62" s="253">
        <f>IF(SUM(ISI_ued!K$5,ISI_ued!K$54)=0,"",SUM(ISI_ued!K$5,ISI_ued!K$54)/K$7)</f>
        <v>0.16529468741023692</v>
      </c>
      <c r="L62" s="253">
        <f>IF(SUM(ISI_ued!L$5,ISI_ued!L$54)=0,"",SUM(ISI_ued!L$5,ISI_ued!L$54)/L$7)</f>
        <v>0.14399284776822666</v>
      </c>
      <c r="M62" s="253">
        <f>IF(SUM(ISI_ued!M$5,ISI_ued!M$54)=0,"",SUM(ISI_ued!M$5,ISI_ued!M$54)/M$7)</f>
        <v>0.17446421396411088</v>
      </c>
      <c r="N62" s="253">
        <f>IF(SUM(ISI_ued!N$5,ISI_ued!N$54)=0,"",SUM(ISI_ued!N$5,ISI_ued!N$54)/N$7)</f>
        <v>0.17429438387386426</v>
      </c>
      <c r="O62" s="253">
        <f>IF(SUM(ISI_ued!O$5,ISI_ued!O$54)=0,"",SUM(ISI_ued!O$5,ISI_ued!O$54)/O$7)</f>
        <v>0.18984880066665288</v>
      </c>
      <c r="P62" s="253">
        <f>IF(SUM(ISI_ued!P$5,ISI_ued!P$54)=0,"",SUM(ISI_ued!P$5,ISI_ued!P$54)/P$7)</f>
        <v>0.17931699593013323</v>
      </c>
      <c r="Q62" s="253">
        <f>IF(SUM(ISI_ued!Q$5,ISI_ued!Q$54)=0,"",SUM(ISI_ued!Q$5,ISI_ued!Q$54)/Q$7)</f>
        <v>0.18008996772336225</v>
      </c>
      <c r="R62" s="253">
        <f>IF(SUM(ISI_ued!R$5,ISI_ued!R$54)=0,"",SUM(ISI_ued!R$5,ISI_ued!R$54)/R$7)</f>
        <v>0.17570855072666358</v>
      </c>
      <c r="S62" s="253">
        <f>IF(SUM(ISI_ued!S$5,ISI_ued!S$54)=0,"",SUM(ISI_ued!S$5,ISI_ued!S$54)/S$7)</f>
        <v>0.14853455997084533</v>
      </c>
      <c r="T62" s="253">
        <f>IF(SUM(ISI_ued!T$5,ISI_ued!T$54)=0,"",SUM(ISI_ued!T$5,ISI_ued!T$54)/T$7)</f>
        <v>0.12311046177276368</v>
      </c>
      <c r="U62" s="253">
        <f>IF(SUM(ISI_ued!U$5,ISI_ued!U$54)=0,"",SUM(ISI_ued!U$5,ISI_ued!U$54)/U$7)</f>
        <v>0.12856145281515549</v>
      </c>
      <c r="V62" s="253">
        <f>IF(SUM(ISI_ued!V$5,ISI_ued!V$54)=0,"",SUM(ISI_ued!V$5,ISI_ued!V$54)/V$7)</f>
        <v>0.14437341641365681</v>
      </c>
      <c r="W62" s="253">
        <f>IF(SUM(ISI_ued!W$5,ISI_ued!W$54)=0,"",SUM(ISI_ued!W$5,ISI_ued!W$54)/W$7)</f>
        <v>0.12662093767506608</v>
      </c>
      <c r="DA62" s="109"/>
    </row>
    <row r="63" spans="1:105" ht="12" customHeight="1" x14ac:dyDescent="0.25">
      <c r="A63" s="50" t="s">
        <v>41</v>
      </c>
      <c r="B63" s="254">
        <f>IF(ISI_ued!B$5=0,"",ISI_ued!B$5/B$8)</f>
        <v>0.18524077998819422</v>
      </c>
      <c r="C63" s="254">
        <f>IF(ISI_ued!C$5=0,"",ISI_ued!C$5/C$8)</f>
        <v>0.15239482762332382</v>
      </c>
      <c r="D63" s="254">
        <f>IF(ISI_ued!D$5=0,"",ISI_ued!D$5/D$8)</f>
        <v>0.12272503917161197</v>
      </c>
      <c r="E63" s="254">
        <f>IF(ISI_ued!E$5=0,"",ISI_ued!E$5/E$8)</f>
        <v>0.13102439062478358</v>
      </c>
      <c r="F63" s="254">
        <f>IF(ISI_ued!F$5=0,"",ISI_ued!F$5/F$8)</f>
        <v>0.14869409473150896</v>
      </c>
      <c r="G63" s="254">
        <f>IF(ISI_ued!G$5=0,"",ISI_ued!G$5/G$8)</f>
        <v>0.15742860430123348</v>
      </c>
      <c r="H63" s="254">
        <f>IF(ISI_ued!H$5=0,"",ISI_ued!H$5/H$8)</f>
        <v>0.16481940296017927</v>
      </c>
      <c r="I63" s="254">
        <f>IF(ISI_ued!I$5=0,"",ISI_ued!I$5/I$8)</f>
        <v>0.14683235712320622</v>
      </c>
      <c r="J63" s="254">
        <f>IF(ISI_ued!J$5=0,"",ISI_ued!J$5/J$8)</f>
        <v>0.16707236585346671</v>
      </c>
      <c r="K63" s="254">
        <f>IF(ISI_ued!K$5=0,"",ISI_ued!K$5/K$8)</f>
        <v>0.19965441926295119</v>
      </c>
      <c r="L63" s="254">
        <f>IF(ISI_ued!L$5=0,"",ISI_ued!L$5/L$8)</f>
        <v>0.18564093185424888</v>
      </c>
      <c r="M63" s="254">
        <f>IF(ISI_ued!M$5=0,"",ISI_ued!M$5/M$8)</f>
        <v>0.23755161669585695</v>
      </c>
      <c r="N63" s="254">
        <f>IF(ISI_ued!N$5=0,"",ISI_ued!N$5/N$8)</f>
        <v>0.23160917314202442</v>
      </c>
      <c r="O63" s="254">
        <f>IF(ISI_ued!O$5=0,"",ISI_ued!O$5/O$8)</f>
        <v>0.23691703439539941</v>
      </c>
      <c r="P63" s="254">
        <f>IF(ISI_ued!P$5=0,"",ISI_ued!P$5/P$8)</f>
        <v>0.22740475631996321</v>
      </c>
      <c r="Q63" s="254">
        <f>IF(ISI_ued!Q$5=0,"",ISI_ued!Q$5/Q$8)</f>
        <v>0.21515953333771676</v>
      </c>
      <c r="R63" s="254">
        <f>IF(ISI_ued!R$5=0,"",ISI_ued!R$5/R$8)</f>
        <v>0.20843287347049133</v>
      </c>
      <c r="S63" s="254">
        <f>IF(ISI_ued!S$5=0,"",ISI_ued!S$5/S$8)</f>
        <v>0.17373499088211217</v>
      </c>
      <c r="T63" s="254">
        <f>IF(ISI_ued!T$5=0,"",ISI_ued!T$5/T$8)</f>
        <v>0.14966375026548437</v>
      </c>
      <c r="U63" s="254">
        <f>IF(ISI_ued!U$5=0,"",ISI_ued!U$5/U$8)</f>
        <v>0.15047112214455782</v>
      </c>
      <c r="V63" s="254">
        <f>IF(ISI_ued!V$5=0,"",ISI_ued!V$5/V$8)</f>
        <v>0.16473652304622249</v>
      </c>
      <c r="W63" s="254">
        <f>IF(ISI_ued!W$5=0,"",ISI_ued!W$5/W$8)</f>
        <v>0.14374733756743371</v>
      </c>
      <c r="DA63" s="83"/>
    </row>
    <row r="64" spans="1:105" ht="12" customHeight="1" x14ac:dyDescent="0.25">
      <c r="A64" s="49" t="s">
        <v>42</v>
      </c>
      <c r="B64" s="255">
        <f>IF(ISI_ued!B$54=0,"",ISI_ued!B$54/B$9)</f>
        <v>9.2937200077640419E-2</v>
      </c>
      <c r="C64" s="255">
        <f>IF(ISI_ued!C$54=0,"",ISI_ued!C$54/C$9)</f>
        <v>8.2090791091749341E-2</v>
      </c>
      <c r="D64" s="255">
        <f>IF(ISI_ued!D$54=0,"",ISI_ued!D$54/D$9)</f>
        <v>7.0752486624665017E-2</v>
      </c>
      <c r="E64" s="255">
        <f>IF(ISI_ued!E$54=0,"",ISI_ued!E$54/E$9)</f>
        <v>7.3831187586866326E-2</v>
      </c>
      <c r="F64" s="255">
        <f>IF(ISI_ued!F$54=0,"",ISI_ued!F$54/F$9)</f>
        <v>8.100086134845623E-2</v>
      </c>
      <c r="G64" s="255">
        <f>IF(ISI_ued!G$54=0,"",ISI_ued!G$54/G$9)</f>
        <v>8.5447164541735343E-2</v>
      </c>
      <c r="H64" s="255">
        <f>IF(ISI_ued!H$54=0,"",ISI_ued!H$54/H$9)</f>
        <v>8.8182542832827462E-2</v>
      </c>
      <c r="I64" s="255">
        <f>IF(ISI_ued!I$54=0,"",ISI_ued!I$54/I$9)</f>
        <v>8.1702668575331885E-2</v>
      </c>
      <c r="J64" s="255">
        <f>IF(ISI_ued!J$54=0,"",ISI_ued!J$54/J$9)</f>
        <v>8.9495382321965716E-2</v>
      </c>
      <c r="K64" s="255">
        <f>IF(ISI_ued!K$54=0,"",ISI_ued!K$54/K$9)</f>
        <v>0.10197432207638504</v>
      </c>
      <c r="L64" s="255">
        <f>IF(ISI_ued!L$54=0,"",ISI_ued!L$54/L$9)</f>
        <v>9.6128585050626783E-2</v>
      </c>
      <c r="M64" s="255">
        <f>IF(ISI_ued!M$54=0,"",ISI_ued!M$54/M$9)</f>
        <v>0.11375366789730058</v>
      </c>
      <c r="N64" s="255">
        <f>IF(ISI_ued!N$54=0,"",ISI_ued!N$54/N$9)</f>
        <v>0.11301057145613282</v>
      </c>
      <c r="O64" s="255">
        <f>IF(ISI_ued!O$54=0,"",ISI_ued!O$54/O$9)</f>
        <v>0.11524321539397718</v>
      </c>
      <c r="P64" s="255">
        <f>IF(ISI_ued!P$54=0,"",ISI_ued!P$54/P$9)</f>
        <v>0.11179466257528804</v>
      </c>
      <c r="Q64" s="255">
        <f>IF(ISI_ued!Q$54=0,"",ISI_ued!Q$54/Q$9)</f>
        <v>0.10829300248379282</v>
      </c>
      <c r="R64" s="255">
        <f>IF(ISI_ued!R$54=0,"",ISI_ued!R$54/R$9)</f>
        <v>0.10594745894839866</v>
      </c>
      <c r="S64" s="255">
        <f>IF(ISI_ued!S$54=0,"",ISI_ued!S$54/S$9)</f>
        <v>9.1507526204228487E-2</v>
      </c>
      <c r="T64" s="255">
        <f>IF(ISI_ued!T$54=0,"",ISI_ued!T$54/T$9)</f>
        <v>8.1109918396168573E-2</v>
      </c>
      <c r="U64" s="255">
        <f>IF(ISI_ued!U$54=0,"",ISI_ued!U$54/U$9)</f>
        <v>8.2711844331729706E-2</v>
      </c>
      <c r="V64" s="255">
        <f>IF(ISI_ued!V$54=0,"",ISI_ued!V$54/V$9)</f>
        <v>8.8470245890140645E-2</v>
      </c>
      <c r="W64" s="255">
        <f>IF(ISI_ued!W$54=0,"",ISI_ued!W$54/W$9)</f>
        <v>7.960352158915758E-2</v>
      </c>
      <c r="DA64" s="84"/>
    </row>
    <row r="65" spans="1:105" ht="12" customHeight="1" x14ac:dyDescent="0.25">
      <c r="A65" s="110" t="s">
        <v>88</v>
      </c>
      <c r="B65" s="256">
        <f t="shared" ref="B65:W65" si="21">IF(B$47=0,"",B$54/B$47)</f>
        <v>7.272188908637566</v>
      </c>
      <c r="C65" s="256">
        <f t="shared" si="21"/>
        <v>8.0203983510462642</v>
      </c>
      <c r="D65" s="256">
        <f t="shared" si="21"/>
        <v>9.8266548247876955</v>
      </c>
      <c r="E65" s="256">
        <f t="shared" si="21"/>
        <v>9.9524259900697807</v>
      </c>
      <c r="F65" s="256">
        <f t="shared" si="21"/>
        <v>9.4539460431685125</v>
      </c>
      <c r="G65" s="256">
        <f t="shared" si="21"/>
        <v>9.0408557030444801</v>
      </c>
      <c r="H65" s="256">
        <f t="shared" si="21"/>
        <v>8.6837220505754065</v>
      </c>
      <c r="I65" s="256">
        <f t="shared" si="21"/>
        <v>9.1053470876608227</v>
      </c>
      <c r="J65" s="256">
        <f t="shared" si="21"/>
        <v>7.8913341478966768</v>
      </c>
      <c r="K65" s="256">
        <f t="shared" si="21"/>
        <v>7.4665841268999946</v>
      </c>
      <c r="L65" s="256">
        <f t="shared" si="21"/>
        <v>6.9020375198694399</v>
      </c>
      <c r="M65" s="256">
        <f t="shared" si="21"/>
        <v>5.8750592306193337</v>
      </c>
      <c r="N65" s="256">
        <f t="shared" si="21"/>
        <v>6.1984119821912191</v>
      </c>
      <c r="O65" s="256">
        <f t="shared" si="21"/>
        <v>6.352830937146277</v>
      </c>
      <c r="P65" s="256">
        <f t="shared" si="21"/>
        <v>6.3628072525171788</v>
      </c>
      <c r="Q65" s="256">
        <f t="shared" si="21"/>
        <v>6.6714118369150128</v>
      </c>
      <c r="R65" s="256">
        <f t="shared" si="21"/>
        <v>6.8761996237396312</v>
      </c>
      <c r="S65" s="256">
        <f t="shared" si="21"/>
        <v>7.1369061193568566</v>
      </c>
      <c r="T65" s="256">
        <f t="shared" si="21"/>
        <v>8.1168772410779191</v>
      </c>
      <c r="U65" s="256">
        <f t="shared" si="21"/>
        <v>8.1239347549041252</v>
      </c>
      <c r="V65" s="256">
        <f t="shared" si="21"/>
        <v>8.2135472048285685</v>
      </c>
      <c r="W65" s="256">
        <f t="shared" si="21"/>
        <v>8.5603441699127636</v>
      </c>
      <c r="DA65" s="109"/>
    </row>
    <row r="66" spans="1:105" ht="12" customHeight="1" x14ac:dyDescent="0.25">
      <c r="A66" s="50" t="s">
        <v>151</v>
      </c>
      <c r="B66" s="257">
        <f t="shared" ref="B66:W66" si="22">IF(B$48=0,"",B$55/B$48)</f>
        <v>8.0493477870049261</v>
      </c>
      <c r="C66" s="257">
        <f t="shared" si="22"/>
        <v>8.9679058966405787</v>
      </c>
      <c r="D66" s="257">
        <f t="shared" si="22"/>
        <v>10.56533690833588</v>
      </c>
      <c r="E66" s="257">
        <f t="shared" si="22"/>
        <v>10.779862537029278</v>
      </c>
      <c r="F66" s="257">
        <f t="shared" si="22"/>
        <v>10.312455523101702</v>
      </c>
      <c r="G66" s="257">
        <f t="shared" si="22"/>
        <v>10.081958535974675</v>
      </c>
      <c r="H66" s="257">
        <f t="shared" si="22"/>
        <v>9.7506223866673132</v>
      </c>
      <c r="I66" s="257">
        <f t="shared" si="22"/>
        <v>10.305179716392745</v>
      </c>
      <c r="J66" s="257">
        <f t="shared" si="22"/>
        <v>9.0043674476133493</v>
      </c>
      <c r="K66" s="257">
        <f t="shared" si="22"/>
        <v>8.5548036456472349</v>
      </c>
      <c r="L66" s="257">
        <f t="shared" si="22"/>
        <v>8.4576551354746687</v>
      </c>
      <c r="M66" s="257">
        <f t="shared" si="22"/>
        <v>7.1792235961334141</v>
      </c>
      <c r="N66" s="257">
        <f t="shared" si="22"/>
        <v>7.4729738069421288</v>
      </c>
      <c r="O66" s="257">
        <f t="shared" si="22"/>
        <v>7.2640315853441475</v>
      </c>
      <c r="P66" s="257">
        <f t="shared" si="22"/>
        <v>7.420758991161355</v>
      </c>
      <c r="Q66" s="257">
        <f t="shared" si="22"/>
        <v>7.4916739375779535</v>
      </c>
      <c r="R66" s="257">
        <f t="shared" si="22"/>
        <v>7.7014852162844596</v>
      </c>
      <c r="S66" s="257">
        <f t="shared" si="22"/>
        <v>7.9490252400529897</v>
      </c>
      <c r="T66" s="257">
        <f t="shared" si="22"/>
        <v>9.4607196314796358</v>
      </c>
      <c r="U66" s="257">
        <f t="shared" si="22"/>
        <v>9.1915357968708005</v>
      </c>
      <c r="V66" s="257">
        <f t="shared" si="22"/>
        <v>9.0233916814141999</v>
      </c>
      <c r="W66" s="257">
        <f t="shared" si="22"/>
        <v>9.4289199687276604</v>
      </c>
      <c r="DA66" s="83"/>
    </row>
    <row r="67" spans="1:105" ht="12" customHeight="1" x14ac:dyDescent="0.25">
      <c r="A67" s="49" t="s">
        <v>152</v>
      </c>
      <c r="B67" s="258">
        <f t="shared" ref="B67:W67" si="23">IF(B$49=0,"",B$56/B$49)</f>
        <v>2.4318779350771464</v>
      </c>
      <c r="C67" s="258">
        <f t="shared" si="23"/>
        <v>2.2935119582158823</v>
      </c>
      <c r="D67" s="258">
        <f t="shared" si="23"/>
        <v>2.4414347124636553</v>
      </c>
      <c r="E67" s="258">
        <f t="shared" si="23"/>
        <v>2.670867629925</v>
      </c>
      <c r="F67" s="258">
        <f t="shared" si="23"/>
        <v>2.6210997387231463</v>
      </c>
      <c r="G67" s="258">
        <f t="shared" si="23"/>
        <v>2.7817139419853847</v>
      </c>
      <c r="H67" s="258">
        <f t="shared" si="23"/>
        <v>2.8071077167809069</v>
      </c>
      <c r="I67" s="258">
        <f t="shared" si="23"/>
        <v>2.7885234704911284</v>
      </c>
      <c r="J67" s="258">
        <f t="shared" si="23"/>
        <v>2.6460406985946374</v>
      </c>
      <c r="K67" s="258">
        <f t="shared" si="23"/>
        <v>2.4407706819720256</v>
      </c>
      <c r="L67" s="258">
        <f t="shared" si="23"/>
        <v>2.51009211105504</v>
      </c>
      <c r="M67" s="258">
        <f t="shared" si="23"/>
        <v>2.566540822226322</v>
      </c>
      <c r="N67" s="258">
        <f t="shared" si="23"/>
        <v>2.6294239661281651</v>
      </c>
      <c r="O67" s="258">
        <f t="shared" si="23"/>
        <v>2.5388979796541573</v>
      </c>
      <c r="P67" s="258">
        <f t="shared" si="23"/>
        <v>2.4859513334853585</v>
      </c>
      <c r="Q67" s="258">
        <f t="shared" si="23"/>
        <v>2.3586613055255183</v>
      </c>
      <c r="R67" s="258">
        <f t="shared" si="23"/>
        <v>2.3988949805338433</v>
      </c>
      <c r="S67" s="258">
        <f t="shared" si="23"/>
        <v>2.6804661368363174</v>
      </c>
      <c r="T67" s="258">
        <f t="shared" si="23"/>
        <v>3.1693614941442774</v>
      </c>
      <c r="U67" s="258">
        <f t="shared" si="23"/>
        <v>2.923270554019922</v>
      </c>
      <c r="V67" s="258">
        <f t="shared" si="23"/>
        <v>2.9002646821712839</v>
      </c>
      <c r="W67" s="258">
        <f t="shared" si="23"/>
        <v>3.0779264407124125</v>
      </c>
      <c r="DA67" s="8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4" tint="0.39997558519241921"/>
    <pageSetUpPr fitToPage="1"/>
  </sheetPr>
  <dimension ref="A1:DA156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Iron and steel / final energy consumption"</f>
        <v>RO: Iron and steel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"/>
    </row>
    <row r="3" spans="1:105" ht="15" customHeight="1" x14ac:dyDescent="0.25">
      <c r="A3" s="32" t="s">
        <v>153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2"/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</row>
    <row r="5" spans="1:105" ht="15" customHeight="1" x14ac:dyDescent="0.25">
      <c r="A5" s="34" t="s">
        <v>41</v>
      </c>
      <c r="B5" s="225">
        <v>1389.003553686025</v>
      </c>
      <c r="C5" s="225">
        <v>1199.447399202792</v>
      </c>
      <c r="D5" s="225">
        <v>1219.4025886942179</v>
      </c>
      <c r="E5" s="225">
        <v>1313.5239679942219</v>
      </c>
      <c r="F5" s="225">
        <v>1546.0127036803269</v>
      </c>
      <c r="G5" s="225">
        <v>1601.458985604186</v>
      </c>
      <c r="H5" s="225">
        <v>1619.9612341478239</v>
      </c>
      <c r="I5" s="225">
        <v>1418.4113890872841</v>
      </c>
      <c r="J5" s="225">
        <v>1229.745349624166</v>
      </c>
      <c r="K5" s="225">
        <v>782.6055237865437</v>
      </c>
      <c r="L5" s="225">
        <v>811.06848450754387</v>
      </c>
      <c r="M5" s="225">
        <v>988.25133731337155</v>
      </c>
      <c r="N5" s="225">
        <v>874.52210907919073</v>
      </c>
      <c r="O5" s="225">
        <v>968.75529663909845</v>
      </c>
      <c r="P5" s="225">
        <v>936.40698181369874</v>
      </c>
      <c r="Q5" s="225">
        <v>1080.9034954763581</v>
      </c>
      <c r="R5" s="225">
        <v>1036.793057424509</v>
      </c>
      <c r="S5" s="225">
        <v>915.89531762618742</v>
      </c>
      <c r="T5" s="225">
        <v>739.13593928069599</v>
      </c>
      <c r="U5" s="225">
        <v>793.28098353557914</v>
      </c>
      <c r="V5" s="225">
        <v>761.76031185579939</v>
      </c>
      <c r="W5" s="225">
        <v>805.79987072410017</v>
      </c>
      <c r="DA5" s="89" t="s">
        <v>154</v>
      </c>
    </row>
    <row r="6" spans="1:105" ht="12" customHeight="1" x14ac:dyDescent="0.25">
      <c r="A6" s="55" t="s">
        <v>92</v>
      </c>
      <c r="B6" s="261">
        <v>3.0714645305932891</v>
      </c>
      <c r="C6" s="261">
        <v>3.294142355553046</v>
      </c>
      <c r="D6" s="261">
        <v>3.5169462004730998</v>
      </c>
      <c r="E6" s="261">
        <v>3.4659913719581552</v>
      </c>
      <c r="F6" s="261">
        <v>3.9377916903872712</v>
      </c>
      <c r="G6" s="261">
        <v>3.5505082315577159</v>
      </c>
      <c r="H6" s="261">
        <v>3.4143042310015961</v>
      </c>
      <c r="I6" s="261">
        <v>3.1606161045138759</v>
      </c>
      <c r="J6" s="261">
        <v>2.762591608690236</v>
      </c>
      <c r="K6" s="261">
        <v>1.8900604064575131</v>
      </c>
      <c r="L6" s="261">
        <v>1.68133634991256</v>
      </c>
      <c r="M6" s="261">
        <v>1.475378319414125</v>
      </c>
      <c r="N6" s="261">
        <v>1.5518886107344121</v>
      </c>
      <c r="O6" s="261">
        <v>1.820720768754132</v>
      </c>
      <c r="P6" s="261">
        <v>1.7814318766366899</v>
      </c>
      <c r="Q6" s="261">
        <v>2.221728998826304</v>
      </c>
      <c r="R6" s="261">
        <v>2.1006822396567308</v>
      </c>
      <c r="S6" s="261">
        <v>1.52772572139129</v>
      </c>
      <c r="T6" s="261">
        <v>0.9972308817644755</v>
      </c>
      <c r="U6" s="261">
        <v>1.262917184563898</v>
      </c>
      <c r="V6" s="261">
        <v>1.2531073672808131</v>
      </c>
      <c r="W6" s="261">
        <v>1.1679364531306271</v>
      </c>
      <c r="DA6" s="67" t="s">
        <v>155</v>
      </c>
    </row>
    <row r="7" spans="1:105" ht="12" customHeight="1" x14ac:dyDescent="0.25">
      <c r="A7" s="202" t="s">
        <v>93</v>
      </c>
      <c r="B7" s="226">
        <v>1.6381144163164201</v>
      </c>
      <c r="C7" s="226">
        <v>1.756875922961626</v>
      </c>
      <c r="D7" s="226">
        <v>1.8757046402523201</v>
      </c>
      <c r="E7" s="226">
        <v>1.8485287317110159</v>
      </c>
      <c r="F7" s="226">
        <v>2.100155568206544</v>
      </c>
      <c r="G7" s="226">
        <v>1.893604390164116</v>
      </c>
      <c r="H7" s="226">
        <v>1.820962256534185</v>
      </c>
      <c r="I7" s="226">
        <v>1.685661922407401</v>
      </c>
      <c r="J7" s="226">
        <v>1.47338219130146</v>
      </c>
      <c r="K7" s="226">
        <v>1.008032216777341</v>
      </c>
      <c r="L7" s="226">
        <v>0.89671271995336577</v>
      </c>
      <c r="M7" s="226">
        <v>0.78686843702086617</v>
      </c>
      <c r="N7" s="226">
        <v>0.82767392572501974</v>
      </c>
      <c r="O7" s="226">
        <v>0.97105107666887081</v>
      </c>
      <c r="P7" s="226">
        <v>0.95009700087290139</v>
      </c>
      <c r="Q7" s="226">
        <v>1.184922132707362</v>
      </c>
      <c r="R7" s="226">
        <v>1.1203638611502571</v>
      </c>
      <c r="S7" s="226">
        <v>0.81478705140868812</v>
      </c>
      <c r="T7" s="226">
        <v>0.53185647027438709</v>
      </c>
      <c r="U7" s="226">
        <v>0.67355583176741241</v>
      </c>
      <c r="V7" s="226">
        <v>0.66832392921643358</v>
      </c>
      <c r="W7" s="226">
        <v>0.62289944166966804</v>
      </c>
      <c r="DA7" s="174" t="s">
        <v>156</v>
      </c>
    </row>
    <row r="8" spans="1:105" ht="12" customHeight="1" x14ac:dyDescent="0.25">
      <c r="A8" s="202" t="s">
        <v>94</v>
      </c>
      <c r="B8" s="226">
        <v>40.952860407910507</v>
      </c>
      <c r="C8" s="226">
        <v>43.921898074040627</v>
      </c>
      <c r="D8" s="226">
        <v>46.892616006307989</v>
      </c>
      <c r="E8" s="226">
        <v>46.213218292775409</v>
      </c>
      <c r="F8" s="226">
        <v>52.503889205163603</v>
      </c>
      <c r="G8" s="226">
        <v>47.340109754102883</v>
      </c>
      <c r="H8" s="226">
        <v>45.524056413354621</v>
      </c>
      <c r="I8" s="226">
        <v>42.141548060185023</v>
      </c>
      <c r="J8" s="226">
        <v>36.834554782536493</v>
      </c>
      <c r="K8" s="226">
        <v>25.200805419433511</v>
      </c>
      <c r="L8" s="226">
        <v>22.417817998834138</v>
      </c>
      <c r="M8" s="226">
        <v>19.671710925521658</v>
      </c>
      <c r="N8" s="226">
        <v>20.69184814312549</v>
      </c>
      <c r="O8" s="226">
        <v>24.27627691672177</v>
      </c>
      <c r="P8" s="226">
        <v>23.752425021822528</v>
      </c>
      <c r="Q8" s="226">
        <v>29.623053317684061</v>
      </c>
      <c r="R8" s="226">
        <v>28.00909652875642</v>
      </c>
      <c r="S8" s="226">
        <v>20.369676285217199</v>
      </c>
      <c r="T8" s="226">
        <v>13.296411756859669</v>
      </c>
      <c r="U8" s="226">
        <v>16.838895794185309</v>
      </c>
      <c r="V8" s="226">
        <v>16.70809823041084</v>
      </c>
      <c r="W8" s="226">
        <v>15.572486041741699</v>
      </c>
      <c r="DA8" s="174" t="s">
        <v>157</v>
      </c>
    </row>
    <row r="9" spans="1:105" ht="12" customHeight="1" x14ac:dyDescent="0.25">
      <c r="A9" s="202" t="s">
        <v>95</v>
      </c>
      <c r="B9" s="226">
        <v>1.023821510197763</v>
      </c>
      <c r="C9" s="226">
        <v>1.0980474518510159</v>
      </c>
      <c r="D9" s="226">
        <v>1.1723154001577001</v>
      </c>
      <c r="E9" s="226">
        <v>1.155330457319385</v>
      </c>
      <c r="F9" s="226">
        <v>1.31259723012909</v>
      </c>
      <c r="G9" s="226">
        <v>1.183502743852572</v>
      </c>
      <c r="H9" s="226">
        <v>1.1381014103338649</v>
      </c>
      <c r="I9" s="226">
        <v>1.0535387015046249</v>
      </c>
      <c r="J9" s="226">
        <v>0.92086386956341215</v>
      </c>
      <c r="K9" s="226">
        <v>0.63002013548583791</v>
      </c>
      <c r="L9" s="226">
        <v>0.56044544997085344</v>
      </c>
      <c r="M9" s="226">
        <v>0.49179277313804148</v>
      </c>
      <c r="N9" s="226">
        <v>0.51729620357813721</v>
      </c>
      <c r="O9" s="226">
        <v>0.60690692291804438</v>
      </c>
      <c r="P9" s="226">
        <v>0.59381062554556341</v>
      </c>
      <c r="Q9" s="226">
        <v>0.74057633294210135</v>
      </c>
      <c r="R9" s="226">
        <v>0.70022741321891024</v>
      </c>
      <c r="S9" s="226">
        <v>0.50924190713042994</v>
      </c>
      <c r="T9" s="226">
        <v>0.33241029392149191</v>
      </c>
      <c r="U9" s="226">
        <v>0.42097239485463278</v>
      </c>
      <c r="V9" s="226">
        <v>0.41770245576027087</v>
      </c>
      <c r="W9" s="226">
        <v>0.38931215104354261</v>
      </c>
      <c r="DA9" s="174" t="s">
        <v>158</v>
      </c>
    </row>
    <row r="10" spans="1:105" ht="12" customHeight="1" x14ac:dyDescent="0.25">
      <c r="A10" s="56" t="s">
        <v>96</v>
      </c>
      <c r="B10" s="262">
        <v>2.645724514119598</v>
      </c>
      <c r="C10" s="262">
        <v>2.4538295866650239</v>
      </c>
      <c r="D10" s="262">
        <v>2.4560352200726232</v>
      </c>
      <c r="E10" s="262">
        <v>2.5025816519478119</v>
      </c>
      <c r="F10" s="262">
        <v>2.874096719709073</v>
      </c>
      <c r="G10" s="262">
        <v>2.7481233232218889</v>
      </c>
      <c r="H10" s="262">
        <v>2.6964651522362302</v>
      </c>
      <c r="I10" s="262">
        <v>2.4520900177592768</v>
      </c>
      <c r="J10" s="262">
        <v>2.1400441521823148</v>
      </c>
      <c r="K10" s="262">
        <v>1.4164770922710499</v>
      </c>
      <c r="L10" s="262">
        <v>1.351728063007309</v>
      </c>
      <c r="M10" s="262">
        <v>1.3424391863068521</v>
      </c>
      <c r="N10" s="262">
        <v>1.3172082204394651</v>
      </c>
      <c r="O10" s="262">
        <v>1.5609773347553511</v>
      </c>
      <c r="P10" s="262">
        <v>1.5714532720327561</v>
      </c>
      <c r="Q10" s="262">
        <v>1.808906964390937</v>
      </c>
      <c r="R10" s="262">
        <v>1.66763052579462</v>
      </c>
      <c r="S10" s="262">
        <v>1.461207057472161</v>
      </c>
      <c r="T10" s="262">
        <v>0.98578752967890104</v>
      </c>
      <c r="U10" s="262">
        <v>1.0747686148696609</v>
      </c>
      <c r="V10" s="262">
        <v>1.0466420767492071</v>
      </c>
      <c r="W10" s="262">
        <v>0.99064546216297722</v>
      </c>
      <c r="DA10" s="68" t="s">
        <v>159</v>
      </c>
    </row>
    <row r="11" spans="1:105" ht="12" customHeight="1" x14ac:dyDescent="0.25">
      <c r="A11" s="37" t="s">
        <v>160</v>
      </c>
      <c r="B11" s="228">
        <v>7.1032076430028304E-2</v>
      </c>
      <c r="C11" s="228">
        <v>0.1260342794134045</v>
      </c>
      <c r="D11" s="228">
        <v>1.389558363068885E-2</v>
      </c>
      <c r="E11" s="228">
        <v>1.7987689856991951E-2</v>
      </c>
      <c r="F11" s="228">
        <v>9.0647798594284193E-3</v>
      </c>
      <c r="G11" s="228">
        <v>2.272037183481054E-2</v>
      </c>
      <c r="H11" s="228">
        <v>2.276835441588361E-2</v>
      </c>
      <c r="I11" s="228">
        <v>7.7913574633267793E-3</v>
      </c>
      <c r="J11" s="228">
        <v>3.7701666616891459E-3</v>
      </c>
      <c r="K11" s="228">
        <v>3.8265281585436379E-3</v>
      </c>
      <c r="L11" s="228">
        <v>3.1868040575296938E-3</v>
      </c>
      <c r="M11" s="228">
        <v>5.7428298825539731E-3</v>
      </c>
      <c r="N11" s="228">
        <v>3.0770986432014352E-3</v>
      </c>
      <c r="O11" s="228">
        <v>7.0414340554105928E-3</v>
      </c>
      <c r="P11" s="228">
        <v>1.354464329223602E-2</v>
      </c>
      <c r="Q11" s="228">
        <v>3.722088082279704E-3</v>
      </c>
      <c r="R11" s="228">
        <v>3.737974622640593E-3</v>
      </c>
      <c r="S11" s="228">
        <v>2.57598326636975E-3</v>
      </c>
      <c r="T11" s="228">
        <v>4.3564374810997738E-4</v>
      </c>
      <c r="U11" s="228">
        <v>6.300029094444444E-4</v>
      </c>
      <c r="V11" s="228">
        <v>1.273507619905277E-3</v>
      </c>
      <c r="W11" s="228">
        <v>1.758862342751891E-3</v>
      </c>
      <c r="DA11" s="69" t="s">
        <v>161</v>
      </c>
    </row>
    <row r="12" spans="1:105" ht="12" customHeight="1" x14ac:dyDescent="0.25">
      <c r="A12" s="37" t="s">
        <v>162</v>
      </c>
      <c r="B12" s="228">
        <v>2.1585804466867988</v>
      </c>
      <c r="C12" s="228">
        <v>1.6935990799523379</v>
      </c>
      <c r="D12" s="228">
        <v>1.6582970884914261</v>
      </c>
      <c r="E12" s="228">
        <v>1.7130859977998949</v>
      </c>
      <c r="F12" s="228">
        <v>1.9490095825859519</v>
      </c>
      <c r="G12" s="228">
        <v>1.8952654765258781</v>
      </c>
      <c r="H12" s="228">
        <v>1.877173011642868</v>
      </c>
      <c r="I12" s="228">
        <v>1.7476686584023851</v>
      </c>
      <c r="J12" s="228">
        <v>1.5215622100104671</v>
      </c>
      <c r="K12" s="228">
        <v>0.95597643584230663</v>
      </c>
      <c r="L12" s="228">
        <v>0.95075034604037167</v>
      </c>
      <c r="M12" s="228">
        <v>1.040865561661751</v>
      </c>
      <c r="N12" s="228">
        <v>0.96824516485134737</v>
      </c>
      <c r="O12" s="228">
        <v>1.22356046606543</v>
      </c>
      <c r="P12" s="228">
        <v>1.2604557231381739</v>
      </c>
      <c r="Q12" s="228">
        <v>1.3876034451429331</v>
      </c>
      <c r="R12" s="228">
        <v>1.2168025263398869</v>
      </c>
      <c r="S12" s="228">
        <v>1.2704696661751449</v>
      </c>
      <c r="T12" s="228">
        <v>0.83329785735228878</v>
      </c>
      <c r="U12" s="228">
        <v>0.81160110718837686</v>
      </c>
      <c r="V12" s="228">
        <v>0.79579236213916626</v>
      </c>
      <c r="W12" s="228">
        <v>0.74687600149352762</v>
      </c>
      <c r="DA12" s="69" t="s">
        <v>163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1.172273865559818E-3</v>
      </c>
      <c r="V13" s="228">
        <v>1.254699372917976E-3</v>
      </c>
      <c r="W13" s="228">
        <v>1.2250202023231041E-3</v>
      </c>
      <c r="DA13" s="69" t="s">
        <v>164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165</v>
      </c>
    </row>
    <row r="15" spans="1:105" ht="12" customHeight="1" x14ac:dyDescent="0.25">
      <c r="A15" s="37" t="s">
        <v>38</v>
      </c>
      <c r="B15" s="228">
        <v>0.4161119910027703</v>
      </c>
      <c r="C15" s="228">
        <v>0.63419622729928082</v>
      </c>
      <c r="D15" s="228">
        <v>0.78384254795050745</v>
      </c>
      <c r="E15" s="228">
        <v>0.7715079642909255</v>
      </c>
      <c r="F15" s="228">
        <v>0.91602235726369297</v>
      </c>
      <c r="G15" s="228">
        <v>0.83013747486120015</v>
      </c>
      <c r="H15" s="228">
        <v>0.79652378617747832</v>
      </c>
      <c r="I15" s="228">
        <v>0.69663000189356561</v>
      </c>
      <c r="J15" s="228">
        <v>0.61471177551015899</v>
      </c>
      <c r="K15" s="228">
        <v>0.4566741282702001</v>
      </c>
      <c r="L15" s="228">
        <v>0.3977909129094081</v>
      </c>
      <c r="M15" s="228">
        <v>0.29583079476254659</v>
      </c>
      <c r="N15" s="228">
        <v>0.34588595694491608</v>
      </c>
      <c r="O15" s="228">
        <v>0.33037543463451091</v>
      </c>
      <c r="P15" s="228">
        <v>0.29745290560234572</v>
      </c>
      <c r="Q15" s="228">
        <v>0.41758143116572438</v>
      </c>
      <c r="R15" s="228">
        <v>0.44709002483209198</v>
      </c>
      <c r="S15" s="228">
        <v>0.1881614080306469</v>
      </c>
      <c r="T15" s="228">
        <v>0.15205402857850231</v>
      </c>
      <c r="U15" s="228">
        <v>0.26136523090627939</v>
      </c>
      <c r="V15" s="228">
        <v>0.24832150761721769</v>
      </c>
      <c r="W15" s="228">
        <v>0.24078557812437459</v>
      </c>
      <c r="DA15" s="69" t="s">
        <v>166</v>
      </c>
    </row>
    <row r="16" spans="1:105" ht="12" customHeight="1" x14ac:dyDescent="0.25">
      <c r="A16" s="57" t="s">
        <v>167</v>
      </c>
      <c r="B16" s="263">
        <v>299.16012260775341</v>
      </c>
      <c r="C16" s="263">
        <v>258.34789573208701</v>
      </c>
      <c r="D16" s="263">
        <v>268.8440056269103</v>
      </c>
      <c r="E16" s="263">
        <v>286.93944701549242</v>
      </c>
      <c r="F16" s="263">
        <v>345.56430907292457</v>
      </c>
      <c r="G16" s="263">
        <v>370.67136569925469</v>
      </c>
      <c r="H16" s="263">
        <v>364.98764892137473</v>
      </c>
      <c r="I16" s="263">
        <v>319.04701068987981</v>
      </c>
      <c r="J16" s="263">
        <v>261.55497975860999</v>
      </c>
      <c r="K16" s="263">
        <v>161.2230642468264</v>
      </c>
      <c r="L16" s="263">
        <v>163.07865239905939</v>
      </c>
      <c r="M16" s="263">
        <v>184.14109430176509</v>
      </c>
      <c r="N16" s="263">
        <v>178.73968230412351</v>
      </c>
      <c r="O16" s="263">
        <v>205.77177969446839</v>
      </c>
      <c r="P16" s="263">
        <v>196.93893409722739</v>
      </c>
      <c r="Q16" s="263">
        <v>227.28814653911789</v>
      </c>
      <c r="R16" s="263">
        <v>217.69726498124589</v>
      </c>
      <c r="S16" s="263">
        <v>198.59342320311509</v>
      </c>
      <c r="T16" s="263">
        <v>164.399435576218</v>
      </c>
      <c r="U16" s="263">
        <v>175.73552676396099</v>
      </c>
      <c r="V16" s="263">
        <v>170.45335384562071</v>
      </c>
      <c r="W16" s="263">
        <v>181.82657308428611</v>
      </c>
      <c r="DA16" s="70" t="s">
        <v>168</v>
      </c>
    </row>
    <row r="17" spans="1:105" ht="12" customHeight="1" x14ac:dyDescent="0.25">
      <c r="A17" s="18" t="s">
        <v>30</v>
      </c>
      <c r="B17" s="232">
        <v>0.39897305194191729</v>
      </c>
      <c r="C17" s="232">
        <v>0</v>
      </c>
      <c r="D17" s="232">
        <v>0.40423303298406588</v>
      </c>
      <c r="E17" s="232">
        <v>0</v>
      </c>
      <c r="F17" s="232">
        <v>51.626458184179619</v>
      </c>
      <c r="G17" s="232">
        <v>89.093467985295163</v>
      </c>
      <c r="H17" s="232">
        <v>70.45107394459049</v>
      </c>
      <c r="I17" s="232">
        <v>53.298560312366092</v>
      </c>
      <c r="J17" s="232">
        <v>37.205924129062993</v>
      </c>
      <c r="K17" s="232">
        <v>22.34037021826278</v>
      </c>
      <c r="L17" s="232">
        <v>38.586638960114172</v>
      </c>
      <c r="M17" s="232">
        <v>75.37329218841829</v>
      </c>
      <c r="N17" s="232">
        <v>59.620424433225139</v>
      </c>
      <c r="O17" s="232">
        <v>72.226130122755649</v>
      </c>
      <c r="P17" s="232">
        <v>66.126000320698694</v>
      </c>
      <c r="Q17" s="232">
        <v>87.464221622694296</v>
      </c>
      <c r="R17" s="232">
        <v>91.824507519288773</v>
      </c>
      <c r="S17" s="232">
        <v>87.214235191284672</v>
      </c>
      <c r="T17" s="232">
        <v>82.687886953304826</v>
      </c>
      <c r="U17" s="232">
        <v>90.13680302025216</v>
      </c>
      <c r="V17" s="232">
        <v>85.851468602735665</v>
      </c>
      <c r="W17" s="232">
        <v>98.959885619001611</v>
      </c>
      <c r="DA17" s="71" t="s">
        <v>169</v>
      </c>
    </row>
    <row r="18" spans="1:105" ht="12" customHeight="1" x14ac:dyDescent="0.25">
      <c r="A18" s="18" t="s">
        <v>70</v>
      </c>
      <c r="B18" s="232">
        <v>29.270022920806461</v>
      </c>
      <c r="C18" s="232">
        <v>21.869943065215331</v>
      </c>
      <c r="D18" s="232">
        <v>19.581631161104109</v>
      </c>
      <c r="E18" s="232">
        <v>16.235071984298411</v>
      </c>
      <c r="F18" s="232">
        <v>19.39807907523841</v>
      </c>
      <c r="G18" s="232">
        <v>22.51214745843258</v>
      </c>
      <c r="H18" s="232">
        <v>27.982302922186211</v>
      </c>
      <c r="I18" s="232">
        <v>2.2234288559517141</v>
      </c>
      <c r="J18" s="232">
        <v>1.4898416723693739</v>
      </c>
      <c r="K18" s="232">
        <v>5.1546414678001486</v>
      </c>
      <c r="L18" s="232">
        <v>0</v>
      </c>
      <c r="M18" s="232">
        <v>0</v>
      </c>
      <c r="N18" s="232">
        <v>0</v>
      </c>
      <c r="O18" s="232">
        <v>0.22564242504652751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170</v>
      </c>
    </row>
    <row r="19" spans="1:105" ht="12" customHeight="1" x14ac:dyDescent="0.25">
      <c r="A19" s="18" t="s">
        <v>162</v>
      </c>
      <c r="B19" s="232">
        <v>97.233449400998055</v>
      </c>
      <c r="C19" s="232">
        <v>88.989824984275501</v>
      </c>
      <c r="D19" s="232">
        <v>74.545743787090302</v>
      </c>
      <c r="E19" s="232">
        <v>72.248734990109028</v>
      </c>
      <c r="F19" s="232">
        <v>71.764738230156624</v>
      </c>
      <c r="G19" s="232">
        <v>53.409433719551608</v>
      </c>
      <c r="H19" s="232">
        <v>53.977608047362523</v>
      </c>
      <c r="I19" s="232">
        <v>61.899594071677583</v>
      </c>
      <c r="J19" s="232">
        <v>65.028859099800556</v>
      </c>
      <c r="K19" s="232">
        <v>46.751890594590222</v>
      </c>
      <c r="L19" s="232">
        <v>45.494127953530558</v>
      </c>
      <c r="M19" s="232">
        <v>42.075438552781868</v>
      </c>
      <c r="N19" s="232">
        <v>37.443500130197449</v>
      </c>
      <c r="O19" s="232">
        <v>47.056174646593689</v>
      </c>
      <c r="P19" s="232">
        <v>54.46680604460871</v>
      </c>
      <c r="Q19" s="232">
        <v>57.625152365703833</v>
      </c>
      <c r="R19" s="232">
        <v>46.698902785091299</v>
      </c>
      <c r="S19" s="232">
        <v>45.179275532409633</v>
      </c>
      <c r="T19" s="232">
        <v>21.201140385986591</v>
      </c>
      <c r="U19" s="232">
        <v>20.523914210084591</v>
      </c>
      <c r="V19" s="232">
        <v>19.50997851297257</v>
      </c>
      <c r="W19" s="232">
        <v>15.03635566247384</v>
      </c>
      <c r="DA19" s="71" t="s">
        <v>171</v>
      </c>
    </row>
    <row r="20" spans="1:105" ht="12" customHeight="1" x14ac:dyDescent="0.25">
      <c r="A20" s="18" t="s">
        <v>36</v>
      </c>
      <c r="B20" s="232">
        <v>153.51387535976201</v>
      </c>
      <c r="C20" s="232">
        <v>114.164413740428</v>
      </c>
      <c r="D20" s="232">
        <v>139.076174803361</v>
      </c>
      <c r="E20" s="232">
        <v>165.9175920234135</v>
      </c>
      <c r="F20" s="232">
        <v>169.04605386495439</v>
      </c>
      <c r="G20" s="232">
        <v>182.2626690544692</v>
      </c>
      <c r="H20" s="232">
        <v>189.67283550340389</v>
      </c>
      <c r="I20" s="232">
        <v>176.95192075967319</v>
      </c>
      <c r="J20" s="232">
        <v>131.55866831466039</v>
      </c>
      <c r="K20" s="232">
        <v>64.642579168751553</v>
      </c>
      <c r="L20" s="232">
        <v>59.963287427131263</v>
      </c>
      <c r="M20" s="232">
        <v>54.733844722474032</v>
      </c>
      <c r="N20" s="232">
        <v>68.299826371202414</v>
      </c>
      <c r="O20" s="232">
        <v>73.558122743776323</v>
      </c>
      <c r="P20" s="232">
        <v>63.49259434757262</v>
      </c>
      <c r="Q20" s="232">
        <v>64.857223219574379</v>
      </c>
      <c r="R20" s="232">
        <v>62.015266365399803</v>
      </c>
      <c r="S20" s="232">
        <v>59.508689285107337</v>
      </c>
      <c r="T20" s="232">
        <v>56.641780977532612</v>
      </c>
      <c r="U20" s="232">
        <v>58.465358746644988</v>
      </c>
      <c r="V20" s="232">
        <v>59.003952750437527</v>
      </c>
      <c r="W20" s="232">
        <v>62.982756591085369</v>
      </c>
      <c r="DA20" s="71" t="s">
        <v>172</v>
      </c>
    </row>
    <row r="21" spans="1:105" ht="12" customHeight="1" x14ac:dyDescent="0.25">
      <c r="A21" s="18" t="s">
        <v>38</v>
      </c>
      <c r="B21" s="232">
        <v>18.743801874244891</v>
      </c>
      <c r="C21" s="232">
        <v>33.323713942168133</v>
      </c>
      <c r="D21" s="232">
        <v>35.236222842370793</v>
      </c>
      <c r="E21" s="232">
        <v>32.538048017671429</v>
      </c>
      <c r="F21" s="232">
        <v>33.728979718395451</v>
      </c>
      <c r="G21" s="232">
        <v>23.393647481506179</v>
      </c>
      <c r="H21" s="232">
        <v>22.903828503831491</v>
      </c>
      <c r="I21" s="232">
        <v>24.673506690211209</v>
      </c>
      <c r="J21" s="232">
        <v>26.271686542716768</v>
      </c>
      <c r="K21" s="232">
        <v>22.333582797421709</v>
      </c>
      <c r="L21" s="232">
        <v>19.034598058283422</v>
      </c>
      <c r="M21" s="232">
        <v>11.95851883809094</v>
      </c>
      <c r="N21" s="232">
        <v>13.375931369498559</v>
      </c>
      <c r="O21" s="232">
        <v>12.70570975629618</v>
      </c>
      <c r="P21" s="232">
        <v>12.853533384347401</v>
      </c>
      <c r="Q21" s="232">
        <v>17.34154933114543</v>
      </c>
      <c r="R21" s="232">
        <v>17.15858831146603</v>
      </c>
      <c r="S21" s="232">
        <v>6.6912231943134168</v>
      </c>
      <c r="T21" s="232">
        <v>3.8686272593939619</v>
      </c>
      <c r="U21" s="232">
        <v>6.6094507869792256</v>
      </c>
      <c r="V21" s="232">
        <v>6.0879539794749071</v>
      </c>
      <c r="W21" s="232">
        <v>4.8475752117252267</v>
      </c>
      <c r="DA21" s="71" t="s">
        <v>173</v>
      </c>
    </row>
    <row r="22" spans="1:105" ht="12" customHeight="1" x14ac:dyDescent="0.25">
      <c r="A22" s="57" t="s">
        <v>174</v>
      </c>
      <c r="B22" s="263">
        <v>555.3605490175471</v>
      </c>
      <c r="C22" s="263">
        <v>440.93780542650347</v>
      </c>
      <c r="D22" s="263">
        <v>453.67045414918817</v>
      </c>
      <c r="E22" s="263">
        <v>520.51964554070753</v>
      </c>
      <c r="F22" s="263">
        <v>613.19967462804038</v>
      </c>
      <c r="G22" s="263">
        <v>657.75755157709534</v>
      </c>
      <c r="H22" s="263">
        <v>690.08767740339283</v>
      </c>
      <c r="I22" s="263">
        <v>599.8182321476429</v>
      </c>
      <c r="J22" s="263">
        <v>531.623438230548</v>
      </c>
      <c r="K22" s="263">
        <v>336.54300934318871</v>
      </c>
      <c r="L22" s="263">
        <v>373.90322747351831</v>
      </c>
      <c r="M22" s="263">
        <v>529.12530503119001</v>
      </c>
      <c r="N22" s="263">
        <v>426.10988488321038</v>
      </c>
      <c r="O22" s="263">
        <v>447.16167759083208</v>
      </c>
      <c r="P22" s="263">
        <v>425.30648485596288</v>
      </c>
      <c r="Q22" s="263">
        <v>488.28703349743989</v>
      </c>
      <c r="R22" s="263">
        <v>480.64383764131998</v>
      </c>
      <c r="S22" s="263">
        <v>424.67068411682959</v>
      </c>
      <c r="T22" s="263">
        <v>371.52163799400978</v>
      </c>
      <c r="U22" s="263">
        <v>394.17675892711162</v>
      </c>
      <c r="V22" s="263">
        <v>373.60029401611303</v>
      </c>
      <c r="W22" s="263">
        <v>413.68021242558359</v>
      </c>
      <c r="DA22" s="70" t="s">
        <v>175</v>
      </c>
    </row>
    <row r="23" spans="1:105" ht="12" customHeight="1" x14ac:dyDescent="0.25">
      <c r="A23" s="18" t="s">
        <v>30</v>
      </c>
      <c r="B23" s="232">
        <v>0.59020354862046021</v>
      </c>
      <c r="C23" s="232">
        <v>0</v>
      </c>
      <c r="D23" s="232">
        <v>0.76976038955584292</v>
      </c>
      <c r="E23" s="232">
        <v>0</v>
      </c>
      <c r="F23" s="232">
        <v>88.589430681147505</v>
      </c>
      <c r="G23" s="232">
        <v>151.61866041529291</v>
      </c>
      <c r="H23" s="232">
        <v>105.2829114538779</v>
      </c>
      <c r="I23" s="232">
        <v>82.829353696451278</v>
      </c>
      <c r="J23" s="232">
        <v>51.000511199496117</v>
      </c>
      <c r="K23" s="232">
        <v>30.032312067046711</v>
      </c>
      <c r="L23" s="232">
        <v>46.50817607971382</v>
      </c>
      <c r="M23" s="232">
        <v>59.58124023930862</v>
      </c>
      <c r="N23" s="232">
        <v>64.386899513621174</v>
      </c>
      <c r="O23" s="232">
        <v>84.108790875029086</v>
      </c>
      <c r="P23" s="232">
        <v>79.245986488417458</v>
      </c>
      <c r="Q23" s="232">
        <v>102.94084327300691</v>
      </c>
      <c r="R23" s="232">
        <v>103.33020656059119</v>
      </c>
      <c r="S23" s="232">
        <v>96.063059902838432</v>
      </c>
      <c r="T23" s="232">
        <v>84.834629357101349</v>
      </c>
      <c r="U23" s="232">
        <v>94.146780802635547</v>
      </c>
      <c r="V23" s="232">
        <v>90.020954818966729</v>
      </c>
      <c r="W23" s="232">
        <v>94.824210201281119</v>
      </c>
      <c r="DA23" s="71" t="s">
        <v>176</v>
      </c>
    </row>
    <row r="24" spans="1:105" ht="12" customHeight="1" x14ac:dyDescent="0.25">
      <c r="A24" s="18" t="s">
        <v>40</v>
      </c>
      <c r="B24" s="232">
        <v>140.5387790196481</v>
      </c>
      <c r="C24" s="232">
        <v>16.375752364542091</v>
      </c>
      <c r="D24" s="232">
        <v>8.8230438520882348</v>
      </c>
      <c r="E24" s="232">
        <v>105.1827171108181</v>
      </c>
      <c r="F24" s="232">
        <v>78.09974204635229</v>
      </c>
      <c r="G24" s="232">
        <v>66.762682717067705</v>
      </c>
      <c r="H24" s="232">
        <v>178.87360275137871</v>
      </c>
      <c r="I24" s="232">
        <v>142.34307824568859</v>
      </c>
      <c r="J24" s="232">
        <v>209.1057609626379</v>
      </c>
      <c r="K24" s="232">
        <v>149.83293207199961</v>
      </c>
      <c r="L24" s="232">
        <v>200.28804815091749</v>
      </c>
      <c r="M24" s="232">
        <v>393.01805674914641</v>
      </c>
      <c r="N24" s="232">
        <v>247.5257953561707</v>
      </c>
      <c r="O24" s="232">
        <v>222.33233018021511</v>
      </c>
      <c r="P24" s="232">
        <v>204.69690455685819</v>
      </c>
      <c r="Q24" s="232">
        <v>241.19079965547169</v>
      </c>
      <c r="R24" s="232">
        <v>254.97747205451691</v>
      </c>
      <c r="S24" s="232">
        <v>213.29793637101</v>
      </c>
      <c r="T24" s="232">
        <v>206.82312983592519</v>
      </c>
      <c r="U24" s="232">
        <v>217.52665520158621</v>
      </c>
      <c r="V24" s="232">
        <v>201.25227858938311</v>
      </c>
      <c r="W24" s="232">
        <v>244.0974204638936</v>
      </c>
      <c r="DA24" s="71" t="s">
        <v>177</v>
      </c>
    </row>
    <row r="25" spans="1:105" ht="12" customHeight="1" x14ac:dyDescent="0.25">
      <c r="A25" s="18" t="s">
        <v>70</v>
      </c>
      <c r="B25" s="232">
        <v>43.299343933076273</v>
      </c>
      <c r="C25" s="232">
        <v>41.262889411523673</v>
      </c>
      <c r="D25" s="232">
        <v>37.288303529871328</v>
      </c>
      <c r="E25" s="232">
        <v>26.505455384128641</v>
      </c>
      <c r="F25" s="232">
        <v>33.286513195473397</v>
      </c>
      <c r="G25" s="232">
        <v>38.311020077054863</v>
      </c>
      <c r="H25" s="232">
        <v>41.817081782872251</v>
      </c>
      <c r="I25" s="232">
        <v>3.4553499015580611</v>
      </c>
      <c r="J25" s="232">
        <v>2.0422201215477198</v>
      </c>
      <c r="K25" s="232">
        <v>6.9294196847357208</v>
      </c>
      <c r="L25" s="232">
        <v>0</v>
      </c>
      <c r="M25" s="232">
        <v>0</v>
      </c>
      <c r="N25" s="232">
        <v>0</v>
      </c>
      <c r="O25" s="232">
        <v>0.26276517250082337</v>
      </c>
      <c r="P25" s="232">
        <v>0</v>
      </c>
      <c r="Q25" s="232">
        <v>0</v>
      </c>
      <c r="R25" s="232">
        <v>0</v>
      </c>
      <c r="S25" s="232">
        <v>0</v>
      </c>
      <c r="T25" s="232">
        <v>0</v>
      </c>
      <c r="U25" s="232">
        <v>0</v>
      </c>
      <c r="V25" s="232">
        <v>0</v>
      </c>
      <c r="W25" s="232">
        <v>0</v>
      </c>
      <c r="DA25" s="71" t="s">
        <v>178</v>
      </c>
    </row>
    <row r="26" spans="1:105" ht="12" customHeight="1" x14ac:dyDescent="0.25">
      <c r="A26" s="18" t="s">
        <v>162</v>
      </c>
      <c r="B26" s="232">
        <v>143.83810285370231</v>
      </c>
      <c r="C26" s="232">
        <v>167.90063404039569</v>
      </c>
      <c r="D26" s="232">
        <v>141.9536655717659</v>
      </c>
      <c r="E26" s="232">
        <v>117.95362679587311</v>
      </c>
      <c r="F26" s="232">
        <v>123.1461062099235</v>
      </c>
      <c r="G26" s="232">
        <v>90.891812578609461</v>
      </c>
      <c r="H26" s="232">
        <v>80.664770745896504</v>
      </c>
      <c r="I26" s="232">
        <v>96.19590737500981</v>
      </c>
      <c r="J26" s="232">
        <v>89.139166260331706</v>
      </c>
      <c r="K26" s="232">
        <v>62.848885418799547</v>
      </c>
      <c r="L26" s="232">
        <v>54.833718884998447</v>
      </c>
      <c r="M26" s="232">
        <v>33.259882112098737</v>
      </c>
      <c r="N26" s="232">
        <v>40.436996268308363</v>
      </c>
      <c r="O26" s="232">
        <v>54.797868112308457</v>
      </c>
      <c r="P26" s="232">
        <v>65.273504445228596</v>
      </c>
      <c r="Q26" s="232">
        <v>67.821809514873593</v>
      </c>
      <c r="R26" s="232">
        <v>52.550320184650289</v>
      </c>
      <c r="S26" s="232">
        <v>49.763200265619183</v>
      </c>
      <c r="T26" s="232">
        <v>21.751564260055879</v>
      </c>
      <c r="U26" s="232">
        <v>21.43697565926302</v>
      </c>
      <c r="V26" s="232">
        <v>20.457505536246011</v>
      </c>
      <c r="W26" s="232">
        <v>14.40796481403642</v>
      </c>
      <c r="DA26" s="71" t="s">
        <v>179</v>
      </c>
    </row>
    <row r="27" spans="1:105" ht="12" customHeight="1" x14ac:dyDescent="0.25">
      <c r="A27" s="18" t="s">
        <v>36</v>
      </c>
      <c r="B27" s="232">
        <v>227.09411966249999</v>
      </c>
      <c r="C27" s="232">
        <v>215.398529610042</v>
      </c>
      <c r="D27" s="232">
        <v>264.83568080590692</v>
      </c>
      <c r="E27" s="232">
        <v>270.87784624988768</v>
      </c>
      <c r="F27" s="232">
        <v>290.0778824951438</v>
      </c>
      <c r="G27" s="232">
        <v>310.17337578907041</v>
      </c>
      <c r="H27" s="232">
        <v>283.44931066936761</v>
      </c>
      <c r="I27" s="232">
        <v>274.99454292893512</v>
      </c>
      <c r="J27" s="232">
        <v>180.33577968653461</v>
      </c>
      <c r="K27" s="232">
        <v>86.899460100607158</v>
      </c>
      <c r="L27" s="232">
        <v>72.273284357888471</v>
      </c>
      <c r="M27" s="232">
        <v>43.266125930636179</v>
      </c>
      <c r="N27" s="232">
        <v>73.760193745110115</v>
      </c>
      <c r="O27" s="232">
        <v>85.659923250778647</v>
      </c>
      <c r="P27" s="232">
        <v>76.090089365458624</v>
      </c>
      <c r="Q27" s="232">
        <v>76.33358105408773</v>
      </c>
      <c r="R27" s="232">
        <v>69.785838841561613</v>
      </c>
      <c r="S27" s="232">
        <v>65.546487577362015</v>
      </c>
      <c r="T27" s="232">
        <v>58.112314540927372</v>
      </c>
      <c r="U27" s="232">
        <v>61.066347263626753</v>
      </c>
      <c r="V27" s="232">
        <v>61.869555071517233</v>
      </c>
      <c r="W27" s="232">
        <v>60.350616946372533</v>
      </c>
      <c r="DA27" s="71" t="s">
        <v>180</v>
      </c>
    </row>
    <row r="28" spans="1:105" ht="12" customHeight="1" x14ac:dyDescent="0.25">
      <c r="A28" s="57" t="s">
        <v>181</v>
      </c>
      <c r="B28" s="263">
        <v>277.56403233020762</v>
      </c>
      <c r="C28" s="263">
        <v>253.88646567663969</v>
      </c>
      <c r="D28" s="263">
        <v>254.26557214839781</v>
      </c>
      <c r="E28" s="263">
        <v>259.2229551589603</v>
      </c>
      <c r="F28" s="263">
        <v>299.1944731694453</v>
      </c>
      <c r="G28" s="263">
        <v>291.66659999567543</v>
      </c>
      <c r="H28" s="263">
        <v>289.35802605751718</v>
      </c>
      <c r="I28" s="263">
        <v>250.51685250806591</v>
      </c>
      <c r="J28" s="263">
        <v>218.397889285519</v>
      </c>
      <c r="K28" s="263">
        <v>145.6343124344709</v>
      </c>
      <c r="L28" s="263">
        <v>137.5376991020479</v>
      </c>
      <c r="M28" s="263">
        <v>136.59256023603871</v>
      </c>
      <c r="N28" s="263">
        <v>134.02532124286259</v>
      </c>
      <c r="O28" s="263">
        <v>158.93447068826899</v>
      </c>
      <c r="P28" s="263">
        <v>159.8946365002715</v>
      </c>
      <c r="Q28" s="263">
        <v>184.0554387977179</v>
      </c>
      <c r="R28" s="263">
        <v>169.68062715206801</v>
      </c>
      <c r="S28" s="263">
        <v>148.67713565794929</v>
      </c>
      <c r="T28" s="263">
        <v>100.3049429783824</v>
      </c>
      <c r="U28" s="263">
        <v>109.29982669367411</v>
      </c>
      <c r="V28" s="263">
        <v>106.4357579015869</v>
      </c>
      <c r="W28" s="263">
        <v>100.73834884669159</v>
      </c>
      <c r="DA28" s="70" t="s">
        <v>182</v>
      </c>
    </row>
    <row r="29" spans="1:105" ht="12" customHeight="1" x14ac:dyDescent="0.25">
      <c r="A29" s="60" t="s">
        <v>183</v>
      </c>
      <c r="B29" s="264">
        <v>242.51712658005121</v>
      </c>
      <c r="C29" s="264">
        <v>197.7849578102653</v>
      </c>
      <c r="D29" s="264">
        <v>185.34120046156849</v>
      </c>
      <c r="E29" s="264">
        <v>189.9621914900458</v>
      </c>
      <c r="F29" s="264">
        <v>218.60770388662769</v>
      </c>
      <c r="G29" s="264">
        <v>223.40476654464501</v>
      </c>
      <c r="H29" s="264">
        <v>226.54998257941369</v>
      </c>
      <c r="I29" s="264">
        <v>181.12248110746691</v>
      </c>
      <c r="J29" s="264">
        <v>156.7905159114479</v>
      </c>
      <c r="K29" s="264">
        <v>101.9334374783722</v>
      </c>
      <c r="L29" s="264">
        <v>97.062659497157114</v>
      </c>
      <c r="M29" s="264">
        <v>106.4919150332981</v>
      </c>
      <c r="N29" s="264">
        <v>98.83158666575001</v>
      </c>
      <c r="O29" s="264">
        <v>125.42250171910661</v>
      </c>
      <c r="P29" s="264">
        <v>129.62894227716939</v>
      </c>
      <c r="Q29" s="264">
        <v>141.56672320317949</v>
      </c>
      <c r="R29" s="264">
        <v>124.1894259336237</v>
      </c>
      <c r="S29" s="264">
        <v>129.53180026943869</v>
      </c>
      <c r="T29" s="264">
        <v>84.834514717001554</v>
      </c>
      <c r="U29" s="264">
        <v>82.693615933179046</v>
      </c>
      <c r="V29" s="264">
        <v>81.158313694225654</v>
      </c>
      <c r="W29" s="264">
        <v>76.226495033134029</v>
      </c>
      <c r="DA29" s="72" t="s">
        <v>184</v>
      </c>
    </row>
    <row r="30" spans="1:105" ht="12" customHeight="1" x14ac:dyDescent="0.25">
      <c r="A30" s="59" t="s">
        <v>33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0.42563095873806689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7.9932596991500529E-3</v>
      </c>
      <c r="U30" s="232">
        <v>1.0881024026020449E-2</v>
      </c>
      <c r="V30" s="232">
        <v>2.2417549924793539E-2</v>
      </c>
      <c r="W30" s="232">
        <v>1.583289535117258E-2</v>
      </c>
      <c r="DA30" s="71" t="s">
        <v>185</v>
      </c>
    </row>
    <row r="31" spans="1:105" ht="12" customHeight="1" x14ac:dyDescent="0.25">
      <c r="A31" s="59" t="s">
        <v>160</v>
      </c>
      <c r="B31" s="232">
        <v>5.9826550104501566</v>
      </c>
      <c r="C31" s="232">
        <v>11.14909362998659</v>
      </c>
      <c r="D31" s="232">
        <v>1.2218581059055911</v>
      </c>
      <c r="E31" s="232">
        <v>1.614813059356911</v>
      </c>
      <c r="F31" s="232">
        <v>0.79747106316642236</v>
      </c>
      <c r="G31" s="232">
        <v>1.868286019002618</v>
      </c>
      <c r="H31" s="232">
        <v>1.795346000827466</v>
      </c>
      <c r="I31" s="232">
        <v>0.77613130651173856</v>
      </c>
      <c r="J31" s="232">
        <v>0.37785198602449688</v>
      </c>
      <c r="K31" s="232">
        <v>0.36617495544561579</v>
      </c>
      <c r="L31" s="232">
        <v>0.32425582449369778</v>
      </c>
      <c r="M31" s="232">
        <v>0.58433025842764219</v>
      </c>
      <c r="N31" s="232">
        <v>0.31309334982244152</v>
      </c>
      <c r="O31" s="232">
        <v>0.71425504085791036</v>
      </c>
      <c r="P31" s="232">
        <v>1.378161129116142</v>
      </c>
      <c r="Q31" s="232">
        <v>0.3787207240138033</v>
      </c>
      <c r="R31" s="232">
        <v>0.38033717207589918</v>
      </c>
      <c r="S31" s="232">
        <v>0.26210509426995388</v>
      </c>
      <c r="T31" s="232">
        <v>4.4323688202545439E-2</v>
      </c>
      <c r="U31" s="232">
        <v>6.4132440762231596E-2</v>
      </c>
      <c r="V31" s="232">
        <v>0.12963443287170601</v>
      </c>
      <c r="W31" s="232">
        <v>0.17905132425097431</v>
      </c>
      <c r="DA31" s="71" t="s">
        <v>186</v>
      </c>
    </row>
    <row r="32" spans="1:105" ht="12" customHeight="1" x14ac:dyDescent="0.25">
      <c r="A32" s="59" t="s">
        <v>70</v>
      </c>
      <c r="B32" s="232">
        <v>54.728690662269933</v>
      </c>
      <c r="C32" s="232">
        <v>36.81872869991723</v>
      </c>
      <c r="D32" s="232">
        <v>38.302959724712942</v>
      </c>
      <c r="E32" s="232">
        <v>34.558111268433073</v>
      </c>
      <c r="F32" s="232">
        <v>46.346747989934563</v>
      </c>
      <c r="G32" s="232">
        <v>65.689647655305308</v>
      </c>
      <c r="H32" s="232">
        <v>76.734494333998711</v>
      </c>
      <c r="I32" s="232">
        <v>6.2534057177180902</v>
      </c>
      <c r="J32" s="232">
        <v>3.4936939441885921</v>
      </c>
      <c r="K32" s="232">
        <v>10.08626086871563</v>
      </c>
      <c r="L32" s="232">
        <v>0</v>
      </c>
      <c r="M32" s="232">
        <v>0</v>
      </c>
      <c r="N32" s="232">
        <v>0</v>
      </c>
      <c r="O32" s="232">
        <v>0.59514360797818744</v>
      </c>
      <c r="P32" s="232">
        <v>0</v>
      </c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2">
        <v>0</v>
      </c>
      <c r="DA32" s="71" t="s">
        <v>187</v>
      </c>
    </row>
    <row r="33" spans="1:105" ht="12" customHeight="1" x14ac:dyDescent="0.25">
      <c r="A33" s="59" t="s">
        <v>162</v>
      </c>
      <c r="B33" s="232">
        <v>181.8057809073311</v>
      </c>
      <c r="C33" s="232">
        <v>149.81713548036149</v>
      </c>
      <c r="D33" s="232">
        <v>145.81638263094999</v>
      </c>
      <c r="E33" s="232">
        <v>153.78926716225581</v>
      </c>
      <c r="F33" s="232">
        <v>171.46348483352679</v>
      </c>
      <c r="G33" s="232">
        <v>155.8468328703371</v>
      </c>
      <c r="H33" s="232">
        <v>148.0201422445875</v>
      </c>
      <c r="I33" s="232">
        <v>174.092944083237</v>
      </c>
      <c r="J33" s="232">
        <v>152.49333902249671</v>
      </c>
      <c r="K33" s="232">
        <v>91.481001654210957</v>
      </c>
      <c r="L33" s="232">
        <v>96.738403672663409</v>
      </c>
      <c r="M33" s="232">
        <v>105.9075847748704</v>
      </c>
      <c r="N33" s="232">
        <v>98.518493315927572</v>
      </c>
      <c r="O33" s="232">
        <v>124.1131030702705</v>
      </c>
      <c r="P33" s="232">
        <v>128.25078114805319</v>
      </c>
      <c r="Q33" s="232">
        <v>141.18800247916559</v>
      </c>
      <c r="R33" s="232">
        <v>123.8090887615478</v>
      </c>
      <c r="S33" s="232">
        <v>129.26969517516881</v>
      </c>
      <c r="T33" s="232">
        <v>84.782197769099852</v>
      </c>
      <c r="U33" s="232">
        <v>82.61860246839079</v>
      </c>
      <c r="V33" s="232">
        <v>81.006261711429161</v>
      </c>
      <c r="W33" s="232">
        <v>76.031610813531884</v>
      </c>
      <c r="DA33" s="71" t="s">
        <v>188</v>
      </c>
    </row>
    <row r="34" spans="1:105" ht="12" customHeight="1" x14ac:dyDescent="0.25">
      <c r="A34" s="60" t="s">
        <v>189</v>
      </c>
      <c r="B34" s="264">
        <v>35.046905750156498</v>
      </c>
      <c r="C34" s="264">
        <v>56.101507866374391</v>
      </c>
      <c r="D34" s="264">
        <v>68.924371686829289</v>
      </c>
      <c r="E34" s="264">
        <v>69.260763668914535</v>
      </c>
      <c r="F34" s="264">
        <v>80.586769282817542</v>
      </c>
      <c r="G34" s="264">
        <v>68.261833451030341</v>
      </c>
      <c r="H34" s="264">
        <v>62.808043478103521</v>
      </c>
      <c r="I34" s="264">
        <v>69.394371400599098</v>
      </c>
      <c r="J34" s="264">
        <v>61.607373374071088</v>
      </c>
      <c r="K34" s="264">
        <v>43.700874956098673</v>
      </c>
      <c r="L34" s="264">
        <v>40.475039604890753</v>
      </c>
      <c r="M34" s="264">
        <v>30.100645202740608</v>
      </c>
      <c r="N34" s="264">
        <v>35.193734577112579</v>
      </c>
      <c r="O34" s="264">
        <v>33.511968969162311</v>
      </c>
      <c r="P34" s="264">
        <v>30.26569422310207</v>
      </c>
      <c r="Q34" s="264">
        <v>42.488715594538441</v>
      </c>
      <c r="R34" s="264">
        <v>45.491201218444253</v>
      </c>
      <c r="S34" s="264">
        <v>19.145335388510631</v>
      </c>
      <c r="T34" s="264">
        <v>15.47042826138083</v>
      </c>
      <c r="U34" s="264">
        <v>26.606210760495031</v>
      </c>
      <c r="V34" s="264">
        <v>25.277444207361231</v>
      </c>
      <c r="W34" s="264">
        <v>24.511853813557529</v>
      </c>
      <c r="DA34" s="72" t="s">
        <v>190</v>
      </c>
    </row>
    <row r="35" spans="1:105" ht="12" customHeight="1" x14ac:dyDescent="0.25">
      <c r="A35" s="57" t="s">
        <v>191</v>
      </c>
      <c r="B35" s="263">
        <f t="shared" ref="B35:W35" si="0">B36+B40+B51</f>
        <v>207.58686435137881</v>
      </c>
      <c r="C35" s="263">
        <f t="shared" si="0"/>
        <v>193.75043897649061</v>
      </c>
      <c r="D35" s="263">
        <f t="shared" si="0"/>
        <v>186.70893930245811</v>
      </c>
      <c r="E35" s="263">
        <f t="shared" si="0"/>
        <v>191.65626977334981</v>
      </c>
      <c r="F35" s="263">
        <f t="shared" si="0"/>
        <v>225.32571639632121</v>
      </c>
      <c r="G35" s="263">
        <f t="shared" si="0"/>
        <v>224.64761988926119</v>
      </c>
      <c r="H35" s="263">
        <f t="shared" si="0"/>
        <v>220.93399230207854</v>
      </c>
      <c r="I35" s="263">
        <f t="shared" si="0"/>
        <v>198.53583893532536</v>
      </c>
      <c r="J35" s="263">
        <f t="shared" si="0"/>
        <v>174.03760574521573</v>
      </c>
      <c r="K35" s="263">
        <f t="shared" si="0"/>
        <v>109.05974249163233</v>
      </c>
      <c r="L35" s="263">
        <f t="shared" si="0"/>
        <v>109.64086495124013</v>
      </c>
      <c r="M35" s="263">
        <f t="shared" si="0"/>
        <v>114.62418810297611</v>
      </c>
      <c r="N35" s="263">
        <f t="shared" si="0"/>
        <v>110.74130554539164</v>
      </c>
      <c r="O35" s="263">
        <f t="shared" si="0"/>
        <v>127.65143564571086</v>
      </c>
      <c r="P35" s="263">
        <f t="shared" si="0"/>
        <v>125.61770856332637</v>
      </c>
      <c r="Q35" s="263">
        <f t="shared" si="0"/>
        <v>145.69368889553186</v>
      </c>
      <c r="R35" s="263">
        <f t="shared" si="0"/>
        <v>135.17332708129828</v>
      </c>
      <c r="S35" s="263">
        <f t="shared" si="0"/>
        <v>119.27143662567345</v>
      </c>
      <c r="T35" s="263">
        <f t="shared" si="0"/>
        <v>86.766225799587048</v>
      </c>
      <c r="U35" s="263">
        <f t="shared" si="0"/>
        <v>93.797761330591484</v>
      </c>
      <c r="V35" s="263">
        <f t="shared" si="0"/>
        <v>91.177032033061266</v>
      </c>
      <c r="W35" s="263">
        <f t="shared" si="0"/>
        <v>90.811456817790415</v>
      </c>
      <c r="DA35" s="70"/>
    </row>
    <row r="36" spans="1:105" ht="12" customHeight="1" x14ac:dyDescent="0.25">
      <c r="A36" s="60" t="s">
        <v>192</v>
      </c>
      <c r="B36" s="264">
        <v>115.939851202075</v>
      </c>
      <c r="C36" s="264">
        <v>94.620934687018632</v>
      </c>
      <c r="D36" s="264">
        <v>86.954018950350005</v>
      </c>
      <c r="E36" s="264">
        <v>90.015831758158086</v>
      </c>
      <c r="F36" s="264">
        <v>101.8198668471597</v>
      </c>
      <c r="G36" s="264">
        <v>99.735264114755779</v>
      </c>
      <c r="H36" s="264">
        <v>98.796951035055073</v>
      </c>
      <c r="I36" s="264">
        <v>91.28392082501702</v>
      </c>
      <c r="J36" s="264">
        <v>79.415478190242482</v>
      </c>
      <c r="K36" s="264">
        <v>49.909754128044213</v>
      </c>
      <c r="L36" s="264">
        <v>49.604731805090871</v>
      </c>
      <c r="M36" s="264">
        <v>54.423636360303867</v>
      </c>
      <c r="N36" s="264">
        <v>50.508757701716533</v>
      </c>
      <c r="O36" s="264">
        <v>63.991298806283687</v>
      </c>
      <c r="P36" s="264">
        <v>66.248019054381359</v>
      </c>
      <c r="Q36" s="264">
        <v>72.348927727711086</v>
      </c>
      <c r="R36" s="264">
        <v>63.468106050051453</v>
      </c>
      <c r="S36" s="264">
        <v>66.198373770958781</v>
      </c>
      <c r="T36" s="264">
        <v>43.355430112391993</v>
      </c>
      <c r="U36" s="264">
        <v>42.261304827307747</v>
      </c>
      <c r="V36" s="264">
        <v>41.476675020154502</v>
      </c>
      <c r="W36" s="264">
        <v>38.956225413043143</v>
      </c>
      <c r="DA36" s="72" t="s">
        <v>193</v>
      </c>
    </row>
    <row r="37" spans="1:105" ht="12" customHeight="1" x14ac:dyDescent="0.25">
      <c r="A37" s="59" t="s">
        <v>33</v>
      </c>
      <c r="B37" s="232">
        <v>0</v>
      </c>
      <c r="C37" s="232">
        <v>0</v>
      </c>
      <c r="D37" s="232">
        <v>0</v>
      </c>
      <c r="E37" s="232">
        <v>0</v>
      </c>
      <c r="F37" s="232">
        <v>0</v>
      </c>
      <c r="G37" s="232">
        <v>0</v>
      </c>
      <c r="H37" s="232">
        <v>0</v>
      </c>
      <c r="I37" s="232">
        <v>0</v>
      </c>
      <c r="J37" s="232">
        <v>0.22049828357155521</v>
      </c>
      <c r="K37" s="232">
        <v>0</v>
      </c>
      <c r="L37" s="232">
        <v>0</v>
      </c>
      <c r="M37" s="232">
        <v>0</v>
      </c>
      <c r="N37" s="232">
        <v>0</v>
      </c>
      <c r="O37" s="232">
        <v>0</v>
      </c>
      <c r="P37" s="232">
        <v>0</v>
      </c>
      <c r="Q37" s="232">
        <v>0</v>
      </c>
      <c r="R37" s="232">
        <v>0</v>
      </c>
      <c r="S37" s="232">
        <v>0</v>
      </c>
      <c r="T37" s="232">
        <v>4.0850261643242203E-3</v>
      </c>
      <c r="U37" s="232">
        <v>5.5608437000564904E-3</v>
      </c>
      <c r="V37" s="232">
        <v>1.145668743786264E-2</v>
      </c>
      <c r="W37" s="232">
        <v>8.0915413987393322E-3</v>
      </c>
      <c r="DA37" s="71" t="s">
        <v>194</v>
      </c>
    </row>
    <row r="38" spans="1:105" ht="12" customHeight="1" x14ac:dyDescent="0.25">
      <c r="A38" s="59" t="s">
        <v>160</v>
      </c>
      <c r="B38" s="232">
        <v>3.6936679743614711</v>
      </c>
      <c r="C38" s="232">
        <v>6.5537825294970364</v>
      </c>
      <c r="D38" s="232">
        <v>0.72257034879582016</v>
      </c>
      <c r="E38" s="232">
        <v>0.93535987256358111</v>
      </c>
      <c r="F38" s="232">
        <v>0.47136855269027772</v>
      </c>
      <c r="G38" s="232">
        <v>1.1814593354101479</v>
      </c>
      <c r="H38" s="232">
        <v>1.1839544296259481</v>
      </c>
      <c r="I38" s="232">
        <v>0.40515058809299259</v>
      </c>
      <c r="J38" s="232">
        <v>0.19574636819070601</v>
      </c>
      <c r="K38" s="232">
        <v>0.1989794642442691</v>
      </c>
      <c r="L38" s="232">
        <v>0.16571381099154411</v>
      </c>
      <c r="M38" s="232">
        <v>0.29862715389280658</v>
      </c>
      <c r="N38" s="232">
        <v>0.16000912944647469</v>
      </c>
      <c r="O38" s="232">
        <v>0.36615457088135073</v>
      </c>
      <c r="P38" s="232">
        <v>0.70432145119627354</v>
      </c>
      <c r="Q38" s="232">
        <v>0.1935485802785446</v>
      </c>
      <c r="R38" s="232">
        <v>0.1943746803773109</v>
      </c>
      <c r="S38" s="232">
        <v>0.13395112985122709</v>
      </c>
      <c r="T38" s="232">
        <v>2.2652013424010228E-2</v>
      </c>
      <c r="U38" s="232">
        <v>3.2775451862717117E-2</v>
      </c>
      <c r="V38" s="232">
        <v>6.6250825071348621E-2</v>
      </c>
      <c r="W38" s="232">
        <v>9.1505765088541427E-2</v>
      </c>
      <c r="DA38" s="71" t="s">
        <v>195</v>
      </c>
    </row>
    <row r="39" spans="1:105" ht="12" customHeight="1" x14ac:dyDescent="0.25">
      <c r="A39" s="59" t="s">
        <v>162</v>
      </c>
      <c r="B39" s="232">
        <v>112.2461832277136</v>
      </c>
      <c r="C39" s="232">
        <v>88.067152157521591</v>
      </c>
      <c r="D39" s="232">
        <v>86.231448601554177</v>
      </c>
      <c r="E39" s="232">
        <v>89.080471885594505</v>
      </c>
      <c r="F39" s="232">
        <v>101.34849829446949</v>
      </c>
      <c r="G39" s="232">
        <v>98.553804779345626</v>
      </c>
      <c r="H39" s="232">
        <v>97.612996605429132</v>
      </c>
      <c r="I39" s="232">
        <v>90.878770236924026</v>
      </c>
      <c r="J39" s="232">
        <v>78.999233538480226</v>
      </c>
      <c r="K39" s="232">
        <v>49.710774663799938</v>
      </c>
      <c r="L39" s="232">
        <v>49.439017994099331</v>
      </c>
      <c r="M39" s="232">
        <v>54.125009206411058</v>
      </c>
      <c r="N39" s="232">
        <v>50.348748572270061</v>
      </c>
      <c r="O39" s="232">
        <v>63.625144235402352</v>
      </c>
      <c r="P39" s="232">
        <v>65.54369760318508</v>
      </c>
      <c r="Q39" s="232">
        <v>72.155379147432541</v>
      </c>
      <c r="R39" s="232">
        <v>63.273731369674152</v>
      </c>
      <c r="S39" s="232">
        <v>66.064422641107555</v>
      </c>
      <c r="T39" s="232">
        <v>43.328693072803652</v>
      </c>
      <c r="U39" s="232">
        <v>42.222968531744968</v>
      </c>
      <c r="V39" s="232">
        <v>41.398967507645281</v>
      </c>
      <c r="W39" s="232">
        <v>38.85662810655586</v>
      </c>
      <c r="DA39" s="71" t="s">
        <v>196</v>
      </c>
    </row>
    <row r="40" spans="1:105" ht="12" customHeight="1" x14ac:dyDescent="0.25">
      <c r="A40" s="60" t="s">
        <v>197</v>
      </c>
      <c r="B40" s="264">
        <v>70.009189617159777</v>
      </c>
      <c r="C40" s="264">
        <v>66.151300469909373</v>
      </c>
      <c r="D40" s="264">
        <v>58.995107858681727</v>
      </c>
      <c r="E40" s="264">
        <v>61.522023872063627</v>
      </c>
      <c r="F40" s="264">
        <v>75.872686971449525</v>
      </c>
      <c r="G40" s="264">
        <v>81.745207081722995</v>
      </c>
      <c r="H40" s="264">
        <v>80.717804385794565</v>
      </c>
      <c r="I40" s="264">
        <v>71.027158011842914</v>
      </c>
      <c r="J40" s="264">
        <v>62.70640383832886</v>
      </c>
      <c r="K40" s="264">
        <v>35.402933693537719</v>
      </c>
      <c r="L40" s="264">
        <v>39.351005674860019</v>
      </c>
      <c r="M40" s="264">
        <v>44.817350415019803</v>
      </c>
      <c r="N40" s="264">
        <v>42.246478082539468</v>
      </c>
      <c r="O40" s="264">
        <v>46.480614238432608</v>
      </c>
      <c r="P40" s="264">
        <v>43.902138417623043</v>
      </c>
      <c r="Q40" s="264">
        <v>51.630526747203113</v>
      </c>
      <c r="R40" s="264">
        <v>48.45653973997802</v>
      </c>
      <c r="S40" s="264">
        <v>43.288669637121018</v>
      </c>
      <c r="T40" s="264">
        <v>35.504496305009148</v>
      </c>
      <c r="U40" s="264">
        <v>37.939116847010112</v>
      </c>
      <c r="V40" s="264">
        <v>36.782095272293454</v>
      </c>
      <c r="W40" s="264">
        <v>39.328231415603888</v>
      </c>
      <c r="DA40" s="72" t="s">
        <v>198</v>
      </c>
    </row>
    <row r="41" spans="1:105" ht="12" customHeight="1" x14ac:dyDescent="0.25">
      <c r="A41" s="64" t="s">
        <v>30</v>
      </c>
      <c r="B41" s="231">
        <v>7.5739093588708575E-2</v>
      </c>
      <c r="C41" s="231">
        <v>0</v>
      </c>
      <c r="D41" s="231">
        <v>8.7821143750783343E-2</v>
      </c>
      <c r="E41" s="231">
        <v>0</v>
      </c>
      <c r="F41" s="231">
        <v>11.183620879780619</v>
      </c>
      <c r="G41" s="231">
        <v>18.793293465203011</v>
      </c>
      <c r="H41" s="231">
        <v>14.958480892034281</v>
      </c>
      <c r="I41" s="231">
        <v>11.522821854422141</v>
      </c>
      <c r="J41" s="231">
        <v>7.6788751147270427</v>
      </c>
      <c r="K41" s="231">
        <v>5.299923157983546</v>
      </c>
      <c r="L41" s="231">
        <v>8.5155829845172981</v>
      </c>
      <c r="M41" s="231">
        <v>15.93342618337703</v>
      </c>
      <c r="N41" s="231">
        <v>12.96710341158601</v>
      </c>
      <c r="O41" s="231">
        <v>15.35566744702248</v>
      </c>
      <c r="P41" s="231">
        <v>14.291839748393</v>
      </c>
      <c r="Q41" s="231">
        <v>18.543395623612131</v>
      </c>
      <c r="R41" s="231">
        <v>20.269903044955232</v>
      </c>
      <c r="S41" s="231">
        <v>17.962501285393401</v>
      </c>
      <c r="T41" s="231">
        <v>17.645069198487828</v>
      </c>
      <c r="U41" s="231">
        <v>19.829251495707631</v>
      </c>
      <c r="V41" s="231">
        <v>18.4497530948452</v>
      </c>
      <c r="W41" s="231">
        <v>21.108696296001639</v>
      </c>
      <c r="DA41" s="73" t="s">
        <v>199</v>
      </c>
    </row>
    <row r="42" spans="1:105" ht="12" customHeight="1" x14ac:dyDescent="0.25">
      <c r="A42" s="64" t="s">
        <v>32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200</v>
      </c>
    </row>
    <row r="43" spans="1:105" ht="12" customHeight="1" x14ac:dyDescent="0.25">
      <c r="A43" s="64" t="s">
        <v>33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3.7460535244927852E-2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4.265401788214958E-4</v>
      </c>
      <c r="U43" s="231">
        <v>5.9464296606999835E-4</v>
      </c>
      <c r="V43" s="231">
        <v>1.1602970171576161E-3</v>
      </c>
      <c r="W43" s="231">
        <v>6.6789926609547433E-4</v>
      </c>
      <c r="DA43" s="73" t="s">
        <v>201</v>
      </c>
    </row>
    <row r="44" spans="1:105" ht="12" customHeight="1" x14ac:dyDescent="0.25">
      <c r="A44" s="64" t="s">
        <v>160</v>
      </c>
      <c r="B44" s="231">
        <v>0.60740519897902989</v>
      </c>
      <c r="C44" s="231">
        <v>1.200428482704357</v>
      </c>
      <c r="D44" s="231">
        <v>0.135707732851023</v>
      </c>
      <c r="E44" s="231">
        <v>0.16985435149314959</v>
      </c>
      <c r="F44" s="231">
        <v>7.2304361788198546E-2</v>
      </c>
      <c r="G44" s="231">
        <v>0.13505802277982501</v>
      </c>
      <c r="H44" s="231">
        <v>0.13900833772123669</v>
      </c>
      <c r="I44" s="231">
        <v>5.9660268363045679E-2</v>
      </c>
      <c r="J44" s="231">
        <v>3.3255423152965112E-2</v>
      </c>
      <c r="K44" s="231">
        <v>4.4395209652540811E-2</v>
      </c>
      <c r="L44" s="231">
        <v>3.3652834367185878E-2</v>
      </c>
      <c r="M44" s="231">
        <v>4.9074021741180217E-2</v>
      </c>
      <c r="N44" s="231">
        <v>2.5880962978346529E-2</v>
      </c>
      <c r="O44" s="231">
        <v>5.7574032862677732E-2</v>
      </c>
      <c r="P44" s="231">
        <v>0.12649919720224101</v>
      </c>
      <c r="Q44" s="231">
        <v>3.277118851111345E-2</v>
      </c>
      <c r="R44" s="231">
        <v>3.1667660925293453E-2</v>
      </c>
      <c r="S44" s="231">
        <v>1.8866764797231629E-2</v>
      </c>
      <c r="T44" s="231">
        <v>2.3652220249959178E-3</v>
      </c>
      <c r="U44" s="231">
        <v>3.504808435765343E-3</v>
      </c>
      <c r="V44" s="231">
        <v>6.7096737282428508E-3</v>
      </c>
      <c r="W44" s="231">
        <v>7.5531509182742004E-3</v>
      </c>
      <c r="DA44" s="73" t="s">
        <v>202</v>
      </c>
    </row>
    <row r="45" spans="1:105" ht="12" customHeight="1" x14ac:dyDescent="0.25">
      <c r="A45" s="64" t="s">
        <v>70</v>
      </c>
      <c r="B45" s="231">
        <v>5.5564780492125578</v>
      </c>
      <c r="C45" s="231">
        <v>3.9642909186330129</v>
      </c>
      <c r="D45" s="231">
        <v>4.2541828716455488</v>
      </c>
      <c r="E45" s="231">
        <v>3.6350000666116959</v>
      </c>
      <c r="F45" s="231">
        <v>4.202123674638421</v>
      </c>
      <c r="G45" s="231">
        <v>4.7486914954088038</v>
      </c>
      <c r="H45" s="231">
        <v>5.9413252366577636</v>
      </c>
      <c r="I45" s="231">
        <v>0.48069168215729369</v>
      </c>
      <c r="J45" s="231">
        <v>0.30748619771290781</v>
      </c>
      <c r="K45" s="231">
        <v>1.222862621316966</v>
      </c>
      <c r="L45" s="231">
        <v>0</v>
      </c>
      <c r="M45" s="231">
        <v>0</v>
      </c>
      <c r="N45" s="231">
        <v>0</v>
      </c>
      <c r="O45" s="231">
        <v>4.797280478775813E-2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203</v>
      </c>
    </row>
    <row r="46" spans="1:105" ht="12" customHeight="1" x14ac:dyDescent="0.25">
      <c r="A46" s="64" t="s">
        <v>34</v>
      </c>
      <c r="B46" s="231">
        <v>0.68395708224684792</v>
      </c>
      <c r="C46" s="231">
        <v>0</v>
      </c>
      <c r="D46" s="231">
        <v>0</v>
      </c>
      <c r="E46" s="231">
        <v>0</v>
      </c>
      <c r="F46" s="231">
        <v>0</v>
      </c>
      <c r="G46" s="231">
        <v>2.103243579622236</v>
      </c>
      <c r="H46" s="231">
        <v>2.064507946603741</v>
      </c>
      <c r="I46" s="231">
        <v>3.7420382457297601</v>
      </c>
      <c r="J46" s="231">
        <v>0</v>
      </c>
      <c r="K46" s="231">
        <v>0.50621719799630238</v>
      </c>
      <c r="L46" s="231">
        <v>0.44360935855696509</v>
      </c>
      <c r="M46" s="231">
        <v>0.40036543839093902</v>
      </c>
      <c r="N46" s="231">
        <v>0.86087131616980417</v>
      </c>
      <c r="O46" s="231">
        <v>0</v>
      </c>
      <c r="P46" s="231">
        <v>0</v>
      </c>
      <c r="Q46" s="231">
        <v>2.545903800540382</v>
      </c>
      <c r="R46" s="231">
        <v>2.5509317024435201</v>
      </c>
      <c r="S46" s="231">
        <v>2.426929595521063</v>
      </c>
      <c r="T46" s="231">
        <v>0.30300086314983082</v>
      </c>
      <c r="U46" s="231">
        <v>4.3387948682880647E-3</v>
      </c>
      <c r="V46" s="231">
        <v>6.1131651318732773E-3</v>
      </c>
      <c r="W46" s="231">
        <v>1.023015825431914E-2</v>
      </c>
      <c r="DA46" s="73" t="s">
        <v>204</v>
      </c>
    </row>
    <row r="47" spans="1:105" ht="12" customHeight="1" x14ac:dyDescent="0.25">
      <c r="A47" s="64" t="s">
        <v>162</v>
      </c>
      <c r="B47" s="231">
        <v>18.458322656857689</v>
      </c>
      <c r="C47" s="231">
        <v>16.130885845652351</v>
      </c>
      <c r="D47" s="231">
        <v>16.195342653734048</v>
      </c>
      <c r="E47" s="231">
        <v>16.176346908449279</v>
      </c>
      <c r="F47" s="231">
        <v>15.54609115425847</v>
      </c>
      <c r="G47" s="231">
        <v>11.266136389117881</v>
      </c>
      <c r="H47" s="231">
        <v>11.460762389643961</v>
      </c>
      <c r="I47" s="231">
        <v>13.382312602231741</v>
      </c>
      <c r="J47" s="231">
        <v>13.421209110365551</v>
      </c>
      <c r="K47" s="231">
        <v>11.091196127055481</v>
      </c>
      <c r="L47" s="231">
        <v>10.03997840540065</v>
      </c>
      <c r="M47" s="231">
        <v>8.8944754149531366</v>
      </c>
      <c r="N47" s="231">
        <v>8.1437484368096396</v>
      </c>
      <c r="O47" s="231">
        <v>10.00439824166139</v>
      </c>
      <c r="P47" s="231">
        <v>11.771933276186481</v>
      </c>
      <c r="Q47" s="231">
        <v>12.217178388641999</v>
      </c>
      <c r="R47" s="231">
        <v>10.308601236557131</v>
      </c>
      <c r="S47" s="231">
        <v>9.3050497208871583</v>
      </c>
      <c r="T47" s="231">
        <v>4.5241885236328043</v>
      </c>
      <c r="U47" s="231">
        <v>4.5150686835060601</v>
      </c>
      <c r="V47" s="231">
        <v>4.1927563070086968</v>
      </c>
      <c r="W47" s="231">
        <v>3.207338641233032</v>
      </c>
      <c r="DA47" s="73" t="s">
        <v>205</v>
      </c>
    </row>
    <row r="48" spans="1:105" ht="12" customHeight="1" x14ac:dyDescent="0.25">
      <c r="A48" s="64" t="s">
        <v>36</v>
      </c>
      <c r="B48" s="231">
        <v>29.142323564076278</v>
      </c>
      <c r="C48" s="231">
        <v>20.694198758207179</v>
      </c>
      <c r="D48" s="231">
        <v>30.21482101438378</v>
      </c>
      <c r="E48" s="231">
        <v>37.148616195878454</v>
      </c>
      <c r="F48" s="231">
        <v>36.619730350356683</v>
      </c>
      <c r="G48" s="231">
        <v>38.446318285164992</v>
      </c>
      <c r="H48" s="231">
        <v>40.272167999129302</v>
      </c>
      <c r="I48" s="231">
        <v>38.255920005375081</v>
      </c>
      <c r="J48" s="231">
        <v>27.152197073340538</v>
      </c>
      <c r="K48" s="231">
        <v>15.33549797881963</v>
      </c>
      <c r="L48" s="231">
        <v>13.233138823985509</v>
      </c>
      <c r="M48" s="231">
        <v>11.570380559175909</v>
      </c>
      <c r="N48" s="231">
        <v>14.85482399644234</v>
      </c>
      <c r="O48" s="231">
        <v>15.638856310879911</v>
      </c>
      <c r="P48" s="231">
        <v>13.72268062826098</v>
      </c>
      <c r="Q48" s="231">
        <v>13.75045849487597</v>
      </c>
      <c r="R48" s="231">
        <v>13.68962895085139</v>
      </c>
      <c r="S48" s="231">
        <v>12.25631234891153</v>
      </c>
      <c r="T48" s="231">
        <v>12.086995830943881</v>
      </c>
      <c r="U48" s="231">
        <v>12.861830723167699</v>
      </c>
      <c r="V48" s="231">
        <v>12.68013672430987</v>
      </c>
      <c r="W48" s="231">
        <v>13.43457374116991</v>
      </c>
      <c r="DA48" s="73" t="s">
        <v>206</v>
      </c>
    </row>
    <row r="49" spans="1:105" ht="12" customHeight="1" x14ac:dyDescent="0.25">
      <c r="A49" s="64" t="s">
        <v>73</v>
      </c>
      <c r="B49" s="231">
        <v>4.7242281806421342</v>
      </c>
      <c r="C49" s="231">
        <v>4.9385337207716642</v>
      </c>
      <c r="D49" s="231">
        <v>5.3388961476324974</v>
      </c>
      <c r="E49" s="231">
        <v>1.6207485318426591</v>
      </c>
      <c r="F49" s="231">
        <v>5.6380213670675854</v>
      </c>
      <c r="G49" s="231">
        <v>4.1529737222432761</v>
      </c>
      <c r="H49" s="231">
        <v>3.5199091524825081</v>
      </c>
      <c r="I49" s="231">
        <v>2.9089567384687558</v>
      </c>
      <c r="J49" s="231">
        <v>10.53121971015864</v>
      </c>
      <c r="K49" s="231">
        <v>1.475055210945273</v>
      </c>
      <c r="L49" s="231">
        <v>1.357544241006295</v>
      </c>
      <c r="M49" s="231">
        <v>1.563613756502563</v>
      </c>
      <c r="N49" s="231">
        <v>0.91573983891786592</v>
      </c>
      <c r="O49" s="231">
        <v>0.4785292268028849</v>
      </c>
      <c r="P49" s="231">
        <v>0.60316734510616932</v>
      </c>
      <c r="Q49" s="231">
        <v>0.62326750825491828</v>
      </c>
      <c r="R49" s="231">
        <v>0.55014952761849245</v>
      </c>
      <c r="S49" s="231">
        <v>0.64702255076842485</v>
      </c>
      <c r="T49" s="231">
        <v>0.59759286513627863</v>
      </c>
      <c r="U49" s="231">
        <v>0.58410387856259194</v>
      </c>
      <c r="V49" s="231">
        <v>0.29321553110401022</v>
      </c>
      <c r="W49" s="231">
        <v>0.2433505520496331</v>
      </c>
      <c r="DA49" s="73" t="s">
        <v>207</v>
      </c>
    </row>
    <row r="50" spans="1:105" ht="12" customHeight="1" x14ac:dyDescent="0.25">
      <c r="A50" s="64" t="s">
        <v>79</v>
      </c>
      <c r="B50" s="231">
        <v>10.76073579155652</v>
      </c>
      <c r="C50" s="231">
        <v>19.222962743940801</v>
      </c>
      <c r="D50" s="231">
        <v>2.7683362946840639</v>
      </c>
      <c r="E50" s="231">
        <v>2.7714578177884039</v>
      </c>
      <c r="F50" s="231">
        <v>2.6107951835595542</v>
      </c>
      <c r="G50" s="231">
        <v>2.099492122182975</v>
      </c>
      <c r="H50" s="231">
        <v>2.3616424315217639</v>
      </c>
      <c r="I50" s="231">
        <v>0.67475661509509266</v>
      </c>
      <c r="J50" s="231">
        <v>3.5447006736262909</v>
      </c>
      <c r="K50" s="231">
        <v>0.42778618976798599</v>
      </c>
      <c r="L50" s="231">
        <v>5.7274990270261137</v>
      </c>
      <c r="M50" s="231">
        <v>6.4060150408790477</v>
      </c>
      <c r="N50" s="231">
        <v>4.47831011963547</v>
      </c>
      <c r="O50" s="231">
        <v>4.8976161744155089</v>
      </c>
      <c r="P50" s="231">
        <v>3.3860182224741768</v>
      </c>
      <c r="Q50" s="231">
        <v>3.9175517427665998</v>
      </c>
      <c r="R50" s="231">
        <v>1.0556576166269609</v>
      </c>
      <c r="S50" s="231">
        <v>0.6719873708422166</v>
      </c>
      <c r="T50" s="231">
        <v>0.3448572614547144</v>
      </c>
      <c r="U50" s="231">
        <v>0.14042381979600541</v>
      </c>
      <c r="V50" s="231">
        <v>1.1522504791483981</v>
      </c>
      <c r="W50" s="231">
        <v>1.3158209767109761</v>
      </c>
      <c r="DA50" s="73" t="s">
        <v>208</v>
      </c>
    </row>
    <row r="51" spans="1:105" ht="12" customHeight="1" x14ac:dyDescent="0.25">
      <c r="A51" s="61" t="s">
        <v>209</v>
      </c>
      <c r="B51" s="265">
        <v>21.637823532144051</v>
      </c>
      <c r="C51" s="265">
        <v>32.978203819562609</v>
      </c>
      <c r="D51" s="265">
        <v>40.759812493426381</v>
      </c>
      <c r="E51" s="265">
        <v>40.118414143128099</v>
      </c>
      <c r="F51" s="265">
        <v>47.633162577712007</v>
      </c>
      <c r="G51" s="265">
        <v>43.167148692782398</v>
      </c>
      <c r="H51" s="265">
        <v>41.419236881228883</v>
      </c>
      <c r="I51" s="265">
        <v>36.224760098465417</v>
      </c>
      <c r="J51" s="265">
        <v>31.91572371664439</v>
      </c>
      <c r="K51" s="265">
        <v>23.747054670050399</v>
      </c>
      <c r="L51" s="265">
        <v>20.685127471289231</v>
      </c>
      <c r="M51" s="265">
        <v>15.383201327652429</v>
      </c>
      <c r="N51" s="265">
        <v>17.986069761135639</v>
      </c>
      <c r="O51" s="265">
        <v>17.179522600994559</v>
      </c>
      <c r="P51" s="265">
        <v>15.46755109132198</v>
      </c>
      <c r="Q51" s="265">
        <v>21.714234420617672</v>
      </c>
      <c r="R51" s="265">
        <v>23.248681291268799</v>
      </c>
      <c r="S51" s="265">
        <v>9.7843932175936406</v>
      </c>
      <c r="T51" s="265">
        <v>7.9062993821859084</v>
      </c>
      <c r="U51" s="265">
        <v>13.597339656273631</v>
      </c>
      <c r="V51" s="265">
        <v>12.91826174061331</v>
      </c>
      <c r="W51" s="265">
        <v>12.526999989143389</v>
      </c>
      <c r="DA51" s="74" t="s">
        <v>210</v>
      </c>
    </row>
    <row r="52" spans="1:105" ht="12" hidden="1" customHeight="1" x14ac:dyDescent="0.25">
      <c r="A52" s="53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DA52" s="75"/>
    </row>
    <row r="54" spans="1:105" ht="15" customHeight="1" x14ac:dyDescent="0.25">
      <c r="A54" s="34" t="s">
        <v>42</v>
      </c>
      <c r="B54" s="225">
        <v>223.01799403538561</v>
      </c>
      <c r="C54" s="225">
        <v>198.44735574131749</v>
      </c>
      <c r="D54" s="225">
        <v>121.96668903579049</v>
      </c>
      <c r="E54" s="225">
        <v>149.261694086603</v>
      </c>
      <c r="F54" s="225">
        <v>194.2479755974023</v>
      </c>
      <c r="G54" s="225">
        <v>266.37573494611468</v>
      </c>
      <c r="H54" s="225">
        <v>294.10423876705153</v>
      </c>
      <c r="I54" s="225">
        <v>269.41646129964653</v>
      </c>
      <c r="J54" s="225">
        <v>260.9477501178792</v>
      </c>
      <c r="K54" s="225">
        <v>169.45448051268249</v>
      </c>
      <c r="L54" s="225">
        <v>287.27871239701301</v>
      </c>
      <c r="M54" s="225">
        <v>389.55266956539072</v>
      </c>
      <c r="N54" s="225">
        <v>312.31051774797987</v>
      </c>
      <c r="O54" s="225">
        <v>231.44886501180471</v>
      </c>
      <c r="P54" s="225">
        <v>255.5352623823461</v>
      </c>
      <c r="Q54" s="225">
        <v>205.58206772226549</v>
      </c>
      <c r="R54" s="225">
        <v>191.10836561934221</v>
      </c>
      <c r="S54" s="225">
        <v>166.90813809178351</v>
      </c>
      <c r="T54" s="225">
        <v>200.7638294209375</v>
      </c>
      <c r="U54" s="225">
        <v>162.8460465590039</v>
      </c>
      <c r="V54" s="225">
        <v>116.1066399928678</v>
      </c>
      <c r="W54" s="225">
        <v>127.6623382182903</v>
      </c>
      <c r="DA54" s="89" t="s">
        <v>211</v>
      </c>
    </row>
    <row r="55" spans="1:105" ht="12" customHeight="1" x14ac:dyDescent="0.25">
      <c r="A55" s="55" t="s">
        <v>92</v>
      </c>
      <c r="B55" s="261">
        <v>0.59872051256727832</v>
      </c>
      <c r="C55" s="261">
        <v>0.58569297580084423</v>
      </c>
      <c r="D55" s="261">
        <v>0.37253964520439081</v>
      </c>
      <c r="E55" s="261">
        <v>0.44367651785282441</v>
      </c>
      <c r="F55" s="261">
        <v>0.56694819731212431</v>
      </c>
      <c r="G55" s="261">
        <v>0.72939157279055622</v>
      </c>
      <c r="H55" s="261">
        <v>0.79247269783891783</v>
      </c>
      <c r="I55" s="261">
        <v>0.74816789490125013</v>
      </c>
      <c r="J55" s="261">
        <v>0.73204066530053458</v>
      </c>
      <c r="K55" s="261">
        <v>0.49285736707079347</v>
      </c>
      <c r="L55" s="261">
        <v>0.78827001263103835</v>
      </c>
      <c r="M55" s="261">
        <v>0.96020771793022597</v>
      </c>
      <c r="N55" s="261">
        <v>0.80774739539802021</v>
      </c>
      <c r="O55" s="261">
        <v>0.60409769136772473</v>
      </c>
      <c r="P55" s="261">
        <v>0.66447118450617992</v>
      </c>
      <c r="Q55" s="261">
        <v>0.5597000403618797</v>
      </c>
      <c r="R55" s="261">
        <v>0.52312777264731636</v>
      </c>
      <c r="S55" s="261">
        <v>0.4073315786711238</v>
      </c>
      <c r="T55" s="261">
        <v>0.4520488054822055</v>
      </c>
      <c r="U55" s="261">
        <v>0.40447814277520061</v>
      </c>
      <c r="V55" s="261">
        <v>0.29265024081304902</v>
      </c>
      <c r="W55" s="261">
        <v>0.30766390903270641</v>
      </c>
      <c r="DA55" s="67" t="s">
        <v>212</v>
      </c>
    </row>
    <row r="56" spans="1:105" ht="12" customHeight="1" x14ac:dyDescent="0.25">
      <c r="A56" s="202" t="s">
        <v>93</v>
      </c>
      <c r="B56" s="226">
        <v>0.44239101649766238</v>
      </c>
      <c r="C56" s="226">
        <v>0.43276504726562293</v>
      </c>
      <c r="D56" s="226">
        <v>0.27526732234538132</v>
      </c>
      <c r="E56" s="226">
        <v>0.32782993334807159</v>
      </c>
      <c r="F56" s="226">
        <v>0.41891464221754721</v>
      </c>
      <c r="G56" s="226">
        <v>0.53894308369029464</v>
      </c>
      <c r="H56" s="226">
        <v>0.58555335082862814</v>
      </c>
      <c r="I56" s="226">
        <v>0.55281679613254886</v>
      </c>
      <c r="J56" s="226">
        <v>0.54090048234907873</v>
      </c>
      <c r="K56" s="226">
        <v>0.36416936956424911</v>
      </c>
      <c r="L56" s="226">
        <v>0.58244801178961436</v>
      </c>
      <c r="M56" s="226">
        <v>0.70949175695115274</v>
      </c>
      <c r="N56" s="226">
        <v>0.59683973377029542</v>
      </c>
      <c r="O56" s="226">
        <v>0.44636418184858512</v>
      </c>
      <c r="P56" s="226">
        <v>0.49097379591460499</v>
      </c>
      <c r="Q56" s="226">
        <v>0.4135590222685932</v>
      </c>
      <c r="R56" s="226">
        <v>0.38653599173888131</v>
      </c>
      <c r="S56" s="226">
        <v>0.30097487451570631</v>
      </c>
      <c r="T56" s="226">
        <v>0.33401616675252099</v>
      </c>
      <c r="U56" s="226">
        <v>0.29886648774757052</v>
      </c>
      <c r="V56" s="226">
        <v>0.21623751783019521</v>
      </c>
      <c r="W56" s="226">
        <v>0.2273310277494941</v>
      </c>
      <c r="DA56" s="174" t="s">
        <v>213</v>
      </c>
    </row>
    <row r="57" spans="1:105" ht="12" customHeight="1" x14ac:dyDescent="0.25">
      <c r="A57" s="202" t="s">
        <v>94</v>
      </c>
      <c r="B57" s="226">
        <v>11.05977541244156</v>
      </c>
      <c r="C57" s="226">
        <v>10.81912618164057</v>
      </c>
      <c r="D57" s="226">
        <v>6.8816830586345326</v>
      </c>
      <c r="E57" s="226">
        <v>8.1957483337017916</v>
      </c>
      <c r="F57" s="226">
        <v>10.472866055438679</v>
      </c>
      <c r="G57" s="226">
        <v>13.47357709225736</v>
      </c>
      <c r="H57" s="226">
        <v>14.638833770715699</v>
      </c>
      <c r="I57" s="226">
        <v>13.82041990331372</v>
      </c>
      <c r="J57" s="226">
        <v>13.522512058726971</v>
      </c>
      <c r="K57" s="226">
        <v>9.1042342391062263</v>
      </c>
      <c r="L57" s="226">
        <v>14.56120029474036</v>
      </c>
      <c r="M57" s="226">
        <v>17.737293923778829</v>
      </c>
      <c r="N57" s="226">
        <v>14.92099334425739</v>
      </c>
      <c r="O57" s="226">
        <v>11.15910454621463</v>
      </c>
      <c r="P57" s="226">
        <v>12.274344897865131</v>
      </c>
      <c r="Q57" s="226">
        <v>10.33897555671483</v>
      </c>
      <c r="R57" s="226">
        <v>9.6633997934720295</v>
      </c>
      <c r="S57" s="226">
        <v>7.5243718628926572</v>
      </c>
      <c r="T57" s="226">
        <v>8.3504041688130251</v>
      </c>
      <c r="U57" s="226">
        <v>7.4716621936892569</v>
      </c>
      <c r="V57" s="226">
        <v>5.4059379457548786</v>
      </c>
      <c r="W57" s="226">
        <v>5.6832756937373503</v>
      </c>
      <c r="DA57" s="174" t="s">
        <v>214</v>
      </c>
    </row>
    <row r="58" spans="1:105" ht="12" customHeight="1" x14ac:dyDescent="0.25">
      <c r="A58" s="202" t="s">
        <v>95</v>
      </c>
      <c r="B58" s="226">
        <v>0.27649438531103898</v>
      </c>
      <c r="C58" s="226">
        <v>0.27047815454101448</v>
      </c>
      <c r="D58" s="226">
        <v>0.17204207646586339</v>
      </c>
      <c r="E58" s="226">
        <v>0.20489370834254489</v>
      </c>
      <c r="F58" s="226">
        <v>0.26182165138596702</v>
      </c>
      <c r="G58" s="226">
        <v>0.33683942730643429</v>
      </c>
      <c r="H58" s="226">
        <v>0.36597084426789273</v>
      </c>
      <c r="I58" s="226">
        <v>0.34551049758284308</v>
      </c>
      <c r="J58" s="226">
        <v>0.33806280146817441</v>
      </c>
      <c r="K58" s="226">
        <v>0.22760585597765581</v>
      </c>
      <c r="L58" s="226">
        <v>0.36403000736850921</v>
      </c>
      <c r="M58" s="226">
        <v>0.44343234809447069</v>
      </c>
      <c r="N58" s="226">
        <v>0.37302483360643501</v>
      </c>
      <c r="O58" s="226">
        <v>0.27897761365536577</v>
      </c>
      <c r="P58" s="226">
        <v>0.3068586224466282</v>
      </c>
      <c r="Q58" s="226">
        <v>0.25847438891787078</v>
      </c>
      <c r="R58" s="226">
        <v>0.24158499483680079</v>
      </c>
      <c r="S58" s="226">
        <v>0.18810929657231651</v>
      </c>
      <c r="T58" s="226">
        <v>0.20876010422032559</v>
      </c>
      <c r="U58" s="226">
        <v>0.18679155484223151</v>
      </c>
      <c r="V58" s="226">
        <v>0.13514844864387199</v>
      </c>
      <c r="W58" s="226">
        <v>0.1420818923434338</v>
      </c>
      <c r="DA58" s="174" t="s">
        <v>215</v>
      </c>
    </row>
    <row r="59" spans="1:105" ht="12" customHeight="1" x14ac:dyDescent="0.25">
      <c r="A59" s="56" t="s">
        <v>96</v>
      </c>
      <c r="B59" s="262">
        <v>0.51573102063448606</v>
      </c>
      <c r="C59" s="262">
        <v>0.43628677743670458</v>
      </c>
      <c r="D59" s="262">
        <v>0.26016050213456798</v>
      </c>
      <c r="E59" s="262">
        <v>0.32035183986949017</v>
      </c>
      <c r="F59" s="262">
        <v>0.41380146088415748</v>
      </c>
      <c r="G59" s="262">
        <v>0.56455523046845801</v>
      </c>
      <c r="H59" s="262">
        <v>0.62585958053140867</v>
      </c>
      <c r="I59" s="262">
        <v>0.58044854738139651</v>
      </c>
      <c r="J59" s="262">
        <v>0.56707598039755003</v>
      </c>
      <c r="K59" s="262">
        <v>0.36936447524514421</v>
      </c>
      <c r="L59" s="262">
        <v>0.6337379771488999</v>
      </c>
      <c r="M59" s="262">
        <v>0.87368809110309009</v>
      </c>
      <c r="N59" s="262">
        <v>0.6855978592131865</v>
      </c>
      <c r="O59" s="262">
        <v>0.51791731076276348</v>
      </c>
      <c r="P59" s="262">
        <v>0.58614950745976357</v>
      </c>
      <c r="Q59" s="262">
        <v>0.45570152863618751</v>
      </c>
      <c r="R59" s="262">
        <v>0.41528596095531689</v>
      </c>
      <c r="S59" s="262">
        <v>0.3895959655267715</v>
      </c>
      <c r="T59" s="262">
        <v>0.44686148754451438</v>
      </c>
      <c r="U59" s="262">
        <v>0.34421925567959533</v>
      </c>
      <c r="V59" s="262">
        <v>0.2444324116219849</v>
      </c>
      <c r="W59" s="262">
        <v>0.26096099195945283</v>
      </c>
      <c r="DA59" s="68" t="s">
        <v>216</v>
      </c>
    </row>
    <row r="60" spans="1:105" ht="12" customHeight="1" x14ac:dyDescent="0.25">
      <c r="A60" s="37" t="s">
        <v>160</v>
      </c>
      <c r="B60" s="228">
        <v>1.384628107708924E-2</v>
      </c>
      <c r="C60" s="228">
        <v>2.240868310931237E-2</v>
      </c>
      <c r="D60" s="228">
        <v>1.4719178231922909E-3</v>
      </c>
      <c r="E60" s="228">
        <v>2.302578034248813E-3</v>
      </c>
      <c r="F60" s="228">
        <v>1.305112358502835E-3</v>
      </c>
      <c r="G60" s="228">
        <v>4.6675142447727977E-3</v>
      </c>
      <c r="H60" s="228">
        <v>5.2846196555878877E-3</v>
      </c>
      <c r="I60" s="228">
        <v>1.844337723722672E-3</v>
      </c>
      <c r="J60" s="228">
        <v>9.9903123669636872E-4</v>
      </c>
      <c r="K60" s="228">
        <v>9.9781604164536695E-4</v>
      </c>
      <c r="L60" s="228">
        <v>1.4940865786980801E-3</v>
      </c>
      <c r="M60" s="228">
        <v>3.7375563294019401E-3</v>
      </c>
      <c r="N60" s="228">
        <v>1.60160877348826E-3</v>
      </c>
      <c r="O60" s="228">
        <v>2.3362802961281702E-3</v>
      </c>
      <c r="P60" s="228">
        <v>5.0521298569651948E-3</v>
      </c>
      <c r="Q60" s="228">
        <v>9.3767189922036576E-4</v>
      </c>
      <c r="R60" s="228">
        <v>9.3085869992107998E-4</v>
      </c>
      <c r="S60" s="228">
        <v>6.8682441869553413E-4</v>
      </c>
      <c r="T60" s="228">
        <v>1.974790788673322E-4</v>
      </c>
      <c r="U60" s="228">
        <v>2.0177285563111191E-4</v>
      </c>
      <c r="V60" s="228">
        <v>2.9741450842417279E-4</v>
      </c>
      <c r="W60" s="228">
        <v>4.6332868742212898E-4</v>
      </c>
      <c r="DA60" s="69" t="s">
        <v>217</v>
      </c>
    </row>
    <row r="61" spans="1:105" ht="12" customHeight="1" x14ac:dyDescent="0.25">
      <c r="A61" s="37" t="s">
        <v>162</v>
      </c>
      <c r="B61" s="228">
        <v>0.42077203841529831</v>
      </c>
      <c r="C61" s="228">
        <v>0.30111907072829708</v>
      </c>
      <c r="D61" s="228">
        <v>0.1756584757841807</v>
      </c>
      <c r="E61" s="228">
        <v>0.2192896486804827</v>
      </c>
      <c r="F61" s="228">
        <v>0.28061095057125501</v>
      </c>
      <c r="G61" s="228">
        <v>0.38935008078332389</v>
      </c>
      <c r="H61" s="228">
        <v>0.43569883062548148</v>
      </c>
      <c r="I61" s="228">
        <v>0.41370085385390842</v>
      </c>
      <c r="J61" s="228">
        <v>0.40318858893526283</v>
      </c>
      <c r="K61" s="228">
        <v>0.24928305335703141</v>
      </c>
      <c r="L61" s="228">
        <v>0.44574542584604421</v>
      </c>
      <c r="M61" s="228">
        <v>0.67741753588481302</v>
      </c>
      <c r="N61" s="228">
        <v>0.50396497828879905</v>
      </c>
      <c r="O61" s="228">
        <v>0.40596562937254937</v>
      </c>
      <c r="P61" s="228">
        <v>0.47014792895278712</v>
      </c>
      <c r="Q61" s="228">
        <v>0.34956635335050668</v>
      </c>
      <c r="R61" s="228">
        <v>0.30301736423488268</v>
      </c>
      <c r="S61" s="228">
        <v>0.33874039530185518</v>
      </c>
      <c r="T61" s="228">
        <v>0.37773730027340818</v>
      </c>
      <c r="U61" s="228">
        <v>0.25993383613923088</v>
      </c>
      <c r="V61" s="228">
        <v>0.18584906010294289</v>
      </c>
      <c r="W61" s="228">
        <v>0.19674596983960699</v>
      </c>
      <c r="DA61" s="69" t="s">
        <v>218</v>
      </c>
    </row>
    <row r="62" spans="1:105" ht="12" customHeight="1" x14ac:dyDescent="0.25">
      <c r="A62" s="37" t="s">
        <v>97</v>
      </c>
      <c r="B62" s="228">
        <v>0</v>
      </c>
      <c r="C62" s="228">
        <v>0</v>
      </c>
      <c r="D62" s="228">
        <v>0</v>
      </c>
      <c r="E62" s="228">
        <v>0</v>
      </c>
      <c r="F62" s="228">
        <v>0</v>
      </c>
      <c r="G62" s="228">
        <v>0</v>
      </c>
      <c r="H62" s="228">
        <v>0</v>
      </c>
      <c r="I62" s="228">
        <v>0</v>
      </c>
      <c r="J62" s="228">
        <v>0</v>
      </c>
      <c r="K62" s="228">
        <v>0</v>
      </c>
      <c r="L62" s="228">
        <v>0</v>
      </c>
      <c r="M62" s="228">
        <v>0</v>
      </c>
      <c r="N62" s="228">
        <v>0</v>
      </c>
      <c r="O62" s="228">
        <v>0</v>
      </c>
      <c r="P62" s="228">
        <v>0</v>
      </c>
      <c r="Q62" s="228">
        <v>0</v>
      </c>
      <c r="R62" s="228">
        <v>0</v>
      </c>
      <c r="S62" s="228">
        <v>0</v>
      </c>
      <c r="T62" s="228">
        <v>0</v>
      </c>
      <c r="U62" s="228">
        <v>3.7544754459040288E-4</v>
      </c>
      <c r="V62" s="228">
        <v>2.9302203723309772E-4</v>
      </c>
      <c r="W62" s="228">
        <v>3.2270120782728002E-4</v>
      </c>
      <c r="DA62" s="69" t="s">
        <v>219</v>
      </c>
    </row>
    <row r="63" spans="1:105" ht="12" customHeight="1" x14ac:dyDescent="0.25">
      <c r="A63" s="37" t="s">
        <v>78</v>
      </c>
      <c r="B63" s="228">
        <v>0</v>
      </c>
      <c r="C63" s="228">
        <v>0</v>
      </c>
      <c r="D63" s="228">
        <v>0</v>
      </c>
      <c r="E63" s="228">
        <v>0</v>
      </c>
      <c r="F63" s="228">
        <v>0</v>
      </c>
      <c r="G63" s="228">
        <v>0</v>
      </c>
      <c r="H63" s="228">
        <v>0</v>
      </c>
      <c r="I63" s="228">
        <v>0</v>
      </c>
      <c r="J63" s="228">
        <v>0</v>
      </c>
      <c r="K63" s="228">
        <v>0</v>
      </c>
      <c r="L63" s="228">
        <v>0</v>
      </c>
      <c r="M63" s="228">
        <v>0</v>
      </c>
      <c r="N63" s="228">
        <v>0</v>
      </c>
      <c r="O63" s="228">
        <v>0</v>
      </c>
      <c r="P63" s="228">
        <v>0</v>
      </c>
      <c r="Q63" s="228">
        <v>0</v>
      </c>
      <c r="R63" s="228">
        <v>0</v>
      </c>
      <c r="S63" s="228">
        <v>0</v>
      </c>
      <c r="T63" s="228">
        <v>0</v>
      </c>
      <c r="U63" s="228">
        <v>0</v>
      </c>
      <c r="V63" s="228">
        <v>0</v>
      </c>
      <c r="W63" s="228">
        <v>0</v>
      </c>
      <c r="DA63" s="69" t="s">
        <v>220</v>
      </c>
    </row>
    <row r="64" spans="1:105" ht="12" customHeight="1" x14ac:dyDescent="0.25">
      <c r="A64" s="37" t="s">
        <v>38</v>
      </c>
      <c r="B64" s="228">
        <v>8.1112701142098523E-2</v>
      </c>
      <c r="C64" s="228">
        <v>0.11275902359909511</v>
      </c>
      <c r="D64" s="228">
        <v>8.3030108527195029E-2</v>
      </c>
      <c r="E64" s="228">
        <v>9.8759613154758688E-2</v>
      </c>
      <c r="F64" s="228">
        <v>0.13188539795439971</v>
      </c>
      <c r="G64" s="228">
        <v>0.1705376354403613</v>
      </c>
      <c r="H64" s="228">
        <v>0.1848761302503393</v>
      </c>
      <c r="I64" s="228">
        <v>0.1649033558037655</v>
      </c>
      <c r="J64" s="228">
        <v>0.16288836022559089</v>
      </c>
      <c r="K64" s="228">
        <v>0.1190836058464675</v>
      </c>
      <c r="L64" s="228">
        <v>0.1864984647241576</v>
      </c>
      <c r="M64" s="228">
        <v>0.1925329988888751</v>
      </c>
      <c r="N64" s="228">
        <v>0.1800312721508992</v>
      </c>
      <c r="O64" s="228">
        <v>0.10961540109408591</v>
      </c>
      <c r="P64" s="228">
        <v>0.1109494486500113</v>
      </c>
      <c r="Q64" s="228">
        <v>0.1051975033864604</v>
      </c>
      <c r="R64" s="228">
        <v>0.1113377380205131</v>
      </c>
      <c r="S64" s="228">
        <v>5.0168745806220758E-2</v>
      </c>
      <c r="T64" s="228">
        <v>6.8926708192238895E-2</v>
      </c>
      <c r="U64" s="228">
        <v>8.3708199140142867E-2</v>
      </c>
      <c r="V64" s="228">
        <v>5.7992914973384747E-2</v>
      </c>
      <c r="W64" s="228">
        <v>6.3428992224596317E-2</v>
      </c>
      <c r="DA64" s="69" t="s">
        <v>221</v>
      </c>
    </row>
    <row r="65" spans="1:105" ht="12" customHeight="1" x14ac:dyDescent="0.25">
      <c r="A65" s="57" t="s">
        <v>222</v>
      </c>
      <c r="B65" s="263">
        <v>35.954042145727684</v>
      </c>
      <c r="C65" s="263">
        <v>28.20208587093671</v>
      </c>
      <c r="D65" s="263">
        <v>17.383237670140279</v>
      </c>
      <c r="E65" s="263">
        <v>22.690675055943931</v>
      </c>
      <c r="F65" s="263">
        <v>30.875792491221269</v>
      </c>
      <c r="G65" s="263">
        <v>47.647343117836137</v>
      </c>
      <c r="H65" s="263">
        <v>53.272458961702753</v>
      </c>
      <c r="I65" s="263">
        <v>47.681458176155601</v>
      </c>
      <c r="J65" s="263">
        <v>44.047670162279829</v>
      </c>
      <c r="K65" s="263">
        <v>26.654048890143368</v>
      </c>
      <c r="L65" s="263">
        <v>49.909248738184587</v>
      </c>
      <c r="M65" s="263">
        <v>79.212374946781893</v>
      </c>
      <c r="N65" s="263">
        <v>60.95575657491775</v>
      </c>
      <c r="O65" s="263">
        <v>43.471290119254633</v>
      </c>
      <c r="P65" s="263">
        <v>46.755608644796801</v>
      </c>
      <c r="Q65" s="263">
        <v>36.23442644115822</v>
      </c>
      <c r="R65" s="263">
        <v>34.541328624440581</v>
      </c>
      <c r="S65" s="263">
        <v>33.016202839495932</v>
      </c>
      <c r="T65" s="263">
        <v>47.234471219431377</v>
      </c>
      <c r="U65" s="263">
        <v>35.93090797227282</v>
      </c>
      <c r="V65" s="263">
        <v>25.159332600376342</v>
      </c>
      <c r="W65" s="263">
        <v>30.342367791138951</v>
      </c>
      <c r="DA65" s="70" t="s">
        <v>223</v>
      </c>
    </row>
    <row r="66" spans="1:105" ht="12" customHeight="1" x14ac:dyDescent="0.25">
      <c r="A66" s="18" t="s">
        <v>30</v>
      </c>
      <c r="B66" s="232">
        <v>5.1154989435018151E-2</v>
      </c>
      <c r="C66" s="232">
        <v>0</v>
      </c>
      <c r="D66" s="232">
        <v>3.0079814990430699E-2</v>
      </c>
      <c r="E66" s="232">
        <v>0</v>
      </c>
      <c r="F66" s="232">
        <v>5.1116972962970344</v>
      </c>
      <c r="G66" s="232">
        <v>12.223839353815331</v>
      </c>
      <c r="H66" s="232">
        <v>10.971293354184629</v>
      </c>
      <c r="I66" s="232">
        <v>8.6330904101554324</v>
      </c>
      <c r="J66" s="232">
        <v>6.9653660985440222</v>
      </c>
      <c r="K66" s="232">
        <v>4.2873032126511061</v>
      </c>
      <c r="L66" s="232">
        <v>13.369730327603669</v>
      </c>
      <c r="M66" s="232">
        <v>34.675387249402291</v>
      </c>
      <c r="N66" s="232">
        <v>21.977053968022901</v>
      </c>
      <c r="O66" s="232">
        <v>16.262635157813229</v>
      </c>
      <c r="P66" s="232">
        <v>16.79525579034129</v>
      </c>
      <c r="Q66" s="232">
        <v>15.0953430385026</v>
      </c>
      <c r="R66" s="232">
        <v>15.816103619871621</v>
      </c>
      <c r="S66" s="232">
        <v>15.004949810032871</v>
      </c>
      <c r="T66" s="232">
        <v>24.330025229693831</v>
      </c>
      <c r="U66" s="232">
        <v>19.149602777258039</v>
      </c>
      <c r="V66" s="232">
        <v>13.14124295360218</v>
      </c>
      <c r="W66" s="232">
        <v>16.966291379856031</v>
      </c>
      <c r="DA66" s="71" t="s">
        <v>224</v>
      </c>
    </row>
    <row r="67" spans="1:105" ht="12" customHeight="1" x14ac:dyDescent="0.25">
      <c r="A67" s="18" t="s">
        <v>70</v>
      </c>
      <c r="B67" s="232">
        <v>3.7529043778489908</v>
      </c>
      <c r="C67" s="232">
        <v>2.740941028700282</v>
      </c>
      <c r="D67" s="232">
        <v>1.4571096235969461</v>
      </c>
      <c r="E67" s="232">
        <v>1.448045271593531</v>
      </c>
      <c r="F67" s="232">
        <v>1.920664555536717</v>
      </c>
      <c r="G67" s="232">
        <v>3.0887210955431801</v>
      </c>
      <c r="H67" s="232">
        <v>4.3576632249271192</v>
      </c>
      <c r="I67" s="232">
        <v>0.36014222938637352</v>
      </c>
      <c r="J67" s="232">
        <v>0.27891506312065117</v>
      </c>
      <c r="K67" s="232">
        <v>0.98921865255833175</v>
      </c>
      <c r="L67" s="232">
        <v>0</v>
      </c>
      <c r="M67" s="232">
        <v>0</v>
      </c>
      <c r="N67" s="232">
        <v>0</v>
      </c>
      <c r="O67" s="232">
        <v>5.0806272306423463E-2</v>
      </c>
      <c r="P67" s="232">
        <v>0</v>
      </c>
      <c r="Q67" s="232">
        <v>0</v>
      </c>
      <c r="R67" s="232">
        <v>0</v>
      </c>
      <c r="S67" s="232">
        <v>0</v>
      </c>
      <c r="T67" s="232">
        <v>0</v>
      </c>
      <c r="U67" s="232">
        <v>0</v>
      </c>
      <c r="V67" s="232">
        <v>0</v>
      </c>
      <c r="W67" s="232">
        <v>0</v>
      </c>
      <c r="DA67" s="71" t="s">
        <v>225</v>
      </c>
    </row>
    <row r="68" spans="1:105" ht="12" customHeight="1" x14ac:dyDescent="0.25">
      <c r="A68" s="18" t="s">
        <v>162</v>
      </c>
      <c r="B68" s="232">
        <v>12.466947460808811</v>
      </c>
      <c r="C68" s="232">
        <v>11.15301771517696</v>
      </c>
      <c r="D68" s="232">
        <v>5.5471027810043267</v>
      </c>
      <c r="E68" s="232">
        <v>6.4440391260490362</v>
      </c>
      <c r="F68" s="232">
        <v>7.1056514679321969</v>
      </c>
      <c r="G68" s="232">
        <v>7.3279035212076664</v>
      </c>
      <c r="H68" s="232">
        <v>8.4058927605642797</v>
      </c>
      <c r="I68" s="232">
        <v>10.02625190700936</v>
      </c>
      <c r="J68" s="232">
        <v>12.174131437496801</v>
      </c>
      <c r="K68" s="232">
        <v>8.9720774000354133</v>
      </c>
      <c r="L68" s="232">
        <v>15.76307858419394</v>
      </c>
      <c r="M68" s="232">
        <v>19.356752015806549</v>
      </c>
      <c r="N68" s="232">
        <v>13.80228052610842</v>
      </c>
      <c r="O68" s="232">
        <v>10.595298389921499</v>
      </c>
      <c r="P68" s="232">
        <v>13.83395238129601</v>
      </c>
      <c r="Q68" s="232">
        <v>9.9454545695124992</v>
      </c>
      <c r="R68" s="232">
        <v>8.0435463836075005</v>
      </c>
      <c r="S68" s="232">
        <v>7.7729600028092261</v>
      </c>
      <c r="T68" s="232">
        <v>6.2382085151193776</v>
      </c>
      <c r="U68" s="232">
        <v>4.3603144485758589</v>
      </c>
      <c r="V68" s="232">
        <v>2.9863830151224811</v>
      </c>
      <c r="W68" s="232">
        <v>2.577925286240375</v>
      </c>
      <c r="DA68" s="71" t="s">
        <v>226</v>
      </c>
    </row>
    <row r="69" spans="1:105" ht="12" customHeight="1" x14ac:dyDescent="0.25">
      <c r="A69" s="18" t="s">
        <v>36</v>
      </c>
      <c r="B69" s="232">
        <v>19.68303531763485</v>
      </c>
      <c r="C69" s="232">
        <v>14.308127127059461</v>
      </c>
      <c r="D69" s="232">
        <v>10.34894545054857</v>
      </c>
      <c r="E69" s="232">
        <v>14.798590658301359</v>
      </c>
      <c r="F69" s="232">
        <v>16.737779171455319</v>
      </c>
      <c r="G69" s="232">
        <v>25.006879147269959</v>
      </c>
      <c r="H69" s="232">
        <v>29.537609622026721</v>
      </c>
      <c r="I69" s="232">
        <v>28.661973629604439</v>
      </c>
      <c r="J69" s="232">
        <v>24.629257563118351</v>
      </c>
      <c r="K69" s="232">
        <v>12.40544962489852</v>
      </c>
      <c r="L69" s="232">
        <v>20.776439826386991</v>
      </c>
      <c r="M69" s="232">
        <v>25.180235681573048</v>
      </c>
      <c r="N69" s="232">
        <v>25.176422080786431</v>
      </c>
      <c r="O69" s="232">
        <v>16.562550299213481</v>
      </c>
      <c r="P69" s="232">
        <v>16.126400473159489</v>
      </c>
      <c r="Q69" s="232">
        <v>11.193628833143119</v>
      </c>
      <c r="R69" s="232">
        <v>10.68167862096146</v>
      </c>
      <c r="S69" s="232">
        <v>10.23829302665383</v>
      </c>
      <c r="T69" s="232">
        <v>16.666237474618178</v>
      </c>
      <c r="U69" s="232">
        <v>12.42099074643893</v>
      </c>
      <c r="V69" s="232">
        <v>9.0317066316516765</v>
      </c>
      <c r="W69" s="232">
        <v>10.798151125042541</v>
      </c>
      <c r="DA69" s="71" t="s">
        <v>227</v>
      </c>
    </row>
    <row r="70" spans="1:105" ht="12" hidden="1" customHeight="1" x14ac:dyDescent="0.25">
      <c r="A70" s="54"/>
      <c r="B70" s="267"/>
      <c r="C70" s="267"/>
      <c r="D70" s="267"/>
      <c r="E70" s="267"/>
      <c r="F70" s="267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267"/>
      <c r="S70" s="267"/>
      <c r="T70" s="267"/>
      <c r="U70" s="267"/>
      <c r="V70" s="267"/>
      <c r="W70" s="267"/>
      <c r="DA70" s="173"/>
    </row>
    <row r="71" spans="1:105" ht="12" customHeight="1" x14ac:dyDescent="0.25">
      <c r="A71" s="57" t="s">
        <v>228</v>
      </c>
      <c r="B71" s="263">
        <v>82.141590293737977</v>
      </c>
      <c r="C71" s="263">
        <v>80.35427456771329</v>
      </c>
      <c r="D71" s="263">
        <v>51.110657246965353</v>
      </c>
      <c r="E71" s="263">
        <v>60.87029588504997</v>
      </c>
      <c r="F71" s="263">
        <v>77.782580626303044</v>
      </c>
      <c r="G71" s="263">
        <v>100.0690346802416</v>
      </c>
      <c r="H71" s="263">
        <v>108.72346328295011</v>
      </c>
      <c r="I71" s="263">
        <v>102.6450562556951</v>
      </c>
      <c r="J71" s="263">
        <v>100.4324775004513</v>
      </c>
      <c r="K71" s="263">
        <v>67.617673136980315</v>
      </c>
      <c r="L71" s="263">
        <v>108.1468749763312</v>
      </c>
      <c r="M71" s="263">
        <v>131.7359056647432</v>
      </c>
      <c r="N71" s="263">
        <v>110.81907872024409</v>
      </c>
      <c r="O71" s="263">
        <v>82.879313502967065</v>
      </c>
      <c r="P71" s="263">
        <v>91.162267959824007</v>
      </c>
      <c r="Q71" s="263">
        <v>76.788168164904718</v>
      </c>
      <c r="R71" s="263">
        <v>71.770627981019658</v>
      </c>
      <c r="S71" s="263">
        <v>55.883944088428343</v>
      </c>
      <c r="T71" s="263">
        <v>62.018933698251132</v>
      </c>
      <c r="U71" s="263">
        <v>55.492466333160948</v>
      </c>
      <c r="V71" s="263">
        <v>40.150213122233701</v>
      </c>
      <c r="W71" s="263">
        <v>42.210016582811832</v>
      </c>
      <c r="DA71" s="70" t="s">
        <v>229</v>
      </c>
    </row>
    <row r="72" spans="1:105" ht="12" customHeight="1" x14ac:dyDescent="0.25">
      <c r="A72" s="57" t="s">
        <v>181</v>
      </c>
      <c r="B72" s="263">
        <v>58.753454120591087</v>
      </c>
      <c r="C72" s="263">
        <v>49.018360887139913</v>
      </c>
      <c r="D72" s="263">
        <v>29.24730907129112</v>
      </c>
      <c r="E72" s="263">
        <v>36.033297418593307</v>
      </c>
      <c r="F72" s="263">
        <v>46.777368868186961</v>
      </c>
      <c r="G72" s="263">
        <v>65.065159545571703</v>
      </c>
      <c r="H72" s="263">
        <v>72.930502910051814</v>
      </c>
      <c r="I72" s="263">
        <v>64.395548764977647</v>
      </c>
      <c r="J72" s="263">
        <v>62.843235707210077</v>
      </c>
      <c r="K72" s="263">
        <v>41.238310143521822</v>
      </c>
      <c r="L72" s="263">
        <v>70.021875725964009</v>
      </c>
      <c r="M72" s="263">
        <v>96.534026907624352</v>
      </c>
      <c r="N72" s="263">
        <v>75.751887730934087</v>
      </c>
      <c r="O72" s="263">
        <v>57.262922922981858</v>
      </c>
      <c r="P72" s="263">
        <v>64.763813197420632</v>
      </c>
      <c r="Q72" s="263">
        <v>50.350581718093487</v>
      </c>
      <c r="R72" s="263">
        <v>45.885055018437789</v>
      </c>
      <c r="S72" s="263">
        <v>43.046560668783968</v>
      </c>
      <c r="T72" s="263">
        <v>49.374592565498567</v>
      </c>
      <c r="U72" s="263">
        <v>38.012920847598913</v>
      </c>
      <c r="V72" s="263">
        <v>26.992290676466151</v>
      </c>
      <c r="W72" s="263">
        <v>28.81666719810968</v>
      </c>
      <c r="DA72" s="70" t="s">
        <v>230</v>
      </c>
    </row>
    <row r="73" spans="1:105" ht="12" customHeight="1" x14ac:dyDescent="0.25">
      <c r="A73" s="60" t="s">
        <v>183</v>
      </c>
      <c r="B73" s="264">
        <v>51.33488928791553</v>
      </c>
      <c r="C73" s="264">
        <v>38.186732066054283</v>
      </c>
      <c r="D73" s="264">
        <v>21.319171635159091</v>
      </c>
      <c r="E73" s="264">
        <v>26.405702149530448</v>
      </c>
      <c r="F73" s="264">
        <v>34.17808188034563</v>
      </c>
      <c r="G73" s="264">
        <v>49.837268918292523</v>
      </c>
      <c r="H73" s="264">
        <v>57.100210382607031</v>
      </c>
      <c r="I73" s="264">
        <v>46.557672459237423</v>
      </c>
      <c r="J73" s="264">
        <v>45.115927540841483</v>
      </c>
      <c r="K73" s="264">
        <v>28.863820884380001</v>
      </c>
      <c r="L73" s="264">
        <v>49.415611321945548</v>
      </c>
      <c r="M73" s="264">
        <v>75.261005237066598</v>
      </c>
      <c r="N73" s="264">
        <v>55.860185134774859</v>
      </c>
      <c r="O73" s="264">
        <v>45.188806541757188</v>
      </c>
      <c r="P73" s="264">
        <v>52.504979443782453</v>
      </c>
      <c r="Q73" s="264">
        <v>38.72728190900267</v>
      </c>
      <c r="R73" s="264">
        <v>33.58331907015868</v>
      </c>
      <c r="S73" s="264">
        <v>37.503402753623561</v>
      </c>
      <c r="T73" s="264">
        <v>41.759353779269688</v>
      </c>
      <c r="U73" s="264">
        <v>28.759660213181391</v>
      </c>
      <c r="V73" s="264">
        <v>20.581887490028389</v>
      </c>
      <c r="W73" s="264">
        <v>21.804938875770791</v>
      </c>
      <c r="DA73" s="72" t="s">
        <v>231</v>
      </c>
    </row>
    <row r="74" spans="1:105" ht="12" customHeight="1" x14ac:dyDescent="0.25">
      <c r="A74" s="59" t="s">
        <v>33</v>
      </c>
      <c r="B74" s="232">
        <v>0</v>
      </c>
      <c r="C74" s="232">
        <v>0</v>
      </c>
      <c r="D74" s="232">
        <v>0</v>
      </c>
      <c r="E74" s="232">
        <v>0</v>
      </c>
      <c r="F74" s="232">
        <v>0</v>
      </c>
      <c r="G74" s="232">
        <v>0</v>
      </c>
      <c r="H74" s="232">
        <v>0</v>
      </c>
      <c r="I74" s="232">
        <v>0</v>
      </c>
      <c r="J74" s="232">
        <v>0.1224738332030927</v>
      </c>
      <c r="K74" s="232">
        <v>0</v>
      </c>
      <c r="L74" s="232">
        <v>0</v>
      </c>
      <c r="M74" s="232">
        <v>0</v>
      </c>
      <c r="N74" s="232">
        <v>0</v>
      </c>
      <c r="O74" s="232">
        <v>0</v>
      </c>
      <c r="P74" s="232">
        <v>0</v>
      </c>
      <c r="Q74" s="232">
        <v>0</v>
      </c>
      <c r="R74" s="232">
        <v>0</v>
      </c>
      <c r="S74" s="232">
        <v>0</v>
      </c>
      <c r="T74" s="232">
        <v>3.9346409977104617E-3</v>
      </c>
      <c r="U74" s="232">
        <v>3.7842649668709529E-3</v>
      </c>
      <c r="V74" s="232">
        <v>5.6851290933983868E-3</v>
      </c>
      <c r="W74" s="232">
        <v>4.5290724072873517E-3</v>
      </c>
      <c r="DA74" s="71" t="s">
        <v>232</v>
      </c>
    </row>
    <row r="75" spans="1:105" ht="12" customHeight="1" x14ac:dyDescent="0.25">
      <c r="A75" s="59" t="s">
        <v>160</v>
      </c>
      <c r="B75" s="232">
        <v>1.2663803869863051</v>
      </c>
      <c r="C75" s="232">
        <v>2.1525775061016978</v>
      </c>
      <c r="D75" s="232">
        <v>0.14054620671895929</v>
      </c>
      <c r="E75" s="232">
        <v>0.22446715495375311</v>
      </c>
      <c r="F75" s="232">
        <v>0.1246801041753018</v>
      </c>
      <c r="G75" s="232">
        <v>0.41677836236637561</v>
      </c>
      <c r="H75" s="232">
        <v>0.45250338662412182</v>
      </c>
      <c r="I75" s="232">
        <v>0.1995051466443491</v>
      </c>
      <c r="J75" s="232">
        <v>0.10872559939959719</v>
      </c>
      <c r="K75" s="232">
        <v>0.1036873531177698</v>
      </c>
      <c r="L75" s="232">
        <v>0.1650820189253816</v>
      </c>
      <c r="M75" s="232">
        <v>0.41296358156343022</v>
      </c>
      <c r="N75" s="232">
        <v>0.176962174498908</v>
      </c>
      <c r="O75" s="232">
        <v>0.25734084729938111</v>
      </c>
      <c r="P75" s="232">
        <v>0.55821115626897588</v>
      </c>
      <c r="Q75" s="232">
        <v>0.1036036146899723</v>
      </c>
      <c r="R75" s="232">
        <v>0.1028508225079776</v>
      </c>
      <c r="S75" s="232">
        <v>7.5887410610641914E-2</v>
      </c>
      <c r="T75" s="232">
        <v>2.181810767264513E-2</v>
      </c>
      <c r="U75" s="232">
        <v>2.230434821539504E-2</v>
      </c>
      <c r="V75" s="232">
        <v>3.2875514420513723E-2</v>
      </c>
      <c r="W75" s="232">
        <v>5.1218453363508783E-2</v>
      </c>
      <c r="DA75" s="71" t="s">
        <v>233</v>
      </c>
    </row>
    <row r="76" spans="1:105" ht="12" customHeight="1" x14ac:dyDescent="0.25">
      <c r="A76" s="59" t="s">
        <v>70</v>
      </c>
      <c r="B76" s="232">
        <v>11.58471286395039</v>
      </c>
      <c r="C76" s="232">
        <v>7.1086645993839568</v>
      </c>
      <c r="D76" s="232">
        <v>4.4058599516574573</v>
      </c>
      <c r="E76" s="232">
        <v>4.8037516615636289</v>
      </c>
      <c r="F76" s="232">
        <v>7.2460527214961719</v>
      </c>
      <c r="G76" s="232">
        <v>14.6540858817849</v>
      </c>
      <c r="H76" s="232">
        <v>19.340349181171991</v>
      </c>
      <c r="I76" s="232">
        <v>1.6074427281475601</v>
      </c>
      <c r="J76" s="232">
        <v>1.0052983238151381</v>
      </c>
      <c r="K76" s="232">
        <v>2.856060134040995</v>
      </c>
      <c r="L76" s="232">
        <v>0</v>
      </c>
      <c r="M76" s="232">
        <v>0</v>
      </c>
      <c r="N76" s="232">
        <v>0</v>
      </c>
      <c r="O76" s="232">
        <v>0.21442587252581269</v>
      </c>
      <c r="P76" s="232">
        <v>0</v>
      </c>
      <c r="Q76" s="232">
        <v>0</v>
      </c>
      <c r="R76" s="232">
        <v>0</v>
      </c>
      <c r="S76" s="232">
        <v>0</v>
      </c>
      <c r="T76" s="232">
        <v>0</v>
      </c>
      <c r="U76" s="232">
        <v>0</v>
      </c>
      <c r="V76" s="232">
        <v>0</v>
      </c>
      <c r="W76" s="232">
        <v>0</v>
      </c>
      <c r="DA76" s="71" t="s">
        <v>234</v>
      </c>
    </row>
    <row r="77" spans="1:105" ht="12" customHeight="1" x14ac:dyDescent="0.25">
      <c r="A77" s="59" t="s">
        <v>162</v>
      </c>
      <c r="B77" s="232">
        <v>38.483796036978838</v>
      </c>
      <c r="C77" s="232">
        <v>28.925489960568619</v>
      </c>
      <c r="D77" s="232">
        <v>16.77276547678267</v>
      </c>
      <c r="E77" s="232">
        <v>21.377483333013071</v>
      </c>
      <c r="F77" s="232">
        <v>26.807349054674159</v>
      </c>
      <c r="G77" s="232">
        <v>34.766404674141242</v>
      </c>
      <c r="H77" s="232">
        <v>37.307357814810914</v>
      </c>
      <c r="I77" s="232">
        <v>44.750724584445507</v>
      </c>
      <c r="J77" s="232">
        <v>43.87942978442365</v>
      </c>
      <c r="K77" s="232">
        <v>25.904073397221239</v>
      </c>
      <c r="L77" s="232">
        <v>49.250529303020173</v>
      </c>
      <c r="M77" s="232">
        <v>74.848041655503167</v>
      </c>
      <c r="N77" s="232">
        <v>55.683222960275948</v>
      </c>
      <c r="O77" s="232">
        <v>44.717039821931991</v>
      </c>
      <c r="P77" s="232">
        <v>51.946768287513471</v>
      </c>
      <c r="Q77" s="232">
        <v>38.623678294312697</v>
      </c>
      <c r="R77" s="232">
        <v>33.480468247650712</v>
      </c>
      <c r="S77" s="232">
        <v>37.427515343012921</v>
      </c>
      <c r="T77" s="232">
        <v>41.733601030599338</v>
      </c>
      <c r="U77" s="232">
        <v>28.73357159999912</v>
      </c>
      <c r="V77" s="232">
        <v>20.543326846514478</v>
      </c>
      <c r="W77" s="232">
        <v>21.74919134999999</v>
      </c>
      <c r="DA77" s="71" t="s">
        <v>235</v>
      </c>
    </row>
    <row r="78" spans="1:105" ht="12" customHeight="1" x14ac:dyDescent="0.25">
      <c r="A78" s="60" t="s">
        <v>189</v>
      </c>
      <c r="B78" s="264">
        <v>7.418564832675556</v>
      </c>
      <c r="C78" s="264">
        <v>10.83162882108563</v>
      </c>
      <c r="D78" s="264">
        <v>7.928137436132034</v>
      </c>
      <c r="E78" s="264">
        <v>9.6275952690628586</v>
      </c>
      <c r="F78" s="264">
        <v>12.59928698784133</v>
      </c>
      <c r="G78" s="264">
        <v>15.22789062727918</v>
      </c>
      <c r="H78" s="264">
        <v>15.83029252744479</v>
      </c>
      <c r="I78" s="264">
        <v>17.837876305740231</v>
      </c>
      <c r="J78" s="264">
        <v>17.727308166368609</v>
      </c>
      <c r="K78" s="264">
        <v>12.374489259141811</v>
      </c>
      <c r="L78" s="264">
        <v>20.606264404018471</v>
      </c>
      <c r="M78" s="264">
        <v>21.27302167055775</v>
      </c>
      <c r="N78" s="264">
        <v>19.891702596159231</v>
      </c>
      <c r="O78" s="264">
        <v>12.07411638122468</v>
      </c>
      <c r="P78" s="264">
        <v>12.25883375363818</v>
      </c>
      <c r="Q78" s="264">
        <v>11.62329980909082</v>
      </c>
      <c r="R78" s="264">
        <v>12.301735948279109</v>
      </c>
      <c r="S78" s="264">
        <v>5.5431579151604051</v>
      </c>
      <c r="T78" s="264">
        <v>7.615238786228872</v>
      </c>
      <c r="U78" s="264">
        <v>9.2532606344175239</v>
      </c>
      <c r="V78" s="264">
        <v>6.4104031864377538</v>
      </c>
      <c r="W78" s="264">
        <v>7.0117283223388949</v>
      </c>
      <c r="DA78" s="72" t="s">
        <v>236</v>
      </c>
    </row>
    <row r="79" spans="1:105" ht="12" customHeight="1" x14ac:dyDescent="0.25">
      <c r="A79" s="57" t="s">
        <v>191</v>
      </c>
      <c r="B79" s="263">
        <f t="shared" ref="B79:W79" si="1">B80+B84+B95</f>
        <v>33.275795127876911</v>
      </c>
      <c r="C79" s="263">
        <f t="shared" si="1"/>
        <v>28.328285278842813</v>
      </c>
      <c r="D79" s="263">
        <f t="shared" si="1"/>
        <v>16.263792442609027</v>
      </c>
      <c r="E79" s="263">
        <f t="shared" si="1"/>
        <v>20.17492539390112</v>
      </c>
      <c r="F79" s="263">
        <f t="shared" si="1"/>
        <v>26.677881604452526</v>
      </c>
      <c r="G79" s="263">
        <f t="shared" si="1"/>
        <v>37.950891195952202</v>
      </c>
      <c r="H79" s="263">
        <f t="shared" si="1"/>
        <v>42.169123368164286</v>
      </c>
      <c r="I79" s="263">
        <f t="shared" si="1"/>
        <v>38.647034463506351</v>
      </c>
      <c r="J79" s="263">
        <f t="shared" si="1"/>
        <v>37.923774759695647</v>
      </c>
      <c r="K79" s="263">
        <f t="shared" si="1"/>
        <v>23.386217035072963</v>
      </c>
      <c r="L79" s="263">
        <f t="shared" si="1"/>
        <v>42.271026652854729</v>
      </c>
      <c r="M79" s="263">
        <f t="shared" si="1"/>
        <v>61.346248208383507</v>
      </c>
      <c r="N79" s="263">
        <f t="shared" si="1"/>
        <v>47.399591555638622</v>
      </c>
      <c r="O79" s="263">
        <f t="shared" si="1"/>
        <v>34.828877122752083</v>
      </c>
      <c r="P79" s="263">
        <f t="shared" si="1"/>
        <v>38.530774572112406</v>
      </c>
      <c r="Q79" s="263">
        <f t="shared" si="1"/>
        <v>30.182480861209754</v>
      </c>
      <c r="R79" s="263">
        <f t="shared" si="1"/>
        <v>27.681419481793839</v>
      </c>
      <c r="S79" s="263">
        <f t="shared" si="1"/>
        <v>26.151046916896671</v>
      </c>
      <c r="T79" s="263">
        <f t="shared" si="1"/>
        <v>32.343741204943782</v>
      </c>
      <c r="U79" s="263">
        <f t="shared" si="1"/>
        <v>24.703733771237335</v>
      </c>
      <c r="V79" s="263">
        <f t="shared" si="1"/>
        <v>17.510397029127592</v>
      </c>
      <c r="W79" s="263">
        <f t="shared" si="1"/>
        <v>19.671973131407373</v>
      </c>
      <c r="DA79" s="70"/>
    </row>
    <row r="80" spans="1:105" ht="12" customHeight="1" x14ac:dyDescent="0.25">
      <c r="A80" s="60" t="s">
        <v>192</v>
      </c>
      <c r="B80" s="264">
        <v>18.584946344323711</v>
      </c>
      <c r="C80" s="264">
        <v>13.834543267743809</v>
      </c>
      <c r="D80" s="264">
        <v>7.5743674702594452</v>
      </c>
      <c r="E80" s="264">
        <v>9.4756236889012051</v>
      </c>
      <c r="F80" s="264">
        <v>12.05516350362748</v>
      </c>
      <c r="G80" s="264">
        <v>16.84879705685049</v>
      </c>
      <c r="H80" s="264">
        <v>18.857129105327481</v>
      </c>
      <c r="I80" s="264">
        <v>17.769350123418491</v>
      </c>
      <c r="J80" s="264">
        <v>17.305080097052929</v>
      </c>
      <c r="K80" s="264">
        <v>10.7023940781368</v>
      </c>
      <c r="L80" s="264">
        <v>19.124647923684499</v>
      </c>
      <c r="M80" s="264">
        <v>29.12723710254415</v>
      </c>
      <c r="N80" s="264">
        <v>21.618803148954811</v>
      </c>
      <c r="O80" s="264">
        <v>17.459616272825311</v>
      </c>
      <c r="P80" s="264">
        <v>20.32028379777811</v>
      </c>
      <c r="Q80" s="264">
        <v>14.98809003344314</v>
      </c>
      <c r="R80" s="264">
        <v>12.99729247789983</v>
      </c>
      <c r="S80" s="264">
        <v>14.514428829592619</v>
      </c>
      <c r="T80" s="264">
        <v>16.161551323244328</v>
      </c>
      <c r="U80" s="264">
        <v>11.13045778991764</v>
      </c>
      <c r="V80" s="264">
        <v>7.9655263047787459</v>
      </c>
      <c r="W80" s="264">
        <v>8.4388671482726689</v>
      </c>
      <c r="DA80" s="72" t="s">
        <v>237</v>
      </c>
    </row>
    <row r="81" spans="1:105" ht="12" customHeight="1" x14ac:dyDescent="0.25">
      <c r="A81" s="59" t="s">
        <v>33</v>
      </c>
      <c r="B81" s="232">
        <v>0</v>
      </c>
      <c r="C81" s="232">
        <v>0</v>
      </c>
      <c r="D81" s="232">
        <v>0</v>
      </c>
      <c r="E81" s="232">
        <v>0</v>
      </c>
      <c r="F81" s="232">
        <v>0</v>
      </c>
      <c r="G81" s="232">
        <v>0</v>
      </c>
      <c r="H81" s="232">
        <v>0</v>
      </c>
      <c r="I81" s="232">
        <v>0</v>
      </c>
      <c r="J81" s="232">
        <v>4.8047818201481039E-2</v>
      </c>
      <c r="K81" s="232">
        <v>0</v>
      </c>
      <c r="L81" s="232">
        <v>0</v>
      </c>
      <c r="M81" s="232">
        <v>0</v>
      </c>
      <c r="N81" s="232">
        <v>0</v>
      </c>
      <c r="O81" s="232">
        <v>0</v>
      </c>
      <c r="P81" s="232">
        <v>0</v>
      </c>
      <c r="Q81" s="232">
        <v>0</v>
      </c>
      <c r="R81" s="232">
        <v>0</v>
      </c>
      <c r="S81" s="232">
        <v>0</v>
      </c>
      <c r="T81" s="232">
        <v>1.52277026984566E-3</v>
      </c>
      <c r="U81" s="232">
        <v>1.4645722921412031E-3</v>
      </c>
      <c r="V81" s="232">
        <v>2.2002377265674831E-3</v>
      </c>
      <c r="W81" s="232">
        <v>1.7528249250207721E-3</v>
      </c>
      <c r="DA81" s="71" t="s">
        <v>238</v>
      </c>
    </row>
    <row r="82" spans="1:105" ht="12" customHeight="1" x14ac:dyDescent="0.25">
      <c r="A82" s="59" t="s">
        <v>160</v>
      </c>
      <c r="B82" s="232">
        <v>0.59208822855575793</v>
      </c>
      <c r="C82" s="232">
        <v>0.95822968005566944</v>
      </c>
      <c r="D82" s="232">
        <v>6.2941465051984835E-2</v>
      </c>
      <c r="E82" s="232">
        <v>9.8461770479700353E-2</v>
      </c>
      <c r="F82" s="232">
        <v>5.5808607387783607E-2</v>
      </c>
      <c r="G82" s="232">
        <v>0.19959007227717279</v>
      </c>
      <c r="H82" s="232">
        <v>0.22597844670691469</v>
      </c>
      <c r="I82" s="232">
        <v>7.8866711546424717E-2</v>
      </c>
      <c r="J82" s="232">
        <v>4.2654236396244237E-2</v>
      </c>
      <c r="K82" s="232">
        <v>4.2668145275476438E-2</v>
      </c>
      <c r="L82" s="232">
        <v>6.3889435059500232E-2</v>
      </c>
      <c r="M82" s="232">
        <v>0.1598236446221388</v>
      </c>
      <c r="N82" s="232">
        <v>6.8487249121579621E-2</v>
      </c>
      <c r="O82" s="232">
        <v>9.9902930920065039E-2</v>
      </c>
      <c r="P82" s="232">
        <v>0.21603682611887351</v>
      </c>
      <c r="Q82" s="232">
        <v>4.0096289442985253E-2</v>
      </c>
      <c r="R82" s="232">
        <v>3.9804946584823413E-2</v>
      </c>
      <c r="S82" s="232">
        <v>2.9369666203523669E-2</v>
      </c>
      <c r="T82" s="232">
        <v>8.4439636875456407E-3</v>
      </c>
      <c r="U82" s="232">
        <v>8.632146711847994E-3</v>
      </c>
      <c r="V82" s="232">
        <v>1.272336052884398E-2</v>
      </c>
      <c r="W82" s="232">
        <v>1.98223772117486E-2</v>
      </c>
      <c r="DA82" s="71" t="s">
        <v>239</v>
      </c>
    </row>
    <row r="83" spans="1:105" ht="12" customHeight="1" x14ac:dyDescent="0.25">
      <c r="A83" s="59" t="s">
        <v>162</v>
      </c>
      <c r="B83" s="232">
        <v>17.992858115767952</v>
      </c>
      <c r="C83" s="232">
        <v>12.87631358768814</v>
      </c>
      <c r="D83" s="232">
        <v>7.5114260052074604</v>
      </c>
      <c r="E83" s="232">
        <v>9.3771619184215051</v>
      </c>
      <c r="F83" s="232">
        <v>11.999354896239691</v>
      </c>
      <c r="G83" s="232">
        <v>16.649206984573318</v>
      </c>
      <c r="H83" s="232">
        <v>18.63115065862057</v>
      </c>
      <c r="I83" s="232">
        <v>17.690483411872059</v>
      </c>
      <c r="J83" s="232">
        <v>17.214378042455209</v>
      </c>
      <c r="K83" s="232">
        <v>10.659725932861321</v>
      </c>
      <c r="L83" s="232">
        <v>19.060758488624991</v>
      </c>
      <c r="M83" s="232">
        <v>28.96741345792201</v>
      </c>
      <c r="N83" s="232">
        <v>21.55031589983323</v>
      </c>
      <c r="O83" s="232">
        <v>17.359713341905248</v>
      </c>
      <c r="P83" s="232">
        <v>20.10424697165924</v>
      </c>
      <c r="Q83" s="232">
        <v>14.947993744000151</v>
      </c>
      <c r="R83" s="232">
        <v>12.957487531315</v>
      </c>
      <c r="S83" s="232">
        <v>14.485059163389099</v>
      </c>
      <c r="T83" s="232">
        <v>16.151584589286941</v>
      </c>
      <c r="U83" s="232">
        <v>11.120361070913649</v>
      </c>
      <c r="V83" s="232">
        <v>7.950602706523334</v>
      </c>
      <c r="W83" s="232">
        <v>8.417291946135899</v>
      </c>
      <c r="DA83" s="71" t="s">
        <v>240</v>
      </c>
    </row>
    <row r="84" spans="1:105" ht="12" customHeight="1" x14ac:dyDescent="0.25">
      <c r="A84" s="60" t="s">
        <v>197</v>
      </c>
      <c r="B84" s="264">
        <v>11.2223452001568</v>
      </c>
      <c r="C84" s="264">
        <v>9.6719931122603828</v>
      </c>
      <c r="D84" s="264">
        <v>5.1389301065473996</v>
      </c>
      <c r="E84" s="264">
        <v>6.476189081466095</v>
      </c>
      <c r="F84" s="264">
        <v>8.9830960815667691</v>
      </c>
      <c r="G84" s="264">
        <v>13.80964312588006</v>
      </c>
      <c r="H84" s="264">
        <v>15.40640720644735</v>
      </c>
      <c r="I84" s="264">
        <v>13.82616377097944</v>
      </c>
      <c r="J84" s="264">
        <v>13.6640786626121</v>
      </c>
      <c r="K84" s="264">
        <v>7.5916252149494579</v>
      </c>
      <c r="L84" s="264">
        <v>15.171418160905629</v>
      </c>
      <c r="M84" s="264">
        <v>23.986004595573849</v>
      </c>
      <c r="N84" s="264">
        <v>18.082374917964302</v>
      </c>
      <c r="O84" s="264">
        <v>12.681938073877079</v>
      </c>
      <c r="P84" s="264">
        <v>13.466122077448579</v>
      </c>
      <c r="Q84" s="264">
        <v>10.69598413778257</v>
      </c>
      <c r="R84" s="264">
        <v>9.9231544576232125</v>
      </c>
      <c r="S84" s="264">
        <v>9.4913255233375686</v>
      </c>
      <c r="T84" s="264">
        <v>13.234968209330191</v>
      </c>
      <c r="U84" s="264">
        <v>9.9921131251853215</v>
      </c>
      <c r="V84" s="264">
        <v>7.0639400890732311</v>
      </c>
      <c r="W84" s="264">
        <v>8.519452708107714</v>
      </c>
      <c r="DA84" s="72" t="s">
        <v>241</v>
      </c>
    </row>
    <row r="85" spans="1:105" ht="12" customHeight="1" x14ac:dyDescent="0.25">
      <c r="A85" s="64" t="s">
        <v>30</v>
      </c>
      <c r="B85" s="231">
        <v>1.2140838339187641E-2</v>
      </c>
      <c r="C85" s="231">
        <v>0</v>
      </c>
      <c r="D85" s="231">
        <v>7.6499007458957144E-3</v>
      </c>
      <c r="E85" s="231">
        <v>0</v>
      </c>
      <c r="F85" s="231">
        <v>1.3241068019732769</v>
      </c>
      <c r="G85" s="231">
        <v>3.17484884043329</v>
      </c>
      <c r="H85" s="231">
        <v>2.8550881625950142</v>
      </c>
      <c r="I85" s="231">
        <v>2.2430352913247269</v>
      </c>
      <c r="J85" s="231">
        <v>1.673270147631561</v>
      </c>
      <c r="K85" s="231">
        <v>1.1364885924916091</v>
      </c>
      <c r="L85" s="231">
        <v>3.283104665976603</v>
      </c>
      <c r="M85" s="231">
        <v>8.5274838900256995</v>
      </c>
      <c r="N85" s="231">
        <v>5.5501910722641128</v>
      </c>
      <c r="O85" s="231">
        <v>4.1896955717329663</v>
      </c>
      <c r="P85" s="231">
        <v>4.3837422435426792</v>
      </c>
      <c r="Q85" s="231">
        <v>3.841523183017427</v>
      </c>
      <c r="R85" s="231">
        <v>4.1509645516473057</v>
      </c>
      <c r="S85" s="231">
        <v>3.938396544458389</v>
      </c>
      <c r="T85" s="231">
        <v>6.5775311354148078</v>
      </c>
      <c r="U85" s="231">
        <v>5.2224759192958263</v>
      </c>
      <c r="V85" s="231">
        <v>3.543244330030078</v>
      </c>
      <c r="W85" s="231">
        <v>4.5726576901763059</v>
      </c>
      <c r="DA85" s="73" t="s">
        <v>242</v>
      </c>
    </row>
    <row r="86" spans="1:105" ht="12" customHeight="1" x14ac:dyDescent="0.25">
      <c r="A86" s="64" t="s">
        <v>32</v>
      </c>
      <c r="B86" s="231">
        <v>0</v>
      </c>
      <c r="C86" s="231">
        <v>0</v>
      </c>
      <c r="D86" s="231">
        <v>0</v>
      </c>
      <c r="E86" s="231">
        <v>0</v>
      </c>
      <c r="F86" s="231">
        <v>0</v>
      </c>
      <c r="G86" s="231">
        <v>0</v>
      </c>
      <c r="H86" s="231">
        <v>0</v>
      </c>
      <c r="I86" s="231">
        <v>0</v>
      </c>
      <c r="J86" s="231">
        <v>0</v>
      </c>
      <c r="K86" s="231">
        <v>0</v>
      </c>
      <c r="L86" s="231">
        <v>0</v>
      </c>
      <c r="M86" s="231">
        <v>0</v>
      </c>
      <c r="N86" s="231">
        <v>0</v>
      </c>
      <c r="O86" s="231">
        <v>0</v>
      </c>
      <c r="P86" s="231">
        <v>0</v>
      </c>
      <c r="Q86" s="231">
        <v>0</v>
      </c>
      <c r="R86" s="231">
        <v>0</v>
      </c>
      <c r="S86" s="231">
        <v>0</v>
      </c>
      <c r="T86" s="231">
        <v>0</v>
      </c>
      <c r="U86" s="231">
        <v>0</v>
      </c>
      <c r="V86" s="231">
        <v>0</v>
      </c>
      <c r="W86" s="231">
        <v>0</v>
      </c>
      <c r="DA86" s="73" t="s">
        <v>243</v>
      </c>
    </row>
    <row r="87" spans="1:105" ht="12" customHeight="1" x14ac:dyDescent="0.25">
      <c r="A87" s="64" t="s">
        <v>33</v>
      </c>
      <c r="B87" s="231">
        <v>0</v>
      </c>
      <c r="C87" s="231">
        <v>0</v>
      </c>
      <c r="D87" s="231">
        <v>0</v>
      </c>
      <c r="E87" s="231">
        <v>0</v>
      </c>
      <c r="F87" s="231">
        <v>0</v>
      </c>
      <c r="G87" s="231">
        <v>0</v>
      </c>
      <c r="H87" s="231">
        <v>0</v>
      </c>
      <c r="I87" s="231">
        <v>0</v>
      </c>
      <c r="J87" s="231">
        <v>8.1628616695983112E-3</v>
      </c>
      <c r="K87" s="231">
        <v>0</v>
      </c>
      <c r="L87" s="231">
        <v>0</v>
      </c>
      <c r="M87" s="231">
        <v>0</v>
      </c>
      <c r="N87" s="231">
        <v>0</v>
      </c>
      <c r="O87" s="231">
        <v>0</v>
      </c>
      <c r="P87" s="231">
        <v>0</v>
      </c>
      <c r="Q87" s="231">
        <v>0</v>
      </c>
      <c r="R87" s="231">
        <v>0</v>
      </c>
      <c r="S87" s="231">
        <v>0</v>
      </c>
      <c r="T87" s="231">
        <v>1.5900086733262709E-4</v>
      </c>
      <c r="U87" s="231">
        <v>1.5661249601637509E-4</v>
      </c>
      <c r="V87" s="231">
        <v>2.228331081754798E-4</v>
      </c>
      <c r="W87" s="231">
        <v>1.4468324677886801E-4</v>
      </c>
      <c r="DA87" s="73" t="s">
        <v>244</v>
      </c>
    </row>
    <row r="88" spans="1:105" ht="12" customHeight="1" x14ac:dyDescent="0.25">
      <c r="A88" s="64" t="s">
        <v>160</v>
      </c>
      <c r="B88" s="231">
        <v>9.7365943765214291E-2</v>
      </c>
      <c r="C88" s="231">
        <v>0.1755148566090409</v>
      </c>
      <c r="D88" s="231">
        <v>1.1821192965863611E-2</v>
      </c>
      <c r="E88" s="231">
        <v>1.7879920512155648E-2</v>
      </c>
      <c r="F88" s="231">
        <v>8.56061719949581E-3</v>
      </c>
      <c r="G88" s="231">
        <v>2.2816054450896031E-2</v>
      </c>
      <c r="H88" s="231">
        <v>2.6532176789506801E-2</v>
      </c>
      <c r="I88" s="231">
        <v>1.1613482280545651E-2</v>
      </c>
      <c r="J88" s="231">
        <v>7.2465440546092214E-3</v>
      </c>
      <c r="K88" s="231">
        <v>9.5198831808313254E-3</v>
      </c>
      <c r="L88" s="231">
        <v>1.2974540643327259E-2</v>
      </c>
      <c r="M88" s="231">
        <v>2.6264152166674201E-2</v>
      </c>
      <c r="N88" s="231">
        <v>1.1077592666969239E-2</v>
      </c>
      <c r="O88" s="231">
        <v>1.5708706336847771E-2</v>
      </c>
      <c r="P88" s="231">
        <v>3.8801153967042853E-2</v>
      </c>
      <c r="Q88" s="231">
        <v>6.7890090335005152E-3</v>
      </c>
      <c r="R88" s="231">
        <v>6.4850501575139637E-3</v>
      </c>
      <c r="S88" s="231">
        <v>4.1366622666826917E-3</v>
      </c>
      <c r="T88" s="231">
        <v>8.8168095781187205E-4</v>
      </c>
      <c r="U88" s="231">
        <v>9.2306951987025502E-4</v>
      </c>
      <c r="V88" s="231">
        <v>1.2885816559025189E-3</v>
      </c>
      <c r="W88" s="231">
        <v>1.6361964352128581E-3</v>
      </c>
      <c r="DA88" s="73" t="s">
        <v>245</v>
      </c>
    </row>
    <row r="89" spans="1:105" ht="12" customHeight="1" x14ac:dyDescent="0.25">
      <c r="A89" s="64" t="s">
        <v>70</v>
      </c>
      <c r="B89" s="231">
        <v>0.89069328050146535</v>
      </c>
      <c r="C89" s="231">
        <v>0.57961966261654985</v>
      </c>
      <c r="D89" s="231">
        <v>0.37057222592466821</v>
      </c>
      <c r="E89" s="231">
        <v>0.38264260927880228</v>
      </c>
      <c r="F89" s="231">
        <v>0.49751870169179252</v>
      </c>
      <c r="G89" s="231">
        <v>0.80222116020744061</v>
      </c>
      <c r="H89" s="231">
        <v>1.1340060181072109</v>
      </c>
      <c r="I89" s="231">
        <v>9.35715592019912E-2</v>
      </c>
      <c r="J89" s="231">
        <v>6.7002974752771921E-2</v>
      </c>
      <c r="K89" s="231">
        <v>0.26222444701252651</v>
      </c>
      <c r="L89" s="231">
        <v>0</v>
      </c>
      <c r="M89" s="231">
        <v>0</v>
      </c>
      <c r="N89" s="231">
        <v>0</v>
      </c>
      <c r="O89" s="231">
        <v>1.308907271379162E-2</v>
      </c>
      <c r="P89" s="231">
        <v>0</v>
      </c>
      <c r="Q89" s="231">
        <v>0</v>
      </c>
      <c r="R89" s="231">
        <v>0</v>
      </c>
      <c r="S89" s="231">
        <v>0</v>
      </c>
      <c r="T89" s="231">
        <v>0</v>
      </c>
      <c r="U89" s="231">
        <v>0</v>
      </c>
      <c r="V89" s="231">
        <v>0</v>
      </c>
      <c r="W89" s="231">
        <v>0</v>
      </c>
      <c r="DA89" s="73" t="s">
        <v>246</v>
      </c>
    </row>
    <row r="90" spans="1:105" ht="12" customHeight="1" x14ac:dyDescent="0.25">
      <c r="A90" s="64" t="s">
        <v>34</v>
      </c>
      <c r="B90" s="231">
        <v>0.1096370708051278</v>
      </c>
      <c r="C90" s="231">
        <v>0</v>
      </c>
      <c r="D90" s="231">
        <v>0</v>
      </c>
      <c r="E90" s="231">
        <v>0</v>
      </c>
      <c r="F90" s="231">
        <v>0</v>
      </c>
      <c r="G90" s="231">
        <v>0.35531188039372658</v>
      </c>
      <c r="H90" s="231">
        <v>0.3940475134123112</v>
      </c>
      <c r="I90" s="231">
        <v>0.72842607068836396</v>
      </c>
      <c r="J90" s="231">
        <v>0</v>
      </c>
      <c r="K90" s="231">
        <v>0.1085506437917397</v>
      </c>
      <c r="L90" s="231">
        <v>0.1710295064468586</v>
      </c>
      <c r="M90" s="231">
        <v>0.21427342661327109</v>
      </c>
      <c r="N90" s="231">
        <v>0.36847090222977619</v>
      </c>
      <c r="O90" s="231">
        <v>0</v>
      </c>
      <c r="P90" s="231">
        <v>0</v>
      </c>
      <c r="Q90" s="231">
        <v>0.52741950126192383</v>
      </c>
      <c r="R90" s="231">
        <v>0.52239159935951018</v>
      </c>
      <c r="S90" s="231">
        <v>0.53212027549951646</v>
      </c>
      <c r="T90" s="231">
        <v>0.1129492658264197</v>
      </c>
      <c r="U90" s="231">
        <v>1.142718459307639E-3</v>
      </c>
      <c r="V90" s="231">
        <v>1.1740231742233681E-3</v>
      </c>
      <c r="W90" s="231">
        <v>2.2161014189300641E-3</v>
      </c>
      <c r="DA90" s="73" t="s">
        <v>247</v>
      </c>
    </row>
    <row r="91" spans="1:105" ht="12" customHeight="1" x14ac:dyDescent="0.25">
      <c r="A91" s="64" t="s">
        <v>162</v>
      </c>
      <c r="B91" s="231">
        <v>2.9588354015221952</v>
      </c>
      <c r="C91" s="231">
        <v>2.3584996165687899</v>
      </c>
      <c r="D91" s="231">
        <v>1.410739584517557</v>
      </c>
      <c r="E91" s="231">
        <v>1.7028224143659501</v>
      </c>
      <c r="F91" s="231">
        <v>1.8406100548943181</v>
      </c>
      <c r="G91" s="231">
        <v>1.903247034234923</v>
      </c>
      <c r="H91" s="231">
        <v>2.1874873036346569</v>
      </c>
      <c r="I91" s="231">
        <v>2.6050042103901632</v>
      </c>
      <c r="J91" s="231">
        <v>2.9245570756093349</v>
      </c>
      <c r="K91" s="231">
        <v>2.3783397418692931</v>
      </c>
      <c r="L91" s="231">
        <v>3.8708212942092142</v>
      </c>
      <c r="M91" s="231">
        <v>4.760275344318126</v>
      </c>
      <c r="N91" s="231">
        <v>3.4856944094669911</v>
      </c>
      <c r="O91" s="231">
        <v>2.729636022370967</v>
      </c>
      <c r="P91" s="231">
        <v>3.6108102315369872</v>
      </c>
      <c r="Q91" s="231">
        <v>2.5309589982142429</v>
      </c>
      <c r="R91" s="231">
        <v>2.1110430678979482</v>
      </c>
      <c r="S91" s="231">
        <v>2.0401933497177129</v>
      </c>
      <c r="T91" s="231">
        <v>1.686476292154828</v>
      </c>
      <c r="U91" s="231">
        <v>1.189144102523555</v>
      </c>
      <c r="V91" s="231">
        <v>0.80521186032332992</v>
      </c>
      <c r="W91" s="231">
        <v>0.69478765989029168</v>
      </c>
      <c r="DA91" s="73" t="s">
        <v>248</v>
      </c>
    </row>
    <row r="92" spans="1:105" ht="12" customHeight="1" x14ac:dyDescent="0.25">
      <c r="A92" s="64" t="s">
        <v>36</v>
      </c>
      <c r="B92" s="231">
        <v>4.6714612290065212</v>
      </c>
      <c r="C92" s="231">
        <v>3.0257023887863328</v>
      </c>
      <c r="D92" s="231">
        <v>2.6319445630424081</v>
      </c>
      <c r="E92" s="231">
        <v>3.9104933072360688</v>
      </c>
      <c r="F92" s="231">
        <v>4.3356650376980337</v>
      </c>
      <c r="G92" s="231">
        <v>6.4949365715269378</v>
      </c>
      <c r="H92" s="231">
        <v>7.6866488626917659</v>
      </c>
      <c r="I92" s="231">
        <v>7.446906648237448</v>
      </c>
      <c r="J92" s="231">
        <v>5.916616708389423</v>
      </c>
      <c r="K92" s="231">
        <v>3.2884662651859409</v>
      </c>
      <c r="L92" s="231">
        <v>5.1019149126412611</v>
      </c>
      <c r="M92" s="231">
        <v>6.192405367451685</v>
      </c>
      <c r="N92" s="231">
        <v>6.358174906775492</v>
      </c>
      <c r="O92" s="231">
        <v>4.2669618405526641</v>
      </c>
      <c r="P92" s="231">
        <v>4.2091638182212741</v>
      </c>
      <c r="Q92" s="231">
        <v>2.8485993696819709</v>
      </c>
      <c r="R92" s="231">
        <v>2.803425570125333</v>
      </c>
      <c r="S92" s="231">
        <v>2.6872770910812891</v>
      </c>
      <c r="T92" s="231">
        <v>4.5056548386036184</v>
      </c>
      <c r="U92" s="231">
        <v>3.387450163932952</v>
      </c>
      <c r="V92" s="231">
        <v>2.435199122798565</v>
      </c>
      <c r="W92" s="231">
        <v>2.910255852391864</v>
      </c>
      <c r="DA92" s="73" t="s">
        <v>249</v>
      </c>
    </row>
    <row r="93" spans="1:105" ht="12" customHeight="1" x14ac:dyDescent="0.25">
      <c r="A93" s="64" t="s">
        <v>73</v>
      </c>
      <c r="B93" s="231">
        <v>0.75728514695562044</v>
      </c>
      <c r="C93" s="231">
        <v>0.72206387164975727</v>
      </c>
      <c r="D93" s="231">
        <v>0.46505914040397928</v>
      </c>
      <c r="E93" s="231">
        <v>0.17061002361607711</v>
      </c>
      <c r="F93" s="231">
        <v>0.66752463464688783</v>
      </c>
      <c r="G93" s="231">
        <v>0.70158345746193884</v>
      </c>
      <c r="H93" s="231">
        <v>0.67183633332809323</v>
      </c>
      <c r="I93" s="231">
        <v>0.56625822283438532</v>
      </c>
      <c r="J93" s="231">
        <v>2.2948121041012581</v>
      </c>
      <c r="K93" s="231">
        <v>0.31630334451347358</v>
      </c>
      <c r="L93" s="231">
        <v>0.52338869106447639</v>
      </c>
      <c r="M93" s="231">
        <v>0.8368376622417153</v>
      </c>
      <c r="N93" s="231">
        <v>0.39195577587029312</v>
      </c>
      <c r="O93" s="231">
        <v>0.1305636364813047</v>
      </c>
      <c r="P93" s="231">
        <v>0.1850097830102462</v>
      </c>
      <c r="Q93" s="231">
        <v>0.1291185622515657</v>
      </c>
      <c r="R93" s="231">
        <v>0.1126621662760359</v>
      </c>
      <c r="S93" s="231">
        <v>0.1418639496607951</v>
      </c>
      <c r="T93" s="231">
        <v>0.2227639706322303</v>
      </c>
      <c r="U93" s="231">
        <v>0.1538367921159684</v>
      </c>
      <c r="V93" s="231">
        <v>5.6311554020271257E-2</v>
      </c>
      <c r="W93" s="231">
        <v>5.2715656032683557E-2</v>
      </c>
      <c r="DA93" s="73" t="s">
        <v>250</v>
      </c>
    </row>
    <row r="94" spans="1:105" ht="12" customHeight="1" x14ac:dyDescent="0.25">
      <c r="A94" s="64" t="s">
        <v>79</v>
      </c>
      <c r="B94" s="231">
        <v>1.724926289261467</v>
      </c>
      <c r="C94" s="231">
        <v>2.8105927160299111</v>
      </c>
      <c r="D94" s="231">
        <v>0.2411434989470278</v>
      </c>
      <c r="E94" s="231">
        <v>0.29174080645703998</v>
      </c>
      <c r="F94" s="231">
        <v>0.30911023346296501</v>
      </c>
      <c r="G94" s="231">
        <v>0.35467812717090691</v>
      </c>
      <c r="H94" s="231">
        <v>0.4507608358887919</v>
      </c>
      <c r="I94" s="231">
        <v>0.13134828602181919</v>
      </c>
      <c r="J94" s="231">
        <v>0.77241024640354417</v>
      </c>
      <c r="K94" s="231">
        <v>9.173229690404433E-2</v>
      </c>
      <c r="L94" s="231">
        <v>2.2081845499238928</v>
      </c>
      <c r="M94" s="231">
        <v>3.4284647527566721</v>
      </c>
      <c r="N94" s="231">
        <v>1.9168102586906679</v>
      </c>
      <c r="O94" s="231">
        <v>1.336283223688542</v>
      </c>
      <c r="P94" s="231">
        <v>1.038594847170349</v>
      </c>
      <c r="Q94" s="231">
        <v>0.81157551432193964</v>
      </c>
      <c r="R94" s="231">
        <v>0.21618245215956219</v>
      </c>
      <c r="S94" s="231">
        <v>0.14733765065318419</v>
      </c>
      <c r="T94" s="231">
        <v>0.1285520248731391</v>
      </c>
      <c r="U94" s="231">
        <v>3.6983746841827231E-2</v>
      </c>
      <c r="V94" s="231">
        <v>0.22128778396268589</v>
      </c>
      <c r="W94" s="231">
        <v>0.28503886851564708</v>
      </c>
      <c r="DA94" s="73" t="s">
        <v>251</v>
      </c>
    </row>
    <row r="95" spans="1:105" ht="12" customHeight="1" x14ac:dyDescent="0.25">
      <c r="A95" s="61" t="s">
        <v>209</v>
      </c>
      <c r="B95" s="265">
        <v>3.4685035833963962</v>
      </c>
      <c r="C95" s="265">
        <v>4.8217488988386226</v>
      </c>
      <c r="D95" s="265">
        <v>3.550494865802182</v>
      </c>
      <c r="E95" s="265">
        <v>4.2231126235338188</v>
      </c>
      <c r="F95" s="265">
        <v>5.6396220192582804</v>
      </c>
      <c r="G95" s="265">
        <v>7.2924510132216502</v>
      </c>
      <c r="H95" s="265">
        <v>7.9055870563894599</v>
      </c>
      <c r="I95" s="265">
        <v>7.0515205691084164</v>
      </c>
      <c r="J95" s="265">
        <v>6.9546160000306179</v>
      </c>
      <c r="K95" s="265">
        <v>5.0921977419867046</v>
      </c>
      <c r="L95" s="265">
        <v>7.9749605682645992</v>
      </c>
      <c r="M95" s="265">
        <v>8.2330065102655041</v>
      </c>
      <c r="N95" s="265">
        <v>7.6984134887195097</v>
      </c>
      <c r="O95" s="265">
        <v>4.6873227760496903</v>
      </c>
      <c r="P95" s="265">
        <v>4.7443686968857151</v>
      </c>
      <c r="Q95" s="265">
        <v>4.4984066899840451</v>
      </c>
      <c r="R95" s="265">
        <v>4.7609725462707946</v>
      </c>
      <c r="S95" s="265">
        <v>2.1452925639664819</v>
      </c>
      <c r="T95" s="265">
        <v>2.9472216723692601</v>
      </c>
      <c r="U95" s="265">
        <v>3.581162856134374</v>
      </c>
      <c r="V95" s="265">
        <v>2.480930635275616</v>
      </c>
      <c r="W95" s="265">
        <v>2.7136532750269899</v>
      </c>
      <c r="DA95" s="74" t="s">
        <v>252</v>
      </c>
    </row>
    <row r="96" spans="1:105" ht="12" hidden="1" customHeight="1" x14ac:dyDescent="0.25"/>
    <row r="98" spans="1:105" ht="15" customHeight="1" x14ac:dyDescent="0.25">
      <c r="A98" s="32" t="s">
        <v>253</v>
      </c>
      <c r="B98" s="259"/>
      <c r="C98" s="259"/>
      <c r="D98" s="259"/>
      <c r="E98" s="259"/>
      <c r="F98" s="259"/>
      <c r="G98" s="259"/>
      <c r="H98" s="259"/>
      <c r="I98" s="259"/>
      <c r="J98" s="259"/>
      <c r="K98" s="259"/>
      <c r="L98" s="259"/>
      <c r="M98" s="259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DA98" s="88"/>
    </row>
    <row r="100" spans="1:105" ht="12" customHeight="1" x14ac:dyDescent="0.25">
      <c r="A100" s="35" t="s">
        <v>41</v>
      </c>
      <c r="B100" s="234">
        <f t="shared" ref="B100:W100" si="2">SUM(B$101:B$105,B$109:B$110,B$112:B$114,B$107,B$106)</f>
        <v>0.99999999999999967</v>
      </c>
      <c r="C100" s="234">
        <f t="shared" si="2"/>
        <v>1.0000000000000002</v>
      </c>
      <c r="D100" s="234">
        <f t="shared" si="2"/>
        <v>1</v>
      </c>
      <c r="E100" s="234">
        <f t="shared" si="2"/>
        <v>0.99999999999999989</v>
      </c>
      <c r="F100" s="234">
        <f t="shared" si="2"/>
        <v>1.0000000000000002</v>
      </c>
      <c r="G100" s="234">
        <f t="shared" si="2"/>
        <v>0.99999999999999978</v>
      </c>
      <c r="H100" s="234">
        <f t="shared" si="2"/>
        <v>0.99999999999999989</v>
      </c>
      <c r="I100" s="234">
        <f t="shared" si="2"/>
        <v>1.0000000000000002</v>
      </c>
      <c r="J100" s="234">
        <f t="shared" si="2"/>
        <v>1.0000000000000004</v>
      </c>
      <c r="K100" s="234">
        <f t="shared" si="2"/>
        <v>0.99999999999999978</v>
      </c>
      <c r="L100" s="234">
        <f t="shared" si="2"/>
        <v>1</v>
      </c>
      <c r="M100" s="234">
        <f t="shared" si="2"/>
        <v>0.99999999999999978</v>
      </c>
      <c r="N100" s="234">
        <f t="shared" si="2"/>
        <v>1</v>
      </c>
      <c r="O100" s="234">
        <f t="shared" si="2"/>
        <v>1</v>
      </c>
      <c r="P100" s="234">
        <f t="shared" si="2"/>
        <v>0.99999999999999989</v>
      </c>
      <c r="Q100" s="234">
        <f t="shared" si="2"/>
        <v>1.0000000000000002</v>
      </c>
      <c r="R100" s="234">
        <f t="shared" si="2"/>
        <v>1</v>
      </c>
      <c r="S100" s="234">
        <f t="shared" si="2"/>
        <v>0.99999999999999978</v>
      </c>
      <c r="T100" s="234">
        <f t="shared" si="2"/>
        <v>1.0000000000000002</v>
      </c>
      <c r="U100" s="234">
        <f t="shared" si="2"/>
        <v>0.99999999999999989</v>
      </c>
      <c r="V100" s="234">
        <f t="shared" si="2"/>
        <v>1</v>
      </c>
      <c r="W100" s="234">
        <f t="shared" si="2"/>
        <v>1</v>
      </c>
      <c r="DA100" s="95"/>
    </row>
    <row r="101" spans="1:105" ht="12" customHeight="1" x14ac:dyDescent="0.25">
      <c r="A101" s="55" t="s">
        <v>92</v>
      </c>
      <c r="B101" s="268">
        <f t="shared" ref="B101:W101" si="3">IF(B$6=0,0,B$6/B$5)</f>
        <v>2.2112719023954152E-3</v>
      </c>
      <c r="C101" s="268">
        <f t="shared" si="3"/>
        <v>2.7463833409805921E-3</v>
      </c>
      <c r="D101" s="268">
        <f t="shared" si="3"/>
        <v>2.8841551043771179E-3</v>
      </c>
      <c r="E101" s="268">
        <f t="shared" si="3"/>
        <v>2.6386967093191267E-3</v>
      </c>
      <c r="F101" s="268">
        <f t="shared" si="3"/>
        <v>2.5470629581589121E-3</v>
      </c>
      <c r="G101" s="268">
        <f t="shared" si="3"/>
        <v>2.2170459958537172E-3</v>
      </c>
      <c r="H101" s="268">
        <f t="shared" si="3"/>
        <v>2.1076456393091907E-3</v>
      </c>
      <c r="I101" s="268">
        <f t="shared" si="3"/>
        <v>2.2282788539562288E-3</v>
      </c>
      <c r="J101" s="268">
        <f t="shared" si="3"/>
        <v>2.2464745319301575E-3</v>
      </c>
      <c r="K101" s="268">
        <f t="shared" si="3"/>
        <v>2.4150869742302363E-3</v>
      </c>
      <c r="L101" s="268">
        <f t="shared" si="3"/>
        <v>2.0729893739286596E-3</v>
      </c>
      <c r="M101" s="268">
        <f t="shared" si="3"/>
        <v>1.4929181107156823E-3</v>
      </c>
      <c r="N101" s="268">
        <f t="shared" si="3"/>
        <v>1.774556177165652E-3</v>
      </c>
      <c r="O101" s="268">
        <f t="shared" si="3"/>
        <v>1.8794434209245166E-3</v>
      </c>
      <c r="P101" s="268">
        <f t="shared" si="3"/>
        <v>1.9024119973841797E-3</v>
      </c>
      <c r="Q101" s="268">
        <f t="shared" si="3"/>
        <v>2.055436963729292E-3</v>
      </c>
      <c r="R101" s="268">
        <f t="shared" si="3"/>
        <v>2.0261345546381477E-3</v>
      </c>
      <c r="S101" s="268">
        <f t="shared" si="3"/>
        <v>1.6680134639740724E-3</v>
      </c>
      <c r="T101" s="268">
        <f t="shared" si="3"/>
        <v>1.3491846746553136E-3</v>
      </c>
      <c r="U101" s="268">
        <f t="shared" si="3"/>
        <v>1.5920174701972488E-3</v>
      </c>
      <c r="V101" s="268">
        <f t="shared" si="3"/>
        <v>1.6450152991404799E-3</v>
      </c>
      <c r="W101" s="268">
        <f t="shared" si="3"/>
        <v>1.4494125595740134E-3</v>
      </c>
      <c r="DA101" s="76"/>
    </row>
    <row r="102" spans="1:105" ht="12" customHeight="1" x14ac:dyDescent="0.25">
      <c r="A102" s="202" t="s">
        <v>93</v>
      </c>
      <c r="B102" s="269">
        <f t="shared" ref="B102:W102" si="4">IF(B$7=0,0,B$7/B$5)</f>
        <v>1.1793450146108876E-3</v>
      </c>
      <c r="C102" s="269">
        <f t="shared" si="4"/>
        <v>1.4647377818563171E-3</v>
      </c>
      <c r="D102" s="269">
        <f t="shared" si="4"/>
        <v>1.5382160556677963E-3</v>
      </c>
      <c r="E102" s="269">
        <f t="shared" si="4"/>
        <v>1.4073049116368674E-3</v>
      </c>
      <c r="F102" s="269">
        <f t="shared" si="4"/>
        <v>1.3584335776847527E-3</v>
      </c>
      <c r="G102" s="269">
        <f t="shared" si="4"/>
        <v>1.1824245311219828E-3</v>
      </c>
      <c r="H102" s="269">
        <f t="shared" si="4"/>
        <v>1.1240776742982353E-3</v>
      </c>
      <c r="I102" s="269">
        <f t="shared" si="4"/>
        <v>1.1884153887766558E-3</v>
      </c>
      <c r="J102" s="269">
        <f t="shared" si="4"/>
        <v>1.1981197503627512E-3</v>
      </c>
      <c r="K102" s="269">
        <f t="shared" si="4"/>
        <v>1.2880463862561268E-3</v>
      </c>
      <c r="L102" s="269">
        <f t="shared" si="4"/>
        <v>1.1055943327619522E-3</v>
      </c>
      <c r="M102" s="269">
        <f t="shared" si="4"/>
        <v>7.9622299238169664E-4</v>
      </c>
      <c r="N102" s="269">
        <f t="shared" si="4"/>
        <v>9.4642996115501434E-4</v>
      </c>
      <c r="O102" s="269">
        <f t="shared" si="4"/>
        <v>1.0023698244930759E-3</v>
      </c>
      <c r="P102" s="269">
        <f t="shared" si="4"/>
        <v>1.0146197319382292E-3</v>
      </c>
      <c r="Q102" s="269">
        <f t="shared" si="4"/>
        <v>1.0962330473222889E-3</v>
      </c>
      <c r="R102" s="269">
        <f t="shared" si="4"/>
        <v>1.0806050958070126E-3</v>
      </c>
      <c r="S102" s="269">
        <f t="shared" si="4"/>
        <v>8.89607180786172E-4</v>
      </c>
      <c r="T102" s="269">
        <f t="shared" si="4"/>
        <v>7.1956515981616749E-4</v>
      </c>
      <c r="U102" s="269">
        <f t="shared" si="4"/>
        <v>8.4907598410519948E-4</v>
      </c>
      <c r="V102" s="269">
        <f t="shared" si="4"/>
        <v>8.7734149287492253E-4</v>
      </c>
      <c r="W102" s="269">
        <f t="shared" si="4"/>
        <v>7.7302003177280739E-4</v>
      </c>
      <c r="DA102" s="77"/>
    </row>
    <row r="103" spans="1:105" ht="12" customHeight="1" x14ac:dyDescent="0.25">
      <c r="A103" s="202" t="s">
        <v>94</v>
      </c>
      <c r="B103" s="269">
        <f t="shared" ref="B103:W103" si="5">IF(B$8=0,0,B$8/B$5)</f>
        <v>2.9483625365272194E-2</v>
      </c>
      <c r="C103" s="269">
        <f t="shared" si="5"/>
        <v>3.6618444546407905E-2</v>
      </c>
      <c r="D103" s="269">
        <f t="shared" si="5"/>
        <v>3.8455401391694899E-2</v>
      </c>
      <c r="E103" s="269">
        <f t="shared" si="5"/>
        <v>3.5182622790921693E-2</v>
      </c>
      <c r="F103" s="269">
        <f t="shared" si="5"/>
        <v>3.396083944211882E-2</v>
      </c>
      <c r="G103" s="269">
        <f t="shared" si="5"/>
        <v>2.9560613278049562E-2</v>
      </c>
      <c r="H103" s="269">
        <f t="shared" si="5"/>
        <v>2.8101941857455882E-2</v>
      </c>
      <c r="I103" s="269">
        <f t="shared" si="5"/>
        <v>2.971038471941639E-2</v>
      </c>
      <c r="J103" s="269">
        <f t="shared" si="5"/>
        <v>2.9952993759068774E-2</v>
      </c>
      <c r="K103" s="269">
        <f t="shared" si="5"/>
        <v>3.2201159656403154E-2</v>
      </c>
      <c r="L103" s="269">
        <f t="shared" si="5"/>
        <v>2.7639858319048798E-2</v>
      </c>
      <c r="M103" s="269">
        <f t="shared" si="5"/>
        <v>1.9905574809542421E-2</v>
      </c>
      <c r="N103" s="269">
        <f t="shared" si="5"/>
        <v>2.3660749028875355E-2</v>
      </c>
      <c r="O103" s="269">
        <f t="shared" si="5"/>
        <v>2.5059245612326898E-2</v>
      </c>
      <c r="P103" s="269">
        <f t="shared" si="5"/>
        <v>2.5365493298455725E-2</v>
      </c>
      <c r="Q103" s="269">
        <f t="shared" si="5"/>
        <v>2.7405826183057234E-2</v>
      </c>
      <c r="R103" s="269">
        <f t="shared" si="5"/>
        <v>2.7015127395175309E-2</v>
      </c>
      <c r="S103" s="269">
        <f t="shared" si="5"/>
        <v>2.2240179519654294E-2</v>
      </c>
      <c r="T103" s="269">
        <f t="shared" si="5"/>
        <v>1.7989128995404176E-2</v>
      </c>
      <c r="U103" s="269">
        <f t="shared" si="5"/>
        <v>2.1226899602629985E-2</v>
      </c>
      <c r="V103" s="269">
        <f t="shared" si="5"/>
        <v>2.1933537321873066E-2</v>
      </c>
      <c r="W103" s="269">
        <f t="shared" si="5"/>
        <v>1.9325500794320185E-2</v>
      </c>
      <c r="DA103" s="77"/>
    </row>
    <row r="104" spans="1:105" ht="12" customHeight="1" x14ac:dyDescent="0.25">
      <c r="A104" s="202" t="s">
        <v>95</v>
      </c>
      <c r="B104" s="269">
        <f t="shared" ref="B104:W104" si="6">IF(B$9=0,0,B$9/B$5)</f>
        <v>7.3709063413180515E-4</v>
      </c>
      <c r="C104" s="269">
        <f t="shared" si="6"/>
        <v>9.1546111366019791E-4</v>
      </c>
      <c r="D104" s="269">
        <f t="shared" si="6"/>
        <v>9.613850347923728E-4</v>
      </c>
      <c r="E104" s="269">
        <f t="shared" si="6"/>
        <v>8.7956556977304213E-4</v>
      </c>
      <c r="F104" s="269">
        <f t="shared" si="6"/>
        <v>8.4902098605297042E-4</v>
      </c>
      <c r="G104" s="269">
        <f t="shared" si="6"/>
        <v>7.3901533195123905E-4</v>
      </c>
      <c r="H104" s="269">
        <f t="shared" si="6"/>
        <v>7.0254854643639667E-4</v>
      </c>
      <c r="I104" s="269">
        <f t="shared" si="6"/>
        <v>7.4275961798540933E-4</v>
      </c>
      <c r="J104" s="269">
        <f t="shared" si="6"/>
        <v>7.4882484397671928E-4</v>
      </c>
      <c r="K104" s="269">
        <f t="shared" si="6"/>
        <v>8.0502899141007909E-4</v>
      </c>
      <c r="L104" s="269">
        <f t="shared" si="6"/>
        <v>6.9099645797621992E-4</v>
      </c>
      <c r="M104" s="269">
        <f t="shared" si="6"/>
        <v>4.9763937023856054E-4</v>
      </c>
      <c r="N104" s="269">
        <f t="shared" si="6"/>
        <v>5.9151872572188382E-4</v>
      </c>
      <c r="O104" s="269">
        <f t="shared" si="6"/>
        <v>6.2648114030817255E-4</v>
      </c>
      <c r="P104" s="269">
        <f t="shared" si="6"/>
        <v>6.3413733246139338E-4</v>
      </c>
      <c r="Q104" s="269">
        <f t="shared" si="6"/>
        <v>6.8514565457643067E-4</v>
      </c>
      <c r="R104" s="269">
        <f t="shared" si="6"/>
        <v>6.7537818487938244E-4</v>
      </c>
      <c r="S104" s="269">
        <f t="shared" si="6"/>
        <v>5.5600448799135731E-4</v>
      </c>
      <c r="T104" s="269">
        <f t="shared" si="6"/>
        <v>4.4972822488510467E-4</v>
      </c>
      <c r="U104" s="269">
        <f t="shared" si="6"/>
        <v>5.3067249006574974E-4</v>
      </c>
      <c r="V104" s="269">
        <f t="shared" si="6"/>
        <v>5.4833843304682647E-4</v>
      </c>
      <c r="W104" s="269">
        <f t="shared" si="6"/>
        <v>4.8313751985800475E-4</v>
      </c>
      <c r="DA104" s="77"/>
    </row>
    <row r="105" spans="1:105" ht="12" customHeight="1" x14ac:dyDescent="0.25">
      <c r="A105" s="56" t="s">
        <v>96</v>
      </c>
      <c r="B105" s="270">
        <f t="shared" ref="B105:W105" si="7">IF(B$10=0,0,B$10/B$5)</f>
        <v>1.9047643953815589E-3</v>
      </c>
      <c r="C105" s="270">
        <f t="shared" si="7"/>
        <v>2.0458000811840122E-3</v>
      </c>
      <c r="D105" s="270">
        <f t="shared" si="7"/>
        <v>2.0141299049583269E-3</v>
      </c>
      <c r="E105" s="270">
        <f t="shared" si="7"/>
        <v>1.9052424721029684E-3</v>
      </c>
      <c r="F105" s="270">
        <f t="shared" si="7"/>
        <v>1.8590382296776763E-3</v>
      </c>
      <c r="G105" s="270">
        <f t="shared" si="7"/>
        <v>1.7160123037338346E-3</v>
      </c>
      <c r="H105" s="270">
        <f t="shared" si="7"/>
        <v>1.6645244931769605E-3</v>
      </c>
      <c r="I105" s="270">
        <f t="shared" si="7"/>
        <v>1.7287579870161236E-3</v>
      </c>
      <c r="J105" s="270">
        <f t="shared" si="7"/>
        <v>1.7402335799329136E-3</v>
      </c>
      <c r="K105" s="270">
        <f t="shared" si="7"/>
        <v>1.8099502868540898E-3</v>
      </c>
      <c r="L105" s="270">
        <f t="shared" si="7"/>
        <v>1.6666016357768322E-3</v>
      </c>
      <c r="M105" s="270">
        <f t="shared" si="7"/>
        <v>1.3583985526964873E-3</v>
      </c>
      <c r="N105" s="270">
        <f t="shared" si="7"/>
        <v>1.5062034530223497E-3</v>
      </c>
      <c r="O105" s="270">
        <f t="shared" si="7"/>
        <v>1.6113226324241507E-3</v>
      </c>
      <c r="P105" s="270">
        <f t="shared" si="7"/>
        <v>1.6781733824635257E-3</v>
      </c>
      <c r="Q105" s="270">
        <f t="shared" si="7"/>
        <v>1.6735138446321196E-3</v>
      </c>
      <c r="R105" s="270">
        <f t="shared" si="7"/>
        <v>1.6084507065828261E-3</v>
      </c>
      <c r="S105" s="270">
        <f t="shared" si="7"/>
        <v>1.5953865352858333E-3</v>
      </c>
      <c r="T105" s="270">
        <f t="shared" si="7"/>
        <v>1.3337026077209001E-3</v>
      </c>
      <c r="U105" s="270">
        <f t="shared" si="7"/>
        <v>1.3548397568784742E-3</v>
      </c>
      <c r="V105" s="270">
        <f t="shared" si="7"/>
        <v>1.3739782192109472E-3</v>
      </c>
      <c r="W105" s="270">
        <f t="shared" si="7"/>
        <v>1.2293939204442573E-3</v>
      </c>
      <c r="DA105" s="78"/>
    </row>
    <row r="106" spans="1:105" ht="12" customHeight="1" x14ac:dyDescent="0.25">
      <c r="A106" s="203" t="s">
        <v>167</v>
      </c>
      <c r="B106" s="271">
        <f t="shared" ref="B106:W106" si="8">IF(B$16=0,0,B$16/B$5)</f>
        <v>0.21537750700051597</v>
      </c>
      <c r="C106" s="271">
        <f t="shared" si="8"/>
        <v>0.21538909993368358</v>
      </c>
      <c r="D106" s="271">
        <f t="shared" si="8"/>
        <v>0.22047190002671599</v>
      </c>
      <c r="E106" s="271">
        <f t="shared" si="8"/>
        <v>0.21845010369597964</v>
      </c>
      <c r="F106" s="271">
        <f t="shared" si="8"/>
        <v>0.22351970863518714</v>
      </c>
      <c r="G106" s="271">
        <f t="shared" si="8"/>
        <v>0.231458544384395</v>
      </c>
      <c r="H106" s="271">
        <f t="shared" si="8"/>
        <v>0.22530640933106985</v>
      </c>
      <c r="I106" s="271">
        <f t="shared" si="8"/>
        <v>0.22493263459706103</v>
      </c>
      <c r="J106" s="271">
        <f t="shared" si="8"/>
        <v>0.21269035889303933</v>
      </c>
      <c r="K106" s="271">
        <f t="shared" si="8"/>
        <v>0.20600808369811624</v>
      </c>
      <c r="L106" s="271">
        <f t="shared" si="8"/>
        <v>0.2010664395350977</v>
      </c>
      <c r="M106" s="271">
        <f t="shared" si="8"/>
        <v>0.18633022526674761</v>
      </c>
      <c r="N106" s="271">
        <f t="shared" si="8"/>
        <v>0.20438555006039083</v>
      </c>
      <c r="O106" s="271">
        <f t="shared" si="8"/>
        <v>0.21240841769676219</v>
      </c>
      <c r="P106" s="271">
        <f t="shared" si="8"/>
        <v>0.21031339783027059</v>
      </c>
      <c r="Q106" s="271">
        <f t="shared" si="8"/>
        <v>0.21027607690263891</v>
      </c>
      <c r="R106" s="271">
        <f t="shared" si="8"/>
        <v>0.20997176188855496</v>
      </c>
      <c r="S106" s="271">
        <f t="shared" si="8"/>
        <v>0.21682982692588545</v>
      </c>
      <c r="T106" s="271">
        <f t="shared" si="8"/>
        <v>0.22242110935128712</v>
      </c>
      <c r="U106" s="271">
        <f t="shared" si="8"/>
        <v>0.22152998800087731</v>
      </c>
      <c r="V106" s="271">
        <f t="shared" si="8"/>
        <v>0.22376245019954177</v>
      </c>
      <c r="W106" s="271">
        <f t="shared" si="8"/>
        <v>0.22564730982259262</v>
      </c>
      <c r="DA106" s="79"/>
    </row>
    <row r="107" spans="1:105" ht="12" customHeight="1" x14ac:dyDescent="0.25">
      <c r="A107" s="203" t="s">
        <v>174</v>
      </c>
      <c r="B107" s="271">
        <f t="shared" ref="B107:W107" si="9">IF(B$22=0,0,B$22/B$5)</f>
        <v>0.39982658614787292</v>
      </c>
      <c r="C107" s="271">
        <f t="shared" si="9"/>
        <v>0.36761745927297107</v>
      </c>
      <c r="D107" s="271">
        <f t="shared" si="9"/>
        <v>0.37204321063070361</v>
      </c>
      <c r="E107" s="271">
        <f t="shared" si="9"/>
        <v>0.39627723454148439</v>
      </c>
      <c r="F107" s="271">
        <f t="shared" si="9"/>
        <v>0.39663301159705949</v>
      </c>
      <c r="G107" s="271">
        <f t="shared" si="9"/>
        <v>0.41072394453420341</v>
      </c>
      <c r="H107" s="271">
        <f t="shared" si="9"/>
        <v>0.42599024152970644</v>
      </c>
      <c r="I107" s="271">
        <f t="shared" si="9"/>
        <v>0.42288029887690937</v>
      </c>
      <c r="J107" s="271">
        <f t="shared" si="9"/>
        <v>0.43230367847540341</v>
      </c>
      <c r="K107" s="271">
        <f t="shared" si="9"/>
        <v>0.43002892148635163</v>
      </c>
      <c r="L107" s="271">
        <f t="shared" si="9"/>
        <v>0.46100080895208373</v>
      </c>
      <c r="M107" s="271">
        <f t="shared" si="9"/>
        <v>0.53541572376684365</v>
      </c>
      <c r="N107" s="271">
        <f t="shared" si="9"/>
        <v>0.48724884192107348</v>
      </c>
      <c r="O107" s="271">
        <f t="shared" si="9"/>
        <v>0.46158372412741333</v>
      </c>
      <c r="P107" s="271">
        <f t="shared" si="9"/>
        <v>0.45418978405329641</v>
      </c>
      <c r="Q107" s="271">
        <f t="shared" si="9"/>
        <v>0.451739711769782</v>
      </c>
      <c r="R107" s="271">
        <f t="shared" si="9"/>
        <v>0.46358705259397109</v>
      </c>
      <c r="S107" s="271">
        <f t="shared" si="9"/>
        <v>0.46366727282489967</v>
      </c>
      <c r="T107" s="271">
        <f t="shared" si="9"/>
        <v>0.50264317867639208</v>
      </c>
      <c r="U107" s="271">
        <f t="shared" si="9"/>
        <v>0.49689424946291122</v>
      </c>
      <c r="V107" s="271">
        <f t="shared" si="9"/>
        <v>0.49044336939259608</v>
      </c>
      <c r="W107" s="271">
        <f t="shared" si="9"/>
        <v>0.51337835541453514</v>
      </c>
      <c r="DA107" s="79"/>
    </row>
    <row r="108" spans="1:105" ht="12" customHeight="1" x14ac:dyDescent="0.25">
      <c r="A108" s="203" t="s">
        <v>181</v>
      </c>
      <c r="B108" s="271">
        <f t="shared" ref="B108:W108" si="10">IF(B$28=0,0,B$28/B$5)</f>
        <v>0.19982960561449298</v>
      </c>
      <c r="C108" s="271">
        <f t="shared" si="10"/>
        <v>0.21166952868911496</v>
      </c>
      <c r="D108" s="271">
        <f t="shared" si="10"/>
        <v>0.20851651005651459</v>
      </c>
      <c r="E108" s="271">
        <f t="shared" si="10"/>
        <v>0.19734923874651414</v>
      </c>
      <c r="F108" s="271">
        <f t="shared" si="10"/>
        <v>0.19352652954093094</v>
      </c>
      <c r="G108" s="271">
        <f t="shared" si="10"/>
        <v>0.18212555089922439</v>
      </c>
      <c r="H108" s="271">
        <f t="shared" si="10"/>
        <v>0.17862033976987923</v>
      </c>
      <c r="I108" s="271">
        <f t="shared" si="10"/>
        <v>0.17661790820029152</v>
      </c>
      <c r="J108" s="271">
        <f t="shared" si="10"/>
        <v>0.17759602778922126</v>
      </c>
      <c r="K108" s="271">
        <f t="shared" si="10"/>
        <v>0.18608904231832737</v>
      </c>
      <c r="L108" s="271">
        <f t="shared" si="10"/>
        <v>0.16957593807328933</v>
      </c>
      <c r="M108" s="271">
        <f t="shared" si="10"/>
        <v>0.13821641831254675</v>
      </c>
      <c r="N108" s="271">
        <f t="shared" si="10"/>
        <v>0.15325549789013529</v>
      </c>
      <c r="O108" s="271">
        <f t="shared" si="10"/>
        <v>0.16406049209708598</v>
      </c>
      <c r="P108" s="271">
        <f t="shared" si="10"/>
        <v>0.17075335789421001</v>
      </c>
      <c r="Q108" s="271">
        <f t="shared" si="10"/>
        <v>0.17027925209604766</v>
      </c>
      <c r="R108" s="271">
        <f t="shared" si="10"/>
        <v>0.16365910818651755</v>
      </c>
      <c r="S108" s="271">
        <f t="shared" si="10"/>
        <v>0.16232983485851843</v>
      </c>
      <c r="T108" s="271">
        <f t="shared" si="10"/>
        <v>0.13570567692324098</v>
      </c>
      <c r="U108" s="271">
        <f t="shared" si="10"/>
        <v>0.13778198262932637</v>
      </c>
      <c r="V108" s="271">
        <f t="shared" si="10"/>
        <v>0.13972342250581191</v>
      </c>
      <c r="W108" s="271">
        <f t="shared" si="10"/>
        <v>0.12501658601181836</v>
      </c>
      <c r="DA108" s="79"/>
    </row>
    <row r="109" spans="1:105" ht="12" customHeight="1" x14ac:dyDescent="0.25">
      <c r="A109" s="62" t="s">
        <v>183</v>
      </c>
      <c r="B109" s="272">
        <f t="shared" ref="B109:W109" si="11">IF(B$29=0,0,B$29/B$5)</f>
        <v>0.17459791656866458</v>
      </c>
      <c r="C109" s="272">
        <f t="shared" si="11"/>
        <v>0.1648967332304212</v>
      </c>
      <c r="D109" s="272">
        <f t="shared" si="11"/>
        <v>0.15199344513450541</v>
      </c>
      <c r="E109" s="272">
        <f t="shared" si="11"/>
        <v>0.14462027044707981</v>
      </c>
      <c r="F109" s="272">
        <f t="shared" si="11"/>
        <v>0.14140097514478753</v>
      </c>
      <c r="G109" s="272">
        <f t="shared" si="11"/>
        <v>0.13950077307809453</v>
      </c>
      <c r="H109" s="272">
        <f t="shared" si="11"/>
        <v>0.13984901478126399</v>
      </c>
      <c r="I109" s="272">
        <f t="shared" si="11"/>
        <v>0.12769389931648473</v>
      </c>
      <c r="J109" s="272">
        <f t="shared" si="11"/>
        <v>0.12749836050151855</v>
      </c>
      <c r="K109" s="272">
        <f t="shared" si="11"/>
        <v>0.13024880911289688</v>
      </c>
      <c r="L109" s="272">
        <f t="shared" si="11"/>
        <v>0.11967258172543914</v>
      </c>
      <c r="M109" s="272">
        <f t="shared" si="11"/>
        <v>0.10775792656431268</v>
      </c>
      <c r="N109" s="272">
        <f t="shared" si="11"/>
        <v>0.11301210757245761</v>
      </c>
      <c r="O109" s="272">
        <f t="shared" si="11"/>
        <v>0.12946768100699396</v>
      </c>
      <c r="P109" s="272">
        <f t="shared" si="11"/>
        <v>0.1384322680145923</v>
      </c>
      <c r="Q109" s="272">
        <f t="shared" si="11"/>
        <v>0.13097073309101523</v>
      </c>
      <c r="R109" s="272">
        <f t="shared" si="11"/>
        <v>0.11978226999525041</v>
      </c>
      <c r="S109" s="272">
        <f t="shared" si="11"/>
        <v>0.14142642480710407</v>
      </c>
      <c r="T109" s="272">
        <f t="shared" si="11"/>
        <v>0.11477525338513488</v>
      </c>
      <c r="U109" s="272">
        <f t="shared" si="11"/>
        <v>0.10424252900229794</v>
      </c>
      <c r="V109" s="272">
        <f t="shared" si="11"/>
        <v>0.10654048580780992</v>
      </c>
      <c r="W109" s="272">
        <f t="shared" si="11"/>
        <v>9.4597303626564377E-2</v>
      </c>
      <c r="DA109" s="80"/>
    </row>
    <row r="110" spans="1:105" ht="12" customHeight="1" x14ac:dyDescent="0.25">
      <c r="A110" s="62" t="s">
        <v>189</v>
      </c>
      <c r="B110" s="272">
        <f t="shared" ref="B110:W110" si="12">IF(B$34=0,0,B$34/B$5)</f>
        <v>2.5231689045828471E-2</v>
      </c>
      <c r="C110" s="272">
        <f t="shared" si="12"/>
        <v>4.6772795458693762E-2</v>
      </c>
      <c r="D110" s="272">
        <f t="shared" si="12"/>
        <v>5.6523064922009141E-2</v>
      </c>
      <c r="E110" s="272">
        <f t="shared" si="12"/>
        <v>5.2728968299434339E-2</v>
      </c>
      <c r="F110" s="272">
        <f t="shared" si="12"/>
        <v>5.2125554396143359E-2</v>
      </c>
      <c r="G110" s="272">
        <f t="shared" si="12"/>
        <v>4.2624777821129806E-2</v>
      </c>
      <c r="H110" s="272">
        <f t="shared" si="12"/>
        <v>3.8771324988615248E-2</v>
      </c>
      <c r="I110" s="272">
        <f t="shared" si="12"/>
        <v>4.8924008883806845E-2</v>
      </c>
      <c r="J110" s="272">
        <f t="shared" si="12"/>
        <v>5.0097667287702687E-2</v>
      </c>
      <c r="K110" s="272">
        <f t="shared" si="12"/>
        <v>5.5840233205430481E-2</v>
      </c>
      <c r="L110" s="272">
        <f t="shared" si="12"/>
        <v>4.9903356347850168E-2</v>
      </c>
      <c r="M110" s="272">
        <f t="shared" si="12"/>
        <v>3.0458491748234066E-2</v>
      </c>
      <c r="N110" s="272">
        <f t="shared" si="12"/>
        <v>4.0243390317677694E-2</v>
      </c>
      <c r="O110" s="272">
        <f t="shared" si="12"/>
        <v>3.4592811090091942E-2</v>
      </c>
      <c r="P110" s="272">
        <f t="shared" si="12"/>
        <v>3.2321089879617675E-2</v>
      </c>
      <c r="Q110" s="272">
        <f t="shared" si="12"/>
        <v>3.9308519005032461E-2</v>
      </c>
      <c r="R110" s="272">
        <f t="shared" si="12"/>
        <v>4.3876838191267073E-2</v>
      </c>
      <c r="S110" s="272">
        <f t="shared" si="12"/>
        <v>2.0903410051414401E-2</v>
      </c>
      <c r="T110" s="272">
        <f t="shared" si="12"/>
        <v>2.0930423538106084E-2</v>
      </c>
      <c r="U110" s="272">
        <f t="shared" si="12"/>
        <v>3.3539453627028391E-2</v>
      </c>
      <c r="V110" s="272">
        <f t="shared" si="12"/>
        <v>3.3182936698001972E-2</v>
      </c>
      <c r="W110" s="272">
        <f t="shared" si="12"/>
        <v>3.0419282385253949E-2</v>
      </c>
      <c r="DA110" s="80"/>
    </row>
    <row r="111" spans="1:105" ht="12" customHeight="1" x14ac:dyDescent="0.25">
      <c r="A111" s="203" t="s">
        <v>191</v>
      </c>
      <c r="B111" s="271">
        <f t="shared" ref="B111:W111" si="13">IF(B$35=0,0,B$35/B$5)</f>
        <v>0.1494502039253259</v>
      </c>
      <c r="C111" s="271">
        <f t="shared" si="13"/>
        <v>0.16153308524014148</v>
      </c>
      <c r="D111" s="271">
        <f t="shared" si="13"/>
        <v>0.15311509179457544</v>
      </c>
      <c r="E111" s="271">
        <f t="shared" si="13"/>
        <v>0.14590999056226805</v>
      </c>
      <c r="F111" s="271">
        <f t="shared" si="13"/>
        <v>0.14574635503312941</v>
      </c>
      <c r="G111" s="271">
        <f t="shared" si="13"/>
        <v>0.14027684874146676</v>
      </c>
      <c r="H111" s="271">
        <f t="shared" si="13"/>
        <v>0.13638227115866772</v>
      </c>
      <c r="I111" s="271">
        <f t="shared" si="13"/>
        <v>0.13997056175858735</v>
      </c>
      <c r="J111" s="271">
        <f t="shared" si="13"/>
        <v>0.14152328837706521</v>
      </c>
      <c r="K111" s="271">
        <f t="shared" si="13"/>
        <v>0.13935468020205091</v>
      </c>
      <c r="L111" s="271">
        <f t="shared" si="13"/>
        <v>0.13518077332003689</v>
      </c>
      <c r="M111" s="271">
        <f t="shared" si="13"/>
        <v>0.11598687881828701</v>
      </c>
      <c r="N111" s="271">
        <f t="shared" si="13"/>
        <v>0.12663065278246002</v>
      </c>
      <c r="O111" s="271">
        <f t="shared" si="13"/>
        <v>0.13176850344826174</v>
      </c>
      <c r="P111" s="271">
        <f t="shared" si="13"/>
        <v>0.13414862447951978</v>
      </c>
      <c r="Q111" s="271">
        <f t="shared" si="13"/>
        <v>0.13478880353821424</v>
      </c>
      <c r="R111" s="271">
        <f t="shared" si="13"/>
        <v>0.13037638139387381</v>
      </c>
      <c r="S111" s="271">
        <f t="shared" si="13"/>
        <v>0.13022387420300446</v>
      </c>
      <c r="T111" s="271">
        <f t="shared" si="13"/>
        <v>0.11738872538659834</v>
      </c>
      <c r="U111" s="271">
        <f t="shared" si="13"/>
        <v>0.11824027460300843</v>
      </c>
      <c r="V111" s="271">
        <f t="shared" si="13"/>
        <v>0.11969254713590409</v>
      </c>
      <c r="W111" s="271">
        <f t="shared" si="13"/>
        <v>0.11269728392508464</v>
      </c>
      <c r="DA111" s="79"/>
    </row>
    <row r="112" spans="1:105" ht="12" customHeight="1" x14ac:dyDescent="0.25">
      <c r="A112" s="62" t="s">
        <v>192</v>
      </c>
      <c r="B112" s="272">
        <f t="shared" ref="B112:W112" si="14">IF(B$36=0,0,B$36/B$5)</f>
        <v>8.3469801711020267E-2</v>
      </c>
      <c r="C112" s="272">
        <f t="shared" si="14"/>
        <v>7.8887106470786519E-2</v>
      </c>
      <c r="D112" s="272">
        <f t="shared" si="14"/>
        <v>7.1308704571033943E-2</v>
      </c>
      <c r="E112" s="272">
        <f t="shared" si="14"/>
        <v>6.85300260608218E-2</v>
      </c>
      <c r="F112" s="272">
        <f t="shared" si="14"/>
        <v>6.5859657300858285E-2</v>
      </c>
      <c r="G112" s="272">
        <f t="shared" si="14"/>
        <v>6.2277751107767794E-2</v>
      </c>
      <c r="H112" s="272">
        <f t="shared" si="14"/>
        <v>6.0987231640161399E-2</v>
      </c>
      <c r="I112" s="272">
        <f t="shared" si="14"/>
        <v>6.4356449424560938E-2</v>
      </c>
      <c r="J112" s="272">
        <f t="shared" si="14"/>
        <v>6.4578799354283706E-2</v>
      </c>
      <c r="K112" s="272">
        <f t="shared" si="14"/>
        <v>6.3773833190649873E-2</v>
      </c>
      <c r="L112" s="272">
        <f t="shared" si="14"/>
        <v>6.1159732812463251E-2</v>
      </c>
      <c r="M112" s="272">
        <f t="shared" si="14"/>
        <v>5.5070642766098576E-2</v>
      </c>
      <c r="N112" s="272">
        <f t="shared" si="14"/>
        <v>5.7755838505785341E-2</v>
      </c>
      <c r="O112" s="272">
        <f t="shared" si="14"/>
        <v>6.6055173095092873E-2</v>
      </c>
      <c r="P112" s="272">
        <f t="shared" si="14"/>
        <v>7.0747036642195407E-2</v>
      </c>
      <c r="Q112" s="272">
        <f t="shared" si="14"/>
        <v>6.6933753133832402E-2</v>
      </c>
      <c r="R112" s="272">
        <f t="shared" si="14"/>
        <v>6.1215789974242464E-2</v>
      </c>
      <c r="S112" s="272">
        <f t="shared" si="14"/>
        <v>7.2277226989795482E-2</v>
      </c>
      <c r="T112" s="272">
        <f t="shared" si="14"/>
        <v>5.865690978926575E-2</v>
      </c>
      <c r="U112" s="272">
        <f t="shared" si="14"/>
        <v>5.3274067706694628E-2</v>
      </c>
      <c r="V112" s="272">
        <f t="shared" si="14"/>
        <v>5.4448458884802077E-2</v>
      </c>
      <c r="W112" s="272">
        <f t="shared" si="14"/>
        <v>4.8344789852146131E-2</v>
      </c>
      <c r="DA112" s="80"/>
    </row>
    <row r="113" spans="1:105" ht="12" customHeight="1" x14ac:dyDescent="0.25">
      <c r="A113" s="62" t="s">
        <v>197</v>
      </c>
      <c r="B113" s="272">
        <f t="shared" ref="B113:W113" si="15">IF(B$40=0,0,B$40/B$5)</f>
        <v>5.0402455365484891E-2</v>
      </c>
      <c r="C113" s="272">
        <f t="shared" si="15"/>
        <v>5.5151481018572868E-2</v>
      </c>
      <c r="D113" s="272">
        <f t="shared" si="15"/>
        <v>4.8380336736742462E-2</v>
      </c>
      <c r="E113" s="272">
        <f t="shared" si="15"/>
        <v>4.6837382012913722E-2</v>
      </c>
      <c r="F113" s="272">
        <f t="shared" si="15"/>
        <v>4.9076367089890306E-2</v>
      </c>
      <c r="G113" s="272">
        <f t="shared" si="15"/>
        <v>5.1044208947307386E-2</v>
      </c>
      <c r="H113" s="272">
        <f t="shared" si="15"/>
        <v>4.9826997513465775E-2</v>
      </c>
      <c r="I113" s="272">
        <f t="shared" si="15"/>
        <v>5.0075146433748885E-2</v>
      </c>
      <c r="J113" s="272">
        <f t="shared" si="15"/>
        <v>5.099137301677388E-2</v>
      </c>
      <c r="K113" s="272">
        <f t="shared" si="15"/>
        <v>4.5237265285638206E-2</v>
      </c>
      <c r="L113" s="272">
        <f t="shared" si="15"/>
        <v>4.8517488259641542E-2</v>
      </c>
      <c r="M113" s="272">
        <f t="shared" si="15"/>
        <v>4.5350154078069672E-2</v>
      </c>
      <c r="N113" s="272">
        <f t="shared" si="15"/>
        <v>4.8308073225297864E-2</v>
      </c>
      <c r="O113" s="272">
        <f t="shared" si="15"/>
        <v>4.79797265622059E-2</v>
      </c>
      <c r="P113" s="272">
        <f t="shared" si="15"/>
        <v>4.6883608591416416E-2</v>
      </c>
      <c r="Q113" s="272">
        <f t="shared" si="15"/>
        <v>4.7766083617343982E-2</v>
      </c>
      <c r="R113" s="272">
        <f t="shared" si="15"/>
        <v>4.6736944651566824E-2</v>
      </c>
      <c r="S113" s="272">
        <f t="shared" si="15"/>
        <v>4.7263774368141068E-2</v>
      </c>
      <c r="T113" s="272">
        <f t="shared" si="15"/>
        <v>4.8035137270636595E-2</v>
      </c>
      <c r="U113" s="272">
        <f t="shared" si="15"/>
        <v>4.782557206643101E-2</v>
      </c>
      <c r="V113" s="272">
        <f t="shared" si="15"/>
        <v>4.8285654555413851E-2</v>
      </c>
      <c r="W113" s="272">
        <f t="shared" si="15"/>
        <v>4.8806450391042047E-2</v>
      </c>
      <c r="DA113" s="80"/>
    </row>
    <row r="114" spans="1:105" ht="12" customHeight="1" x14ac:dyDescent="0.25">
      <c r="A114" s="63" t="s">
        <v>209</v>
      </c>
      <c r="B114" s="273">
        <f t="shared" ref="B114:W114" si="16">IF(B$51=0,0,B$51/B$5)</f>
        <v>1.5577946848820759E-2</v>
      </c>
      <c r="C114" s="273">
        <f t="shared" si="16"/>
        <v>2.7494497750782103E-2</v>
      </c>
      <c r="D114" s="273">
        <f t="shared" si="16"/>
        <v>3.3426050486799044E-2</v>
      </c>
      <c r="E114" s="273">
        <f t="shared" si="16"/>
        <v>3.0542582488532539E-2</v>
      </c>
      <c r="F114" s="273">
        <f t="shared" si="16"/>
        <v>3.0810330642380826E-2</v>
      </c>
      <c r="G114" s="273">
        <f t="shared" si="16"/>
        <v>2.6954888686391572E-2</v>
      </c>
      <c r="H114" s="273">
        <f t="shared" si="16"/>
        <v>2.5568042005040544E-2</v>
      </c>
      <c r="I114" s="273">
        <f t="shared" si="16"/>
        <v>2.5538965900277519E-2</v>
      </c>
      <c r="J114" s="273">
        <f t="shared" si="16"/>
        <v>2.5953116006007627E-2</v>
      </c>
      <c r="K114" s="273">
        <f t="shared" si="16"/>
        <v>3.0343581725762809E-2</v>
      </c>
      <c r="L114" s="273">
        <f t="shared" si="16"/>
        <v>2.5503552247932073E-2</v>
      </c>
      <c r="M114" s="273">
        <f t="shared" si="16"/>
        <v>1.5566081974118759E-2</v>
      </c>
      <c r="N114" s="273">
        <f t="shared" si="16"/>
        <v>2.0566741051376829E-2</v>
      </c>
      <c r="O114" s="273">
        <f t="shared" si="16"/>
        <v>1.7733603790962955E-2</v>
      </c>
      <c r="P114" s="273">
        <f t="shared" si="16"/>
        <v>1.6517979245907952E-2</v>
      </c>
      <c r="Q114" s="273">
        <f t="shared" si="16"/>
        <v>2.0088966787037848E-2</v>
      </c>
      <c r="R114" s="273">
        <f t="shared" si="16"/>
        <v>2.2423646768064496E-2</v>
      </c>
      <c r="S114" s="273">
        <f t="shared" si="16"/>
        <v>1.0682872845067904E-2</v>
      </c>
      <c r="T114" s="273">
        <f t="shared" si="16"/>
        <v>1.0696678326695996E-2</v>
      </c>
      <c r="U114" s="273">
        <f t="shared" si="16"/>
        <v>1.71406348298828E-2</v>
      </c>
      <c r="V114" s="273">
        <f t="shared" si="16"/>
        <v>1.6958433695688162E-2</v>
      </c>
      <c r="W114" s="273">
        <f t="shared" si="16"/>
        <v>1.5546043681896469E-2</v>
      </c>
      <c r="DA114" s="81"/>
    </row>
    <row r="115" spans="1:105" ht="12" hidden="1" customHeight="1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105" ht="12" customHeight="1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105" ht="12" customHeight="1" x14ac:dyDescent="0.25">
      <c r="A117" s="35" t="s">
        <v>42</v>
      </c>
      <c r="B117" s="234">
        <f t="shared" ref="B117:W117" si="17">SUM(B$118:B$122,B$126:B$127,B$129:B$131,B$124,B$123)</f>
        <v>1.0000000000000002</v>
      </c>
      <c r="C117" s="234">
        <f t="shared" si="17"/>
        <v>1</v>
      </c>
      <c r="D117" s="234">
        <f t="shared" si="17"/>
        <v>1.0000000000000002</v>
      </c>
      <c r="E117" s="234">
        <f t="shared" si="17"/>
        <v>1.0000000000000002</v>
      </c>
      <c r="F117" s="234">
        <f t="shared" si="17"/>
        <v>1</v>
      </c>
      <c r="G117" s="234">
        <f t="shared" si="17"/>
        <v>1.0000000000000002</v>
      </c>
      <c r="H117" s="234">
        <f t="shared" si="17"/>
        <v>1</v>
      </c>
      <c r="I117" s="234">
        <f t="shared" si="17"/>
        <v>0.99999999999999978</v>
      </c>
      <c r="J117" s="234">
        <f t="shared" si="17"/>
        <v>0.99999999999999989</v>
      </c>
      <c r="K117" s="234">
        <f t="shared" si="17"/>
        <v>1.0000000000000002</v>
      </c>
      <c r="L117" s="234">
        <f t="shared" si="17"/>
        <v>0.99999999999999978</v>
      </c>
      <c r="M117" s="234">
        <f t="shared" si="17"/>
        <v>1</v>
      </c>
      <c r="N117" s="234">
        <f t="shared" si="17"/>
        <v>1.0000000000000002</v>
      </c>
      <c r="O117" s="234">
        <f t="shared" si="17"/>
        <v>1</v>
      </c>
      <c r="P117" s="234">
        <f t="shared" si="17"/>
        <v>1.0000000000000002</v>
      </c>
      <c r="Q117" s="234">
        <f t="shared" si="17"/>
        <v>1.0000000000000004</v>
      </c>
      <c r="R117" s="234">
        <f t="shared" si="17"/>
        <v>1</v>
      </c>
      <c r="S117" s="234">
        <f t="shared" si="17"/>
        <v>0.99999999999999978</v>
      </c>
      <c r="T117" s="234">
        <f t="shared" si="17"/>
        <v>0.99999999999999978</v>
      </c>
      <c r="U117" s="234">
        <f t="shared" si="17"/>
        <v>0.99999999999999978</v>
      </c>
      <c r="V117" s="234">
        <f t="shared" si="17"/>
        <v>0.99999999999999967</v>
      </c>
      <c r="W117" s="234">
        <f t="shared" si="17"/>
        <v>0.99999999999999989</v>
      </c>
      <c r="DA117" s="95"/>
    </row>
    <row r="118" spans="1:105" ht="12" customHeight="1" x14ac:dyDescent="0.25">
      <c r="A118" s="55" t="s">
        <v>92</v>
      </c>
      <c r="B118" s="268">
        <f t="shared" ref="B118:W118" si="18">IF(B$55=0,0,B$55/B$54)</f>
        <v>2.6846287231526308E-3</v>
      </c>
      <c r="C118" s="268">
        <f t="shared" si="18"/>
        <v>2.951377072337078E-3</v>
      </c>
      <c r="D118" s="268">
        <f t="shared" si="18"/>
        <v>3.0544376349764726E-3</v>
      </c>
      <c r="E118" s="268">
        <f t="shared" si="18"/>
        <v>2.9724740869911288E-3</v>
      </c>
      <c r="F118" s="268">
        <f t="shared" si="18"/>
        <v>2.9186826558603588E-3</v>
      </c>
      <c r="G118" s="268">
        <f t="shared" si="18"/>
        <v>2.7382057638925157E-3</v>
      </c>
      <c r="H118" s="268">
        <f t="shared" si="18"/>
        <v>2.694530011403897E-3</v>
      </c>
      <c r="I118" s="268">
        <f t="shared" si="18"/>
        <v>2.7769939939532259E-3</v>
      </c>
      <c r="J118" s="268">
        <f t="shared" si="18"/>
        <v>2.8053151060694957E-3</v>
      </c>
      <c r="K118" s="268">
        <f t="shared" si="18"/>
        <v>2.9084941606717005E-3</v>
      </c>
      <c r="L118" s="268">
        <f t="shared" si="18"/>
        <v>2.7439207244206319E-3</v>
      </c>
      <c r="M118" s="268">
        <f t="shared" si="18"/>
        <v>2.4648983127275028E-3</v>
      </c>
      <c r="N118" s="268">
        <f t="shared" si="18"/>
        <v>2.5863598870206317E-3</v>
      </c>
      <c r="O118" s="268">
        <f t="shared" si="18"/>
        <v>2.6100697937616311E-3</v>
      </c>
      <c r="P118" s="268">
        <f t="shared" si="18"/>
        <v>2.6003111207092864E-3</v>
      </c>
      <c r="Q118" s="268">
        <f t="shared" si="18"/>
        <v>2.7225139165251307E-3</v>
      </c>
      <c r="R118" s="268">
        <f t="shared" si="18"/>
        <v>2.7373358091989787E-3</v>
      </c>
      <c r="S118" s="268">
        <f t="shared" si="18"/>
        <v>2.440453673068538E-3</v>
      </c>
      <c r="T118" s="268">
        <f t="shared" si="18"/>
        <v>2.2516446652071165E-3</v>
      </c>
      <c r="U118" s="268">
        <f t="shared" si="18"/>
        <v>2.4838069533892329E-3</v>
      </c>
      <c r="V118" s="268">
        <f t="shared" si="18"/>
        <v>2.5205297546378566E-3</v>
      </c>
      <c r="W118" s="268">
        <f t="shared" si="18"/>
        <v>2.4099817794863724E-3</v>
      </c>
      <c r="DA118" s="76"/>
    </row>
    <row r="119" spans="1:105" ht="12" customHeight="1" x14ac:dyDescent="0.25">
      <c r="A119" s="202" t="s">
        <v>93</v>
      </c>
      <c r="B119" s="269">
        <f t="shared" ref="B119:W119" si="19">IF(B$56=0,0,B$56/B$54)</f>
        <v>1.9836561547920185E-3</v>
      </c>
      <c r="C119" s="269">
        <f t="shared" si="19"/>
        <v>2.1807549193537559E-3</v>
      </c>
      <c r="D119" s="269">
        <f t="shared" si="19"/>
        <v>2.256905754526185E-3</v>
      </c>
      <c r="E119" s="269">
        <f t="shared" si="19"/>
        <v>2.1963433776777427E-3</v>
      </c>
      <c r="F119" s="269">
        <f t="shared" si="19"/>
        <v>2.1565972099796206E-3</v>
      </c>
      <c r="G119" s="269">
        <f t="shared" si="19"/>
        <v>2.0232439107087507E-3</v>
      </c>
      <c r="H119" s="269">
        <f t="shared" si="19"/>
        <v>1.9909721576383743E-3</v>
      </c>
      <c r="I119" s="269">
        <f t="shared" si="19"/>
        <v>2.0519043026019962E-3</v>
      </c>
      <c r="J119" s="269">
        <f t="shared" si="19"/>
        <v>2.0728306034627051E-3</v>
      </c>
      <c r="K119" s="269">
        <f t="shared" si="19"/>
        <v>2.1490689916398732E-3</v>
      </c>
      <c r="L119" s="269">
        <f t="shared" si="19"/>
        <v>2.0274666609640178E-3</v>
      </c>
      <c r="M119" s="269">
        <f t="shared" si="19"/>
        <v>1.8212986648062405E-3</v>
      </c>
      <c r="N119" s="269">
        <f t="shared" si="19"/>
        <v>1.9110458977622952E-3</v>
      </c>
      <c r="O119" s="269">
        <f t="shared" si="19"/>
        <v>1.9285650064683572E-3</v>
      </c>
      <c r="P119" s="269">
        <f t="shared" si="19"/>
        <v>1.921354381142054E-3</v>
      </c>
      <c r="Q119" s="269">
        <f t="shared" si="19"/>
        <v>2.011649298261255E-3</v>
      </c>
      <c r="R119" s="269">
        <f t="shared" si="19"/>
        <v>2.0226011063733348E-3</v>
      </c>
      <c r="S119" s="269">
        <f t="shared" si="19"/>
        <v>1.8032366663283902E-3</v>
      </c>
      <c r="T119" s="269">
        <f t="shared" si="19"/>
        <v>1.663726816309107E-3</v>
      </c>
      <c r="U119" s="269">
        <f t="shared" si="19"/>
        <v>1.8352701466368263E-3</v>
      </c>
      <c r="V119" s="269">
        <f t="shared" si="19"/>
        <v>1.8624044054972072E-3</v>
      </c>
      <c r="W119" s="269">
        <f t="shared" si="19"/>
        <v>1.7807211658678846E-3</v>
      </c>
      <c r="DA119" s="77"/>
    </row>
    <row r="120" spans="1:105" ht="12" customHeight="1" x14ac:dyDescent="0.25">
      <c r="A120" s="202" t="s">
        <v>94</v>
      </c>
      <c r="B120" s="269">
        <f t="shared" ref="B120:W120" si="20">IF(B$57=0,0,B$57/B$54)</f>
        <v>4.9591403869800467E-2</v>
      </c>
      <c r="C120" s="269">
        <f t="shared" si="20"/>
        <v>5.4518872983843877E-2</v>
      </c>
      <c r="D120" s="269">
        <f t="shared" si="20"/>
        <v>5.6422643863154619E-2</v>
      </c>
      <c r="E120" s="269">
        <f t="shared" si="20"/>
        <v>5.4908584441943582E-2</v>
      </c>
      <c r="F120" s="269">
        <f t="shared" si="20"/>
        <v>5.3914930249490504E-2</v>
      </c>
      <c r="G120" s="269">
        <f t="shared" si="20"/>
        <v>5.0581097767718741E-2</v>
      </c>
      <c r="H120" s="269">
        <f t="shared" si="20"/>
        <v>4.9774303940959337E-2</v>
      </c>
      <c r="I120" s="269">
        <f t="shared" si="20"/>
        <v>5.1297607565049898E-2</v>
      </c>
      <c r="J120" s="269">
        <f t="shared" si="20"/>
        <v>5.182076508656764E-2</v>
      </c>
      <c r="K120" s="269">
        <f t="shared" si="20"/>
        <v>5.372672479099682E-2</v>
      </c>
      <c r="L120" s="269">
        <f t="shared" si="20"/>
        <v>5.0686666524100449E-2</v>
      </c>
      <c r="M120" s="269">
        <f t="shared" si="20"/>
        <v>4.5532466620156038E-2</v>
      </c>
      <c r="N120" s="269">
        <f t="shared" si="20"/>
        <v>4.7776147444057393E-2</v>
      </c>
      <c r="O120" s="269">
        <f t="shared" si="20"/>
        <v>4.8214125161708941E-2</v>
      </c>
      <c r="P120" s="269">
        <f t="shared" si="20"/>
        <v>4.8033859528551374E-2</v>
      </c>
      <c r="Q120" s="269">
        <f t="shared" si="20"/>
        <v>5.029123245653138E-2</v>
      </c>
      <c r="R120" s="269">
        <f t="shared" si="20"/>
        <v>5.056502765933335E-2</v>
      </c>
      <c r="S120" s="269">
        <f t="shared" si="20"/>
        <v>4.5080916658209756E-2</v>
      </c>
      <c r="T120" s="269">
        <f t="shared" si="20"/>
        <v>4.1593170407727677E-2</v>
      </c>
      <c r="U120" s="269">
        <f t="shared" si="20"/>
        <v>4.5881753665920622E-2</v>
      </c>
      <c r="V120" s="269">
        <f t="shared" si="20"/>
        <v>4.6560110137430166E-2</v>
      </c>
      <c r="W120" s="269">
        <f t="shared" si="20"/>
        <v>4.45180291466971E-2</v>
      </c>
      <c r="DA120" s="77"/>
    </row>
    <row r="121" spans="1:105" ht="12" customHeight="1" x14ac:dyDescent="0.25">
      <c r="A121" s="202" t="s">
        <v>95</v>
      </c>
      <c r="B121" s="269">
        <f t="shared" ref="B121:W121" si="21">IF(B$58=0,0,B$58/B$54)</f>
        <v>1.2397850967450117E-3</v>
      </c>
      <c r="C121" s="269">
        <f t="shared" si="21"/>
        <v>1.3629718245960981E-3</v>
      </c>
      <c r="D121" s="269">
        <f t="shared" si="21"/>
        <v>1.4105660965788662E-3</v>
      </c>
      <c r="E121" s="269">
        <f t="shared" si="21"/>
        <v>1.3727146110485901E-3</v>
      </c>
      <c r="F121" s="269">
        <f t="shared" si="21"/>
        <v>1.3478732562372628E-3</v>
      </c>
      <c r="G121" s="269">
        <f t="shared" si="21"/>
        <v>1.2645274441929696E-3</v>
      </c>
      <c r="H121" s="269">
        <f t="shared" si="21"/>
        <v>1.2443575985239843E-3</v>
      </c>
      <c r="I121" s="269">
        <f t="shared" si="21"/>
        <v>1.2824401891262476E-3</v>
      </c>
      <c r="J121" s="269">
        <f t="shared" si="21"/>
        <v>1.2955191271641915E-3</v>
      </c>
      <c r="K121" s="269">
        <f t="shared" si="21"/>
        <v>1.3431681197749214E-3</v>
      </c>
      <c r="L121" s="269">
        <f t="shared" si="21"/>
        <v>1.267166663102512E-3</v>
      </c>
      <c r="M121" s="269">
        <f t="shared" si="21"/>
        <v>1.1383116655039008E-3</v>
      </c>
      <c r="N121" s="269">
        <f t="shared" si="21"/>
        <v>1.1944036861014358E-3</v>
      </c>
      <c r="O121" s="269">
        <f t="shared" si="21"/>
        <v>1.2053531290427237E-3</v>
      </c>
      <c r="P121" s="269">
        <f t="shared" si="21"/>
        <v>1.2008464882137841E-3</v>
      </c>
      <c r="Q121" s="269">
        <f t="shared" si="21"/>
        <v>1.2572808114132846E-3</v>
      </c>
      <c r="R121" s="269">
        <f t="shared" si="21"/>
        <v>1.264125691483334E-3</v>
      </c>
      <c r="S121" s="269">
        <f t="shared" si="21"/>
        <v>1.1270229164552443E-3</v>
      </c>
      <c r="T121" s="269">
        <f t="shared" si="21"/>
        <v>1.0398292601931918E-3</v>
      </c>
      <c r="U121" s="269">
        <f t="shared" si="21"/>
        <v>1.147043841648016E-3</v>
      </c>
      <c r="V121" s="269">
        <f t="shared" si="21"/>
        <v>1.1640027534357542E-3</v>
      </c>
      <c r="W121" s="269">
        <f t="shared" si="21"/>
        <v>1.1129507286674277E-3</v>
      </c>
      <c r="DA121" s="77"/>
    </row>
    <row r="122" spans="1:105" ht="12" customHeight="1" x14ac:dyDescent="0.25">
      <c r="A122" s="56" t="s">
        <v>96</v>
      </c>
      <c r="B122" s="270">
        <f t="shared" ref="B122:W122" si="22">IF(B$59=0,0,B$59/B$54)</f>
        <v>2.3125085617650052E-3</v>
      </c>
      <c r="C122" s="270">
        <f t="shared" si="22"/>
        <v>2.1985013395966757E-3</v>
      </c>
      <c r="D122" s="270">
        <f t="shared" si="22"/>
        <v>2.1330455404772464E-3</v>
      </c>
      <c r="E122" s="270">
        <f t="shared" si="22"/>
        <v>2.1462428242548224E-3</v>
      </c>
      <c r="F122" s="270">
        <f t="shared" si="22"/>
        <v>2.1302742518243844E-3</v>
      </c>
      <c r="G122" s="270">
        <f t="shared" si="22"/>
        <v>2.1193943606862774E-3</v>
      </c>
      <c r="H122" s="270">
        <f t="shared" si="22"/>
        <v>2.1280195863723254E-3</v>
      </c>
      <c r="I122" s="270">
        <f t="shared" si="22"/>
        <v>2.1544657834987237E-3</v>
      </c>
      <c r="J122" s="270">
        <f t="shared" si="22"/>
        <v>2.1731399490563996E-3</v>
      </c>
      <c r="K122" s="270">
        <f t="shared" si="22"/>
        <v>2.1797268158837489E-3</v>
      </c>
      <c r="L122" s="270">
        <f t="shared" si="22"/>
        <v>2.2060039599212894E-3</v>
      </c>
      <c r="M122" s="270">
        <f t="shared" si="22"/>
        <v>2.24279836684942E-3</v>
      </c>
      <c r="N122" s="270">
        <f t="shared" si="22"/>
        <v>2.1952442209020712E-3</v>
      </c>
      <c r="O122" s="270">
        <f t="shared" si="22"/>
        <v>2.2377180840197591E-3</v>
      </c>
      <c r="P122" s="270">
        <f t="shared" si="22"/>
        <v>2.293810654526161E-3</v>
      </c>
      <c r="Q122" s="270">
        <f t="shared" si="22"/>
        <v>2.2166404574343762E-3</v>
      </c>
      <c r="R122" s="270">
        <f t="shared" si="22"/>
        <v>2.1730391529929212E-3</v>
      </c>
      <c r="S122" s="270">
        <f t="shared" si="22"/>
        <v>2.3341939463283148E-3</v>
      </c>
      <c r="T122" s="270">
        <f t="shared" si="22"/>
        <v>2.2258067543012884E-3</v>
      </c>
      <c r="U122" s="270">
        <f t="shared" si="22"/>
        <v>2.113771030694777E-3</v>
      </c>
      <c r="V122" s="270">
        <f t="shared" si="22"/>
        <v>2.1052405929324965E-3</v>
      </c>
      <c r="W122" s="270">
        <f t="shared" si="22"/>
        <v>2.0441501824385723E-3</v>
      </c>
      <c r="DA122" s="78"/>
    </row>
    <row r="123" spans="1:105" ht="12" customHeight="1" x14ac:dyDescent="0.25">
      <c r="A123" s="203" t="s">
        <v>222</v>
      </c>
      <c r="B123" s="271">
        <f t="shared" ref="B123:W123" si="23">IF(B$65=0,0,B$65/B$54)</f>
        <v>0.16121587991694949</v>
      </c>
      <c r="C123" s="271">
        <f t="shared" si="23"/>
        <v>0.14211368937411811</v>
      </c>
      <c r="D123" s="271">
        <f t="shared" si="23"/>
        <v>0.14252446965285134</v>
      </c>
      <c r="E123" s="271">
        <f t="shared" si="23"/>
        <v>0.15201941258135923</v>
      </c>
      <c r="F123" s="271">
        <f t="shared" si="23"/>
        <v>0.15895039521654697</v>
      </c>
      <c r="G123" s="271">
        <f t="shared" si="23"/>
        <v>0.17887268571018583</v>
      </c>
      <c r="H123" s="271">
        <f t="shared" si="23"/>
        <v>0.18113461806954026</v>
      </c>
      <c r="I123" s="271">
        <f t="shared" si="23"/>
        <v>0.17698049312259362</v>
      </c>
      <c r="J123" s="271">
        <f t="shared" si="23"/>
        <v>0.16879881180191039</v>
      </c>
      <c r="K123" s="271">
        <f t="shared" si="23"/>
        <v>0.15729326725089748</v>
      </c>
      <c r="L123" s="271">
        <f t="shared" si="23"/>
        <v>0.17373110705540576</v>
      </c>
      <c r="M123" s="271">
        <f t="shared" si="23"/>
        <v>0.20334188708077952</v>
      </c>
      <c r="N123" s="271">
        <f t="shared" si="23"/>
        <v>0.19517676514534238</v>
      </c>
      <c r="O123" s="271">
        <f t="shared" si="23"/>
        <v>0.18782243808816018</v>
      </c>
      <c r="P123" s="271">
        <f t="shared" si="23"/>
        <v>0.18297125887400406</v>
      </c>
      <c r="Q123" s="271">
        <f t="shared" si="23"/>
        <v>0.17625285533225457</v>
      </c>
      <c r="R123" s="271">
        <f t="shared" si="23"/>
        <v>0.1807421067753856</v>
      </c>
      <c r="S123" s="271">
        <f t="shared" si="23"/>
        <v>0.19781062335822222</v>
      </c>
      <c r="T123" s="271">
        <f t="shared" si="23"/>
        <v>0.23527381080381671</v>
      </c>
      <c r="U123" s="271">
        <f t="shared" si="23"/>
        <v>0.22064341586121342</v>
      </c>
      <c r="V123" s="271">
        <f t="shared" si="23"/>
        <v>0.21669159147075334</v>
      </c>
      <c r="W123" s="271">
        <f t="shared" si="23"/>
        <v>0.23767673547743129</v>
      </c>
      <c r="DA123" s="79"/>
    </row>
    <row r="124" spans="1:105" ht="12" customHeight="1" x14ac:dyDescent="0.25">
      <c r="A124" s="203" t="s">
        <v>228</v>
      </c>
      <c r="B124" s="271">
        <f t="shared" ref="B124:W124" si="24">IF(B$71=0,0,B$71/B$54)</f>
        <v>0.36831821866671804</v>
      </c>
      <c r="C124" s="271">
        <f t="shared" si="24"/>
        <v>0.4049148161614089</v>
      </c>
      <c r="D124" s="271">
        <f t="shared" si="24"/>
        <v>0.41905423235656741</v>
      </c>
      <c r="E124" s="271">
        <f t="shared" si="24"/>
        <v>0.40780922565258082</v>
      </c>
      <c r="F124" s="271">
        <f t="shared" si="24"/>
        <v>0.4004292986173249</v>
      </c>
      <c r="G124" s="271">
        <f t="shared" si="24"/>
        <v>0.37566873236589898</v>
      </c>
      <c r="H124" s="271">
        <f t="shared" si="24"/>
        <v>0.36967662805113705</v>
      </c>
      <c r="I124" s="271">
        <f t="shared" si="24"/>
        <v>0.3809902919834311</v>
      </c>
      <c r="J124" s="271">
        <f t="shared" si="24"/>
        <v>0.38487581308933472</v>
      </c>
      <c r="K124" s="271">
        <f t="shared" si="24"/>
        <v>0.39903148581497438</v>
      </c>
      <c r="L124" s="271">
        <f t="shared" si="24"/>
        <v>0.37645279761235684</v>
      </c>
      <c r="M124" s="271">
        <f t="shared" si="24"/>
        <v>0.33817225745549634</v>
      </c>
      <c r="N124" s="271">
        <f t="shared" si="24"/>
        <v>0.35483620442674285</v>
      </c>
      <c r="O124" s="271">
        <f t="shared" si="24"/>
        <v>0.35808909021325264</v>
      </c>
      <c r="P124" s="271">
        <f t="shared" si="24"/>
        <v>0.3567502469519136</v>
      </c>
      <c r="Q124" s="271">
        <f t="shared" si="24"/>
        <v>0.37351588597038032</v>
      </c>
      <c r="R124" s="271">
        <f t="shared" si="24"/>
        <v>0.37554937874344785</v>
      </c>
      <c r="S124" s="271">
        <f t="shared" si="24"/>
        <v>0.33481856982729935</v>
      </c>
      <c r="T124" s="271">
        <f t="shared" si="24"/>
        <v>0.30891487713265958</v>
      </c>
      <c r="U124" s="271">
        <f t="shared" si="24"/>
        <v>0.34076643250319499</v>
      </c>
      <c r="V124" s="271">
        <f t="shared" si="24"/>
        <v>0.34580462516786337</v>
      </c>
      <c r="W124" s="271">
        <f t="shared" si="24"/>
        <v>0.33063797179272064</v>
      </c>
      <c r="DA124" s="79"/>
    </row>
    <row r="125" spans="1:105" ht="12" customHeight="1" x14ac:dyDescent="0.25">
      <c r="A125" s="203" t="s">
        <v>181</v>
      </c>
      <c r="B125" s="271">
        <f t="shared" ref="B125:W125" si="25">IF(B$72=0,0,B$72/B$54)</f>
        <v>0.26344714638258671</v>
      </c>
      <c r="C125" s="271">
        <f t="shared" si="25"/>
        <v>0.24700939301522828</v>
      </c>
      <c r="D125" s="271">
        <f t="shared" si="25"/>
        <v>0.23979751604725982</v>
      </c>
      <c r="E125" s="271">
        <f t="shared" si="25"/>
        <v>0.24141021337789759</v>
      </c>
      <c r="F125" s="271">
        <f t="shared" si="25"/>
        <v>0.2408126454050547</v>
      </c>
      <c r="G125" s="271">
        <f t="shared" si="25"/>
        <v>0.24426083539003196</v>
      </c>
      <c r="H125" s="271">
        <f t="shared" si="25"/>
        <v>0.24797501462676033</v>
      </c>
      <c r="I125" s="271">
        <f t="shared" si="25"/>
        <v>0.23901861250176748</v>
      </c>
      <c r="J125" s="271">
        <f t="shared" si="25"/>
        <v>0.24082689227564366</v>
      </c>
      <c r="K125" s="271">
        <f t="shared" si="25"/>
        <v>0.24335921964857943</v>
      </c>
      <c r="L125" s="271">
        <f t="shared" si="25"/>
        <v>0.2437419575634803</v>
      </c>
      <c r="M125" s="271">
        <f t="shared" si="25"/>
        <v>0.24780738125944238</v>
      </c>
      <c r="N125" s="271">
        <f t="shared" si="25"/>
        <v>0.24255311117015391</v>
      </c>
      <c r="O125" s="271">
        <f t="shared" si="25"/>
        <v>0.24741068797231408</v>
      </c>
      <c r="P125" s="271">
        <f t="shared" si="25"/>
        <v>0.25344374233767158</v>
      </c>
      <c r="Q125" s="271">
        <f t="shared" si="25"/>
        <v>0.24491718697039006</v>
      </c>
      <c r="R125" s="271">
        <f t="shared" si="25"/>
        <v>0.24009966737842131</v>
      </c>
      <c r="S125" s="271">
        <f t="shared" si="25"/>
        <v>0.25790570286700149</v>
      </c>
      <c r="T125" s="271">
        <f t="shared" si="25"/>
        <v>0.24593370582693883</v>
      </c>
      <c r="U125" s="271">
        <f t="shared" si="25"/>
        <v>0.23342857656557059</v>
      </c>
      <c r="V125" s="271">
        <f t="shared" si="25"/>
        <v>0.232478441182384</v>
      </c>
      <c r="W125" s="271">
        <f t="shared" si="25"/>
        <v>0.2257256728984233</v>
      </c>
      <c r="DA125" s="79"/>
    </row>
    <row r="126" spans="1:105" ht="12" customHeight="1" x14ac:dyDescent="0.25">
      <c r="A126" s="62" t="s">
        <v>183</v>
      </c>
      <c r="B126" s="272">
        <f t="shared" ref="B126:W126" si="26">IF(B$73=0,0,B$73/B$54)</f>
        <v>0.23018272364054343</v>
      </c>
      <c r="C126" s="272">
        <f t="shared" si="26"/>
        <v>0.19242751773337768</v>
      </c>
      <c r="D126" s="272">
        <f t="shared" si="26"/>
        <v>0.17479503464182003</v>
      </c>
      <c r="E126" s="272">
        <f t="shared" si="26"/>
        <v>0.17690876625190666</v>
      </c>
      <c r="F126" s="272">
        <f t="shared" si="26"/>
        <v>0.17595077516371654</v>
      </c>
      <c r="G126" s="272">
        <f t="shared" si="26"/>
        <v>0.18709387673158043</v>
      </c>
      <c r="H126" s="272">
        <f t="shared" si="26"/>
        <v>0.19414956622857066</v>
      </c>
      <c r="I126" s="272">
        <f t="shared" si="26"/>
        <v>0.17280930881003487</v>
      </c>
      <c r="J126" s="272">
        <f t="shared" si="26"/>
        <v>0.17289257148398882</v>
      </c>
      <c r="K126" s="272">
        <f t="shared" si="26"/>
        <v>0.17033377221453724</v>
      </c>
      <c r="L126" s="272">
        <f t="shared" si="26"/>
        <v>0.1720127847609336</v>
      </c>
      <c r="M126" s="272">
        <f t="shared" si="26"/>
        <v>0.19319853544074664</v>
      </c>
      <c r="N126" s="272">
        <f t="shared" si="26"/>
        <v>0.1788610436099736</v>
      </c>
      <c r="O126" s="272">
        <f t="shared" si="26"/>
        <v>0.19524315463570063</v>
      </c>
      <c r="P126" s="272">
        <f t="shared" si="26"/>
        <v>0.20547058341099544</v>
      </c>
      <c r="Q126" s="272">
        <f t="shared" si="26"/>
        <v>0.18837869634292195</v>
      </c>
      <c r="R126" s="272">
        <f t="shared" si="26"/>
        <v>0.17572919406914592</v>
      </c>
      <c r="S126" s="272">
        <f t="shared" si="26"/>
        <v>0.22469487217573703</v>
      </c>
      <c r="T126" s="272">
        <f t="shared" si="26"/>
        <v>0.208002377219622</v>
      </c>
      <c r="U126" s="272">
        <f t="shared" si="26"/>
        <v>0.17660643792639402</v>
      </c>
      <c r="V126" s="272">
        <f t="shared" si="26"/>
        <v>0.17726710110027036</v>
      </c>
      <c r="W126" s="272">
        <f t="shared" si="26"/>
        <v>0.17080165677747847</v>
      </c>
      <c r="DA126" s="80"/>
    </row>
    <row r="127" spans="1:105" ht="12" customHeight="1" x14ac:dyDescent="0.25">
      <c r="A127" s="62" t="s">
        <v>189</v>
      </c>
      <c r="B127" s="272">
        <f t="shared" ref="B127:W127" si="27">IF(B$78=0,0,B$78/B$54)</f>
        <v>3.326442274204329E-2</v>
      </c>
      <c r="C127" s="272">
        <f t="shared" si="27"/>
        <v>5.45818752818506E-2</v>
      </c>
      <c r="D127" s="272">
        <f t="shared" si="27"/>
        <v>6.5002481405439835E-2</v>
      </c>
      <c r="E127" s="272">
        <f t="shared" si="27"/>
        <v>6.4501447125990943E-2</v>
      </c>
      <c r="F127" s="272">
        <f t="shared" si="27"/>
        <v>6.486187024133816E-2</v>
      </c>
      <c r="G127" s="272">
        <f t="shared" si="27"/>
        <v>5.7166958658451526E-2</v>
      </c>
      <c r="H127" s="272">
        <f t="shared" si="27"/>
        <v>5.3825448398189688E-2</v>
      </c>
      <c r="I127" s="272">
        <f t="shared" si="27"/>
        <v>6.6209303691732641E-2</v>
      </c>
      <c r="J127" s="272">
        <f t="shared" si="27"/>
        <v>6.7934320791654901E-2</v>
      </c>
      <c r="K127" s="272">
        <f t="shared" si="27"/>
        <v>7.3025447434042129E-2</v>
      </c>
      <c r="L127" s="272">
        <f t="shared" si="27"/>
        <v>7.1729172802546731E-2</v>
      </c>
      <c r="M127" s="272">
        <f t="shared" si="27"/>
        <v>5.4608845818695739E-2</v>
      </c>
      <c r="N127" s="272">
        <f t="shared" si="27"/>
        <v>6.3692067560180324E-2</v>
      </c>
      <c r="O127" s="272">
        <f t="shared" si="27"/>
        <v>5.2167533336613503E-2</v>
      </c>
      <c r="P127" s="272">
        <f t="shared" si="27"/>
        <v>4.7973158926676154E-2</v>
      </c>
      <c r="Q127" s="272">
        <f t="shared" si="27"/>
        <v>5.6538490627468102E-2</v>
      </c>
      <c r="R127" s="272">
        <f t="shared" si="27"/>
        <v>6.4370473309275381E-2</v>
      </c>
      <c r="S127" s="272">
        <f t="shared" si="27"/>
        <v>3.3210830691264424E-2</v>
      </c>
      <c r="T127" s="272">
        <f t="shared" si="27"/>
        <v>3.7931328607316774E-2</v>
      </c>
      <c r="U127" s="272">
        <f t="shared" si="27"/>
        <v>5.6822138639176581E-2</v>
      </c>
      <c r="V127" s="272">
        <f t="shared" si="27"/>
        <v>5.5211340082113584E-2</v>
      </c>
      <c r="W127" s="272">
        <f t="shared" si="27"/>
        <v>5.4924016120944885E-2</v>
      </c>
      <c r="DA127" s="80"/>
    </row>
    <row r="128" spans="1:105" ht="12" customHeight="1" x14ac:dyDescent="0.25">
      <c r="A128" s="203" t="s">
        <v>191</v>
      </c>
      <c r="B128" s="271">
        <f t="shared" ref="B128:W128" si="28">IF(B$79=0,0,B$79/B$54)</f>
        <v>0.14920677262749094</v>
      </c>
      <c r="C128" s="271">
        <f t="shared" si="28"/>
        <v>0.14274962330951713</v>
      </c>
      <c r="D128" s="271">
        <f t="shared" si="28"/>
        <v>0.13334618305360821</v>
      </c>
      <c r="E128" s="271">
        <f t="shared" si="28"/>
        <v>0.13516478904624682</v>
      </c>
      <c r="F128" s="271">
        <f t="shared" si="28"/>
        <v>0.13733930313768117</v>
      </c>
      <c r="G128" s="271">
        <f t="shared" si="28"/>
        <v>0.14247127728668421</v>
      </c>
      <c r="H128" s="271">
        <f t="shared" si="28"/>
        <v>0.14338155595766439</v>
      </c>
      <c r="I128" s="271">
        <f t="shared" si="28"/>
        <v>0.14344719055797744</v>
      </c>
      <c r="J128" s="271">
        <f t="shared" si="28"/>
        <v>0.14533091296079065</v>
      </c>
      <c r="K128" s="271">
        <f t="shared" si="28"/>
        <v>0.1380088444065819</v>
      </c>
      <c r="L128" s="271">
        <f t="shared" si="28"/>
        <v>0.14714291323624801</v>
      </c>
      <c r="M128" s="271">
        <f t="shared" si="28"/>
        <v>0.15747870057423868</v>
      </c>
      <c r="N128" s="271">
        <f t="shared" si="28"/>
        <v>0.15177071812191703</v>
      </c>
      <c r="O128" s="271">
        <f t="shared" si="28"/>
        <v>0.1504819525512717</v>
      </c>
      <c r="P128" s="271">
        <f t="shared" si="28"/>
        <v>0.15078456966326828</v>
      </c>
      <c r="Q128" s="271">
        <f t="shared" si="28"/>
        <v>0.14681475478680989</v>
      </c>
      <c r="R128" s="271">
        <f t="shared" si="28"/>
        <v>0.14484671768336332</v>
      </c>
      <c r="S128" s="271">
        <f t="shared" si="28"/>
        <v>0.15667928008708656</v>
      </c>
      <c r="T128" s="271">
        <f t="shared" si="28"/>
        <v>0.1611034283328463</v>
      </c>
      <c r="U128" s="271">
        <f t="shared" si="28"/>
        <v>0.15169992943173138</v>
      </c>
      <c r="V128" s="271">
        <f t="shared" si="28"/>
        <v>0.15081305453506552</v>
      </c>
      <c r="W128" s="271">
        <f t="shared" si="28"/>
        <v>0.15409378682826719</v>
      </c>
      <c r="DA128" s="79"/>
    </row>
    <row r="129" spans="1:105" ht="12" customHeight="1" x14ac:dyDescent="0.25">
      <c r="A129" s="62" t="s">
        <v>192</v>
      </c>
      <c r="B129" s="272">
        <f t="shared" ref="B129:W129" si="29">IF(B$80=0,0,B$80/B$54)</f>
        <v>8.3333842296935426E-2</v>
      </c>
      <c r="C129" s="272">
        <f t="shared" si="29"/>
        <v>6.9713920934162413E-2</v>
      </c>
      <c r="D129" s="272">
        <f t="shared" si="29"/>
        <v>6.2101935619788662E-2</v>
      </c>
      <c r="E129" s="272">
        <f t="shared" si="29"/>
        <v>6.3483291857878557E-2</v>
      </c>
      <c r="F129" s="272">
        <f t="shared" si="29"/>
        <v>6.206069055058247E-2</v>
      </c>
      <c r="G129" s="272">
        <f t="shared" si="29"/>
        <v>6.3251996508836825E-2</v>
      </c>
      <c r="H129" s="272">
        <f t="shared" si="29"/>
        <v>6.4117161943604201E-2</v>
      </c>
      <c r="I129" s="272">
        <f t="shared" si="29"/>
        <v>6.5954953300553218E-2</v>
      </c>
      <c r="J129" s="272">
        <f t="shared" si="29"/>
        <v>6.6316264804872321E-2</v>
      </c>
      <c r="K129" s="272">
        <f t="shared" si="29"/>
        <v>6.315792917222865E-2</v>
      </c>
      <c r="L129" s="272">
        <f t="shared" si="29"/>
        <v>6.6571754531030647E-2</v>
      </c>
      <c r="M129" s="272">
        <f t="shared" si="29"/>
        <v>7.4770985743828469E-2</v>
      </c>
      <c r="N129" s="272">
        <f t="shared" si="29"/>
        <v>6.9222142452468355E-2</v>
      </c>
      <c r="O129" s="272">
        <f t="shared" si="29"/>
        <v>7.5436171492717446E-2</v>
      </c>
      <c r="P129" s="272">
        <f t="shared" si="29"/>
        <v>7.9520468558166232E-2</v>
      </c>
      <c r="Q129" s="272">
        <f t="shared" si="29"/>
        <v>7.2905629364967514E-2</v>
      </c>
      <c r="R129" s="272">
        <f t="shared" si="29"/>
        <v>6.8010065576032355E-2</v>
      </c>
      <c r="S129" s="272">
        <f t="shared" si="29"/>
        <v>8.6960582003563366E-2</v>
      </c>
      <c r="T129" s="272">
        <f t="shared" si="29"/>
        <v>8.050031407479645E-2</v>
      </c>
      <c r="U129" s="272">
        <f t="shared" si="29"/>
        <v>6.8349573263264629E-2</v>
      </c>
      <c r="V129" s="272">
        <f t="shared" si="29"/>
        <v>6.860526069196432E-2</v>
      </c>
      <c r="W129" s="272">
        <f t="shared" si="29"/>
        <v>6.6103028238782682E-2</v>
      </c>
      <c r="DA129" s="80"/>
    </row>
    <row r="130" spans="1:105" ht="12" customHeight="1" x14ac:dyDescent="0.25">
      <c r="A130" s="62" t="s">
        <v>197</v>
      </c>
      <c r="B130" s="272">
        <f t="shared" ref="B130:W130" si="30">IF(B$84=0,0,B$84/B$54)</f>
        <v>5.0320357550952516E-2</v>
      </c>
      <c r="C130" s="272">
        <f t="shared" si="30"/>
        <v>4.8738332018231259E-2</v>
      </c>
      <c r="D130" s="272">
        <f t="shared" si="30"/>
        <v>4.2133882186794522E-2</v>
      </c>
      <c r="E130" s="272">
        <f t="shared" si="30"/>
        <v>4.338815207141191E-2</v>
      </c>
      <c r="F130" s="272">
        <f t="shared" si="30"/>
        <v>4.624550682672289E-2</v>
      </c>
      <c r="G130" s="272">
        <f t="shared" si="30"/>
        <v>5.184272181801252E-2</v>
      </c>
      <c r="H130" s="272">
        <f t="shared" si="30"/>
        <v>5.2384172601640612E-2</v>
      </c>
      <c r="I130" s="272">
        <f t="shared" si="30"/>
        <v>5.1318927226209468E-2</v>
      </c>
      <c r="J130" s="272">
        <f t="shared" si="30"/>
        <v>5.2363274473298041E-2</v>
      </c>
      <c r="K130" s="272">
        <f t="shared" si="30"/>
        <v>4.480038056226715E-2</v>
      </c>
      <c r="L130" s="272">
        <f t="shared" si="30"/>
        <v>5.2810798385712114E-2</v>
      </c>
      <c r="M130" s="272">
        <f t="shared" si="30"/>
        <v>6.1573200415579579E-2</v>
      </c>
      <c r="N130" s="272">
        <f t="shared" si="30"/>
        <v>5.7898706224668174E-2</v>
      </c>
      <c r="O130" s="272">
        <f t="shared" si="30"/>
        <v>5.4793693083049926E-2</v>
      </c>
      <c r="P130" s="272">
        <f t="shared" si="30"/>
        <v>5.2697705795687083E-2</v>
      </c>
      <c r="Q130" s="272">
        <f t="shared" si="30"/>
        <v>5.2027806978926235E-2</v>
      </c>
      <c r="R130" s="272">
        <f t="shared" si="30"/>
        <v>5.1924228567725675E-2</v>
      </c>
      <c r="S130" s="272">
        <f t="shared" si="30"/>
        <v>5.6865564686356077E-2</v>
      </c>
      <c r="T130" s="272">
        <f t="shared" si="30"/>
        <v>6.5923071140373088E-2</v>
      </c>
      <c r="U130" s="272">
        <f t="shared" si="30"/>
        <v>6.135926131657661E-2</v>
      </c>
      <c r="V130" s="272">
        <f t="shared" si="30"/>
        <v>6.0840104317092934E-2</v>
      </c>
      <c r="W130" s="272">
        <f t="shared" si="30"/>
        <v>6.6734268124873847E-2</v>
      </c>
      <c r="DA130" s="80"/>
    </row>
    <row r="131" spans="1:105" ht="12" customHeight="1" x14ac:dyDescent="0.25">
      <c r="A131" s="63" t="s">
        <v>209</v>
      </c>
      <c r="B131" s="273">
        <f t="shared" ref="B131:W131" si="31">IF(B$95=0,0,B$95/B$54)</f>
        <v>1.5552572779602971E-2</v>
      </c>
      <c r="C131" s="273">
        <f t="shared" si="31"/>
        <v>2.4297370357123465E-2</v>
      </c>
      <c r="D131" s="273">
        <f t="shared" si="31"/>
        <v>2.9110365247025011E-2</v>
      </c>
      <c r="E131" s="273">
        <f t="shared" si="31"/>
        <v>2.8293345116956331E-2</v>
      </c>
      <c r="F131" s="273">
        <f t="shared" si="31"/>
        <v>2.9033105760375811E-2</v>
      </c>
      <c r="G131" s="273">
        <f t="shared" si="31"/>
        <v>2.7376558959834856E-2</v>
      </c>
      <c r="H131" s="273">
        <f t="shared" si="31"/>
        <v>2.6880221412419584E-2</v>
      </c>
      <c r="I131" s="273">
        <f t="shared" si="31"/>
        <v>2.6173310031214741E-2</v>
      </c>
      <c r="J131" s="273">
        <f t="shared" si="31"/>
        <v>2.6651373682620275E-2</v>
      </c>
      <c r="K131" s="273">
        <f t="shared" si="31"/>
        <v>3.0050534672086106E-2</v>
      </c>
      <c r="L131" s="273">
        <f t="shared" si="31"/>
        <v>2.7760360319505243E-2</v>
      </c>
      <c r="M131" s="273">
        <f t="shared" si="31"/>
        <v>2.1134514414830632E-2</v>
      </c>
      <c r="N131" s="273">
        <f t="shared" si="31"/>
        <v>2.4649869444780509E-2</v>
      </c>
      <c r="O131" s="273">
        <f t="shared" si="31"/>
        <v>2.0252087975504308E-2</v>
      </c>
      <c r="P131" s="273">
        <f t="shared" si="31"/>
        <v>1.8566395309414972E-2</v>
      </c>
      <c r="Q131" s="273">
        <f t="shared" si="31"/>
        <v>2.1881318442916152E-2</v>
      </c>
      <c r="R131" s="273">
        <f t="shared" si="31"/>
        <v>2.4912423539605287E-2</v>
      </c>
      <c r="S131" s="273">
        <f t="shared" si="31"/>
        <v>1.2853133397167106E-2</v>
      </c>
      <c r="T131" s="273">
        <f t="shared" si="31"/>
        <v>1.4680043117676738E-2</v>
      </c>
      <c r="U131" s="273">
        <f t="shared" si="31"/>
        <v>2.1991094851890148E-2</v>
      </c>
      <c r="V131" s="273">
        <f t="shared" si="31"/>
        <v>2.1367689526008284E-2</v>
      </c>
      <c r="W131" s="273">
        <f t="shared" si="31"/>
        <v>2.1256490464610669E-2</v>
      </c>
      <c r="DA131" s="81"/>
    </row>
    <row r="132" spans="1:105" ht="12" hidden="1" customHeight="1" x14ac:dyDescent="0.25">
      <c r="A132" s="6"/>
    </row>
    <row r="133" spans="1:105" ht="12" customHeight="1" x14ac:dyDescent="0.25">
      <c r="A133" s="6"/>
    </row>
    <row r="134" spans="1:105" ht="15" customHeight="1" x14ac:dyDescent="0.25">
      <c r="A134" s="32" t="s">
        <v>254</v>
      </c>
      <c r="B134" s="259"/>
      <c r="C134" s="259"/>
      <c r="D134" s="259"/>
      <c r="E134" s="259"/>
      <c r="F134" s="259"/>
      <c r="G134" s="259"/>
      <c r="H134" s="259"/>
      <c r="I134" s="259"/>
      <c r="J134" s="259"/>
      <c r="K134" s="259"/>
      <c r="L134" s="259"/>
      <c r="M134" s="259"/>
      <c r="N134" s="259"/>
      <c r="O134" s="259"/>
      <c r="P134" s="259"/>
      <c r="Q134" s="259"/>
      <c r="R134" s="259"/>
      <c r="S134" s="259"/>
      <c r="T134" s="259"/>
      <c r="U134" s="259"/>
      <c r="V134" s="259"/>
      <c r="W134" s="259"/>
      <c r="DA134" s="88"/>
    </row>
    <row r="136" spans="1:105" ht="12" customHeight="1" x14ac:dyDescent="0.25">
      <c r="A136" s="35" t="s">
        <v>41</v>
      </c>
      <c r="B136" s="274">
        <f t="shared" ref="B136:W136" si="32">SUM(B$137:B$145)</f>
        <v>415.08638008726786</v>
      </c>
      <c r="C136" s="274">
        <f t="shared" si="32"/>
        <v>336.45088336684211</v>
      </c>
      <c r="D136" s="274">
        <f t="shared" si="32"/>
        <v>270.53467617423382</v>
      </c>
      <c r="E136" s="274">
        <f t="shared" si="32"/>
        <v>289.17596107571535</v>
      </c>
      <c r="F136" s="274">
        <f t="shared" si="32"/>
        <v>330.21758803885837</v>
      </c>
      <c r="G136" s="274">
        <f t="shared" si="32"/>
        <v>355.16943570729336</v>
      </c>
      <c r="H136" s="274">
        <f t="shared" si="32"/>
        <v>370.75226385097778</v>
      </c>
      <c r="I136" s="274">
        <f t="shared" si="32"/>
        <v>325.65833450134181</v>
      </c>
      <c r="J136" s="274">
        <f t="shared" si="32"/>
        <v>367.86342250359462</v>
      </c>
      <c r="K136" s="274">
        <f t="shared" si="32"/>
        <v>437.22933080056293</v>
      </c>
      <c r="L136" s="274">
        <f t="shared" si="32"/>
        <v>407.6560922137445</v>
      </c>
      <c r="M136" s="274">
        <f t="shared" si="32"/>
        <v>526.40369012795145</v>
      </c>
      <c r="N136" s="274">
        <f t="shared" si="32"/>
        <v>514.02262293569788</v>
      </c>
      <c r="O136" s="274">
        <f t="shared" si="32"/>
        <v>529.31691943832254</v>
      </c>
      <c r="P136" s="274">
        <f t="shared" si="32"/>
        <v>507.66285550837665</v>
      </c>
      <c r="Q136" s="274">
        <f t="shared" si="32"/>
        <v>479.97490918133138</v>
      </c>
      <c r="R136" s="274">
        <f t="shared" si="32"/>
        <v>464.96235718142896</v>
      </c>
      <c r="S136" s="274">
        <f t="shared" si="32"/>
        <v>392.94864768006681</v>
      </c>
      <c r="T136" s="274">
        <f t="shared" si="32"/>
        <v>339.84824096772081</v>
      </c>
      <c r="U136" s="274">
        <f t="shared" si="32"/>
        <v>339.97921570001017</v>
      </c>
      <c r="V136" s="274">
        <f t="shared" si="32"/>
        <v>372.42845087790204</v>
      </c>
      <c r="W136" s="274">
        <f t="shared" si="32"/>
        <v>325.68150248569646</v>
      </c>
      <c r="DA136" s="111"/>
    </row>
    <row r="137" spans="1:105" ht="12" customHeight="1" x14ac:dyDescent="0.25">
      <c r="A137" s="55" t="s">
        <v>92</v>
      </c>
      <c r="B137" s="275">
        <f>IF(B$6=0,0,B$6/ISI!B$8*1000)</f>
        <v>0.91786884935399959</v>
      </c>
      <c r="C137" s="275">
        <f>IF(C$6=0,0,C$6/ISI!C$8*1000)</f>
        <v>0.92402310113689923</v>
      </c>
      <c r="D137" s="275">
        <f>IF(D$6=0,0,D$6/ISI!D$8*1000)</f>
        <v>0.7802639671989271</v>
      </c>
      <c r="E137" s="275">
        <f>IF(E$6=0,0,E$6/ISI!E$8*1000)</f>
        <v>0.76304765690468601</v>
      </c>
      <c r="F137" s="275">
        <f>IF(F$6=0,0,F$6/ISI!F$8*1000)</f>
        <v>0.84108498662635545</v>
      </c>
      <c r="G137" s="275">
        <f>IF(G$6=0,0,G$6/ISI!G$8*1000)</f>
        <v>0.78742697528447891</v>
      </c>
      <c r="H137" s="275">
        <f>IF(H$6=0,0,H$6/ISI!H$8*1000)</f>
        <v>0.78141439216952402</v>
      </c>
      <c r="I137" s="275">
        <f>IF(I$6=0,0,I$6/ISI!I$8*1000)</f>
        <v>0.7256575803839439</v>
      </c>
      <c r="J137" s="275">
        <f>IF(J$6=0,0,J$6/ISI!J$8*1000)</f>
        <v>0.826395809882988</v>
      </c>
      <c r="K137" s="275">
        <f>IF(K$6=0,0,K$6/ISI!K$8*1000)</f>
        <v>1.0559468615678427</v>
      </c>
      <c r="L137" s="275">
        <f>IF(L$6=0,0,L$6/ISI!L$8*1000)</f>
        <v>0.84506674737637399</v>
      </c>
      <c r="M137" s="275">
        <f>IF(M$6=0,0,M$6/ISI!M$8*1000)</f>
        <v>0.78587760253958483</v>
      </c>
      <c r="N137" s="275">
        <f>IF(N$6=0,0,N$6/ISI!N$8*1000)</f>
        <v>0.91216202073343333</v>
      </c>
      <c r="O137" s="275">
        <f>IF(O$6=0,0,O$6/ISI!O$8*1000)</f>
        <v>0.99482120182238765</v>
      </c>
      <c r="P137" s="275">
        <f>IF(P$6=0,0,P$6/ISI!P$8*1000)</f>
        <v>0.96578390694544713</v>
      </c>
      <c r="Q137" s="275">
        <f>IF(Q$6=0,0,Q$6/ISI!Q$8*1000)</f>
        <v>0.98655816999391821</v>
      </c>
      <c r="R137" s="275">
        <f>IF(R$6=0,0,R$6/ISI!R$8*1000)</f>
        <v>0.94207629849129781</v>
      </c>
      <c r="S137" s="275">
        <f>IF(S$6=0,0,S$6/ISI!S$8*1000)</f>
        <v>0.65544363498075575</v>
      </c>
      <c r="T137" s="275">
        <f>IF(T$6=0,0,T$6/ISI!T$8*1000)</f>
        <v>0.458518038422215</v>
      </c>
      <c r="U137" s="275">
        <f>IF(U$6=0,0,U$6/ISI!U$8*1000)</f>
        <v>0.54125285089837483</v>
      </c>
      <c r="V137" s="275">
        <f>IF(V$6=0,0,V$6/ISI!V$8*1000)</f>
        <v>0.61265049952933759</v>
      </c>
      <c r="W137" s="275">
        <f>IF(W$6=0,0,W$6/ISI!W$8*1000)</f>
        <v>0.47204686012370367</v>
      </c>
      <c r="DA137" s="76"/>
    </row>
    <row r="138" spans="1:105" ht="12" customHeight="1" x14ac:dyDescent="0.25">
      <c r="A138" s="202" t="s">
        <v>93</v>
      </c>
      <c r="B138" s="276">
        <f>IF(B$7=0,0,B$7/ISI!B$8*1000)</f>
        <v>0.48953005298879959</v>
      </c>
      <c r="C138" s="276">
        <f>IF(C$7=0,0,C$7/ISI!C$8*1000)</f>
        <v>0.49281232060634672</v>
      </c>
      <c r="D138" s="276">
        <f>IF(D$7=0,0,D$7/ISI!D$8*1000)</f>
        <v>0.41614078250609443</v>
      </c>
      <c r="E138" s="276">
        <f>IF(E$7=0,0,E$7/ISI!E$8*1000)</f>
        <v>0.40695875034916579</v>
      </c>
      <c r="F138" s="276">
        <f>IF(F$7=0,0,F$7/ISI!F$8*1000)</f>
        <v>0.44857865953405612</v>
      </c>
      <c r="G138" s="276">
        <f>IF(G$7=0,0,G$7/ISI!G$8*1000)</f>
        <v>0.41996105348505569</v>
      </c>
      <c r="H138" s="276">
        <f>IF(H$7=0,0,H$7/ISI!H$8*1000)</f>
        <v>0.41675434249041288</v>
      </c>
      <c r="I138" s="276">
        <f>IF(I$7=0,0,I$7/ISI!I$8*1000)</f>
        <v>0.38701737620477022</v>
      </c>
      <c r="J138" s="276">
        <f>IF(J$7=0,0,J$7/ISI!J$8*1000)</f>
        <v>0.44074443193759383</v>
      </c>
      <c r="K138" s="276">
        <f>IF(K$7=0,0,K$7/ISI!K$8*1000)</f>
        <v>0.56317165950284975</v>
      </c>
      <c r="L138" s="276">
        <f>IF(L$7=0,0,L$7/ISI!L$8*1000)</f>
        <v>0.4507022652673997</v>
      </c>
      <c r="M138" s="276">
        <f>IF(M$7=0,0,M$7/ISI!M$8*1000)</f>
        <v>0.41913472135444491</v>
      </c>
      <c r="N138" s="276">
        <f>IF(N$7=0,0,N$7/ISI!N$8*1000)</f>
        <v>0.48648641105783114</v>
      </c>
      <c r="O138" s="276">
        <f>IF(O$7=0,0,O$7/ISI!O$8*1000)</f>
        <v>0.53057130763860694</v>
      </c>
      <c r="P138" s="276">
        <f>IF(P$7=0,0,P$7/ISI!P$8*1000)</f>
        <v>0.51508475037090529</v>
      </c>
      <c r="Q138" s="276">
        <f>IF(Q$7=0,0,Q$7/ISI!Q$8*1000)</f>
        <v>0.5261643573300897</v>
      </c>
      <c r="R138" s="276">
        <f>IF(R$7=0,0,R$7/ISI!R$8*1000)</f>
        <v>0.50244069252869239</v>
      </c>
      <c r="S138" s="276">
        <f>IF(S$7=0,0,S$7/ISI!S$8*1000)</f>
        <v>0.34956993865640307</v>
      </c>
      <c r="T138" s="276">
        <f>IF(T$7=0,0,T$7/ISI!T$8*1000)</f>
        <v>0.24454295382518143</v>
      </c>
      <c r="U138" s="276">
        <f>IF(U$7=0,0,U$7/ISI!U$8*1000)</f>
        <v>0.2886681871458</v>
      </c>
      <c r="V138" s="276">
        <f>IF(V$7=0,0,V$7/ISI!V$8*1000)</f>
        <v>0.32674693308231334</v>
      </c>
      <c r="W138" s="276">
        <f>IF(W$7=0,0,W$7/ISI!W$8*1000)</f>
        <v>0.2517583253993087</v>
      </c>
      <c r="DA138" s="77"/>
    </row>
    <row r="139" spans="1:105" ht="12" customHeight="1" x14ac:dyDescent="0.25">
      <c r="A139" s="202" t="s">
        <v>94</v>
      </c>
      <c r="B139" s="276">
        <f>IF(B$8=0,0,B$8/ISI!B$8*1000)</f>
        <v>12.238251324719991</v>
      </c>
      <c r="C139" s="276">
        <f>IF(C$8=0,0,C$8/ISI!C$8*1000)</f>
        <v>12.320308015158661</v>
      </c>
      <c r="D139" s="276">
        <f>IF(D$8=0,0,D$8/ISI!D$8*1000)</f>
        <v>10.40351956265236</v>
      </c>
      <c r="E139" s="276">
        <f>IF(E$8=0,0,E$8/ISI!E$8*1000)</f>
        <v>10.173968758729147</v>
      </c>
      <c r="F139" s="276">
        <f>IF(F$8=0,0,F$8/ISI!F$8*1000)</f>
        <v>11.214466488351404</v>
      </c>
      <c r="G139" s="276">
        <f>IF(G$8=0,0,G$8/ISI!G$8*1000)</f>
        <v>10.499026337126388</v>
      </c>
      <c r="H139" s="276">
        <f>IF(H$8=0,0,H$8/ISI!H$8*1000)</f>
        <v>10.418858562260322</v>
      </c>
      <c r="I139" s="276">
        <f>IF(I$8=0,0,I$8/ISI!I$8*1000)</f>
        <v>9.6754344051192565</v>
      </c>
      <c r="J139" s="276">
        <f>IF(J$8=0,0,J$8/ISI!J$8*1000)</f>
        <v>11.018610798439843</v>
      </c>
      <c r="K139" s="276">
        <f>IF(K$8=0,0,K$8/ISI!K$8*1000)</f>
        <v>14.079291487571238</v>
      </c>
      <c r="L139" s="276">
        <f>IF(L$8=0,0,L$8/ISI!L$8*1000)</f>
        <v>11.267556631684991</v>
      </c>
      <c r="M139" s="276">
        <f>IF(M$8=0,0,M$8/ISI!M$8*1000)</f>
        <v>10.478368033861125</v>
      </c>
      <c r="N139" s="276">
        <f>IF(N$8=0,0,N$8/ISI!N$8*1000)</f>
        <v>12.162160276445777</v>
      </c>
      <c r="O139" s="276">
        <f>IF(O$8=0,0,O$8/ISI!O$8*1000)</f>
        <v>13.264282690965173</v>
      </c>
      <c r="P139" s="276">
        <f>IF(P$8=0,0,P$8/ISI!P$8*1000)</f>
        <v>12.877118759272628</v>
      </c>
      <c r="Q139" s="276">
        <f>IF(Q$8=0,0,Q$8/ISI!Q$8*1000)</f>
        <v>13.154108933252248</v>
      </c>
      <c r="R139" s="276">
        <f>IF(R$8=0,0,R$8/ISI!R$8*1000)</f>
        <v>12.56101731321731</v>
      </c>
      <c r="S139" s="276">
        <f>IF(S$8=0,0,S$8/ISI!S$8*1000)</f>
        <v>8.7392484664100749</v>
      </c>
      <c r="T139" s="276">
        <f>IF(T$8=0,0,T$8/ISI!T$8*1000)</f>
        <v>6.1135738456295314</v>
      </c>
      <c r="U139" s="276">
        <f>IF(U$8=0,0,U$8/ISI!U$8*1000)</f>
        <v>7.2167046786449998</v>
      </c>
      <c r="V139" s="276">
        <f>IF(V$8=0,0,V$8/ISI!V$8*1000)</f>
        <v>8.1686733270578333</v>
      </c>
      <c r="W139" s="276">
        <f>IF(W$8=0,0,W$8/ISI!W$8*1000)</f>
        <v>6.2939581349827174</v>
      </c>
      <c r="DA139" s="77"/>
    </row>
    <row r="140" spans="1:105" ht="12" customHeight="1" x14ac:dyDescent="0.25">
      <c r="A140" s="202" t="s">
        <v>95</v>
      </c>
      <c r="B140" s="276">
        <f>IF(B$9=0,0,B$9/ISI!B$8*1000)</f>
        <v>0.30595628311799988</v>
      </c>
      <c r="C140" s="276">
        <f>IF(C$9=0,0,C$9/ISI!C$8*1000)</f>
        <v>0.30800770037896658</v>
      </c>
      <c r="D140" s="276">
        <f>IF(D$9=0,0,D$9/ISI!D$8*1000)</f>
        <v>0.26008798906630903</v>
      </c>
      <c r="E140" s="276">
        <f>IF(E$9=0,0,E$9/ISI!E$8*1000)</f>
        <v>0.25434921896822865</v>
      </c>
      <c r="F140" s="276">
        <f>IF(F$9=0,0,F$9/ISI!F$8*1000)</f>
        <v>0.28036166220878506</v>
      </c>
      <c r="G140" s="276">
        <f>IF(G$9=0,0,G$9/ISI!G$8*1000)</f>
        <v>0.26247565842815967</v>
      </c>
      <c r="H140" s="276">
        <f>IF(H$9=0,0,H$9/ISI!H$8*1000)</f>
        <v>0.2604714640565079</v>
      </c>
      <c r="I140" s="276">
        <f>IF(I$9=0,0,I$9/ISI!I$8*1000)</f>
        <v>0.24188586012798124</v>
      </c>
      <c r="J140" s="276">
        <f>IF(J$9=0,0,J$9/ISI!J$8*1000)</f>
        <v>0.27546526996099607</v>
      </c>
      <c r="K140" s="276">
        <f>IF(K$9=0,0,K$9/ISI!K$8*1000)</f>
        <v>0.35198228718928104</v>
      </c>
      <c r="L140" s="276">
        <f>IF(L$9=0,0,L$9/ISI!L$8*1000)</f>
        <v>0.28168891579212474</v>
      </c>
      <c r="M140" s="276">
        <f>IF(M$9=0,0,M$9/ISI!M$8*1000)</f>
        <v>0.26195920084652813</v>
      </c>
      <c r="N140" s="276">
        <f>IF(N$9=0,0,N$9/ISI!N$8*1000)</f>
        <v>0.30405400691114437</v>
      </c>
      <c r="O140" s="276">
        <f>IF(O$9=0,0,O$9/ISI!O$8*1000)</f>
        <v>0.33160706727412942</v>
      </c>
      <c r="P140" s="276">
        <f>IF(P$9=0,0,P$9/ISI!P$8*1000)</f>
        <v>0.3219279689818158</v>
      </c>
      <c r="Q140" s="276">
        <f>IF(Q$9=0,0,Q$9/ISI!Q$8*1000)</f>
        <v>0.32885272333130611</v>
      </c>
      <c r="R140" s="276">
        <f>IF(R$9=0,0,R$9/ISI!R$8*1000)</f>
        <v>0.31402543283043255</v>
      </c>
      <c r="S140" s="276">
        <f>IF(S$9=0,0,S$9/ISI!S$8*1000)</f>
        <v>0.21848121166025189</v>
      </c>
      <c r="T140" s="276">
        <f>IF(T$9=0,0,T$9/ISI!T$8*1000)</f>
        <v>0.15283934614073838</v>
      </c>
      <c r="U140" s="276">
        <f>IF(U$9=0,0,U$9/ISI!U$8*1000)</f>
        <v>0.18041761696612502</v>
      </c>
      <c r="V140" s="276">
        <f>IF(V$9=0,0,V$9/ISI!V$8*1000)</f>
        <v>0.20421683317644576</v>
      </c>
      <c r="W140" s="276">
        <f>IF(W$9=0,0,W$9/ISI!W$8*1000)</f>
        <v>0.15734895337456797</v>
      </c>
      <c r="DA140" s="77"/>
    </row>
    <row r="141" spans="1:105" ht="12" customHeight="1" x14ac:dyDescent="0.25">
      <c r="A141" s="56" t="s">
        <v>96</v>
      </c>
      <c r="B141" s="277">
        <f>IF(B$10=0,0,B$10/ISI!B$8*1000)</f>
        <v>0.79064175779804491</v>
      </c>
      <c r="C141" s="277">
        <f>IF(C$10=0,0,C$10/ISI!C$8*1000)</f>
        <v>0.68831124450631809</v>
      </c>
      <c r="D141" s="277">
        <f>IF(D$10=0,0,D$10/ISI!D$8*1000)</f>
        <v>0.54489198161074126</v>
      </c>
      <c r="E141" s="277">
        <f>IF(E$10=0,0,E$10/ISI!E$8*1000)</f>
        <v>0.55095032295264768</v>
      </c>
      <c r="F141" s="277">
        <f>IF(F$10=0,0,F$10/ISI!F$8*1000)</f>
        <v>0.61388712027619141</v>
      </c>
      <c r="G141" s="277">
        <f>IF(G$10=0,0,G$10/ISI!G$8*1000)</f>
        <v>0.60947512158391859</v>
      </c>
      <c r="H141" s="277">
        <f>IF(H$10=0,0,H$10/ISI!H$8*1000)</f>
        <v>0.61712622408075968</v>
      </c>
      <c r="I141" s="277">
        <f>IF(I$10=0,0,I$10/ISI!I$8*1000)</f>
        <v>0.56298444680756299</v>
      </c>
      <c r="J141" s="277">
        <f>IF(J$10=0,0,J$10/ISI!J$8*1000)</f>
        <v>0.64016828066980402</v>
      </c>
      <c r="K141" s="277">
        <f>IF(K$10=0,0,K$10/ISI!K$8*1000)</f>
        <v>0.79136335270350067</v>
      </c>
      <c r="L141" s="277">
        <f>IF(L$10=0,0,L$10/ISI!L$8*1000)</f>
        <v>0.67940031011781776</v>
      </c>
      <c r="M141" s="277">
        <f>IF(M$10=0,0,M$10/ISI!M$8*1000)</f>
        <v>0.71506601080389953</v>
      </c>
      <c r="N141" s="277">
        <f>IF(N$10=0,0,N$10/ISI!N$8*1000)</f>
        <v>0.77422264959735332</v>
      </c>
      <c r="O141" s="277">
        <f>IF(O$10=0,0,O$10/ISI!O$8*1000)</f>
        <v>0.85290033201599991</v>
      </c>
      <c r="P141" s="277">
        <f>IF(P$10=0,0,P$10/ISI!P$8*1000)</f>
        <v>0.85194629137958466</v>
      </c>
      <c r="Q141" s="277">
        <f>IF(Q$10=0,0,Q$10/ISI!Q$8*1000)</f>
        <v>0.80324465559100222</v>
      </c>
      <c r="R141" s="277">
        <f>IF(R$10=0,0,R$10/ISI!R$8*1000)</f>
        <v>0.74786903194288568</v>
      </c>
      <c r="S141" s="277">
        <f>IF(S$10=0,0,S$10/ISI!S$8*1000)</f>
        <v>0.62690498156755559</v>
      </c>
      <c r="T141" s="277">
        <f>IF(T$10=0,0,T$10/ISI!T$8*1000)</f>
        <v>0.45325648520801004</v>
      </c>
      <c r="U141" s="277">
        <f>IF(U$10=0,0,U$10/ISI!U$8*1000)</f>
        <v>0.46061735794273606</v>
      </c>
      <c r="V141" s="277">
        <f>IF(V$10=0,0,V$10/ISI!V$8*1000)</f>
        <v>0.5117085797207116</v>
      </c>
      <c r="W141" s="277">
        <f>IF(W$10=0,0,W$10/ISI!W$8*1000)</f>
        <v>0.40039085915706651</v>
      </c>
      <c r="DA141" s="78"/>
    </row>
    <row r="142" spans="1:105" ht="12" customHeight="1" x14ac:dyDescent="0.25">
      <c r="A142" s="203" t="s">
        <v>167</v>
      </c>
      <c r="B142" s="278">
        <f>IF(B$16=0,0,B$16/ISI!B$8*1000)</f>
        <v>89.400269733064391</v>
      </c>
      <c r="C142" s="278">
        <f>IF(C$16=0,0,C$16/ISI!C$8*1000)</f>
        <v>72.467852940276856</v>
      </c>
      <c r="D142" s="278">
        <f>IF(D$16=0,0,D$16/ISI!D$8*1000)</f>
        <v>59.645294079245659</v>
      </c>
      <c r="E142" s="278">
        <f>IF(E$16=0,0,E$16/ISI!E$8*1000)</f>
        <v>63.170518683374588</v>
      </c>
      <c r="F142" s="278">
        <f>IF(F$16=0,0,F$16/ISI!F$8*1000)</f>
        <v>73.810139064659865</v>
      </c>
      <c r="G142" s="278">
        <f>IF(G$16=0,0,G$16/ISI!G$8*1000)</f>
        <v>82.207000598637094</v>
      </c>
      <c r="H142" s="278">
        <f>IF(H$16=0,0,H$16/ISI!H$8*1000)</f>
        <v>83.532861319629234</v>
      </c>
      <c r="I142" s="278">
        <f>IF(I$16=0,0,I$16/ISI!I$8*1000)</f>
        <v>73.25118715787778</v>
      </c>
      <c r="J142" s="278">
        <f>IF(J$16=0,0,J$16/ISI!J$8*1000)</f>
        <v>78.241003355911261</v>
      </c>
      <c r="K142" s="278">
        <f>IF(K$16=0,0,K$16/ISI!K$8*1000)</f>
        <v>90.072776574833725</v>
      </c>
      <c r="L142" s="278">
        <f>IF(L$16=0,0,L$16/ISI!L$8*1000)</f>
        <v>81.965959016209069</v>
      </c>
      <c r="M142" s="278">
        <f>IF(M$16=0,0,M$16/ISI!M$8*1000)</f>
        <v>98.084918162788398</v>
      </c>
      <c r="N142" s="278">
        <f>IF(N$16=0,0,N$16/ISI!N$8*1000)</f>
        <v>105.05879653219746</v>
      </c>
      <c r="O142" s="278">
        <f>IF(O$16=0,0,O$16/ISI!O$8*1000)</f>
        <v>112.43136931801862</v>
      </c>
      <c r="P142" s="278">
        <f>IF(P$16=0,0,P$16/ISI!P$8*1000)</f>
        <v>106.76830009418441</v>
      </c>
      <c r="Q142" s="278">
        <f>IF(Q$16=0,0,Q$16/ISI!Q$8*1000)</f>
        <v>100.92724091435075</v>
      </c>
      <c r="R142" s="278">
        <f>IF(R$16=0,0,R$16/ISI!R$8*1000)</f>
        <v>97.628965349240246</v>
      </c>
      <c r="S142" s="278">
        <f>IF(S$16=0,0,S$16/ISI!S$8*1000)</f>
        <v>85.202987267229645</v>
      </c>
      <c r="T142" s="278">
        <f>IF(T$16=0,0,T$16/ISI!T$8*1000)</f>
        <v>75.589422767124006</v>
      </c>
      <c r="U142" s="278">
        <f>IF(U$16=0,0,U$16/ISI!U$8*1000)</f>
        <v>75.315591574570917</v>
      </c>
      <c r="V142" s="278">
        <f>IF(V$16=0,0,V$16/ISI!V$8*1000)</f>
        <v>83.335502692459045</v>
      </c>
      <c r="W142" s="278">
        <f>IF(W$16=0,0,W$16/ISI!W$8*1000)</f>
        <v>73.489154894877416</v>
      </c>
      <c r="DA142" s="79"/>
    </row>
    <row r="143" spans="1:105" ht="12" customHeight="1" x14ac:dyDescent="0.25">
      <c r="A143" s="203" t="s">
        <v>174</v>
      </c>
      <c r="B143" s="278">
        <f>IF(B$22=0,0,B$22/ISI!B$8*1000)</f>
        <v>165.96257030677077</v>
      </c>
      <c r="C143" s="278">
        <f>IF(C$22=0,0,C$22/ISI!C$8*1000)</f>
        <v>123.68521891346521</v>
      </c>
      <c r="D143" s="278">
        <f>IF(D$22=0,0,D$22/ISI!D$8*1000)</f>
        <v>100.65058951079965</v>
      </c>
      <c r="E143" s="278">
        <f>IF(E$22=0,0,E$22/ISI!E$8*1000)</f>
        <v>114.59385015096042</v>
      </c>
      <c r="F143" s="278">
        <f>IF(F$22=0,0,F$22/ISI!F$8*1000)</f>
        <v>130.9751964261695</v>
      </c>
      <c r="G143" s="278">
        <f>IF(G$22=0,0,G$22/ISI!G$8*1000)</f>
        <v>145.87659161168671</v>
      </c>
      <c r="H143" s="278">
        <f>IF(H$22=0,0,H$22/ISI!H$8*1000)</f>
        <v>157.93684642556349</v>
      </c>
      <c r="I143" s="278">
        <f>IF(I$22=0,0,I$22/ISI!I$8*1000)</f>
        <v>137.71449382568395</v>
      </c>
      <c r="J143" s="278">
        <f>IF(J$22=0,0,J$22/ISI!J$8*1000)</f>
        <v>159.02871072485536</v>
      </c>
      <c r="K143" s="278">
        <f>IF(K$22=0,0,K$22/ISI!K$8*1000)</f>
        <v>188.02125756636536</v>
      </c>
      <c r="L143" s="278">
        <f>IF(L$22=0,0,L$22/ISI!L$8*1000)</f>
        <v>187.92978828478147</v>
      </c>
      <c r="M143" s="278">
        <f>IF(M$22=0,0,M$22/ISI!M$8*1000)</f>
        <v>281.84481274339447</v>
      </c>
      <c r="N143" s="278">
        <f>IF(N$22=0,0,N$22/ISI!N$8*1000)</f>
        <v>250.45692774665142</v>
      </c>
      <c r="O143" s="278">
        <f>IF(O$22=0,0,O$22/ISI!O$8*1000)</f>
        <v>244.32407491799094</v>
      </c>
      <c r="P143" s="278">
        <f>IF(P$22=0,0,P$22/ISI!P$8*1000)</f>
        <v>230.57528271522943</v>
      </c>
      <c r="Q143" s="278">
        <f>IF(Q$22=0,0,Q$22/ISI!Q$8*1000)</f>
        <v>216.8237271303019</v>
      </c>
      <c r="R143" s="278">
        <f>IF(R$22=0,0,R$22/ISI!R$8*1000)</f>
        <v>215.55052873288389</v>
      </c>
      <c r="S143" s="278">
        <f>IF(S$22=0,0,S$22/ISI!S$8*1000)</f>
        <v>182.19742783004898</v>
      </c>
      <c r="T143" s="278">
        <f>IF(T$22=0,0,T$22/ISI!T$8*1000)</f>
        <v>170.82240010759563</v>
      </c>
      <c r="U143" s="278">
        <f>IF(U$22=0,0,U$22/ISI!U$8*1000)</f>
        <v>168.93371721824573</v>
      </c>
      <c r="V143" s="278">
        <f>IF(V$22=0,0,V$22/ISI!V$8*1000)</f>
        <v>182.65506430622324</v>
      </c>
      <c r="W143" s="278">
        <f>IF(W$22=0,0,W$22/ISI!W$8*1000)</f>
        <v>167.19783413504169</v>
      </c>
      <c r="DA143" s="79"/>
    </row>
    <row r="144" spans="1:105" ht="12" customHeight="1" x14ac:dyDescent="0.25">
      <c r="A144" s="203" t="s">
        <v>181</v>
      </c>
      <c r="B144" s="278">
        <f>IF(B$28=0,0,B$28/ISI!B$8*1000)</f>
        <v>82.946547628786305</v>
      </c>
      <c r="C144" s="278">
        <f>IF(C$28=0,0,C$28/ISI!C$8*1000)</f>
        <v>71.216399909295845</v>
      </c>
      <c r="D144" s="278">
        <f>IF(D$28=0,0,D$28/ISI!D$8*1000)</f>
        <v>56.410946525120536</v>
      </c>
      <c r="E144" s="278">
        <f>IF(E$28=0,0,E$28/ISI!E$8*1000)</f>
        <v>57.068655782084029</v>
      </c>
      <c r="F144" s="278">
        <f>IF(F$28=0,0,F$28/ISI!F$8*1000)</f>
        <v>63.905863806537077</v>
      </c>
      <c r="G144" s="278">
        <f>IF(G$28=0,0,G$28/ISI!G$8*1000)</f>
        <v>64.685429140757464</v>
      </c>
      <c r="H144" s="278">
        <f>IF(H$28=0,0,H$28/ISI!H$8*1000)</f>
        <v>66.223895339513575</v>
      </c>
      <c r="I144" s="278">
        <f>IF(I$28=0,0,I$28/ISI!I$8*1000)</f>
        <v>57.517093827617799</v>
      </c>
      <c r="J144" s="278">
        <f>IF(J$28=0,0,J$28/ISI!J$8*1000)</f>
        <v>65.331082605586403</v>
      </c>
      <c r="K144" s="278">
        <f>IF(K$28=0,0,K$28/ISI!K$8*1000)</f>
        <v>81.363587442159925</v>
      </c>
      <c r="L144" s="278">
        <f>IF(L$28=0,0,L$28/ISI!L$8*1000)</f>
        <v>69.128664248437076</v>
      </c>
      <c r="M144" s="278">
        <f>IF(M$28=0,0,M$28/ISI!M$8*1000)</f>
        <v>72.757632635993176</v>
      </c>
      <c r="N144" s="278">
        <f>IF(N$28=0,0,N$28/ISI!N$8*1000)</f>
        <v>78.77679300480365</v>
      </c>
      <c r="O144" s="278">
        <f>IF(O$28=0,0,O$28/ISI!O$8*1000)</f>
        <v>86.839994278364813</v>
      </c>
      <c r="P144" s="278">
        <f>IF(P$28=0,0,P$28/ISI!P$8*1000)</f>
        <v>86.685137256218468</v>
      </c>
      <c r="Q144" s="278">
        <f>IF(Q$28=0,0,Q$28/ISI!Q$8*1000)</f>
        <v>81.729768560265498</v>
      </c>
      <c r="R144" s="278">
        <f>IF(R$28=0,0,R$28/ISI!R$8*1000)</f>
        <v>76.095324716613689</v>
      </c>
      <c r="S144" s="278">
        <f>IF(S$28=0,0,S$28/ISI!S$8*1000)</f>
        <v>63.787289085783407</v>
      </c>
      <c r="T144" s="278">
        <f>IF(T$28=0,0,T$28/ISI!T$8*1000)</f>
        <v>46.119335591697272</v>
      </c>
      <c r="U144" s="278">
        <f>IF(U$28=0,0,U$28/ISI!U$8*1000)</f>
        <v>46.843010391910809</v>
      </c>
      <c r="V144" s="278">
        <f>IF(V$28=0,0,V$28/ISI!V$8*1000)</f>
        <v>52.036977795198119</v>
      </c>
      <c r="W144" s="278">
        <f>IF(W$28=0,0,W$28/ISI!W$8*1000)</f>
        <v>40.71558956796131</v>
      </c>
      <c r="DA144" s="79"/>
    </row>
    <row r="145" spans="1:105" ht="12" customHeight="1" x14ac:dyDescent="0.25">
      <c r="A145" s="41" t="s">
        <v>191</v>
      </c>
      <c r="B145" s="279">
        <f>IF(B$35=0,0,B$35/ISI!B$8*1000)</f>
        <v>62.034744150667542</v>
      </c>
      <c r="C145" s="279">
        <f>IF(C$35=0,0,C$35/ISI!C$8*1000)</f>
        <v>54.347949222017</v>
      </c>
      <c r="D145" s="279">
        <f>IF(D$35=0,0,D$35/ISI!D$8*1000)</f>
        <v>41.422941776033547</v>
      </c>
      <c r="E145" s="279">
        <f>IF(E$35=0,0,E$35/ISI!E$8*1000)</f>
        <v>42.193661751392419</v>
      </c>
      <c r="F145" s="279">
        <f>IF(F$35=0,0,F$35/ISI!F$8*1000)</f>
        <v>48.128009824495109</v>
      </c>
      <c r="G145" s="279">
        <f>IF(G$35=0,0,G$35/ISI!G$8*1000)</f>
        <v>49.822049210304101</v>
      </c>
      <c r="H145" s="279">
        <f>IF(H$35=0,0,H$35/ISI!H$8*1000)</f>
        <v>50.564035781213981</v>
      </c>
      <c r="I145" s="279">
        <f>IF(I$35=0,0,I$35/ISI!I$8*1000)</f>
        <v>45.582580021518751</v>
      </c>
      <c r="J145" s="279">
        <f>IF(J$35=0,0,J$35/ISI!J$8*1000)</f>
        <v>52.061241226350376</v>
      </c>
      <c r="K145" s="279">
        <f>IF(K$35=0,0,K$35/ISI!K$8*1000)</f>
        <v>60.929953568669177</v>
      </c>
      <c r="L145" s="279">
        <f>IF(L$35=0,0,L$35/ISI!L$8*1000)</f>
        <v>55.107265794078245</v>
      </c>
      <c r="M145" s="279">
        <f>IF(M$35=0,0,M$35/ISI!M$8*1000)</f>
        <v>61.055921016369815</v>
      </c>
      <c r="N145" s="279">
        <f>IF(N$35=0,0,N$35/ISI!N$8*1000)</f>
        <v>65.091020287299727</v>
      </c>
      <c r="O145" s="279">
        <f>IF(O$35=0,0,O$35/ISI!O$8*1000)</f>
        <v>69.747298324231878</v>
      </c>
      <c r="P145" s="279">
        <f>IF(P$35=0,0,P$35/ISI!P$8*1000)</f>
        <v>68.102273765793939</v>
      </c>
      <c r="Q145" s="279">
        <f>IF(Q$35=0,0,Q$35/ISI!Q$8*1000)</f>
        <v>64.695243736914676</v>
      </c>
      <c r="R145" s="279">
        <f>IF(R$35=0,0,R$35/ISI!R$8*1000)</f>
        <v>60.620109613680555</v>
      </c>
      <c r="S145" s="279">
        <f>IF(S$35=0,0,S$35/ISI!S$8*1000)</f>
        <v>51.171295263729753</v>
      </c>
      <c r="T145" s="279">
        <f>IF(T$35=0,0,T$35/ISI!T$8*1000)</f>
        <v>39.894351832078279</v>
      </c>
      <c r="U145" s="279">
        <f>IF(U$35=0,0,U$35/ISI!U$8*1000)</f>
        <v>40.199235823684631</v>
      </c>
      <c r="V145" s="279">
        <f>IF(V$35=0,0,V$35/ISI!V$8*1000)</f>
        <v>44.576909911455026</v>
      </c>
      <c r="W145" s="279">
        <f>IF(W$35=0,0,W$35/ISI!W$8*1000)</f>
        <v>36.703420754778691</v>
      </c>
      <c r="DA145" s="82"/>
    </row>
    <row r="146" spans="1:105" ht="12" customHeight="1" x14ac:dyDescent="0.25">
      <c r="A146" s="20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DA146" s="173"/>
    </row>
    <row r="147" spans="1:105" ht="12" customHeight="1" x14ac:dyDescent="0.25">
      <c r="A147" s="35" t="s">
        <v>42</v>
      </c>
      <c r="B147" s="274">
        <f t="shared" ref="B147:W147" si="33">SUM(B$148:B$152,B$155,B$156,B$154,B$153)</f>
        <v>168.22659277014836</v>
      </c>
      <c r="C147" s="274">
        <f t="shared" si="33"/>
        <v>144.85208448271351</v>
      </c>
      <c r="D147" s="274">
        <f t="shared" si="33"/>
        <v>124.00659756574706</v>
      </c>
      <c r="E147" s="274">
        <f t="shared" si="33"/>
        <v>129.99624985769296</v>
      </c>
      <c r="F147" s="274">
        <f t="shared" si="33"/>
        <v>142.81784237848578</v>
      </c>
      <c r="G147" s="274">
        <f t="shared" si="33"/>
        <v>150.39450250460976</v>
      </c>
      <c r="H147" s="274">
        <f t="shared" si="33"/>
        <v>155.06510888516672</v>
      </c>
      <c r="I147" s="274">
        <f t="shared" si="33"/>
        <v>141.3621469046239</v>
      </c>
      <c r="J147" s="274">
        <f t="shared" si="33"/>
        <v>154.20402388683718</v>
      </c>
      <c r="K147" s="274">
        <f t="shared" si="33"/>
        <v>174.46691498005967</v>
      </c>
      <c r="L147" s="274">
        <f t="shared" si="33"/>
        <v>165.94195494282172</v>
      </c>
      <c r="M147" s="274">
        <f t="shared" si="33"/>
        <v>199.68212523548061</v>
      </c>
      <c r="N147" s="274">
        <f t="shared" si="33"/>
        <v>196.2804860829566</v>
      </c>
      <c r="O147" s="274">
        <f t="shared" si="33"/>
        <v>200.44728674868031</v>
      </c>
      <c r="P147" s="274">
        <f t="shared" si="33"/>
        <v>194.5245747559043</v>
      </c>
      <c r="Q147" s="274">
        <f t="shared" si="33"/>
        <v>186.89278883842326</v>
      </c>
      <c r="R147" s="274">
        <f t="shared" si="33"/>
        <v>182.70398242766942</v>
      </c>
      <c r="S147" s="274">
        <f t="shared" si="33"/>
        <v>162.04673601144029</v>
      </c>
      <c r="T147" s="274">
        <f t="shared" si="33"/>
        <v>146.01005776068178</v>
      </c>
      <c r="U147" s="274">
        <f t="shared" si="33"/>
        <v>146.0502659722008</v>
      </c>
      <c r="V147" s="274">
        <f t="shared" si="33"/>
        <v>155.8382166911409</v>
      </c>
      <c r="W147" s="274">
        <f t="shared" si="33"/>
        <v>141.65156330740274</v>
      </c>
      <c r="DA147" s="111"/>
    </row>
    <row r="148" spans="1:105" ht="12" customHeight="1" x14ac:dyDescent="0.25">
      <c r="A148" s="55" t="s">
        <v>92</v>
      </c>
      <c r="B148" s="275">
        <f>IF(B$55=0,0,B$55/ISI!B$9*1000)</f>
        <v>0.45162594294884084</v>
      </c>
      <c r="C148" s="275">
        <f>IF(C$55=0,0,C$55/ISI!C$9*1000)</f>
        <v>0.42751312102251404</v>
      </c>
      <c r="D148" s="275">
        <f>IF(D$55=0,0,D$55/ISI!D$9*1000)</f>
        <v>0.37877041859019961</v>
      </c>
      <c r="E148" s="275">
        <f>IF(E$55=0,0,E$55/ISI!E$9*1000)</f>
        <v>0.38641048410801637</v>
      </c>
      <c r="F148" s="275">
        <f>IF(F$55=0,0,F$55/ISI!F$9*1000)</f>
        <v>0.41683995949748498</v>
      </c>
      <c r="G148" s="275">
        <f>IF(G$55=0,0,G$55/ISI!G$9*1000)</f>
        <v>0.41181109361586976</v>
      </c>
      <c r="H148" s="275">
        <f>IF(H$55=0,0,H$55/ISI!H$9*1000)</f>
        <v>0.41782758961269489</v>
      </c>
      <c r="I148" s="275">
        <f>IF(I$55=0,0,I$55/ISI!I$9*1000)</f>
        <v>0.39256183292647423</v>
      </c>
      <c r="J148" s="275">
        <f>IF(J$55=0,0,J$55/ISI!J$9*1000)</f>
        <v>0.43259087762644582</v>
      </c>
      <c r="K148" s="275">
        <f>IF(K$55=0,0,K$55/ISI!K$9*1000)</f>
        <v>0.50743600344990936</v>
      </c>
      <c r="L148" s="275">
        <f>IF(L$55=0,0,L$55/ISI!L$9*1000)</f>
        <v>0.45533156921848333</v>
      </c>
      <c r="M148" s="275">
        <f>IF(M$55=0,0,M$55/ISI!M$9*1000)</f>
        <v>0.49219613357477815</v>
      </c>
      <c r="N148" s="275">
        <f>IF(N$55=0,0,N$55/ISI!N$9*1000)</f>
        <v>0.5076519758098702</v>
      </c>
      <c r="O148" s="275">
        <f>IF(O$55=0,0,O$55/ISI!O$9*1000)</f>
        <v>0.52318140838420657</v>
      </c>
      <c r="P148" s="275">
        <f>IF(P$55=0,0,P$55/ISI!P$9*1000)</f>
        <v>0.50582441498902275</v>
      </c>
      <c r="Q148" s="275">
        <f>IF(Q$55=0,0,Q$55/ISI!Q$9*1000)</f>
        <v>0.50881821851079967</v>
      </c>
      <c r="R148" s="275">
        <f>IF(R$55=0,0,R$55/ISI!R$9*1000)</f>
        <v>0.50012215358252043</v>
      </c>
      <c r="S148" s="275">
        <f>IF(S$55=0,0,S$55/ISI!S$9*1000)</f>
        <v>0.3954675521078872</v>
      </c>
      <c r="T148" s="275">
        <f>IF(T$55=0,0,T$55/ISI!T$9*1000)</f>
        <v>0.32876276762342221</v>
      </c>
      <c r="U148" s="275">
        <f>IF(U$55=0,0,U$55/ISI!U$9*1000)</f>
        <v>0.36276066616609925</v>
      </c>
      <c r="V148" s="275">
        <f>IF(V$55=0,0,V$55/ISI!V$9*1000)</f>
        <v>0.39279486207972264</v>
      </c>
      <c r="W148" s="275">
        <f>IF(W$55=0,0,W$55/ISI!W$9*1000)</f>
        <v>0.34137768660660112</v>
      </c>
      <c r="DA148" s="76"/>
    </row>
    <row r="149" spans="1:105" ht="12" customHeight="1" x14ac:dyDescent="0.25">
      <c r="A149" s="202" t="s">
        <v>93</v>
      </c>
      <c r="B149" s="276">
        <f>IF(B$56=0,0,B$56/ISI!B$9*1000)</f>
        <v>0.33370371614819516</v>
      </c>
      <c r="C149" s="276">
        <f>IF(C$56=0,0,C$56/ISI!C$9*1000)</f>
        <v>0.31588689581432333</v>
      </c>
      <c r="D149" s="276">
        <f>IF(D$56=0,0,D$56/ISI!D$9*1000)</f>
        <v>0.27987120364534729</v>
      </c>
      <c r="E149" s="276">
        <f>IF(E$56=0,0,E$56/ISI!E$9*1000)</f>
        <v>0.28551640249788501</v>
      </c>
      <c r="F149" s="276">
        <f>IF(F$56=0,0,F$56/ISI!F$9*1000)</f>
        <v>0.30800056040875168</v>
      </c>
      <c r="G149" s="276">
        <f>IF(G$56=0,0,G$56/ISI!G$9*1000)</f>
        <v>0.30428476139652355</v>
      </c>
      <c r="H149" s="276">
        <f>IF(H$56=0,0,H$56/ISI!H$9*1000)</f>
        <v>0.30873031441152987</v>
      </c>
      <c r="I149" s="276">
        <f>IF(I$56=0,0,I$56/ISI!I$9*1000)</f>
        <v>0.29006159745865323</v>
      </c>
      <c r="J149" s="276">
        <f>IF(J$56=0,0,J$56/ISI!J$9*1000)</f>
        <v>0.3196388198897302</v>
      </c>
      <c r="K149" s="276">
        <f>IF(K$56=0,0,K$56/ISI!K$9*1000)</f>
        <v>0.3749414370507162</v>
      </c>
      <c r="L149" s="276">
        <f>IF(L$56=0,0,L$56/ISI!L$9*1000)</f>
        <v>0.33644178130176433</v>
      </c>
      <c r="M149" s="276">
        <f>IF(M$56=0,0,M$56/ISI!M$9*1000)</f>
        <v>0.3636807880770534</v>
      </c>
      <c r="N149" s="276">
        <f>IF(N$56=0,0,N$56/ISI!N$9*1000)</f>
        <v>0.37510101773962345</v>
      </c>
      <c r="O149" s="276">
        <f>IF(O$56=0,0,O$56/ISI!O$9*1000)</f>
        <v>0.38657562286503333</v>
      </c>
      <c r="P149" s="276">
        <f>IF(P$56=0,0,P$56/ISI!P$9*1000)</f>
        <v>0.37375064394705165</v>
      </c>
      <c r="Q149" s="276">
        <f>IF(Q$56=0,0,Q$56/ISI!Q$9*1000)</f>
        <v>0.3759627475169029</v>
      </c>
      <c r="R149" s="276">
        <f>IF(R$56=0,0,R$56/ISI!R$9*1000)</f>
        <v>0.36953727699701844</v>
      </c>
      <c r="S149" s="276">
        <f>IF(S$56=0,0,S$56/ISI!S$9*1000)</f>
        <v>0.29220861603466636</v>
      </c>
      <c r="T149" s="276">
        <f>IF(T$56=0,0,T$56/ISI!T$9*1000)</f>
        <v>0.24292084854728802</v>
      </c>
      <c r="U149" s="276">
        <f>IF(U$56=0,0,U$56/ISI!U$9*1000)</f>
        <v>0.26804169304714842</v>
      </c>
      <c r="V149" s="276">
        <f>IF(V$56=0,0,V$56/ISI!V$9*1000)</f>
        <v>0.29023378131040928</v>
      </c>
      <c r="W149" s="276">
        <f>IF(W$56=0,0,W$56/ISI!W$9*1000)</f>
        <v>0.25224193695976677</v>
      </c>
      <c r="DA149" s="77"/>
    </row>
    <row r="150" spans="1:105" ht="12" customHeight="1" x14ac:dyDescent="0.25">
      <c r="A150" s="202" t="s">
        <v>94</v>
      </c>
      <c r="B150" s="276">
        <f>IF(B$57=0,0,B$57/ISI!B$9*1000)</f>
        <v>8.3425929037048814</v>
      </c>
      <c r="C150" s="276">
        <f>IF(C$57=0,0,C$57/ISI!C$9*1000)</f>
        <v>7.8971723953580808</v>
      </c>
      <c r="D150" s="276">
        <f>IF(D$57=0,0,D$57/ISI!D$9*1000)</f>
        <v>6.9967800911336813</v>
      </c>
      <c r="E150" s="276">
        <f>IF(E$57=0,0,E$57/ISI!E$9*1000)</f>
        <v>7.1379100624471272</v>
      </c>
      <c r="F150" s="276">
        <f>IF(F$57=0,0,F$57/ISI!F$9*1000)</f>
        <v>7.7000140102187906</v>
      </c>
      <c r="G150" s="276">
        <f>IF(G$57=0,0,G$57/ISI!G$9*1000)</f>
        <v>7.6071190349130857</v>
      </c>
      <c r="H150" s="276">
        <f>IF(H$57=0,0,H$57/ISI!H$9*1000)</f>
        <v>7.7182578602882446</v>
      </c>
      <c r="I150" s="276">
        <f>IF(I$57=0,0,I$57/ISI!I$9*1000)</f>
        <v>7.2515399364663304</v>
      </c>
      <c r="J150" s="276">
        <f>IF(J$57=0,0,J$57/ISI!J$9*1000)</f>
        <v>7.9909704972432554</v>
      </c>
      <c r="K150" s="276">
        <f>IF(K$57=0,0,K$57/ISI!K$9*1000)</f>
        <v>9.3735359262679037</v>
      </c>
      <c r="L150" s="276">
        <f>IF(L$57=0,0,L$57/ISI!L$9*1000)</f>
        <v>8.411044532544107</v>
      </c>
      <c r="M150" s="276">
        <f>IF(M$57=0,0,M$57/ISI!M$9*1000)</f>
        <v>9.0920197019263398</v>
      </c>
      <c r="N150" s="276">
        <f>IF(N$57=0,0,N$57/ISI!N$9*1000)</f>
        <v>9.3775254434905886</v>
      </c>
      <c r="O150" s="276">
        <f>IF(O$57=0,0,O$57/ISI!O$9*1000)</f>
        <v>9.6643905716258356</v>
      </c>
      <c r="P150" s="276">
        <f>IF(P$57=0,0,P$57/ISI!P$9*1000)</f>
        <v>9.343766098676296</v>
      </c>
      <c r="Q150" s="276">
        <f>IF(Q$57=0,0,Q$57/ISI!Q$9*1000)</f>
        <v>9.3990686879225738</v>
      </c>
      <c r="R150" s="276">
        <f>IF(R$57=0,0,R$57/ISI!R$9*1000)</f>
        <v>9.2384319249254592</v>
      </c>
      <c r="S150" s="276">
        <f>IF(S$57=0,0,S$57/ISI!S$9*1000)</f>
        <v>7.3052154008666577</v>
      </c>
      <c r="T150" s="276">
        <f>IF(T$57=0,0,T$57/ISI!T$9*1000)</f>
        <v>6.0730212136821997</v>
      </c>
      <c r="U150" s="276">
        <f>IF(U$57=0,0,U$57/ISI!U$9*1000)</f>
        <v>6.7010423261787055</v>
      </c>
      <c r="V150" s="276">
        <f>IF(V$57=0,0,V$57/ISI!V$9*1000)</f>
        <v>7.2558445327602303</v>
      </c>
      <c r="W150" s="276">
        <f>IF(W$57=0,0,W$57/ISI!W$9*1000)</f>
        <v>6.3060484239941657</v>
      </c>
      <c r="DA150" s="77"/>
    </row>
    <row r="151" spans="1:105" ht="12" customHeight="1" x14ac:dyDescent="0.25">
      <c r="A151" s="202" t="s">
        <v>95</v>
      </c>
      <c r="B151" s="276">
        <f>IF(B$58=0,0,B$58/ISI!B$9*1000)</f>
        <v>0.20856482259262199</v>
      </c>
      <c r="C151" s="276">
        <f>IF(C$58=0,0,C$58/ISI!C$9*1000)</f>
        <v>0.19742930988395219</v>
      </c>
      <c r="D151" s="276">
        <f>IF(D$58=0,0,D$58/ISI!D$9*1000)</f>
        <v>0.17491950227834213</v>
      </c>
      <c r="E151" s="276">
        <f>IF(E$58=0,0,E$58/ISI!E$9*1000)</f>
        <v>0.17844775156117826</v>
      </c>
      <c r="F151" s="276">
        <f>IF(F$58=0,0,F$58/ISI!F$9*1000)</f>
        <v>0.1925003502554698</v>
      </c>
      <c r="G151" s="276">
        <f>IF(G$58=0,0,G$58/ISI!G$9*1000)</f>
        <v>0.19017797587282731</v>
      </c>
      <c r="H151" s="276">
        <f>IF(H$58=0,0,H$58/ISI!H$9*1000)</f>
        <v>0.19295644650720623</v>
      </c>
      <c r="I151" s="276">
        <f>IF(I$58=0,0,I$58/ISI!I$9*1000)</f>
        <v>0.18128849841165831</v>
      </c>
      <c r="J151" s="276">
        <f>IF(J$58=0,0,J$58/ISI!J$9*1000)</f>
        <v>0.19977426243108148</v>
      </c>
      <c r="K151" s="276">
        <f>IF(K$58=0,0,K$58/ISI!K$9*1000)</f>
        <v>0.23433839815669774</v>
      </c>
      <c r="L151" s="276">
        <f>IF(L$58=0,0,L$58/ISI!L$9*1000)</f>
        <v>0.21027611331360282</v>
      </c>
      <c r="M151" s="276">
        <f>IF(M$58=0,0,M$58/ISI!M$9*1000)</f>
        <v>0.22730049254815851</v>
      </c>
      <c r="N151" s="276">
        <f>IF(N$58=0,0,N$58/ISI!N$9*1000)</f>
        <v>0.23443813608726488</v>
      </c>
      <c r="O151" s="276">
        <f>IF(O$58=0,0,O$58/ISI!O$9*1000)</f>
        <v>0.24160976429064587</v>
      </c>
      <c r="P151" s="276">
        <f>IF(P$58=0,0,P$58/ISI!P$9*1000)</f>
        <v>0.23359415246690735</v>
      </c>
      <c r="Q151" s="276">
        <f>IF(Q$58=0,0,Q$58/ISI!Q$9*1000)</f>
        <v>0.23497671719806434</v>
      </c>
      <c r="R151" s="276">
        <f>IF(R$58=0,0,R$58/ISI!R$9*1000)</f>
        <v>0.2309607981231365</v>
      </c>
      <c r="S151" s="276">
        <f>IF(S$58=0,0,S$58/ISI!S$9*1000)</f>
        <v>0.18263038502166651</v>
      </c>
      <c r="T151" s="276">
        <f>IF(T$58=0,0,T$58/ISI!T$9*1000)</f>
        <v>0.15182553034205498</v>
      </c>
      <c r="U151" s="276">
        <f>IF(U$58=0,0,U$58/ISI!U$9*1000)</f>
        <v>0.16752605815446772</v>
      </c>
      <c r="V151" s="276">
        <f>IF(V$58=0,0,V$58/ISI!V$9*1000)</f>
        <v>0.18139611331900576</v>
      </c>
      <c r="W151" s="276">
        <f>IF(W$58=0,0,W$58/ISI!W$9*1000)</f>
        <v>0.15765121059985421</v>
      </c>
      <c r="DA151" s="77"/>
    </row>
    <row r="152" spans="1:105" ht="12" customHeight="1" x14ac:dyDescent="0.25">
      <c r="A152" s="56" t="s">
        <v>96</v>
      </c>
      <c r="B152" s="277">
        <f>IF(B$59=0,0,B$59/ISI!B$9*1000)</f>
        <v>0.38902543609752288</v>
      </c>
      <c r="C152" s="277">
        <f>IF(C$59=0,0,C$59/ISI!C$9*1000)</f>
        <v>0.31845750177861648</v>
      </c>
      <c r="D152" s="277">
        <f>IF(D$59=0,0,D$59/ISI!D$9*1000)</f>
        <v>0.26451171992737327</v>
      </c>
      <c r="E152" s="277">
        <f>IF(E$59=0,0,E$59/ISI!E$9*1000)</f>
        <v>0.27900351843711041</v>
      </c>
      <c r="F152" s="277">
        <f>IF(F$59=0,0,F$59/ISI!F$9*1000)</f>
        <v>0.3042411723200017</v>
      </c>
      <c r="G152" s="277">
        <f>IF(G$59=0,0,G$59/ISI!G$9*1000)</f>
        <v>0.3187452604864881</v>
      </c>
      <c r="H152" s="277">
        <f>IF(H$59=0,0,H$59/ISI!H$9*1000)</f>
        <v>0.3299815888705922</v>
      </c>
      <c r="I152" s="277">
        <f>IF(I$59=0,0,I$59/ISI!I$9*1000)</f>
        <v>0.30455990858793225</v>
      </c>
      <c r="J152" s="277">
        <f>IF(J$59=0,0,J$59/ISI!J$9*1000)</f>
        <v>0.3351069246137332</v>
      </c>
      <c r="K152" s="277">
        <f>IF(K$59=0,0,K$59/ISI!K$9*1000)</f>
        <v>0.38029021306654609</v>
      </c>
      <c r="L152" s="277">
        <f>IF(L$59=0,0,L$59/ISI!L$9*1000)</f>
        <v>0.36606860972094496</v>
      </c>
      <c r="M152" s="277">
        <f>IF(M$59=0,0,M$59/ISI!M$9*1000)</f>
        <v>0.44784674436715738</v>
      </c>
      <c r="N152" s="277">
        <f>IF(N$59=0,0,N$59/ISI!N$9*1000)</f>
        <v>0.43088360274945986</v>
      </c>
      <c r="O152" s="277">
        <f>IF(O$59=0,0,O$59/ISI!O$9*1000)</f>
        <v>0.44854451845021615</v>
      </c>
      <c r="P152" s="277">
        <f>IF(P$59=0,0,P$59/ISI!P$9*1000)</f>
        <v>0.4462025421422639</v>
      </c>
      <c r="Q152" s="277">
        <f>IF(Q$59=0,0,Q$59/ISI!Q$9*1000)</f>
        <v>0.41427411694198868</v>
      </c>
      <c r="R152" s="277">
        <f>IF(R$59=0,0,R$59/ISI!R$9*1000)</f>
        <v>0.39702290722305628</v>
      </c>
      <c r="S152" s="277">
        <f>IF(S$59=0,0,S$59/ISI!S$9*1000)</f>
        <v>0.37824851022016648</v>
      </c>
      <c r="T152" s="277">
        <f>IF(T$59=0,0,T$59/ISI!T$9*1000)</f>
        <v>0.32499017275964681</v>
      </c>
      <c r="U152" s="277">
        <f>IF(U$59=0,0,U$59/ISI!U$9*1000)</f>
        <v>0.30871682123730521</v>
      </c>
      <c r="V152" s="277">
        <f>IF(V$59=0,0,V$59/ISI!V$9*1000)</f>
        <v>0.32807693970840041</v>
      </c>
      <c r="W152" s="277">
        <f>IF(W$59=0,0,W$59/ISI!W$9*1000)</f>
        <v>0.28955706897753636</v>
      </c>
      <c r="DA152" s="78"/>
    </row>
    <row r="153" spans="1:105" ht="12" customHeight="1" x14ac:dyDescent="0.25">
      <c r="A153" s="203" t="s">
        <v>222</v>
      </c>
      <c r="B153" s="278">
        <f>IF(B$65=0,0,B$65/ISI!B$9*1000)</f>
        <v>27.120798178869791</v>
      </c>
      <c r="C153" s="278">
        <f>IF(C$65=0,0,C$65/ISI!C$9*1000)</f>
        <v>20.585464139369861</v>
      </c>
      <c r="D153" s="278">
        <f>IF(D$65=0,0,D$65/ISI!D$9*1000)</f>
        <v>17.673974551512664</v>
      </c>
      <c r="E153" s="278">
        <f>IF(E$65=0,0,E$65/ISI!E$9*1000)</f>
        <v>19.761953541146081</v>
      </c>
      <c r="F153" s="278">
        <f>IF(F$65=0,0,F$65/ISI!F$9*1000)</f>
        <v>22.70095249003483</v>
      </c>
      <c r="G153" s="278">
        <f>IF(G$65=0,0,G$65/ISI!G$9*1000)</f>
        <v>26.901468579046814</v>
      </c>
      <c r="H153" s="278">
        <f>IF(H$65=0,0,H$65/ISI!H$9*1000)</f>
        <v>28.08765927382635</v>
      </c>
      <c r="I153" s="278">
        <f>IF(I$65=0,0,I$65/ISI!I$9*1000)</f>
        <v>25.018342468048864</v>
      </c>
      <c r="J153" s="278">
        <f>IF(J$65=0,0,J$65/ISI!J$9*1000)</f>
        <v>26.029456007171525</v>
      </c>
      <c r="K153" s="278">
        <f>IF(K$65=0,0,K$65/ISI!K$9*1000)</f>
        <v>27.442471084398125</v>
      </c>
      <c r="L153" s="278">
        <f>IF(L$65=0,0,L$65/ISI!L$9*1000)</f>
        <v>28.829279539154683</v>
      </c>
      <c r="M153" s="278">
        <f>IF(M$65=0,0,M$65/ISI!M$9*1000)</f>
        <v>40.603740161683177</v>
      </c>
      <c r="N153" s="278">
        <f>IF(N$65=0,0,N$65/ISI!N$9*1000)</f>
        <v>38.309390334826858</v>
      </c>
      <c r="O153" s="278">
        <f>IF(O$65=0,0,O$65/ISI!O$9*1000)</f>
        <v>37.648498105293697</v>
      </c>
      <c r="P153" s="278">
        <f>IF(P$65=0,0,P$65/ISI!P$9*1000)</f>
        <v>35.592406325018118</v>
      </c>
      <c r="Q153" s="278">
        <f>IF(Q$65=0,0,Q$65/ISI!Q$9*1000)</f>
        <v>32.940387673780201</v>
      </c>
      <c r="R153" s="278">
        <f>IF(R$65=0,0,R$65/ISI!R$9*1000)</f>
        <v>33.02230270023</v>
      </c>
      <c r="S153" s="278">
        <f>IF(S$65=0,0,S$65/ISI!S$9*1000)</f>
        <v>32.054565863588287</v>
      </c>
      <c r="T153" s="278">
        <f>IF(T$65=0,0,T$65/ISI!T$9*1000)</f>
        <v>34.352342705040996</v>
      </c>
      <c r="U153" s="278">
        <f>IF(U$65=0,0,U$65/ISI!U$9*1000)</f>
        <v>32.225029571545136</v>
      </c>
      <c r="V153" s="278">
        <f>IF(V$65=0,0,V$65/ISI!V$9*1000)</f>
        <v>33.76883118676745</v>
      </c>
      <c r="W153" s="278">
        <f>IF(W$65=0,0,W$65/ISI!W$9*1000)</f>
        <v>33.667281142178183</v>
      </c>
      <c r="DA153" s="79"/>
    </row>
    <row r="154" spans="1:105" ht="12" customHeight="1" x14ac:dyDescent="0.25">
      <c r="A154" s="203" t="s">
        <v>228</v>
      </c>
      <c r="B154" s="278">
        <f>IF(B$71=0,0,B$71/ISI!B$9*1000)</f>
        <v>61.96091898147241</v>
      </c>
      <c r="C154" s="278">
        <f>IF(C$71=0,0,C$71/ISI!C$9*1000)</f>
        <v>58.652755158914815</v>
      </c>
      <c r="D154" s="278">
        <f>IF(D$71=0,0,D$71/ISI!D$9*1000)</f>
        <v>51.965489550063907</v>
      </c>
      <c r="E154" s="278">
        <f>IF(E$71=0,0,E$71/ISI!E$9*1000)</f>
        <v>53.013669992205166</v>
      </c>
      <c r="F154" s="278">
        <f>IF(F$71=0,0,F$71/ISI!F$9*1000)</f>
        <v>57.188448453656726</v>
      </c>
      <c r="G154" s="278">
        <f>IF(G$71=0,0,G$71/ISI!G$9*1000)</f>
        <v>56.498512110706756</v>
      </c>
      <c r="H154" s="278">
        <f>IF(H$71=0,0,H$71/ISI!H$9*1000)</f>
        <v>57.323946581050855</v>
      </c>
      <c r="I154" s="278">
        <f>IF(I$71=0,0,I$71/ISI!I$9*1000)</f>
        <v>53.857605624597348</v>
      </c>
      <c r="J154" s="278">
        <f>IF(J$71=0,0,J$71/ISI!J$9*1000)</f>
        <v>59.349399075093665</v>
      </c>
      <c r="K154" s="278">
        <f>IF(K$71=0,0,K$71/ISI!K$9*1000)</f>
        <v>69.617792310048003</v>
      </c>
      <c r="L154" s="278">
        <f>IF(L$71=0,0,L$71/ISI!L$9*1000)</f>
        <v>62.469313179488907</v>
      </c>
      <c r="M154" s="278">
        <f>IF(M$71=0,0,M$71/ISI!M$9*1000)</f>
        <v>67.526955064393618</v>
      </c>
      <c r="N154" s="278">
        <f>IF(N$71=0,0,N$71/ISI!N$9*1000)</f>
        <v>69.647422684712438</v>
      </c>
      <c r="O154" s="278">
        <f>IF(O$71=0,0,O$71/ISI!O$9*1000)</f>
        <v>71.777986547549901</v>
      </c>
      <c r="P154" s="278">
        <f>IF(P$71=0,0,P$71/ISI!P$9*1000)</f>
        <v>69.396690082384822</v>
      </c>
      <c r="Q154" s="278">
        <f>IF(Q$71=0,0,Q$71/ISI!Q$9*1000)</f>
        <v>69.807425604458842</v>
      </c>
      <c r="R154" s="278">
        <f>IF(R$71=0,0,R$71/ISI!R$9*1000)</f>
        <v>68.614367094665056</v>
      </c>
      <c r="S154" s="278">
        <f>IF(S$71=0,0,S$71/ISI!S$9*1000)</f>
        <v>54.256256396532372</v>
      </c>
      <c r="T154" s="278">
        <f>IF(T$71=0,0,T$71/ISI!T$9*1000)</f>
        <v>45.104679053273557</v>
      </c>
      <c r="U154" s="278">
        <f>IF(U$71=0,0,U$71/ISI!U$9*1000)</f>
        <v>49.769028101489639</v>
      </c>
      <c r="V154" s="278">
        <f>IF(V$71=0,0,V$71/ISI!V$9*1000)</f>
        <v>53.889576109708258</v>
      </c>
      <c r="W154" s="278">
        <f>IF(W$71=0,0,W$71/ISI!W$9*1000)</f>
        <v>46.835385593227826</v>
      </c>
      <c r="DA154" s="79"/>
    </row>
    <row r="155" spans="1:105" ht="12" customHeight="1" x14ac:dyDescent="0.25">
      <c r="A155" s="203" t="s">
        <v>181</v>
      </c>
      <c r="B155" s="278">
        <f>IF(B$72=0,0,B$72/ISI!B$9*1000)</f>
        <v>44.31881581096107</v>
      </c>
      <c r="C155" s="278">
        <f>IF(C$72=0,0,C$72/ISI!C$9*1000)</f>
        <v>35.779825465065635</v>
      </c>
      <c r="D155" s="278">
        <f>IF(D$72=0,0,D$72/ISI!D$9*1000)</f>
        <v>29.736474069738318</v>
      </c>
      <c r="E155" s="278">
        <f>IF(E$72=0,0,E$72/ISI!E$9*1000)</f>
        <v>31.382422416472135</v>
      </c>
      <c r="F155" s="278">
        <f>IF(F$72=0,0,F$72/ISI!F$9*1000)</f>
        <v>34.392342434205297</v>
      </c>
      <c r="G155" s="278">
        <f>IF(G$72=0,0,G$72/ISI!G$9*1000)</f>
        <v>36.735486819844233</v>
      </c>
      <c r="H155" s="278">
        <f>IF(H$72=0,0,H$72/ISI!H$9*1000)</f>
        <v>38.452272643899406</v>
      </c>
      <c r="I155" s="278">
        <f>IF(I$72=0,0,I$72/ISI!I$9*1000)</f>
        <v>33.788184213414233</v>
      </c>
      <c r="J155" s="278">
        <f>IF(J$72=0,0,J$72/ISI!J$9*1000)</f>
        <v>37.136475849066123</v>
      </c>
      <c r="K155" s="278">
        <f>IF(K$72=0,0,K$72/ISI!K$9*1000)</f>
        <v>42.458132284042364</v>
      </c>
      <c r="L155" s="278">
        <f>IF(L$72=0,0,L$72/ISI!L$9*1000)</f>
        <v>40.447016939674214</v>
      </c>
      <c r="M155" s="278">
        <f>IF(M$72=0,0,M$72/ISI!M$9*1000)</f>
        <v>49.482704538924473</v>
      </c>
      <c r="N155" s="278">
        <f>IF(N$72=0,0,N$72/ISI!N$9*1000)</f>
        <v>47.608442561411216</v>
      </c>
      <c r="O155" s="278">
        <f>IF(O$72=0,0,O$72/ISI!O$9*1000)</f>
        <v>49.592801116674707</v>
      </c>
      <c r="P155" s="278">
        <f>IF(P$72=0,0,P$72/ISI!P$9*1000)</f>
        <v>49.301036202780544</v>
      </c>
      <c r="Q155" s="278">
        <f>IF(Q$72=0,0,Q$72/ISI!Q$9*1000)</f>
        <v>45.773256107357717</v>
      </c>
      <c r="R155" s="278">
        <f>IF(R$72=0,0,R$72/ISI!R$9*1000)</f>
        <v>43.867165409596353</v>
      </c>
      <c r="S155" s="278">
        <f>IF(S$72=0,0,S$72/ISI!S$9*1000)</f>
        <v>41.792777348333949</v>
      </c>
      <c r="T155" s="278">
        <f>IF(T$72=0,0,T$72/ISI!T$9*1000)</f>
        <v>35.908794593089873</v>
      </c>
      <c r="U155" s="278">
        <f>IF(U$72=0,0,U$72/ISI!U$9*1000)</f>
        <v>34.092305692913826</v>
      </c>
      <c r="V155" s="278">
        <f>IF(V$72=0,0,V$72/ISI!V$9*1000)</f>
        <v>36.229025692999024</v>
      </c>
      <c r="W155" s="278">
        <f>IF(W$72=0,0,W$72/ISI!W$9*1000)</f>
        <v>31.974394444677102</v>
      </c>
      <c r="DA155" s="79"/>
    </row>
    <row r="156" spans="1:105" ht="12" customHeight="1" x14ac:dyDescent="0.25">
      <c r="A156" s="41" t="s">
        <v>191</v>
      </c>
      <c r="B156" s="279">
        <f>IF(B$79=0,0,B$79/ISI!B$9*1000)</f>
        <v>25.10054697735303</v>
      </c>
      <c r="C156" s="279">
        <f>IF(C$79=0,0,C$79/ISI!C$9*1000)</f>
        <v>20.677580495505705</v>
      </c>
      <c r="D156" s="279">
        <f>IF(D$79=0,0,D$79/ISI!D$9*1000)</f>
        <v>16.53580645885723</v>
      </c>
      <c r="E156" s="279">
        <f>IF(E$79=0,0,E$79/ISI!E$9*1000)</f>
        <v>17.570915688818257</v>
      </c>
      <c r="F156" s="279">
        <f>IF(F$79=0,0,F$79/ISI!F$9*1000)</f>
        <v>19.614502947888425</v>
      </c>
      <c r="G156" s="279">
        <f>IF(G$79=0,0,G$79/ISI!G$9*1000)</f>
        <v>21.426896868727177</v>
      </c>
      <c r="H156" s="279">
        <f>IF(H$79=0,0,H$79/ISI!H$9*1000)</f>
        <v>22.233476586699858</v>
      </c>
      <c r="I156" s="279">
        <f>IF(I$79=0,0,I$79/ISI!I$9*1000)</f>
        <v>20.278002824712388</v>
      </c>
      <c r="J156" s="279">
        <f>IF(J$79=0,0,J$79/ISI!J$9*1000)</f>
        <v>22.410611573701619</v>
      </c>
      <c r="K156" s="279">
        <f>IF(K$79=0,0,K$79/ISI!K$9*1000)</f>
        <v>24.0779773235794</v>
      </c>
      <c r="L156" s="279">
        <f>IF(L$79=0,0,L$79/ISI!L$9*1000)</f>
        <v>24.417182678404995</v>
      </c>
      <c r="M156" s="279">
        <f>IF(M$79=0,0,M$79/ISI!M$9*1000)</f>
        <v>31.445681609985883</v>
      </c>
      <c r="N156" s="279">
        <f>IF(N$79=0,0,N$79/ISI!N$9*1000)</f>
        <v>29.789630326129263</v>
      </c>
      <c r="O156" s="279">
        <f>IF(O$79=0,0,O$79/ISI!O$9*1000)</f>
        <v>30.163699093546061</v>
      </c>
      <c r="P156" s="279">
        <f>IF(P$79=0,0,P$79/ISI!P$9*1000)</f>
        <v>29.331304293499286</v>
      </c>
      <c r="Q156" s="279">
        <f>IF(Q$79=0,0,Q$79/ISI!Q$9*1000)</f>
        <v>27.43861896473614</v>
      </c>
      <c r="R156" s="279">
        <f>IF(R$79=0,0,R$79/ISI!R$9*1000)</f>
        <v>26.464072162326808</v>
      </c>
      <c r="S156" s="279">
        <f>IF(S$79=0,0,S$79/ISI!S$9*1000)</f>
        <v>25.389365938734631</v>
      </c>
      <c r="T156" s="279">
        <f>IF(T$79=0,0,T$79/ISI!T$9*1000)</f>
        <v>23.522720876322751</v>
      </c>
      <c r="U156" s="279">
        <f>IF(U$79=0,0,U$79/ISI!U$9*1000)</f>
        <v>22.155815041468465</v>
      </c>
      <c r="V156" s="279">
        <f>IF(V$79=0,0,V$79/ISI!V$9*1000)</f>
        <v>23.502437472488396</v>
      </c>
      <c r="W156" s="279">
        <f>IF(W$79=0,0,W$79/ISI!W$9*1000)</f>
        <v>21.827625800181718</v>
      </c>
      <c r="DA156" s="82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 tint="0.39997558519241921"/>
    <pageSetUpPr fitToPage="1"/>
  </sheetPr>
  <dimension ref="A1:DA156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Iron and steel / useful energy demand"</f>
        <v>RO: Iron and steel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"/>
    </row>
    <row r="3" spans="1:105" ht="15" customHeight="1" x14ac:dyDescent="0.25">
      <c r="A3" s="32" t="s">
        <v>255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2"/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</row>
    <row r="5" spans="1:105" ht="15" customHeight="1" x14ac:dyDescent="0.25">
      <c r="A5" s="34" t="s">
        <v>41</v>
      </c>
      <c r="B5" s="225">
        <v>619.87122207449431</v>
      </c>
      <c r="C5" s="225">
        <v>543.28756047714944</v>
      </c>
      <c r="D5" s="225">
        <v>553.16838706134035</v>
      </c>
      <c r="E5" s="225">
        <v>595.15208953495448</v>
      </c>
      <c r="F5" s="225">
        <v>696.15601271397873</v>
      </c>
      <c r="G5" s="225">
        <v>709.84557679426177</v>
      </c>
      <c r="H5" s="225">
        <v>720.16025110017756</v>
      </c>
      <c r="I5" s="225">
        <v>639.53126809726723</v>
      </c>
      <c r="J5" s="225">
        <v>558.51289470618804</v>
      </c>
      <c r="K5" s="225">
        <v>357.3654381271416</v>
      </c>
      <c r="L5" s="225">
        <v>369.34934160789498</v>
      </c>
      <c r="M5" s="225">
        <v>445.97085332660077</v>
      </c>
      <c r="N5" s="225">
        <v>394.04363454172039</v>
      </c>
      <c r="O5" s="225">
        <v>433.60531943342562</v>
      </c>
      <c r="P5" s="225">
        <v>419.45830624620658</v>
      </c>
      <c r="Q5" s="225">
        <v>484.53926907653812</v>
      </c>
      <c r="R5" s="225">
        <v>464.7725838780608</v>
      </c>
      <c r="S5" s="225">
        <v>404.94620759278092</v>
      </c>
      <c r="T5" s="225">
        <v>325.503690452402</v>
      </c>
      <c r="U5" s="225">
        <v>351.09757966458398</v>
      </c>
      <c r="V5" s="225">
        <v>336.94994266394389</v>
      </c>
      <c r="W5" s="225">
        <v>355.65908761999418</v>
      </c>
      <c r="DA5" s="89" t="s">
        <v>256</v>
      </c>
    </row>
    <row r="6" spans="1:105" ht="12" customHeight="1" x14ac:dyDescent="0.25">
      <c r="A6" s="55" t="s">
        <v>92</v>
      </c>
      <c r="B6" s="261">
        <v>1.2597477415538809</v>
      </c>
      <c r="C6" s="261">
        <v>1.3510780773897959</v>
      </c>
      <c r="D6" s="261">
        <v>1.4424600997611701</v>
      </c>
      <c r="E6" s="261">
        <v>1.421561199740154</v>
      </c>
      <c r="F6" s="261">
        <v>1.625116427687066</v>
      </c>
      <c r="G6" s="261">
        <v>1.465285547691106</v>
      </c>
      <c r="H6" s="261">
        <v>1.4090745095702251</v>
      </c>
      <c r="I6" s="261">
        <v>1.304378077082248</v>
      </c>
      <c r="J6" s="261">
        <v>1.140114398949176</v>
      </c>
      <c r="K6" s="261">
        <v>0.7800230325421097</v>
      </c>
      <c r="L6" s="261">
        <v>0.69388315521626565</v>
      </c>
      <c r="M6" s="261">
        <v>0.60888480967296332</v>
      </c>
      <c r="N6" s="261">
        <v>0.64046040866039833</v>
      </c>
      <c r="O6" s="261">
        <v>0.75140674372299443</v>
      </c>
      <c r="P6" s="261">
        <v>0.7351923197448178</v>
      </c>
      <c r="Q6" s="261">
        <v>0.91690180124949072</v>
      </c>
      <c r="R6" s="261">
        <v>0.86694611737597282</v>
      </c>
      <c r="S6" s="261">
        <v>0.63048844683525895</v>
      </c>
      <c r="T6" s="261">
        <v>0.41155460104923042</v>
      </c>
      <c r="U6" s="261">
        <v>0.52120264981341424</v>
      </c>
      <c r="V6" s="261">
        <v>0.51715416363821431</v>
      </c>
      <c r="W6" s="261">
        <v>0.48200434804881248</v>
      </c>
      <c r="DA6" s="67" t="s">
        <v>257</v>
      </c>
    </row>
    <row r="7" spans="1:105" ht="12" customHeight="1" x14ac:dyDescent="0.25">
      <c r="A7" s="202" t="s">
        <v>93</v>
      </c>
      <c r="B7" s="226">
        <v>0.1742513017511472</v>
      </c>
      <c r="C7" s="226">
        <v>0.18688433087580961</v>
      </c>
      <c r="D7" s="226">
        <v>0.19952450940490379</v>
      </c>
      <c r="E7" s="226">
        <v>0.1966337238819727</v>
      </c>
      <c r="F7" s="226">
        <v>0.2247899668169665</v>
      </c>
      <c r="G7" s="226">
        <v>0.20268177961357139</v>
      </c>
      <c r="H7" s="226">
        <v>0.1949065352195905</v>
      </c>
      <c r="I7" s="226">
        <v>0.1804246758377844</v>
      </c>
      <c r="J7" s="226">
        <v>0.15770333346029139</v>
      </c>
      <c r="K7" s="226">
        <v>0.1078946398020009</v>
      </c>
      <c r="L7" s="226">
        <v>9.5979567235013913E-2</v>
      </c>
      <c r="M7" s="226">
        <v>8.4222394057354488E-2</v>
      </c>
      <c r="N7" s="226">
        <v>8.859000595745288E-2</v>
      </c>
      <c r="O7" s="226">
        <v>0.1039363667180048</v>
      </c>
      <c r="P7" s="226">
        <v>0.1016935490552739</v>
      </c>
      <c r="Q7" s="226">
        <v>0.12682803641991039</v>
      </c>
      <c r="R7" s="226">
        <v>0.11991804749300659</v>
      </c>
      <c r="S7" s="226">
        <v>8.7210660496670464E-2</v>
      </c>
      <c r="T7" s="226">
        <v>5.692721059062536E-2</v>
      </c>
      <c r="U7" s="226">
        <v>7.2093989304643891E-2</v>
      </c>
      <c r="V7" s="226">
        <v>7.153399307454153E-2</v>
      </c>
      <c r="W7" s="226">
        <v>6.6671987038943448E-2</v>
      </c>
      <c r="DA7" s="174" t="s">
        <v>258</v>
      </c>
    </row>
    <row r="8" spans="1:105" ht="12" customHeight="1" x14ac:dyDescent="0.25">
      <c r="A8" s="202" t="s">
        <v>94</v>
      </c>
      <c r="B8" s="226">
        <v>24.062271960958618</v>
      </c>
      <c r="C8" s="226">
        <v>25.806760406287161</v>
      </c>
      <c r="D8" s="226">
        <v>27.55223610916887</v>
      </c>
      <c r="E8" s="226">
        <v>27.15304903432618</v>
      </c>
      <c r="F8" s="226">
        <v>31.041130030519831</v>
      </c>
      <c r="G8" s="226">
        <v>27.988221916171259</v>
      </c>
      <c r="H8" s="226">
        <v>26.914542446975251</v>
      </c>
      <c r="I8" s="226">
        <v>24.91474998951038</v>
      </c>
      <c r="J8" s="226">
        <v>21.77717159491058</v>
      </c>
      <c r="K8" s="226">
        <v>14.899114898740329</v>
      </c>
      <c r="L8" s="226">
        <v>13.253768702412639</v>
      </c>
      <c r="M8" s="226">
        <v>11.630226750932991</v>
      </c>
      <c r="N8" s="226">
        <v>12.23334801490021</v>
      </c>
      <c r="O8" s="226">
        <v>14.352519019767341</v>
      </c>
      <c r="P8" s="226">
        <v>14.042809490959661</v>
      </c>
      <c r="Q8" s="226">
        <v>17.51361782633084</v>
      </c>
      <c r="R8" s="226">
        <v>16.55942103620399</v>
      </c>
      <c r="S8" s="226">
        <v>12.04287491500418</v>
      </c>
      <c r="T8" s="226">
        <v>7.8610490105068687</v>
      </c>
      <c r="U8" s="226">
        <v>9.9554216236284816</v>
      </c>
      <c r="V8" s="226">
        <v>9.8780920344063681</v>
      </c>
      <c r="W8" s="226">
        <v>9.2067001404653919</v>
      </c>
      <c r="DA8" s="174" t="s">
        <v>259</v>
      </c>
    </row>
    <row r="9" spans="1:105" ht="12" customHeight="1" x14ac:dyDescent="0.25">
      <c r="A9" s="202" t="s">
        <v>95</v>
      </c>
      <c r="B9" s="226">
        <v>0.41564106997878408</v>
      </c>
      <c r="C9" s="226">
        <v>0.44577459374405598</v>
      </c>
      <c r="D9" s="226">
        <v>0.47592517096073961</v>
      </c>
      <c r="E9" s="226">
        <v>0.46902978954461549</v>
      </c>
      <c r="F9" s="226">
        <v>0.53619078531609432</v>
      </c>
      <c r="G9" s="226">
        <v>0.48345619744120111</v>
      </c>
      <c r="H9" s="226">
        <v>0.4649099319798613</v>
      </c>
      <c r="I9" s="226">
        <v>0.43036639934483728</v>
      </c>
      <c r="J9" s="226">
        <v>0.376169254404006</v>
      </c>
      <c r="K9" s="226">
        <v>0.25736073751875937</v>
      </c>
      <c r="L9" s="226">
        <v>0.22893975322281451</v>
      </c>
      <c r="M9" s="226">
        <v>0.2008954058327036</v>
      </c>
      <c r="N9" s="226">
        <v>0.21131345645938709</v>
      </c>
      <c r="O9" s="226">
        <v>0.24791908145440511</v>
      </c>
      <c r="P9" s="226">
        <v>0.24256929569248251</v>
      </c>
      <c r="Q9" s="226">
        <v>0.3025225076146823</v>
      </c>
      <c r="R9" s="226">
        <v>0.28604013323780952</v>
      </c>
      <c r="S9" s="226">
        <v>0.20802330816535169</v>
      </c>
      <c r="T9" s="226">
        <v>0.13578829244321161</v>
      </c>
      <c r="U9" s="226">
        <v>0.17196556095985621</v>
      </c>
      <c r="V9" s="226">
        <v>0.17062980375216399</v>
      </c>
      <c r="W9" s="226">
        <v>0.15903247638318219</v>
      </c>
      <c r="DA9" s="174" t="s">
        <v>260</v>
      </c>
    </row>
    <row r="10" spans="1:105" ht="12" customHeight="1" x14ac:dyDescent="0.25">
      <c r="A10" s="56" t="s">
        <v>96</v>
      </c>
      <c r="B10" s="262">
        <v>1.594996421616395</v>
      </c>
      <c r="C10" s="262">
        <v>1.5113980903132389</v>
      </c>
      <c r="D10" s="262">
        <v>1.5405390224491391</v>
      </c>
      <c r="E10" s="262">
        <v>1.5656231260752871</v>
      </c>
      <c r="F10" s="262">
        <v>1.8142190517275441</v>
      </c>
      <c r="G10" s="262">
        <v>1.7273014956255299</v>
      </c>
      <c r="H10" s="262">
        <v>1.692210858694817</v>
      </c>
      <c r="I10" s="262">
        <v>1.535604077313663</v>
      </c>
      <c r="J10" s="262">
        <v>1.341332321464406</v>
      </c>
      <c r="K10" s="262">
        <v>0.89491311980737165</v>
      </c>
      <c r="L10" s="262">
        <v>0.84855758052605035</v>
      </c>
      <c r="M10" s="262">
        <v>0.82828483521371055</v>
      </c>
      <c r="N10" s="262">
        <v>0.82087592662206843</v>
      </c>
      <c r="O10" s="262">
        <v>0.96114083986408017</v>
      </c>
      <c r="P10" s="262">
        <v>0.96215681392881791</v>
      </c>
      <c r="Q10" s="262">
        <v>1.119057775192086</v>
      </c>
      <c r="R10" s="262">
        <v>1.040589275362902</v>
      </c>
      <c r="S10" s="262">
        <v>0.88249803823096407</v>
      </c>
      <c r="T10" s="262">
        <v>0.59906025360933313</v>
      </c>
      <c r="U10" s="262">
        <v>0.66699271979155694</v>
      </c>
      <c r="V10" s="262">
        <v>0.648615498809337</v>
      </c>
      <c r="W10" s="262">
        <v>0.61471317907492329</v>
      </c>
      <c r="DA10" s="68" t="s">
        <v>261</v>
      </c>
    </row>
    <row r="11" spans="1:105" ht="12" customHeight="1" x14ac:dyDescent="0.25">
      <c r="A11" s="37" t="s">
        <v>160</v>
      </c>
      <c r="B11" s="228">
        <v>3.7255996141976472E-2</v>
      </c>
      <c r="C11" s="228">
        <v>6.6104397668960438E-2</v>
      </c>
      <c r="D11" s="228">
        <v>7.2881694602497044E-3</v>
      </c>
      <c r="E11" s="228">
        <v>9.4344602832398764E-3</v>
      </c>
      <c r="F11" s="228">
        <v>4.7840156262373397E-3</v>
      </c>
      <c r="G11" s="228">
        <v>1.1990871877445689E-2</v>
      </c>
      <c r="H11" s="228">
        <v>1.201619509777763E-2</v>
      </c>
      <c r="I11" s="228">
        <v>4.1119559914504699E-3</v>
      </c>
      <c r="J11" s="228">
        <v>1.9897379200312141E-3</v>
      </c>
      <c r="K11" s="228">
        <v>2.019483185316345E-3</v>
      </c>
      <c r="L11" s="228">
        <v>1.6818632824404779E-3</v>
      </c>
      <c r="M11" s="228">
        <v>3.0308279211419611E-3</v>
      </c>
      <c r="N11" s="228">
        <v>1.6239653053723041E-3</v>
      </c>
      <c r="O11" s="228">
        <v>3.716177455447675E-3</v>
      </c>
      <c r="P11" s="228">
        <v>7.1483021283159686E-3</v>
      </c>
      <c r="Q11" s="228">
        <v>1.9643640357506348E-3</v>
      </c>
      <c r="R11" s="228">
        <v>1.972748294222647E-3</v>
      </c>
      <c r="S11" s="228">
        <v>1.359497350222011E-3</v>
      </c>
      <c r="T11" s="228">
        <v>2.2991473932629521E-4</v>
      </c>
      <c r="U11" s="228">
        <v>3.3248946031738002E-4</v>
      </c>
      <c r="V11" s="228">
        <v>6.7210461238308877E-4</v>
      </c>
      <c r="W11" s="228">
        <v>9.2825474668019553E-4</v>
      </c>
      <c r="DA11" s="69" t="s">
        <v>262</v>
      </c>
    </row>
    <row r="12" spans="1:105" ht="12" customHeight="1" x14ac:dyDescent="0.25">
      <c r="A12" s="37" t="s">
        <v>162</v>
      </c>
      <c r="B12" s="228">
        <v>1.2560446026866781</v>
      </c>
      <c r="C12" s="228">
        <v>0.9854791313218596</v>
      </c>
      <c r="D12" s="228">
        <v>0.96493744805653203</v>
      </c>
      <c r="E12" s="228">
        <v>0.99681826766166626</v>
      </c>
      <c r="F12" s="228">
        <v>1.1411545220925601</v>
      </c>
      <c r="G12" s="228">
        <v>1.109687088471786</v>
      </c>
      <c r="H12" s="228">
        <v>1.099093862916859</v>
      </c>
      <c r="I12" s="228">
        <v>1.023268438736558</v>
      </c>
      <c r="J12" s="228">
        <v>0.89088202136739414</v>
      </c>
      <c r="K12" s="228">
        <v>0.559728819459135</v>
      </c>
      <c r="L12" s="228">
        <v>0.55666891864406187</v>
      </c>
      <c r="M12" s="228">
        <v>0.60943181254386558</v>
      </c>
      <c r="N12" s="228">
        <v>0.56691221953786575</v>
      </c>
      <c r="O12" s="228">
        <v>0.71640056127978002</v>
      </c>
      <c r="P12" s="228">
        <v>0.73800291245779071</v>
      </c>
      <c r="Q12" s="228">
        <v>0.81244851766973925</v>
      </c>
      <c r="R12" s="228">
        <v>0.71244375493735024</v>
      </c>
      <c r="S12" s="228">
        <v>0.74386612446183531</v>
      </c>
      <c r="T12" s="228">
        <v>0.4878999193559222</v>
      </c>
      <c r="U12" s="228">
        <v>0.47519636736444881</v>
      </c>
      <c r="V12" s="228">
        <v>0.46594027079996742</v>
      </c>
      <c r="W12" s="228">
        <v>0.43729950543183738</v>
      </c>
      <c r="DA12" s="69" t="s">
        <v>263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7.8588500147490923E-4</v>
      </c>
      <c r="V13" s="228">
        <v>8.411425414361892E-4</v>
      </c>
      <c r="W13" s="228">
        <v>8.2124581276896234E-4</v>
      </c>
      <c r="DA13" s="69" t="s">
        <v>264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265</v>
      </c>
    </row>
    <row r="15" spans="1:105" ht="12" customHeight="1" x14ac:dyDescent="0.25">
      <c r="A15" s="37" t="s">
        <v>38</v>
      </c>
      <c r="B15" s="228">
        <v>0.30169582278773988</v>
      </c>
      <c r="C15" s="228">
        <v>0.45981456132241882</v>
      </c>
      <c r="D15" s="228">
        <v>0.56831340493235738</v>
      </c>
      <c r="E15" s="228">
        <v>0.55937039813038092</v>
      </c>
      <c r="F15" s="228">
        <v>0.66828051400874666</v>
      </c>
      <c r="G15" s="228">
        <v>0.60562353527629809</v>
      </c>
      <c r="H15" s="228">
        <v>0.58110080068018044</v>
      </c>
      <c r="I15" s="228">
        <v>0.50822368258565453</v>
      </c>
      <c r="J15" s="228">
        <v>0.44846056217698033</v>
      </c>
      <c r="K15" s="228">
        <v>0.3331648171629204</v>
      </c>
      <c r="L15" s="228">
        <v>0.29020679859954812</v>
      </c>
      <c r="M15" s="228">
        <v>0.21582219474870301</v>
      </c>
      <c r="N15" s="228">
        <v>0.25233974177883028</v>
      </c>
      <c r="O15" s="228">
        <v>0.24102410112885239</v>
      </c>
      <c r="P15" s="228">
        <v>0.21700559934271119</v>
      </c>
      <c r="Q15" s="228">
        <v>0.30464489348659601</v>
      </c>
      <c r="R15" s="228">
        <v>0.32617277213132939</v>
      </c>
      <c r="S15" s="228">
        <v>0.1372724164189067</v>
      </c>
      <c r="T15" s="228">
        <v>0.1109304195140846</v>
      </c>
      <c r="U15" s="228">
        <v>0.19067797796531591</v>
      </c>
      <c r="V15" s="228">
        <v>0.1811619808555503</v>
      </c>
      <c r="W15" s="228">
        <v>0.17566417308363669</v>
      </c>
      <c r="DA15" s="69" t="s">
        <v>266</v>
      </c>
    </row>
    <row r="16" spans="1:105" ht="12" customHeight="1" x14ac:dyDescent="0.25">
      <c r="A16" s="57" t="s">
        <v>167</v>
      </c>
      <c r="B16" s="263">
        <v>117.09730964799741</v>
      </c>
      <c r="C16" s="263">
        <v>103.7819457546538</v>
      </c>
      <c r="D16" s="263">
        <v>107.39450299216929</v>
      </c>
      <c r="E16" s="263">
        <v>113.7150130572099</v>
      </c>
      <c r="F16" s="263">
        <v>134.92244391406109</v>
      </c>
      <c r="G16" s="263">
        <v>140.9712115870409</v>
      </c>
      <c r="H16" s="263">
        <v>139.2487291623633</v>
      </c>
      <c r="I16" s="263">
        <v>123.5924490259444</v>
      </c>
      <c r="J16" s="263">
        <v>102.94004253703891</v>
      </c>
      <c r="K16" s="263">
        <v>64.527300209117612</v>
      </c>
      <c r="L16" s="263">
        <v>64.324040752162006</v>
      </c>
      <c r="M16" s="263">
        <v>69.995176951176546</v>
      </c>
      <c r="N16" s="263">
        <v>68.446240641209826</v>
      </c>
      <c r="O16" s="263">
        <v>78.47131402738664</v>
      </c>
      <c r="P16" s="263">
        <v>75.671707974813415</v>
      </c>
      <c r="Q16" s="263">
        <v>87.149747746750094</v>
      </c>
      <c r="R16" s="263">
        <v>82.97254491256875</v>
      </c>
      <c r="S16" s="263">
        <v>74.437916524340153</v>
      </c>
      <c r="T16" s="263">
        <v>60.428137064490961</v>
      </c>
      <c r="U16" s="263">
        <v>64.804966960140845</v>
      </c>
      <c r="V16" s="263">
        <v>62.841540064258169</v>
      </c>
      <c r="W16" s="263">
        <v>66.356019772329361</v>
      </c>
      <c r="DA16" s="70" t="s">
        <v>267</v>
      </c>
    </row>
    <row r="17" spans="1:105" ht="12" customHeight="1" x14ac:dyDescent="0.25">
      <c r="A17" s="18" t="s">
        <v>30</v>
      </c>
      <c r="B17" s="232">
        <v>0.13664628115378921</v>
      </c>
      <c r="C17" s="232">
        <v>0</v>
      </c>
      <c r="D17" s="232">
        <v>0.13844779843634911</v>
      </c>
      <c r="E17" s="232">
        <v>0</v>
      </c>
      <c r="F17" s="232">
        <v>17.791814570404899</v>
      </c>
      <c r="G17" s="232">
        <v>30.703916510670581</v>
      </c>
      <c r="H17" s="232">
        <v>24.279264702534739</v>
      </c>
      <c r="I17" s="232">
        <v>18.368064269761369</v>
      </c>
      <c r="J17" s="232">
        <v>12.822125055785699</v>
      </c>
      <c r="K17" s="232">
        <v>7.6990701732726974</v>
      </c>
      <c r="L17" s="232">
        <v>13.297955145873081</v>
      </c>
      <c r="M17" s="232">
        <v>25.975588590507449</v>
      </c>
      <c r="N17" s="232">
        <v>20.546742376563738</v>
      </c>
      <c r="O17" s="232">
        <v>24.890995033933759</v>
      </c>
      <c r="P17" s="232">
        <v>22.78873231611562</v>
      </c>
      <c r="Q17" s="232">
        <v>30.142436018061769</v>
      </c>
      <c r="R17" s="232">
        <v>31.645103465621311</v>
      </c>
      <c r="S17" s="232">
        <v>30.056284219367971</v>
      </c>
      <c r="T17" s="232">
        <v>28.49638738809756</v>
      </c>
      <c r="U17" s="232">
        <v>31.063476785182111</v>
      </c>
      <c r="V17" s="232">
        <v>29.586639558490621</v>
      </c>
      <c r="W17" s="232">
        <v>34.104139558837588</v>
      </c>
      <c r="DA17" s="71" t="s">
        <v>268</v>
      </c>
    </row>
    <row r="18" spans="1:105" ht="12" customHeight="1" x14ac:dyDescent="0.25">
      <c r="A18" s="18" t="s">
        <v>70</v>
      </c>
      <c r="B18" s="232">
        <v>10.3682164584538</v>
      </c>
      <c r="C18" s="232">
        <v>7.7469124041248092</v>
      </c>
      <c r="D18" s="232">
        <v>6.9363317902840071</v>
      </c>
      <c r="E18" s="232">
        <v>5.7508919964708749</v>
      </c>
      <c r="F18" s="232">
        <v>6.9140637020350209</v>
      </c>
      <c r="G18" s="232">
        <v>8.0240121196276579</v>
      </c>
      <c r="H18" s="232">
        <v>9.9737414299234359</v>
      </c>
      <c r="I18" s="232">
        <v>0.79249747809392612</v>
      </c>
      <c r="J18" s="232">
        <v>0.53102475707799646</v>
      </c>
      <c r="K18" s="232">
        <v>1.837270552990748</v>
      </c>
      <c r="L18" s="232">
        <v>0</v>
      </c>
      <c r="M18" s="232">
        <v>0</v>
      </c>
      <c r="N18" s="232">
        <v>0</v>
      </c>
      <c r="O18" s="232">
        <v>8.0425803740785076E-2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269</v>
      </c>
    </row>
    <row r="19" spans="1:105" ht="12" customHeight="1" x14ac:dyDescent="0.25">
      <c r="A19" s="18" t="s">
        <v>162</v>
      </c>
      <c r="B19" s="232">
        <v>40.009402519027823</v>
      </c>
      <c r="C19" s="232">
        <v>36.617334362069528</v>
      </c>
      <c r="D19" s="232">
        <v>30.67391610224411</v>
      </c>
      <c r="E19" s="232">
        <v>29.728748054475279</v>
      </c>
      <c r="F19" s="232">
        <v>29.71331700542996</v>
      </c>
      <c r="G19" s="232">
        <v>22.11352642435569</v>
      </c>
      <c r="H19" s="232">
        <v>22.34877209420609</v>
      </c>
      <c r="I19" s="232">
        <v>25.62877405419577</v>
      </c>
      <c r="J19" s="232">
        <v>26.92440817852609</v>
      </c>
      <c r="K19" s="232">
        <v>19.357051667701828</v>
      </c>
      <c r="L19" s="232">
        <v>18.836290344062139</v>
      </c>
      <c r="M19" s="232">
        <v>17.42082357845128</v>
      </c>
      <c r="N19" s="232">
        <v>15.503025811831019</v>
      </c>
      <c r="O19" s="232">
        <v>19.483036778493702</v>
      </c>
      <c r="P19" s="232">
        <v>22.551318574957971</v>
      </c>
      <c r="Q19" s="232">
        <v>23.858993454934019</v>
      </c>
      <c r="R19" s="232">
        <v>19.335112709657899</v>
      </c>
      <c r="S19" s="232">
        <v>18.705929528577929</v>
      </c>
      <c r="T19" s="232">
        <v>8.7780743119986226</v>
      </c>
      <c r="U19" s="232">
        <v>8.4976770508197959</v>
      </c>
      <c r="V19" s="232">
        <v>8.0778693077079957</v>
      </c>
      <c r="W19" s="232">
        <v>6.2256201781522478</v>
      </c>
      <c r="DA19" s="71" t="s">
        <v>270</v>
      </c>
    </row>
    <row r="20" spans="1:105" ht="12" customHeight="1" x14ac:dyDescent="0.25">
      <c r="A20" s="18" t="s">
        <v>36</v>
      </c>
      <c r="B20" s="232">
        <v>57.008710671062957</v>
      </c>
      <c r="C20" s="232">
        <v>42.395946402936779</v>
      </c>
      <c r="D20" s="232">
        <v>51.64714519793278</v>
      </c>
      <c r="E20" s="232">
        <v>61.614938563276617</v>
      </c>
      <c r="F20" s="232">
        <v>63.167294935778713</v>
      </c>
      <c r="G20" s="232">
        <v>68.105936274284687</v>
      </c>
      <c r="H20" s="232">
        <v>70.874886858466965</v>
      </c>
      <c r="I20" s="232">
        <v>66.121473483245168</v>
      </c>
      <c r="J20" s="232">
        <v>49.159415513060118</v>
      </c>
      <c r="K20" s="232">
        <v>24.154937488360261</v>
      </c>
      <c r="L20" s="232">
        <v>22.406430529602069</v>
      </c>
      <c r="M20" s="232">
        <v>20.45234912916472</v>
      </c>
      <c r="N20" s="232">
        <v>25.52153793485644</v>
      </c>
      <c r="O20" s="232">
        <v>27.486401060803509</v>
      </c>
      <c r="P20" s="232">
        <v>23.72522363991331</v>
      </c>
      <c r="Q20" s="232">
        <v>24.23514334797391</v>
      </c>
      <c r="R20" s="232">
        <v>23.173191751364541</v>
      </c>
      <c r="S20" s="232">
        <v>22.236561229148471</v>
      </c>
      <c r="T20" s="232">
        <v>21.165286044203441</v>
      </c>
      <c r="U20" s="232">
        <v>21.846700795664439</v>
      </c>
      <c r="V20" s="232">
        <v>22.047956758228249</v>
      </c>
      <c r="W20" s="232">
        <v>23.53471299978235</v>
      </c>
      <c r="DA20" s="71" t="s">
        <v>271</v>
      </c>
    </row>
    <row r="21" spans="1:105" ht="12" customHeight="1" x14ac:dyDescent="0.25">
      <c r="A21" s="18" t="s">
        <v>38</v>
      </c>
      <c r="B21" s="232">
        <v>9.57433371829908</v>
      </c>
      <c r="C21" s="232">
        <v>17.021752585522709</v>
      </c>
      <c r="D21" s="232">
        <v>17.998662103272029</v>
      </c>
      <c r="E21" s="232">
        <v>16.620434442987111</v>
      </c>
      <c r="F21" s="232">
        <v>17.335953700412571</v>
      </c>
      <c r="G21" s="232">
        <v>12.02382025810228</v>
      </c>
      <c r="H21" s="232">
        <v>11.772064077232081</v>
      </c>
      <c r="I21" s="232">
        <v>12.68163974064821</v>
      </c>
      <c r="J21" s="232">
        <v>13.50306903258905</v>
      </c>
      <c r="K21" s="232">
        <v>11.47897032679208</v>
      </c>
      <c r="L21" s="232">
        <v>9.7833647326247135</v>
      </c>
      <c r="M21" s="232">
        <v>6.1464156530530909</v>
      </c>
      <c r="N21" s="232">
        <v>6.8749345179586188</v>
      </c>
      <c r="O21" s="232">
        <v>6.5304553504148881</v>
      </c>
      <c r="P21" s="232">
        <v>6.6064334438265133</v>
      </c>
      <c r="Q21" s="232">
        <v>8.9131749257803943</v>
      </c>
      <c r="R21" s="232">
        <v>8.8191369859249953</v>
      </c>
      <c r="S21" s="232">
        <v>3.43914154724578</v>
      </c>
      <c r="T21" s="232">
        <v>1.9883893201913361</v>
      </c>
      <c r="U21" s="232">
        <v>3.397112328474492</v>
      </c>
      <c r="V21" s="232">
        <v>3.1290744398312968</v>
      </c>
      <c r="W21" s="232">
        <v>2.4915470355571721</v>
      </c>
      <c r="DA21" s="71" t="s">
        <v>272</v>
      </c>
    </row>
    <row r="22" spans="1:105" ht="12" customHeight="1" x14ac:dyDescent="0.25">
      <c r="A22" s="57" t="s">
        <v>174</v>
      </c>
      <c r="B22" s="263">
        <v>266.41265898191602</v>
      </c>
      <c r="C22" s="263">
        <v>212.67214732040571</v>
      </c>
      <c r="D22" s="263">
        <v>218.3242413124033</v>
      </c>
      <c r="E22" s="263">
        <v>249.7506060810959</v>
      </c>
      <c r="F22" s="263">
        <v>292.0027275093629</v>
      </c>
      <c r="G22" s="263">
        <v>309.99031216110461</v>
      </c>
      <c r="H22" s="263">
        <v>326.95104144734</v>
      </c>
      <c r="I22" s="263">
        <v>285.72767478805162</v>
      </c>
      <c r="J22" s="263">
        <v>254.0813478615452</v>
      </c>
      <c r="K22" s="263">
        <v>160.9072282276382</v>
      </c>
      <c r="L22" s="263">
        <v>177.97717417086221</v>
      </c>
      <c r="M22" s="263">
        <v>250.99964295486109</v>
      </c>
      <c r="N22" s="263">
        <v>201.86668621204501</v>
      </c>
      <c r="O22" s="263">
        <v>211.45351796651539</v>
      </c>
      <c r="P22" s="263">
        <v>201.42258883926621</v>
      </c>
      <c r="Q22" s="263">
        <v>230.58140064615529</v>
      </c>
      <c r="R22" s="263">
        <v>226.56994176916999</v>
      </c>
      <c r="S22" s="263">
        <v>200.0739204551856</v>
      </c>
      <c r="T22" s="263">
        <v>174.53387854409101</v>
      </c>
      <c r="U22" s="263">
        <v>184.97195861146619</v>
      </c>
      <c r="V22" s="263">
        <v>175.2980089207596</v>
      </c>
      <c r="W22" s="263">
        <v>194.10103165178879</v>
      </c>
      <c r="DA22" s="70" t="s">
        <v>273</v>
      </c>
    </row>
    <row r="23" spans="1:105" ht="12" customHeight="1" x14ac:dyDescent="0.25">
      <c r="A23" s="18" t="s">
        <v>30</v>
      </c>
      <c r="B23" s="232">
        <v>0.2562055422548854</v>
      </c>
      <c r="C23" s="232">
        <v>0</v>
      </c>
      <c r="D23" s="232">
        <v>0.33415061375598409</v>
      </c>
      <c r="E23" s="232">
        <v>0</v>
      </c>
      <c r="F23" s="232">
        <v>38.695661275727382</v>
      </c>
      <c r="G23" s="232">
        <v>66.226685072920887</v>
      </c>
      <c r="H23" s="232">
        <v>45.987335604456398</v>
      </c>
      <c r="I23" s="232">
        <v>36.17967278581208</v>
      </c>
      <c r="J23" s="232">
        <v>22.276906975141198</v>
      </c>
      <c r="K23" s="232">
        <v>13.118045416231441</v>
      </c>
      <c r="L23" s="232">
        <v>20.314665240483091</v>
      </c>
      <c r="M23" s="232">
        <v>26.024949849673899</v>
      </c>
      <c r="N23" s="232">
        <v>28.124050860432849</v>
      </c>
      <c r="O23" s="232">
        <v>36.738528027404158</v>
      </c>
      <c r="P23" s="232">
        <v>34.614466161923758</v>
      </c>
      <c r="Q23" s="232">
        <v>44.964325564603783</v>
      </c>
      <c r="R23" s="232">
        <v>45.134398560600268</v>
      </c>
      <c r="S23" s="232">
        <v>41.960125474665681</v>
      </c>
      <c r="T23" s="232">
        <v>37.055572620954457</v>
      </c>
      <c r="U23" s="232">
        <v>41.12309913415227</v>
      </c>
      <c r="V23" s="232">
        <v>39.320947754251613</v>
      </c>
      <c r="W23" s="232">
        <v>41.418998750468297</v>
      </c>
      <c r="DA23" s="71" t="s">
        <v>274</v>
      </c>
    </row>
    <row r="24" spans="1:105" ht="12" customHeight="1" x14ac:dyDescent="0.25">
      <c r="A24" s="18" t="s">
        <v>40</v>
      </c>
      <c r="B24" s="232">
        <v>66.672428618927825</v>
      </c>
      <c r="C24" s="232">
        <v>7.7687538501635212</v>
      </c>
      <c r="D24" s="232">
        <v>4.1857042272139111</v>
      </c>
      <c r="E24" s="232">
        <v>49.899303576100323</v>
      </c>
      <c r="F24" s="232">
        <v>37.281498201369907</v>
      </c>
      <c r="G24" s="232">
        <v>31.86966781731185</v>
      </c>
      <c r="H24" s="232">
        <v>85.386657170906062</v>
      </c>
      <c r="I24" s="232">
        <v>67.948537044392893</v>
      </c>
      <c r="J24" s="232">
        <v>99.818204861648184</v>
      </c>
      <c r="K24" s="232">
        <v>71.523874998625928</v>
      </c>
      <c r="L24" s="232">
        <v>95.609003451799211</v>
      </c>
      <c r="M24" s="232">
        <v>187.61011998097311</v>
      </c>
      <c r="N24" s="232">
        <v>118.1582967186604</v>
      </c>
      <c r="O24" s="232">
        <v>106.1320069764201</v>
      </c>
      <c r="P24" s="232">
        <v>97.713604156762145</v>
      </c>
      <c r="Q24" s="232">
        <v>115.1342389608112</v>
      </c>
      <c r="R24" s="232">
        <v>121.7154105342439</v>
      </c>
      <c r="S24" s="232">
        <v>101.8193712656844</v>
      </c>
      <c r="T24" s="232">
        <v>98.728573756408153</v>
      </c>
      <c r="U24" s="232">
        <v>103.83798194666019</v>
      </c>
      <c r="V24" s="232">
        <v>96.069286090582125</v>
      </c>
      <c r="W24" s="232">
        <v>116.52173622523151</v>
      </c>
      <c r="DA24" s="71" t="s">
        <v>275</v>
      </c>
    </row>
    <row r="25" spans="1:105" ht="12" customHeight="1" x14ac:dyDescent="0.25">
      <c r="A25" s="18" t="s">
        <v>70</v>
      </c>
      <c r="B25" s="232">
        <v>19.818526807509041</v>
      </c>
      <c r="C25" s="232">
        <v>18.886421956450711</v>
      </c>
      <c r="D25" s="232">
        <v>17.06721571244799</v>
      </c>
      <c r="E25" s="232">
        <v>12.13180224826255</v>
      </c>
      <c r="F25" s="232">
        <v>15.33034806549473</v>
      </c>
      <c r="G25" s="232">
        <v>17.644421603320019</v>
      </c>
      <c r="H25" s="232">
        <v>19.259164065939739</v>
      </c>
      <c r="I25" s="232">
        <v>1.5913867688058589</v>
      </c>
      <c r="J25" s="232">
        <v>0.94055947241542359</v>
      </c>
      <c r="K25" s="232">
        <v>3.1913951165463459</v>
      </c>
      <c r="L25" s="232">
        <v>0</v>
      </c>
      <c r="M25" s="232">
        <v>0</v>
      </c>
      <c r="N25" s="232">
        <v>0</v>
      </c>
      <c r="O25" s="232">
        <v>0.12101842960455191</v>
      </c>
      <c r="P25" s="232">
        <v>0</v>
      </c>
      <c r="Q25" s="232">
        <v>0</v>
      </c>
      <c r="R25" s="232">
        <v>0</v>
      </c>
      <c r="S25" s="232">
        <v>0</v>
      </c>
      <c r="T25" s="232">
        <v>0</v>
      </c>
      <c r="U25" s="232">
        <v>0</v>
      </c>
      <c r="V25" s="232">
        <v>0</v>
      </c>
      <c r="W25" s="232">
        <v>0</v>
      </c>
      <c r="DA25" s="71" t="s">
        <v>276</v>
      </c>
    </row>
    <row r="26" spans="1:105" ht="12" customHeight="1" x14ac:dyDescent="0.25">
      <c r="A26" s="18" t="s">
        <v>162</v>
      </c>
      <c r="B26" s="232">
        <v>71.321515816581126</v>
      </c>
      <c r="C26" s="232">
        <v>83.252820280213058</v>
      </c>
      <c r="D26" s="232">
        <v>70.387125549033726</v>
      </c>
      <c r="E26" s="232">
        <v>58.486807683367829</v>
      </c>
      <c r="F26" s="232">
        <v>61.441379925084753</v>
      </c>
      <c r="G26" s="232">
        <v>45.348720804880173</v>
      </c>
      <c r="H26" s="232">
        <v>40.246135087047577</v>
      </c>
      <c r="I26" s="232">
        <v>47.995096833926212</v>
      </c>
      <c r="J26" s="232">
        <v>44.47427165151403</v>
      </c>
      <c r="K26" s="232">
        <v>31.357241943987749</v>
      </c>
      <c r="L26" s="232">
        <v>27.35822884221243</v>
      </c>
      <c r="M26" s="232">
        <v>16.594378141599041</v>
      </c>
      <c r="N26" s="232">
        <v>20.175261136678621</v>
      </c>
      <c r="O26" s="232">
        <v>27.34034178907492</v>
      </c>
      <c r="P26" s="232">
        <v>32.566958948944993</v>
      </c>
      <c r="Q26" s="232">
        <v>33.838386725006167</v>
      </c>
      <c r="R26" s="232">
        <v>26.218971001372719</v>
      </c>
      <c r="S26" s="232">
        <v>24.828391151856021</v>
      </c>
      <c r="T26" s="232">
        <v>10.852524410222021</v>
      </c>
      <c r="U26" s="232">
        <v>10.69556648165816</v>
      </c>
      <c r="V26" s="232">
        <v>10.20687871226194</v>
      </c>
      <c r="W26" s="232">
        <v>7.1885767835599559</v>
      </c>
      <c r="DA26" s="71" t="s">
        <v>277</v>
      </c>
    </row>
    <row r="27" spans="1:105" ht="12" customHeight="1" x14ac:dyDescent="0.25">
      <c r="A27" s="18" t="s">
        <v>36</v>
      </c>
      <c r="B27" s="232">
        <v>108.3439821966432</v>
      </c>
      <c r="C27" s="232">
        <v>102.7641512335784</v>
      </c>
      <c r="D27" s="232">
        <v>126.3500452099516</v>
      </c>
      <c r="E27" s="232">
        <v>129.2326925733652</v>
      </c>
      <c r="F27" s="232">
        <v>139.25384004168609</v>
      </c>
      <c r="G27" s="232">
        <v>148.90081686267169</v>
      </c>
      <c r="H27" s="232">
        <v>136.07174951899029</v>
      </c>
      <c r="I27" s="232">
        <v>132.0129813551145</v>
      </c>
      <c r="J27" s="232">
        <v>86.571404900826394</v>
      </c>
      <c r="K27" s="232">
        <v>41.716670752246742</v>
      </c>
      <c r="L27" s="232">
        <v>34.695276636367417</v>
      </c>
      <c r="M27" s="232">
        <v>20.770194982615131</v>
      </c>
      <c r="N27" s="232">
        <v>35.409077496273063</v>
      </c>
      <c r="O27" s="232">
        <v>41.121622744011617</v>
      </c>
      <c r="P27" s="232">
        <v>36.527559571635251</v>
      </c>
      <c r="Q27" s="232">
        <v>36.644449395734149</v>
      </c>
      <c r="R27" s="232">
        <v>33.501161672953103</v>
      </c>
      <c r="S27" s="232">
        <v>31.4660325629795</v>
      </c>
      <c r="T27" s="232">
        <v>27.897207756506301</v>
      </c>
      <c r="U27" s="232">
        <v>29.315311048995589</v>
      </c>
      <c r="V27" s="232">
        <v>29.700896363663929</v>
      </c>
      <c r="W27" s="232">
        <v>28.971719892528942</v>
      </c>
      <c r="DA27" s="71" t="s">
        <v>278</v>
      </c>
    </row>
    <row r="28" spans="1:105" ht="12" customHeight="1" x14ac:dyDescent="0.25">
      <c r="A28" s="57" t="s">
        <v>181</v>
      </c>
      <c r="B28" s="263">
        <v>119.8459138374749</v>
      </c>
      <c r="C28" s="263">
        <v>112.73202222453099</v>
      </c>
      <c r="D28" s="263">
        <v>114.46851403749049</v>
      </c>
      <c r="E28" s="263">
        <v>116.8527274384997</v>
      </c>
      <c r="F28" s="263">
        <v>135.4233575963878</v>
      </c>
      <c r="G28" s="263">
        <v>129.6634133847021</v>
      </c>
      <c r="H28" s="263">
        <v>127.4263683118474</v>
      </c>
      <c r="I28" s="263">
        <v>115.552980559768</v>
      </c>
      <c r="J28" s="263">
        <v>100.9759429924176</v>
      </c>
      <c r="K28" s="263">
        <v>67.140265722123502</v>
      </c>
      <c r="L28" s="263">
        <v>63.899906542560508</v>
      </c>
      <c r="M28" s="263">
        <v>62.394762644231292</v>
      </c>
      <c r="N28" s="263">
        <v>61.823318832213737</v>
      </c>
      <c r="O28" s="263">
        <v>72.405007335158288</v>
      </c>
      <c r="P28" s="263">
        <v>72.495506099332729</v>
      </c>
      <c r="Q28" s="263">
        <v>84.291110419083637</v>
      </c>
      <c r="R28" s="263">
        <v>78.368852182227684</v>
      </c>
      <c r="S28" s="263">
        <v>66.501168842250337</v>
      </c>
      <c r="T28" s="263">
        <v>45.136726358616308</v>
      </c>
      <c r="U28" s="263">
        <v>50.204725382394173</v>
      </c>
      <c r="V28" s="263">
        <v>48.82062525811174</v>
      </c>
      <c r="W28" s="263">
        <v>46.267034598056632</v>
      </c>
      <c r="DA28" s="70" t="s">
        <v>279</v>
      </c>
    </row>
    <row r="29" spans="1:105" ht="12" customHeight="1" x14ac:dyDescent="0.25">
      <c r="A29" s="60" t="s">
        <v>183</v>
      </c>
      <c r="B29" s="264">
        <v>101.0869462296485</v>
      </c>
      <c r="C29" s="264">
        <v>82.703511966936176</v>
      </c>
      <c r="D29" s="264">
        <v>77.576525196015069</v>
      </c>
      <c r="E29" s="264">
        <v>79.780683720269735</v>
      </c>
      <c r="F29" s="264">
        <v>92.020666651885051</v>
      </c>
      <c r="G29" s="264">
        <v>92.89872748220003</v>
      </c>
      <c r="H29" s="264">
        <v>93.59900280049348</v>
      </c>
      <c r="I29" s="264">
        <v>78.178328591551804</v>
      </c>
      <c r="J29" s="264">
        <v>67.795238389738827</v>
      </c>
      <c r="K29" s="264">
        <v>43.6037027527438</v>
      </c>
      <c r="L29" s="264">
        <v>42.100724734286374</v>
      </c>
      <c r="M29" s="264">
        <v>46.183056770035932</v>
      </c>
      <c r="N29" s="264">
        <v>42.8685598981195</v>
      </c>
      <c r="O29" s="264">
        <v>54.35601933061691</v>
      </c>
      <c r="P29" s="264">
        <v>56.194907573338647</v>
      </c>
      <c r="Q29" s="264">
        <v>61.407396281013277</v>
      </c>
      <c r="R29" s="264">
        <v>53.86804932401823</v>
      </c>
      <c r="S29" s="264">
        <v>56.189810262032971</v>
      </c>
      <c r="T29" s="264">
        <v>36.804611514164051</v>
      </c>
      <c r="U29" s="264">
        <v>35.875063663491048</v>
      </c>
      <c r="V29" s="264">
        <v>35.206615060622248</v>
      </c>
      <c r="W29" s="264">
        <v>33.065358627985127</v>
      </c>
      <c r="DA29" s="72" t="s">
        <v>280</v>
      </c>
    </row>
    <row r="30" spans="1:105" ht="12" customHeight="1" x14ac:dyDescent="0.25">
      <c r="A30" s="59" t="s">
        <v>33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0.178398542529634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3.3502870294422858E-3</v>
      </c>
      <c r="U30" s="232">
        <v>4.5606617367007999E-3</v>
      </c>
      <c r="V30" s="232">
        <v>9.3960698853431269E-3</v>
      </c>
      <c r="W30" s="232">
        <v>6.6361842264665788E-3</v>
      </c>
      <c r="DA30" s="71" t="s">
        <v>281</v>
      </c>
    </row>
    <row r="31" spans="1:105" ht="12" customHeight="1" x14ac:dyDescent="0.25">
      <c r="A31" s="59" t="s">
        <v>160</v>
      </c>
      <c r="B31" s="232">
        <v>2.3822059977730961</v>
      </c>
      <c r="C31" s="232">
        <v>4.4394065291572673</v>
      </c>
      <c r="D31" s="232">
        <v>0.48652608302362399</v>
      </c>
      <c r="E31" s="232">
        <v>0.64299501618645172</v>
      </c>
      <c r="F31" s="232">
        <v>0.31951698194148842</v>
      </c>
      <c r="G31" s="232">
        <v>0.74855269083364684</v>
      </c>
      <c r="H31" s="232">
        <v>0.71932833957311937</v>
      </c>
      <c r="I31" s="232">
        <v>0.31096693548011922</v>
      </c>
      <c r="J31" s="232">
        <v>0.1513912313203894</v>
      </c>
      <c r="K31" s="232">
        <v>0.1467126796576014</v>
      </c>
      <c r="L31" s="232">
        <v>0.12991724365245599</v>
      </c>
      <c r="M31" s="232">
        <v>0.2341193922304457</v>
      </c>
      <c r="N31" s="232">
        <v>0.12544485539576289</v>
      </c>
      <c r="O31" s="232">
        <v>0.28617541818415537</v>
      </c>
      <c r="P31" s="232">
        <v>0.55217788449380856</v>
      </c>
      <c r="Q31" s="232">
        <v>0.15173930230786689</v>
      </c>
      <c r="R31" s="232">
        <v>0.1523869528999966</v>
      </c>
      <c r="S31" s="232">
        <v>0.1050157586158684</v>
      </c>
      <c r="T31" s="232">
        <v>1.7758852624395981E-2</v>
      </c>
      <c r="U31" s="232">
        <v>2.5695482711970481E-2</v>
      </c>
      <c r="V31" s="232">
        <v>5.1939693689199158E-2</v>
      </c>
      <c r="W31" s="232">
        <v>7.1739203313712099E-2</v>
      </c>
      <c r="DA31" s="71" t="s">
        <v>282</v>
      </c>
    </row>
    <row r="32" spans="1:105" ht="12" customHeight="1" x14ac:dyDescent="0.25">
      <c r="A32" s="59" t="s">
        <v>70</v>
      </c>
      <c r="B32" s="232">
        <v>20.314420033566591</v>
      </c>
      <c r="C32" s="232">
        <v>13.66652684106128</v>
      </c>
      <c r="D32" s="232">
        <v>14.21744980486128</v>
      </c>
      <c r="E32" s="232">
        <v>12.827421584153839</v>
      </c>
      <c r="F32" s="232">
        <v>17.310208322884979</v>
      </c>
      <c r="G32" s="232">
        <v>24.53465528621771</v>
      </c>
      <c r="H32" s="232">
        <v>28.659833539156381</v>
      </c>
      <c r="I32" s="232">
        <v>2.335606280827494</v>
      </c>
      <c r="J32" s="232">
        <v>1.3048719190274221</v>
      </c>
      <c r="K32" s="232">
        <v>3.76715270021423</v>
      </c>
      <c r="L32" s="232">
        <v>0</v>
      </c>
      <c r="M32" s="232">
        <v>0</v>
      </c>
      <c r="N32" s="232">
        <v>0</v>
      </c>
      <c r="O32" s="232">
        <v>0.222282258905699</v>
      </c>
      <c r="P32" s="232">
        <v>0</v>
      </c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2">
        <v>0</v>
      </c>
      <c r="DA32" s="71" t="s">
        <v>283</v>
      </c>
    </row>
    <row r="33" spans="1:105" ht="12" customHeight="1" x14ac:dyDescent="0.25">
      <c r="A33" s="59" t="s">
        <v>162</v>
      </c>
      <c r="B33" s="232">
        <v>78.390320198308814</v>
      </c>
      <c r="C33" s="232">
        <v>64.597578596717625</v>
      </c>
      <c r="D33" s="232">
        <v>62.872549308130147</v>
      </c>
      <c r="E33" s="232">
        <v>66.310267119929435</v>
      </c>
      <c r="F33" s="232">
        <v>74.390941347058586</v>
      </c>
      <c r="G33" s="232">
        <v>67.615519505148669</v>
      </c>
      <c r="H33" s="232">
        <v>64.219840921763975</v>
      </c>
      <c r="I33" s="232">
        <v>75.531755375244188</v>
      </c>
      <c r="J33" s="232">
        <v>66.160576696861384</v>
      </c>
      <c r="K33" s="232">
        <v>39.68983737287197</v>
      </c>
      <c r="L33" s="232">
        <v>41.970807490633923</v>
      </c>
      <c r="M33" s="232">
        <v>45.948937377805478</v>
      </c>
      <c r="N33" s="232">
        <v>42.743115042723737</v>
      </c>
      <c r="O33" s="232">
        <v>53.847561653527052</v>
      </c>
      <c r="P33" s="232">
        <v>55.642729688844838</v>
      </c>
      <c r="Q33" s="232">
        <v>61.25565697870541</v>
      </c>
      <c r="R33" s="232">
        <v>53.715662371118228</v>
      </c>
      <c r="S33" s="232">
        <v>56.0847945034171</v>
      </c>
      <c r="T33" s="232">
        <v>36.783502374510213</v>
      </c>
      <c r="U33" s="232">
        <v>35.844807519042376</v>
      </c>
      <c r="V33" s="232">
        <v>35.145279297047708</v>
      </c>
      <c r="W33" s="232">
        <v>32.986983240444957</v>
      </c>
      <c r="DA33" s="71" t="s">
        <v>284</v>
      </c>
    </row>
    <row r="34" spans="1:105" ht="12" customHeight="1" x14ac:dyDescent="0.25">
      <c r="A34" s="60" t="s">
        <v>189</v>
      </c>
      <c r="B34" s="264">
        <v>18.758967607826371</v>
      </c>
      <c r="C34" s="264">
        <v>30.028510257594832</v>
      </c>
      <c r="D34" s="264">
        <v>36.89198884147546</v>
      </c>
      <c r="E34" s="264">
        <v>37.072043718229921</v>
      </c>
      <c r="F34" s="264">
        <v>43.40269094450273</v>
      </c>
      <c r="G34" s="264">
        <v>36.764685902502059</v>
      </c>
      <c r="H34" s="264">
        <v>33.827365511353918</v>
      </c>
      <c r="I34" s="264">
        <v>37.374651968216213</v>
      </c>
      <c r="J34" s="264">
        <v>33.180704602678738</v>
      </c>
      <c r="K34" s="264">
        <v>23.536562969379709</v>
      </c>
      <c r="L34" s="264">
        <v>21.799181808274131</v>
      </c>
      <c r="M34" s="264">
        <v>16.21170587419536</v>
      </c>
      <c r="N34" s="264">
        <v>18.95475893409424</v>
      </c>
      <c r="O34" s="264">
        <v>18.048988004541378</v>
      </c>
      <c r="P34" s="264">
        <v>16.300598525994079</v>
      </c>
      <c r="Q34" s="264">
        <v>22.88371413807036</v>
      </c>
      <c r="R34" s="264">
        <v>24.50080285820945</v>
      </c>
      <c r="S34" s="264">
        <v>10.31135858021737</v>
      </c>
      <c r="T34" s="264">
        <v>8.3321148444522546</v>
      </c>
      <c r="U34" s="264">
        <v>14.32966171890312</v>
      </c>
      <c r="V34" s="264">
        <v>13.614010197489479</v>
      </c>
      <c r="W34" s="264">
        <v>13.20167597007149</v>
      </c>
      <c r="DA34" s="72" t="s">
        <v>285</v>
      </c>
    </row>
    <row r="35" spans="1:105" ht="12" customHeight="1" x14ac:dyDescent="0.25">
      <c r="A35" s="57" t="s">
        <v>191</v>
      </c>
      <c r="B35" s="263">
        <f t="shared" ref="B35:W35" si="0">B36+B40+B51</f>
        <v>89.008431111247063</v>
      </c>
      <c r="C35" s="263">
        <f t="shared" si="0"/>
        <v>84.799549678948821</v>
      </c>
      <c r="D35" s="263">
        <f t="shared" si="0"/>
        <v>81.770443807532459</v>
      </c>
      <c r="E35" s="263">
        <f t="shared" si="0"/>
        <v>84.027846084580929</v>
      </c>
      <c r="F35" s="263">
        <f t="shared" si="0"/>
        <v>98.566037432099364</v>
      </c>
      <c r="G35" s="263">
        <f t="shared" si="0"/>
        <v>97.353692724871735</v>
      </c>
      <c r="H35" s="263">
        <f t="shared" si="0"/>
        <v>95.858467896187022</v>
      </c>
      <c r="I35" s="263">
        <f t="shared" si="0"/>
        <v>86.292640504414379</v>
      </c>
      <c r="J35" s="263">
        <f t="shared" si="0"/>
        <v>75.723070411997881</v>
      </c>
      <c r="K35" s="263">
        <f t="shared" si="0"/>
        <v>47.851337539851713</v>
      </c>
      <c r="L35" s="263">
        <f t="shared" si="0"/>
        <v>48.027091383697616</v>
      </c>
      <c r="M35" s="263">
        <f t="shared" si="0"/>
        <v>49.228756580622175</v>
      </c>
      <c r="N35" s="263">
        <f t="shared" si="0"/>
        <v>47.912801043652394</v>
      </c>
      <c r="O35" s="263">
        <f t="shared" si="0"/>
        <v>54.858558052838333</v>
      </c>
      <c r="P35" s="263">
        <f t="shared" si="0"/>
        <v>53.784081863413235</v>
      </c>
      <c r="Q35" s="263">
        <f t="shared" si="0"/>
        <v>62.538082317741988</v>
      </c>
      <c r="R35" s="263">
        <f t="shared" si="0"/>
        <v>57.988330404420594</v>
      </c>
      <c r="S35" s="263">
        <f t="shared" si="0"/>
        <v>50.082106402272458</v>
      </c>
      <c r="T35" s="263">
        <f t="shared" si="0"/>
        <v>36.340569117004577</v>
      </c>
      <c r="U35" s="263">
        <f t="shared" si="0"/>
        <v>39.72825216708479</v>
      </c>
      <c r="V35" s="263">
        <f t="shared" si="0"/>
        <v>38.703742927133774</v>
      </c>
      <c r="W35" s="263">
        <f t="shared" si="0"/>
        <v>38.40587946680823</v>
      </c>
      <c r="DA35" s="70"/>
    </row>
    <row r="36" spans="1:105" ht="12" customHeight="1" x14ac:dyDescent="0.25">
      <c r="A36" s="60" t="s">
        <v>192</v>
      </c>
      <c r="B36" s="264">
        <v>47.337240803277162</v>
      </c>
      <c r="C36" s="264">
        <v>38.522074013848403</v>
      </c>
      <c r="D36" s="264">
        <v>35.566700101014597</v>
      </c>
      <c r="E36" s="264">
        <v>36.81320283311598</v>
      </c>
      <c r="F36" s="264">
        <v>41.918183356367301</v>
      </c>
      <c r="G36" s="264">
        <v>41.037294309519183</v>
      </c>
      <c r="H36" s="264">
        <v>40.650785042658789</v>
      </c>
      <c r="I36" s="264">
        <v>37.581193260584982</v>
      </c>
      <c r="J36" s="264">
        <v>32.696864746848867</v>
      </c>
      <c r="K36" s="264">
        <v>20.5483389323824</v>
      </c>
      <c r="L36" s="264">
        <v>20.42376814063778</v>
      </c>
      <c r="M36" s="264">
        <v>22.404175924529088</v>
      </c>
      <c r="N36" s="264">
        <v>20.796257865110029</v>
      </c>
      <c r="O36" s="264">
        <v>26.34235119948309</v>
      </c>
      <c r="P36" s="264">
        <v>27.26109277705034</v>
      </c>
      <c r="Q36" s="264">
        <v>29.789758529793069</v>
      </c>
      <c r="R36" s="264">
        <v>26.132294788887709</v>
      </c>
      <c r="S36" s="264">
        <v>27.258619985788311</v>
      </c>
      <c r="T36" s="264">
        <v>17.854534733445259</v>
      </c>
      <c r="U36" s="264">
        <v>17.403595470579969</v>
      </c>
      <c r="V36" s="264">
        <v>17.079319834825721</v>
      </c>
      <c r="W36" s="264">
        <v>16.04056040287194</v>
      </c>
      <c r="DA36" s="72" t="s">
        <v>286</v>
      </c>
    </row>
    <row r="37" spans="1:105" ht="12" customHeight="1" x14ac:dyDescent="0.25">
      <c r="A37" s="59" t="s">
        <v>33</v>
      </c>
      <c r="B37" s="232">
        <v>0</v>
      </c>
      <c r="C37" s="232">
        <v>0</v>
      </c>
      <c r="D37" s="232">
        <v>0</v>
      </c>
      <c r="E37" s="232">
        <v>0</v>
      </c>
      <c r="F37" s="232">
        <v>0</v>
      </c>
      <c r="G37" s="232">
        <v>0</v>
      </c>
      <c r="H37" s="232">
        <v>0</v>
      </c>
      <c r="I37" s="232">
        <v>0</v>
      </c>
      <c r="J37" s="232">
        <v>8.7728092440216052E-2</v>
      </c>
      <c r="K37" s="232">
        <v>0</v>
      </c>
      <c r="L37" s="232">
        <v>0</v>
      </c>
      <c r="M37" s="232">
        <v>0</v>
      </c>
      <c r="N37" s="232">
        <v>0</v>
      </c>
      <c r="O37" s="232">
        <v>0</v>
      </c>
      <c r="P37" s="232">
        <v>0</v>
      </c>
      <c r="Q37" s="232">
        <v>0</v>
      </c>
      <c r="R37" s="232">
        <v>0</v>
      </c>
      <c r="S37" s="232">
        <v>0</v>
      </c>
      <c r="T37" s="232">
        <v>1.625280465497316E-3</v>
      </c>
      <c r="U37" s="232">
        <v>2.212453549579837E-3</v>
      </c>
      <c r="V37" s="232">
        <v>4.5581911946326473E-3</v>
      </c>
      <c r="W37" s="232">
        <v>3.21932434264088E-3</v>
      </c>
      <c r="DA37" s="71" t="s">
        <v>287</v>
      </c>
    </row>
    <row r="38" spans="1:105" ht="12" customHeight="1" x14ac:dyDescent="0.25">
      <c r="A38" s="59" t="s">
        <v>160</v>
      </c>
      <c r="B38" s="232">
        <v>1.39610662523845</v>
      </c>
      <c r="C38" s="232">
        <v>2.4771525955536262</v>
      </c>
      <c r="D38" s="232">
        <v>0.27311205505121028</v>
      </c>
      <c r="E38" s="232">
        <v>0.35354074165097482</v>
      </c>
      <c r="F38" s="232">
        <v>0.1792730460240996</v>
      </c>
      <c r="G38" s="232">
        <v>0.44933802351417279</v>
      </c>
      <c r="H38" s="232">
        <v>0.4502869691696067</v>
      </c>
      <c r="I38" s="232">
        <v>0.1540887265629933</v>
      </c>
      <c r="J38" s="232">
        <v>7.4447154935176021E-2</v>
      </c>
      <c r="K38" s="232">
        <v>7.5676780828339063E-2</v>
      </c>
      <c r="L38" s="232">
        <v>6.30250352832432E-2</v>
      </c>
      <c r="M38" s="232">
        <v>0.1135752463721265</v>
      </c>
      <c r="N38" s="232">
        <v>6.0855404680299582E-2</v>
      </c>
      <c r="O38" s="232">
        <v>0.13925758276173761</v>
      </c>
      <c r="P38" s="232">
        <v>0.26787075891130929</v>
      </c>
      <c r="Q38" s="232">
        <v>7.3611282174298368E-2</v>
      </c>
      <c r="R38" s="232">
        <v>7.3925468345992271E-2</v>
      </c>
      <c r="S38" s="232">
        <v>5.0944906972990082E-2</v>
      </c>
      <c r="T38" s="232">
        <v>8.615117453050377E-3</v>
      </c>
      <c r="U38" s="232">
        <v>1.246530990816083E-2</v>
      </c>
      <c r="V38" s="232">
        <v>2.519681710704717E-2</v>
      </c>
      <c r="W38" s="232">
        <v>3.4801891518986112E-2</v>
      </c>
      <c r="DA38" s="71" t="s">
        <v>288</v>
      </c>
    </row>
    <row r="39" spans="1:105" ht="12" customHeight="1" x14ac:dyDescent="0.25">
      <c r="A39" s="59" t="s">
        <v>162</v>
      </c>
      <c r="B39" s="232">
        <v>45.941134178038709</v>
      </c>
      <c r="C39" s="232">
        <v>36.04492141829477</v>
      </c>
      <c r="D39" s="232">
        <v>35.293588045963403</v>
      </c>
      <c r="E39" s="232">
        <v>36.459662091465013</v>
      </c>
      <c r="F39" s="232">
        <v>41.738910310343201</v>
      </c>
      <c r="G39" s="232">
        <v>40.58795628600501</v>
      </c>
      <c r="H39" s="232">
        <v>40.200498073489193</v>
      </c>
      <c r="I39" s="232">
        <v>37.427104534021993</v>
      </c>
      <c r="J39" s="232">
        <v>32.53468949947348</v>
      </c>
      <c r="K39" s="232">
        <v>20.472662151554061</v>
      </c>
      <c r="L39" s="232">
        <v>20.36074310535453</v>
      </c>
      <c r="M39" s="232">
        <v>22.290600678156959</v>
      </c>
      <c r="N39" s="232">
        <v>20.735402460429729</v>
      </c>
      <c r="O39" s="232">
        <v>26.203093616721361</v>
      </c>
      <c r="P39" s="232">
        <v>26.993222018139029</v>
      </c>
      <c r="Q39" s="232">
        <v>29.716147247618771</v>
      </c>
      <c r="R39" s="232">
        <v>26.058369320541711</v>
      </c>
      <c r="S39" s="232">
        <v>27.207675078815321</v>
      </c>
      <c r="T39" s="232">
        <v>17.844294335526708</v>
      </c>
      <c r="U39" s="232">
        <v>17.388917707122221</v>
      </c>
      <c r="V39" s="232">
        <v>17.04956482652404</v>
      </c>
      <c r="W39" s="232">
        <v>16.00253918701031</v>
      </c>
      <c r="DA39" s="71" t="s">
        <v>289</v>
      </c>
    </row>
    <row r="40" spans="1:105" ht="12" customHeight="1" x14ac:dyDescent="0.25">
      <c r="A40" s="60" t="s">
        <v>197</v>
      </c>
      <c r="B40" s="264">
        <v>30.677380795105758</v>
      </c>
      <c r="C40" s="264">
        <v>29.521812123890509</v>
      </c>
      <c r="D40" s="264">
        <v>25.494377366270811</v>
      </c>
      <c r="E40" s="264">
        <v>26.831160486087128</v>
      </c>
      <c r="F40" s="264">
        <v>32.295681731138203</v>
      </c>
      <c r="G40" s="264">
        <v>34.24744922735092</v>
      </c>
      <c r="H40" s="264">
        <v>34.032343230263322</v>
      </c>
      <c r="I40" s="264">
        <v>30.191753120639611</v>
      </c>
      <c r="J40" s="264">
        <v>26.709480879509162</v>
      </c>
      <c r="K40" s="264">
        <v>15.16245750738816</v>
      </c>
      <c r="L40" s="264">
        <v>17.028174294490391</v>
      </c>
      <c r="M40" s="264">
        <v>18.96001005716623</v>
      </c>
      <c r="N40" s="264">
        <v>17.921271503887539</v>
      </c>
      <c r="O40" s="264">
        <v>19.73327763897176</v>
      </c>
      <c r="P40" s="264">
        <v>18.615295170172441</v>
      </c>
      <c r="Q40" s="264">
        <v>21.647050004603312</v>
      </c>
      <c r="R40" s="264">
        <v>19.970284954617881</v>
      </c>
      <c r="S40" s="264">
        <v>17.8212733147741</v>
      </c>
      <c r="T40" s="264">
        <v>14.44398563550839</v>
      </c>
      <c r="U40" s="264">
        <v>15.37309730345935</v>
      </c>
      <c r="V40" s="264">
        <v>15.020038263004549</v>
      </c>
      <c r="W40" s="264">
        <v>15.960964488515231</v>
      </c>
      <c r="DA40" s="72" t="s">
        <v>290</v>
      </c>
    </row>
    <row r="41" spans="1:105" ht="12" customHeight="1" x14ac:dyDescent="0.25">
      <c r="A41" s="64" t="s">
        <v>30</v>
      </c>
      <c r="B41" s="231">
        <v>2.8159463152481599E-2</v>
      </c>
      <c r="C41" s="231">
        <v>0</v>
      </c>
      <c r="D41" s="231">
        <v>3.2651516466360983E-2</v>
      </c>
      <c r="E41" s="231">
        <v>0</v>
      </c>
      <c r="F41" s="231">
        <v>4.1838910039929607</v>
      </c>
      <c r="G41" s="231">
        <v>7.0307364948877789</v>
      </c>
      <c r="H41" s="231">
        <v>5.5960993590843646</v>
      </c>
      <c r="I41" s="231">
        <v>4.3107890740906418</v>
      </c>
      <c r="J41" s="231">
        <v>2.872734766195161</v>
      </c>
      <c r="K41" s="231">
        <v>1.982747900783302</v>
      </c>
      <c r="L41" s="231">
        <v>3.185754544585059</v>
      </c>
      <c r="M41" s="231">
        <v>5.9608349735765307</v>
      </c>
      <c r="N41" s="231">
        <v>4.851107516499197</v>
      </c>
      <c r="O41" s="231">
        <v>5.7446903451510076</v>
      </c>
      <c r="P41" s="231">
        <v>5.3467030397925521</v>
      </c>
      <c r="Q41" s="231">
        <v>6.9372475128676889</v>
      </c>
      <c r="R41" s="231">
        <v>7.5831491350823867</v>
      </c>
      <c r="S41" s="231">
        <v>6.7199298281867073</v>
      </c>
      <c r="T41" s="231">
        <v>6.6011756905903516</v>
      </c>
      <c r="U41" s="231">
        <v>7.4182975121052701</v>
      </c>
      <c r="V41" s="231">
        <v>6.9022150186593541</v>
      </c>
      <c r="W41" s="231">
        <v>7.8969490729547394</v>
      </c>
      <c r="DA41" s="73" t="s">
        <v>291</v>
      </c>
    </row>
    <row r="42" spans="1:105" ht="12" customHeight="1" x14ac:dyDescent="0.25">
      <c r="A42" s="64" t="s">
        <v>32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292</v>
      </c>
    </row>
    <row r="43" spans="1:105" ht="12" customHeight="1" x14ac:dyDescent="0.25">
      <c r="A43" s="64" t="s">
        <v>33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1.642786610665399E-2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1.8705405304470521E-4</v>
      </c>
      <c r="U43" s="231">
        <v>2.6077350374176001E-4</v>
      </c>
      <c r="V43" s="231">
        <v>5.0883426830897183E-4</v>
      </c>
      <c r="W43" s="231">
        <v>2.9289917093842227E-4</v>
      </c>
      <c r="DA43" s="73" t="s">
        <v>293</v>
      </c>
    </row>
    <row r="44" spans="1:105" ht="12" customHeight="1" x14ac:dyDescent="0.25">
      <c r="A44" s="64" t="s">
        <v>160</v>
      </c>
      <c r="B44" s="231">
        <v>0.25786613159354388</v>
      </c>
      <c r="C44" s="231">
        <v>0.50962660446435659</v>
      </c>
      <c r="D44" s="231">
        <v>5.7612987436466673E-2</v>
      </c>
      <c r="E44" s="231">
        <v>7.2109498943193462E-2</v>
      </c>
      <c r="F44" s="231">
        <v>3.0886873944636489E-2</v>
      </c>
      <c r="G44" s="231">
        <v>5.7693893171091783E-2</v>
      </c>
      <c r="H44" s="231">
        <v>5.9381383062703158E-2</v>
      </c>
      <c r="I44" s="231">
        <v>2.5485588183883839E-2</v>
      </c>
      <c r="J44" s="231">
        <v>1.420600413997195E-2</v>
      </c>
      <c r="K44" s="231">
        <v>1.8964682217934289E-2</v>
      </c>
      <c r="L44" s="231">
        <v>1.4375769694556039E-2</v>
      </c>
      <c r="M44" s="231">
        <v>2.0963370479864761E-2</v>
      </c>
      <c r="N44" s="231">
        <v>1.105579278079551E-2</v>
      </c>
      <c r="O44" s="231">
        <v>2.459439308409931E-2</v>
      </c>
      <c r="P44" s="231">
        <v>5.4037746291552932E-2</v>
      </c>
      <c r="Q44" s="231">
        <v>1.399914947764452E-2</v>
      </c>
      <c r="R44" s="231">
        <v>1.3527746140491841E-2</v>
      </c>
      <c r="S44" s="231">
        <v>8.0594776251840406E-3</v>
      </c>
      <c r="T44" s="231">
        <v>1.010372164699068E-3</v>
      </c>
      <c r="U44" s="231">
        <v>1.4971790591650251E-3</v>
      </c>
      <c r="V44" s="231">
        <v>2.8662288350037222E-3</v>
      </c>
      <c r="W44" s="231">
        <v>3.2265442156994241E-3</v>
      </c>
      <c r="DA44" s="73" t="s">
        <v>294</v>
      </c>
    </row>
    <row r="45" spans="1:105" ht="12" customHeight="1" x14ac:dyDescent="0.25">
      <c r="A45" s="64" t="s">
        <v>70</v>
      </c>
      <c r="B45" s="231">
        <v>2.1318508115345791</v>
      </c>
      <c r="C45" s="231">
        <v>1.5209772696293891</v>
      </c>
      <c r="D45" s="231">
        <v>1.632199952381586</v>
      </c>
      <c r="E45" s="231">
        <v>1.394638433428633</v>
      </c>
      <c r="F45" s="231">
        <v>1.622257141186946</v>
      </c>
      <c r="G45" s="231">
        <v>1.8332631988475501</v>
      </c>
      <c r="H45" s="231">
        <v>2.2936872018912271</v>
      </c>
      <c r="I45" s="231">
        <v>0.18557414642393541</v>
      </c>
      <c r="J45" s="231">
        <v>0.1187070440279481</v>
      </c>
      <c r="K45" s="231">
        <v>0.47209405855783998</v>
      </c>
      <c r="L45" s="231">
        <v>0</v>
      </c>
      <c r="M45" s="231">
        <v>0</v>
      </c>
      <c r="N45" s="231">
        <v>0</v>
      </c>
      <c r="O45" s="231">
        <v>1.8520212915057638E-2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295</v>
      </c>
    </row>
    <row r="46" spans="1:105" ht="12" customHeight="1" x14ac:dyDescent="0.25">
      <c r="A46" s="64" t="s">
        <v>34</v>
      </c>
      <c r="B46" s="231">
        <v>0.26666878241216929</v>
      </c>
      <c r="C46" s="231">
        <v>0</v>
      </c>
      <c r="D46" s="231">
        <v>0</v>
      </c>
      <c r="E46" s="231">
        <v>0</v>
      </c>
      <c r="F46" s="231">
        <v>0</v>
      </c>
      <c r="G46" s="231">
        <v>0.82513794118813866</v>
      </c>
      <c r="H46" s="231">
        <v>0.80994129882622989</v>
      </c>
      <c r="I46" s="231">
        <v>1.468064737648366</v>
      </c>
      <c r="J46" s="231">
        <v>0</v>
      </c>
      <c r="K46" s="231">
        <v>0.19859754742421251</v>
      </c>
      <c r="L46" s="231">
        <v>0.17403543572315541</v>
      </c>
      <c r="M46" s="231">
        <v>0.1570701162516428</v>
      </c>
      <c r="N46" s="231">
        <v>0.33773434153540088</v>
      </c>
      <c r="O46" s="231">
        <v>0</v>
      </c>
      <c r="P46" s="231">
        <v>0</v>
      </c>
      <c r="Q46" s="231">
        <v>0.99880101420219702</v>
      </c>
      <c r="R46" s="231">
        <v>1.000773544947112</v>
      </c>
      <c r="S46" s="231">
        <v>0.95212542629821872</v>
      </c>
      <c r="T46" s="231">
        <v>0.11887235069681561</v>
      </c>
      <c r="U46" s="231">
        <v>1.702182428865371E-3</v>
      </c>
      <c r="V46" s="231">
        <v>2.398297819581612E-3</v>
      </c>
      <c r="W46" s="231">
        <v>4.0134636814219493E-3</v>
      </c>
      <c r="DA46" s="73" t="s">
        <v>296</v>
      </c>
    </row>
    <row r="47" spans="1:105" ht="12" customHeight="1" x14ac:dyDescent="0.25">
      <c r="A47" s="64" t="s">
        <v>162</v>
      </c>
      <c r="B47" s="231">
        <v>8.3071389411096934</v>
      </c>
      <c r="C47" s="231">
        <v>7.2596796823913552</v>
      </c>
      <c r="D47" s="231">
        <v>7.2886883670042106</v>
      </c>
      <c r="E47" s="231">
        <v>7.2801393618587271</v>
      </c>
      <c r="F47" s="231">
        <v>7.0400235045781123</v>
      </c>
      <c r="G47" s="231">
        <v>5.101852562047184</v>
      </c>
      <c r="H47" s="231">
        <v>5.189988647492064</v>
      </c>
      <c r="I47" s="231">
        <v>6.0601597102765163</v>
      </c>
      <c r="J47" s="231">
        <v>6.0777739342503061</v>
      </c>
      <c r="K47" s="231">
        <v>5.0226311330335642</v>
      </c>
      <c r="L47" s="231">
        <v>4.5465888021707439</v>
      </c>
      <c r="M47" s="231">
        <v>4.0278495321320529</v>
      </c>
      <c r="N47" s="231">
        <v>3.6878839729951269</v>
      </c>
      <c r="O47" s="231">
        <v>4.5304763796630123</v>
      </c>
      <c r="P47" s="231">
        <v>5.3309019055877931</v>
      </c>
      <c r="Q47" s="231">
        <v>5.5325304709861598</v>
      </c>
      <c r="R47" s="231">
        <v>4.6682342387273108</v>
      </c>
      <c r="S47" s="231">
        <v>4.2137774760422211</v>
      </c>
      <c r="T47" s="231">
        <v>2.0487718249865559</v>
      </c>
      <c r="U47" s="231">
        <v>2.0446419193907892</v>
      </c>
      <c r="V47" s="231">
        <v>1.8986832546793511</v>
      </c>
      <c r="W47" s="231">
        <v>1.4524383780701691</v>
      </c>
      <c r="DA47" s="73" t="s">
        <v>297</v>
      </c>
    </row>
    <row r="48" spans="1:105" ht="12" customHeight="1" x14ac:dyDescent="0.25">
      <c r="A48" s="64" t="s">
        <v>36</v>
      </c>
      <c r="B48" s="231">
        <v>12.64388968373177</v>
      </c>
      <c r="C48" s="231">
        <v>8.9785279343522504</v>
      </c>
      <c r="D48" s="231">
        <v>13.109210831441761</v>
      </c>
      <c r="E48" s="231">
        <v>16.117555075909639</v>
      </c>
      <c r="F48" s="231">
        <v>15.98693917148249</v>
      </c>
      <c r="G48" s="231">
        <v>16.784365857199742</v>
      </c>
      <c r="H48" s="231">
        <v>17.58147026059499</v>
      </c>
      <c r="I48" s="231">
        <v>16.701244389940591</v>
      </c>
      <c r="J48" s="231">
        <v>11.853733460912069</v>
      </c>
      <c r="K48" s="231">
        <v>6.6949611863920806</v>
      </c>
      <c r="L48" s="231">
        <v>5.7771420871420807</v>
      </c>
      <c r="M48" s="231">
        <v>5.0512379097473934</v>
      </c>
      <c r="N48" s="231">
        <v>6.4851151377167104</v>
      </c>
      <c r="O48" s="231">
        <v>6.8273972025890952</v>
      </c>
      <c r="P48" s="231">
        <v>5.9908595277669097</v>
      </c>
      <c r="Q48" s="231">
        <v>6.0029864074473069</v>
      </c>
      <c r="R48" s="231">
        <v>5.9764302801671274</v>
      </c>
      <c r="S48" s="231">
        <v>5.3506925942405221</v>
      </c>
      <c r="T48" s="231">
        <v>5.276774713153511</v>
      </c>
      <c r="U48" s="231">
        <v>5.6150414936953226</v>
      </c>
      <c r="V48" s="231">
        <v>5.5357200219156928</v>
      </c>
      <c r="W48" s="231">
        <v>5.8650817780472098</v>
      </c>
      <c r="DA48" s="73" t="s">
        <v>298</v>
      </c>
    </row>
    <row r="49" spans="1:105" ht="12" customHeight="1" x14ac:dyDescent="0.25">
      <c r="A49" s="64" t="s">
        <v>73</v>
      </c>
      <c r="B49" s="231">
        <v>1.7900264790964979</v>
      </c>
      <c r="C49" s="231">
        <v>1.871227593179178</v>
      </c>
      <c r="D49" s="231">
        <v>2.0229263083794291</v>
      </c>
      <c r="E49" s="231">
        <v>0.61410725244875752</v>
      </c>
      <c r="F49" s="231">
        <v>2.1495569966027679</v>
      </c>
      <c r="G49" s="231">
        <v>1.5833664223941319</v>
      </c>
      <c r="H49" s="231">
        <v>1.3420036664494239</v>
      </c>
      <c r="I49" s="231">
        <v>1.1090714104977819</v>
      </c>
      <c r="J49" s="231">
        <v>4.0151421104859217</v>
      </c>
      <c r="K49" s="231">
        <v>0.56238085005909033</v>
      </c>
      <c r="L49" s="231">
        <v>0.51757851406842603</v>
      </c>
      <c r="M49" s="231">
        <v>0.59614475920699883</v>
      </c>
      <c r="N49" s="231">
        <v>0.34913577825576803</v>
      </c>
      <c r="O49" s="231">
        <v>0.18244447485803991</v>
      </c>
      <c r="P49" s="231">
        <v>0.22996411371701361</v>
      </c>
      <c r="Q49" s="231">
        <v>0.23762751963839321</v>
      </c>
      <c r="R49" s="231">
        <v>0.2097504938838346</v>
      </c>
      <c r="S49" s="231">
        <v>0.24668438808833709</v>
      </c>
      <c r="T49" s="231">
        <v>0.2278387825695134</v>
      </c>
      <c r="U49" s="231">
        <v>0.222695959657221</v>
      </c>
      <c r="V49" s="231">
        <v>0.1117916118727022</v>
      </c>
      <c r="W49" s="231">
        <v>9.2780045999986044E-2</v>
      </c>
      <c r="DA49" s="73" t="s">
        <v>299</v>
      </c>
    </row>
    <row r="50" spans="1:105" ht="12" customHeight="1" x14ac:dyDescent="0.25">
      <c r="A50" s="64" t="s">
        <v>79</v>
      </c>
      <c r="B50" s="231">
        <v>5.2517805024750226</v>
      </c>
      <c r="C50" s="231">
        <v>9.3817730398739858</v>
      </c>
      <c r="D50" s="231">
        <v>1.351087403160999</v>
      </c>
      <c r="E50" s="231">
        <v>1.352610863498187</v>
      </c>
      <c r="F50" s="231">
        <v>1.2821270393502811</v>
      </c>
      <c r="G50" s="231">
        <v>1.0310328576153109</v>
      </c>
      <c r="H50" s="231">
        <v>1.159771412862318</v>
      </c>
      <c r="I50" s="231">
        <v>0.33136406357789427</v>
      </c>
      <c r="J50" s="231">
        <v>1.7407556933911259</v>
      </c>
      <c r="K50" s="231">
        <v>0.21008014892013629</v>
      </c>
      <c r="L50" s="231">
        <v>2.8126991411063709</v>
      </c>
      <c r="M50" s="231">
        <v>3.145909395771747</v>
      </c>
      <c r="N50" s="231">
        <v>2.1992389641045369</v>
      </c>
      <c r="O50" s="231">
        <v>2.405154630711448</v>
      </c>
      <c r="P50" s="231">
        <v>1.6628288370166171</v>
      </c>
      <c r="Q50" s="231">
        <v>1.923857929983922</v>
      </c>
      <c r="R50" s="231">
        <v>0.51841951566961209</v>
      </c>
      <c r="S50" s="231">
        <v>0.33000412429290721</v>
      </c>
      <c r="T50" s="231">
        <v>0.16935484729390041</v>
      </c>
      <c r="U50" s="231">
        <v>6.8960283618970844E-2</v>
      </c>
      <c r="V50" s="231">
        <v>0.56585499495455893</v>
      </c>
      <c r="W50" s="231">
        <v>0.64618230637507057</v>
      </c>
      <c r="DA50" s="73" t="s">
        <v>300</v>
      </c>
    </row>
    <row r="51" spans="1:105" ht="12" customHeight="1" x14ac:dyDescent="0.25">
      <c r="A51" s="61" t="s">
        <v>209</v>
      </c>
      <c r="B51" s="265">
        <v>10.993809512864139</v>
      </c>
      <c r="C51" s="265">
        <v>16.755663541209909</v>
      </c>
      <c r="D51" s="265">
        <v>20.709366340247051</v>
      </c>
      <c r="E51" s="265">
        <v>20.383482765377821</v>
      </c>
      <c r="F51" s="265">
        <v>24.35217234459386</v>
      </c>
      <c r="G51" s="265">
        <v>22.068949188001621</v>
      </c>
      <c r="H51" s="265">
        <v>21.1753396232649</v>
      </c>
      <c r="I51" s="265">
        <v>18.51969412318979</v>
      </c>
      <c r="J51" s="265">
        <v>16.316724785639849</v>
      </c>
      <c r="K51" s="265">
        <v>12.140541100081149</v>
      </c>
      <c r="L51" s="265">
        <v>10.57514894856944</v>
      </c>
      <c r="M51" s="265">
        <v>7.8645705989268597</v>
      </c>
      <c r="N51" s="265">
        <v>9.1952716746548226</v>
      </c>
      <c r="O51" s="265">
        <v>8.7829292143834863</v>
      </c>
      <c r="P51" s="265">
        <v>7.9076939161904498</v>
      </c>
      <c r="Q51" s="265">
        <v>11.10127378334561</v>
      </c>
      <c r="R51" s="265">
        <v>11.88575066091501</v>
      </c>
      <c r="S51" s="265">
        <v>5.0022131017100442</v>
      </c>
      <c r="T51" s="265">
        <v>4.0420487480509291</v>
      </c>
      <c r="U51" s="265">
        <v>6.9515593930454731</v>
      </c>
      <c r="V51" s="265">
        <v>6.6043848293035019</v>
      </c>
      <c r="W51" s="265">
        <v>6.4043545754210607</v>
      </c>
      <c r="DA51" s="74" t="s">
        <v>301</v>
      </c>
    </row>
    <row r="52" spans="1:105" ht="12" hidden="1" customHeight="1" x14ac:dyDescent="0.25">
      <c r="A52" s="53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DA52" s="75"/>
    </row>
    <row r="54" spans="1:105" ht="15" customHeight="1" x14ac:dyDescent="0.25">
      <c r="A54" s="34" t="s">
        <v>42</v>
      </c>
      <c r="B54" s="225">
        <v>123.2068461429279</v>
      </c>
      <c r="C54" s="225">
        <v>112.46438379569661</v>
      </c>
      <c r="D54" s="225">
        <v>69.588608219689277</v>
      </c>
      <c r="E54" s="225">
        <v>84.772969587239913</v>
      </c>
      <c r="F54" s="225">
        <v>110.17008152864879</v>
      </c>
      <c r="G54" s="225">
        <v>151.3423088930308</v>
      </c>
      <c r="H54" s="225">
        <v>167.25141986388221</v>
      </c>
      <c r="I54" s="225">
        <v>155.71384793098201</v>
      </c>
      <c r="J54" s="225">
        <v>151.4462338544061</v>
      </c>
      <c r="K54" s="225">
        <v>99.044599803130495</v>
      </c>
      <c r="L54" s="225">
        <v>166.41780643964509</v>
      </c>
      <c r="M54" s="225">
        <v>221.91793556879941</v>
      </c>
      <c r="N54" s="225">
        <v>179.81609270899699</v>
      </c>
      <c r="O54" s="225">
        <v>133.06696157324049</v>
      </c>
      <c r="P54" s="225">
        <v>146.85794054540139</v>
      </c>
      <c r="Q54" s="225">
        <v>119.1223027321721</v>
      </c>
      <c r="R54" s="225">
        <v>110.82104206002499</v>
      </c>
      <c r="S54" s="225">
        <v>94.252751990355335</v>
      </c>
      <c r="T54" s="225">
        <v>111.5261377947318</v>
      </c>
      <c r="U54" s="225">
        <v>92.223706429878618</v>
      </c>
      <c r="V54" s="225">
        <v>65.914402819465735</v>
      </c>
      <c r="W54" s="225">
        <v>71.742037004055547</v>
      </c>
      <c r="DA54" s="89" t="s">
        <v>302</v>
      </c>
    </row>
    <row r="55" spans="1:105" ht="12" customHeight="1" x14ac:dyDescent="0.25">
      <c r="A55" s="55" t="s">
        <v>92</v>
      </c>
      <c r="B55" s="261">
        <v>0.27771376473150661</v>
      </c>
      <c r="C55" s="261">
        <v>0.27204552675358018</v>
      </c>
      <c r="D55" s="261">
        <v>0.17303902932700041</v>
      </c>
      <c r="E55" s="261">
        <v>0.20608103049627161</v>
      </c>
      <c r="F55" s="261">
        <v>0.26478965877454169</v>
      </c>
      <c r="G55" s="261">
        <v>0.34670858835071328</v>
      </c>
      <c r="H55" s="261">
        <v>0.37926690802296059</v>
      </c>
      <c r="I55" s="261">
        <v>0.35806321776768918</v>
      </c>
      <c r="J55" s="261">
        <v>0.35034493987329662</v>
      </c>
      <c r="K55" s="261">
        <v>0.23587499003438531</v>
      </c>
      <c r="L55" s="261">
        <v>0.37725555870009703</v>
      </c>
      <c r="M55" s="261">
        <v>0.46395582571912902</v>
      </c>
      <c r="N55" s="261">
        <v>0.39028962463681882</v>
      </c>
      <c r="O55" s="261">
        <v>0.29188959636533418</v>
      </c>
      <c r="P55" s="261">
        <v>0.32106102806448611</v>
      </c>
      <c r="Q55" s="261">
        <v>0.27043741633411372</v>
      </c>
      <c r="R55" s="261">
        <v>0.25276632668435911</v>
      </c>
      <c r="S55" s="261">
        <v>0.19681560082770569</v>
      </c>
      <c r="T55" s="261">
        <v>0.2184221943819897</v>
      </c>
      <c r="U55" s="261">
        <v>0.19543686976513591</v>
      </c>
      <c r="V55" s="261">
        <v>0.141403554239278</v>
      </c>
      <c r="W55" s="261">
        <v>0.1486579000499314</v>
      </c>
      <c r="DA55" s="67" t="s">
        <v>303</v>
      </c>
    </row>
    <row r="56" spans="1:105" ht="12" customHeight="1" x14ac:dyDescent="0.25">
      <c r="A56" s="202" t="s">
        <v>93</v>
      </c>
      <c r="B56" s="226">
        <v>5.3250421487634522E-2</v>
      </c>
      <c r="C56" s="226">
        <v>5.2163561202878322E-2</v>
      </c>
      <c r="D56" s="226">
        <v>3.3179490596666632E-2</v>
      </c>
      <c r="E56" s="226">
        <v>3.9515152391319447E-2</v>
      </c>
      <c r="F56" s="226">
        <v>5.0772279684960113E-2</v>
      </c>
      <c r="G56" s="226">
        <v>6.6642428793167549E-2</v>
      </c>
      <c r="H56" s="226">
        <v>7.2722800499500445E-2</v>
      </c>
      <c r="I56" s="226">
        <v>6.8657083971988511E-2</v>
      </c>
      <c r="J56" s="226">
        <v>6.7177137339049897E-2</v>
      </c>
      <c r="K56" s="226">
        <v>4.5228016154928552E-2</v>
      </c>
      <c r="L56" s="226">
        <v>7.2337132906448651E-2</v>
      </c>
      <c r="M56" s="226">
        <v>8.8961536692546334E-2</v>
      </c>
      <c r="N56" s="226">
        <v>7.4836359062916177E-2</v>
      </c>
      <c r="O56" s="226">
        <v>5.5968576312149083E-2</v>
      </c>
      <c r="P56" s="226">
        <v>6.1562073036661127E-2</v>
      </c>
      <c r="Q56" s="226">
        <v>5.1855212937469017E-2</v>
      </c>
      <c r="R56" s="226">
        <v>4.8466857402031438E-2</v>
      </c>
      <c r="S56" s="226">
        <v>3.7738546051363002E-2</v>
      </c>
      <c r="T56" s="226">
        <v>4.1881517555818308E-2</v>
      </c>
      <c r="U56" s="226">
        <v>3.7474180292356017E-2</v>
      </c>
      <c r="V56" s="226">
        <v>2.7113524136518571E-2</v>
      </c>
      <c r="W56" s="226">
        <v>2.8504513785187299E-2</v>
      </c>
      <c r="DA56" s="174" t="s">
        <v>304</v>
      </c>
    </row>
    <row r="57" spans="1:105" ht="12" customHeight="1" x14ac:dyDescent="0.25">
      <c r="A57" s="202" t="s">
        <v>94</v>
      </c>
      <c r="B57" s="226">
        <v>7.366428608051331</v>
      </c>
      <c r="C57" s="226">
        <v>7.2160771465808891</v>
      </c>
      <c r="D57" s="226">
        <v>4.5899044909646722</v>
      </c>
      <c r="E57" s="226">
        <v>5.4663520192890438</v>
      </c>
      <c r="F57" s="226">
        <v>7.0236133934474889</v>
      </c>
      <c r="G57" s="226">
        <v>9.1647241649487334</v>
      </c>
      <c r="H57" s="226">
        <v>10.06015169629274</v>
      </c>
      <c r="I57" s="226">
        <v>9.4977183914700571</v>
      </c>
      <c r="J57" s="226">
        <v>9.2929890971150879</v>
      </c>
      <c r="K57" s="226">
        <v>6.2566444129731433</v>
      </c>
      <c r="L57" s="226">
        <v>10.00680014129491</v>
      </c>
      <c r="M57" s="226">
        <v>12.30654688921774</v>
      </c>
      <c r="N57" s="226">
        <v>10.35253207247348</v>
      </c>
      <c r="O57" s="226">
        <v>7.7424461662422397</v>
      </c>
      <c r="P57" s="226">
        <v>8.5162258498463412</v>
      </c>
      <c r="Q57" s="226">
        <v>7.1734216065851824</v>
      </c>
      <c r="R57" s="226">
        <v>6.7046914359462031</v>
      </c>
      <c r="S57" s="226">
        <v>5.2205841285890706</v>
      </c>
      <c r="T57" s="226">
        <v>5.7937045464217771</v>
      </c>
      <c r="U57" s="226">
        <v>5.1840129346767254</v>
      </c>
      <c r="V57" s="226">
        <v>3.7507654265369661</v>
      </c>
      <c r="W57" s="226">
        <v>3.9431888037648042</v>
      </c>
      <c r="DA57" s="174" t="s">
        <v>305</v>
      </c>
    </row>
    <row r="58" spans="1:105" ht="12" customHeight="1" x14ac:dyDescent="0.25">
      <c r="A58" s="202" t="s">
        <v>95</v>
      </c>
      <c r="B58" s="226">
        <v>0.12701048572863571</v>
      </c>
      <c r="C58" s="226">
        <v>0.1244181559624177</v>
      </c>
      <c r="D58" s="226">
        <v>7.9138213354610021E-2</v>
      </c>
      <c r="E58" s="226">
        <v>9.4249745986104291E-2</v>
      </c>
      <c r="F58" s="226">
        <v>0.1210997345032167</v>
      </c>
      <c r="G58" s="226">
        <v>0.15895249304499401</v>
      </c>
      <c r="H58" s="226">
        <v>0.17345511935775151</v>
      </c>
      <c r="I58" s="226">
        <v>0.1637577570351989</v>
      </c>
      <c r="J58" s="226">
        <v>0.1602278555724351</v>
      </c>
      <c r="K58" s="226">
        <v>0.10787580905277901</v>
      </c>
      <c r="L58" s="226">
        <v>0.1725352425388483</v>
      </c>
      <c r="M58" s="226">
        <v>0.21218701506634929</v>
      </c>
      <c r="N58" s="226">
        <v>0.17849628320689939</v>
      </c>
      <c r="O58" s="226">
        <v>0.13349370510798639</v>
      </c>
      <c r="P58" s="226">
        <v>0.146835059336831</v>
      </c>
      <c r="Q58" s="226">
        <v>0.1236826976905557</v>
      </c>
      <c r="R58" s="226">
        <v>0.1156009460282299</v>
      </c>
      <c r="S58" s="226">
        <v>9.0012265269846667E-2</v>
      </c>
      <c r="T58" s="226">
        <v>9.989389265307691E-2</v>
      </c>
      <c r="U58" s="226">
        <v>8.9381712073769229E-2</v>
      </c>
      <c r="V58" s="226">
        <v>6.4669945780504029E-2</v>
      </c>
      <c r="W58" s="226">
        <v>6.798767108643318E-2</v>
      </c>
      <c r="DA58" s="174" t="s">
        <v>306</v>
      </c>
    </row>
    <row r="59" spans="1:105" ht="12" customHeight="1" x14ac:dyDescent="0.25">
      <c r="A59" s="56" t="s">
        <v>96</v>
      </c>
      <c r="B59" s="262">
        <v>0.35179211992731518</v>
      </c>
      <c r="C59" s="262">
        <v>0.30447566509462659</v>
      </c>
      <c r="D59" s="262">
        <v>0.18489515952144689</v>
      </c>
      <c r="E59" s="262">
        <v>0.22707653595676661</v>
      </c>
      <c r="F59" s="262">
        <v>0.29574597276242232</v>
      </c>
      <c r="G59" s="262">
        <v>0.40990539316472158</v>
      </c>
      <c r="H59" s="262">
        <v>0.45569896979640662</v>
      </c>
      <c r="I59" s="262">
        <v>0.42174316458331801</v>
      </c>
      <c r="J59" s="262">
        <v>0.41237885174785699</v>
      </c>
      <c r="K59" s="262">
        <v>0.27074965992778421</v>
      </c>
      <c r="L59" s="262">
        <v>0.46157597656026461</v>
      </c>
      <c r="M59" s="262">
        <v>0.63144245687545719</v>
      </c>
      <c r="N59" s="262">
        <v>0.50047779578176099</v>
      </c>
      <c r="O59" s="262">
        <v>0.37354517874276111</v>
      </c>
      <c r="P59" s="262">
        <v>0.42038292436626812</v>
      </c>
      <c r="Q59" s="262">
        <v>0.33022430740327102</v>
      </c>
      <c r="R59" s="262">
        <v>0.30354216922449839</v>
      </c>
      <c r="S59" s="262">
        <v>0.27561872078746003</v>
      </c>
      <c r="T59" s="262">
        <v>0.31809173670808999</v>
      </c>
      <c r="U59" s="262">
        <v>0.25022664520945093</v>
      </c>
      <c r="V59" s="262">
        <v>0.1774353709878797</v>
      </c>
      <c r="W59" s="262">
        <v>0.1896802610159678</v>
      </c>
      <c r="DA59" s="68" t="s">
        <v>307</v>
      </c>
    </row>
    <row r="60" spans="1:105" ht="12" customHeight="1" x14ac:dyDescent="0.25">
      <c r="A60" s="37" t="s">
        <v>160</v>
      </c>
      <c r="B60" s="228">
        <v>8.2171757159853562E-3</v>
      </c>
      <c r="C60" s="228">
        <v>1.3316928594084071E-2</v>
      </c>
      <c r="D60" s="228">
        <v>8.747245187141605E-4</v>
      </c>
      <c r="E60" s="228">
        <v>1.3683654284733569E-3</v>
      </c>
      <c r="F60" s="228">
        <v>7.79869086781408E-4</v>
      </c>
      <c r="G60" s="228">
        <v>2.8455501623543748E-3</v>
      </c>
      <c r="H60" s="228">
        <v>3.235866085360836E-3</v>
      </c>
      <c r="I60" s="228">
        <v>1.1293206094473199E-3</v>
      </c>
      <c r="J60" s="228">
        <v>6.1172449631708618E-4</v>
      </c>
      <c r="K60" s="228">
        <v>6.1098041089393228E-4</v>
      </c>
      <c r="L60" s="228">
        <v>9.1485563837878333E-4</v>
      </c>
      <c r="M60" s="228">
        <v>2.3105498827572109E-3</v>
      </c>
      <c r="N60" s="228">
        <v>9.9011135556540644E-4</v>
      </c>
      <c r="O60" s="228">
        <v>1.44428382840472E-3</v>
      </c>
      <c r="P60" s="228">
        <v>3.1232166206717768E-3</v>
      </c>
      <c r="Q60" s="228">
        <v>5.7966690154340043E-4</v>
      </c>
      <c r="R60" s="228">
        <v>5.7545499529911785E-4</v>
      </c>
      <c r="S60" s="228">
        <v>4.2459348842661818E-4</v>
      </c>
      <c r="T60" s="228">
        <v>1.2208117344867639E-4</v>
      </c>
      <c r="U60" s="228">
        <v>1.247355776967387E-4</v>
      </c>
      <c r="V60" s="228">
        <v>1.8386105706659039E-4</v>
      </c>
      <c r="W60" s="228">
        <v>2.8642887224994803E-4</v>
      </c>
      <c r="DA60" s="69" t="s">
        <v>308</v>
      </c>
    </row>
    <row r="61" spans="1:105" ht="12" customHeight="1" x14ac:dyDescent="0.25">
      <c r="A61" s="37" t="s">
        <v>162</v>
      </c>
      <c r="B61" s="228">
        <v>0.27703296854711079</v>
      </c>
      <c r="C61" s="228">
        <v>0.19852771805733291</v>
      </c>
      <c r="D61" s="228">
        <v>0.1158115833398311</v>
      </c>
      <c r="E61" s="228">
        <v>0.1445776032744622</v>
      </c>
      <c r="F61" s="228">
        <v>0.18602596741949831</v>
      </c>
      <c r="G61" s="228">
        <v>0.26333950583717641</v>
      </c>
      <c r="H61" s="228">
        <v>0.29597726457509549</v>
      </c>
      <c r="I61" s="228">
        <v>0.28103368306102577</v>
      </c>
      <c r="J61" s="228">
        <v>0.27389253142965059</v>
      </c>
      <c r="K61" s="228">
        <v>0.16934201115853681</v>
      </c>
      <c r="L61" s="228">
        <v>0.30280207924674968</v>
      </c>
      <c r="M61" s="228">
        <v>0.46459998378634038</v>
      </c>
      <c r="N61" s="228">
        <v>0.3456392967979981</v>
      </c>
      <c r="O61" s="228">
        <v>0.27842743187617919</v>
      </c>
      <c r="P61" s="228">
        <v>0.3224462146279426</v>
      </c>
      <c r="Q61" s="228">
        <v>0.23974655732341599</v>
      </c>
      <c r="R61" s="228">
        <v>0.20782140268427371</v>
      </c>
      <c r="S61" s="228">
        <v>0.23232168319861871</v>
      </c>
      <c r="T61" s="228">
        <v>0.25906731710642139</v>
      </c>
      <c r="U61" s="228">
        <v>0.1782729995291156</v>
      </c>
      <c r="V61" s="228">
        <v>0.12746270318755951</v>
      </c>
      <c r="W61" s="228">
        <v>0.13493623881188119</v>
      </c>
      <c r="DA61" s="69" t="s">
        <v>309</v>
      </c>
    </row>
    <row r="62" spans="1:105" ht="12" customHeight="1" x14ac:dyDescent="0.25">
      <c r="A62" s="37" t="s">
        <v>97</v>
      </c>
      <c r="B62" s="228">
        <v>0</v>
      </c>
      <c r="C62" s="228">
        <v>0</v>
      </c>
      <c r="D62" s="228">
        <v>0</v>
      </c>
      <c r="E62" s="228">
        <v>0</v>
      </c>
      <c r="F62" s="228">
        <v>0</v>
      </c>
      <c r="G62" s="228">
        <v>0</v>
      </c>
      <c r="H62" s="228">
        <v>0</v>
      </c>
      <c r="I62" s="228">
        <v>0</v>
      </c>
      <c r="J62" s="228">
        <v>0</v>
      </c>
      <c r="K62" s="228">
        <v>0</v>
      </c>
      <c r="L62" s="228">
        <v>0</v>
      </c>
      <c r="M62" s="228">
        <v>0</v>
      </c>
      <c r="N62" s="228">
        <v>0</v>
      </c>
      <c r="O62" s="228">
        <v>0</v>
      </c>
      <c r="P62" s="228">
        <v>0</v>
      </c>
      <c r="Q62" s="228">
        <v>0</v>
      </c>
      <c r="R62" s="228">
        <v>0</v>
      </c>
      <c r="S62" s="228">
        <v>0</v>
      </c>
      <c r="T62" s="228">
        <v>0</v>
      </c>
      <c r="U62" s="228">
        <v>2.948298558655125E-4</v>
      </c>
      <c r="V62" s="228">
        <v>2.3010310294372169E-4</v>
      </c>
      <c r="W62" s="228">
        <v>2.5340943618406007E-4</v>
      </c>
      <c r="DA62" s="69" t="s">
        <v>310</v>
      </c>
    </row>
    <row r="63" spans="1:105" ht="12" customHeight="1" x14ac:dyDescent="0.25">
      <c r="A63" s="37" t="s">
        <v>78</v>
      </c>
      <c r="B63" s="228">
        <v>0</v>
      </c>
      <c r="C63" s="228">
        <v>0</v>
      </c>
      <c r="D63" s="228">
        <v>0</v>
      </c>
      <c r="E63" s="228">
        <v>0</v>
      </c>
      <c r="F63" s="228">
        <v>0</v>
      </c>
      <c r="G63" s="228">
        <v>0</v>
      </c>
      <c r="H63" s="228">
        <v>0</v>
      </c>
      <c r="I63" s="228">
        <v>0</v>
      </c>
      <c r="J63" s="228">
        <v>0</v>
      </c>
      <c r="K63" s="228">
        <v>0</v>
      </c>
      <c r="L63" s="228">
        <v>0</v>
      </c>
      <c r="M63" s="228">
        <v>0</v>
      </c>
      <c r="N63" s="228">
        <v>0</v>
      </c>
      <c r="O63" s="228">
        <v>0</v>
      </c>
      <c r="P63" s="228">
        <v>0</v>
      </c>
      <c r="Q63" s="228">
        <v>0</v>
      </c>
      <c r="R63" s="228">
        <v>0</v>
      </c>
      <c r="S63" s="228">
        <v>0</v>
      </c>
      <c r="T63" s="228">
        <v>0</v>
      </c>
      <c r="U63" s="228">
        <v>0</v>
      </c>
      <c r="V63" s="228">
        <v>0</v>
      </c>
      <c r="W63" s="228">
        <v>0</v>
      </c>
      <c r="DA63" s="69" t="s">
        <v>311</v>
      </c>
    </row>
    <row r="64" spans="1:105" ht="12" customHeight="1" x14ac:dyDescent="0.25">
      <c r="A64" s="37" t="s">
        <v>38</v>
      </c>
      <c r="B64" s="228">
        <v>6.6541975664219086E-2</v>
      </c>
      <c r="C64" s="228">
        <v>9.2631018443209659E-2</v>
      </c>
      <c r="D64" s="228">
        <v>6.8208851662901651E-2</v>
      </c>
      <c r="E64" s="228">
        <v>8.1130567253831026E-2</v>
      </c>
      <c r="F64" s="228">
        <v>0.1089401362561426</v>
      </c>
      <c r="G64" s="228">
        <v>0.14372033716519081</v>
      </c>
      <c r="H64" s="228">
        <v>0.15648583913595021</v>
      </c>
      <c r="I64" s="228">
        <v>0.13958016091284481</v>
      </c>
      <c r="J64" s="228">
        <v>0.13787459582188941</v>
      </c>
      <c r="K64" s="228">
        <v>0.10079666835835351</v>
      </c>
      <c r="L64" s="228">
        <v>0.15785904167513609</v>
      </c>
      <c r="M64" s="228">
        <v>0.16453192320635959</v>
      </c>
      <c r="N64" s="228">
        <v>0.1538483876281975</v>
      </c>
      <c r="O64" s="228">
        <v>9.3673463038177182E-2</v>
      </c>
      <c r="P64" s="228">
        <v>9.4813493117653747E-2</v>
      </c>
      <c r="Q64" s="228">
        <v>8.9898083178311577E-2</v>
      </c>
      <c r="R64" s="228">
        <v>9.5145311544925643E-2</v>
      </c>
      <c r="S64" s="228">
        <v>4.2872444100414631E-2</v>
      </c>
      <c r="T64" s="228">
        <v>5.8902338428219903E-2</v>
      </c>
      <c r="U64" s="228">
        <v>7.1534080246772991E-2</v>
      </c>
      <c r="V64" s="228">
        <v>4.9558703640309933E-2</v>
      </c>
      <c r="W64" s="228">
        <v>5.420418389565259E-2</v>
      </c>
      <c r="DA64" s="69" t="s">
        <v>312</v>
      </c>
    </row>
    <row r="65" spans="1:105" ht="12" customHeight="1" x14ac:dyDescent="0.25">
      <c r="A65" s="57" t="s">
        <v>222</v>
      </c>
      <c r="B65" s="263">
        <v>15.789376456703909</v>
      </c>
      <c r="C65" s="263">
        <v>12.470679624101381</v>
      </c>
      <c r="D65" s="263">
        <v>7.629186769966438</v>
      </c>
      <c r="E65" s="263">
        <v>9.9320860841546494</v>
      </c>
      <c r="F65" s="263">
        <v>13.343206457662481</v>
      </c>
      <c r="G65" s="263">
        <v>20.68669456545349</v>
      </c>
      <c r="H65" s="263">
        <v>23.313843989326781</v>
      </c>
      <c r="I65" s="263">
        <v>21.097824143799489</v>
      </c>
      <c r="J65" s="263">
        <v>19.663550101090689</v>
      </c>
      <c r="K65" s="263">
        <v>11.95579698671996</v>
      </c>
      <c r="L65" s="263">
        <v>22.193162616958428</v>
      </c>
      <c r="M65" s="263">
        <v>34.827322834032543</v>
      </c>
      <c r="N65" s="263">
        <v>26.910177247715868</v>
      </c>
      <c r="O65" s="263">
        <v>19.205957823702999</v>
      </c>
      <c r="P65" s="263">
        <v>20.798781413279031</v>
      </c>
      <c r="Q65" s="263">
        <v>16.00980895737483</v>
      </c>
      <c r="R65" s="263">
        <v>15.143832223393879</v>
      </c>
      <c r="S65" s="263">
        <v>14.48310924145402</v>
      </c>
      <c r="T65" s="263">
        <v>20.387913326295472</v>
      </c>
      <c r="U65" s="263">
        <v>15.46839753886912</v>
      </c>
      <c r="V65" s="263">
        <v>10.83721029029209</v>
      </c>
      <c r="W65" s="263">
        <v>12.982276311104179</v>
      </c>
      <c r="DA65" s="70" t="s">
        <v>313</v>
      </c>
    </row>
    <row r="66" spans="1:105" ht="12" customHeight="1" x14ac:dyDescent="0.25">
      <c r="A66" s="18" t="s">
        <v>30</v>
      </c>
      <c r="B66" s="232">
        <v>2.0066032918921981E-2</v>
      </c>
      <c r="C66" s="232">
        <v>0</v>
      </c>
      <c r="D66" s="232">
        <v>1.181536077807349E-2</v>
      </c>
      <c r="E66" s="232">
        <v>0</v>
      </c>
      <c r="F66" s="232">
        <v>2.0189381844633409</v>
      </c>
      <c r="G66" s="232">
        <v>4.925749456994887</v>
      </c>
      <c r="H66" s="232">
        <v>4.4403655294280666</v>
      </c>
      <c r="I66" s="232">
        <v>3.4940344617682602</v>
      </c>
      <c r="J66" s="232">
        <v>2.8190633980290931</v>
      </c>
      <c r="K66" s="232">
        <v>1.7351822419734211</v>
      </c>
      <c r="L66" s="232">
        <v>5.411074863092324</v>
      </c>
      <c r="M66" s="232">
        <v>14.168798129404021</v>
      </c>
      <c r="N66" s="232">
        <v>8.9800998879198222</v>
      </c>
      <c r="O66" s="232">
        <v>6.6451166917299798</v>
      </c>
      <c r="P66" s="232">
        <v>6.8627521623180039</v>
      </c>
      <c r="Q66" s="232">
        <v>6.1681464915819886</v>
      </c>
      <c r="R66" s="232">
        <v>6.4626583049208737</v>
      </c>
      <c r="S66" s="232">
        <v>6.1312106847158443</v>
      </c>
      <c r="T66" s="232">
        <v>9.9415534564442574</v>
      </c>
      <c r="U66" s="232">
        <v>7.8247678694322458</v>
      </c>
      <c r="V66" s="232">
        <v>5.3696766885350868</v>
      </c>
      <c r="W66" s="232">
        <v>6.9326394493250074</v>
      </c>
      <c r="DA66" s="71" t="s">
        <v>314</v>
      </c>
    </row>
    <row r="67" spans="1:105" ht="12" customHeight="1" x14ac:dyDescent="0.25">
      <c r="A67" s="18" t="s">
        <v>70</v>
      </c>
      <c r="B67" s="232">
        <v>1.522536661877339</v>
      </c>
      <c r="C67" s="232">
        <v>1.1135206036192951</v>
      </c>
      <c r="D67" s="232">
        <v>0.59195786068280842</v>
      </c>
      <c r="E67" s="232">
        <v>0.5882754236626121</v>
      </c>
      <c r="F67" s="232">
        <v>0.7845780520369261</v>
      </c>
      <c r="G67" s="232">
        <v>1.2872713918252221</v>
      </c>
      <c r="H67" s="232">
        <v>1.8240691465519181</v>
      </c>
      <c r="I67" s="232">
        <v>0.15075151407669751</v>
      </c>
      <c r="J67" s="232">
        <v>0.1167507296655467</v>
      </c>
      <c r="K67" s="232">
        <v>0.41407587741145208</v>
      </c>
      <c r="L67" s="232">
        <v>0</v>
      </c>
      <c r="M67" s="232">
        <v>0</v>
      </c>
      <c r="N67" s="232">
        <v>0</v>
      </c>
      <c r="O67" s="232">
        <v>2.147117261303106E-2</v>
      </c>
      <c r="P67" s="232">
        <v>0</v>
      </c>
      <c r="Q67" s="232">
        <v>0</v>
      </c>
      <c r="R67" s="232">
        <v>0</v>
      </c>
      <c r="S67" s="232">
        <v>0</v>
      </c>
      <c r="T67" s="232">
        <v>0</v>
      </c>
      <c r="U67" s="232">
        <v>0</v>
      </c>
      <c r="V67" s="232">
        <v>0</v>
      </c>
      <c r="W67" s="232">
        <v>0</v>
      </c>
      <c r="DA67" s="71" t="s">
        <v>315</v>
      </c>
    </row>
    <row r="68" spans="1:105" ht="12" customHeight="1" x14ac:dyDescent="0.25">
      <c r="A68" s="18" t="s">
        <v>162</v>
      </c>
      <c r="B68" s="232">
        <v>5.8752421305169893</v>
      </c>
      <c r="C68" s="232">
        <v>5.2632783404225929</v>
      </c>
      <c r="D68" s="232">
        <v>2.6177619963454668</v>
      </c>
      <c r="E68" s="232">
        <v>3.0410398712821798</v>
      </c>
      <c r="F68" s="232">
        <v>3.3717387314227869</v>
      </c>
      <c r="G68" s="232">
        <v>3.5476155212693148</v>
      </c>
      <c r="H68" s="232">
        <v>4.0873032378858039</v>
      </c>
      <c r="I68" s="232">
        <v>4.87519089889354</v>
      </c>
      <c r="J68" s="232">
        <v>5.9195814484299634</v>
      </c>
      <c r="K68" s="232">
        <v>4.3626063348998843</v>
      </c>
      <c r="L68" s="232">
        <v>7.6646804773059261</v>
      </c>
      <c r="M68" s="232">
        <v>9.5024654271449513</v>
      </c>
      <c r="N68" s="232">
        <v>6.7757076914557111</v>
      </c>
      <c r="O68" s="232">
        <v>5.2013610836310793</v>
      </c>
      <c r="P68" s="232">
        <v>6.7912557910897764</v>
      </c>
      <c r="Q68" s="232">
        <v>4.8823448338264734</v>
      </c>
      <c r="R68" s="232">
        <v>3.9486749305592248</v>
      </c>
      <c r="S68" s="232">
        <v>3.8158407791224431</v>
      </c>
      <c r="T68" s="232">
        <v>3.062412572824043</v>
      </c>
      <c r="U68" s="232">
        <v>2.1405314933640871</v>
      </c>
      <c r="V68" s="232">
        <v>1.466051811287403</v>
      </c>
      <c r="W68" s="232">
        <v>1.265534935109887</v>
      </c>
      <c r="DA68" s="71" t="s">
        <v>316</v>
      </c>
    </row>
    <row r="69" spans="1:105" ht="12" customHeight="1" x14ac:dyDescent="0.25">
      <c r="A69" s="18" t="s">
        <v>36</v>
      </c>
      <c r="B69" s="232">
        <v>8.3715316313906634</v>
      </c>
      <c r="C69" s="232">
        <v>6.0938806800594909</v>
      </c>
      <c r="D69" s="232">
        <v>4.4076515521600896</v>
      </c>
      <c r="E69" s="232">
        <v>6.3027707892098572</v>
      </c>
      <c r="F69" s="232">
        <v>7.167951489739429</v>
      </c>
      <c r="G69" s="232">
        <v>10.92605819536406</v>
      </c>
      <c r="H69" s="232">
        <v>12.962106075460991</v>
      </c>
      <c r="I69" s="232">
        <v>12.577847269060991</v>
      </c>
      <c r="J69" s="232">
        <v>10.80815452496609</v>
      </c>
      <c r="K69" s="232">
        <v>5.4439325324352046</v>
      </c>
      <c r="L69" s="232">
        <v>9.1174072765601846</v>
      </c>
      <c r="M69" s="232">
        <v>11.156059277483569</v>
      </c>
      <c r="N69" s="232">
        <v>11.15436966834034</v>
      </c>
      <c r="O69" s="232">
        <v>7.3380088757289057</v>
      </c>
      <c r="P69" s="232">
        <v>7.1447734598712556</v>
      </c>
      <c r="Q69" s="232">
        <v>4.9593176319663659</v>
      </c>
      <c r="R69" s="232">
        <v>4.7324989879137833</v>
      </c>
      <c r="S69" s="232">
        <v>4.5360577776157367</v>
      </c>
      <c r="T69" s="232">
        <v>7.3839472970271709</v>
      </c>
      <c r="U69" s="232">
        <v>5.5030981760727862</v>
      </c>
      <c r="V69" s="232">
        <v>4.0014817904696036</v>
      </c>
      <c r="W69" s="232">
        <v>4.7841019266692886</v>
      </c>
      <c r="DA69" s="71" t="s">
        <v>317</v>
      </c>
    </row>
    <row r="70" spans="1:105" ht="12" hidden="1" customHeight="1" x14ac:dyDescent="0.25">
      <c r="A70" s="54"/>
      <c r="B70" s="267"/>
      <c r="C70" s="267"/>
      <c r="D70" s="267"/>
      <c r="E70" s="267"/>
      <c r="F70" s="267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267"/>
      <c r="S70" s="267"/>
      <c r="T70" s="267"/>
      <c r="U70" s="267"/>
      <c r="V70" s="267"/>
      <c r="W70" s="267"/>
      <c r="DA70" s="173"/>
    </row>
    <row r="71" spans="1:105" ht="12" customHeight="1" x14ac:dyDescent="0.25">
      <c r="A71" s="57" t="s">
        <v>228</v>
      </c>
      <c r="B71" s="263">
        <v>54.643220836277322</v>
      </c>
      <c r="C71" s="263">
        <v>53.527933015092593</v>
      </c>
      <c r="D71" s="263">
        <v>34.04732171612676</v>
      </c>
      <c r="E71" s="263">
        <v>40.54869685866101</v>
      </c>
      <c r="F71" s="263">
        <v>52.100261625736742</v>
      </c>
      <c r="G71" s="263">
        <v>68.385504788099382</v>
      </c>
      <c r="H71" s="263">
        <v>74.624912564298015</v>
      </c>
      <c r="I71" s="263">
        <v>70.452854581205273</v>
      </c>
      <c r="J71" s="263">
        <v>68.934198983176842</v>
      </c>
      <c r="K71" s="263">
        <v>46.410984283276967</v>
      </c>
      <c r="L71" s="263">
        <v>74.229157584942229</v>
      </c>
      <c r="M71" s="263">
        <v>91.288383446020617</v>
      </c>
      <c r="N71" s="263">
        <v>76.793752624239119</v>
      </c>
      <c r="O71" s="263">
        <v>57.432470765080858</v>
      </c>
      <c r="P71" s="263">
        <v>63.172269028189078</v>
      </c>
      <c r="Q71" s="263">
        <v>53.211519700595993</v>
      </c>
      <c r="R71" s="263">
        <v>49.73453952612482</v>
      </c>
      <c r="S71" s="263">
        <v>38.725622226361367</v>
      </c>
      <c r="T71" s="263">
        <v>42.976955840479782</v>
      </c>
      <c r="U71" s="263">
        <v>38.454341809279143</v>
      </c>
      <c r="V71" s="263">
        <v>27.82269596468003</v>
      </c>
      <c r="W71" s="263">
        <v>29.250067850756651</v>
      </c>
      <c r="DA71" s="70" t="s">
        <v>318</v>
      </c>
    </row>
    <row r="72" spans="1:105" ht="12" customHeight="1" x14ac:dyDescent="0.25">
      <c r="A72" s="57" t="s">
        <v>181</v>
      </c>
      <c r="B72" s="263">
        <v>28.449152598768698</v>
      </c>
      <c r="C72" s="263">
        <v>24.442224328940149</v>
      </c>
      <c r="D72" s="263">
        <v>14.786268649385621</v>
      </c>
      <c r="E72" s="263">
        <v>18.240787997172159</v>
      </c>
      <c r="F72" s="263">
        <v>23.759779329819459</v>
      </c>
      <c r="G72" s="263">
        <v>33.11712619595049</v>
      </c>
      <c r="H72" s="263">
        <v>36.931979382484371</v>
      </c>
      <c r="I72" s="263">
        <v>34.156208616106902</v>
      </c>
      <c r="J72" s="263">
        <v>33.411626846252368</v>
      </c>
      <c r="K72" s="263">
        <v>21.861995969836979</v>
      </c>
      <c r="L72" s="263">
        <v>37.409492112716578</v>
      </c>
      <c r="M72" s="263">
        <v>51.194336167071278</v>
      </c>
      <c r="N72" s="263">
        <v>40.567600394119218</v>
      </c>
      <c r="O72" s="263">
        <v>30.286174165237799</v>
      </c>
      <c r="P72" s="263">
        <v>34.090235598494488</v>
      </c>
      <c r="Q72" s="263">
        <v>26.77059435955308</v>
      </c>
      <c r="R72" s="263">
        <v>24.603839383956721</v>
      </c>
      <c r="S72" s="263">
        <v>22.353418661153029</v>
      </c>
      <c r="T72" s="263">
        <v>25.794769322345001</v>
      </c>
      <c r="U72" s="263">
        <v>20.271074278865569</v>
      </c>
      <c r="V72" s="263">
        <v>14.373943172612</v>
      </c>
      <c r="W72" s="263">
        <v>15.36529804759798</v>
      </c>
      <c r="DA72" s="70" t="s">
        <v>319</v>
      </c>
    </row>
    <row r="73" spans="1:105" ht="12" customHeight="1" x14ac:dyDescent="0.25">
      <c r="A73" s="60" t="s">
        <v>183</v>
      </c>
      <c r="B73" s="264">
        <v>23.996128586668132</v>
      </c>
      <c r="C73" s="264">
        <v>17.931531364361192</v>
      </c>
      <c r="D73" s="264">
        <v>10.0208109808993</v>
      </c>
      <c r="E73" s="264">
        <v>12.453817466749321</v>
      </c>
      <c r="F73" s="264">
        <v>16.144856930426489</v>
      </c>
      <c r="G73" s="264">
        <v>23.727116240132911</v>
      </c>
      <c r="H73" s="264">
        <v>27.12779534914775</v>
      </c>
      <c r="I73" s="264">
        <v>23.108666584765761</v>
      </c>
      <c r="J73" s="264">
        <v>22.432563043266359</v>
      </c>
      <c r="K73" s="264">
        <v>14.19809653116018</v>
      </c>
      <c r="L73" s="264">
        <v>24.647402713146882</v>
      </c>
      <c r="M73" s="264">
        <v>37.892778709476332</v>
      </c>
      <c r="N73" s="264">
        <v>28.129751690265319</v>
      </c>
      <c r="O73" s="264">
        <v>22.736491977077939</v>
      </c>
      <c r="P73" s="264">
        <v>26.42505365761382</v>
      </c>
      <c r="Q73" s="264">
        <v>19.502797962229121</v>
      </c>
      <c r="R73" s="264">
        <v>16.91183163450447</v>
      </c>
      <c r="S73" s="264">
        <v>18.88740265990598</v>
      </c>
      <c r="T73" s="264">
        <v>21.033126249864971</v>
      </c>
      <c r="U73" s="264">
        <v>14.48521179515668</v>
      </c>
      <c r="V73" s="264">
        <v>10.3656575782451</v>
      </c>
      <c r="W73" s="264">
        <v>10.98101693318913</v>
      </c>
      <c r="DA73" s="72" t="s">
        <v>320</v>
      </c>
    </row>
    <row r="74" spans="1:105" ht="12" customHeight="1" x14ac:dyDescent="0.25">
      <c r="A74" s="59" t="s">
        <v>33</v>
      </c>
      <c r="B74" s="232">
        <v>0</v>
      </c>
      <c r="C74" s="232">
        <v>0</v>
      </c>
      <c r="D74" s="232">
        <v>0</v>
      </c>
      <c r="E74" s="232">
        <v>0</v>
      </c>
      <c r="F74" s="232">
        <v>0</v>
      </c>
      <c r="G74" s="232">
        <v>0</v>
      </c>
      <c r="H74" s="232">
        <v>0</v>
      </c>
      <c r="I74" s="232">
        <v>0</v>
      </c>
      <c r="J74" s="232">
        <v>5.9029758537268669E-2</v>
      </c>
      <c r="K74" s="232">
        <v>0</v>
      </c>
      <c r="L74" s="232">
        <v>0</v>
      </c>
      <c r="M74" s="232">
        <v>0</v>
      </c>
      <c r="N74" s="232">
        <v>0</v>
      </c>
      <c r="O74" s="232">
        <v>0</v>
      </c>
      <c r="P74" s="232">
        <v>0</v>
      </c>
      <c r="Q74" s="232">
        <v>0</v>
      </c>
      <c r="R74" s="232">
        <v>0</v>
      </c>
      <c r="S74" s="232">
        <v>0</v>
      </c>
      <c r="T74" s="232">
        <v>1.914624476783997E-3</v>
      </c>
      <c r="U74" s="232">
        <v>1.8414504236659399E-3</v>
      </c>
      <c r="V74" s="232">
        <v>2.7664245155355218E-3</v>
      </c>
      <c r="W74" s="232">
        <v>2.2038790560981918E-3</v>
      </c>
      <c r="DA74" s="71" t="s">
        <v>321</v>
      </c>
    </row>
    <row r="75" spans="1:105" ht="12" customHeight="1" x14ac:dyDescent="0.25">
      <c r="A75" s="59" t="s">
        <v>160</v>
      </c>
      <c r="B75" s="232">
        <v>0.56549063528569932</v>
      </c>
      <c r="C75" s="232">
        <v>0.96253902069550112</v>
      </c>
      <c r="D75" s="232">
        <v>6.2846149694617881E-2</v>
      </c>
      <c r="E75" s="232">
        <v>0.1003719470704546</v>
      </c>
      <c r="F75" s="232">
        <v>5.6058667557819963E-2</v>
      </c>
      <c r="G75" s="232">
        <v>0.1911866522679477</v>
      </c>
      <c r="H75" s="232">
        <v>0.20848290474179029</v>
      </c>
      <c r="I75" s="232">
        <v>9.1918455668710555E-2</v>
      </c>
      <c r="J75" s="232">
        <v>5.0093390353892077E-2</v>
      </c>
      <c r="K75" s="232">
        <v>4.7772107794050313E-2</v>
      </c>
      <c r="L75" s="232">
        <v>7.6058610484591865E-2</v>
      </c>
      <c r="M75" s="232">
        <v>0.1920928353781306</v>
      </c>
      <c r="N75" s="232">
        <v>8.2315166207830595E-2</v>
      </c>
      <c r="O75" s="232">
        <v>0.1197038557957097</v>
      </c>
      <c r="P75" s="232">
        <v>0.25965573850715529</v>
      </c>
      <c r="Q75" s="232">
        <v>4.819193020816849E-2</v>
      </c>
      <c r="R75" s="232">
        <v>4.7841763774260727E-2</v>
      </c>
      <c r="S75" s="232">
        <v>3.5299548251965129E-2</v>
      </c>
      <c r="T75" s="232">
        <v>1.014884205904245E-2</v>
      </c>
      <c r="U75" s="232">
        <v>1.037502017426273E-2</v>
      </c>
      <c r="V75" s="232">
        <v>1.529227046037014E-2</v>
      </c>
      <c r="W75" s="232">
        <v>2.382461400840925E-2</v>
      </c>
      <c r="DA75" s="71" t="s">
        <v>322</v>
      </c>
    </row>
    <row r="76" spans="1:105" ht="12" customHeight="1" x14ac:dyDescent="0.25">
      <c r="A76" s="59" t="s">
        <v>70</v>
      </c>
      <c r="B76" s="232">
        <v>4.8222589906082094</v>
      </c>
      <c r="C76" s="232">
        <v>2.9631360127771482</v>
      </c>
      <c r="D76" s="232">
        <v>1.8365140326271929</v>
      </c>
      <c r="E76" s="232">
        <v>2.0023689886917442</v>
      </c>
      <c r="F76" s="232">
        <v>3.0370442529621791</v>
      </c>
      <c r="G76" s="232">
        <v>6.2663572867477662</v>
      </c>
      <c r="H76" s="232">
        <v>8.3064784423833196</v>
      </c>
      <c r="I76" s="232">
        <v>0.6903799018128387</v>
      </c>
      <c r="J76" s="232">
        <v>0.43176515463659798</v>
      </c>
      <c r="K76" s="232">
        <v>1.226648066760722</v>
      </c>
      <c r="L76" s="232">
        <v>0</v>
      </c>
      <c r="M76" s="232">
        <v>0</v>
      </c>
      <c r="N76" s="232">
        <v>0</v>
      </c>
      <c r="O76" s="232">
        <v>9.2978088875788706E-2</v>
      </c>
      <c r="P76" s="232">
        <v>0</v>
      </c>
      <c r="Q76" s="232">
        <v>0</v>
      </c>
      <c r="R76" s="232">
        <v>0</v>
      </c>
      <c r="S76" s="232">
        <v>0</v>
      </c>
      <c r="T76" s="232">
        <v>0</v>
      </c>
      <c r="U76" s="232">
        <v>0</v>
      </c>
      <c r="V76" s="232">
        <v>0</v>
      </c>
      <c r="W76" s="232">
        <v>0</v>
      </c>
      <c r="DA76" s="71" t="s">
        <v>323</v>
      </c>
    </row>
    <row r="77" spans="1:105" ht="12" customHeight="1" x14ac:dyDescent="0.25">
      <c r="A77" s="59" t="s">
        <v>162</v>
      </c>
      <c r="B77" s="232">
        <v>18.608378960774221</v>
      </c>
      <c r="C77" s="232">
        <v>14.005856330888539</v>
      </c>
      <c r="D77" s="232">
        <v>8.1214507985774933</v>
      </c>
      <c r="E77" s="232">
        <v>10.35107653098712</v>
      </c>
      <c r="F77" s="232">
        <v>13.051754009906491</v>
      </c>
      <c r="G77" s="232">
        <v>17.269572301117201</v>
      </c>
      <c r="H77" s="232">
        <v>18.612834002022641</v>
      </c>
      <c r="I77" s="232">
        <v>22.32636822728421</v>
      </c>
      <c r="J77" s="232">
        <v>21.891674739738601</v>
      </c>
      <c r="K77" s="232">
        <v>12.9236763566054</v>
      </c>
      <c r="L77" s="232">
        <v>24.571344102662291</v>
      </c>
      <c r="M77" s="232">
        <v>37.700685874098198</v>
      </c>
      <c r="N77" s="232">
        <v>28.047436524057481</v>
      </c>
      <c r="O77" s="232">
        <v>22.523810032406441</v>
      </c>
      <c r="P77" s="232">
        <v>26.16539791910666</v>
      </c>
      <c r="Q77" s="232">
        <v>19.454606032020951</v>
      </c>
      <c r="R77" s="232">
        <v>16.863989870730212</v>
      </c>
      <c r="S77" s="232">
        <v>18.852103111654021</v>
      </c>
      <c r="T77" s="232">
        <v>21.021062783329139</v>
      </c>
      <c r="U77" s="232">
        <v>14.472995324558751</v>
      </c>
      <c r="V77" s="232">
        <v>10.347598883269191</v>
      </c>
      <c r="W77" s="232">
        <v>10.95498844012462</v>
      </c>
      <c r="DA77" s="71" t="s">
        <v>324</v>
      </c>
    </row>
    <row r="78" spans="1:105" ht="12" customHeight="1" x14ac:dyDescent="0.25">
      <c r="A78" s="60" t="s">
        <v>189</v>
      </c>
      <c r="B78" s="264">
        <v>4.4530240121005686</v>
      </c>
      <c r="C78" s="264">
        <v>6.5106929645789622</v>
      </c>
      <c r="D78" s="264">
        <v>4.7654576684863157</v>
      </c>
      <c r="E78" s="264">
        <v>5.7869705304228409</v>
      </c>
      <c r="F78" s="264">
        <v>7.6149223993929764</v>
      </c>
      <c r="G78" s="264">
        <v>9.3900099558175789</v>
      </c>
      <c r="H78" s="264">
        <v>9.8041840333366217</v>
      </c>
      <c r="I78" s="264">
        <v>11.04754203134115</v>
      </c>
      <c r="J78" s="264">
        <v>10.97906380298601</v>
      </c>
      <c r="K78" s="264">
        <v>7.6638994386767996</v>
      </c>
      <c r="L78" s="264">
        <v>12.7620893995697</v>
      </c>
      <c r="M78" s="264">
        <v>13.301557457594949</v>
      </c>
      <c r="N78" s="264">
        <v>12.4378487038539</v>
      </c>
      <c r="O78" s="264">
        <v>7.5496821881598537</v>
      </c>
      <c r="P78" s="264">
        <v>7.6651819408806814</v>
      </c>
      <c r="Q78" s="264">
        <v>7.2677963973239521</v>
      </c>
      <c r="R78" s="264">
        <v>7.692007749452249</v>
      </c>
      <c r="S78" s="264">
        <v>3.466016001247048</v>
      </c>
      <c r="T78" s="264">
        <v>4.7616430724800347</v>
      </c>
      <c r="U78" s="264">
        <v>5.7858624837088852</v>
      </c>
      <c r="V78" s="264">
        <v>4.0082855943669013</v>
      </c>
      <c r="W78" s="264">
        <v>4.3842811144088554</v>
      </c>
      <c r="DA78" s="72" t="s">
        <v>325</v>
      </c>
    </row>
    <row r="79" spans="1:105" ht="12" customHeight="1" x14ac:dyDescent="0.25">
      <c r="A79" s="57" t="s">
        <v>191</v>
      </c>
      <c r="B79" s="263">
        <f t="shared" ref="B79:W79" si="1">B80+B84+B95</f>
        <v>16.148900851251547</v>
      </c>
      <c r="C79" s="263">
        <f t="shared" si="1"/>
        <v>14.054366771968121</v>
      </c>
      <c r="D79" s="263">
        <f t="shared" si="1"/>
        <v>8.0656747004460669</v>
      </c>
      <c r="E79" s="263">
        <f t="shared" si="1"/>
        <v>10.01812416313259</v>
      </c>
      <c r="F79" s="263">
        <f t="shared" si="1"/>
        <v>13.210813076257462</v>
      </c>
      <c r="G79" s="263">
        <f t="shared" si="1"/>
        <v>19.006050275225114</v>
      </c>
      <c r="H79" s="263">
        <f t="shared" si="1"/>
        <v>21.239388433803668</v>
      </c>
      <c r="I79" s="263">
        <f t="shared" si="1"/>
        <v>19.497020975042119</v>
      </c>
      <c r="J79" s="263">
        <f t="shared" si="1"/>
        <v>19.153740042238439</v>
      </c>
      <c r="K79" s="263">
        <f t="shared" si="1"/>
        <v>11.899449675153569</v>
      </c>
      <c r="L79" s="263">
        <f t="shared" si="1"/>
        <v>21.49549007302722</v>
      </c>
      <c r="M79" s="263">
        <f t="shared" si="1"/>
        <v>30.904799398103712</v>
      </c>
      <c r="N79" s="263">
        <f t="shared" si="1"/>
        <v>24.047930307760879</v>
      </c>
      <c r="O79" s="263">
        <f t="shared" si="1"/>
        <v>17.545015596448327</v>
      </c>
      <c r="P79" s="263">
        <f t="shared" si="1"/>
        <v>19.330587570788158</v>
      </c>
      <c r="Q79" s="263">
        <f t="shared" si="1"/>
        <v>15.180758473697642</v>
      </c>
      <c r="R79" s="263">
        <f t="shared" si="1"/>
        <v>13.913763191264243</v>
      </c>
      <c r="S79" s="263">
        <f t="shared" si="1"/>
        <v>12.869832599861461</v>
      </c>
      <c r="T79" s="263">
        <f t="shared" si="1"/>
        <v>15.894505417890835</v>
      </c>
      <c r="U79" s="263">
        <f t="shared" si="1"/>
        <v>12.273360460847362</v>
      </c>
      <c r="V79" s="263">
        <f t="shared" si="1"/>
        <v>8.7191655702004685</v>
      </c>
      <c r="W79" s="263">
        <f t="shared" si="1"/>
        <v>9.7663756448943921</v>
      </c>
      <c r="DA79" s="70"/>
    </row>
    <row r="80" spans="1:105" ht="12" customHeight="1" x14ac:dyDescent="0.25">
      <c r="A80" s="60" t="s">
        <v>192</v>
      </c>
      <c r="B80" s="264">
        <v>8.5095657998591232</v>
      </c>
      <c r="C80" s="264">
        <v>6.3250133513545634</v>
      </c>
      <c r="D80" s="264">
        <v>3.479160608666044</v>
      </c>
      <c r="E80" s="264">
        <v>4.3517777064524346</v>
      </c>
      <c r="F80" s="264">
        <v>5.5694157127011863</v>
      </c>
      <c r="G80" s="264">
        <v>7.9372903785673561</v>
      </c>
      <c r="H80" s="264">
        <v>8.9221716227303638</v>
      </c>
      <c r="I80" s="264">
        <v>8.4123518315581567</v>
      </c>
      <c r="J80" s="264">
        <v>8.1930229749135162</v>
      </c>
      <c r="K80" s="264">
        <v>5.0668941512411179</v>
      </c>
      <c r="L80" s="264">
        <v>9.0547365259936168</v>
      </c>
      <c r="M80" s="264">
        <v>13.92070115643766</v>
      </c>
      <c r="N80" s="264">
        <v>10.334049922473801</v>
      </c>
      <c r="O80" s="264">
        <v>8.3442768774448375</v>
      </c>
      <c r="P80" s="264">
        <v>9.7077936097222004</v>
      </c>
      <c r="Q80" s="264">
        <v>7.1647588641652566</v>
      </c>
      <c r="R80" s="264">
        <v>6.2129134418176051</v>
      </c>
      <c r="S80" s="264">
        <v>6.9386805878161608</v>
      </c>
      <c r="T80" s="264">
        <v>7.726956820845956</v>
      </c>
      <c r="U80" s="264">
        <v>5.3214441235383569</v>
      </c>
      <c r="V80" s="264">
        <v>3.808040116113923</v>
      </c>
      <c r="W80" s="264">
        <v>4.0341051864449016</v>
      </c>
      <c r="DA80" s="72" t="s">
        <v>326</v>
      </c>
    </row>
    <row r="81" spans="1:105" ht="12" customHeight="1" x14ac:dyDescent="0.25">
      <c r="A81" s="59" t="s">
        <v>33</v>
      </c>
      <c r="B81" s="232">
        <v>0</v>
      </c>
      <c r="C81" s="232">
        <v>0</v>
      </c>
      <c r="D81" s="232">
        <v>0</v>
      </c>
      <c r="E81" s="232">
        <v>0</v>
      </c>
      <c r="F81" s="232">
        <v>0</v>
      </c>
      <c r="G81" s="232">
        <v>0</v>
      </c>
      <c r="H81" s="232">
        <v>0</v>
      </c>
      <c r="I81" s="232">
        <v>0</v>
      </c>
      <c r="J81" s="232">
        <v>2.1982483105732521E-2</v>
      </c>
      <c r="K81" s="232">
        <v>0</v>
      </c>
      <c r="L81" s="232">
        <v>0</v>
      </c>
      <c r="M81" s="232">
        <v>0</v>
      </c>
      <c r="N81" s="232">
        <v>0</v>
      </c>
      <c r="O81" s="232">
        <v>0</v>
      </c>
      <c r="P81" s="232">
        <v>0</v>
      </c>
      <c r="Q81" s="232">
        <v>0</v>
      </c>
      <c r="R81" s="232">
        <v>0</v>
      </c>
      <c r="S81" s="232">
        <v>0</v>
      </c>
      <c r="T81" s="232">
        <v>7.0337716250525105E-4</v>
      </c>
      <c r="U81" s="232">
        <v>6.7649515066675213E-4</v>
      </c>
      <c r="V81" s="232">
        <v>1.0163036405398799E-3</v>
      </c>
      <c r="W81" s="232">
        <v>8.0964085426657906E-4</v>
      </c>
      <c r="DA81" s="71" t="s">
        <v>327</v>
      </c>
    </row>
    <row r="82" spans="1:105" ht="12" customHeight="1" x14ac:dyDescent="0.25">
      <c r="A82" s="59" t="s">
        <v>160</v>
      </c>
      <c r="B82" s="232">
        <v>0.25097071543433469</v>
      </c>
      <c r="C82" s="232">
        <v>0.40672844443907041</v>
      </c>
      <c r="D82" s="232">
        <v>2.67160209124629E-2</v>
      </c>
      <c r="E82" s="232">
        <v>4.1792905790184569E-2</v>
      </c>
      <c r="F82" s="232">
        <v>2.3818926285572469E-2</v>
      </c>
      <c r="G82" s="232">
        <v>8.6909393778824437E-2</v>
      </c>
      <c r="H82" s="232">
        <v>9.8830505098347676E-2</v>
      </c>
      <c r="I82" s="232">
        <v>3.4491948463067031E-2</v>
      </c>
      <c r="J82" s="232">
        <v>1.8654609716352879E-2</v>
      </c>
      <c r="K82" s="232">
        <v>1.8660692692760151E-2</v>
      </c>
      <c r="L82" s="232">
        <v>2.794171404128552E-2</v>
      </c>
      <c r="M82" s="232">
        <v>7.0569302296191669E-2</v>
      </c>
      <c r="N82" s="232">
        <v>3.024019004273075E-2</v>
      </c>
      <c r="O82" s="232">
        <v>4.4111621587917697E-2</v>
      </c>
      <c r="P82" s="232">
        <v>9.5389941366540207E-2</v>
      </c>
      <c r="Q82" s="232">
        <v>1.7704308879624139E-2</v>
      </c>
      <c r="R82" s="232">
        <v>1.75756679499415E-2</v>
      </c>
      <c r="S82" s="232">
        <v>1.296802395887554E-2</v>
      </c>
      <c r="T82" s="232">
        <v>3.7283884212081821E-3</v>
      </c>
      <c r="U82" s="232">
        <v>3.811479660682801E-3</v>
      </c>
      <c r="V82" s="232">
        <v>5.617933926523969E-3</v>
      </c>
      <c r="W82" s="232">
        <v>8.7524679655018901E-3</v>
      </c>
      <c r="DA82" s="71" t="s">
        <v>328</v>
      </c>
    </row>
    <row r="83" spans="1:105" ht="12" customHeight="1" x14ac:dyDescent="0.25">
      <c r="A83" s="59" t="s">
        <v>162</v>
      </c>
      <c r="B83" s="232">
        <v>8.2585950844247886</v>
      </c>
      <c r="C83" s="232">
        <v>5.9182849069154919</v>
      </c>
      <c r="D83" s="232">
        <v>3.4524445877535821</v>
      </c>
      <c r="E83" s="232">
        <v>4.3099848006622503</v>
      </c>
      <c r="F83" s="232">
        <v>5.5455967864156142</v>
      </c>
      <c r="G83" s="232">
        <v>7.850380984788532</v>
      </c>
      <c r="H83" s="232">
        <v>8.8233411176320153</v>
      </c>
      <c r="I83" s="232">
        <v>8.3778598830950894</v>
      </c>
      <c r="J83" s="232">
        <v>8.1523858820914299</v>
      </c>
      <c r="K83" s="232">
        <v>5.0482334585483581</v>
      </c>
      <c r="L83" s="232">
        <v>9.0267948119523318</v>
      </c>
      <c r="M83" s="232">
        <v>13.850131854141461</v>
      </c>
      <c r="N83" s="232">
        <v>10.30380973243107</v>
      </c>
      <c r="O83" s="232">
        <v>8.3001652558569194</v>
      </c>
      <c r="P83" s="232">
        <v>9.6124036683556611</v>
      </c>
      <c r="Q83" s="232">
        <v>7.1470545552856324</v>
      </c>
      <c r="R83" s="232">
        <v>6.1953377738676636</v>
      </c>
      <c r="S83" s="232">
        <v>6.9257125638572852</v>
      </c>
      <c r="T83" s="232">
        <v>7.7225250552622429</v>
      </c>
      <c r="U83" s="232">
        <v>5.3169561487270069</v>
      </c>
      <c r="V83" s="232">
        <v>3.8014058785468601</v>
      </c>
      <c r="W83" s="232">
        <v>4.0245430776251343</v>
      </c>
      <c r="DA83" s="71" t="s">
        <v>329</v>
      </c>
    </row>
    <row r="84" spans="1:105" ht="12" customHeight="1" x14ac:dyDescent="0.25">
      <c r="A84" s="60" t="s">
        <v>197</v>
      </c>
      <c r="B84" s="264">
        <v>5.6630359715703058</v>
      </c>
      <c r="C84" s="264">
        <v>4.9782088282725887</v>
      </c>
      <c r="D84" s="264">
        <v>2.5607087346120512</v>
      </c>
      <c r="E84" s="264">
        <v>3.2567656799042481</v>
      </c>
      <c r="F84" s="264">
        <v>4.4058713833067813</v>
      </c>
      <c r="G84" s="264">
        <v>6.8002606936197934</v>
      </c>
      <c r="H84" s="264">
        <v>7.6695817385867713</v>
      </c>
      <c r="I84" s="264">
        <v>6.9391333246277576</v>
      </c>
      <c r="J84" s="264">
        <v>6.8721507145839746</v>
      </c>
      <c r="K84" s="264">
        <v>3.838890834259042</v>
      </c>
      <c r="L84" s="264">
        <v>7.7523343095517738</v>
      </c>
      <c r="M84" s="264">
        <v>12.09749418177279</v>
      </c>
      <c r="N84" s="264">
        <v>9.1445777178098222</v>
      </c>
      <c r="O84" s="264">
        <v>6.4186334845530064</v>
      </c>
      <c r="P84" s="264">
        <v>6.8068297920925769</v>
      </c>
      <c r="Q84" s="264">
        <v>5.3460232932354916</v>
      </c>
      <c r="R84" s="264">
        <v>4.8750305612024931</v>
      </c>
      <c r="S84" s="264">
        <v>4.6578388742910386</v>
      </c>
      <c r="T84" s="264">
        <v>6.418259880748141</v>
      </c>
      <c r="U84" s="264">
        <v>4.8263592968639069</v>
      </c>
      <c r="V84" s="264">
        <v>3.4385982916781161</v>
      </c>
      <c r="W84" s="264">
        <v>4.1216135138260013</v>
      </c>
      <c r="DA84" s="72" t="s">
        <v>330</v>
      </c>
    </row>
    <row r="85" spans="1:105" ht="12" customHeight="1" x14ac:dyDescent="0.25">
      <c r="A85" s="64" t="s">
        <v>30</v>
      </c>
      <c r="B85" s="231">
        <v>5.1975059559052289E-3</v>
      </c>
      <c r="C85" s="231">
        <v>0</v>
      </c>
      <c r="D85" s="231">
        <v>3.2794455546569139E-3</v>
      </c>
      <c r="E85" s="231">
        <v>0</v>
      </c>
      <c r="F85" s="231">
        <v>0.5707602360303401</v>
      </c>
      <c r="G85" s="231">
        <v>1.396241477768263</v>
      </c>
      <c r="H85" s="231">
        <v>1.26111071804623</v>
      </c>
      <c r="I85" s="231">
        <v>0.99076304679660709</v>
      </c>
      <c r="J85" s="231">
        <v>0.73909413551944436</v>
      </c>
      <c r="K85" s="231">
        <v>0.50199428644814981</v>
      </c>
      <c r="L85" s="231">
        <v>1.4501683475047149</v>
      </c>
      <c r="M85" s="231">
        <v>3.802816754779704</v>
      </c>
      <c r="N85" s="231">
        <v>2.475098150173237</v>
      </c>
      <c r="O85" s="231">
        <v>1.8683875247478701</v>
      </c>
      <c r="P85" s="231">
        <v>1.9549223038554959</v>
      </c>
      <c r="Q85" s="231">
        <v>1.7131206476203971</v>
      </c>
      <c r="R85" s="231">
        <v>1.851115493042981</v>
      </c>
      <c r="S85" s="231">
        <v>1.7563211563203209</v>
      </c>
      <c r="T85" s="231">
        <v>2.9332386820569201</v>
      </c>
      <c r="U85" s="231">
        <v>2.328954142095935</v>
      </c>
      <c r="V85" s="231">
        <v>1.580103706824588</v>
      </c>
      <c r="W85" s="231">
        <v>2.039168821932809</v>
      </c>
      <c r="DA85" s="73" t="s">
        <v>331</v>
      </c>
    </row>
    <row r="86" spans="1:105" ht="12" customHeight="1" x14ac:dyDescent="0.25">
      <c r="A86" s="64" t="s">
        <v>32</v>
      </c>
      <c r="B86" s="231">
        <v>0</v>
      </c>
      <c r="C86" s="231">
        <v>0</v>
      </c>
      <c r="D86" s="231">
        <v>0</v>
      </c>
      <c r="E86" s="231">
        <v>0</v>
      </c>
      <c r="F86" s="231">
        <v>0</v>
      </c>
      <c r="G86" s="231">
        <v>0</v>
      </c>
      <c r="H86" s="231">
        <v>0</v>
      </c>
      <c r="I86" s="231">
        <v>0</v>
      </c>
      <c r="J86" s="231">
        <v>0</v>
      </c>
      <c r="K86" s="231">
        <v>0</v>
      </c>
      <c r="L86" s="231">
        <v>0</v>
      </c>
      <c r="M86" s="231">
        <v>0</v>
      </c>
      <c r="N86" s="231">
        <v>0</v>
      </c>
      <c r="O86" s="231">
        <v>0</v>
      </c>
      <c r="P86" s="231">
        <v>0</v>
      </c>
      <c r="Q86" s="231">
        <v>0</v>
      </c>
      <c r="R86" s="231">
        <v>0</v>
      </c>
      <c r="S86" s="231">
        <v>0</v>
      </c>
      <c r="T86" s="231">
        <v>0</v>
      </c>
      <c r="U86" s="231">
        <v>0</v>
      </c>
      <c r="V86" s="231">
        <v>0</v>
      </c>
      <c r="W86" s="231">
        <v>0</v>
      </c>
      <c r="DA86" s="73" t="s">
        <v>332</v>
      </c>
    </row>
    <row r="87" spans="1:105" ht="12" customHeight="1" x14ac:dyDescent="0.25">
      <c r="A87" s="64" t="s">
        <v>33</v>
      </c>
      <c r="B87" s="231">
        <v>0</v>
      </c>
      <c r="C87" s="231">
        <v>0</v>
      </c>
      <c r="D87" s="231">
        <v>0</v>
      </c>
      <c r="E87" s="231">
        <v>0</v>
      </c>
      <c r="F87" s="231">
        <v>0</v>
      </c>
      <c r="G87" s="231">
        <v>0</v>
      </c>
      <c r="H87" s="231">
        <v>0</v>
      </c>
      <c r="I87" s="231">
        <v>0</v>
      </c>
      <c r="J87" s="231">
        <v>4.2265438638485666E-3</v>
      </c>
      <c r="K87" s="231">
        <v>0</v>
      </c>
      <c r="L87" s="231">
        <v>0</v>
      </c>
      <c r="M87" s="231">
        <v>0</v>
      </c>
      <c r="N87" s="231">
        <v>0</v>
      </c>
      <c r="O87" s="231">
        <v>0</v>
      </c>
      <c r="P87" s="231">
        <v>0</v>
      </c>
      <c r="Q87" s="231">
        <v>0</v>
      </c>
      <c r="R87" s="231">
        <v>0</v>
      </c>
      <c r="S87" s="231">
        <v>0</v>
      </c>
      <c r="T87" s="231">
        <v>8.3117645968484633E-5</v>
      </c>
      <c r="U87" s="231">
        <v>8.1869125725571594E-5</v>
      </c>
      <c r="V87" s="231">
        <v>1.164859268134695E-4</v>
      </c>
      <c r="W87" s="231">
        <v>7.5633114995399487E-5</v>
      </c>
      <c r="DA87" s="73" t="s">
        <v>333</v>
      </c>
    </row>
    <row r="88" spans="1:105" ht="12" customHeight="1" x14ac:dyDescent="0.25">
      <c r="A88" s="64" t="s">
        <v>160</v>
      </c>
      <c r="B88" s="231">
        <v>4.7595394398190917E-2</v>
      </c>
      <c r="C88" s="231">
        <v>8.5915207061435558E-2</v>
      </c>
      <c r="D88" s="231">
        <v>5.7865200758340932E-3</v>
      </c>
      <c r="E88" s="231">
        <v>8.7522908471825214E-3</v>
      </c>
      <c r="F88" s="231">
        <v>4.213541759585891E-3</v>
      </c>
      <c r="G88" s="231">
        <v>1.145749193103493E-2</v>
      </c>
      <c r="H88" s="231">
        <v>1.3381910117663961E-2</v>
      </c>
      <c r="I88" s="231">
        <v>5.8574378297075189E-3</v>
      </c>
      <c r="J88" s="231">
        <v>3.6549055877248791E-3</v>
      </c>
      <c r="K88" s="231">
        <v>4.8014990276609619E-3</v>
      </c>
      <c r="L88" s="231">
        <v>6.5439084808016912E-3</v>
      </c>
      <c r="M88" s="231">
        <v>1.337394120972479E-2</v>
      </c>
      <c r="N88" s="231">
        <v>5.6408092723933224E-3</v>
      </c>
      <c r="O88" s="231">
        <v>7.9990137772810686E-3</v>
      </c>
      <c r="P88" s="231">
        <v>1.975789466690489E-2</v>
      </c>
      <c r="Q88" s="231">
        <v>3.4570241258933352E-3</v>
      </c>
      <c r="R88" s="231">
        <v>3.302245547402753E-3</v>
      </c>
      <c r="S88" s="231">
        <v>2.10642542763286E-3</v>
      </c>
      <c r="T88" s="231">
        <v>4.4895983013956822E-4</v>
      </c>
      <c r="U88" s="231">
        <v>4.7003525615031959E-4</v>
      </c>
      <c r="V88" s="231">
        <v>6.5615730523512124E-4</v>
      </c>
      <c r="W88" s="231">
        <v>8.3316586018961439E-4</v>
      </c>
      <c r="DA88" s="73" t="s">
        <v>334</v>
      </c>
    </row>
    <row r="89" spans="1:105" ht="12" customHeight="1" x14ac:dyDescent="0.25">
      <c r="A89" s="64" t="s">
        <v>70</v>
      </c>
      <c r="B89" s="231">
        <v>0.39348432283858709</v>
      </c>
      <c r="C89" s="231">
        <v>0.25641337385298391</v>
      </c>
      <c r="D89" s="231">
        <v>0.16393452609356191</v>
      </c>
      <c r="E89" s="231">
        <v>0.16927424784413331</v>
      </c>
      <c r="F89" s="231">
        <v>0.221305925016235</v>
      </c>
      <c r="G89" s="231">
        <v>0.36406969878024598</v>
      </c>
      <c r="H89" s="231">
        <v>0.51689459542115446</v>
      </c>
      <c r="I89" s="231">
        <v>4.265112571216282E-2</v>
      </c>
      <c r="J89" s="231">
        <v>3.05408216304312E-2</v>
      </c>
      <c r="K89" s="231">
        <v>0.11952529112174549</v>
      </c>
      <c r="L89" s="231">
        <v>0</v>
      </c>
      <c r="M89" s="231">
        <v>0</v>
      </c>
      <c r="N89" s="231">
        <v>0</v>
      </c>
      <c r="O89" s="231">
        <v>6.0234638748415418E-3</v>
      </c>
      <c r="P89" s="231">
        <v>0</v>
      </c>
      <c r="Q89" s="231">
        <v>0</v>
      </c>
      <c r="R89" s="231">
        <v>0</v>
      </c>
      <c r="S89" s="231">
        <v>0</v>
      </c>
      <c r="T89" s="231">
        <v>0</v>
      </c>
      <c r="U89" s="231">
        <v>0</v>
      </c>
      <c r="V89" s="231">
        <v>0</v>
      </c>
      <c r="W89" s="231">
        <v>0</v>
      </c>
      <c r="DA89" s="73" t="s">
        <v>335</v>
      </c>
    </row>
    <row r="90" spans="1:105" ht="12" customHeight="1" x14ac:dyDescent="0.25">
      <c r="A90" s="64" t="s">
        <v>34</v>
      </c>
      <c r="B90" s="231">
        <v>4.9220135246758091E-2</v>
      </c>
      <c r="C90" s="231">
        <v>0</v>
      </c>
      <c r="D90" s="231">
        <v>0</v>
      </c>
      <c r="E90" s="231">
        <v>0</v>
      </c>
      <c r="F90" s="231">
        <v>0</v>
      </c>
      <c r="G90" s="231">
        <v>0.16386502597628319</v>
      </c>
      <c r="H90" s="231">
        <v>0.18252457424293639</v>
      </c>
      <c r="I90" s="231">
        <v>0.33741022058101588</v>
      </c>
      <c r="J90" s="231">
        <v>0</v>
      </c>
      <c r="K90" s="231">
        <v>5.0281144703360828E-2</v>
      </c>
      <c r="L90" s="231">
        <v>7.9221633901108895E-2</v>
      </c>
      <c r="M90" s="231">
        <v>0.1002055705961869</v>
      </c>
      <c r="N90" s="231">
        <v>0.17231645374611149</v>
      </c>
      <c r="O90" s="231">
        <v>0</v>
      </c>
      <c r="P90" s="231">
        <v>0</v>
      </c>
      <c r="Q90" s="231">
        <v>0.24664921312381771</v>
      </c>
      <c r="R90" s="231">
        <v>0.24429790065826251</v>
      </c>
      <c r="S90" s="231">
        <v>0.2488475434168782</v>
      </c>
      <c r="T90" s="231">
        <v>5.2821041831678982E-2</v>
      </c>
      <c r="U90" s="231">
        <v>5.3439550137210346E-4</v>
      </c>
      <c r="V90" s="231">
        <v>5.4903523934644004E-4</v>
      </c>
      <c r="W90" s="231">
        <v>1.036366061311463E-3</v>
      </c>
      <c r="DA90" s="73" t="s">
        <v>336</v>
      </c>
    </row>
    <row r="91" spans="1:105" ht="12" customHeight="1" x14ac:dyDescent="0.25">
      <c r="A91" s="64" t="s">
        <v>162</v>
      </c>
      <c r="B91" s="231">
        <v>1.533282218100273</v>
      </c>
      <c r="C91" s="231">
        <v>1.2238703349639839</v>
      </c>
      <c r="D91" s="231">
        <v>0.7320596177845915</v>
      </c>
      <c r="E91" s="231">
        <v>0.88362695673707381</v>
      </c>
      <c r="F91" s="231">
        <v>0.96038961657876498</v>
      </c>
      <c r="G91" s="231">
        <v>1.0131823551868531</v>
      </c>
      <c r="H91" s="231">
        <v>1.169591511856469</v>
      </c>
      <c r="I91" s="231">
        <v>1.392826741330224</v>
      </c>
      <c r="J91" s="231">
        <v>1.5636831929899679</v>
      </c>
      <c r="K91" s="231">
        <v>1.27163525465006</v>
      </c>
      <c r="L91" s="231">
        <v>2.0696256028997242</v>
      </c>
      <c r="M91" s="231">
        <v>2.5696355887089708</v>
      </c>
      <c r="N91" s="231">
        <v>1.8816063689721929</v>
      </c>
      <c r="O91" s="231">
        <v>1.473479864075208</v>
      </c>
      <c r="P91" s="231">
        <v>1.9491449136669621</v>
      </c>
      <c r="Q91" s="231">
        <v>1.366232380472967</v>
      </c>
      <c r="R91" s="231">
        <v>1.1395583247180781</v>
      </c>
      <c r="S91" s="231">
        <v>1.101313067013975</v>
      </c>
      <c r="T91" s="231">
        <v>0.91037370453951239</v>
      </c>
      <c r="U91" s="231">
        <v>0.64190971843575528</v>
      </c>
      <c r="V91" s="231">
        <v>0.43465995201455498</v>
      </c>
      <c r="W91" s="231">
        <v>0.37505206491488291</v>
      </c>
      <c r="DA91" s="73" t="s">
        <v>337</v>
      </c>
    </row>
    <row r="92" spans="1:105" ht="12" customHeight="1" x14ac:dyDescent="0.25">
      <c r="A92" s="64" t="s">
        <v>36</v>
      </c>
      <c r="B92" s="231">
        <v>2.3337338350931311</v>
      </c>
      <c r="C92" s="231">
        <v>1.513641713029344</v>
      </c>
      <c r="D92" s="231">
        <v>1.316659923912664</v>
      </c>
      <c r="E92" s="231">
        <v>1.956268339639593</v>
      </c>
      <c r="F92" s="231">
        <v>2.1809146476831569</v>
      </c>
      <c r="G92" s="231">
        <v>3.3332251613895538</v>
      </c>
      <c r="H92" s="231">
        <v>3.9620777191267069</v>
      </c>
      <c r="I92" s="231">
        <v>3.838502764267782</v>
      </c>
      <c r="J92" s="231">
        <v>3.049715897223046</v>
      </c>
      <c r="K92" s="231">
        <v>1.6950376102948961</v>
      </c>
      <c r="L92" s="231">
        <v>2.6297784328836209</v>
      </c>
      <c r="M92" s="231">
        <v>3.222523730436432</v>
      </c>
      <c r="N92" s="231">
        <v>3.3087900910113239</v>
      </c>
      <c r="O92" s="231">
        <v>2.2205241698681411</v>
      </c>
      <c r="P92" s="231">
        <v>2.1904461165943379</v>
      </c>
      <c r="Q92" s="231">
        <v>1.4824092614408511</v>
      </c>
      <c r="R92" s="231">
        <v>1.458900845497928</v>
      </c>
      <c r="S92" s="231">
        <v>1.3984572524571901</v>
      </c>
      <c r="T92" s="231">
        <v>2.3447398509912198</v>
      </c>
      <c r="U92" s="231">
        <v>1.762826864714278</v>
      </c>
      <c r="V92" s="231">
        <v>1.2672760415208051</v>
      </c>
      <c r="W92" s="231">
        <v>1.514495254989048</v>
      </c>
      <c r="DA92" s="73" t="s">
        <v>338</v>
      </c>
    </row>
    <row r="93" spans="1:105" ht="12" customHeight="1" x14ac:dyDescent="0.25">
      <c r="A93" s="64" t="s">
        <v>73</v>
      </c>
      <c r="B93" s="231">
        <v>0.33039242388796092</v>
      </c>
      <c r="C93" s="231">
        <v>0.3154601912826645</v>
      </c>
      <c r="D93" s="231">
        <v>0.20317821061230509</v>
      </c>
      <c r="E93" s="231">
        <v>7.4537271282801021E-2</v>
      </c>
      <c r="F93" s="231">
        <v>0.29323939308427749</v>
      </c>
      <c r="G93" s="231">
        <v>0.31444243075526002</v>
      </c>
      <c r="H93" s="231">
        <v>0.30242765519689069</v>
      </c>
      <c r="I93" s="231">
        <v>0.25490158550881781</v>
      </c>
      <c r="J93" s="231">
        <v>1.033011478142047</v>
      </c>
      <c r="K93" s="231">
        <v>0.14238419994089371</v>
      </c>
      <c r="L93" s="231">
        <v>0.2356038319795655</v>
      </c>
      <c r="M93" s="231">
        <v>0.38032075852391162</v>
      </c>
      <c r="N93" s="231">
        <v>0.178133615052044</v>
      </c>
      <c r="O93" s="231">
        <v>5.9337746737152947E-2</v>
      </c>
      <c r="P93" s="231">
        <v>8.4082091645245757E-2</v>
      </c>
      <c r="Q93" s="231">
        <v>5.8680998419079623E-2</v>
      </c>
      <c r="R93" s="231">
        <v>5.120199827081006E-2</v>
      </c>
      <c r="S93" s="231">
        <v>6.447344255235897E-2</v>
      </c>
      <c r="T93" s="231">
        <v>0.1012403792340035</v>
      </c>
      <c r="U93" s="231">
        <v>6.9914785275917615E-2</v>
      </c>
      <c r="V93" s="231">
        <v>2.5592123663841251E-2</v>
      </c>
      <c r="W93" s="231">
        <v>2.395788238632697E-2</v>
      </c>
      <c r="DA93" s="73" t="s">
        <v>339</v>
      </c>
    </row>
    <row r="94" spans="1:105" ht="12" customHeight="1" x14ac:dyDescent="0.25">
      <c r="A94" s="64" t="s">
        <v>79</v>
      </c>
      <c r="B94" s="231">
        <v>0.97013013604949938</v>
      </c>
      <c r="C94" s="231">
        <v>1.5829080080821769</v>
      </c>
      <c r="D94" s="231">
        <v>0.13581049057843789</v>
      </c>
      <c r="E94" s="231">
        <v>0.16430657355346481</v>
      </c>
      <c r="F94" s="231">
        <v>0.1750480231544205</v>
      </c>
      <c r="G94" s="231">
        <v>0.20377705183229819</v>
      </c>
      <c r="H94" s="231">
        <v>0.26157305457871832</v>
      </c>
      <c r="I94" s="231">
        <v>7.6220402601442361E-2</v>
      </c>
      <c r="J94" s="231">
        <v>0.44822373962746298</v>
      </c>
      <c r="K94" s="231">
        <v>5.3231548072274301E-2</v>
      </c>
      <c r="L94" s="231">
        <v>1.281392551902238</v>
      </c>
      <c r="M94" s="231">
        <v>2.00861783751786</v>
      </c>
      <c r="N94" s="231">
        <v>1.1229922295825201</v>
      </c>
      <c r="O94" s="231">
        <v>0.7828817014725109</v>
      </c>
      <c r="P94" s="231">
        <v>0.60847647166362973</v>
      </c>
      <c r="Q94" s="231">
        <v>0.47547376803248581</v>
      </c>
      <c r="R94" s="231">
        <v>0.12665375346703081</v>
      </c>
      <c r="S94" s="231">
        <v>8.631998710268346E-2</v>
      </c>
      <c r="T94" s="231">
        <v>7.5314144618698634E-2</v>
      </c>
      <c r="U94" s="231">
        <v>2.1667486458773959E-2</v>
      </c>
      <c r="V94" s="231">
        <v>0.1296447891829314</v>
      </c>
      <c r="W94" s="231">
        <v>0.16699432456643701</v>
      </c>
      <c r="DA94" s="73" t="s">
        <v>340</v>
      </c>
    </row>
    <row r="95" spans="1:105" ht="12" customHeight="1" x14ac:dyDescent="0.25">
      <c r="A95" s="61" t="s">
        <v>209</v>
      </c>
      <c r="B95" s="265">
        <v>1.9762990798221169</v>
      </c>
      <c r="C95" s="265">
        <v>2.7511445923409692</v>
      </c>
      <c r="D95" s="265">
        <v>2.0258053571679708</v>
      </c>
      <c r="E95" s="265">
        <v>2.4095807767759081</v>
      </c>
      <c r="F95" s="265">
        <v>3.2355259802494958</v>
      </c>
      <c r="G95" s="265">
        <v>4.2684992030379671</v>
      </c>
      <c r="H95" s="265">
        <v>4.6476350724865352</v>
      </c>
      <c r="I95" s="265">
        <v>4.1455358188562039</v>
      </c>
      <c r="J95" s="265">
        <v>4.0885663527409486</v>
      </c>
      <c r="K95" s="265">
        <v>2.993664689653408</v>
      </c>
      <c r="L95" s="265">
        <v>4.6884192374818312</v>
      </c>
      <c r="M95" s="265">
        <v>4.8866040598932612</v>
      </c>
      <c r="N95" s="265">
        <v>4.5693026674772579</v>
      </c>
      <c r="O95" s="265">
        <v>2.782105234450484</v>
      </c>
      <c r="P95" s="265">
        <v>2.8159641689733812</v>
      </c>
      <c r="Q95" s="265">
        <v>2.6699763162968941</v>
      </c>
      <c r="R95" s="265">
        <v>2.8258191882441448</v>
      </c>
      <c r="S95" s="265">
        <v>1.2733131377542619</v>
      </c>
      <c r="T95" s="265">
        <v>1.7492887162967381</v>
      </c>
      <c r="U95" s="265">
        <v>2.125557040445099</v>
      </c>
      <c r="V95" s="265">
        <v>1.47252716240843</v>
      </c>
      <c r="W95" s="265">
        <v>1.61065694462349</v>
      </c>
      <c r="DA95" s="74" t="s">
        <v>341</v>
      </c>
    </row>
    <row r="96" spans="1:105" ht="12" hidden="1" customHeight="1" x14ac:dyDescent="0.25"/>
    <row r="98" spans="1:105" ht="15" customHeight="1" x14ac:dyDescent="0.25">
      <c r="A98" s="32" t="s">
        <v>342</v>
      </c>
      <c r="B98" s="259"/>
      <c r="C98" s="259"/>
      <c r="D98" s="259"/>
      <c r="E98" s="259"/>
      <c r="F98" s="259"/>
      <c r="G98" s="259"/>
      <c r="H98" s="259"/>
      <c r="I98" s="259"/>
      <c r="J98" s="259"/>
      <c r="K98" s="259"/>
      <c r="L98" s="259"/>
      <c r="M98" s="259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DA98" s="88"/>
    </row>
    <row r="100" spans="1:105" ht="12" customHeight="1" x14ac:dyDescent="0.25">
      <c r="A100" s="35" t="s">
        <v>41</v>
      </c>
      <c r="B100" s="234">
        <f t="shared" ref="B100:W100" si="2">SUM(B$101:B$105,B$109:B$110,B$112:B$114,B$107,B$106)</f>
        <v>0.99999999999999978</v>
      </c>
      <c r="C100" s="234">
        <f t="shared" si="2"/>
        <v>0.99999999999999989</v>
      </c>
      <c r="D100" s="234">
        <f t="shared" si="2"/>
        <v>1</v>
      </c>
      <c r="E100" s="234">
        <f t="shared" si="2"/>
        <v>1.0000000000000002</v>
      </c>
      <c r="F100" s="234">
        <f t="shared" si="2"/>
        <v>0.99999999999999989</v>
      </c>
      <c r="G100" s="234">
        <f t="shared" si="2"/>
        <v>1.0000000000000004</v>
      </c>
      <c r="H100" s="234">
        <f t="shared" si="2"/>
        <v>0.99999999999999978</v>
      </c>
      <c r="I100" s="234">
        <f t="shared" si="2"/>
        <v>1.0000000000000002</v>
      </c>
      <c r="J100" s="234">
        <f t="shared" si="2"/>
        <v>1</v>
      </c>
      <c r="K100" s="234">
        <f t="shared" si="2"/>
        <v>1</v>
      </c>
      <c r="L100" s="234">
        <f t="shared" si="2"/>
        <v>1.0000000000000004</v>
      </c>
      <c r="M100" s="234">
        <f t="shared" si="2"/>
        <v>1.0000000000000002</v>
      </c>
      <c r="N100" s="234">
        <f t="shared" si="2"/>
        <v>1.0000000000000002</v>
      </c>
      <c r="O100" s="234">
        <f t="shared" si="2"/>
        <v>0.99999999999999978</v>
      </c>
      <c r="P100" s="234">
        <f t="shared" si="2"/>
        <v>1</v>
      </c>
      <c r="Q100" s="234">
        <f t="shared" si="2"/>
        <v>0.99999999999999978</v>
      </c>
      <c r="R100" s="234">
        <f t="shared" si="2"/>
        <v>0.99999999999999978</v>
      </c>
      <c r="S100" s="234">
        <f t="shared" si="2"/>
        <v>1.0000000000000002</v>
      </c>
      <c r="T100" s="234">
        <f t="shared" si="2"/>
        <v>1.0000000000000004</v>
      </c>
      <c r="U100" s="234">
        <f t="shared" si="2"/>
        <v>1</v>
      </c>
      <c r="V100" s="234">
        <f t="shared" si="2"/>
        <v>1</v>
      </c>
      <c r="W100" s="234">
        <f t="shared" si="2"/>
        <v>1</v>
      </c>
      <c r="DA100" s="95"/>
    </row>
    <row r="101" spans="1:105" ht="12" customHeight="1" x14ac:dyDescent="0.25">
      <c r="A101" s="55" t="s">
        <v>92</v>
      </c>
      <c r="B101" s="268">
        <f t="shared" ref="B101:W101" si="3">IF(B$6=0,0,B$6/B$5)</f>
        <v>2.0322733120888264E-3</v>
      </c>
      <c r="C101" s="268">
        <f t="shared" si="3"/>
        <v>2.4868562722164924E-3</v>
      </c>
      <c r="D101" s="268">
        <f t="shared" si="3"/>
        <v>2.6076329260681648E-3</v>
      </c>
      <c r="E101" s="268">
        <f t="shared" si="3"/>
        <v>2.3885679387447784E-3</v>
      </c>
      <c r="F101" s="268">
        <f t="shared" si="3"/>
        <v>2.3344141227072302E-3</v>
      </c>
      <c r="G101" s="268">
        <f t="shared" si="3"/>
        <v>2.0642314266554871E-3</v>
      </c>
      <c r="H101" s="268">
        <f t="shared" si="3"/>
        <v>1.9566124448240569E-3</v>
      </c>
      <c r="I101" s="268">
        <f t="shared" si="3"/>
        <v>2.0395845240890761E-3</v>
      </c>
      <c r="J101" s="268">
        <f t="shared" si="3"/>
        <v>2.0413394386336343E-3</v>
      </c>
      <c r="K101" s="268">
        <f t="shared" si="3"/>
        <v>2.1827041714778169E-3</v>
      </c>
      <c r="L101" s="268">
        <f t="shared" si="3"/>
        <v>1.8786635768607896E-3</v>
      </c>
      <c r="M101" s="268">
        <f t="shared" si="3"/>
        <v>1.3653018019701272E-3</v>
      </c>
      <c r="N101" s="268">
        <f t="shared" si="3"/>
        <v>1.6253540281275318E-3</v>
      </c>
      <c r="O101" s="268">
        <f t="shared" si="3"/>
        <v>1.7329278725289323E-3</v>
      </c>
      <c r="P101" s="268">
        <f t="shared" si="3"/>
        <v>1.7527184675973182E-3</v>
      </c>
      <c r="Q101" s="268">
        <f t="shared" si="3"/>
        <v>1.8923168043675246E-3</v>
      </c>
      <c r="R101" s="268">
        <f t="shared" si="3"/>
        <v>1.865312515084641E-3</v>
      </c>
      <c r="S101" s="268">
        <f t="shared" si="3"/>
        <v>1.5569683948473624E-3</v>
      </c>
      <c r="T101" s="268">
        <f t="shared" si="3"/>
        <v>1.2643623194478391E-3</v>
      </c>
      <c r="U101" s="268">
        <f t="shared" si="3"/>
        <v>1.4844951375379395E-3</v>
      </c>
      <c r="V101" s="268">
        <f t="shared" si="3"/>
        <v>1.5348100657016483E-3</v>
      </c>
      <c r="W101" s="268">
        <f t="shared" si="3"/>
        <v>1.3552426040180719E-3</v>
      </c>
      <c r="DA101" s="76"/>
    </row>
    <row r="102" spans="1:105" ht="12" customHeight="1" x14ac:dyDescent="0.25">
      <c r="A102" s="202" t="s">
        <v>93</v>
      </c>
      <c r="B102" s="269">
        <f t="shared" ref="B102:W102" si="4">IF(B$7=0,0,B$7/B$5)</f>
        <v>2.8110887478852208E-4</v>
      </c>
      <c r="C102" s="269">
        <f t="shared" si="4"/>
        <v>3.439878702756897E-4</v>
      </c>
      <c r="D102" s="269">
        <f t="shared" si="4"/>
        <v>3.6069398409562165E-4</v>
      </c>
      <c r="E102" s="269">
        <f t="shared" si="4"/>
        <v>3.3039239438043509E-4</v>
      </c>
      <c r="F102" s="269">
        <f t="shared" si="4"/>
        <v>3.2290170983457882E-4</v>
      </c>
      <c r="G102" s="269">
        <f t="shared" si="4"/>
        <v>2.8552939715269324E-4</v>
      </c>
      <c r="H102" s="269">
        <f t="shared" si="4"/>
        <v>2.7064328379945273E-4</v>
      </c>
      <c r="I102" s="269">
        <f t="shared" si="4"/>
        <v>2.8212017900951697E-4</v>
      </c>
      <c r="J102" s="269">
        <f t="shared" si="4"/>
        <v>2.8236292296036062E-4</v>
      </c>
      <c r="K102" s="269">
        <f t="shared" si="4"/>
        <v>3.0191682879980884E-4</v>
      </c>
      <c r="L102" s="269">
        <f t="shared" si="4"/>
        <v>2.5986121111569975E-4</v>
      </c>
      <c r="M102" s="269">
        <f t="shared" si="4"/>
        <v>1.8885179026638171E-4</v>
      </c>
      <c r="N102" s="269">
        <f t="shared" si="4"/>
        <v>2.2482283227461496E-4</v>
      </c>
      <c r="O102" s="269">
        <f t="shared" si="4"/>
        <v>2.3970270211125225E-4</v>
      </c>
      <c r="P102" s="269">
        <f t="shared" si="4"/>
        <v>2.4244018425894167E-4</v>
      </c>
      <c r="Q102" s="269">
        <f t="shared" si="4"/>
        <v>2.6174975799510806E-4</v>
      </c>
      <c r="R102" s="269">
        <f t="shared" si="4"/>
        <v>2.5801446051832669E-4</v>
      </c>
      <c r="S102" s="269">
        <f t="shared" si="4"/>
        <v>2.1536356894190405E-4</v>
      </c>
      <c r="T102" s="269">
        <f t="shared" si="4"/>
        <v>1.7488960113326197E-4</v>
      </c>
      <c r="U102" s="269">
        <f t="shared" si="4"/>
        <v>2.0533889573809609E-4</v>
      </c>
      <c r="V102" s="269">
        <f t="shared" si="4"/>
        <v>2.1229857618906251E-4</v>
      </c>
      <c r="W102" s="269">
        <f t="shared" si="4"/>
        <v>1.8746037809718358E-4</v>
      </c>
      <c r="DA102" s="77"/>
    </row>
    <row r="103" spans="1:105" ht="12" customHeight="1" x14ac:dyDescent="0.25">
      <c r="A103" s="202" t="s">
        <v>94</v>
      </c>
      <c r="B103" s="269">
        <f t="shared" ref="B103:W103" si="5">IF(B$8=0,0,B$8/B$5)</f>
        <v>3.8818178847584706E-2</v>
      </c>
      <c r="C103" s="269">
        <f t="shared" si="5"/>
        <v>4.7501106750211686E-2</v>
      </c>
      <c r="D103" s="269">
        <f t="shared" si="5"/>
        <v>4.9808045350418093E-2</v>
      </c>
      <c r="E103" s="269">
        <f t="shared" si="5"/>
        <v>4.5623714529076563E-2</v>
      </c>
      <c r="F103" s="269">
        <f t="shared" si="5"/>
        <v>4.4589329781847806E-2</v>
      </c>
      <c r="G103" s="269">
        <f t="shared" si="5"/>
        <v>3.9428606490117257E-2</v>
      </c>
      <c r="H103" s="269">
        <f t="shared" si="5"/>
        <v>3.7372990811223368E-2</v>
      </c>
      <c r="I103" s="269">
        <f t="shared" si="5"/>
        <v>3.8957829323399182E-2</v>
      </c>
      <c r="J103" s="269">
        <f t="shared" si="5"/>
        <v>3.8991349709780118E-2</v>
      </c>
      <c r="K103" s="269">
        <f t="shared" si="5"/>
        <v>4.1691538434222061E-2</v>
      </c>
      <c r="L103" s="269">
        <f t="shared" si="5"/>
        <v>3.588409998164549E-2</v>
      </c>
      <c r="M103" s="269">
        <f t="shared" si="5"/>
        <v>2.607844585398443E-2</v>
      </c>
      <c r="N103" s="269">
        <f t="shared" si="5"/>
        <v>3.104566840453547E-2</v>
      </c>
      <c r="O103" s="269">
        <f t="shared" si="5"/>
        <v>3.3100421919457057E-2</v>
      </c>
      <c r="P103" s="269">
        <f t="shared" si="5"/>
        <v>3.3478439410655154E-2</v>
      </c>
      <c r="Q103" s="269">
        <f t="shared" si="5"/>
        <v>3.6144888441568969E-2</v>
      </c>
      <c r="R103" s="269">
        <f t="shared" si="5"/>
        <v>3.5629083148649258E-2</v>
      </c>
      <c r="S103" s="269">
        <f t="shared" si="5"/>
        <v>2.9739443632756896E-2</v>
      </c>
      <c r="T103" s="269">
        <f t="shared" si="5"/>
        <v>2.4150414391865029E-2</v>
      </c>
      <c r="U103" s="269">
        <f t="shared" si="5"/>
        <v>2.8355141704876605E-2</v>
      </c>
      <c r="V103" s="269">
        <f t="shared" si="5"/>
        <v>2.9316200371810885E-2</v>
      </c>
      <c r="W103" s="269">
        <f t="shared" si="5"/>
        <v>2.5886306468576276E-2</v>
      </c>
      <c r="DA103" s="77"/>
    </row>
    <row r="104" spans="1:105" ht="12" customHeight="1" x14ac:dyDescent="0.25">
      <c r="A104" s="202" t="s">
        <v>95</v>
      </c>
      <c r="B104" s="269">
        <f t="shared" ref="B104:W104" si="6">IF(B$9=0,0,B$9/B$5)</f>
        <v>6.7052809547727896E-4</v>
      </c>
      <c r="C104" s="269">
        <f t="shared" si="6"/>
        <v>8.2051316130365396E-4</v>
      </c>
      <c r="D104" s="269">
        <f t="shared" si="6"/>
        <v>8.603622009006178E-4</v>
      </c>
      <c r="E104" s="269">
        <f t="shared" si="6"/>
        <v>7.8808391635003814E-4</v>
      </c>
      <c r="F104" s="269">
        <f t="shared" si="6"/>
        <v>7.7021641057978274E-4</v>
      </c>
      <c r="G104" s="269">
        <f t="shared" si="6"/>
        <v>6.8107235326384755E-4</v>
      </c>
      <c r="H104" s="269">
        <f t="shared" si="6"/>
        <v>6.4556455493013629E-4</v>
      </c>
      <c r="I104" s="269">
        <f t="shared" si="6"/>
        <v>6.7294035618502745E-4</v>
      </c>
      <c r="J104" s="269">
        <f t="shared" si="6"/>
        <v>6.735193725507341E-4</v>
      </c>
      <c r="K104" s="269">
        <f t="shared" si="6"/>
        <v>7.2016124129831746E-4</v>
      </c>
      <c r="L104" s="269">
        <f t="shared" si="6"/>
        <v>6.1984611161391826E-4</v>
      </c>
      <c r="M104" s="269">
        <f t="shared" si="6"/>
        <v>4.5046756830447067E-4</v>
      </c>
      <c r="N104" s="269">
        <f t="shared" si="6"/>
        <v>5.3626917918658508E-4</v>
      </c>
      <c r="O104" s="269">
        <f t="shared" si="6"/>
        <v>5.7176208488021057E-4</v>
      </c>
      <c r="P104" s="269">
        <f t="shared" si="6"/>
        <v>5.78291792248127E-4</v>
      </c>
      <c r="Q104" s="269">
        <f t="shared" si="6"/>
        <v>6.2435085641509821E-4</v>
      </c>
      <c r="R104" s="269">
        <f t="shared" si="6"/>
        <v>6.1544106334993271E-4</v>
      </c>
      <c r="S104" s="269">
        <f t="shared" si="6"/>
        <v>5.1370602876356006E-4</v>
      </c>
      <c r="T104" s="269">
        <f t="shared" si="6"/>
        <v>4.17163603443285E-4</v>
      </c>
      <c r="U104" s="269">
        <f t="shared" si="6"/>
        <v>4.8979420799237928E-4</v>
      </c>
      <c r="V104" s="269">
        <f t="shared" si="6"/>
        <v>5.0639511140187718E-4</v>
      </c>
      <c r="W104" s="269">
        <f t="shared" si="6"/>
        <v>4.4714863732963652E-4</v>
      </c>
      <c r="DA104" s="77"/>
    </row>
    <row r="105" spans="1:105" ht="12" customHeight="1" x14ac:dyDescent="0.25">
      <c r="A105" s="56" t="s">
        <v>96</v>
      </c>
      <c r="B105" s="270">
        <f t="shared" ref="B105:W105" si="7">IF(B$10=0,0,B$10/B$5)</f>
        <v>2.5731093246731062E-3</v>
      </c>
      <c r="C105" s="270">
        <f t="shared" si="7"/>
        <v>2.7819486405796473E-3</v>
      </c>
      <c r="D105" s="270">
        <f t="shared" si="7"/>
        <v>2.784936844697725E-3</v>
      </c>
      <c r="E105" s="270">
        <f t="shared" si="7"/>
        <v>2.6306269499929815E-3</v>
      </c>
      <c r="F105" s="270">
        <f t="shared" si="7"/>
        <v>2.6060524057743509E-3</v>
      </c>
      <c r="G105" s="270">
        <f t="shared" si="7"/>
        <v>2.4333482550193629E-3</v>
      </c>
      <c r="H105" s="270">
        <f t="shared" si="7"/>
        <v>2.3497698687335949E-3</v>
      </c>
      <c r="I105" s="270">
        <f t="shared" si="7"/>
        <v>2.4011399503301701E-3</v>
      </c>
      <c r="J105" s="270">
        <f t="shared" si="7"/>
        <v>2.4016138824691394E-3</v>
      </c>
      <c r="K105" s="270">
        <f t="shared" si="7"/>
        <v>2.5041960534778526E-3</v>
      </c>
      <c r="L105" s="270">
        <f t="shared" si="7"/>
        <v>2.2974389959164667E-3</v>
      </c>
      <c r="M105" s="270">
        <f t="shared" si="7"/>
        <v>1.8572622606059129E-3</v>
      </c>
      <c r="N105" s="270">
        <f t="shared" si="7"/>
        <v>2.083210727605742E-3</v>
      </c>
      <c r="O105" s="270">
        <f t="shared" si="7"/>
        <v>2.2166260347542869E-3</v>
      </c>
      <c r="P105" s="270">
        <f t="shared" si="7"/>
        <v>2.2938079890211243E-3</v>
      </c>
      <c r="Q105" s="270">
        <f t="shared" si="7"/>
        <v>2.3095295812140234E-3</v>
      </c>
      <c r="R105" s="270">
        <f t="shared" si="7"/>
        <v>2.238921381033771E-3</v>
      </c>
      <c r="S105" s="270">
        <f t="shared" si="7"/>
        <v>2.1792969576799083E-3</v>
      </c>
      <c r="T105" s="270">
        <f t="shared" si="7"/>
        <v>1.8404100204723575E-3</v>
      </c>
      <c r="U105" s="270">
        <f t="shared" si="7"/>
        <v>1.8997360233265032E-3</v>
      </c>
      <c r="V105" s="270">
        <f t="shared" si="7"/>
        <v>1.9249610006796527E-3</v>
      </c>
      <c r="W105" s="270">
        <f t="shared" si="7"/>
        <v>1.7283775403813576E-3</v>
      </c>
      <c r="DA105" s="78"/>
    </row>
    <row r="106" spans="1:105" ht="12" customHeight="1" x14ac:dyDescent="0.25">
      <c r="A106" s="203" t="s">
        <v>167</v>
      </c>
      <c r="B106" s="271">
        <f t="shared" ref="B106:W106" si="8">IF(B$16=0,0,B$16/B$5)</f>
        <v>0.18890586540880744</v>
      </c>
      <c r="C106" s="271">
        <f t="shared" si="8"/>
        <v>0.19102580899055732</v>
      </c>
      <c r="D106" s="271">
        <f t="shared" si="8"/>
        <v>0.19414432477367946</v>
      </c>
      <c r="E106" s="271">
        <f t="shared" si="8"/>
        <v>0.19106882939126638</v>
      </c>
      <c r="F106" s="271">
        <f t="shared" si="8"/>
        <v>0.1938106422266801</v>
      </c>
      <c r="G106" s="271">
        <f t="shared" si="8"/>
        <v>0.19859419597101938</v>
      </c>
      <c r="H106" s="271">
        <f t="shared" si="8"/>
        <v>0.1933579768525619</v>
      </c>
      <c r="I106" s="271">
        <f t="shared" si="8"/>
        <v>0.19325474013750185</v>
      </c>
      <c r="J106" s="271">
        <f t="shared" si="8"/>
        <v>0.18431095058457275</v>
      </c>
      <c r="K106" s="271">
        <f t="shared" si="8"/>
        <v>0.18056390832669283</v>
      </c>
      <c r="L106" s="271">
        <f t="shared" si="8"/>
        <v>0.17415501668999606</v>
      </c>
      <c r="M106" s="271">
        <f t="shared" si="8"/>
        <v>0.15695011552675733</v>
      </c>
      <c r="N106" s="271">
        <f t="shared" si="8"/>
        <v>0.17370218585262517</v>
      </c>
      <c r="O106" s="271">
        <f t="shared" si="8"/>
        <v>0.18097405753675233</v>
      </c>
      <c r="P106" s="271">
        <f t="shared" si="8"/>
        <v>0.18040340803359109</v>
      </c>
      <c r="Q106" s="271">
        <f t="shared" si="8"/>
        <v>0.1798610624745543</v>
      </c>
      <c r="R106" s="271">
        <f t="shared" si="8"/>
        <v>0.17852289009873631</v>
      </c>
      <c r="S106" s="271">
        <f t="shared" si="8"/>
        <v>0.18382174009441737</v>
      </c>
      <c r="T106" s="271">
        <f t="shared" si="8"/>
        <v>0.18564501367251715</v>
      </c>
      <c r="U106" s="271">
        <f t="shared" si="8"/>
        <v>0.18457822187795012</v>
      </c>
      <c r="V106" s="271">
        <f t="shared" si="8"/>
        <v>0.18650111517286413</v>
      </c>
      <c r="W106" s="271">
        <f t="shared" si="8"/>
        <v>0.1865719788474175</v>
      </c>
      <c r="DA106" s="79"/>
    </row>
    <row r="107" spans="1:105" ht="12" customHeight="1" x14ac:dyDescent="0.25">
      <c r="A107" s="203" t="s">
        <v>174</v>
      </c>
      <c r="B107" s="271">
        <f t="shared" ref="B107:W107" si="9">IF(B$22=0,0,B$22/B$5)</f>
        <v>0.42978710657082148</v>
      </c>
      <c r="C107" s="271">
        <f t="shared" si="9"/>
        <v>0.39145410790120727</v>
      </c>
      <c r="D107" s="271">
        <f t="shared" si="9"/>
        <v>0.39467953415095197</v>
      </c>
      <c r="E107" s="271">
        <f t="shared" si="9"/>
        <v>0.41964165206283383</v>
      </c>
      <c r="F107" s="271">
        <f t="shared" si="9"/>
        <v>0.41945012637466733</v>
      </c>
      <c r="G107" s="271">
        <f t="shared" si="9"/>
        <v>0.4367010548421727</v>
      </c>
      <c r="H107" s="271">
        <f t="shared" si="9"/>
        <v>0.45399762198463745</v>
      </c>
      <c r="I107" s="271">
        <f t="shared" si="9"/>
        <v>0.44677670825720267</v>
      </c>
      <c r="J107" s="271">
        <f t="shared" si="9"/>
        <v>0.45492476587350333</v>
      </c>
      <c r="K107" s="271">
        <f t="shared" si="9"/>
        <v>0.45025962519182244</v>
      </c>
      <c r="L107" s="271">
        <f t="shared" si="9"/>
        <v>0.48186676980679333</v>
      </c>
      <c r="M107" s="271">
        <f t="shared" si="9"/>
        <v>0.5628162492741311</v>
      </c>
      <c r="N107" s="271">
        <f t="shared" si="9"/>
        <v>0.51229526000799241</v>
      </c>
      <c r="O107" s="271">
        <f t="shared" si="9"/>
        <v>0.48766356981693187</v>
      </c>
      <c r="P107" s="271">
        <f t="shared" si="9"/>
        <v>0.48019692503368516</v>
      </c>
      <c r="Q107" s="271">
        <f t="shared" si="9"/>
        <v>0.47587763337656852</v>
      </c>
      <c r="R107" s="271">
        <f t="shared" si="9"/>
        <v>0.48748559968548744</v>
      </c>
      <c r="S107" s="271">
        <f t="shared" si="9"/>
        <v>0.49407530359287249</v>
      </c>
      <c r="T107" s="271">
        <f t="shared" si="9"/>
        <v>0.53619631255644051</v>
      </c>
      <c r="U107" s="271">
        <f t="shared" si="9"/>
        <v>0.52683917328104768</v>
      </c>
      <c r="V107" s="271">
        <f t="shared" si="9"/>
        <v>0.52024941014930692</v>
      </c>
      <c r="W107" s="271">
        <f t="shared" si="9"/>
        <v>0.54575023782093557</v>
      </c>
      <c r="DA107" s="79"/>
    </row>
    <row r="108" spans="1:105" ht="12" customHeight="1" x14ac:dyDescent="0.25">
      <c r="A108" s="203" t="s">
        <v>181</v>
      </c>
      <c r="B108" s="271">
        <f t="shared" ref="B108:W108" si="10">IF(B$28=0,0,B$28/B$5)</f>
        <v>0.19334001897425102</v>
      </c>
      <c r="C108" s="271">
        <f t="shared" si="10"/>
        <v>0.20749973020829451</v>
      </c>
      <c r="D108" s="271">
        <f t="shared" si="10"/>
        <v>0.20693249418245802</v>
      </c>
      <c r="E108" s="271">
        <f t="shared" si="10"/>
        <v>0.19634095131852294</v>
      </c>
      <c r="F108" s="271">
        <f t="shared" si="10"/>
        <v>0.19453018450338025</v>
      </c>
      <c r="G108" s="271">
        <f t="shared" si="10"/>
        <v>0.18266425490777288</v>
      </c>
      <c r="H108" s="271">
        <f t="shared" si="10"/>
        <v>0.17694168501688357</v>
      </c>
      <c r="I108" s="271">
        <f t="shared" si="10"/>
        <v>0.18068386382977195</v>
      </c>
      <c r="J108" s="271">
        <f t="shared" si="10"/>
        <v>0.18079429132166613</v>
      </c>
      <c r="K108" s="271">
        <f t="shared" si="10"/>
        <v>0.18787565488701985</v>
      </c>
      <c r="L108" s="271">
        <f t="shared" si="10"/>
        <v>0.17300668863895607</v>
      </c>
      <c r="M108" s="271">
        <f t="shared" si="10"/>
        <v>0.13990771410017983</v>
      </c>
      <c r="N108" s="271">
        <f t="shared" si="10"/>
        <v>0.15689460103603839</v>
      </c>
      <c r="O108" s="271">
        <f t="shared" si="10"/>
        <v>0.16698366945720813</v>
      </c>
      <c r="P108" s="271">
        <f t="shared" si="10"/>
        <v>0.17283125645575018</v>
      </c>
      <c r="Q108" s="271">
        <f t="shared" si="10"/>
        <v>0.17396136040682589</v>
      </c>
      <c r="R108" s="271">
        <f t="shared" si="10"/>
        <v>0.16861763129037918</v>
      </c>
      <c r="S108" s="271">
        <f t="shared" si="10"/>
        <v>0.16422222901547645</v>
      </c>
      <c r="T108" s="271">
        <f t="shared" si="10"/>
        <v>0.13866732600138246</v>
      </c>
      <c r="U108" s="271">
        <f t="shared" si="10"/>
        <v>0.1429936527342528</v>
      </c>
      <c r="V108" s="271">
        <f t="shared" si="10"/>
        <v>0.14488984586889472</v>
      </c>
      <c r="W108" s="271">
        <f t="shared" si="10"/>
        <v>0.13008815522658848</v>
      </c>
      <c r="DA108" s="79"/>
    </row>
    <row r="109" spans="1:105" ht="12" customHeight="1" x14ac:dyDescent="0.25">
      <c r="A109" s="62" t="s">
        <v>183</v>
      </c>
      <c r="B109" s="272">
        <f t="shared" ref="B109:W109" si="11">IF(B$29=0,0,B$29/B$5)</f>
        <v>0.16307733385548293</v>
      </c>
      <c r="C109" s="272">
        <f t="shared" si="11"/>
        <v>0.15222787706440533</v>
      </c>
      <c r="D109" s="272">
        <f t="shared" si="11"/>
        <v>0.14024034455065973</v>
      </c>
      <c r="E109" s="272">
        <f t="shared" si="11"/>
        <v>0.13405091761100849</v>
      </c>
      <c r="F109" s="272">
        <f t="shared" si="11"/>
        <v>0.132183971654774</v>
      </c>
      <c r="G109" s="272">
        <f t="shared" si="11"/>
        <v>0.13087174241718963</v>
      </c>
      <c r="H109" s="272">
        <f t="shared" si="11"/>
        <v>0.12996968752094237</v>
      </c>
      <c r="I109" s="272">
        <f t="shared" si="11"/>
        <v>0.12224316853833884</v>
      </c>
      <c r="J109" s="272">
        <f t="shared" si="11"/>
        <v>0.12138526976248824</v>
      </c>
      <c r="K109" s="272">
        <f t="shared" si="11"/>
        <v>0.12201432511565571</v>
      </c>
      <c r="L109" s="272">
        <f t="shared" si="11"/>
        <v>0.11398619136833586</v>
      </c>
      <c r="M109" s="272">
        <f t="shared" si="11"/>
        <v>0.10355622217359212</v>
      </c>
      <c r="N109" s="272">
        <f t="shared" si="11"/>
        <v>0.10879140313477309</v>
      </c>
      <c r="O109" s="272">
        <f t="shared" si="11"/>
        <v>0.12535828527574733</v>
      </c>
      <c r="P109" s="272">
        <f t="shared" si="11"/>
        <v>0.13397018663484114</v>
      </c>
      <c r="Q109" s="272">
        <f t="shared" si="11"/>
        <v>0.12673358012457259</v>
      </c>
      <c r="R109" s="272">
        <f t="shared" si="11"/>
        <v>0.11590195117479482</v>
      </c>
      <c r="S109" s="272">
        <f t="shared" si="11"/>
        <v>0.13875870228802875</v>
      </c>
      <c r="T109" s="272">
        <f t="shared" si="11"/>
        <v>0.11306972115434723</v>
      </c>
      <c r="U109" s="272">
        <f t="shared" si="11"/>
        <v>0.10217975212977479</v>
      </c>
      <c r="V109" s="272">
        <f t="shared" si="11"/>
        <v>0.10448618801438844</v>
      </c>
      <c r="W109" s="272">
        <f t="shared" si="11"/>
        <v>9.2969249989512379E-2</v>
      </c>
      <c r="DA109" s="80"/>
    </row>
    <row r="110" spans="1:105" ht="12" customHeight="1" x14ac:dyDescent="0.25">
      <c r="A110" s="62" t="s">
        <v>189</v>
      </c>
      <c r="B110" s="272">
        <f t="shared" ref="B110:W110" si="12">IF(B$34=0,0,B$34/B$5)</f>
        <v>3.0262685118768059E-2</v>
      </c>
      <c r="C110" s="272">
        <f t="shared" si="12"/>
        <v>5.5271853143889209E-2</v>
      </c>
      <c r="D110" s="272">
        <f t="shared" si="12"/>
        <v>6.6692149631798356E-2</v>
      </c>
      <c r="E110" s="272">
        <f t="shared" si="12"/>
        <v>6.2290033707514361E-2</v>
      </c>
      <c r="F110" s="272">
        <f t="shared" si="12"/>
        <v>6.2346212848606211E-2</v>
      </c>
      <c r="G110" s="272">
        <f t="shared" si="12"/>
        <v>5.1792512490583226E-2</v>
      </c>
      <c r="H110" s="272">
        <f t="shared" si="12"/>
        <v>4.6971997495941185E-2</v>
      </c>
      <c r="I110" s="272">
        <f t="shared" si="12"/>
        <v>5.8440695291433115E-2</v>
      </c>
      <c r="J110" s="272">
        <f t="shared" si="12"/>
        <v>5.9409021559177821E-2</v>
      </c>
      <c r="K110" s="272">
        <f t="shared" si="12"/>
        <v>6.5861329771364163E-2</v>
      </c>
      <c r="L110" s="272">
        <f t="shared" si="12"/>
        <v>5.9020497270620191E-2</v>
      </c>
      <c r="M110" s="272">
        <f t="shared" si="12"/>
        <v>3.6351491926587709E-2</v>
      </c>
      <c r="N110" s="272">
        <f t="shared" si="12"/>
        <v>4.8103197901265313E-2</v>
      </c>
      <c r="O110" s="272">
        <f t="shared" si="12"/>
        <v>4.1625384181460813E-2</v>
      </c>
      <c r="P110" s="272">
        <f t="shared" si="12"/>
        <v>3.886106982090904E-2</v>
      </c>
      <c r="Q110" s="272">
        <f t="shared" si="12"/>
        <v>4.7227780282253315E-2</v>
      </c>
      <c r="R110" s="272">
        <f t="shared" si="12"/>
        <v>5.2715680115584355E-2</v>
      </c>
      <c r="S110" s="272">
        <f t="shared" si="12"/>
        <v>2.546352672744772E-2</v>
      </c>
      <c r="T110" s="272">
        <f t="shared" si="12"/>
        <v>2.5597604847035212E-2</v>
      </c>
      <c r="U110" s="272">
        <f t="shared" si="12"/>
        <v>4.0813900604477982E-2</v>
      </c>
      <c r="V110" s="272">
        <f t="shared" si="12"/>
        <v>4.0403657854506225E-2</v>
      </c>
      <c r="W110" s="272">
        <f t="shared" si="12"/>
        <v>3.7118905237076047E-2</v>
      </c>
      <c r="DA110" s="80"/>
    </row>
    <row r="111" spans="1:105" ht="12" customHeight="1" x14ac:dyDescent="0.25">
      <c r="A111" s="203" t="s">
        <v>191</v>
      </c>
      <c r="B111" s="271">
        <f t="shared" ref="B111:W111" si="13">IF(B$35=0,0,B$35/B$5)</f>
        <v>0.1435918105915075</v>
      </c>
      <c r="C111" s="271">
        <f t="shared" si="13"/>
        <v>0.15608594020535368</v>
      </c>
      <c r="D111" s="271">
        <f t="shared" si="13"/>
        <v>0.14782197558673035</v>
      </c>
      <c r="E111" s="271">
        <f t="shared" si="13"/>
        <v>0.14118718149883233</v>
      </c>
      <c r="F111" s="271">
        <f t="shared" si="13"/>
        <v>0.14158613246452847</v>
      </c>
      <c r="G111" s="271">
        <f t="shared" si="13"/>
        <v>0.13714770635682677</v>
      </c>
      <c r="H111" s="271">
        <f t="shared" si="13"/>
        <v>0.13310713518240633</v>
      </c>
      <c r="I111" s="271">
        <f t="shared" si="13"/>
        <v>0.13493107344251073</v>
      </c>
      <c r="J111" s="271">
        <f t="shared" si="13"/>
        <v>0.13557980689386384</v>
      </c>
      <c r="K111" s="271">
        <f t="shared" si="13"/>
        <v>0.13390029486518898</v>
      </c>
      <c r="L111" s="271">
        <f t="shared" si="13"/>
        <v>0.13003161498710256</v>
      </c>
      <c r="M111" s="271">
        <f t="shared" si="13"/>
        <v>0.11038559182380055</v>
      </c>
      <c r="N111" s="271">
        <f t="shared" si="13"/>
        <v>0.12159262793161427</v>
      </c>
      <c r="O111" s="271">
        <f t="shared" si="13"/>
        <v>0.12651726257537563</v>
      </c>
      <c r="P111" s="271">
        <f t="shared" si="13"/>
        <v>0.12822271263319307</v>
      </c>
      <c r="Q111" s="271">
        <f t="shared" si="13"/>
        <v>0.12906710830049037</v>
      </c>
      <c r="R111" s="271">
        <f t="shared" si="13"/>
        <v>0.12476710635676092</v>
      </c>
      <c r="S111" s="271">
        <f t="shared" si="13"/>
        <v>0.1236759487142442</v>
      </c>
      <c r="T111" s="271">
        <f t="shared" si="13"/>
        <v>0.11164410783329848</v>
      </c>
      <c r="U111" s="271">
        <f t="shared" si="13"/>
        <v>0.11315444613727786</v>
      </c>
      <c r="V111" s="271">
        <f t="shared" si="13"/>
        <v>0.11486496368315115</v>
      </c>
      <c r="W111" s="271">
        <f t="shared" si="13"/>
        <v>0.10798509247665616</v>
      </c>
      <c r="DA111" s="79"/>
    </row>
    <row r="112" spans="1:105" ht="12" customHeight="1" x14ac:dyDescent="0.25">
      <c r="A112" s="62" t="s">
        <v>192</v>
      </c>
      <c r="B112" s="272">
        <f t="shared" ref="B112:W112" si="14">IF(B$36=0,0,B$36/B$5)</f>
        <v>7.6366250146047768E-2</v>
      </c>
      <c r="C112" s="272">
        <f t="shared" si="14"/>
        <v>7.0905496124402126E-2</v>
      </c>
      <c r="D112" s="272">
        <f t="shared" si="14"/>
        <v>6.4296335316556402E-2</v>
      </c>
      <c r="E112" s="272">
        <f t="shared" si="14"/>
        <v>6.1855118179760443E-2</v>
      </c>
      <c r="F112" s="272">
        <f t="shared" si="14"/>
        <v>6.021377764583026E-2</v>
      </c>
      <c r="G112" s="272">
        <f t="shared" si="14"/>
        <v>5.7811579942285439E-2</v>
      </c>
      <c r="H112" s="272">
        <f t="shared" si="14"/>
        <v>5.6446860237783496E-2</v>
      </c>
      <c r="I112" s="272">
        <f t="shared" si="14"/>
        <v>5.8763652592619134E-2</v>
      </c>
      <c r="J112" s="272">
        <f t="shared" si="14"/>
        <v>5.8542721317203283E-2</v>
      </c>
      <c r="K112" s="272">
        <f t="shared" si="14"/>
        <v>5.7499513775229209E-2</v>
      </c>
      <c r="L112" s="272">
        <f t="shared" si="14"/>
        <v>5.5296614451041476E-2</v>
      </c>
      <c r="M112" s="272">
        <f t="shared" si="14"/>
        <v>5.0236861349595173E-2</v>
      </c>
      <c r="N112" s="272">
        <f t="shared" si="14"/>
        <v>5.2776535495355582E-2</v>
      </c>
      <c r="O112" s="272">
        <f t="shared" si="14"/>
        <v>6.0751909671919076E-2</v>
      </c>
      <c r="P112" s="272">
        <f t="shared" si="14"/>
        <v>6.499118594411403E-2</v>
      </c>
      <c r="Q112" s="272">
        <f t="shared" si="14"/>
        <v>6.1480586674776738E-2</v>
      </c>
      <c r="R112" s="272">
        <f t="shared" si="14"/>
        <v>5.6225981685150042E-2</v>
      </c>
      <c r="S112" s="272">
        <f t="shared" si="14"/>
        <v>6.7314175252629921E-2</v>
      </c>
      <c r="T112" s="272">
        <f t="shared" si="14"/>
        <v>5.4852019369212364E-2</v>
      </c>
      <c r="U112" s="272">
        <f t="shared" si="14"/>
        <v>4.9569112630187435E-2</v>
      </c>
      <c r="V112" s="272">
        <f t="shared" si="14"/>
        <v>5.068800338648443E-2</v>
      </c>
      <c r="W112" s="272">
        <f t="shared" si="14"/>
        <v>4.5100943463057409E-2</v>
      </c>
      <c r="DA112" s="80"/>
    </row>
    <row r="113" spans="1:105" ht="12" customHeight="1" x14ac:dyDescent="0.25">
      <c r="A113" s="62" t="s">
        <v>197</v>
      </c>
      <c r="B113" s="272">
        <f t="shared" ref="B113:W113" si="15">IF(B$40=0,0,B$40/B$5)</f>
        <v>4.9489925814654195E-2</v>
      </c>
      <c r="C113" s="272">
        <f t="shared" si="15"/>
        <v>5.4339201320866962E-2</v>
      </c>
      <c r="D113" s="272">
        <f t="shared" si="15"/>
        <v>4.6087914571017886E-2</v>
      </c>
      <c r="E113" s="272">
        <f t="shared" si="15"/>
        <v>4.5082863620713676E-2</v>
      </c>
      <c r="F113" s="272">
        <f t="shared" si="15"/>
        <v>4.6391442638314385E-2</v>
      </c>
      <c r="G113" s="272">
        <f t="shared" si="15"/>
        <v>4.8246337438652573E-2</v>
      </c>
      <c r="H113" s="272">
        <f t="shared" si="15"/>
        <v>4.7256625422289894E-2</v>
      </c>
      <c r="I113" s="272">
        <f t="shared" si="15"/>
        <v>4.7209189959493435E-2</v>
      </c>
      <c r="J113" s="272">
        <f t="shared" si="15"/>
        <v>4.7822496369685399E-2</v>
      </c>
      <c r="K113" s="272">
        <f t="shared" si="15"/>
        <v>4.2428438482609333E-2</v>
      </c>
      <c r="L113" s="272">
        <f t="shared" si="15"/>
        <v>4.6103166775284719E-2</v>
      </c>
      <c r="M113" s="272">
        <f t="shared" si="15"/>
        <v>4.2514011657351788E-2</v>
      </c>
      <c r="N113" s="272">
        <f t="shared" si="15"/>
        <v>4.5480423823443535E-2</v>
      </c>
      <c r="O113" s="272">
        <f t="shared" si="15"/>
        <v>4.5509768341302707E-2</v>
      </c>
      <c r="P113" s="272">
        <f t="shared" si="15"/>
        <v>4.4379369517708274E-2</v>
      </c>
      <c r="Q113" s="272">
        <f t="shared" si="15"/>
        <v>4.4675532791923066E-2</v>
      </c>
      <c r="R113" s="272">
        <f t="shared" si="15"/>
        <v>4.296786352582567E-2</v>
      </c>
      <c r="S113" s="272">
        <f t="shared" si="15"/>
        <v>4.4008989294438333E-2</v>
      </c>
      <c r="T113" s="272">
        <f t="shared" si="15"/>
        <v>4.4374260750879309E-2</v>
      </c>
      <c r="U113" s="272">
        <f t="shared" si="15"/>
        <v>4.3785825348456736E-2</v>
      </c>
      <c r="V113" s="272">
        <f t="shared" si="15"/>
        <v>4.4576467781105231E-2</v>
      </c>
      <c r="W113" s="272">
        <f t="shared" si="15"/>
        <v>4.4877145120410383E-2</v>
      </c>
      <c r="DA113" s="80"/>
    </row>
    <row r="114" spans="1:105" ht="12" customHeight="1" x14ac:dyDescent="0.25">
      <c r="A114" s="63" t="s">
        <v>209</v>
      </c>
      <c r="B114" s="273">
        <f t="shared" ref="B114:W114" si="16">IF(B$51=0,0,B$51/B$5)</f>
        <v>1.7735634630805519E-2</v>
      </c>
      <c r="C114" s="273">
        <f t="shared" si="16"/>
        <v>3.0841242760084601E-2</v>
      </c>
      <c r="D114" s="273">
        <f t="shared" si="16"/>
        <v>3.7437725699156064E-2</v>
      </c>
      <c r="E114" s="273">
        <f t="shared" si="16"/>
        <v>3.4249199698358206E-2</v>
      </c>
      <c r="F114" s="273">
        <f t="shared" si="16"/>
        <v>3.4980912180383836E-2</v>
      </c>
      <c r="G114" s="273">
        <f t="shared" si="16"/>
        <v>3.1089788975888738E-2</v>
      </c>
      <c r="H114" s="273">
        <f t="shared" si="16"/>
        <v>2.9403649522332931E-2</v>
      </c>
      <c r="I114" s="273">
        <f t="shared" si="16"/>
        <v>2.8958230890398159E-2</v>
      </c>
      <c r="J114" s="273">
        <f t="shared" si="16"/>
        <v>2.9214589206975148E-2</v>
      </c>
      <c r="K114" s="273">
        <f t="shared" si="16"/>
        <v>3.3972342607350436E-2</v>
      </c>
      <c r="L114" s="273">
        <f t="shared" si="16"/>
        <v>2.8631833760776337E-2</v>
      </c>
      <c r="M114" s="273">
        <f t="shared" si="16"/>
        <v>1.7634718816853592E-2</v>
      </c>
      <c r="N114" s="273">
        <f t="shared" si="16"/>
        <v>2.3335668612815136E-2</v>
      </c>
      <c r="O114" s="273">
        <f t="shared" si="16"/>
        <v>2.0255584562153855E-2</v>
      </c>
      <c r="P114" s="273">
        <f t="shared" si="16"/>
        <v>1.8852157171370745E-2</v>
      </c>
      <c r="Q114" s="273">
        <f t="shared" si="16"/>
        <v>2.2910988833790571E-2</v>
      </c>
      <c r="R114" s="273">
        <f t="shared" si="16"/>
        <v>2.557326114578521E-2</v>
      </c>
      <c r="S114" s="273">
        <f t="shared" si="16"/>
        <v>1.2352784167175937E-2</v>
      </c>
      <c r="T114" s="273">
        <f t="shared" si="16"/>
        <v>1.2417827713206812E-2</v>
      </c>
      <c r="U114" s="273">
        <f t="shared" si="16"/>
        <v>1.9799508158633693E-2</v>
      </c>
      <c r="V114" s="273">
        <f t="shared" si="16"/>
        <v>1.960049251556148E-2</v>
      </c>
      <c r="W114" s="273">
        <f t="shared" si="16"/>
        <v>1.8007003893188375E-2</v>
      </c>
      <c r="DA114" s="81"/>
    </row>
    <row r="115" spans="1:105" ht="12" hidden="1" customHeight="1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105" ht="12" customHeight="1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105" ht="12" customHeight="1" x14ac:dyDescent="0.25">
      <c r="A117" s="35" t="s">
        <v>42</v>
      </c>
      <c r="B117" s="234">
        <f t="shared" ref="B117:W117" si="17">SUM(B$118:B$122,B$126:B$127,B$129:B$131,B$124,B$123)</f>
        <v>1</v>
      </c>
      <c r="C117" s="234">
        <f t="shared" si="17"/>
        <v>1.0000000000000004</v>
      </c>
      <c r="D117" s="234">
        <f t="shared" si="17"/>
        <v>0.99999999999999989</v>
      </c>
      <c r="E117" s="234">
        <f t="shared" si="17"/>
        <v>1</v>
      </c>
      <c r="F117" s="234">
        <f t="shared" si="17"/>
        <v>0.99999999999999989</v>
      </c>
      <c r="G117" s="234">
        <f t="shared" si="17"/>
        <v>1</v>
      </c>
      <c r="H117" s="234">
        <f t="shared" si="17"/>
        <v>1</v>
      </c>
      <c r="I117" s="234">
        <f t="shared" si="17"/>
        <v>1.0000000000000002</v>
      </c>
      <c r="J117" s="234">
        <f t="shared" si="17"/>
        <v>0.99999999999999978</v>
      </c>
      <c r="K117" s="234">
        <f t="shared" si="17"/>
        <v>1</v>
      </c>
      <c r="L117" s="234">
        <f t="shared" si="17"/>
        <v>0.99999999999999956</v>
      </c>
      <c r="M117" s="234">
        <f t="shared" si="17"/>
        <v>0.99999999999999978</v>
      </c>
      <c r="N117" s="234">
        <f t="shared" si="17"/>
        <v>0.99999999999999978</v>
      </c>
      <c r="O117" s="234">
        <f t="shared" si="17"/>
        <v>0.99999999999999978</v>
      </c>
      <c r="P117" s="234">
        <f t="shared" si="17"/>
        <v>0.99999999999999967</v>
      </c>
      <c r="Q117" s="234">
        <f t="shared" si="17"/>
        <v>1.0000000000000002</v>
      </c>
      <c r="R117" s="234">
        <f t="shared" si="17"/>
        <v>0.99999999999999989</v>
      </c>
      <c r="S117" s="234">
        <f t="shared" si="17"/>
        <v>0.99999999999999978</v>
      </c>
      <c r="T117" s="234">
        <f t="shared" si="17"/>
        <v>1.0000000000000004</v>
      </c>
      <c r="U117" s="234">
        <f t="shared" si="17"/>
        <v>1</v>
      </c>
      <c r="V117" s="234">
        <f t="shared" si="17"/>
        <v>1</v>
      </c>
      <c r="W117" s="234">
        <f t="shared" si="17"/>
        <v>0.99999999999999978</v>
      </c>
      <c r="DA117" s="95"/>
    </row>
    <row r="118" spans="1:105" ht="12" customHeight="1" x14ac:dyDescent="0.25">
      <c r="A118" s="55" t="s">
        <v>92</v>
      </c>
      <c r="B118" s="268">
        <f t="shared" ref="B118:W118" si="18">IF(B$55=0,0,B$55/B$54)</f>
        <v>2.2540449124827098E-3</v>
      </c>
      <c r="C118" s="268">
        <f t="shared" si="18"/>
        <v>2.4189482711947236E-3</v>
      </c>
      <c r="D118" s="268">
        <f t="shared" si="18"/>
        <v>2.4865999443575747E-3</v>
      </c>
      <c r="E118" s="268">
        <f t="shared" si="18"/>
        <v>2.4309757166663072E-3</v>
      </c>
      <c r="F118" s="268">
        <f t="shared" si="18"/>
        <v>2.4034624927248092E-3</v>
      </c>
      <c r="G118" s="268">
        <f t="shared" si="18"/>
        <v>2.2908900418307215E-3</v>
      </c>
      <c r="H118" s="268">
        <f t="shared" si="18"/>
        <v>2.2676453708532188E-3</v>
      </c>
      <c r="I118" s="268">
        <f t="shared" si="18"/>
        <v>2.2994950193922104E-3</v>
      </c>
      <c r="J118" s="268">
        <f t="shared" si="18"/>
        <v>2.31332883596236E-3</v>
      </c>
      <c r="K118" s="268">
        <f t="shared" si="18"/>
        <v>2.3815027826174328E-3</v>
      </c>
      <c r="L118" s="268">
        <f t="shared" si="18"/>
        <v>2.2669182269081083E-3</v>
      </c>
      <c r="M118" s="268">
        <f t="shared" si="18"/>
        <v>2.0906639408390343E-3</v>
      </c>
      <c r="N118" s="268">
        <f t="shared" si="18"/>
        <v>2.170493300999699E-3</v>
      </c>
      <c r="O118" s="268">
        <f t="shared" si="18"/>
        <v>2.1935542294972835E-3</v>
      </c>
      <c r="P118" s="268">
        <f t="shared" si="18"/>
        <v>2.1862013512659161E-3</v>
      </c>
      <c r="Q118" s="268">
        <f t="shared" si="18"/>
        <v>2.2702500718286989E-3</v>
      </c>
      <c r="R118" s="268">
        <f t="shared" si="18"/>
        <v>2.2808513797176804E-3</v>
      </c>
      <c r="S118" s="268">
        <f t="shared" si="18"/>
        <v>2.0881682144182419E-3</v>
      </c>
      <c r="T118" s="268">
        <f t="shared" si="18"/>
        <v>1.9584843400925825E-3</v>
      </c>
      <c r="U118" s="268">
        <f t="shared" si="18"/>
        <v>2.1191608679676567E-3</v>
      </c>
      <c r="V118" s="268">
        <f t="shared" si="18"/>
        <v>2.1452603405445543E-3</v>
      </c>
      <c r="W118" s="268">
        <f t="shared" si="18"/>
        <v>2.072117077488723E-3</v>
      </c>
      <c r="DA118" s="76"/>
    </row>
    <row r="119" spans="1:105" ht="12" customHeight="1" x14ac:dyDescent="0.25">
      <c r="A119" s="202" t="s">
        <v>93</v>
      </c>
      <c r="B119" s="269">
        <f t="shared" ref="B119:W119" si="19">IF(B$56=0,0,B$56/B$54)</f>
        <v>4.3220342987970484E-4</v>
      </c>
      <c r="C119" s="269">
        <f t="shared" si="19"/>
        <v>4.6382294058213954E-4</v>
      </c>
      <c r="D119" s="269">
        <f t="shared" si="19"/>
        <v>4.7679485831818785E-4</v>
      </c>
      <c r="E119" s="269">
        <f t="shared" si="19"/>
        <v>4.6612915158828286E-4</v>
      </c>
      <c r="F119" s="269">
        <f t="shared" si="19"/>
        <v>4.6085360907858829E-4</v>
      </c>
      <c r="G119" s="269">
        <f t="shared" si="19"/>
        <v>4.4034235555551497E-4</v>
      </c>
      <c r="H119" s="269">
        <f t="shared" si="19"/>
        <v>4.3481125935245272E-4</v>
      </c>
      <c r="I119" s="269">
        <f t="shared" si="19"/>
        <v>4.4091829265191496E-4</v>
      </c>
      <c r="J119" s="269">
        <f t="shared" si="19"/>
        <v>4.4357086755707052E-4</v>
      </c>
      <c r="K119" s="269">
        <f t="shared" si="19"/>
        <v>4.5664292899186444E-4</v>
      </c>
      <c r="L119" s="269">
        <f t="shared" si="19"/>
        <v>4.3467183262437263E-4</v>
      </c>
      <c r="M119" s="269">
        <f t="shared" si="19"/>
        <v>4.008758303583187E-4</v>
      </c>
      <c r="N119" s="269">
        <f t="shared" si="19"/>
        <v>4.1618276726781408E-4</v>
      </c>
      <c r="O119" s="269">
        <f t="shared" si="19"/>
        <v>4.2060460125065526E-4</v>
      </c>
      <c r="P119" s="269">
        <f t="shared" si="19"/>
        <v>4.1919471843355387E-4</v>
      </c>
      <c r="Q119" s="269">
        <f t="shared" si="19"/>
        <v>4.3531069957619413E-4</v>
      </c>
      <c r="R119" s="269">
        <f t="shared" si="19"/>
        <v>4.373434548267458E-4</v>
      </c>
      <c r="S119" s="269">
        <f t="shared" si="19"/>
        <v>4.0039728553734641E-4</v>
      </c>
      <c r="T119" s="269">
        <f t="shared" si="19"/>
        <v>3.755309596832168E-4</v>
      </c>
      <c r="U119" s="269">
        <f t="shared" si="19"/>
        <v>4.063399937287181E-4</v>
      </c>
      <c r="V119" s="269">
        <f t="shared" si="19"/>
        <v>4.1134445548691897E-4</v>
      </c>
      <c r="W119" s="269">
        <f t="shared" si="19"/>
        <v>3.9731954897762316E-4</v>
      </c>
      <c r="DA119" s="77"/>
    </row>
    <row r="120" spans="1:105" ht="12" customHeight="1" x14ac:dyDescent="0.25">
      <c r="A120" s="202" t="s">
        <v>94</v>
      </c>
      <c r="B120" s="269">
        <f t="shared" ref="B120:W120" si="20">IF(B$57=0,0,B$57/B$54)</f>
        <v>5.9789117558498313E-2</v>
      </c>
      <c r="C120" s="269">
        <f t="shared" si="20"/>
        <v>6.4163221306486259E-2</v>
      </c>
      <c r="D120" s="269">
        <f t="shared" si="20"/>
        <v>6.5957699232530601E-2</v>
      </c>
      <c r="E120" s="269">
        <f t="shared" si="20"/>
        <v>6.44822523724808E-2</v>
      </c>
      <c r="F120" s="269">
        <f t="shared" si="20"/>
        <v>6.3752457073575436E-2</v>
      </c>
      <c r="G120" s="269">
        <f t="shared" si="20"/>
        <v>6.0556259726593627E-2</v>
      </c>
      <c r="H120" s="269">
        <f t="shared" si="20"/>
        <v>6.0149873193783399E-2</v>
      </c>
      <c r="I120" s="269">
        <f t="shared" si="20"/>
        <v>6.0994693263760252E-2</v>
      </c>
      <c r="J120" s="269">
        <f t="shared" si="20"/>
        <v>6.1361638784949699E-2</v>
      </c>
      <c r="K120" s="269">
        <f t="shared" si="20"/>
        <v>6.3169970148896401E-2</v>
      </c>
      <c r="L120" s="269">
        <f t="shared" si="20"/>
        <v>6.0130585514742298E-2</v>
      </c>
      <c r="M120" s="269">
        <f t="shared" si="20"/>
        <v>5.5455395516701901E-2</v>
      </c>
      <c r="N120" s="269">
        <f t="shared" si="20"/>
        <v>5.7572889703633834E-2</v>
      </c>
      <c r="O120" s="269">
        <f t="shared" si="20"/>
        <v>5.8184586727643678E-2</v>
      </c>
      <c r="P120" s="269">
        <f t="shared" si="20"/>
        <v>5.7989549752766247E-2</v>
      </c>
      <c r="Q120" s="269">
        <f t="shared" si="20"/>
        <v>6.0218963553059418E-2</v>
      </c>
      <c r="R120" s="269">
        <f t="shared" si="20"/>
        <v>6.0500165955078108E-2</v>
      </c>
      <c r="S120" s="269">
        <f t="shared" si="20"/>
        <v>5.5389195735348722E-2</v>
      </c>
      <c r="T120" s="269">
        <f t="shared" si="20"/>
        <v>5.1949297814699869E-2</v>
      </c>
      <c r="U120" s="269">
        <f t="shared" si="20"/>
        <v>5.6211283794133107E-2</v>
      </c>
      <c r="V120" s="269">
        <f t="shared" si="20"/>
        <v>5.6903578976661776E-2</v>
      </c>
      <c r="W120" s="269">
        <f t="shared" si="20"/>
        <v>5.4963435224760868E-2</v>
      </c>
      <c r="DA120" s="77"/>
    </row>
    <row r="121" spans="1:105" ht="12" customHeight="1" x14ac:dyDescent="0.25">
      <c r="A121" s="202" t="s">
        <v>95</v>
      </c>
      <c r="B121" s="269">
        <f t="shared" ref="B121:W121" si="21">IF(B$58=0,0,B$58/B$54)</f>
        <v>1.0308719824001934E-3</v>
      </c>
      <c r="C121" s="269">
        <f t="shared" si="21"/>
        <v>1.1062894025937703E-3</v>
      </c>
      <c r="D121" s="269">
        <f t="shared" si="21"/>
        <v>1.1372294313571111E-3</v>
      </c>
      <c r="E121" s="269">
        <f t="shared" si="21"/>
        <v>1.1117900722955308E-3</v>
      </c>
      <c r="F121" s="269">
        <f t="shared" si="21"/>
        <v>1.0992070880125994E-3</v>
      </c>
      <c r="G121" s="269">
        <f t="shared" si="21"/>
        <v>1.0502845781039465E-3</v>
      </c>
      <c r="H121" s="269">
        <f t="shared" si="21"/>
        <v>1.0370920587634963E-3</v>
      </c>
      <c r="I121" s="269">
        <f t="shared" si="21"/>
        <v>1.051658277096731E-3</v>
      </c>
      <c r="J121" s="269">
        <f t="shared" si="21"/>
        <v>1.0579850782322607E-3</v>
      </c>
      <c r="K121" s="269">
        <f t="shared" si="21"/>
        <v>1.0891639651954997E-3</v>
      </c>
      <c r="L121" s="269">
        <f t="shared" si="21"/>
        <v>1.0367595044669805E-3</v>
      </c>
      <c r="M121" s="269">
        <f t="shared" si="21"/>
        <v>9.5615081549173242E-4</v>
      </c>
      <c r="N121" s="269">
        <f t="shared" si="21"/>
        <v>9.9266022588849435E-4</v>
      </c>
      <c r="O121" s="269">
        <f t="shared" si="21"/>
        <v>1.003206983384159E-3</v>
      </c>
      <c r="P121" s="269">
        <f t="shared" si="21"/>
        <v>9.9984419495135622E-4</v>
      </c>
      <c r="Q121" s="269">
        <f t="shared" si="21"/>
        <v>1.0382833008914958E-3</v>
      </c>
      <c r="R121" s="269">
        <f t="shared" si="21"/>
        <v>1.0431317363503577E-3</v>
      </c>
      <c r="S121" s="269">
        <f t="shared" si="21"/>
        <v>9.5500941212896804E-4</v>
      </c>
      <c r="T121" s="269">
        <f t="shared" si="21"/>
        <v>8.9569938158295698E-4</v>
      </c>
      <c r="U121" s="269">
        <f t="shared" si="21"/>
        <v>9.6918368968102288E-4</v>
      </c>
      <c r="V121" s="269">
        <f t="shared" si="21"/>
        <v>9.8112010447291495E-4</v>
      </c>
      <c r="W121" s="269">
        <f t="shared" si="21"/>
        <v>9.4766853473354632E-4</v>
      </c>
      <c r="DA121" s="77"/>
    </row>
    <row r="122" spans="1:105" ht="12" customHeight="1" x14ac:dyDescent="0.25">
      <c r="A122" s="56" t="s">
        <v>96</v>
      </c>
      <c r="B122" s="270">
        <f t="shared" ref="B122:W122" si="22">IF(B$59=0,0,B$59/B$54)</f>
        <v>2.8552968519234201E-3</v>
      </c>
      <c r="C122" s="270">
        <f t="shared" si="22"/>
        <v>2.7073074587572426E-3</v>
      </c>
      <c r="D122" s="270">
        <f t="shared" si="22"/>
        <v>2.6569745286144837E-3</v>
      </c>
      <c r="E122" s="270">
        <f t="shared" si="22"/>
        <v>2.6786431696613155E-3</v>
      </c>
      <c r="F122" s="270">
        <f t="shared" si="22"/>
        <v>2.6844490687384678E-3</v>
      </c>
      <c r="G122" s="270">
        <f t="shared" si="22"/>
        <v>2.7084653073083742E-3</v>
      </c>
      <c r="H122" s="270">
        <f t="shared" si="22"/>
        <v>2.7246343867650142E-3</v>
      </c>
      <c r="I122" s="270">
        <f t="shared" si="22"/>
        <v>2.7084499560389116E-3</v>
      </c>
      <c r="J122" s="270">
        <f t="shared" si="22"/>
        <v>2.7229389681905215E-3</v>
      </c>
      <c r="K122" s="270">
        <f t="shared" si="22"/>
        <v>2.7336135485018804E-3</v>
      </c>
      <c r="L122" s="270">
        <f t="shared" si="22"/>
        <v>2.773597287665637E-3</v>
      </c>
      <c r="M122" s="270">
        <f t="shared" si="22"/>
        <v>2.845387216031019E-3</v>
      </c>
      <c r="N122" s="270">
        <f t="shared" si="22"/>
        <v>2.7832758917284597E-3</v>
      </c>
      <c r="O122" s="270">
        <f t="shared" si="22"/>
        <v>2.8071970256656129E-3</v>
      </c>
      <c r="P122" s="270">
        <f t="shared" si="22"/>
        <v>2.8625140922244243E-3</v>
      </c>
      <c r="Q122" s="270">
        <f t="shared" si="22"/>
        <v>2.7721450965041265E-3</v>
      </c>
      <c r="R122" s="270">
        <f t="shared" si="22"/>
        <v>2.739030093762231E-3</v>
      </c>
      <c r="S122" s="270">
        <f t="shared" si="22"/>
        <v>2.9242511753467255E-3</v>
      </c>
      <c r="T122" s="270">
        <f t="shared" si="22"/>
        <v>2.8521720826874702E-3</v>
      </c>
      <c r="U122" s="270">
        <f t="shared" si="22"/>
        <v>2.713257305481517E-3</v>
      </c>
      <c r="V122" s="270">
        <f t="shared" si="22"/>
        <v>2.6919059173434517E-3</v>
      </c>
      <c r="W122" s="270">
        <f t="shared" si="22"/>
        <v>2.6439207602266053E-3</v>
      </c>
      <c r="DA122" s="78"/>
    </row>
    <row r="123" spans="1:105" ht="12" customHeight="1" x14ac:dyDescent="0.25">
      <c r="A123" s="203" t="s">
        <v>222</v>
      </c>
      <c r="B123" s="271">
        <f t="shared" ref="B123:W123" si="23">IF(B$65=0,0,B$65/B$54)</f>
        <v>0.12815340178732612</v>
      </c>
      <c r="C123" s="271">
        <f t="shared" si="23"/>
        <v>0.11088559064846416</v>
      </c>
      <c r="D123" s="271">
        <f t="shared" si="23"/>
        <v>0.10963269657414774</v>
      </c>
      <c r="E123" s="271">
        <f t="shared" si="23"/>
        <v>0.1171610022925236</v>
      </c>
      <c r="F123" s="271">
        <f t="shared" si="23"/>
        <v>0.12111460999684105</v>
      </c>
      <c r="G123" s="271">
        <f t="shared" si="23"/>
        <v>0.1366881126418846</v>
      </c>
      <c r="H123" s="271">
        <f t="shared" si="23"/>
        <v>0.13939399742196978</v>
      </c>
      <c r="I123" s="271">
        <f t="shared" si="23"/>
        <v>0.13549099469400311</v>
      </c>
      <c r="J123" s="271">
        <f t="shared" si="23"/>
        <v>0.12983848855557795</v>
      </c>
      <c r="K123" s="271">
        <f t="shared" si="23"/>
        <v>0.12071124534284881</v>
      </c>
      <c r="L123" s="271">
        <f t="shared" si="23"/>
        <v>0.1333581008652896</v>
      </c>
      <c r="M123" s="271">
        <f t="shared" si="23"/>
        <v>0.1569378461671716</v>
      </c>
      <c r="N123" s="271">
        <f t="shared" si="23"/>
        <v>0.14965388715939679</v>
      </c>
      <c r="O123" s="271">
        <f t="shared" si="23"/>
        <v>0.1443330305030823</v>
      </c>
      <c r="P123" s="271">
        <f t="shared" si="23"/>
        <v>0.14162517420601475</v>
      </c>
      <c r="Q123" s="271">
        <f t="shared" si="23"/>
        <v>0.13439808155295979</v>
      </c>
      <c r="R123" s="271">
        <f t="shared" si="23"/>
        <v>0.13665123465624326</v>
      </c>
      <c r="S123" s="271">
        <f t="shared" si="23"/>
        <v>0.15366245478897045</v>
      </c>
      <c r="T123" s="271">
        <f t="shared" si="23"/>
        <v>0.1828083867103891</v>
      </c>
      <c r="U123" s="271">
        <f t="shared" si="23"/>
        <v>0.16772691250085858</v>
      </c>
      <c r="V123" s="271">
        <f t="shared" si="23"/>
        <v>0.16441338807201727</v>
      </c>
      <c r="W123" s="271">
        <f t="shared" si="23"/>
        <v>0.18095773208070878</v>
      </c>
      <c r="DA123" s="79"/>
    </row>
    <row r="124" spans="1:105" ht="12" customHeight="1" x14ac:dyDescent="0.25">
      <c r="A124" s="203" t="s">
        <v>228</v>
      </c>
      <c r="B124" s="271">
        <f t="shared" ref="B124:W124" si="24">IF(B$71=0,0,B$71/B$54)</f>
        <v>0.4435079912108752</v>
      </c>
      <c r="C124" s="271">
        <f t="shared" si="24"/>
        <v>0.47595453074576677</v>
      </c>
      <c r="D124" s="271">
        <f t="shared" si="24"/>
        <v>0.489265737412657</v>
      </c>
      <c r="E124" s="271">
        <f t="shared" si="24"/>
        <v>0.47832106219816117</v>
      </c>
      <c r="F124" s="271">
        <f t="shared" si="24"/>
        <v>0.47290753444880146</v>
      </c>
      <c r="G124" s="271">
        <f t="shared" si="24"/>
        <v>0.45185979577220842</v>
      </c>
      <c r="H124" s="271">
        <f t="shared" si="24"/>
        <v>0.44618403015670421</v>
      </c>
      <c r="I124" s="271">
        <f t="shared" si="24"/>
        <v>0.45245079687731121</v>
      </c>
      <c r="J124" s="271">
        <f t="shared" si="24"/>
        <v>0.45517275160138493</v>
      </c>
      <c r="K124" s="271">
        <f t="shared" si="24"/>
        <v>0.46858672129048329</v>
      </c>
      <c r="L124" s="271">
        <f t="shared" si="24"/>
        <v>0.44604095663202359</v>
      </c>
      <c r="M124" s="271">
        <f t="shared" si="24"/>
        <v>0.41136099798350562</v>
      </c>
      <c r="N124" s="271">
        <f t="shared" si="24"/>
        <v>0.42706829776641447</v>
      </c>
      <c r="O124" s="271">
        <f t="shared" si="24"/>
        <v>0.43160578768810198</v>
      </c>
      <c r="P124" s="271">
        <f t="shared" si="24"/>
        <v>0.43015902847050519</v>
      </c>
      <c r="Q124" s="271">
        <f t="shared" si="24"/>
        <v>0.44669653356377592</v>
      </c>
      <c r="R124" s="271">
        <f t="shared" si="24"/>
        <v>0.44878245684774065</v>
      </c>
      <c r="S124" s="271">
        <f t="shared" si="24"/>
        <v>0.41086993651202958</v>
      </c>
      <c r="T124" s="271">
        <f t="shared" si="24"/>
        <v>0.38535321575988352</v>
      </c>
      <c r="U124" s="271">
        <f t="shared" si="24"/>
        <v>0.41696808009465031</v>
      </c>
      <c r="V124" s="271">
        <f t="shared" si="24"/>
        <v>0.42210343679945284</v>
      </c>
      <c r="W124" s="271">
        <f t="shared" si="24"/>
        <v>0.40771169975426202</v>
      </c>
      <c r="DA124" s="79"/>
    </row>
    <row r="125" spans="1:105" ht="12" customHeight="1" x14ac:dyDescent="0.25">
      <c r="A125" s="203" t="s">
        <v>181</v>
      </c>
      <c r="B125" s="271">
        <f t="shared" ref="B125:W125" si="25">IF(B$72=0,0,B$72/B$54)</f>
        <v>0.23090561514549154</v>
      </c>
      <c r="C125" s="271">
        <f t="shared" si="25"/>
        <v>0.21733302138872715</v>
      </c>
      <c r="D125" s="271">
        <f t="shared" si="25"/>
        <v>0.21248116649647292</v>
      </c>
      <c r="E125" s="271">
        <f t="shared" si="25"/>
        <v>0.21517221923434632</v>
      </c>
      <c r="F125" s="271">
        <f t="shared" si="25"/>
        <v>0.21566453432859564</v>
      </c>
      <c r="G125" s="271">
        <f t="shared" si="25"/>
        <v>0.21882265731361197</v>
      </c>
      <c r="H125" s="271">
        <f t="shared" si="25"/>
        <v>0.22081713514026674</v>
      </c>
      <c r="I125" s="271">
        <f t="shared" si="25"/>
        <v>0.2193524151509387</v>
      </c>
      <c r="J125" s="271">
        <f t="shared" si="25"/>
        <v>0.22061708631442672</v>
      </c>
      <c r="K125" s="271">
        <f t="shared" si="25"/>
        <v>0.22072880311790596</v>
      </c>
      <c r="L125" s="271">
        <f t="shared" si="25"/>
        <v>0.22479260430754394</v>
      </c>
      <c r="M125" s="271">
        <f t="shared" si="25"/>
        <v>0.2306903947887525</v>
      </c>
      <c r="N125" s="271">
        <f t="shared" si="25"/>
        <v>0.22560606107580849</v>
      </c>
      <c r="O125" s="271">
        <f t="shared" si="25"/>
        <v>0.22760100484122192</v>
      </c>
      <c r="P125" s="271">
        <f t="shared" si="25"/>
        <v>0.23213069359334662</v>
      </c>
      <c r="Q125" s="271">
        <f t="shared" si="25"/>
        <v>0.2247320085789693</v>
      </c>
      <c r="R125" s="271">
        <f t="shared" si="25"/>
        <v>0.22201414935829897</v>
      </c>
      <c r="S125" s="271">
        <f t="shared" si="25"/>
        <v>0.23716462585029244</v>
      </c>
      <c r="T125" s="271">
        <f t="shared" si="25"/>
        <v>0.23128900392678603</v>
      </c>
      <c r="U125" s="271">
        <f t="shared" si="25"/>
        <v>0.21980329205569807</v>
      </c>
      <c r="V125" s="271">
        <f t="shared" si="25"/>
        <v>0.21806983842334243</v>
      </c>
      <c r="W125" s="271">
        <f t="shared" si="25"/>
        <v>0.21417426503695994</v>
      </c>
      <c r="DA125" s="79"/>
    </row>
    <row r="126" spans="1:105" ht="12" customHeight="1" x14ac:dyDescent="0.25">
      <c r="A126" s="62" t="s">
        <v>183</v>
      </c>
      <c r="B126" s="272">
        <f t="shared" ref="B126:W126" si="26">IF(B$73=0,0,B$73/B$54)</f>
        <v>0.19476294814681866</v>
      </c>
      <c r="C126" s="272">
        <f t="shared" si="26"/>
        <v>0.15944186736430002</v>
      </c>
      <c r="D126" s="272">
        <f t="shared" si="26"/>
        <v>0.14400073858732571</v>
      </c>
      <c r="E126" s="272">
        <f t="shared" si="26"/>
        <v>0.14690788263507851</v>
      </c>
      <c r="F126" s="272">
        <f t="shared" si="26"/>
        <v>0.1465448396371401</v>
      </c>
      <c r="G126" s="272">
        <f t="shared" si="26"/>
        <v>0.15677781324786916</v>
      </c>
      <c r="H126" s="272">
        <f t="shared" si="26"/>
        <v>0.16219769835870895</v>
      </c>
      <c r="I126" s="272">
        <f t="shared" si="26"/>
        <v>0.14840469805234249</v>
      </c>
      <c r="J126" s="272">
        <f t="shared" si="26"/>
        <v>0.14812229048120179</v>
      </c>
      <c r="K126" s="272">
        <f t="shared" si="26"/>
        <v>0.14335053662068936</v>
      </c>
      <c r="L126" s="272">
        <f t="shared" si="26"/>
        <v>0.14810556178124953</v>
      </c>
      <c r="M126" s="272">
        <f t="shared" si="26"/>
        <v>0.17075131224681361</v>
      </c>
      <c r="N126" s="272">
        <f t="shared" si="26"/>
        <v>0.156436230297745</v>
      </c>
      <c r="O126" s="272">
        <f t="shared" si="26"/>
        <v>0.17086504199288943</v>
      </c>
      <c r="P126" s="272">
        <f t="shared" si="26"/>
        <v>0.17993615843635277</v>
      </c>
      <c r="Q126" s="272">
        <f t="shared" si="26"/>
        <v>0.1637207937969275</v>
      </c>
      <c r="R126" s="272">
        <f t="shared" si="26"/>
        <v>0.15260487828064603</v>
      </c>
      <c r="S126" s="272">
        <f t="shared" si="26"/>
        <v>0.20039099401403881</v>
      </c>
      <c r="T126" s="272">
        <f t="shared" si="26"/>
        <v>0.18859369351225325</v>
      </c>
      <c r="U126" s="272">
        <f t="shared" si="26"/>
        <v>0.15706603384207257</v>
      </c>
      <c r="V126" s="272">
        <f t="shared" si="26"/>
        <v>0.15725937177396274</v>
      </c>
      <c r="W126" s="272">
        <f t="shared" si="26"/>
        <v>0.15306251943429453</v>
      </c>
      <c r="DA126" s="80"/>
    </row>
    <row r="127" spans="1:105" ht="12" customHeight="1" x14ac:dyDescent="0.25">
      <c r="A127" s="62" t="s">
        <v>189</v>
      </c>
      <c r="B127" s="272">
        <f t="shared" ref="B127:W127" si="27">IF(B$78=0,0,B$78/B$54)</f>
        <v>3.6142666998672891E-2</v>
      </c>
      <c r="C127" s="272">
        <f t="shared" si="27"/>
        <v>5.7891154024427162E-2</v>
      </c>
      <c r="D127" s="272">
        <f t="shared" si="27"/>
        <v>6.8480427909147143E-2</v>
      </c>
      <c r="E127" s="272">
        <f t="shared" si="27"/>
        <v>6.8264336599267839E-2</v>
      </c>
      <c r="F127" s="272">
        <f t="shared" si="27"/>
        <v>6.9119694691455597E-2</v>
      </c>
      <c r="G127" s="272">
        <f t="shared" si="27"/>
        <v>6.2044844065742816E-2</v>
      </c>
      <c r="H127" s="272">
        <f t="shared" si="27"/>
        <v>5.8619436781557788E-2</v>
      </c>
      <c r="I127" s="272">
        <f t="shared" si="27"/>
        <v>7.0947717098596264E-2</v>
      </c>
      <c r="J127" s="272">
        <f t="shared" si="27"/>
        <v>7.2494795833224948E-2</v>
      </c>
      <c r="K127" s="272">
        <f t="shared" si="27"/>
        <v>7.7378266497216616E-2</v>
      </c>
      <c r="L127" s="272">
        <f t="shared" si="27"/>
        <v>7.6687042526294436E-2</v>
      </c>
      <c r="M127" s="272">
        <f t="shared" si="27"/>
        <v>5.9939082541938915E-2</v>
      </c>
      <c r="N127" s="272">
        <f t="shared" si="27"/>
        <v>6.9169830778063504E-2</v>
      </c>
      <c r="O127" s="272">
        <f t="shared" si="27"/>
        <v>5.6735962848332447E-2</v>
      </c>
      <c r="P127" s="272">
        <f t="shared" si="27"/>
        <v>5.219453515699396E-2</v>
      </c>
      <c r="Q127" s="272">
        <f t="shared" si="27"/>
        <v>6.1011214782041759E-2</v>
      </c>
      <c r="R127" s="272">
        <f t="shared" si="27"/>
        <v>6.9409271077652906E-2</v>
      </c>
      <c r="S127" s="272">
        <f t="shared" si="27"/>
        <v>3.6773631836253623E-2</v>
      </c>
      <c r="T127" s="272">
        <f t="shared" si="27"/>
        <v>4.2695310414532818E-2</v>
      </c>
      <c r="U127" s="272">
        <f t="shared" si="27"/>
        <v>6.2737258213625455E-2</v>
      </c>
      <c r="V127" s="272">
        <f t="shared" si="27"/>
        <v>6.0810466649379717E-2</v>
      </c>
      <c r="W127" s="272">
        <f t="shared" si="27"/>
        <v>6.1111745602665475E-2</v>
      </c>
      <c r="DA127" s="80"/>
    </row>
    <row r="128" spans="1:105" ht="12" customHeight="1" x14ac:dyDescent="0.25">
      <c r="A128" s="203" t="s">
        <v>191</v>
      </c>
      <c r="B128" s="271">
        <f t="shared" ref="B128:W128" si="28">IF(B$79=0,0,B$79/B$54)</f>
        <v>0.13107145712112278</v>
      </c>
      <c r="C128" s="271">
        <f t="shared" si="28"/>
        <v>0.12496726783742805</v>
      </c>
      <c r="D128" s="271">
        <f t="shared" si="28"/>
        <v>0.11590510152154443</v>
      </c>
      <c r="E128" s="271">
        <f t="shared" si="28"/>
        <v>0.11817592579227666</v>
      </c>
      <c r="F128" s="271">
        <f t="shared" si="28"/>
        <v>0.11991289189363179</v>
      </c>
      <c r="G128" s="271">
        <f t="shared" si="28"/>
        <v>0.12558319226290282</v>
      </c>
      <c r="H128" s="271">
        <f t="shared" si="28"/>
        <v>0.12699078101154163</v>
      </c>
      <c r="I128" s="271">
        <f t="shared" si="28"/>
        <v>0.12521057846880709</v>
      </c>
      <c r="J128" s="271">
        <f t="shared" si="28"/>
        <v>0.12647221099371822</v>
      </c>
      <c r="K128" s="271">
        <f t="shared" si="28"/>
        <v>0.12014233687455884</v>
      </c>
      <c r="L128" s="271">
        <f t="shared" si="28"/>
        <v>0.1291658058287351</v>
      </c>
      <c r="M128" s="271">
        <f t="shared" si="28"/>
        <v>0.13926228774114813</v>
      </c>
      <c r="N128" s="271">
        <f t="shared" si="28"/>
        <v>0.13373625210886175</v>
      </c>
      <c r="O128" s="271">
        <f t="shared" si="28"/>
        <v>0.13185102740015217</v>
      </c>
      <c r="P128" s="271">
        <f t="shared" si="28"/>
        <v>0.13162779962049156</v>
      </c>
      <c r="Q128" s="271">
        <f t="shared" si="28"/>
        <v>0.12743842358243535</v>
      </c>
      <c r="R128" s="271">
        <f t="shared" si="28"/>
        <v>0.1255516365179819</v>
      </c>
      <c r="S128" s="271">
        <f t="shared" si="28"/>
        <v>0.13654596102592739</v>
      </c>
      <c r="T128" s="271">
        <f t="shared" si="28"/>
        <v>0.14251820902419568</v>
      </c>
      <c r="U128" s="271">
        <f t="shared" si="28"/>
        <v>0.13308248969780118</v>
      </c>
      <c r="V128" s="271">
        <f t="shared" si="28"/>
        <v>0.13228012691067784</v>
      </c>
      <c r="W128" s="271">
        <f t="shared" si="28"/>
        <v>0.13613184198188161</v>
      </c>
      <c r="DA128" s="79"/>
    </row>
    <row r="129" spans="1:105" ht="12" customHeight="1" x14ac:dyDescent="0.25">
      <c r="A129" s="62" t="s">
        <v>192</v>
      </c>
      <c r="B129" s="272">
        <f t="shared" ref="B129:W129" si="29">IF(B$80=0,0,B$80/B$54)</f>
        <v>6.9067312947751924E-2</v>
      </c>
      <c r="C129" s="272">
        <f t="shared" si="29"/>
        <v>5.6240145883381325E-2</v>
      </c>
      <c r="D129" s="272">
        <f t="shared" si="29"/>
        <v>4.9996122895322632E-2</v>
      </c>
      <c r="E129" s="272">
        <f t="shared" si="29"/>
        <v>5.1334496451419194E-2</v>
      </c>
      <c r="F129" s="272">
        <f t="shared" si="29"/>
        <v>5.0552887275960731E-2</v>
      </c>
      <c r="G129" s="272">
        <f t="shared" si="29"/>
        <v>5.2445944803032288E-2</v>
      </c>
      <c r="H129" s="272">
        <f t="shared" si="29"/>
        <v>5.334586474656948E-2</v>
      </c>
      <c r="I129" s="272">
        <f t="shared" si="29"/>
        <v>5.4024429704459004E-2</v>
      </c>
      <c r="J129" s="272">
        <f t="shared" si="29"/>
        <v>5.4098558718798755E-2</v>
      </c>
      <c r="K129" s="272">
        <f t="shared" si="29"/>
        <v>5.1157702300907971E-2</v>
      </c>
      <c r="L129" s="272">
        <f t="shared" si="29"/>
        <v>5.4409661560330128E-2</v>
      </c>
      <c r="M129" s="272">
        <f t="shared" si="29"/>
        <v>6.2729049460366573E-2</v>
      </c>
      <c r="N129" s="272">
        <f t="shared" si="29"/>
        <v>5.7470106077756759E-2</v>
      </c>
      <c r="O129" s="272">
        <f t="shared" si="29"/>
        <v>6.2707352589937357E-2</v>
      </c>
      <c r="P129" s="272">
        <f t="shared" si="29"/>
        <v>6.6103293929285489E-2</v>
      </c>
      <c r="Q129" s="272">
        <f t="shared" si="29"/>
        <v>6.0146242137999115E-2</v>
      </c>
      <c r="R129" s="272">
        <f t="shared" si="29"/>
        <v>5.606257914857405E-2</v>
      </c>
      <c r="S129" s="272">
        <f t="shared" si="29"/>
        <v>7.3617803632154741E-2</v>
      </c>
      <c r="T129" s="272">
        <f t="shared" si="29"/>
        <v>6.9283819682411318E-2</v>
      </c>
      <c r="U129" s="272">
        <f t="shared" si="29"/>
        <v>5.770147752177434E-2</v>
      </c>
      <c r="V129" s="272">
        <f t="shared" si="29"/>
        <v>5.7772504236196141E-2</v>
      </c>
      <c r="W129" s="272">
        <f t="shared" si="29"/>
        <v>5.6230703154091587E-2</v>
      </c>
      <c r="DA129" s="80"/>
    </row>
    <row r="130" spans="1:105" ht="12" customHeight="1" x14ac:dyDescent="0.25">
      <c r="A130" s="62" t="s">
        <v>197</v>
      </c>
      <c r="B130" s="272">
        <f t="shared" ref="B130:W130" si="30">IF(B$84=0,0,B$84/B$54)</f>
        <v>4.5963646898329158E-2</v>
      </c>
      <c r="C130" s="272">
        <f t="shared" si="30"/>
        <v>4.4264758853043012E-2</v>
      </c>
      <c r="D130" s="272">
        <f t="shared" si="30"/>
        <v>3.6797815046508267E-2</v>
      </c>
      <c r="E130" s="272">
        <f t="shared" si="30"/>
        <v>3.8417501424822788E-2</v>
      </c>
      <c r="F130" s="272">
        <f t="shared" si="30"/>
        <v>3.9991541461835735E-2</v>
      </c>
      <c r="G130" s="272">
        <f t="shared" si="30"/>
        <v>4.4932978380990855E-2</v>
      </c>
      <c r="H130" s="272">
        <f t="shared" si="30"/>
        <v>4.5856601664898695E-2</v>
      </c>
      <c r="I130" s="272">
        <f t="shared" si="30"/>
        <v>4.4563366822091707E-2</v>
      </c>
      <c r="J130" s="272">
        <f t="shared" si="30"/>
        <v>4.5376834667216384E-2</v>
      </c>
      <c r="K130" s="272">
        <f t="shared" si="30"/>
        <v>3.8759213948963894E-2</v>
      </c>
      <c r="L130" s="272">
        <f t="shared" si="30"/>
        <v>4.6583562633144796E-2</v>
      </c>
      <c r="M130" s="272">
        <f t="shared" si="30"/>
        <v>5.4513368424979343E-2</v>
      </c>
      <c r="N130" s="272">
        <f t="shared" si="30"/>
        <v>5.0855168633926605E-2</v>
      </c>
      <c r="O130" s="272">
        <f t="shared" si="30"/>
        <v>4.823611667889606E-2</v>
      </c>
      <c r="P130" s="272">
        <f t="shared" si="30"/>
        <v>4.6349756552579689E-2</v>
      </c>
      <c r="Q130" s="272">
        <f t="shared" si="30"/>
        <v>4.4878441489291813E-2</v>
      </c>
      <c r="R130" s="272">
        <f t="shared" si="30"/>
        <v>4.3990116593218699E-2</v>
      </c>
      <c r="S130" s="272">
        <f t="shared" si="30"/>
        <v>4.9418598140961063E-2</v>
      </c>
      <c r="T130" s="272">
        <f t="shared" si="30"/>
        <v>5.7549378178604178E-2</v>
      </c>
      <c r="U130" s="272">
        <f t="shared" si="30"/>
        <v>5.2333174231438871E-2</v>
      </c>
      <c r="V130" s="272">
        <f t="shared" si="30"/>
        <v>5.2167631725287128E-2</v>
      </c>
      <c r="W130" s="272">
        <f t="shared" si="30"/>
        <v>5.7450466782717757E-2</v>
      </c>
      <c r="DA130" s="80"/>
    </row>
    <row r="131" spans="1:105" ht="12" customHeight="1" x14ac:dyDescent="0.25">
      <c r="A131" s="63" t="s">
        <v>209</v>
      </c>
      <c r="B131" s="273">
        <f t="shared" ref="B131:W131" si="31">IF(B$95=0,0,B$95/B$54)</f>
        <v>1.6040497275041699E-2</v>
      </c>
      <c r="C131" s="273">
        <f t="shared" si="31"/>
        <v>2.446236310100372E-2</v>
      </c>
      <c r="D131" s="273">
        <f t="shared" si="31"/>
        <v>2.9111163579713512E-2</v>
      </c>
      <c r="E131" s="273">
        <f t="shared" si="31"/>
        <v>2.8423927916034687E-2</v>
      </c>
      <c r="F131" s="273">
        <f t="shared" si="31"/>
        <v>2.9368463155835325E-2</v>
      </c>
      <c r="G131" s="273">
        <f t="shared" si="31"/>
        <v>2.8204269078879688E-2</v>
      </c>
      <c r="H131" s="273">
        <f t="shared" si="31"/>
        <v>2.7788314600073465E-2</v>
      </c>
      <c r="I131" s="273">
        <f t="shared" si="31"/>
        <v>2.6622781942256379E-2</v>
      </c>
      <c r="J131" s="273">
        <f t="shared" si="31"/>
        <v>2.6996817607703078E-2</v>
      </c>
      <c r="K131" s="273">
        <f t="shared" si="31"/>
        <v>3.0225420624686975E-2</v>
      </c>
      <c r="L131" s="273">
        <f t="shared" si="31"/>
        <v>2.8172581635260197E-2</v>
      </c>
      <c r="M131" s="273">
        <f t="shared" si="31"/>
        <v>2.2019869855802201E-2</v>
      </c>
      <c r="N131" s="273">
        <f t="shared" si="31"/>
        <v>2.5410977397178399E-2</v>
      </c>
      <c r="O131" s="273">
        <f t="shared" si="31"/>
        <v>2.0907558131318751E-2</v>
      </c>
      <c r="P131" s="273">
        <f t="shared" si="31"/>
        <v>1.9174749138626393E-2</v>
      </c>
      <c r="Q131" s="273">
        <f t="shared" si="31"/>
        <v>2.241373995514441E-2</v>
      </c>
      <c r="R131" s="273">
        <f t="shared" si="31"/>
        <v>2.5498940776189156E-2</v>
      </c>
      <c r="S131" s="273">
        <f t="shared" si="31"/>
        <v>1.3509559252811601E-2</v>
      </c>
      <c r="T131" s="273">
        <f t="shared" si="31"/>
        <v>1.5685011163180169E-2</v>
      </c>
      <c r="U131" s="273">
        <f t="shared" si="31"/>
        <v>2.3047837944587982E-2</v>
      </c>
      <c r="V131" s="273">
        <f t="shared" si="31"/>
        <v>2.2339990949194574E-2</v>
      </c>
      <c r="W131" s="273">
        <f t="shared" si="31"/>
        <v>2.2450672045072267E-2</v>
      </c>
      <c r="DA131" s="81"/>
    </row>
    <row r="132" spans="1:105" ht="12" hidden="1" customHeight="1" x14ac:dyDescent="0.25">
      <c r="A132" s="6"/>
    </row>
    <row r="133" spans="1:105" ht="12" customHeight="1" x14ac:dyDescent="0.25">
      <c r="A133" s="6"/>
    </row>
    <row r="134" spans="1:105" ht="15" customHeight="1" x14ac:dyDescent="0.25">
      <c r="A134" s="32" t="s">
        <v>343</v>
      </c>
      <c r="B134" s="259"/>
      <c r="C134" s="259"/>
      <c r="D134" s="259"/>
      <c r="E134" s="259"/>
      <c r="F134" s="259"/>
      <c r="G134" s="259"/>
      <c r="H134" s="259"/>
      <c r="I134" s="259"/>
      <c r="J134" s="259"/>
      <c r="K134" s="259"/>
      <c r="L134" s="259"/>
      <c r="M134" s="259"/>
      <c r="N134" s="259"/>
      <c r="O134" s="259"/>
      <c r="P134" s="259"/>
      <c r="Q134" s="259"/>
      <c r="R134" s="259"/>
      <c r="S134" s="259"/>
      <c r="T134" s="259"/>
      <c r="U134" s="259"/>
      <c r="V134" s="259"/>
      <c r="W134" s="259"/>
      <c r="DA134" s="88"/>
    </row>
    <row r="136" spans="1:105" ht="12" customHeight="1" x14ac:dyDescent="0.25">
      <c r="A136" s="35" t="s">
        <v>41</v>
      </c>
      <c r="B136" s="274">
        <f>IF(B$5=0,0,B$5/ISI_fec!B$5)</f>
        <v>0.44627043640711378</v>
      </c>
      <c r="C136" s="274">
        <f>IF(C$5=0,0,C$5/ISI_fec!C$5)</f>
        <v>0.45294821668565322</v>
      </c>
      <c r="D136" s="274">
        <f>IF(D$5=0,0,D$5/ISI_fec!D$5)</f>
        <v>0.45363884921196851</v>
      </c>
      <c r="E136" s="274">
        <f>IF(E$5=0,0,E$5/ISI_fec!E$5)</f>
        <v>0.45309572115670183</v>
      </c>
      <c r="F136" s="274">
        <f>IF(F$5=0,0,F$5/ISI_fec!F$5)</f>
        <v>0.45029126284458054</v>
      </c>
      <c r="G136" s="274">
        <f>IF(G$5=0,0,G$5/ISI_fec!G$5)</f>
        <v>0.44324930152766712</v>
      </c>
      <c r="H136" s="274">
        <f>IF(H$5=0,0,H$5/ISI_fec!H$5)</f>
        <v>0.44455400284872609</v>
      </c>
      <c r="I136" s="274">
        <f>IF(I$5=0,0,I$5/ISI_fec!I$5)</f>
        <v>0.45087854836585262</v>
      </c>
      <c r="J136" s="274">
        <f>IF(J$5=0,0,J$5/ISI_fec!J$5)</f>
        <v>0.45416955215718474</v>
      </c>
      <c r="K136" s="274">
        <f>IF(K$5=0,0,K$5/ISI_fec!K$5)</f>
        <v>0.45663546610056044</v>
      </c>
      <c r="L136" s="274">
        <f>IF(L$5=0,0,L$5/ISI_fec!L$5)</f>
        <v>0.45538613404779582</v>
      </c>
      <c r="M136" s="274">
        <f>IF(M$5=0,0,M$5/ISI_fec!M$5)</f>
        <v>0.45127270410683468</v>
      </c>
      <c r="N136" s="274">
        <f>IF(N$5=0,0,N$5/ISI_fec!N$5)</f>
        <v>0.45058167249381514</v>
      </c>
      <c r="O136" s="274">
        <f>IF(O$5=0,0,O$5/ISI_fec!O$5)</f>
        <v>0.44759014060385738</v>
      </c>
      <c r="P136" s="274">
        <f>IF(P$5=0,0,P$5/ISI_fec!P$5)</f>
        <v>0.44794444551638252</v>
      </c>
      <c r="Q136" s="274">
        <f>IF(Q$5=0,0,Q$5/ISI_fec!Q$5)</f>
        <v>0.44827246012651656</v>
      </c>
      <c r="R136" s="274">
        <f>IF(R$5=0,0,R$5/ISI_fec!R$5)</f>
        <v>0.44827902786366974</v>
      </c>
      <c r="S136" s="274">
        <f>IF(S$5=0,0,S$5/ISI_fec!S$5)</f>
        <v>0.44213154036240554</v>
      </c>
      <c r="T136" s="274">
        <f>IF(T$5=0,0,T$5/ISI_fec!T$5)</f>
        <v>0.44038406625061693</v>
      </c>
      <c r="U136" s="274">
        <f>IF(U$5=0,0,U$5/ISI_fec!U$5)</f>
        <v>0.44258917956128851</v>
      </c>
      <c r="V136" s="274">
        <f>IF(V$5=0,0,V$5/ISI_fec!V$5)</f>
        <v>0.44233066152142647</v>
      </c>
      <c r="W136" s="274">
        <f>IF(W$5=0,0,W$5/ISI_fec!W$5)</f>
        <v>0.44137396956938602</v>
      </c>
      <c r="DA136" s="111"/>
    </row>
    <row r="137" spans="1:105" ht="12" customHeight="1" x14ac:dyDescent="0.25">
      <c r="A137" s="55" t="s">
        <v>92</v>
      </c>
      <c r="B137" s="275">
        <f>IF(B$6=0,0,B$6/ISI_fec!B$6)</f>
        <v>0.41014562564736701</v>
      </c>
      <c r="C137" s="275">
        <f>IF(C$6=0,0,C$6/ISI_fec!C$6)</f>
        <v>0.41014562564736717</v>
      </c>
      <c r="D137" s="275">
        <f>IF(D$6=0,0,D$6/ISI_fec!D$6)</f>
        <v>0.41014562564736712</v>
      </c>
      <c r="E137" s="275">
        <f>IF(E$6=0,0,E$6/ISI_fec!E$6)</f>
        <v>0.41014562564736717</v>
      </c>
      <c r="F137" s="275">
        <f>IF(F$6=0,0,F$6/ISI_fec!F$6)</f>
        <v>0.41269740897016322</v>
      </c>
      <c r="G137" s="275">
        <f>IF(G$6=0,0,G$6/ISI_fec!G$6)</f>
        <v>0.41269740897016333</v>
      </c>
      <c r="H137" s="275">
        <f>IF(H$6=0,0,H$6/ISI_fec!H$6)</f>
        <v>0.41269740897016344</v>
      </c>
      <c r="I137" s="275">
        <f>IF(I$6=0,0,I$6/ISI_fec!I$6)</f>
        <v>0.41269740897016349</v>
      </c>
      <c r="J137" s="275">
        <f>IF(J$6=0,0,J$6/ISI_fec!J$6)</f>
        <v>0.41269740897016344</v>
      </c>
      <c r="K137" s="275">
        <f>IF(K$6=0,0,K$6/ISI_fec!K$6)</f>
        <v>0.41269740897016349</v>
      </c>
      <c r="L137" s="275">
        <f>IF(L$6=0,0,L$6/ISI_fec!L$6)</f>
        <v>0.41269740897016349</v>
      </c>
      <c r="M137" s="275">
        <f>IF(M$6=0,0,M$6/ISI_fec!M$6)</f>
        <v>0.41269740897016327</v>
      </c>
      <c r="N137" s="275">
        <f>IF(N$6=0,0,N$6/ISI_fec!N$6)</f>
        <v>0.41269740897016338</v>
      </c>
      <c r="O137" s="275">
        <f>IF(O$6=0,0,O$6/ISI_fec!O$6)</f>
        <v>0.41269740897016344</v>
      </c>
      <c r="P137" s="275">
        <f>IF(P$6=0,0,P$6/ISI_fec!P$6)</f>
        <v>0.41269740897016349</v>
      </c>
      <c r="Q137" s="275">
        <f>IF(Q$6=0,0,Q$6/ISI_fec!Q$6)</f>
        <v>0.41269740897016333</v>
      </c>
      <c r="R137" s="275">
        <f>IF(R$6=0,0,R$6/ISI_fec!R$6)</f>
        <v>0.41269740897016349</v>
      </c>
      <c r="S137" s="275">
        <f>IF(S$6=0,0,S$6/ISI_fec!S$6)</f>
        <v>0.41269740897016327</v>
      </c>
      <c r="T137" s="275">
        <f>IF(T$6=0,0,T$6/ISI_fec!T$6)</f>
        <v>0.41269740897016344</v>
      </c>
      <c r="U137" s="275">
        <f>IF(U$6=0,0,U$6/ISI_fec!U$6)</f>
        <v>0.41269740897016333</v>
      </c>
      <c r="V137" s="275">
        <f>IF(V$6=0,0,V$6/ISI_fec!V$6)</f>
        <v>0.41269740897016327</v>
      </c>
      <c r="W137" s="275">
        <f>IF(W$6=0,0,W$6/ISI_fec!W$6)</f>
        <v>0.41269740897016338</v>
      </c>
      <c r="DA137" s="76"/>
    </row>
    <row r="138" spans="1:105" ht="12" customHeight="1" x14ac:dyDescent="0.25">
      <c r="A138" s="202" t="s">
        <v>93</v>
      </c>
      <c r="B138" s="276">
        <f>IF(B$7=0,0,B$7/ISI_fec!B$7)</f>
        <v>0.10637309580791127</v>
      </c>
      <c r="C138" s="276">
        <f>IF(C$7=0,0,C$7/ISI_fec!C$7)</f>
        <v>0.10637309580791128</v>
      </c>
      <c r="D138" s="276">
        <f>IF(D$7=0,0,D$7/ISI_fec!D$7)</f>
        <v>0.10637309580791128</v>
      </c>
      <c r="E138" s="276">
        <f>IF(E$7=0,0,E$7/ISI_fec!E$7)</f>
        <v>0.10637309580791132</v>
      </c>
      <c r="F138" s="276">
        <f>IF(F$7=0,0,F$7/ISI_fec!F$7)</f>
        <v>0.10703491218459064</v>
      </c>
      <c r="G138" s="276">
        <f>IF(G$7=0,0,G$7/ISI_fec!G$7)</f>
        <v>0.1070349121845906</v>
      </c>
      <c r="H138" s="276">
        <f>IF(H$7=0,0,H$7/ISI_fec!H$7)</f>
        <v>0.10703491218459064</v>
      </c>
      <c r="I138" s="276">
        <f>IF(I$7=0,0,I$7/ISI_fec!I$7)</f>
        <v>0.10703491218459064</v>
      </c>
      <c r="J138" s="276">
        <f>IF(J$7=0,0,J$7/ISI_fec!J$7)</f>
        <v>0.10703491218459056</v>
      </c>
      <c r="K138" s="276">
        <f>IF(K$7=0,0,K$7/ISI_fec!K$7)</f>
        <v>0.1070349121845906</v>
      </c>
      <c r="L138" s="276">
        <f>IF(L$7=0,0,L$7/ISI_fec!L$7)</f>
        <v>0.10703491218459063</v>
      </c>
      <c r="M138" s="276">
        <f>IF(M$7=0,0,M$7/ISI_fec!M$7)</f>
        <v>0.10703491218459062</v>
      </c>
      <c r="N138" s="276">
        <f>IF(N$7=0,0,N$7/ISI_fec!N$7)</f>
        <v>0.10703491218459063</v>
      </c>
      <c r="O138" s="276">
        <f>IF(O$7=0,0,O$7/ISI_fec!O$7)</f>
        <v>0.10703491218459066</v>
      </c>
      <c r="P138" s="276">
        <f>IF(P$7=0,0,P$7/ISI_fec!P$7)</f>
        <v>0.1070349121845906</v>
      </c>
      <c r="Q138" s="276">
        <f>IF(Q$7=0,0,Q$7/ISI_fec!Q$7)</f>
        <v>0.10703491218459067</v>
      </c>
      <c r="R138" s="276">
        <f>IF(R$7=0,0,R$7/ISI_fec!R$7)</f>
        <v>0.10703491218459057</v>
      </c>
      <c r="S138" s="276">
        <f>IF(S$7=0,0,S$7/ISI_fec!S$7)</f>
        <v>0.10703491218459063</v>
      </c>
      <c r="T138" s="276">
        <f>IF(T$7=0,0,T$7/ISI_fec!T$7)</f>
        <v>0.10703491218459063</v>
      </c>
      <c r="U138" s="276">
        <f>IF(U$7=0,0,U$7/ISI_fec!U$7)</f>
        <v>0.10703491218459063</v>
      </c>
      <c r="V138" s="276">
        <f>IF(V$7=0,0,V$7/ISI_fec!V$7)</f>
        <v>0.10703491218459063</v>
      </c>
      <c r="W138" s="276">
        <f>IF(W$7=0,0,W$7/ISI_fec!W$7)</f>
        <v>0.10703491218459062</v>
      </c>
      <c r="DA138" s="77"/>
    </row>
    <row r="139" spans="1:105" ht="12" customHeight="1" x14ac:dyDescent="0.25">
      <c r="A139" s="202" t="s">
        <v>94</v>
      </c>
      <c r="B139" s="276">
        <f>IF(B$8=0,0,B$8/ISI_fec!B$8)</f>
        <v>0.58756022708271483</v>
      </c>
      <c r="C139" s="276">
        <f>IF(C$8=0,0,C$8/ISI_fec!C$8)</f>
        <v>0.58756022708271471</v>
      </c>
      <c r="D139" s="276">
        <f>IF(D$8=0,0,D$8/ISI_fec!D$8)</f>
        <v>0.58756022708271483</v>
      </c>
      <c r="E139" s="276">
        <f>IF(E$8=0,0,E$8/ISI_fec!E$8)</f>
        <v>0.5875602270827146</v>
      </c>
      <c r="F139" s="276">
        <f>IF(F$8=0,0,F$8/ISI_fec!F$8)</f>
        <v>0.59121582230268432</v>
      </c>
      <c r="G139" s="276">
        <f>IF(G$8=0,0,G$8/ISI_fec!G$8)</f>
        <v>0.59121582230268421</v>
      </c>
      <c r="H139" s="276">
        <f>IF(H$8=0,0,H$8/ISI_fec!H$8)</f>
        <v>0.59121582230268455</v>
      </c>
      <c r="I139" s="276">
        <f>IF(I$8=0,0,I$8/ISI_fec!I$8)</f>
        <v>0.59121582230268432</v>
      </c>
      <c r="J139" s="276">
        <f>IF(J$8=0,0,J$8/ISI_fec!J$8)</f>
        <v>0.59121582230268421</v>
      </c>
      <c r="K139" s="276">
        <f>IF(K$8=0,0,K$8/ISI_fec!K$8)</f>
        <v>0.59121582230268444</v>
      </c>
      <c r="L139" s="276">
        <f>IF(L$8=0,0,L$8/ISI_fec!L$8)</f>
        <v>0.59121582230268421</v>
      </c>
      <c r="M139" s="276">
        <f>IF(M$8=0,0,M$8/ISI_fec!M$8)</f>
        <v>0.59121582230268455</v>
      </c>
      <c r="N139" s="276">
        <f>IF(N$8=0,0,N$8/ISI_fec!N$8)</f>
        <v>0.59121582230268444</v>
      </c>
      <c r="O139" s="276">
        <f>IF(O$8=0,0,O$8/ISI_fec!O$8)</f>
        <v>0.59121582230268455</v>
      </c>
      <c r="P139" s="276">
        <f>IF(P$8=0,0,P$8/ISI_fec!P$8)</f>
        <v>0.59121582230268432</v>
      </c>
      <c r="Q139" s="276">
        <f>IF(Q$8=0,0,Q$8/ISI_fec!Q$8)</f>
        <v>0.59121582230268421</v>
      </c>
      <c r="R139" s="276">
        <f>IF(R$8=0,0,R$8/ISI_fec!R$8)</f>
        <v>0.59121582230268444</v>
      </c>
      <c r="S139" s="276">
        <f>IF(S$8=0,0,S$8/ISI_fec!S$8)</f>
        <v>0.59121582230268455</v>
      </c>
      <c r="T139" s="276">
        <f>IF(T$8=0,0,T$8/ISI_fec!T$8)</f>
        <v>0.59121582230268432</v>
      </c>
      <c r="U139" s="276">
        <f>IF(U$8=0,0,U$8/ISI_fec!U$8)</f>
        <v>0.59121582230268444</v>
      </c>
      <c r="V139" s="276">
        <f>IF(V$8=0,0,V$8/ISI_fec!V$8)</f>
        <v>0.59121582230268421</v>
      </c>
      <c r="W139" s="276">
        <f>IF(W$8=0,0,W$8/ISI_fec!W$8)</f>
        <v>0.59121582230268432</v>
      </c>
      <c r="DA139" s="77"/>
    </row>
    <row r="140" spans="1:105" ht="12" customHeight="1" x14ac:dyDescent="0.25">
      <c r="A140" s="202" t="s">
        <v>95</v>
      </c>
      <c r="B140" s="276">
        <f>IF(B$9=0,0,B$9/ISI_fec!B$9)</f>
        <v>0.40597024563246203</v>
      </c>
      <c r="C140" s="276">
        <f>IF(C$9=0,0,C$9/ISI_fec!C$9)</f>
        <v>0.40597024563246203</v>
      </c>
      <c r="D140" s="276">
        <f>IF(D$9=0,0,D$9/ISI_fec!D$9)</f>
        <v>0.40597024563246209</v>
      </c>
      <c r="E140" s="276">
        <f>IF(E$9=0,0,E$9/ISI_fec!E$9)</f>
        <v>0.40597024563246209</v>
      </c>
      <c r="F140" s="276">
        <f>IF(F$9=0,0,F$9/ISI_fec!F$9)</f>
        <v>0.40849605119413634</v>
      </c>
      <c r="G140" s="276">
        <f>IF(G$9=0,0,G$9/ISI_fec!G$9)</f>
        <v>0.40849605119413634</v>
      </c>
      <c r="H140" s="276">
        <f>IF(H$9=0,0,H$9/ISI_fec!H$9)</f>
        <v>0.4084960511941364</v>
      </c>
      <c r="I140" s="276">
        <f>IF(I$9=0,0,I$9/ISI_fec!I$9)</f>
        <v>0.40849605119413646</v>
      </c>
      <c r="J140" s="276">
        <f>IF(J$9=0,0,J$9/ISI_fec!J$9)</f>
        <v>0.40849605119413623</v>
      </c>
      <c r="K140" s="276">
        <f>IF(K$9=0,0,K$9/ISI_fec!K$9)</f>
        <v>0.40849605119413607</v>
      </c>
      <c r="L140" s="276">
        <f>IF(L$9=0,0,L$9/ISI_fec!L$9)</f>
        <v>0.40849605119413634</v>
      </c>
      <c r="M140" s="276">
        <f>IF(M$9=0,0,M$9/ISI_fec!M$9)</f>
        <v>0.40849605119413618</v>
      </c>
      <c r="N140" s="276">
        <f>IF(N$9=0,0,N$9/ISI_fec!N$9)</f>
        <v>0.40849605119413629</v>
      </c>
      <c r="O140" s="276">
        <f>IF(O$9=0,0,O$9/ISI_fec!O$9)</f>
        <v>0.40849605119413618</v>
      </c>
      <c r="P140" s="276">
        <f>IF(P$9=0,0,P$9/ISI_fec!P$9)</f>
        <v>0.40849605119413618</v>
      </c>
      <c r="Q140" s="276">
        <f>IF(Q$9=0,0,Q$9/ISI_fec!Q$9)</f>
        <v>0.40849605119413623</v>
      </c>
      <c r="R140" s="276">
        <f>IF(R$9=0,0,R$9/ISI_fec!R$9)</f>
        <v>0.40849605119413618</v>
      </c>
      <c r="S140" s="276">
        <f>IF(S$9=0,0,S$9/ISI_fec!S$9)</f>
        <v>0.40849605119413629</v>
      </c>
      <c r="T140" s="276">
        <f>IF(T$9=0,0,T$9/ISI_fec!T$9)</f>
        <v>0.40849605119413618</v>
      </c>
      <c r="U140" s="276">
        <f>IF(U$9=0,0,U$9/ISI_fec!U$9)</f>
        <v>0.40849605119413623</v>
      </c>
      <c r="V140" s="276">
        <f>IF(V$9=0,0,V$9/ISI_fec!V$9)</f>
        <v>0.40849605119413612</v>
      </c>
      <c r="W140" s="276">
        <f>IF(W$9=0,0,W$9/ISI_fec!W$9)</f>
        <v>0.40849605119413601</v>
      </c>
      <c r="DA140" s="77"/>
    </row>
    <row r="141" spans="1:105" ht="12" customHeight="1" x14ac:dyDescent="0.25">
      <c r="A141" s="56" t="s">
        <v>96</v>
      </c>
      <c r="B141" s="277">
        <f>IF(B$10=0,0,B$10/ISI_fec!B$10)</f>
        <v>0.60285808787131134</v>
      </c>
      <c r="C141" s="277">
        <f>IF(C$10=0,0,C$10/ISI_fec!C$10)</f>
        <v>0.61593441473145061</v>
      </c>
      <c r="D141" s="277">
        <f>IF(D$10=0,0,D$10/ISI_fec!D$10)</f>
        <v>0.62724630732436581</v>
      </c>
      <c r="E141" s="277">
        <f>IF(E$10=0,0,E$10/ISI_fec!E$10)</f>
        <v>0.62560321452717826</v>
      </c>
      <c r="F141" s="277">
        <f>IF(F$10=0,0,F$10/ISI_fec!F$10)</f>
        <v>0.63123103661980662</v>
      </c>
      <c r="G141" s="277">
        <f>IF(G$10=0,0,G$10/ISI_fec!G$10)</f>
        <v>0.62853856703943278</v>
      </c>
      <c r="H141" s="277">
        <f>IF(H$10=0,0,H$10/ISI_fec!H$10)</f>
        <v>0.62756637418118832</v>
      </c>
      <c r="I141" s="277">
        <f>IF(I$10=0,0,I$10/ISI_fec!I$10)</f>
        <v>0.62624294629970401</v>
      </c>
      <c r="J141" s="277">
        <f>IF(J$10=0,0,J$10/ISI_fec!J$10)</f>
        <v>0.62677787282873543</v>
      </c>
      <c r="K141" s="277">
        <f>IF(K$10=0,0,K$10/ISI_fec!K$10)</f>
        <v>0.63178792279128904</v>
      </c>
      <c r="L141" s="277">
        <f>IF(L$10=0,0,L$10/ISI_fec!L$10)</f>
        <v>0.62775761171828393</v>
      </c>
      <c r="M141" s="277">
        <f>IF(M$10=0,0,M$10/ISI_fec!M$10)</f>
        <v>0.61699989367293606</v>
      </c>
      <c r="N141" s="277">
        <f>IF(N$10=0,0,N$10/ISI_fec!N$10)</f>
        <v>0.62319374711174857</v>
      </c>
      <c r="O141" s="277">
        <f>IF(O$10=0,0,O$10/ISI_fec!O$10)</f>
        <v>0.61573017010827891</v>
      </c>
      <c r="P141" s="277">
        <f>IF(P$10=0,0,P$10/ISI_fec!P$10)</f>
        <v>0.61227198482600653</v>
      </c>
      <c r="Q141" s="277">
        <f>IF(Q$10=0,0,Q$10/ISI_fec!Q$10)</f>
        <v>0.61863755141706545</v>
      </c>
      <c r="R141" s="277">
        <f>IF(R$10=0,0,R$10/ISI_fec!R$10)</f>
        <v>0.62399270058160217</v>
      </c>
      <c r="S141" s="277">
        <f>IF(S$10=0,0,S$10/ISI_fec!S$10)</f>
        <v>0.60395139328005709</v>
      </c>
      <c r="T141" s="277">
        <f>IF(T$10=0,0,T$10/ISI_fec!T$10)</f>
        <v>0.60769713104857803</v>
      </c>
      <c r="U141" s="277">
        <f>IF(U$10=0,0,U$10/ISI_fec!U$10)</f>
        <v>0.6205919214271477</v>
      </c>
      <c r="V141" s="277">
        <f>IF(V$10=0,0,V$10/ISI_fec!V$10)</f>
        <v>0.61971089565201587</v>
      </c>
      <c r="W141" s="277">
        <f>IF(W$10=0,0,W$10/ISI_fec!W$10)</f>
        <v>0.62051783665647375</v>
      </c>
      <c r="DA141" s="78"/>
    </row>
    <row r="142" spans="1:105" ht="12" customHeight="1" x14ac:dyDescent="0.25">
      <c r="A142" s="203" t="s">
        <v>167</v>
      </c>
      <c r="B142" s="278">
        <f>IF(B$16=0,0,B$16/ISI_fec!B$16)</f>
        <v>0.39142018203251855</v>
      </c>
      <c r="C142" s="278">
        <f>IF(C$16=0,0,C$16/ISI_fec!C$16)</f>
        <v>0.40171391936661321</v>
      </c>
      <c r="D142" s="278">
        <f>IF(D$16=0,0,D$16/ISI_fec!D$16)</f>
        <v>0.3994677238264579</v>
      </c>
      <c r="E142" s="278">
        <f>IF(E$16=0,0,E$16/ISI_fec!E$16)</f>
        <v>0.39630317211516131</v>
      </c>
      <c r="F142" s="278">
        <f>IF(F$16=0,0,F$16/ISI_fec!F$16)</f>
        <v>0.39044091178290163</v>
      </c>
      <c r="G142" s="278">
        <f>IF(G$16=0,0,G$16/ISI_fec!G$16)</f>
        <v>0.3803131955475037</v>
      </c>
      <c r="H142" s="278">
        <f>IF(H$16=0,0,H$16/ISI_fec!H$16)</f>
        <v>0.38151627753398343</v>
      </c>
      <c r="I142" s="278">
        <f>IF(I$16=0,0,I$16/ISI_fec!I$16)</f>
        <v>0.38738005649605906</v>
      </c>
      <c r="J142" s="278">
        <f>IF(J$16=0,0,J$16/ISI_fec!J$16)</f>
        <v>0.3935694232701768</v>
      </c>
      <c r="K142" s="278">
        <f>IF(K$16=0,0,K$16/ISI_fec!K$16)</f>
        <v>0.40023616044369908</v>
      </c>
      <c r="L142" s="278">
        <f>IF(L$16=0,0,L$16/ISI_fec!L$16)</f>
        <v>0.39443568980910354</v>
      </c>
      <c r="M142" s="278">
        <f>IF(M$16=0,0,M$16/ISI_fec!M$16)</f>
        <v>0.38011709019427503</v>
      </c>
      <c r="N142" s="278">
        <f>IF(N$16=0,0,N$16/ISI_fec!N$16)</f>
        <v>0.38293813527512788</v>
      </c>
      <c r="O142" s="278">
        <f>IF(O$16=0,0,O$16/ISI_fec!O$16)</f>
        <v>0.38135119472602841</v>
      </c>
      <c r="P142" s="278">
        <f>IF(P$16=0,0,P$16/ISI_fec!P$16)</f>
        <v>0.38423945128825981</v>
      </c>
      <c r="Q142" s="278">
        <f>IF(Q$16=0,0,Q$16/ISI_fec!Q$16)</f>
        <v>0.38343287616959387</v>
      </c>
      <c r="R142" s="278">
        <f>IF(R$16=0,0,R$16/ISI_fec!R$16)</f>
        <v>0.38113728677168562</v>
      </c>
      <c r="S142" s="278">
        <f>IF(S$16=0,0,S$16/ISI_fec!S$16)</f>
        <v>0.37482568820120188</v>
      </c>
      <c r="T142" s="278">
        <f>IF(T$16=0,0,T$16/ISI_fec!T$16)</f>
        <v>0.36756900565194206</v>
      </c>
      <c r="U142" s="278">
        <f>IF(U$16=0,0,U$16/ISI_fec!U$16)</f>
        <v>0.36876417736058331</v>
      </c>
      <c r="V142" s="278">
        <f>IF(V$16=0,0,V$16/ISI_fec!V$16)</f>
        <v>0.36867294568561926</v>
      </c>
      <c r="W142" s="278">
        <f>IF(W$16=0,0,W$16/ISI_fec!W$16)</f>
        <v>0.36494126599179694</v>
      </c>
      <c r="DA142" s="79"/>
    </row>
    <row r="143" spans="1:105" ht="12" customHeight="1" x14ac:dyDescent="0.25">
      <c r="A143" s="203" t="s">
        <v>174</v>
      </c>
      <c r="B143" s="278">
        <f>IF(B$22=0,0,B$22/ISI_fec!B$22)</f>
        <v>0.47971117043371131</v>
      </c>
      <c r="C143" s="278">
        <f>IF(C$22=0,0,C$22/ISI_fec!C$22)</f>
        <v>0.48231778881988924</v>
      </c>
      <c r="D143" s="278">
        <f>IF(D$22=0,0,D$22/ISI_fec!D$22)</f>
        <v>0.48123971776352009</v>
      </c>
      <c r="E143" s="278">
        <f>IF(E$22=0,0,E$22/ISI_fec!E$22)</f>
        <v>0.479810143998809</v>
      </c>
      <c r="F143" s="278">
        <f>IF(F$22=0,0,F$22/ISI_fec!F$22)</f>
        <v>0.47619517685897056</v>
      </c>
      <c r="G143" s="278">
        <f>IF(G$22=0,0,G$22/ISI_fec!G$22)</f>
        <v>0.47128354728553939</v>
      </c>
      <c r="H143" s="278">
        <f>IF(H$22=0,0,H$22/ISI_fec!H$22)</f>
        <v>0.47378188620548256</v>
      </c>
      <c r="I143" s="278">
        <f>IF(I$22=0,0,I$22/ISI_fec!I$22)</f>
        <v>0.47635710199239306</v>
      </c>
      <c r="J143" s="278">
        <f>IF(J$22=0,0,J$22/ISI_fec!J$22)</f>
        <v>0.47793481172919672</v>
      </c>
      <c r="K143" s="278">
        <f>IF(K$22=0,0,K$22/ISI_fec!K$22)</f>
        <v>0.47811787427013092</v>
      </c>
      <c r="L143" s="278">
        <f>IF(L$22=0,0,L$22/ISI_fec!L$22)</f>
        <v>0.47599796175460252</v>
      </c>
      <c r="M143" s="278">
        <f>IF(M$22=0,0,M$22/ISI_fec!M$22)</f>
        <v>0.47436711222886152</v>
      </c>
      <c r="N143" s="278">
        <f>IF(N$22=0,0,N$22/ISI_fec!N$22)</f>
        <v>0.47374326053800253</v>
      </c>
      <c r="O143" s="278">
        <f>IF(O$22=0,0,O$22/ISI_fec!O$22)</f>
        <v>0.4728793377504108</v>
      </c>
      <c r="P143" s="278">
        <f>IF(P$22=0,0,P$22/ISI_fec!P$22)</f>
        <v>0.47359397519527907</v>
      </c>
      <c r="Q143" s="278">
        <f>IF(Q$22=0,0,Q$22/ISI_fec!Q$22)</f>
        <v>0.47222511520442462</v>
      </c>
      <c r="R143" s="278">
        <f>IF(R$22=0,0,R$22/ISI_fec!R$22)</f>
        <v>0.47138842532762815</v>
      </c>
      <c r="S143" s="278">
        <f>IF(S$22=0,0,S$22/ISI_fec!S$22)</f>
        <v>0.47112722384233141</v>
      </c>
      <c r="T143" s="278">
        <f>IF(T$22=0,0,T$22/ISI_fec!T$22)</f>
        <v>0.46978119359741061</v>
      </c>
      <c r="U143" s="278">
        <f>IF(U$22=0,0,U$22/ISI_fec!U$22)</f>
        <v>0.46926145294545357</v>
      </c>
      <c r="V143" s="278">
        <f>IF(V$22=0,0,V$22/ISI_fec!V$22)</f>
        <v>0.46921271671482989</v>
      </c>
      <c r="W143" s="278">
        <f>IF(W$22=0,0,W$22/ISI_fec!W$22)</f>
        <v>0.46920550179011855</v>
      </c>
      <c r="DA143" s="79"/>
    </row>
    <row r="144" spans="1:105" ht="12" customHeight="1" x14ac:dyDescent="0.25">
      <c r="A144" s="203" t="s">
        <v>181</v>
      </c>
      <c r="B144" s="278">
        <f>IF(B$28=0,0,B$28/ISI_fec!B$28)</f>
        <v>0.43177753555222409</v>
      </c>
      <c r="C144" s="278">
        <f>IF(C$28=0,0,C$28/ISI_fec!C$28)</f>
        <v>0.44402533204787359</v>
      </c>
      <c r="D144" s="278">
        <f>IF(D$28=0,0,D$28/ISI_fec!D$28)</f>
        <v>0.4501927377359719</v>
      </c>
      <c r="E144" s="278">
        <f>IF(E$28=0,0,E$28/ISI_fec!E$28)</f>
        <v>0.45078078585611159</v>
      </c>
      <c r="F144" s="278">
        <f>IF(F$28=0,0,F$28/ISI_fec!F$28)</f>
        <v>0.45262653471440417</v>
      </c>
      <c r="G144" s="278">
        <f>IF(G$28=0,0,G$28/ISI_fec!G$28)</f>
        <v>0.44456037608222754</v>
      </c>
      <c r="H144" s="278">
        <f>IF(H$28=0,0,H$28/ISI_fec!H$28)</f>
        <v>0.44037613211571397</v>
      </c>
      <c r="I144" s="278">
        <f>IF(I$28=0,0,I$28/ISI_fec!I$28)</f>
        <v>0.46125831217701224</v>
      </c>
      <c r="J144" s="278">
        <f>IF(J$28=0,0,J$28/ISI_fec!J$28)</f>
        <v>0.46234852966187923</v>
      </c>
      <c r="K144" s="278">
        <f>IF(K$28=0,0,K$28/ISI_fec!K$28)</f>
        <v>0.46101955370121789</v>
      </c>
      <c r="L144" s="278">
        <f>IF(L$28=0,0,L$28/ISI_fec!L$28)</f>
        <v>0.46459921141438565</v>
      </c>
      <c r="M144" s="278">
        <f>IF(M$28=0,0,M$28/ISI_fec!M$28)</f>
        <v>0.45679473711020607</v>
      </c>
      <c r="N144" s="278">
        <f>IF(N$28=0,0,N$28/ISI_fec!N$28)</f>
        <v>0.46128088527529709</v>
      </c>
      <c r="O144" s="278">
        <f>IF(O$28=0,0,O$28/ISI_fec!O$28)</f>
        <v>0.45556515853110352</v>
      </c>
      <c r="P144" s="278">
        <f>IF(P$28=0,0,P$28/ISI_fec!P$28)</f>
        <v>0.45339548396427687</v>
      </c>
      <c r="Q144" s="278">
        <f>IF(Q$28=0,0,Q$28/ISI_fec!Q$28)</f>
        <v>0.457965876855842</v>
      </c>
      <c r="R144" s="278">
        <f>IF(R$28=0,0,R$28/ISI_fec!R$28)</f>
        <v>0.46186092954497043</v>
      </c>
      <c r="S144" s="278">
        <f>IF(S$28=0,0,S$28/ISI_fec!S$28)</f>
        <v>0.44728578169036531</v>
      </c>
      <c r="T144" s="278">
        <f>IF(T$28=0,0,T$28/ISI_fec!T$28)</f>
        <v>0.44999503532287655</v>
      </c>
      <c r="U144" s="278">
        <f>IF(U$28=0,0,U$28/ISI_fec!U$28)</f>
        <v>0.45933032925202111</v>
      </c>
      <c r="V144" s="278">
        <f>IF(V$28=0,0,V$28/ISI_fec!V$28)</f>
        <v>0.45868631201228899</v>
      </c>
      <c r="W144" s="278">
        <f>IF(W$28=0,0,W$28/ISI_fec!W$28)</f>
        <v>0.45927926284029136</v>
      </c>
      <c r="DA144" s="79"/>
    </row>
    <row r="145" spans="1:105" ht="12" customHeight="1" x14ac:dyDescent="0.25">
      <c r="A145" s="41" t="s">
        <v>191</v>
      </c>
      <c r="B145" s="279">
        <f>IF(B$35=0,0,B$35/ISI_fec!B$35)</f>
        <v>0.42877679851931277</v>
      </c>
      <c r="C145" s="279">
        <f>IF(C$35=0,0,C$35/ISI_fec!C$35)</f>
        <v>0.43767410348545466</v>
      </c>
      <c r="D145" s="279">
        <f>IF(D$35=0,0,D$35/ISI_fec!D$35)</f>
        <v>0.43795676903862052</v>
      </c>
      <c r="E145" s="279">
        <f>IF(E$35=0,0,E$35/ISI_fec!E$35)</f>
        <v>0.43842993596792401</v>
      </c>
      <c r="F145" s="279">
        <f>IF(F$35=0,0,F$35/ISI_fec!F$35)</f>
        <v>0.43743802974860352</v>
      </c>
      <c r="G145" s="279">
        <f>IF(G$35=0,0,G$35/ISI_fec!G$35)</f>
        <v>0.43336178132161696</v>
      </c>
      <c r="H145" s="279">
        <f>IF(H$35=0,0,H$35/ISI_fec!H$35)</f>
        <v>0.43387831314396247</v>
      </c>
      <c r="I145" s="279">
        <f>IF(I$35=0,0,I$35/ISI_fec!I$35)</f>
        <v>0.43464515508721274</v>
      </c>
      <c r="J145" s="279">
        <f>IF(J$35=0,0,J$35/ISI_fec!J$35)</f>
        <v>0.43509602472268843</v>
      </c>
      <c r="K145" s="279">
        <f>IF(K$35=0,0,K$35/ISI_fec!K$35)</f>
        <v>0.43876261255176841</v>
      </c>
      <c r="L145" s="279">
        <f>IF(L$35=0,0,L$35/ISI_fec!L$35)</f>
        <v>0.43804006293690212</v>
      </c>
      <c r="M145" s="279">
        <f>IF(M$35=0,0,M$35/ISI_fec!M$35)</f>
        <v>0.42947965342529654</v>
      </c>
      <c r="N145" s="279">
        <f>IF(N$35=0,0,N$35/ISI_fec!N$35)</f>
        <v>0.43265519408215269</v>
      </c>
      <c r="O145" s="279">
        <f>IF(O$35=0,0,O$35/ISI_fec!O$35)</f>
        <v>0.42975276991866407</v>
      </c>
      <c r="P145" s="279">
        <f>IF(P$35=0,0,P$35/ISI_fec!P$35)</f>
        <v>0.42815684570698576</v>
      </c>
      <c r="Q145" s="279">
        <f>IF(Q$35=0,0,Q$35/ISI_fec!Q$35)</f>
        <v>0.42924359175629268</v>
      </c>
      <c r="R145" s="279">
        <f>IF(R$35=0,0,R$35/ISI_fec!R$35)</f>
        <v>0.42899240298749358</v>
      </c>
      <c r="S145" s="279">
        <f>IF(S$35=0,0,S$35/ISI_fec!S$35)</f>
        <v>0.41990025289501853</v>
      </c>
      <c r="T145" s="279">
        <f>IF(T$35=0,0,T$35/ISI_fec!T$35)</f>
        <v>0.41883312063087957</v>
      </c>
      <c r="U145" s="279">
        <f>IF(U$35=0,0,U$35/ISI_fec!U$35)</f>
        <v>0.42355224264960895</v>
      </c>
      <c r="V145" s="279">
        <f>IF(V$35=0,0,V$35/ISI_fec!V$35)</f>
        <v>0.4244900504449366</v>
      </c>
      <c r="W145" s="279">
        <f>IF(W$35=0,0,W$35/ISI_fec!W$35)</f>
        <v>0.42291887843918308</v>
      </c>
      <c r="DA145" s="82"/>
    </row>
    <row r="146" spans="1:105" ht="12" customHeight="1" x14ac:dyDescent="0.25">
      <c r="A146" s="20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DA146" s="173"/>
    </row>
    <row r="147" spans="1:105" ht="12" customHeight="1" x14ac:dyDescent="0.25">
      <c r="A147" s="35" t="s">
        <v>42</v>
      </c>
      <c r="B147" s="274">
        <f>IF(B$54=0,0,B$54/ISI_fec!B$54)</f>
        <v>0.55245249010435915</v>
      </c>
      <c r="C147" s="274">
        <f>IF(C$54=0,0,C$54/ISI_fec!C$54)</f>
        <v>0.56672150342127781</v>
      </c>
      <c r="D147" s="274">
        <f>IF(D$54=0,0,D$54/ISI_fec!D$54)</f>
        <v>0.57055421254625405</v>
      </c>
      <c r="E147" s="274">
        <f>IF(E$54=0,0,E$54/ISI_fec!E$54)</f>
        <v>0.56794859596095604</v>
      </c>
      <c r="F147" s="274">
        <f>IF(F$54=0,0,F$54/ISI_fec!F$54)</f>
        <v>0.56716205762157812</v>
      </c>
      <c r="G147" s="274">
        <f>IF(G$54=0,0,G$54/ISI_fec!G$54)</f>
        <v>0.56815351039255113</v>
      </c>
      <c r="H147" s="274">
        <f>IF(H$54=0,0,H$54/ISI_fec!H$54)</f>
        <v>0.56868075266455276</v>
      </c>
      <c r="I147" s="274">
        <f>IF(I$54=0,0,I$54/ISI_fec!I$54)</f>
        <v>0.57796708924105489</v>
      </c>
      <c r="J147" s="274">
        <f>IF(J$54=0,0,J$54/ISI_fec!J$54)</f>
        <v>0.58036995446786788</v>
      </c>
      <c r="K147" s="274">
        <f>IF(K$54=0,0,K$54/ISI_fec!K$54)</f>
        <v>0.58449088807491101</v>
      </c>
      <c r="L147" s="274">
        <f>IF(L$54=0,0,L$54/ISI_fec!L$54)</f>
        <v>0.57929042166430789</v>
      </c>
      <c r="M147" s="274">
        <f>IF(M$54=0,0,M$54/ISI_fec!M$54)</f>
        <v>0.56967376405451131</v>
      </c>
      <c r="N147" s="274">
        <f>IF(N$54=0,0,N$54/ISI_fec!N$54)</f>
        <v>0.57576060520030337</v>
      </c>
      <c r="O147" s="274">
        <f>IF(O$54=0,0,O$54/ISI_fec!O$54)</f>
        <v>0.57493028348379938</v>
      </c>
      <c r="P147" s="274">
        <f>IF(P$54=0,0,P$54/ISI_fec!P$54)</f>
        <v>0.57470714286650726</v>
      </c>
      <c r="Q147" s="274">
        <f>IF(Q$54=0,0,Q$54/ISI_fec!Q$54)</f>
        <v>0.57943917021547986</v>
      </c>
      <c r="R147" s="274">
        <f>IF(R$54=0,0,R$54/ISI_fec!R$54)</f>
        <v>0.57988587627170163</v>
      </c>
      <c r="S147" s="274">
        <f>IF(S$54=0,0,S$54/ISI_fec!S$54)</f>
        <v>0.56469836083442104</v>
      </c>
      <c r="T147" s="274">
        <f>IF(T$54=0,0,T$54/ISI_fec!T$54)</f>
        <v>0.55550911793427282</v>
      </c>
      <c r="U147" s="274">
        <f>IF(U$54=0,0,U$54/ISI_fec!U$54)</f>
        <v>0.56632450328760831</v>
      </c>
      <c r="V147" s="274">
        <f>IF(V$54=0,0,V$54/ISI_fec!V$54)</f>
        <v>0.56770571281293414</v>
      </c>
      <c r="W147" s="274">
        <f>IF(W$54=0,0,W$54/ISI_fec!W$54)</f>
        <v>0.56196712362720147</v>
      </c>
      <c r="DA147" s="111"/>
    </row>
    <row r="148" spans="1:105" ht="12" customHeight="1" x14ac:dyDescent="0.25">
      <c r="A148" s="55" t="s">
        <v>92</v>
      </c>
      <c r="B148" s="275">
        <f>IF(B$55=0,0,B$55/ISI_fec!B$55)</f>
        <v>0.46384541518493549</v>
      </c>
      <c r="C148" s="275">
        <f>IF(C$55=0,0,C$55/ISI_fec!C$55)</f>
        <v>0.46448487175657205</v>
      </c>
      <c r="D148" s="275">
        <f>IF(D$55=0,0,D$55/ISI_fec!D$55)</f>
        <v>0.46448487175657227</v>
      </c>
      <c r="E148" s="275">
        <f>IF(E$55=0,0,E$55/ISI_fec!E$55)</f>
        <v>0.46448487175657205</v>
      </c>
      <c r="F148" s="275">
        <f>IF(F$55=0,0,F$55/ISI_fec!F$55)</f>
        <v>0.46704383227585422</v>
      </c>
      <c r="G148" s="275">
        <f>IF(G$55=0,0,G$55/ISI_fec!G$55)</f>
        <v>0.47533944904826886</v>
      </c>
      <c r="H148" s="275">
        <f>IF(H$55=0,0,H$55/ISI_fec!H$55)</f>
        <v>0.47858671857999124</v>
      </c>
      <c r="I148" s="275">
        <f>IF(I$55=0,0,I$55/ISI_fec!I$55)</f>
        <v>0.47858671857999141</v>
      </c>
      <c r="J148" s="275">
        <f>IF(J$55=0,0,J$55/ISI_fec!J$55)</f>
        <v>0.47858671857999141</v>
      </c>
      <c r="K148" s="275">
        <f>IF(K$55=0,0,K$55/ISI_fec!K$55)</f>
        <v>0.4785867185799913</v>
      </c>
      <c r="L148" s="275">
        <f>IF(L$55=0,0,L$55/ISI_fec!L$55)</f>
        <v>0.47858671857999141</v>
      </c>
      <c r="M148" s="275">
        <f>IF(M$55=0,0,M$55/ISI_fec!M$55)</f>
        <v>0.48318277082713745</v>
      </c>
      <c r="N148" s="275">
        <f>IF(N$55=0,0,N$55/ISI_fec!N$55)</f>
        <v>0.48318277082713751</v>
      </c>
      <c r="O148" s="275">
        <f>IF(O$55=0,0,O$55/ISI_fec!O$55)</f>
        <v>0.48318277082713751</v>
      </c>
      <c r="P148" s="275">
        <f>IF(P$55=0,0,P$55/ISI_fec!P$55)</f>
        <v>0.48318277082713745</v>
      </c>
      <c r="Q148" s="275">
        <f>IF(Q$55=0,0,Q$55/ISI_fec!Q$55)</f>
        <v>0.48318277082713751</v>
      </c>
      <c r="R148" s="275">
        <f>IF(R$55=0,0,R$55/ISI_fec!R$55)</f>
        <v>0.48318277082713745</v>
      </c>
      <c r="S148" s="275">
        <f>IF(S$55=0,0,S$55/ISI_fec!S$55)</f>
        <v>0.4831827708271374</v>
      </c>
      <c r="T148" s="275">
        <f>IF(T$55=0,0,T$55/ISI_fec!T$55)</f>
        <v>0.4831827708271374</v>
      </c>
      <c r="U148" s="275">
        <f>IF(U$55=0,0,U$55/ISI_fec!U$55)</f>
        <v>0.4831827708271374</v>
      </c>
      <c r="V148" s="275">
        <f>IF(V$55=0,0,V$55/ISI_fec!V$55)</f>
        <v>0.48318277082713729</v>
      </c>
      <c r="W148" s="275">
        <f>IF(W$55=0,0,W$55/ISI_fec!W$55)</f>
        <v>0.48318277082713734</v>
      </c>
      <c r="DA148" s="76"/>
    </row>
    <row r="149" spans="1:105" ht="12" customHeight="1" x14ac:dyDescent="0.25">
      <c r="A149" s="202" t="s">
        <v>93</v>
      </c>
      <c r="B149" s="276">
        <f>IF(B$56=0,0,B$56/ISI_fec!B$56)</f>
        <v>0.12036958143772773</v>
      </c>
      <c r="C149" s="276">
        <f>IF(C$56=0,0,C$56/ISI_fec!C$56)</f>
        <v>0.1205355227564423</v>
      </c>
      <c r="D149" s="276">
        <f>IF(D$56=0,0,D$56/ISI_fec!D$56)</f>
        <v>0.12053552275644225</v>
      </c>
      <c r="E149" s="276">
        <f>IF(E$56=0,0,E$56/ISI_fec!E$56)</f>
        <v>0.1205355227564423</v>
      </c>
      <c r="F149" s="276">
        <f>IF(F$56=0,0,F$56/ISI_fec!F$56)</f>
        <v>0.12119958236884325</v>
      </c>
      <c r="G149" s="276">
        <f>IF(G$56=0,0,G$56/ISI_fec!G$56)</f>
        <v>0.12365392712129845</v>
      </c>
      <c r="H149" s="276">
        <f>IF(H$56=0,0,H$56/ISI_fec!H$56)</f>
        <v>0.12419500357497565</v>
      </c>
      <c r="I149" s="276">
        <f>IF(I$56=0,0,I$56/ISI_fec!I$56)</f>
        <v>0.12419500357497569</v>
      </c>
      <c r="J149" s="276">
        <f>IF(J$56=0,0,J$56/ISI_fec!J$56)</f>
        <v>0.12419500357497568</v>
      </c>
      <c r="K149" s="276">
        <f>IF(K$56=0,0,K$56/ISI_fec!K$56)</f>
        <v>0.12419500357497566</v>
      </c>
      <c r="L149" s="276">
        <f>IF(L$56=0,0,L$56/ISI_fec!L$56)</f>
        <v>0.1241950035749757</v>
      </c>
      <c r="M149" s="276">
        <f>IF(M$56=0,0,M$56/ISI_fec!M$56)</f>
        <v>0.12538769594002652</v>
      </c>
      <c r="N149" s="276">
        <f>IF(N$56=0,0,N$56/ISI_fec!N$56)</f>
        <v>0.12538769594002652</v>
      </c>
      <c r="O149" s="276">
        <f>IF(O$56=0,0,O$56/ISI_fec!O$56)</f>
        <v>0.12538769594002649</v>
      </c>
      <c r="P149" s="276">
        <f>IF(P$56=0,0,P$56/ISI_fec!P$56)</f>
        <v>0.12538769594002652</v>
      </c>
      <c r="Q149" s="276">
        <f>IF(Q$56=0,0,Q$56/ISI_fec!Q$56)</f>
        <v>0.12538769594002652</v>
      </c>
      <c r="R149" s="276">
        <f>IF(R$56=0,0,R$56/ISI_fec!R$56)</f>
        <v>0.12538769594002649</v>
      </c>
      <c r="S149" s="276">
        <f>IF(S$56=0,0,S$56/ISI_fec!S$56)</f>
        <v>0.12538769594002647</v>
      </c>
      <c r="T149" s="276">
        <f>IF(T$56=0,0,T$56/ISI_fec!T$56)</f>
        <v>0.12538769594002655</v>
      </c>
      <c r="U149" s="276">
        <f>IF(U$56=0,0,U$56/ISI_fec!U$56)</f>
        <v>0.12538769594002647</v>
      </c>
      <c r="V149" s="276">
        <f>IF(V$56=0,0,V$56/ISI_fec!V$56)</f>
        <v>0.12538769594002647</v>
      </c>
      <c r="W149" s="276">
        <f>IF(W$56=0,0,W$56/ISI_fec!W$56)</f>
        <v>0.12538769594002652</v>
      </c>
      <c r="DA149" s="77"/>
    </row>
    <row r="150" spans="1:105" ht="12" customHeight="1" x14ac:dyDescent="0.25">
      <c r="A150" s="202" t="s">
        <v>94</v>
      </c>
      <c r="B150" s="276">
        <f>IF(B$57=0,0,B$57/ISI_fec!B$57)</f>
        <v>0.66605589474850968</v>
      </c>
      <c r="C150" s="276">
        <f>IF(C$57=0,0,C$57/ISI_fec!C$57)</f>
        <v>0.66697411837437981</v>
      </c>
      <c r="D150" s="276">
        <f>IF(D$57=0,0,D$57/ISI_fec!D$57)</f>
        <v>0.6669741183743797</v>
      </c>
      <c r="E150" s="276">
        <f>IF(E$57=0,0,E$57/ISI_fec!E$57)</f>
        <v>0.6669741183743797</v>
      </c>
      <c r="F150" s="276">
        <f>IF(F$57=0,0,F$57/ISI_fec!F$57)</f>
        <v>0.67064864157219373</v>
      </c>
      <c r="G150" s="276">
        <f>IF(G$57=0,0,G$57/ISI_fec!G$57)</f>
        <v>0.68019977933070763</v>
      </c>
      <c r="H150" s="276">
        <f>IF(H$57=0,0,H$57/ISI_fec!H$57)</f>
        <v>0.68722357626722985</v>
      </c>
      <c r="I150" s="276">
        <f>IF(I$57=0,0,I$57/ISI_fec!I$57)</f>
        <v>0.68722357626722985</v>
      </c>
      <c r="J150" s="276">
        <f>IF(J$57=0,0,J$57/ISI_fec!J$57)</f>
        <v>0.68722357626722974</v>
      </c>
      <c r="K150" s="276">
        <f>IF(K$57=0,0,K$57/ISI_fec!K$57)</f>
        <v>0.68722357626722985</v>
      </c>
      <c r="L150" s="276">
        <f>IF(L$57=0,0,L$57/ISI_fec!L$57)</f>
        <v>0.68722357626722974</v>
      </c>
      <c r="M150" s="276">
        <f>IF(M$57=0,0,M$57/ISI_fec!M$57)</f>
        <v>0.69382324846742471</v>
      </c>
      <c r="N150" s="276">
        <f>IF(N$57=0,0,N$57/ISI_fec!N$57)</f>
        <v>0.69382324846742438</v>
      </c>
      <c r="O150" s="276">
        <f>IF(O$57=0,0,O$57/ISI_fec!O$57)</f>
        <v>0.69382324846742449</v>
      </c>
      <c r="P150" s="276">
        <f>IF(P$57=0,0,P$57/ISI_fec!P$57)</f>
        <v>0.69382324846742438</v>
      </c>
      <c r="Q150" s="276">
        <f>IF(Q$57=0,0,Q$57/ISI_fec!Q$57)</f>
        <v>0.69382324846742449</v>
      </c>
      <c r="R150" s="276">
        <f>IF(R$57=0,0,R$57/ISI_fec!R$57)</f>
        <v>0.6938232484674246</v>
      </c>
      <c r="S150" s="276">
        <f>IF(S$57=0,0,S$57/ISI_fec!S$57)</f>
        <v>0.6938232484674246</v>
      </c>
      <c r="T150" s="276">
        <f>IF(T$57=0,0,T$57/ISI_fec!T$57)</f>
        <v>0.69382324846742449</v>
      </c>
      <c r="U150" s="276">
        <f>IF(U$57=0,0,U$57/ISI_fec!U$57)</f>
        <v>0.69382324846742482</v>
      </c>
      <c r="V150" s="276">
        <f>IF(V$57=0,0,V$57/ISI_fec!V$57)</f>
        <v>0.6938232484674246</v>
      </c>
      <c r="W150" s="276">
        <f>IF(W$57=0,0,W$57/ISI_fec!W$57)</f>
        <v>0.69382324846742449</v>
      </c>
      <c r="DA150" s="77"/>
    </row>
    <row r="151" spans="1:105" ht="12" customHeight="1" x14ac:dyDescent="0.25">
      <c r="A151" s="202" t="s">
        <v>95</v>
      </c>
      <c r="B151" s="276">
        <f>IF(B$58=0,0,B$58/ISI_fec!B$58)</f>
        <v>0.45936009002771183</v>
      </c>
      <c r="C151" s="276">
        <f>IF(C$58=0,0,C$58/ISI_fec!C$58)</f>
        <v>0.45999336313702671</v>
      </c>
      <c r="D151" s="276">
        <f>IF(D$58=0,0,D$58/ISI_fec!D$58)</f>
        <v>0.45999336313702671</v>
      </c>
      <c r="E151" s="276">
        <f>IF(E$58=0,0,E$58/ISI_fec!E$58)</f>
        <v>0.45999336313702671</v>
      </c>
      <c r="F151" s="276">
        <f>IF(F$58=0,0,F$58/ISI_fec!F$58)</f>
        <v>0.46252757883914003</v>
      </c>
      <c r="G151" s="276">
        <f>IF(G$58=0,0,G$58/ISI_fec!G$58)</f>
        <v>0.4718939653711901</v>
      </c>
      <c r="H151" s="276">
        <f>IF(H$58=0,0,H$58/ISI_fec!H$58)</f>
        <v>0.47395884692601736</v>
      </c>
      <c r="I151" s="276">
        <f>IF(I$58=0,0,I$58/ISI_fec!I$58)</f>
        <v>0.47395884692601764</v>
      </c>
      <c r="J151" s="276">
        <f>IF(J$58=0,0,J$58/ISI_fec!J$58)</f>
        <v>0.47395884692601742</v>
      </c>
      <c r="K151" s="276">
        <f>IF(K$58=0,0,K$58/ISI_fec!K$58)</f>
        <v>0.4739588469260177</v>
      </c>
      <c r="L151" s="276">
        <f>IF(L$58=0,0,L$58/ISI_fec!L$58)</f>
        <v>0.47395884692601759</v>
      </c>
      <c r="M151" s="276">
        <f>IF(M$58=0,0,M$58/ISI_fec!M$58)</f>
        <v>0.47851045594252423</v>
      </c>
      <c r="N151" s="276">
        <f>IF(N$58=0,0,N$58/ISI_fec!N$58)</f>
        <v>0.47851045594252406</v>
      </c>
      <c r="O151" s="276">
        <f>IF(O$58=0,0,O$58/ISI_fec!O$58)</f>
        <v>0.478510455942524</v>
      </c>
      <c r="P151" s="276">
        <f>IF(P$58=0,0,P$58/ISI_fec!P$58)</f>
        <v>0.47851045594252434</v>
      </c>
      <c r="Q151" s="276">
        <f>IF(Q$58=0,0,Q$58/ISI_fec!Q$58)</f>
        <v>0.47851045594252434</v>
      </c>
      <c r="R151" s="276">
        <f>IF(R$58=0,0,R$58/ISI_fec!R$58)</f>
        <v>0.47851045594252417</v>
      </c>
      <c r="S151" s="276">
        <f>IF(S$58=0,0,S$58/ISI_fec!S$58)</f>
        <v>0.47851045594252417</v>
      </c>
      <c r="T151" s="276">
        <f>IF(T$58=0,0,T$58/ISI_fec!T$58)</f>
        <v>0.47851045594252439</v>
      </c>
      <c r="U151" s="276">
        <f>IF(U$58=0,0,U$58/ISI_fec!U$58)</f>
        <v>0.47851045594252428</v>
      </c>
      <c r="V151" s="276">
        <f>IF(V$58=0,0,V$58/ISI_fec!V$58)</f>
        <v>0.47851045594252439</v>
      </c>
      <c r="W151" s="276">
        <f>IF(W$58=0,0,W$58/ISI_fec!W$58)</f>
        <v>0.47851045594252445</v>
      </c>
      <c r="DA151" s="77"/>
    </row>
    <row r="152" spans="1:105" ht="12" customHeight="1" x14ac:dyDescent="0.25">
      <c r="A152" s="56" t="s">
        <v>96</v>
      </c>
      <c r="B152" s="277">
        <f>IF(B$59=0,0,B$59/ISI_fec!B$59)</f>
        <v>0.68212325001222052</v>
      </c>
      <c r="C152" s="277">
        <f>IF(C$59=0,0,C$59/ISI_fec!C$59)</f>
        <v>0.69787965356983384</v>
      </c>
      <c r="D152" s="277">
        <f>IF(D$59=0,0,D$59/ISI_fec!D$59)</f>
        <v>0.71069650467467926</v>
      </c>
      <c r="E152" s="277">
        <f>IF(E$59=0,0,E$59/ISI_fec!E$59)</f>
        <v>0.70883481127898784</v>
      </c>
      <c r="F152" s="277">
        <f>IF(F$59=0,0,F$59/ISI_fec!F$59)</f>
        <v>0.71470499918127539</v>
      </c>
      <c r="G152" s="277">
        <f>IF(G$59=0,0,G$59/ISI_fec!G$59)</f>
        <v>0.72606783365480343</v>
      </c>
      <c r="H152" s="277">
        <f>IF(H$59=0,0,H$59/ISI_fec!H$59)</f>
        <v>0.72811695142459743</v>
      </c>
      <c r="I152" s="277">
        <f>IF(I$59=0,0,I$59/ISI_fec!I$59)</f>
        <v>0.72658147993641609</v>
      </c>
      <c r="J152" s="277">
        <f>IF(J$59=0,0,J$59/ISI_fec!J$59)</f>
        <v>0.72720211400729362</v>
      </c>
      <c r="K152" s="277">
        <f>IF(K$59=0,0,K$59/ISI_fec!K$59)</f>
        <v>0.73301488928541347</v>
      </c>
      <c r="L152" s="277">
        <f>IF(L$59=0,0,L$59/ISI_fec!L$59)</f>
        <v>0.72833882961666829</v>
      </c>
      <c r="M152" s="277">
        <f>IF(M$59=0,0,M$59/ISI_fec!M$59)</f>
        <v>0.72273213210245146</v>
      </c>
      <c r="N152" s="277">
        <f>IF(N$59=0,0,N$59/ISI_fec!N$59)</f>
        <v>0.72998739575430549</v>
      </c>
      <c r="O152" s="277">
        <f>IF(O$59=0,0,O$59/ISI_fec!O$59)</f>
        <v>0.72124482225284547</v>
      </c>
      <c r="P152" s="277">
        <f>IF(P$59=0,0,P$59/ISI_fec!P$59)</f>
        <v>0.71719402476018534</v>
      </c>
      <c r="Q152" s="277">
        <f>IF(Q$59=0,0,Q$59/ISI_fec!Q$59)</f>
        <v>0.72465042720299477</v>
      </c>
      <c r="R152" s="277">
        <f>IF(R$59=0,0,R$59/ISI_fec!R$59)</f>
        <v>0.73092326195240276</v>
      </c>
      <c r="S152" s="277">
        <f>IF(S$59=0,0,S$59/ISI_fec!S$59)</f>
        <v>0.70744757434743144</v>
      </c>
      <c r="T152" s="277">
        <f>IF(T$59=0,0,T$59/ISI_fec!T$59)</f>
        <v>0.71183520078221796</v>
      </c>
      <c r="U152" s="277">
        <f>IF(U$59=0,0,U$59/ISI_fec!U$59)</f>
        <v>0.72693970799345931</v>
      </c>
      <c r="V152" s="277">
        <f>IF(V$59=0,0,V$59/ISI_fec!V$59)</f>
        <v>0.72590770516261882</v>
      </c>
      <c r="W152" s="277">
        <f>IF(W$59=0,0,W$59/ISI_fec!W$59)</f>
        <v>0.72685292767985654</v>
      </c>
      <c r="DA152" s="78"/>
    </row>
    <row r="153" spans="1:105" ht="12" customHeight="1" x14ac:dyDescent="0.25">
      <c r="A153" s="203" t="s">
        <v>222</v>
      </c>
      <c r="B153" s="278">
        <f>IF(B$65=0,0,B$65/ISI_fec!B$65)</f>
        <v>0.43915441809593908</v>
      </c>
      <c r="C153" s="278">
        <f>IF(C$65=0,0,C$65/ISI_fec!C$65)</f>
        <v>0.44218997421580353</v>
      </c>
      <c r="D153" s="278">
        <f>IF(D$65=0,0,D$65/ISI_fec!D$65)</f>
        <v>0.43888180756288725</v>
      </c>
      <c r="E153" s="278">
        <f>IF(E$65=0,0,E$65/ISI_fec!E$65)</f>
        <v>0.43771664173353414</v>
      </c>
      <c r="F153" s="278">
        <f>IF(F$65=0,0,F$65/ISI_fec!F$65)</f>
        <v>0.43215753770389137</v>
      </c>
      <c r="G153" s="278">
        <f>IF(G$65=0,0,G$65/ISI_fec!G$65)</f>
        <v>0.43416260407833118</v>
      </c>
      <c r="H153" s="278">
        <f>IF(H$65=0,0,H$65/ISI_fec!H$65)</f>
        <v>0.43763408792687719</v>
      </c>
      <c r="I153" s="278">
        <f>IF(I$65=0,0,I$65/ISI_fec!I$65)</f>
        <v>0.44247439048225301</v>
      </c>
      <c r="J153" s="278">
        <f>IF(J$65=0,0,J$65/ISI_fec!J$65)</f>
        <v>0.44641521398626771</v>
      </c>
      <c r="K153" s="278">
        <f>IF(K$65=0,0,K$65/ISI_fec!K$65)</f>
        <v>0.44855462807908325</v>
      </c>
      <c r="L153" s="278">
        <f>IF(L$65=0,0,L$65/ISI_fec!L$65)</f>
        <v>0.44467034022852109</v>
      </c>
      <c r="M153" s="278">
        <f>IF(M$65=0,0,M$65/ISI_fec!M$65)</f>
        <v>0.43967022649467286</v>
      </c>
      <c r="N153" s="278">
        <f>IF(N$65=0,0,N$65/ISI_fec!N$65)</f>
        <v>0.44147064624883919</v>
      </c>
      <c r="O153" s="278">
        <f>IF(O$65=0,0,O$65/ISI_fec!O$65)</f>
        <v>0.44180786378815451</v>
      </c>
      <c r="P153" s="278">
        <f>IF(P$65=0,0,P$65/ISI_fec!P$65)</f>
        <v>0.44484035212305217</v>
      </c>
      <c r="Q153" s="278">
        <f>IF(Q$65=0,0,Q$65/ISI_fec!Q$65)</f>
        <v>0.44183972342913902</v>
      </c>
      <c r="R153" s="278">
        <f>IF(R$65=0,0,R$65/ISI_fec!R$65)</f>
        <v>0.43842645394591112</v>
      </c>
      <c r="S153" s="278">
        <f>IF(S$65=0,0,S$65/ISI_fec!S$65)</f>
        <v>0.43866671500238269</v>
      </c>
      <c r="T153" s="278">
        <f>IF(T$65=0,0,T$65/ISI_fec!T$65)</f>
        <v>0.43163208563470201</v>
      </c>
      <c r="U153" s="278">
        <f>IF(U$65=0,0,U$65/ISI_fec!U$65)</f>
        <v>0.43050394247776258</v>
      </c>
      <c r="V153" s="278">
        <f>IF(V$65=0,0,V$65/ISI_fec!V$65)</f>
        <v>0.43074315453542605</v>
      </c>
      <c r="W153" s="278">
        <f>IF(W$65=0,0,W$65/ISI_fec!W$65)</f>
        <v>0.42785969771599253</v>
      </c>
      <c r="DA153" s="79"/>
    </row>
    <row r="154" spans="1:105" ht="12" customHeight="1" x14ac:dyDescent="0.25">
      <c r="A154" s="203" t="s">
        <v>228</v>
      </c>
      <c r="B154" s="278">
        <f>IF(B$71=0,0,B$71/ISI_fec!B$71)</f>
        <v>0.66523207842547727</v>
      </c>
      <c r="C154" s="278">
        <f>IF(C$71=0,0,C$71/ISI_fec!C$71)</f>
        <v>0.66614916633943899</v>
      </c>
      <c r="D154" s="278">
        <f>IF(D$71=0,0,D$71/ISI_fec!D$71)</f>
        <v>0.66614916633943866</v>
      </c>
      <c r="E154" s="278">
        <f>IF(E$71=0,0,E$71/ISI_fec!E$71)</f>
        <v>0.66614916633943877</v>
      </c>
      <c r="F154" s="278">
        <f>IF(F$71=0,0,F$71/ISI_fec!F$71)</f>
        <v>0.66981914467515702</v>
      </c>
      <c r="G154" s="278">
        <f>IF(G$71=0,0,G$71/ISI_fec!G$71)</f>
        <v>0.68338327642129182</v>
      </c>
      <c r="H154" s="278">
        <f>IF(H$71=0,0,H$71/ISI_fec!H$71)</f>
        <v>0.68637357853555991</v>
      </c>
      <c r="I154" s="278">
        <f>IF(I$71=0,0,I$71/ISI_fec!I$71)</f>
        <v>0.68637357853555958</v>
      </c>
      <c r="J154" s="278">
        <f>IF(J$71=0,0,J$71/ISI_fec!J$71)</f>
        <v>0.68637357853555969</v>
      </c>
      <c r="K154" s="278">
        <f>IF(K$71=0,0,K$71/ISI_fec!K$71)</f>
        <v>0.6863735785355598</v>
      </c>
      <c r="L154" s="278">
        <f>IF(L$71=0,0,L$71/ISI_fec!L$71)</f>
        <v>0.6863735785355598</v>
      </c>
      <c r="M154" s="278">
        <f>IF(M$71=0,0,M$71/ISI_fec!M$71)</f>
        <v>0.69296508788076261</v>
      </c>
      <c r="N154" s="278">
        <f>IF(N$71=0,0,N$71/ISI_fec!N$71)</f>
        <v>0.69296508788076283</v>
      </c>
      <c r="O154" s="278">
        <f>IF(O$71=0,0,O$71/ISI_fec!O$71)</f>
        <v>0.69296508788076272</v>
      </c>
      <c r="P154" s="278">
        <f>IF(P$71=0,0,P$71/ISI_fec!P$71)</f>
        <v>0.69296508788076272</v>
      </c>
      <c r="Q154" s="278">
        <f>IF(Q$71=0,0,Q$71/ISI_fec!Q$71)</f>
        <v>0.69296508788076283</v>
      </c>
      <c r="R154" s="278">
        <f>IF(R$71=0,0,R$71/ISI_fec!R$71)</f>
        <v>0.69296508788076283</v>
      </c>
      <c r="S154" s="278">
        <f>IF(S$71=0,0,S$71/ISI_fec!S$71)</f>
        <v>0.6929650878807625</v>
      </c>
      <c r="T154" s="278">
        <f>IF(T$71=0,0,T$71/ISI_fec!T$71)</f>
        <v>0.69296508788076261</v>
      </c>
      <c r="U154" s="278">
        <f>IF(U$71=0,0,U$71/ISI_fec!U$71)</f>
        <v>0.69296508788076272</v>
      </c>
      <c r="V154" s="278">
        <f>IF(V$71=0,0,V$71/ISI_fec!V$71)</f>
        <v>0.69296508788076272</v>
      </c>
      <c r="W154" s="278">
        <f>IF(W$71=0,0,W$71/ISI_fec!W$71)</f>
        <v>0.69296508788076261</v>
      </c>
      <c r="DA154" s="79"/>
    </row>
    <row r="155" spans="1:105" ht="12" customHeight="1" x14ac:dyDescent="0.25">
      <c r="A155" s="203" t="s">
        <v>181</v>
      </c>
      <c r="B155" s="278">
        <f>IF(B$72=0,0,B$72/ISI_fec!B$72)</f>
        <v>0.48421242673455411</v>
      </c>
      <c r="C155" s="278">
        <f>IF(C$72=0,0,C$72/ISI_fec!C$72)</f>
        <v>0.49863406051491671</v>
      </c>
      <c r="D155" s="278">
        <f>IF(D$72=0,0,D$72/ISI_fec!D$72)</f>
        <v>0.505559968383542</v>
      </c>
      <c r="E155" s="278">
        <f>IF(E$72=0,0,E$72/ISI_fec!E$72)</f>
        <v>0.50622033796329302</v>
      </c>
      <c r="F155" s="278">
        <f>IF(F$72=0,0,F$72/ISI_fec!F$72)</f>
        <v>0.50793321438774552</v>
      </c>
      <c r="G155" s="278">
        <f>IF(G$72=0,0,G$72/ISI_fec!G$72)</f>
        <v>0.50898401582732189</v>
      </c>
      <c r="H155" s="278">
        <f>IF(H$72=0,0,H$72/ISI_fec!H$72)</f>
        <v>0.50639962579216136</v>
      </c>
      <c r="I155" s="278">
        <f>IF(I$72=0,0,I$72/ISI_fec!I$72)</f>
        <v>0.53041257153915577</v>
      </c>
      <c r="J155" s="278">
        <f>IF(J$72=0,0,J$72/ISI_fec!J$72)</f>
        <v>0.5316662401331288</v>
      </c>
      <c r="K155" s="278">
        <f>IF(K$72=0,0,K$72/ISI_fec!K$72)</f>
        <v>0.5301380171435397</v>
      </c>
      <c r="L155" s="278">
        <f>IF(L$72=0,0,L$72/ISI_fec!L$72)</f>
        <v>0.5342543558690358</v>
      </c>
      <c r="M155" s="278">
        <f>IF(M$72=0,0,M$72/ISI_fec!M$72)</f>
        <v>0.53032425774654901</v>
      </c>
      <c r="N155" s="278">
        <f>IF(N$72=0,0,N$72/ISI_fec!N$72)</f>
        <v>0.5355325340302115</v>
      </c>
      <c r="O155" s="278">
        <f>IF(O$72=0,0,O$72/ISI_fec!O$72)</f>
        <v>0.52889675586369289</v>
      </c>
      <c r="P155" s="278">
        <f>IF(P$72=0,0,P$72/ISI_fec!P$72)</f>
        <v>0.52637783224061629</v>
      </c>
      <c r="Q155" s="278">
        <f>IF(Q$72=0,0,Q$72/ISI_fec!Q$72)</f>
        <v>0.53168391399007542</v>
      </c>
      <c r="R155" s="278">
        <f>IF(R$72=0,0,R$72/ISI_fec!R$72)</f>
        <v>0.53620594710130065</v>
      </c>
      <c r="S155" s="278">
        <f>IF(S$72=0,0,S$72/ISI_fec!S$72)</f>
        <v>0.51928466093141412</v>
      </c>
      <c r="T155" s="278">
        <f>IF(T$72=0,0,T$72/ISI_fec!T$72)</f>
        <v>0.52243001880221251</v>
      </c>
      <c r="U155" s="278">
        <f>IF(U$72=0,0,U$72/ISI_fec!U$72)</f>
        <v>0.53326800011333497</v>
      </c>
      <c r="V155" s="278">
        <f>IF(V$72=0,0,V$72/ISI_fec!V$72)</f>
        <v>0.53252031644517861</v>
      </c>
      <c r="W155" s="278">
        <f>IF(W$72=0,0,W$72/ISI_fec!W$72)</f>
        <v>0.53320871362271605</v>
      </c>
      <c r="DA155" s="79"/>
    </row>
    <row r="156" spans="1:105" ht="12" customHeight="1" x14ac:dyDescent="0.25">
      <c r="A156" s="41" t="s">
        <v>191</v>
      </c>
      <c r="B156" s="279">
        <f>IF(B$79=0,0,B$79/ISI_fec!B$79)</f>
        <v>0.48530473243966904</v>
      </c>
      <c r="C156" s="279">
        <f>IF(C$79=0,0,C$79/ISI_fec!C$79)</f>
        <v>0.49612486719994758</v>
      </c>
      <c r="D156" s="279">
        <f>IF(D$79=0,0,D$79/ISI_fec!D$79)</f>
        <v>0.49592828541730805</v>
      </c>
      <c r="E156" s="279">
        <f>IF(E$79=0,0,E$79/ISI_fec!E$79)</f>
        <v>0.49656313307414113</v>
      </c>
      <c r="F156" s="279">
        <f>IF(F$79=0,0,F$79/ISI_fec!F$79)</f>
        <v>0.49519723012986849</v>
      </c>
      <c r="G156" s="279">
        <f>IF(G$79=0,0,G$79/ISI_fec!G$79)</f>
        <v>0.50080642842063949</v>
      </c>
      <c r="H156" s="279">
        <f>IF(H$79=0,0,H$79/ISI_fec!H$79)</f>
        <v>0.50367156671410462</v>
      </c>
      <c r="I156" s="279">
        <f>IF(I$79=0,0,I$79/ISI_fec!I$79)</f>
        <v>0.50448944519799521</v>
      </c>
      <c r="J156" s="279">
        <f>IF(J$79=0,0,J$79/ISI_fec!J$79)</f>
        <v>0.50505890206358128</v>
      </c>
      <c r="K156" s="279">
        <f>IF(K$79=0,0,K$79/ISI_fec!K$79)</f>
        <v>0.50882319518832964</v>
      </c>
      <c r="L156" s="279">
        <f>IF(L$79=0,0,L$79/ISI_fec!L$79)</f>
        <v>0.50851592154494185</v>
      </c>
      <c r="M156" s="279">
        <f>IF(M$79=0,0,M$79/ISI_fec!M$79)</f>
        <v>0.50377651935820089</v>
      </c>
      <c r="N156" s="279">
        <f>IF(N$79=0,0,N$79/ISI_fec!N$79)</f>
        <v>0.50734467362514968</v>
      </c>
      <c r="O156" s="279">
        <f>IF(O$79=0,0,O$79/ISI_fec!O$79)</f>
        <v>0.50374910263721895</v>
      </c>
      <c r="P156" s="279">
        <f>IF(P$79=0,0,P$79/ISI_fec!P$79)</f>
        <v>0.50169216127773208</v>
      </c>
      <c r="Q156" s="279">
        <f>IF(Q$79=0,0,Q$79/ISI_fec!Q$79)</f>
        <v>0.50296589413919957</v>
      </c>
      <c r="R156" s="279">
        <f>IF(R$79=0,0,R$79/ISI_fec!R$79)</f>
        <v>0.50263907891050785</v>
      </c>
      <c r="S156" s="279">
        <f>IF(S$79=0,0,S$79/ISI_fec!S$79)</f>
        <v>0.492134507683745</v>
      </c>
      <c r="T156" s="279">
        <f>IF(T$79=0,0,T$79/ISI_fec!T$79)</f>
        <v>0.49142445572936194</v>
      </c>
      <c r="U156" s="279">
        <f>IF(U$79=0,0,U$79/ISI_fec!U$79)</f>
        <v>0.49682208262531108</v>
      </c>
      <c r="V156" s="279">
        <f>IF(V$79=0,0,V$79/ISI_fec!V$79)</f>
        <v>0.49794219718128668</v>
      </c>
      <c r="W156" s="279">
        <f>IF(W$79=0,0,W$79/ISI_fec!W$79)</f>
        <v>0.49646141643523511</v>
      </c>
      <c r="DA156" s="82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49</vt:i4>
      </vt:variant>
    </vt:vector>
  </HeadingPairs>
  <TitlesOfParts>
    <vt:vector size="99" baseType="lpstr">
      <vt:lpstr>cover</vt:lpstr>
      <vt:lpstr>index</vt:lpstr>
      <vt:lpstr>Ind_Summary</vt:lpstr>
      <vt:lpstr>Ind_Summary_fec</vt:lpstr>
      <vt:lpstr>Ind_Summary_ued</vt:lpstr>
      <vt:lpstr>Ind_Summary_emi</vt:lpstr>
      <vt:lpstr>ISI</vt:lpstr>
      <vt:lpstr>ISI_fec</vt:lpstr>
      <vt:lpstr>ISI_ued</vt:lpstr>
      <vt:lpstr>ISI_emi</vt:lpstr>
      <vt:lpstr>NFM</vt:lpstr>
      <vt:lpstr>NFM_fec</vt:lpstr>
      <vt:lpstr>NFM_ued</vt:lpstr>
      <vt:lpstr>NFM_emi</vt:lpstr>
      <vt:lpstr>CHI</vt:lpstr>
      <vt:lpstr>CHI_fec</vt:lpstr>
      <vt:lpstr>CHI_ued</vt:lpstr>
      <vt:lpstr>CHI_emi</vt:lpstr>
      <vt:lpstr>NMM</vt:lpstr>
      <vt:lpstr>NMM_fec</vt:lpstr>
      <vt:lpstr>NMM_ued</vt:lpstr>
      <vt:lpstr>NMM_emi</vt:lpstr>
      <vt:lpstr>PPA</vt:lpstr>
      <vt:lpstr>PPA_fec</vt:lpstr>
      <vt:lpstr>PPA_ued</vt:lpstr>
      <vt:lpstr>PPA_emi</vt:lpstr>
      <vt:lpstr>FBT</vt:lpstr>
      <vt:lpstr>FBT_fec</vt:lpstr>
      <vt:lpstr>FBT_ued</vt:lpstr>
      <vt:lpstr>FBT_emi</vt:lpstr>
      <vt:lpstr>TRE</vt:lpstr>
      <vt:lpstr>TRE_fec</vt:lpstr>
      <vt:lpstr>TRE_ued</vt:lpstr>
      <vt:lpstr>TRE_emi</vt:lpstr>
      <vt:lpstr>MAE</vt:lpstr>
      <vt:lpstr>MAE_fec</vt:lpstr>
      <vt:lpstr>MAE_ued</vt:lpstr>
      <vt:lpstr>MAE_emi</vt:lpstr>
      <vt:lpstr>TEL</vt:lpstr>
      <vt:lpstr>TEL_fec</vt:lpstr>
      <vt:lpstr>TEL_ued</vt:lpstr>
      <vt:lpstr>TEL_emi</vt:lpstr>
      <vt:lpstr>WWP</vt:lpstr>
      <vt:lpstr>WWP_fec</vt:lpstr>
      <vt:lpstr>WWP_ued</vt:lpstr>
      <vt:lpstr>WWP_emi</vt:lpstr>
      <vt:lpstr>OIS</vt:lpstr>
      <vt:lpstr>OIS_fec</vt:lpstr>
      <vt:lpstr>OIS_ued</vt:lpstr>
      <vt:lpstr>OIS_emi</vt:lpstr>
      <vt:lpstr>Ind_Summary!Print_Area</vt:lpstr>
      <vt:lpstr>CHI!Print_Titles</vt:lpstr>
      <vt:lpstr>CHI_emi!Print_Titles</vt:lpstr>
      <vt:lpstr>CHI_fec!Print_Titles</vt:lpstr>
      <vt:lpstr>CHI_ued!Print_Titles</vt:lpstr>
      <vt:lpstr>FBT!Print_Titles</vt:lpstr>
      <vt:lpstr>FBT_emi!Print_Titles</vt:lpstr>
      <vt:lpstr>FBT_fec!Print_Titles</vt:lpstr>
      <vt:lpstr>FBT_ued!Print_Titles</vt:lpstr>
      <vt:lpstr>Ind_Summary!Print_Titles</vt:lpstr>
      <vt:lpstr>Ind_Summary_emi!Print_Titles</vt:lpstr>
      <vt:lpstr>Ind_Summary_fec!Print_Titles</vt:lpstr>
      <vt:lpstr>Ind_Summary_ued!Print_Titles</vt:lpstr>
      <vt:lpstr>ISI!Print_Titles</vt:lpstr>
      <vt:lpstr>ISI_emi!Print_Titles</vt:lpstr>
      <vt:lpstr>ISI_fec!Print_Titles</vt:lpstr>
      <vt:lpstr>ISI_ued!Print_Titles</vt:lpstr>
      <vt:lpstr>MAE!Print_Titles</vt:lpstr>
      <vt:lpstr>MAE_emi!Print_Titles</vt:lpstr>
      <vt:lpstr>MAE_fec!Print_Titles</vt:lpstr>
      <vt:lpstr>MAE_ued!Print_Titles</vt:lpstr>
      <vt:lpstr>NFM!Print_Titles</vt:lpstr>
      <vt:lpstr>NFM_emi!Print_Titles</vt:lpstr>
      <vt:lpstr>NFM_fec!Print_Titles</vt:lpstr>
      <vt:lpstr>NFM_ued!Print_Titles</vt:lpstr>
      <vt:lpstr>NMM!Print_Titles</vt:lpstr>
      <vt:lpstr>NMM_emi!Print_Titles</vt:lpstr>
      <vt:lpstr>NMM_fec!Print_Titles</vt:lpstr>
      <vt:lpstr>NMM_ued!Print_Titles</vt:lpstr>
      <vt:lpstr>OIS!Print_Titles</vt:lpstr>
      <vt:lpstr>OIS_emi!Print_Titles</vt:lpstr>
      <vt:lpstr>OIS_fec!Print_Titles</vt:lpstr>
      <vt:lpstr>OIS_ued!Print_Titles</vt:lpstr>
      <vt:lpstr>PPA!Print_Titles</vt:lpstr>
      <vt:lpstr>PPA_emi!Print_Titles</vt:lpstr>
      <vt:lpstr>PPA_fec!Print_Titles</vt:lpstr>
      <vt:lpstr>PPA_ued!Print_Titles</vt:lpstr>
      <vt:lpstr>TEL!Print_Titles</vt:lpstr>
      <vt:lpstr>TEL_emi!Print_Titles</vt:lpstr>
      <vt:lpstr>TEL_fec!Print_Titles</vt:lpstr>
      <vt:lpstr>TEL_ued!Print_Titles</vt:lpstr>
      <vt:lpstr>TRE!Print_Titles</vt:lpstr>
      <vt:lpstr>TRE_emi!Print_Titles</vt:lpstr>
      <vt:lpstr>TRE_fec!Print_Titles</vt:lpstr>
      <vt:lpstr>TRE_ued!Print_Titles</vt:lpstr>
      <vt:lpstr>WWP!Print_Titles</vt:lpstr>
      <vt:lpstr>WWP_emi!Print_Titles</vt:lpstr>
      <vt:lpstr>WWP_fec!Print_Titles</vt:lpstr>
      <vt:lpstr>WWP_ued!Print_Titles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JRC-IDEES-2021</dc:title>
  <dc:creator>JRC C.6</dc:creator>
  <dc:description>v2021-1.00</dc:description>
  <cp:lastModifiedBy>ROZSAI Mate (JRC-SEVILLA)</cp:lastModifiedBy>
  <dcterms:created xsi:type="dcterms:W3CDTF">2024-05-20T16:55:23Z</dcterms:created>
  <dcterms:modified xsi:type="dcterms:W3CDTF">2024-05-20T16:55:24Z</dcterms:modified>
</cp:coreProperties>
</file>